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DD331D1-51C4-4FF9-864F-03FB8080BCF3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 a="1"/>
  <c r="O18" i="1" l="1"/>
  <c r="O5" i="1" a="1"/>
  <c r="O5" i="1" l="1"/>
  <c r="O10" i="1" a="1"/>
  <c r="O10" i="1" l="1"/>
  <c r="O21" i="1" a="1"/>
  <c r="G16" i="57" a="1"/>
  <c r="G15" i="57" a="1"/>
  <c r="D31" i="57" a="1"/>
  <c r="G30" i="57" a="1"/>
  <c r="G14" i="57" a="1"/>
  <c r="D14" i="57" a="1"/>
  <c r="G29" i="57" a="1"/>
  <c r="D29" i="57" a="1"/>
  <c r="G28" i="57" a="1"/>
  <c r="D28" i="57" a="1"/>
  <c r="D12" i="57" a="1"/>
  <c r="D11" i="57" a="1"/>
  <c r="G9" i="57" a="1"/>
  <c r="D9" i="57" a="1"/>
  <c r="G24" i="57" a="1"/>
  <c r="D8" i="57" a="1"/>
  <c r="G23" i="57" a="1"/>
  <c r="D7" i="57" a="1"/>
  <c r="G31" i="57" a="1"/>
  <c r="D15" i="57" a="1"/>
  <c r="D30" i="57" a="1"/>
  <c r="G13" i="57" a="1"/>
  <c r="D13" i="57" a="1"/>
  <c r="G12" i="57" a="1"/>
  <c r="D26" i="57" a="1"/>
  <c r="G8" i="57" a="1"/>
  <c r="G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33" i="57" a="1"/>
  <c r="D33" i="57" a="1"/>
  <c r="D16" i="57" a="1"/>
  <c r="G27" i="57" a="1"/>
  <c r="G11" i="57" a="1"/>
  <c r="D27" i="57" a="1"/>
  <c r="G26" i="57" a="1"/>
  <c r="G10" i="57" a="1"/>
  <c r="D10" i="57" a="1"/>
  <c r="G25" i="57" a="1"/>
  <c r="D25" i="57" a="1"/>
  <c r="D24" i="57" a="1"/>
  <c r="D23" i="57" a="1"/>
  <c r="O21" i="1" l="1"/>
  <c r="D23" i="57"/>
  <c r="D24" i="57"/>
  <c r="D25" i="57"/>
  <c r="G25" i="57"/>
  <c r="D10" i="57"/>
  <c r="G10" i="57"/>
  <c r="G26" i="57"/>
  <c r="D27" i="57"/>
  <c r="G11" i="57"/>
  <c r="G27" i="57"/>
  <c r="D16" i="57"/>
  <c r="D33" i="57"/>
  <c r="G33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G7" i="57"/>
  <c r="G8" i="57"/>
  <c r="D26" i="57"/>
  <c r="G12" i="57"/>
  <c r="D13" i="57"/>
  <c r="G13" i="57"/>
  <c r="D30" i="57"/>
  <c r="D15" i="57"/>
  <c r="G31" i="57"/>
  <c r="D7" i="57"/>
  <c r="G23" i="57"/>
  <c r="D8" i="57"/>
  <c r="G24" i="57"/>
  <c r="D9" i="57"/>
  <c r="G9" i="57"/>
  <c r="D11" i="57"/>
  <c r="D12" i="57"/>
  <c r="D28" i="57"/>
  <c r="G28" i="57"/>
  <c r="D29" i="57"/>
  <c r="G29" i="57"/>
  <c r="D14" i="57"/>
  <c r="G14" i="57"/>
  <c r="G30" i="57"/>
  <c r="D31" i="57"/>
  <c r="G15" i="57"/>
  <c r="G16" i="57"/>
  <c r="M4" i="48" a="1"/>
  <c r="M11" i="48" a="1"/>
  <c r="M23" i="48" a="1"/>
  <c r="M6" i="48" a="1"/>
  <c r="M13" i="48" a="1"/>
  <c r="M10" i="48" a="1"/>
  <c r="M7" i="48" a="1"/>
  <c r="M20" i="48" a="1"/>
  <c r="M18" i="48" a="1"/>
  <c r="M18" i="48" l="1"/>
  <c r="M20" i="48"/>
  <c r="M7" i="48"/>
  <c r="M10" i="48"/>
  <c r="M13" i="48"/>
  <c r="M6" i="48"/>
  <c r="M23" i="48"/>
  <c r="M11" i="48"/>
  <c r="M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T21" i="56" a="1"/>
  <c r="T17" i="56" a="1"/>
  <c r="T13" i="56" a="1"/>
  <c r="T9" i="56" a="1"/>
  <c r="T5" i="56" a="1"/>
  <c r="H22" i="56" a="1"/>
  <c r="H18" i="56" a="1"/>
  <c r="H14" i="56" a="1"/>
  <c r="H10" i="56" a="1"/>
  <c r="H6" i="56" a="1"/>
  <c r="R22" i="12" a="1"/>
  <c r="K21" i="12" a="1"/>
  <c r="M19" i="12" a="1"/>
  <c r="O17" i="12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S17" i="56" a="1"/>
  <c r="S13" i="56" a="1"/>
  <c r="S9" i="56" a="1"/>
  <c r="S5" i="56" a="1"/>
  <c r="G22" i="56" a="1"/>
  <c r="G18" i="56" a="1"/>
  <c r="G14" i="56" a="1"/>
  <c r="U2" i="38" a="1"/>
  <c r="S2" i="38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P2" i="47" a="1"/>
  <c r="V2" i="46" a="1"/>
  <c r="F2" i="46" a="1"/>
  <c r="H11" i="52" a="1"/>
  <c r="H9" i="52" a="1"/>
  <c r="H7" i="52" a="1"/>
  <c r="H5" i="52" a="1"/>
  <c r="H3" i="52" a="1"/>
  <c r="T23" i="56" a="1"/>
  <c r="T19" i="56" a="1"/>
  <c r="T15" i="56" a="1"/>
  <c r="T11" i="56" a="1"/>
  <c r="T7" i="56" a="1"/>
  <c r="H24" i="56" a="1"/>
  <c r="AN4" i="9" a="1"/>
  <c r="H3" i="43" a="1"/>
  <c r="I18" i="42" a="1"/>
  <c r="I10" i="42" a="1"/>
  <c r="F5" i="42" a="1"/>
  <c r="V3" i="18" a="1"/>
  <c r="B2" i="15" a="1"/>
  <c r="F2" i="47" a="1"/>
  <c r="C9" i="52" a="1"/>
  <c r="I3" i="52" a="1"/>
  <c r="U22" i="56" a="1"/>
  <c r="S12" i="56" a="1"/>
  <c r="S7" i="56" a="1"/>
  <c r="H23" i="56" a="1"/>
  <c r="I18" i="56" a="1"/>
  <c r="P15" i="12" a="1"/>
  <c r="Q11" i="12" a="1"/>
  <c r="R7" i="12" a="1"/>
  <c r="S3" i="12" a="1"/>
  <c r="M32" i="12" a="1"/>
  <c r="G31" i="12" a="1"/>
  <c r="G13" i="12" a="1"/>
  <c r="J20" i="39" a="1"/>
  <c r="H6" i="39" a="1"/>
  <c r="M20" i="28" a="1"/>
  <c r="M8" i="28" a="1"/>
  <c r="H23" i="28" a="1"/>
  <c r="G6" i="28" a="1"/>
  <c r="E10" i="28" a="1"/>
  <c r="O4" i="1" a="1"/>
  <c r="G21" i="1" a="1"/>
  <c r="I18" i="1" a="1"/>
  <c r="I13" i="1" a="1"/>
  <c r="I8" i="1" a="1"/>
  <c r="I3" i="1" a="1"/>
  <c r="C18" i="55" a="1"/>
  <c r="Q19" i="12" a="1"/>
  <c r="P13" i="12" a="1"/>
  <c r="Q9" i="12" a="1"/>
  <c r="R5" i="12" a="1"/>
  <c r="Q32" i="12" a="1"/>
  <c r="F31" i="12" a="1"/>
  <c r="F19" i="12" a="1"/>
  <c r="G7" i="12" a="1"/>
  <c r="J2" i="39" a="1"/>
  <c r="F9" i="39" a="1"/>
  <c r="M14" i="28" a="1"/>
  <c r="L8" i="28" a="1"/>
  <c r="H14" i="28" a="1"/>
  <c r="D19" i="28" a="1"/>
  <c r="T2" i="38" a="1"/>
  <c r="S4" i="9" a="1"/>
  <c r="H23" i="43" a="1"/>
  <c r="H13" i="43" a="1"/>
  <c r="I23" i="42" a="1"/>
  <c r="E21" i="42" a="1"/>
  <c r="I15" i="42" a="1"/>
  <c r="E13" i="42" a="1"/>
  <c r="I7" i="42" a="1"/>
  <c r="A3" i="18" a="1"/>
  <c r="F2" i="7" a="1"/>
  <c r="H2" i="46" a="1"/>
  <c r="F11" i="52" a="1"/>
  <c r="D6" i="52" a="1"/>
  <c r="V16" i="56" a="1"/>
  <c r="H13" i="56" a="1"/>
  <c r="J8" i="56" a="1"/>
  <c r="Q23" i="12" a="1"/>
  <c r="Q21" i="12" a="1"/>
  <c r="Q17" i="12" a="1"/>
  <c r="AM4" i="9" a="1"/>
  <c r="G3" i="43" a="1"/>
  <c r="H18" i="42" a="1"/>
  <c r="H10" i="42" a="1"/>
  <c r="E5" i="42" a="1"/>
  <c r="U3" i="18" a="1"/>
  <c r="A2" i="15" a="1"/>
  <c r="C2" i="5" a="1"/>
  <c r="E2" i="47" a="1"/>
  <c r="I8" i="52" a="1"/>
  <c r="T22" i="56" a="1"/>
  <c r="V11" i="56" a="1"/>
  <c r="V6" i="56" a="1"/>
  <c r="G23" i="56" a="1"/>
  <c r="J17" i="56" a="1"/>
  <c r="P17" i="12" a="1"/>
  <c r="O15" i="12" a="1"/>
  <c r="P11" i="12" a="1"/>
  <c r="Q7" i="12" a="1"/>
  <c r="R3" i="12" a="1"/>
  <c r="L32" i="12" a="1"/>
  <c r="E31" i="12" a="1"/>
  <c r="F13" i="12" a="1"/>
  <c r="J19" i="39" a="1"/>
  <c r="H5" i="39" a="1"/>
  <c r="L20" i="28" a="1"/>
  <c r="L14" i="28" a="1"/>
  <c r="G23" i="28" a="1"/>
  <c r="H5" i="28" a="1"/>
  <c r="D10" i="28" a="1"/>
  <c r="O3" i="1" a="1"/>
  <c r="L20" i="1" a="1"/>
  <c r="H18" i="1" a="1"/>
  <c r="H13" i="1" a="1"/>
  <c r="H8" i="1" a="1"/>
  <c r="H3" i="1" a="1"/>
  <c r="C17" i="55" a="1"/>
  <c r="I23" i="1" a="1"/>
  <c r="K20" i="1" a="1"/>
  <c r="K15" i="1" a="1"/>
  <c r="K10" i="1" a="1"/>
  <c r="K5" i="1" a="1"/>
  <c r="M17" i="12" a="1"/>
  <c r="G18" i="12" a="1"/>
  <c r="E7" i="12" a="1"/>
  <c r="F7" i="39" a="1"/>
  <c r="M19" i="28" a="1"/>
  <c r="N21" i="12" a="1"/>
  <c r="L17" i="12" a="1"/>
  <c r="M13" i="12" a="1"/>
  <c r="O5" i="12" a="1"/>
  <c r="AL4" i="9" a="1"/>
  <c r="R4" i="9" a="1"/>
  <c r="G23" i="43" a="1"/>
  <c r="H23" i="42" a="1"/>
  <c r="H15" i="42" a="1"/>
  <c r="H7" i="42" a="1"/>
  <c r="T2" i="15" a="1"/>
  <c r="E2" i="7" a="1"/>
  <c r="G2" i="46" a="1"/>
  <c r="E11" i="52" a="1"/>
  <c r="C6" i="52" a="1"/>
  <c r="G3" i="52" a="1"/>
  <c r="U16" i="56" a="1"/>
  <c r="G13" i="56" a="1"/>
  <c r="I8" i="56" a="1"/>
  <c r="P23" i="12" a="1"/>
  <c r="P21" i="12" a="1"/>
  <c r="P19" i="12" a="1"/>
  <c r="N17" i="12" a="1"/>
  <c r="O13" i="12" a="1"/>
  <c r="P9" i="12" a="1"/>
  <c r="Q5" i="12" a="1"/>
  <c r="P32" i="12" a="1"/>
  <c r="K32" i="12" a="1"/>
  <c r="E19" i="12" a="1"/>
  <c r="F7" i="12" a="1"/>
  <c r="H22" i="39" a="1"/>
  <c r="F8" i="39" a="1"/>
  <c r="K14" i="28" a="1"/>
  <c r="K8" i="28" a="1"/>
  <c r="G14" i="28" a="1"/>
  <c r="O20" i="1" a="1"/>
  <c r="O9" i="12" a="1"/>
  <c r="P5" i="12" a="1"/>
  <c r="O32" i="12" a="1"/>
  <c r="O19" i="1" a="1"/>
  <c r="J10" i="1" a="1"/>
  <c r="E3" i="52" a="1"/>
  <c r="S16" i="56" a="1"/>
  <c r="S11" i="56" a="1"/>
  <c r="J21" i="56" a="1"/>
  <c r="L19" i="12" a="1"/>
  <c r="N9" i="12" a="1"/>
  <c r="R2" i="38" a="1"/>
  <c r="H12" i="43" a="1"/>
  <c r="C23" i="43" a="1"/>
  <c r="C21" i="42" a="1"/>
  <c r="G18" i="42" a="1"/>
  <c r="C13" i="42" a="1"/>
  <c r="G10" i="42" a="1"/>
  <c r="T3" i="18" a="1"/>
  <c r="V2" i="5" a="1"/>
  <c r="B2" i="5" a="1"/>
  <c r="D2" i="47" a="1"/>
  <c r="F8" i="52" a="1"/>
  <c r="S22" i="56" a="1"/>
  <c r="U11" i="56" a="1"/>
  <c r="U6" i="56" a="1"/>
  <c r="J22" i="56" a="1"/>
  <c r="I17" i="56" a="1"/>
  <c r="N15" i="12" a="1"/>
  <c r="O11" i="12" a="1"/>
  <c r="P7" i="12" a="1"/>
  <c r="Q3" i="12" a="1"/>
  <c r="M31" i="12" a="1"/>
  <c r="G30" i="12" a="1"/>
  <c r="E13" i="12" a="1"/>
  <c r="J18" i="39" a="1"/>
  <c r="H4" i="39" a="1"/>
  <c r="K20" i="28" a="1"/>
  <c r="M13" i="28" a="1"/>
  <c r="H22" i="28" a="1"/>
  <c r="G5" i="28" a="1"/>
  <c r="E9" i="28" a="1"/>
  <c r="L28" i="1" a="1"/>
  <c r="H23" i="1" a="1"/>
  <c r="G18" i="1" a="1"/>
  <c r="G13" i="1" a="1"/>
  <c r="G8" i="1" a="1"/>
  <c r="G3" i="1" a="1"/>
  <c r="C16" i="55" a="1"/>
  <c r="T16" i="56" a="1"/>
  <c r="I22" i="56" a="1"/>
  <c r="J12" i="56" a="1"/>
  <c r="H8" i="56" a="1"/>
  <c r="O23" i="12" a="1"/>
  <c r="O19" i="12" a="1"/>
  <c r="N13" i="12" a="1"/>
  <c r="L31" i="12" a="1"/>
  <c r="H21" i="39" a="1"/>
  <c r="M7" i="28" a="1"/>
  <c r="H13" i="28" a="1"/>
  <c r="D18" i="28" a="1"/>
  <c r="G23" i="1" a="1"/>
  <c r="J15" i="1" a="1"/>
  <c r="I5" i="52" a="1"/>
  <c r="I12" i="56" a="1"/>
  <c r="G8" i="56" a="1"/>
  <c r="N23" i="12" a="1"/>
  <c r="AK4" i="9" a="1"/>
  <c r="Q4" i="9" a="1"/>
  <c r="H22" i="43" a="1"/>
  <c r="G23" i="42" a="1"/>
  <c r="G15" i="42" a="1"/>
  <c r="G7" i="42" a="1"/>
  <c r="C5" i="42" a="1"/>
  <c r="S2" i="15" a="1"/>
  <c r="C2" i="7" a="1"/>
  <c r="D11" i="52" a="1"/>
  <c r="J5" i="52" a="1"/>
  <c r="F3" i="52" a="1"/>
  <c r="O21" i="12" a="1"/>
  <c r="Q2" i="38" a="1"/>
  <c r="M4" i="9" a="1"/>
  <c r="G12" i="43" a="1"/>
  <c r="J20" i="42" a="1"/>
  <c r="J12" i="42" a="1"/>
  <c r="S3" i="18" a="1"/>
  <c r="U2" i="5" a="1"/>
  <c r="A2" i="5" a="1"/>
  <c r="C2" i="47" a="1"/>
  <c r="E2" i="46" a="1"/>
  <c r="E8" i="52" a="1"/>
  <c r="U21" i="56" a="1"/>
  <c r="T6" i="56" a="1"/>
  <c r="H17" i="56" a="1"/>
  <c r="N19" i="12" a="1"/>
  <c r="M15" i="12" a="1"/>
  <c r="N11" i="12" a="1"/>
  <c r="O7" i="12" a="1"/>
  <c r="P3" i="12" a="1"/>
  <c r="R31" i="12" a="1"/>
  <c r="F30" i="12" a="1"/>
  <c r="G12" i="12" a="1"/>
  <c r="J17" i="39" a="1"/>
  <c r="H3" i="39" a="1"/>
  <c r="L19" i="28" a="1"/>
  <c r="L13" i="28" a="1"/>
  <c r="G22" i="28" a="1"/>
  <c r="H4" i="28" a="1"/>
  <c r="D9" i="28" a="1"/>
  <c r="K28" i="1" a="1"/>
  <c r="F23" i="1" a="1"/>
  <c r="F18" i="1" a="1"/>
  <c r="F13" i="1" a="1"/>
  <c r="F8" i="1" a="1"/>
  <c r="F3" i="1" a="1"/>
  <c r="C15" i="55" a="1"/>
  <c r="C18" i="43" a="1"/>
  <c r="F23" i="42" a="1"/>
  <c r="J17" i="42" a="1"/>
  <c r="F15" i="42" a="1"/>
  <c r="J9" i="42" a="1"/>
  <c r="F7" i="42" a="1"/>
  <c r="J4" i="42" a="1"/>
  <c r="R2" i="15" a="1"/>
  <c r="V2" i="47" a="1"/>
  <c r="AJ4" i="9" a="1"/>
  <c r="G22" i="43" a="1"/>
  <c r="C11" i="52" a="1"/>
  <c r="P2" i="38" a="1"/>
  <c r="L4" i="9" a="1"/>
  <c r="H11" i="43" a="1"/>
  <c r="I20" i="42" a="1"/>
  <c r="I12" i="42" a="1"/>
  <c r="Q3" i="18" a="1"/>
  <c r="V2" i="7" a="1"/>
  <c r="B2" i="47" a="1"/>
  <c r="D2" i="46" a="1"/>
  <c r="D8" i="52" a="1"/>
  <c r="V20" i="56" a="1"/>
  <c r="S6" i="56" a="1"/>
  <c r="G17" i="56" a="1"/>
  <c r="L15" i="12" a="1"/>
  <c r="M11" i="12" a="1"/>
  <c r="N7" i="12" a="1"/>
  <c r="AI4" i="9" a="1"/>
  <c r="H21" i="43" a="1"/>
  <c r="C17" i="43" a="1"/>
  <c r="E23" i="42" a="1"/>
  <c r="I17" i="42" a="1"/>
  <c r="E15" i="42" a="1"/>
  <c r="I9" i="42" a="1"/>
  <c r="E7" i="42" a="1"/>
  <c r="I4" i="42" a="1"/>
  <c r="Q2" i="15" a="1"/>
  <c r="O2" i="38" a="1"/>
  <c r="K4" i="9" a="1"/>
  <c r="G11" i="43" a="1"/>
  <c r="H20" i="42" a="1"/>
  <c r="H12" i="42" a="1"/>
  <c r="N3" i="18" a="1"/>
  <c r="U2" i="7" a="1"/>
  <c r="A2" i="47" a="1"/>
  <c r="N2" i="38" a="1"/>
  <c r="AH4" i="9" a="1"/>
  <c r="C16" i="43" a="1"/>
  <c r="H17" i="42" a="1"/>
  <c r="H9" i="42" a="1"/>
  <c r="H4" i="42" a="1"/>
  <c r="P2" i="15" a="1"/>
  <c r="R2" i="5" a="1"/>
  <c r="T2" i="47" a="1"/>
  <c r="F10" i="52" a="1"/>
  <c r="C3" i="52" a="1"/>
  <c r="U15" i="56" a="1"/>
  <c r="U10" i="56" a="1"/>
  <c r="U5" i="56" a="1"/>
  <c r="H21" i="56" a="1"/>
  <c r="G12" i="56" a="1"/>
  <c r="I7" i="56" a="1"/>
  <c r="L23" i="12" a="1"/>
  <c r="S20" i="12" a="1"/>
  <c r="S18" i="12" a="1"/>
  <c r="S16" i="12" a="1"/>
  <c r="K13" i="12" a="1"/>
  <c r="L9" i="12" a="1"/>
  <c r="M5" i="12" a="1"/>
  <c r="L3" i="12" a="1"/>
  <c r="L30" i="12" a="1"/>
  <c r="J4" i="9" a="1"/>
  <c r="H20" i="43" a="1"/>
  <c r="H10" i="43" a="1"/>
  <c r="C23" i="42" a="1"/>
  <c r="G20" i="42" a="1"/>
  <c r="C15" i="42" a="1"/>
  <c r="G12" i="42" a="1"/>
  <c r="C7" i="42" a="1"/>
  <c r="M3" i="18" a="1"/>
  <c r="S2" i="7" a="1"/>
  <c r="B2" i="46" a="1"/>
  <c r="J7" i="52" a="1"/>
  <c r="F5" i="52" a="1"/>
  <c r="T20" i="56" a="1"/>
  <c r="I16" i="56" a="1"/>
  <c r="S14" i="12" a="1"/>
  <c r="K11" i="12" a="1"/>
  <c r="L7" i="12" a="1"/>
  <c r="M2" i="38" a="1"/>
  <c r="AG4" i="9" a="1"/>
  <c r="C15" i="43" a="1"/>
  <c r="G17" i="42" a="1"/>
  <c r="AC4" i="9" a="1"/>
  <c r="I4" i="9" a="1"/>
  <c r="G20" i="43" a="1"/>
  <c r="J22" i="42" a="1"/>
  <c r="J14" i="42" a="1"/>
  <c r="J6" i="42" a="1"/>
  <c r="L3" i="18" a="1"/>
  <c r="P2" i="7" a="1"/>
  <c r="A2" i="46" a="1"/>
  <c r="I7" i="52" a="1"/>
  <c r="E5" i="52" a="1"/>
  <c r="S20" i="56" a="1"/>
  <c r="S15" i="56" a="1"/>
  <c r="H16" i="56" a="1"/>
  <c r="S22" i="12" a="1"/>
  <c r="L2" i="38" a="1"/>
  <c r="G8" i="43" a="1"/>
  <c r="C14" i="43" a="1"/>
  <c r="J19" i="42" a="1"/>
  <c r="F17" i="42" a="1"/>
  <c r="J11" i="42" a="1"/>
  <c r="F9" i="42" a="1"/>
  <c r="E4" i="42" a="1"/>
  <c r="P2" i="5" a="1"/>
  <c r="R2" i="47" a="1"/>
  <c r="T2" i="46" a="1"/>
  <c r="D10" i="52" a="1"/>
  <c r="V24" i="56" a="1"/>
  <c r="AB4" i="9" a="1"/>
  <c r="H4" i="9" a="1"/>
  <c r="H19" i="43" a="1"/>
  <c r="I22" i="42" a="1"/>
  <c r="I14" i="42" a="1"/>
  <c r="I6" i="42" a="1"/>
  <c r="K3" i="18" a="1"/>
  <c r="M2" i="15" a="1"/>
  <c r="O2" i="7" a="1"/>
  <c r="I12" i="52" a="1"/>
  <c r="D5" i="52" a="1"/>
  <c r="V19" i="56" a="1"/>
  <c r="V14" i="56" a="1"/>
  <c r="G16" i="56" a="1"/>
  <c r="Q14" i="12" a="1"/>
  <c r="R10" i="12" a="1"/>
  <c r="R6" i="12" a="1"/>
  <c r="R4" i="12" a="1"/>
  <c r="P30" i="12" a="1"/>
  <c r="G22" i="12" a="1"/>
  <c r="E11" i="12" a="1"/>
  <c r="J12" i="39" a="1"/>
  <c r="H14" i="39" a="1"/>
  <c r="L23" i="28" a="1"/>
  <c r="K2" i="38" a="1"/>
  <c r="H7" i="43" a="1"/>
  <c r="C13" i="43" a="1"/>
  <c r="I19" i="42" a="1"/>
  <c r="E17" i="42" a="1"/>
  <c r="I11" i="42" a="1"/>
  <c r="E9" i="42" a="1"/>
  <c r="J3" i="42" a="1"/>
  <c r="O2" i="5" a="1"/>
  <c r="Q2" i="47" a="1"/>
  <c r="S2" i="46" a="1"/>
  <c r="C10" i="52" a="1"/>
  <c r="G7" i="52" a="1"/>
  <c r="U24" i="56" a="1"/>
  <c r="U9" i="56" a="1"/>
  <c r="H25" i="56" a="1"/>
  <c r="I20" i="56" a="1"/>
  <c r="H11" i="56" a="1"/>
  <c r="J6" i="56" a="1"/>
  <c r="P22" i="12" a="1"/>
  <c r="P20" i="12" a="1"/>
  <c r="P18" i="12" a="1"/>
  <c r="P16" i="12" a="1"/>
  <c r="Q12" i="12" a="1"/>
  <c r="R8" i="12" a="1"/>
  <c r="Q6" i="12" a="1"/>
  <c r="AA4" i="9" a="1"/>
  <c r="G4" i="9" a="1"/>
  <c r="G19" i="43" a="1"/>
  <c r="H22" i="42" a="1"/>
  <c r="H14" i="42" a="1"/>
  <c r="H6" i="42" a="1"/>
  <c r="J3" i="18" a="1"/>
  <c r="L2" i="15" a="1"/>
  <c r="N2" i="7" a="1"/>
  <c r="F12" i="52" a="1"/>
  <c r="C5" i="52" a="1"/>
  <c r="U19" i="56" a="1"/>
  <c r="U14" i="56" a="1"/>
  <c r="J15" i="56" a="1"/>
  <c r="I6" i="56" a="1"/>
  <c r="P14" i="12" a="1"/>
  <c r="Q10" i="12" a="1"/>
  <c r="Q8" i="12" a="1"/>
  <c r="Q4" i="12" a="1"/>
  <c r="O30" i="12" a="1"/>
  <c r="F22" i="12" a="1"/>
  <c r="J2" i="38" a="1"/>
  <c r="F4" i="9" a="1"/>
  <c r="G7" i="43" a="1"/>
  <c r="H19" i="42" a="1"/>
  <c r="H11" i="42" a="1"/>
  <c r="I3" i="42" a="1"/>
  <c r="M2" i="5" a="1"/>
  <c r="R2" i="46" a="1"/>
  <c r="J9" i="52" a="1"/>
  <c r="F7" i="52" a="1"/>
  <c r="T24" i="56" a="1"/>
  <c r="V8" i="56" a="1"/>
  <c r="G25" i="56" a="1"/>
  <c r="H20" i="56" a="1"/>
  <c r="Z4" i="9" a="1"/>
  <c r="H18" i="43" a="1"/>
  <c r="C11" i="43" a="1"/>
  <c r="G22" i="42" a="1"/>
  <c r="C17" i="42" a="1"/>
  <c r="G14" i="42" a="1"/>
  <c r="C9" i="42" a="1"/>
  <c r="G6" i="42" a="1"/>
  <c r="I3" i="18" a="1"/>
  <c r="K2" i="15" a="1"/>
  <c r="M2" i="7" a="1"/>
  <c r="O2" i="47" a="1"/>
  <c r="E12" i="52" a="1"/>
  <c r="I4" i="52" a="1"/>
  <c r="T14" i="56" a="1"/>
  <c r="I15" i="56" a="1"/>
  <c r="O14" i="12" a="1"/>
  <c r="P10" i="12" a="1"/>
  <c r="O8" i="12" a="1"/>
  <c r="P4" i="12" a="1"/>
  <c r="M34" i="12" a="1"/>
  <c r="E22" i="12" a="1"/>
  <c r="F10" i="12" a="1"/>
  <c r="I2" i="38" a="1"/>
  <c r="E4" i="9" a="1"/>
  <c r="H6" i="43" a="1"/>
  <c r="G19" i="42" a="1"/>
  <c r="G11" i="42" a="1"/>
  <c r="H3" i="42" a="1"/>
  <c r="J2" i="5" a="1"/>
  <c r="Q2" i="46" a="1"/>
  <c r="I9" i="52" a="1"/>
  <c r="E7" i="52" a="1"/>
  <c r="S24" i="56" a="1"/>
  <c r="S19" i="56" a="1"/>
  <c r="U8" i="56" a="1"/>
  <c r="J24" i="56" a="1"/>
  <c r="G20" i="56" a="1"/>
  <c r="J10" i="56" a="1"/>
  <c r="J5" i="56" a="1"/>
  <c r="N22" i="12" a="1"/>
  <c r="N20" i="12" a="1"/>
  <c r="N18" i="12" a="1"/>
  <c r="N16" i="12" a="1"/>
  <c r="O12" i="12" a="1"/>
  <c r="O10" i="12" a="1"/>
  <c r="O6" i="12" a="1"/>
  <c r="E2" i="38" a="1"/>
  <c r="Y4" i="9" a="1"/>
  <c r="C10" i="43" a="1"/>
  <c r="J16" i="42" a="1"/>
  <c r="J8" i="42" a="1"/>
  <c r="E6" i="42" a="1"/>
  <c r="J2" i="15" a="1"/>
  <c r="L2" i="7" a="1"/>
  <c r="N2" i="47" a="1"/>
  <c r="D12" i="52" a="1"/>
  <c r="F4" i="52" a="1"/>
  <c r="S14" i="56" a="1"/>
  <c r="H15" i="56" a="1"/>
  <c r="I10" i="56" a="1"/>
  <c r="N14" i="12" a="1"/>
  <c r="N10" i="12" a="1"/>
  <c r="N8" i="12" a="1"/>
  <c r="O4" i="12" a="1"/>
  <c r="L34" i="12" a="1"/>
  <c r="G21" i="12" a="1"/>
  <c r="E10" i="12" a="1"/>
  <c r="G3" i="12" a="1"/>
  <c r="H11" i="39" a="1"/>
  <c r="L22" i="28" a="1"/>
  <c r="D4" i="9" a="1"/>
  <c r="G16" i="43" a="1"/>
  <c r="G6" i="43" a="1"/>
  <c r="J21" i="42" a="1"/>
  <c r="F19" i="42" a="1"/>
  <c r="J13" i="42" a="1"/>
  <c r="F11" i="42" a="1"/>
  <c r="G3" i="42" a="1"/>
  <c r="G3" i="18" a="1"/>
  <c r="I2" i="5" a="1"/>
  <c r="O2" i="46" a="1"/>
  <c r="D2" i="38" a="1"/>
  <c r="X4" i="9" a="1"/>
  <c r="C9" i="43" a="1"/>
  <c r="I16" i="42" a="1"/>
  <c r="I8" i="42" a="1"/>
  <c r="J5" i="42" a="1"/>
  <c r="I2" i="15" a="1"/>
  <c r="K2" i="7" a="1"/>
  <c r="M2" i="47" a="1"/>
  <c r="C12" i="52" a="1"/>
  <c r="C4" i="9" a="1"/>
  <c r="H15" i="43" a="1"/>
  <c r="H5" i="43" a="1"/>
  <c r="I21" i="42" a="1"/>
  <c r="C2" i="38" a="1"/>
  <c r="W4" i="9" a="1"/>
  <c r="C8" i="43" a="1"/>
  <c r="H16" i="42" a="1"/>
  <c r="H8" i="42" a="1"/>
  <c r="I5" i="42" a="1"/>
  <c r="G2" i="15" a="1"/>
  <c r="L2" i="47" a="1"/>
  <c r="J11" i="52" a="1"/>
  <c r="F9" i="52" a="1"/>
  <c r="D4" i="52" a="1"/>
  <c r="V12" i="56" a="1"/>
  <c r="G24" i="56" a="1"/>
  <c r="J14" i="56" a="1"/>
  <c r="L14" i="12" a="1"/>
  <c r="K12" i="12" a="1"/>
  <c r="L8" i="12" a="1"/>
  <c r="M4" i="12" a="1"/>
  <c r="M33" i="12" a="1"/>
  <c r="E21" i="12" a="1"/>
  <c r="E15" i="12" a="1"/>
  <c r="E3" i="12" a="1"/>
  <c r="H9" i="39" a="1"/>
  <c r="M21" i="28" a="1"/>
  <c r="K10" i="28" a="1"/>
  <c r="H16" i="28" a="1"/>
  <c r="H7" i="28" a="1"/>
  <c r="D12" i="28" a="1"/>
  <c r="O7" i="1" a="1"/>
  <c r="V4" i="9" a="1"/>
  <c r="B4" i="9" a="1"/>
  <c r="G15" i="43" a="1"/>
  <c r="H21" i="42" a="1"/>
  <c r="H13" i="42" a="1"/>
  <c r="E3" i="42" a="1"/>
  <c r="E3" i="18" a="1"/>
  <c r="G2" i="5" a="1"/>
  <c r="I2" i="7" a="1"/>
  <c r="K2" i="46" a="1"/>
  <c r="I6" i="52" a="1"/>
  <c r="T18" i="56" a="1"/>
  <c r="V7" i="56" a="1"/>
  <c r="H19" i="56" a="1"/>
  <c r="I14" i="56" a="1"/>
  <c r="I9" i="56" a="1"/>
  <c r="G5" i="56" a="1"/>
  <c r="K22" i="12" a="1"/>
  <c r="K20" i="12" a="1"/>
  <c r="K18" i="12" a="1"/>
  <c r="K16" i="12" a="1"/>
  <c r="K14" i="12" a="1"/>
  <c r="K10" i="12" a="1"/>
  <c r="L6" i="12" a="1"/>
  <c r="P33" i="12" a="1"/>
  <c r="G32" i="12" a="1"/>
  <c r="G14" i="12" a="1"/>
  <c r="G8" i="12" a="1"/>
  <c r="J5" i="39" a="1"/>
  <c r="F12" i="39" a="1"/>
  <c r="M15" i="28" a="1"/>
  <c r="K4" i="28" a="1"/>
  <c r="B2" i="38" a="1"/>
  <c r="H4" i="43" a="1"/>
  <c r="C7" i="43" a="1"/>
  <c r="C19" i="42" a="1"/>
  <c r="G16" i="42" a="1"/>
  <c r="C11" i="42" a="1"/>
  <c r="G8" i="42" a="1"/>
  <c r="H5" i="42" a="1"/>
  <c r="D2" i="15" a="1"/>
  <c r="K2" i="47" a="1"/>
  <c r="I11" i="52" a="1"/>
  <c r="U4" i="9" a="1"/>
  <c r="H14" i="43" a="1"/>
  <c r="G21" i="42" a="1"/>
  <c r="G13" i="42" a="1"/>
  <c r="D3" i="18" a="1"/>
  <c r="F2" i="5" a="1"/>
  <c r="H2" i="7" a="1"/>
  <c r="J2" i="46" a="1"/>
  <c r="F6" i="52" a="1"/>
  <c r="S18" i="56" a="1"/>
  <c r="U7" i="56" a="1"/>
  <c r="G19" i="56" a="1"/>
  <c r="J13" i="56" a="1"/>
  <c r="H9" i="56" a="1"/>
  <c r="A2" i="38" a="1"/>
  <c r="G4" i="43" a="1"/>
  <c r="J18" i="42" a="1"/>
  <c r="J10" i="42" a="1"/>
  <c r="G5" i="42" a="1"/>
  <c r="C3" i="42" a="1"/>
  <c r="C2" i="15" a="1"/>
  <c r="I2" i="47" a="1"/>
  <c r="D9" i="52" a="1"/>
  <c r="T4" i="9" a="1"/>
  <c r="A4" i="9" a="1"/>
  <c r="G14" i="43" a="1"/>
  <c r="J23" i="42" a="1"/>
  <c r="F21" i="42" a="1"/>
  <c r="J15" i="42" a="1"/>
  <c r="F13" i="42" a="1"/>
  <c r="J7" i="42" a="1"/>
  <c r="C3" i="18" a="1"/>
  <c r="E2" i="5" a="1"/>
  <c r="G2" i="7" a="1"/>
  <c r="I2" i="46" a="1"/>
  <c r="G11" i="52" a="1"/>
  <c r="E19" i="42" a="1"/>
  <c r="U23" i="56" a="1"/>
  <c r="I13" i="56" a="1"/>
  <c r="R16" i="12" a="1"/>
  <c r="L12" i="12" a="1"/>
  <c r="M7" i="12" a="1"/>
  <c r="M3" i="12" a="1"/>
  <c r="F11" i="12" a="1"/>
  <c r="J21" i="39" a="1"/>
  <c r="F10" i="39" a="1"/>
  <c r="L17" i="28" a="1"/>
  <c r="M9" i="28" a="1"/>
  <c r="H20" i="28" a="1"/>
  <c r="D20" i="28" a="1"/>
  <c r="E7" i="28" a="1"/>
  <c r="I17" i="1" a="1"/>
  <c r="F5" i="1" a="1"/>
  <c r="C25" i="55" a="1"/>
  <c r="H12" i="56" a="1"/>
  <c r="S21" i="12" a="1"/>
  <c r="S11" i="12" a="1"/>
  <c r="K31" i="12" a="1"/>
  <c r="G20" i="12" a="1"/>
  <c r="H13" i="39" a="1"/>
  <c r="F6" i="39" a="1"/>
  <c r="H9" i="28" a="1"/>
  <c r="D7" i="28" a="1"/>
  <c r="L23" i="1" a="1"/>
  <c r="H20" i="1" a="1"/>
  <c r="I14" i="1" a="1"/>
  <c r="H11" i="1" a="1"/>
  <c r="L4" i="1" a="1"/>
  <c r="K17" i="28" a="1"/>
  <c r="G20" i="28" a="1"/>
  <c r="G9" i="28" a="1"/>
  <c r="C24" i="55" a="1"/>
  <c r="K9" i="28" a="1"/>
  <c r="H14" i="1" a="1"/>
  <c r="G11" i="1" a="1"/>
  <c r="F6" i="12" a="1"/>
  <c r="F16" i="12" a="1"/>
  <c r="K22" i="28" a="1"/>
  <c r="G3" i="28" a="1"/>
  <c r="C13" i="55" a="1"/>
  <c r="J14" i="1" a="1"/>
  <c r="I10" i="52" a="1"/>
  <c r="S23" i="56" a="1"/>
  <c r="O9" i="1" a="1"/>
  <c r="K4" i="1" a="1"/>
  <c r="H8" i="28" a="1"/>
  <c r="D6" i="28" a="1"/>
  <c r="G6" i="12" a="1"/>
  <c r="K3" i="1" a="1"/>
  <c r="F20" i="39" a="1"/>
  <c r="V22" i="56" a="1"/>
  <c r="Q16" i="12" a="1"/>
  <c r="K7" i="12" a="1"/>
  <c r="K3" i="12" a="1"/>
  <c r="F20" i="12" a="1"/>
  <c r="F5" i="39" a="1"/>
  <c r="L9" i="28" a="1"/>
  <c r="E19" i="28" a="1"/>
  <c r="E6" i="28" a="1"/>
  <c r="H17" i="1" a="1"/>
  <c r="L7" i="1" a="1"/>
  <c r="F4" i="39" a="1"/>
  <c r="M22" i="28" a="1"/>
  <c r="F3" i="12" a="1"/>
  <c r="I13" i="42" a="1"/>
  <c r="E10" i="52" a="1"/>
  <c r="V5" i="56" a="1"/>
  <c r="J11" i="56" a="1"/>
  <c r="R21" i="12" a="1"/>
  <c r="O16" i="12" a="1"/>
  <c r="R11" i="12" a="1"/>
  <c r="S6" i="12" a="1"/>
  <c r="M30" i="12" a="1"/>
  <c r="E20" i="12" a="1"/>
  <c r="G10" i="12" a="1"/>
  <c r="J16" i="39" a="1"/>
  <c r="H12" i="39" a="1"/>
  <c r="E17" i="28" a="1"/>
  <c r="K23" i="1" a="1"/>
  <c r="G20" i="1" a="1"/>
  <c r="H3" i="28" a="1"/>
  <c r="J8" i="39" a="1"/>
  <c r="F22" i="39" a="1"/>
  <c r="J7" i="39" a="1"/>
  <c r="G22" i="1" a="1"/>
  <c r="J6" i="1" a="1"/>
  <c r="J25" i="56" a="1"/>
  <c r="I11" i="56" a="1"/>
  <c r="M21" i="12" a="1"/>
  <c r="M16" i="12" a="1"/>
  <c r="P6" i="12" a="1"/>
  <c r="R34" i="12" a="1"/>
  <c r="G19" i="12" a="1"/>
  <c r="F3" i="39" a="1"/>
  <c r="M16" i="28" a="1"/>
  <c r="L7" i="28" a="1"/>
  <c r="H19" i="28" a="1"/>
  <c r="G8" i="28" a="1"/>
  <c r="O8" i="1" a="1"/>
  <c r="J23" i="1" a="1"/>
  <c r="G17" i="1" a="1"/>
  <c r="G14" i="1" a="1"/>
  <c r="K7" i="1" a="1"/>
  <c r="J4" i="1" a="1"/>
  <c r="C23" i="55" a="1"/>
  <c r="F17" i="1" a="1"/>
  <c r="L10" i="1" a="1"/>
  <c r="F9" i="12" a="1"/>
  <c r="G7" i="28" a="1"/>
  <c r="D5" i="28" a="1"/>
  <c r="O6" i="1" a="1"/>
  <c r="L19" i="1" a="1"/>
  <c r="I10" i="1" a="1"/>
  <c r="J13" i="39" a="1"/>
  <c r="H7" i="1" a="1"/>
  <c r="J19" i="1" a="1"/>
  <c r="J7" i="56" a="1"/>
  <c r="M12" i="28" a="1"/>
  <c r="R30" i="12" a="1"/>
  <c r="E11" i="42" a="1"/>
  <c r="G9" i="52" a="1"/>
  <c r="U20" i="56" a="1"/>
  <c r="I25" i="56" a="1"/>
  <c r="G11" i="56" a="1"/>
  <c r="L21" i="12" a="1"/>
  <c r="N6" i="12" a="1"/>
  <c r="Q34" i="12" a="1"/>
  <c r="F18" i="12" a="1"/>
  <c r="J15" i="39" a="1"/>
  <c r="D17" i="28" a="1"/>
  <c r="E5" i="28" a="1"/>
  <c r="F20" i="1" a="1"/>
  <c r="F14" i="1" a="1"/>
  <c r="F11" i="1" a="1"/>
  <c r="G19" i="28" a="1"/>
  <c r="E9" i="52" a="1"/>
  <c r="M6" i="12" a="1"/>
  <c r="E16" i="28" a="1"/>
  <c r="H6" i="28" a="1"/>
  <c r="K19" i="1" a="1"/>
  <c r="H10" i="1" a="1"/>
  <c r="L20" i="12" a="1"/>
  <c r="F33" i="12" a="1"/>
  <c r="I16" i="1" a="1"/>
  <c r="R18" i="12" a="1"/>
  <c r="C29" i="55" a="1"/>
  <c r="I27" i="1" a="1"/>
  <c r="G9" i="42" a="1"/>
  <c r="I24" i="56" a="1"/>
  <c r="G10" i="56" a="1"/>
  <c r="R20" i="12" a="1"/>
  <c r="L16" i="12" a="1"/>
  <c r="L11" i="12" a="1"/>
  <c r="P34" i="12" a="1"/>
  <c r="K30" i="12" a="1"/>
  <c r="G9" i="12" a="1"/>
  <c r="H10" i="39" a="1"/>
  <c r="F2" i="39" a="1"/>
  <c r="L16" i="28" a="1"/>
  <c r="K7" i="28" a="1"/>
  <c r="L22" i="1" a="1"/>
  <c r="L13" i="1" a="1"/>
  <c r="I4" i="1" a="1"/>
  <c r="C22" i="55" a="1"/>
  <c r="O34" i="12" a="1"/>
  <c r="E18" i="12" a="1"/>
  <c r="J14" i="39" a="1"/>
  <c r="O20" i="12" a="1"/>
  <c r="F34" i="12" a="1"/>
  <c r="D16" i="28" a="1"/>
  <c r="E4" i="28" a="1"/>
  <c r="F7" i="1" a="1"/>
  <c r="K15" i="12" a="1"/>
  <c r="J10" i="39" a="1"/>
  <c r="H17" i="28" a="1"/>
  <c r="G4" i="28" a="1"/>
  <c r="J9" i="39" a="1"/>
  <c r="I19" i="1" a="1"/>
  <c r="F10" i="1" a="1"/>
  <c r="L6" i="1" a="1"/>
  <c r="H22" i="1" a="1"/>
  <c r="K12" i="1" a="1"/>
  <c r="F9" i="1" a="1"/>
  <c r="H21" i="28" a="1"/>
  <c r="I21" i="56" a="1"/>
  <c r="E14" i="28" a="1"/>
  <c r="H28" i="1" a="1"/>
  <c r="O23" i="1" a="1"/>
  <c r="C14" i="55" a="1"/>
  <c r="O22" i="12" a="1"/>
  <c r="V18" i="56" a="1"/>
  <c r="J9" i="56" a="1"/>
  <c r="Q20" i="12" a="1"/>
  <c r="S15" i="12" a="1"/>
  <c r="S10" i="12" a="1"/>
  <c r="R33" i="12" a="1"/>
  <c r="G34" i="12" a="1"/>
  <c r="E9" i="12" a="1"/>
  <c r="H8" i="39" a="1"/>
  <c r="M23" i="28" a="1"/>
  <c r="K16" i="28" a="1"/>
  <c r="M6" i="28" a="1"/>
  <c r="H18" i="28" a="1"/>
  <c r="K22" i="1" a="1"/>
  <c r="L16" i="1" a="1"/>
  <c r="K13" i="1" a="1"/>
  <c r="I7" i="1" a="1"/>
  <c r="H4" i="1" a="1"/>
  <c r="C21" i="55" a="1"/>
  <c r="J23" i="56" a="1"/>
  <c r="R15" i="12" a="1"/>
  <c r="K6" i="12" a="1"/>
  <c r="G17" i="12" a="1"/>
  <c r="G10" i="1" a="1"/>
  <c r="E8" i="12" a="1"/>
  <c r="K15" i="28" a="1"/>
  <c r="I28" i="1" a="1"/>
  <c r="D3" i="28" a="1"/>
  <c r="L12" i="1" a="1"/>
  <c r="K6" i="1" a="1"/>
  <c r="F21" i="39" a="1"/>
  <c r="F28" i="1" a="1"/>
  <c r="F16" i="1" a="1"/>
  <c r="K9" i="1" a="1"/>
  <c r="J9" i="1" a="1"/>
  <c r="J3" i="1" a="1"/>
  <c r="H21" i="1" a="1"/>
  <c r="O33" i="12" a="1"/>
  <c r="G17" i="28" a="1"/>
  <c r="H16" i="1" a="1"/>
  <c r="G28" i="1" a="1"/>
  <c r="H15" i="28" a="1"/>
  <c r="G19" i="1" a="1"/>
  <c r="G13" i="28" a="1"/>
  <c r="F19" i="1" a="1"/>
  <c r="I6" i="1" a="1"/>
  <c r="G6" i="1" a="1"/>
  <c r="C10" i="55" a="1"/>
  <c r="K11" i="1" a="1"/>
  <c r="G4" i="42" a="1"/>
  <c r="C8" i="52" a="1"/>
  <c r="U18" i="56" a="1"/>
  <c r="I23" i="56" a="1"/>
  <c r="M20" i="12" a="1"/>
  <c r="Q15" i="12" a="1"/>
  <c r="Q33" i="12" a="1"/>
  <c r="E34" i="12" a="1"/>
  <c r="F8" i="12" a="1"/>
  <c r="H7" i="39" a="1"/>
  <c r="L15" i="28" a="1"/>
  <c r="L6" i="28" a="1"/>
  <c r="G18" i="28" a="1"/>
  <c r="J22" i="1" a="1"/>
  <c r="K16" i="1" a="1"/>
  <c r="J13" i="1" a="1"/>
  <c r="G7" i="1" a="1"/>
  <c r="G4" i="1" a="1"/>
  <c r="C20" i="55" a="1"/>
  <c r="F3" i="42" a="1"/>
  <c r="G9" i="56" a="1"/>
  <c r="M10" i="12" a="1"/>
  <c r="S5" i="12" a="1"/>
  <c r="G33" i="12" a="1"/>
  <c r="F17" i="12" a="1"/>
  <c r="J11" i="39" a="1"/>
  <c r="K23" i="28" a="1"/>
  <c r="E15" i="28" a="1"/>
  <c r="J28" i="1" a="1"/>
  <c r="E3" i="28" a="1"/>
  <c r="D14" i="28" a="1"/>
  <c r="U13" i="56" a="1"/>
  <c r="I15" i="1" a="1"/>
  <c r="D4" i="28" a="1"/>
  <c r="D15" i="28" a="1"/>
  <c r="I22" i="1" a="1"/>
  <c r="J16" i="1" a="1"/>
  <c r="F4" i="1" a="1"/>
  <c r="E17" i="12" a="1"/>
  <c r="H2" i="39" a="1"/>
  <c r="D7" i="52" a="1"/>
  <c r="K6" i="28" a="1"/>
  <c r="C19" i="55" a="1"/>
  <c r="L5" i="28" a="1"/>
  <c r="J21" i="1" a="1"/>
  <c r="F3" i="18" a="1"/>
  <c r="U17" i="56" a="1"/>
  <c r="L10" i="12" a="1"/>
  <c r="N5" i="12" a="1"/>
  <c r="H19" i="1" a="1"/>
  <c r="L9" i="1" a="1"/>
  <c r="O2" i="15" a="1"/>
  <c r="C7" i="52" a="1"/>
  <c r="V15" i="56" a="1"/>
  <c r="G21" i="56" a="1"/>
  <c r="H7" i="56" a="1"/>
  <c r="S19" i="12" a="1"/>
  <c r="R14" i="12" a="1"/>
  <c r="R32" i="12" a="1"/>
  <c r="E33" i="12" a="1"/>
  <c r="G16" i="12" a="1"/>
  <c r="K13" i="28" a="1"/>
  <c r="M5" i="28" a="1"/>
  <c r="G16" i="28" a="1"/>
  <c r="L3" i="1" a="1"/>
  <c r="G16" i="1" a="1"/>
  <c r="E13" i="28" a="1"/>
  <c r="H5" i="56" a="1"/>
  <c r="G5" i="12" a="1"/>
  <c r="I9" i="1" a="1"/>
  <c r="K8" i="1" a="1"/>
  <c r="J20" i="56" a="1"/>
  <c r="G7" i="56" a="1"/>
  <c r="S9" i="12" a="1"/>
  <c r="L5" i="12" a="1"/>
  <c r="Q31" i="12" a="1"/>
  <c r="L27" i="1" a="1"/>
  <c r="S2" i="5" a="1"/>
  <c r="J19" i="56" a="1"/>
  <c r="G6" i="56" a="1"/>
  <c r="R19" i="12" a="1"/>
  <c r="K5" i="12" a="1"/>
  <c r="P31" i="12" a="1"/>
  <c r="F32" i="12" a="1"/>
  <c r="Q2" i="5" a="1"/>
  <c r="E6" i="52" a="1"/>
  <c r="I5" i="56" a="1"/>
  <c r="K19" i="12" a="1"/>
  <c r="R9" i="12" a="1"/>
  <c r="S4" i="12" a="1"/>
  <c r="E16" i="12" a="1"/>
  <c r="E6" i="12" a="1"/>
  <c r="H2" i="5" a="1"/>
  <c r="I19" i="56" a="1"/>
  <c r="M14" i="12" a="1"/>
  <c r="M9" i="12" a="1"/>
  <c r="O31" i="12" a="1"/>
  <c r="E32" i="12" a="1"/>
  <c r="G15" i="12" a="1"/>
  <c r="J6" i="39" a="1"/>
  <c r="F19" i="39" a="1"/>
  <c r="L21" i="28" a="1"/>
  <c r="L12" i="28" a="1"/>
  <c r="K5" i="28" a="1"/>
  <c r="G15" i="28" a="1"/>
  <c r="E26" i="28" a="1"/>
  <c r="D13" i="28" a="1"/>
  <c r="O22" i="1" a="1"/>
  <c r="F22" i="1" a="1"/>
  <c r="L15" i="1" a="1"/>
  <c r="J12" i="1" a="1"/>
  <c r="G12" i="1" a="1"/>
  <c r="R12" i="12" a="1"/>
  <c r="E8" i="28" a="1"/>
  <c r="I11" i="1" a="1"/>
  <c r="G5" i="1" a="1"/>
  <c r="G5" i="52" a="1"/>
  <c r="O12" i="1" a="1"/>
  <c r="F27" i="1" a="1"/>
  <c r="I20" i="1" a="1"/>
  <c r="S13" i="12" a="1"/>
  <c r="K9" i="12" a="1"/>
  <c r="E30" i="12" a="1"/>
  <c r="F15" i="12" a="1"/>
  <c r="J4" i="39" a="1"/>
  <c r="F18" i="39" a="1"/>
  <c r="K21" i="28" a="1"/>
  <c r="K12" i="28" a="1"/>
  <c r="M4" i="28" a="1"/>
  <c r="D26" i="28" a="1"/>
  <c r="E12" i="28" a="1"/>
  <c r="L21" i="1" a="1"/>
  <c r="I12" i="1" a="1"/>
  <c r="H9" i="1" a="1"/>
  <c r="C12" i="55" a="1"/>
  <c r="U12" i="56" a="1"/>
  <c r="J18" i="56" a="1"/>
  <c r="S23" i="12" a="1"/>
  <c r="Q30" i="12" a="1"/>
  <c r="H12" i="28" a="1"/>
  <c r="O17" i="1" a="1"/>
  <c r="L18" i="1" a="1"/>
  <c r="H15" i="1" a="1"/>
  <c r="H6" i="1" a="1"/>
  <c r="E5" i="12" a="1"/>
  <c r="J3" i="39" a="1"/>
  <c r="K19" i="28" a="1"/>
  <c r="M11" i="28" a="1"/>
  <c r="L4" i="28" a="1"/>
  <c r="K21" i="1" a="1"/>
  <c r="K18" i="1" a="1"/>
  <c r="H12" i="1" a="1"/>
  <c r="G9" i="1" a="1"/>
  <c r="O15" i="1" a="1"/>
  <c r="J27" i="1" a="1"/>
  <c r="Q18" i="12" a="1"/>
  <c r="R13" i="12" a="1"/>
  <c r="F14" i="12" a="1"/>
  <c r="F5" i="12" a="1"/>
  <c r="F17" i="39" a="1"/>
  <c r="K27" i="1" a="1"/>
  <c r="O16" i="1" a="1"/>
  <c r="D31" i="1" a="1"/>
  <c r="C11" i="55" a="1"/>
  <c r="F15" i="1" a="1"/>
  <c r="M10" i="28" a="1"/>
  <c r="U2" i="47" a="1"/>
  <c r="E4" i="52" a="1"/>
  <c r="T12" i="56" a="1"/>
  <c r="O18" i="12" a="1"/>
  <c r="S8" i="12" a="1"/>
  <c r="G23" i="12" a="1"/>
  <c r="G15" i="1" a="1"/>
  <c r="F6" i="1" a="1"/>
  <c r="K17" i="1" a="1"/>
  <c r="C27" i="55" a="1"/>
  <c r="S2" i="47" a="1"/>
  <c r="J16" i="56" a="1"/>
  <c r="R23" i="12" a="1"/>
  <c r="M18" i="12" a="1"/>
  <c r="Q13" i="12" a="1"/>
  <c r="P8" i="12" a="1"/>
  <c r="N4" i="12" a="1"/>
  <c r="F23" i="12" a="1"/>
  <c r="E14" i="12" a="1"/>
  <c r="H20" i="39" a="1"/>
  <c r="F16" i="39" a="1"/>
  <c r="M3" i="28" a="1"/>
  <c r="G12" i="28" a="1"/>
  <c r="D23" i="28" a="1"/>
  <c r="E11" i="28" a="1"/>
  <c r="D11" i="28" a="1"/>
  <c r="C4" i="52" a="1"/>
  <c r="V10" i="56" a="1"/>
  <c r="M23" i="12" a="1"/>
  <c r="L13" i="12" a="1"/>
  <c r="G4" i="12" a="1"/>
  <c r="M18" i="28" a="1"/>
  <c r="L11" i="28" a="1"/>
  <c r="L3" i="28" a="1"/>
  <c r="E22" i="28" a="1"/>
  <c r="O14" i="1" a="1"/>
  <c r="J3" i="52" a="1"/>
  <c r="L18" i="12" a="1"/>
  <c r="M8" i="12" a="1"/>
  <c r="L4" i="12" a="1"/>
  <c r="E23" i="12" a="1"/>
  <c r="F4" i="12" a="1"/>
  <c r="H19" i="39" a="1"/>
  <c r="F15" i="39" a="1"/>
  <c r="K3" i="28" a="1"/>
  <c r="H11" i="28" a="1"/>
  <c r="D22" i="28" a="1"/>
  <c r="F13" i="39" a="1"/>
  <c r="U2" i="46" a="1"/>
  <c r="T10" i="56" a="1"/>
  <c r="K23" i="12" a="1"/>
  <c r="S12" i="12" a="1"/>
  <c r="F12" i="12" a="1"/>
  <c r="E4" i="12" a="1"/>
  <c r="F14" i="39" a="1"/>
  <c r="L18" i="28" a="1"/>
  <c r="K11" i="28" a="1"/>
  <c r="O13" i="1" a="1"/>
  <c r="I21" i="1" a="1"/>
  <c r="L17" i="1" a="1"/>
  <c r="F12" i="1" a="1"/>
  <c r="L8" i="1" a="1"/>
  <c r="L5" i="1" a="1"/>
  <c r="C28" i="55" a="1"/>
  <c r="C9" i="55" a="1"/>
  <c r="G11" i="28" a="1"/>
  <c r="L14" i="1" a="1"/>
  <c r="L11" i="1" a="1"/>
  <c r="I5" i="1" a="1"/>
  <c r="T8" i="56" a="1"/>
  <c r="E12" i="12" a="1"/>
  <c r="K18" i="28" a="1"/>
  <c r="L2" i="46" a="1"/>
  <c r="D3" i="52" a="1"/>
  <c r="S10" i="56" a="1"/>
  <c r="Q22" i="12" a="1"/>
  <c r="S17" i="12" a="1"/>
  <c r="K8" i="12" a="1"/>
  <c r="K4" i="12" a="1"/>
  <c r="K34" i="12" a="1"/>
  <c r="H18" i="39" a="1"/>
  <c r="H27" i="1" a="1"/>
  <c r="G15" i="56" a="1"/>
  <c r="C2" i="46" a="1"/>
  <c r="U25" i="56" a="1"/>
  <c r="M22" i="12" a="1"/>
  <c r="R17" i="12" a="1"/>
  <c r="P12" i="12" a="1"/>
  <c r="S7" i="12" a="1"/>
  <c r="L33" i="12" a="1"/>
  <c r="H17" i="39" a="1"/>
  <c r="H10" i="28" a="1"/>
  <c r="D21" i="28" a="1"/>
  <c r="G27" i="1" a="1"/>
  <c r="K14" i="1" a="1"/>
  <c r="J11" i="1" a="1"/>
  <c r="H5" i="1" a="1"/>
  <c r="V23" i="56" a="1"/>
  <c r="S8" i="56" a="1"/>
  <c r="K17" i="12" a="1"/>
  <c r="N12" i="12" a="1"/>
  <c r="O3" i="12" a="1"/>
  <c r="G11" i="12" a="1"/>
  <c r="J22" i="39" a="1"/>
  <c r="H16" i="39" a="1"/>
  <c r="F11" i="39" a="1"/>
  <c r="M17" i="28" a="1"/>
  <c r="L10" i="28" a="1"/>
  <c r="G21" i="28" a="1"/>
  <c r="E20" i="28" a="1"/>
  <c r="D8" i="28" a="1"/>
  <c r="O11" i="1" a="1"/>
  <c r="F21" i="1" a="1"/>
  <c r="J17" i="1" a="1"/>
  <c r="J8" i="1" a="1"/>
  <c r="C26" i="55" a="1"/>
  <c r="N3" i="12" a="1"/>
  <c r="K33" i="12" a="1"/>
  <c r="F21" i="12" a="1"/>
  <c r="G10" i="28" a="1"/>
  <c r="L22" i="12" a="1"/>
  <c r="M12" i="12" a="1"/>
  <c r="H15" i="39" a="1"/>
  <c r="H15" i="39" l="1"/>
  <c r="M12" i="12"/>
  <c r="L22" i="12"/>
  <c r="G10" i="28"/>
  <c r="F21" i="12"/>
  <c r="K33" i="12"/>
  <c r="N3" i="12"/>
  <c r="C26" i="55"/>
  <c r="J8" i="1"/>
  <c r="J17" i="1"/>
  <c r="F21" i="1"/>
  <c r="O11" i="1"/>
  <c r="D8" i="28"/>
  <c r="E20" i="28"/>
  <c r="G21" i="28"/>
  <c r="L10" i="28"/>
  <c r="M17" i="28"/>
  <c r="F11" i="39"/>
  <c r="H16" i="39"/>
  <c r="J22" i="39"/>
  <c r="G11" i="12"/>
  <c r="O3" i="12"/>
  <c r="N12" i="12"/>
  <c r="K17" i="12"/>
  <c r="S8" i="56"/>
  <c r="V23" i="56"/>
  <c r="H5" i="1"/>
  <c r="J11" i="1"/>
  <c r="K14" i="1"/>
  <c r="G27" i="1"/>
  <c r="D21" i="28"/>
  <c r="H10" i="28"/>
  <c r="H17" i="39"/>
  <c r="L33" i="12"/>
  <c r="S7" i="12"/>
  <c r="P12" i="12"/>
  <c r="R17" i="12"/>
  <c r="M22" i="12"/>
  <c r="U25" i="56"/>
  <c r="C2" i="46"/>
  <c r="G15" i="56"/>
  <c r="H27" i="1"/>
  <c r="H18" i="39"/>
  <c r="K34" i="12"/>
  <c r="K4" i="12"/>
  <c r="K8" i="12"/>
  <c r="S17" i="12"/>
  <c r="Q22" i="12"/>
  <c r="S10" i="56"/>
  <c r="D3" i="52"/>
  <c r="L2" i="46"/>
  <c r="K18" i="28"/>
  <c r="E12" i="12"/>
  <c r="T8" i="56"/>
  <c r="I5" i="1"/>
  <c r="L11" i="1"/>
  <c r="L14" i="1"/>
  <c r="G11" i="28"/>
  <c r="C9" i="55"/>
  <c r="C28" i="55"/>
  <c r="L5" i="1"/>
  <c r="L8" i="1"/>
  <c r="F12" i="1"/>
  <c r="L17" i="1"/>
  <c r="I21" i="1"/>
  <c r="O13" i="1"/>
  <c r="K11" i="28"/>
  <c r="L18" i="28"/>
  <c r="F14" i="39"/>
  <c r="E4" i="12"/>
  <c r="F12" i="12"/>
  <c r="S12" i="12"/>
  <c r="K23" i="12"/>
  <c r="T10" i="56"/>
  <c r="U2" i="46"/>
  <c r="F13" i="39"/>
  <c r="D22" i="28"/>
  <c r="H11" i="28"/>
  <c r="K3" i="28"/>
  <c r="F15" i="39"/>
  <c r="H19" i="39"/>
  <c r="F4" i="12"/>
  <c r="E23" i="12"/>
  <c r="L4" i="12"/>
  <c r="M8" i="12"/>
  <c r="L18" i="12"/>
  <c r="J3" i="52"/>
  <c r="O14" i="1"/>
  <c r="E22" i="28"/>
  <c r="L3" i="28"/>
  <c r="L11" i="28"/>
  <c r="M18" i="28"/>
  <c r="G4" i="12"/>
  <c r="L13" i="12"/>
  <c r="M23" i="12"/>
  <c r="V10" i="56"/>
  <c r="C4" i="52"/>
  <c r="D11" i="28"/>
  <c r="E11" i="28"/>
  <c r="D23" i="28"/>
  <c r="G12" i="28"/>
  <c r="M3" i="28"/>
  <c r="F16" i="39"/>
  <c r="H20" i="39"/>
  <c r="E14" i="12"/>
  <c r="F23" i="12"/>
  <c r="N4" i="12"/>
  <c r="P8" i="12"/>
  <c r="Q13" i="12"/>
  <c r="M18" i="12"/>
  <c r="R23" i="12"/>
  <c r="J16" i="56"/>
  <c r="S2" i="47"/>
  <c r="C27" i="55"/>
  <c r="K17" i="1"/>
  <c r="F6" i="1"/>
  <c r="G15" i="1"/>
  <c r="G23" i="12"/>
  <c r="S8" i="12"/>
  <c r="O18" i="12"/>
  <c r="T12" i="56"/>
  <c r="E4" i="52"/>
  <c r="U2" i="47"/>
  <c r="M10" i="28"/>
  <c r="F15" i="1"/>
  <c r="C11" i="55"/>
  <c r="D31" i="1"/>
  <c r="O16" i="1"/>
  <c r="K27" i="1"/>
  <c r="F17" i="39"/>
  <c r="F5" i="12"/>
  <c r="F14" i="12"/>
  <c r="R13" i="12"/>
  <c r="Q18" i="12"/>
  <c r="J27" i="1"/>
  <c r="O15" i="1"/>
  <c r="G9" i="1"/>
  <c r="H12" i="1"/>
  <c r="K18" i="1"/>
  <c r="K21" i="1"/>
  <c r="L4" i="28"/>
  <c r="M11" i="28"/>
  <c r="K19" i="28"/>
  <c r="J3" i="39"/>
  <c r="E5" i="12"/>
  <c r="H6" i="1"/>
  <c r="H15" i="1"/>
  <c r="L18" i="1"/>
  <c r="O17" i="1"/>
  <c r="H12" i="28"/>
  <c r="Q30" i="12"/>
  <c r="S23" i="12"/>
  <c r="J18" i="56"/>
  <c r="U12" i="56"/>
  <c r="C12" i="55"/>
  <c r="H9" i="1"/>
  <c r="I12" i="1"/>
  <c r="L21" i="1"/>
  <c r="E12" i="28"/>
  <c r="D26" i="28"/>
  <c r="M4" i="28"/>
  <c r="K12" i="28"/>
  <c r="K21" i="28"/>
  <c r="F18" i="39"/>
  <c r="J4" i="39"/>
  <c r="F15" i="12"/>
  <c r="E30" i="12"/>
  <c r="K9" i="12"/>
  <c r="S13" i="12"/>
  <c r="I20" i="1"/>
  <c r="F27" i="1"/>
  <c r="O12" i="1"/>
  <c r="G5" i="52"/>
  <c r="G5" i="1"/>
  <c r="I11" i="1"/>
  <c r="E8" i="28"/>
  <c r="R12" i="12"/>
  <c r="G12" i="1"/>
  <c r="J12" i="1"/>
  <c r="L15" i="1"/>
  <c r="F22" i="1"/>
  <c r="O22" i="1"/>
  <c r="D13" i="28"/>
  <c r="E26" i="28"/>
  <c r="G15" i="28"/>
  <c r="K5" i="28"/>
  <c r="L12" i="28"/>
  <c r="L21" i="28"/>
  <c r="F19" i="39"/>
  <c r="J6" i="39"/>
  <c r="G15" i="12"/>
  <c r="E32" i="12"/>
  <c r="O31" i="12"/>
  <c r="M9" i="12"/>
  <c r="M14" i="12"/>
  <c r="I19" i="56"/>
  <c r="H2" i="5"/>
  <c r="E6" i="12"/>
  <c r="E16" i="12"/>
  <c r="S4" i="12"/>
  <c r="R9" i="12"/>
  <c r="K19" i="12"/>
  <c r="I5" i="56"/>
  <c r="E6" i="52"/>
  <c r="Q2" i="5"/>
  <c r="F32" i="12"/>
  <c r="P31" i="12"/>
  <c r="K5" i="12"/>
  <c r="R19" i="12"/>
  <c r="G6" i="56"/>
  <c r="J19" i="56"/>
  <c r="S2" i="5"/>
  <c r="L27" i="1"/>
  <c r="Q31" i="12"/>
  <c r="L5" i="12"/>
  <c r="S9" i="12"/>
  <c r="G7" i="56"/>
  <c r="J20" i="56"/>
  <c r="K8" i="1"/>
  <c r="I9" i="1"/>
  <c r="G5" i="12"/>
  <c r="H5" i="56"/>
  <c r="E13" i="28"/>
  <c r="G16" i="1"/>
  <c r="L3" i="1"/>
  <c r="G16" i="28"/>
  <c r="M5" i="28"/>
  <c r="K13" i="28"/>
  <c r="G16" i="12"/>
  <c r="E33" i="12"/>
  <c r="R32" i="12"/>
  <c r="R14" i="12"/>
  <c r="S19" i="12"/>
  <c r="H7" i="56"/>
  <c r="G21" i="56"/>
  <c r="V15" i="56"/>
  <c r="C7" i="52"/>
  <c r="O2" i="15"/>
  <c r="L9" i="1"/>
  <c r="H19" i="1"/>
  <c r="N5" i="12"/>
  <c r="L10" i="12"/>
  <c r="U17" i="56"/>
  <c r="F3" i="18"/>
  <c r="J21" i="1"/>
  <c r="L5" i="28"/>
  <c r="C19" i="55"/>
  <c r="K6" i="28"/>
  <c r="D7" i="52"/>
  <c r="H2" i="39"/>
  <c r="E17" i="12"/>
  <c r="F4" i="1"/>
  <c r="J16" i="1"/>
  <c r="I22" i="1"/>
  <c r="D15" i="28"/>
  <c r="D4" i="28"/>
  <c r="I15" i="1"/>
  <c r="U13" i="56"/>
  <c r="D14" i="28"/>
  <c r="E3" i="28"/>
  <c r="J28" i="1"/>
  <c r="E15" i="28"/>
  <c r="K23" i="28"/>
  <c r="J11" i="39"/>
  <c r="F17" i="12"/>
  <c r="G33" i="12"/>
  <c r="S5" i="12"/>
  <c r="M10" i="12"/>
  <c r="G9" i="56"/>
  <c r="F3" i="42"/>
  <c r="C20" i="55"/>
  <c r="G4" i="1"/>
  <c r="G7" i="1"/>
  <c r="J13" i="1"/>
  <c r="K16" i="1"/>
  <c r="J22" i="1"/>
  <c r="G18" i="28"/>
  <c r="L6" i="28"/>
  <c r="L15" i="28"/>
  <c r="H7" i="39"/>
  <c r="F8" i="12"/>
  <c r="E34" i="12"/>
  <c r="Q33" i="12"/>
  <c r="Q15" i="12"/>
  <c r="M20" i="12"/>
  <c r="I23" i="56"/>
  <c r="U18" i="56"/>
  <c r="C8" i="52"/>
  <c r="G4" i="42"/>
  <c r="K11" i="1"/>
  <c r="C10" i="55"/>
  <c r="G6" i="1"/>
  <c r="I6" i="1"/>
  <c r="F19" i="1"/>
  <c r="G13" i="28"/>
  <c r="G19" i="1"/>
  <c r="H15" i="28"/>
  <c r="G28" i="1"/>
  <c r="H16" i="1"/>
  <c r="G17" i="28"/>
  <c r="O33" i="12"/>
  <c r="H21" i="1"/>
  <c r="J3" i="1"/>
  <c r="J9" i="1"/>
  <c r="K9" i="1"/>
  <c r="F16" i="1"/>
  <c r="F28" i="1"/>
  <c r="F21" i="39"/>
  <c r="K6" i="1"/>
  <c r="L12" i="1"/>
  <c r="D3" i="28"/>
  <c r="I28" i="1"/>
  <c r="K15" i="28"/>
  <c r="E8" i="12"/>
  <c r="G10" i="1"/>
  <c r="G17" i="12"/>
  <c r="K6" i="12"/>
  <c r="R15" i="12"/>
  <c r="J23" i="56"/>
  <c r="C21" i="55"/>
  <c r="H4" i="1"/>
  <c r="I7" i="1"/>
  <c r="K13" i="1"/>
  <c r="L16" i="1"/>
  <c r="K22" i="1"/>
  <c r="H18" i="28"/>
  <c r="M6" i="28"/>
  <c r="K16" i="28"/>
  <c r="M23" i="28"/>
  <c r="H8" i="39"/>
  <c r="E9" i="12"/>
  <c r="G34" i="12"/>
  <c r="R33" i="12"/>
  <c r="S10" i="12"/>
  <c r="S15" i="12"/>
  <c r="Q20" i="12"/>
  <c r="J9" i="56"/>
  <c r="V18" i="56"/>
  <c r="O22" i="12"/>
  <c r="C14" i="55"/>
  <c r="O23" i="1"/>
  <c r="H28" i="1"/>
  <c r="E14" i="28"/>
  <c r="I21" i="56"/>
  <c r="H21" i="28"/>
  <c r="F9" i="1"/>
  <c r="K12" i="1"/>
  <c r="H22" i="1"/>
  <c r="L6" i="1"/>
  <c r="F10" i="1"/>
  <c r="I19" i="1"/>
  <c r="J9" i="39"/>
  <c r="G4" i="28"/>
  <c r="H17" i="28"/>
  <c r="J10" i="39"/>
  <c r="K15" i="12"/>
  <c r="F7" i="1"/>
  <c r="E4" i="28"/>
  <c r="D16" i="28"/>
  <c r="F34" i="12"/>
  <c r="O20" i="12"/>
  <c r="J14" i="39"/>
  <c r="E18" i="12"/>
  <c r="O34" i="12"/>
  <c r="C22" i="55"/>
  <c r="I4" i="1"/>
  <c r="L13" i="1"/>
  <c r="L22" i="1"/>
  <c r="K7" i="28"/>
  <c r="L16" i="28"/>
  <c r="F2" i="39"/>
  <c r="H10" i="39"/>
  <c r="G9" i="12"/>
  <c r="K30" i="12"/>
  <c r="P34" i="12"/>
  <c r="L11" i="12"/>
  <c r="L16" i="12"/>
  <c r="R20" i="12"/>
  <c r="G10" i="56"/>
  <c r="I24" i="56"/>
  <c r="G9" i="42"/>
  <c r="I27" i="1"/>
  <c r="C29" i="55"/>
  <c r="R18" i="12"/>
  <c r="I16" i="1"/>
  <c r="F33" i="12"/>
  <c r="L20" i="12"/>
  <c r="H10" i="1"/>
  <c r="K19" i="1"/>
  <c r="H6" i="28"/>
  <c r="E16" i="28"/>
  <c r="M6" i="12"/>
  <c r="E9" i="52"/>
  <c r="G19" i="28"/>
  <c r="F11" i="1"/>
  <c r="F14" i="1"/>
  <c r="F20" i="1"/>
  <c r="E5" i="28"/>
  <c r="D17" i="28"/>
  <c r="J15" i="39"/>
  <c r="F18" i="12"/>
  <c r="Q34" i="12"/>
  <c r="N6" i="12"/>
  <c r="L21" i="12"/>
  <c r="G11" i="56"/>
  <c r="I25" i="56"/>
  <c r="U20" i="56"/>
  <c r="G9" i="52"/>
  <c r="E11" i="42"/>
  <c r="R30" i="12"/>
  <c r="M12" i="28"/>
  <c r="J7" i="56"/>
  <c r="J19" i="1"/>
  <c r="H7" i="1"/>
  <c r="J13" i="39"/>
  <c r="I10" i="1"/>
  <c r="L19" i="1"/>
  <c r="O6" i="1"/>
  <c r="D5" i="28"/>
  <c r="G7" i="28"/>
  <c r="F9" i="12"/>
  <c r="L10" i="1"/>
  <c r="F17" i="1"/>
  <c r="C23" i="55"/>
  <c r="J4" i="1"/>
  <c r="K7" i="1"/>
  <c r="G14" i="1"/>
  <c r="G17" i="1"/>
  <c r="J23" i="1"/>
  <c r="O8" i="1"/>
  <c r="G8" i="28"/>
  <c r="H19" i="28"/>
  <c r="L7" i="28"/>
  <c r="M16" i="28"/>
  <c r="F3" i="39"/>
  <c r="G19" i="12"/>
  <c r="R34" i="12"/>
  <c r="P6" i="12"/>
  <c r="M16" i="12"/>
  <c r="M21" i="12"/>
  <c r="I11" i="56"/>
  <c r="J25" i="56"/>
  <c r="J6" i="1"/>
  <c r="G22" i="1"/>
  <c r="J7" i="39"/>
  <c r="F22" i="39"/>
  <c r="J8" i="39"/>
  <c r="H3" i="28"/>
  <c r="G20" i="1"/>
  <c r="K23" i="1"/>
  <c r="E17" i="28"/>
  <c r="H12" i="39"/>
  <c r="J16" i="39"/>
  <c r="G10" i="12"/>
  <c r="E20" i="12"/>
  <c r="M30" i="12"/>
  <c r="S6" i="12"/>
  <c r="R11" i="12"/>
  <c r="O16" i="12"/>
  <c r="R21" i="12"/>
  <c r="J11" i="56"/>
  <c r="V5" i="56"/>
  <c r="E10" i="52"/>
  <c r="I13" i="42"/>
  <c r="F3" i="12"/>
  <c r="M22" i="28"/>
  <c r="F4" i="39"/>
  <c r="L7" i="1"/>
  <c r="H17" i="1"/>
  <c r="E6" i="28"/>
  <c r="E19" i="28"/>
  <c r="L9" i="28"/>
  <c r="F5" i="39"/>
  <c r="F20" i="12"/>
  <c r="K3" i="12"/>
  <c r="K7" i="12"/>
  <c r="Q16" i="12"/>
  <c r="V22" i="56"/>
  <c r="F20" i="39"/>
  <c r="K3" i="1"/>
  <c r="G6" i="12"/>
  <c r="D6" i="28"/>
  <c r="H8" i="28"/>
  <c r="K4" i="1"/>
  <c r="O9" i="1"/>
  <c r="S23" i="56"/>
  <c r="I10" i="52"/>
  <c r="J14" i="1"/>
  <c r="C13" i="55"/>
  <c r="G3" i="28"/>
  <c r="K22" i="28"/>
  <c r="F16" i="12"/>
  <c r="F6" i="12"/>
  <c r="G11" i="1"/>
  <c r="H14" i="1"/>
  <c r="K9" i="28"/>
  <c r="C24" i="55"/>
  <c r="G9" i="28"/>
  <c r="G20" i="28"/>
  <c r="K17" i="28"/>
  <c r="L4" i="1"/>
  <c r="H11" i="1"/>
  <c r="I14" i="1"/>
  <c r="H20" i="1"/>
  <c r="L23" i="1"/>
  <c r="D7" i="28"/>
  <c r="H9" i="28"/>
  <c r="F6" i="39"/>
  <c r="H13" i="39"/>
  <c r="G20" i="12"/>
  <c r="K31" i="12"/>
  <c r="S11" i="12"/>
  <c r="S21" i="12"/>
  <c r="H12" i="56"/>
  <c r="C25" i="55"/>
  <c r="F5" i="1"/>
  <c r="I17" i="1"/>
  <c r="E7" i="28"/>
  <c r="D20" i="28"/>
  <c r="H20" i="28"/>
  <c r="M9" i="28"/>
  <c r="L17" i="28"/>
  <c r="F10" i="39"/>
  <c r="J21" i="39"/>
  <c r="F11" i="12"/>
  <c r="M3" i="12"/>
  <c r="M7" i="12"/>
  <c r="L12" i="12"/>
  <c r="R16" i="12"/>
  <c r="I13" i="56"/>
  <c r="U23" i="56"/>
  <c r="E19" i="42"/>
  <c r="G11" i="52"/>
  <c r="I2" i="46"/>
  <c r="G2" i="7"/>
  <c r="E2" i="5"/>
  <c r="C3" i="18"/>
  <c r="J7" i="42"/>
  <c r="F13" i="42"/>
  <c r="J15" i="42"/>
  <c r="F21" i="42"/>
  <c r="J23" i="42"/>
  <c r="G14" i="43"/>
  <c r="A11" i="9"/>
  <c r="A10" i="9"/>
  <c r="A9" i="9"/>
  <c r="A8" i="9"/>
  <c r="A7" i="9"/>
  <c r="A6" i="9"/>
  <c r="A5" i="9"/>
  <c r="A13" i="9"/>
  <c r="A12" i="9"/>
  <c r="A4" i="9"/>
  <c r="T4" i="9"/>
  <c r="D9" i="52"/>
  <c r="I2" i="47"/>
  <c r="C2" i="15"/>
  <c r="C3" i="42"/>
  <c r="G5" i="42"/>
  <c r="J10" i="42"/>
  <c r="J18" i="42"/>
  <c r="G4" i="43"/>
  <c r="A2" i="38"/>
  <c r="H9" i="56"/>
  <c r="J13" i="56"/>
  <c r="G19" i="56"/>
  <c r="U7" i="56"/>
  <c r="S18" i="56"/>
  <c r="F6" i="52"/>
  <c r="J2" i="46"/>
  <c r="H2" i="7"/>
  <c r="F2" i="5"/>
  <c r="D3" i="18"/>
  <c r="G13" i="42"/>
  <c r="G21" i="42"/>
  <c r="H14" i="43"/>
  <c r="U4" i="9"/>
  <c r="I11" i="52"/>
  <c r="K2" i="47"/>
  <c r="D2" i="15"/>
  <c r="H5" i="42"/>
  <c r="G8" i="42"/>
  <c r="C11" i="42"/>
  <c r="G16" i="42"/>
  <c r="C19" i="42"/>
  <c r="C7" i="43"/>
  <c r="H4" i="43"/>
  <c r="B2" i="38"/>
  <c r="K4" i="28"/>
  <c r="M15" i="28"/>
  <c r="F12" i="39"/>
  <c r="J5" i="39"/>
  <c r="G8" i="12"/>
  <c r="G14" i="12"/>
  <c r="G32" i="12"/>
  <c r="P33" i="12"/>
  <c r="L6" i="12"/>
  <c r="K10" i="12"/>
  <c r="K14" i="12"/>
  <c r="K16" i="12"/>
  <c r="K18" i="12"/>
  <c r="K20" i="12"/>
  <c r="K22" i="12"/>
  <c r="G5" i="56"/>
  <c r="I9" i="56"/>
  <c r="I14" i="56"/>
  <c r="H19" i="56"/>
  <c r="V7" i="56"/>
  <c r="T18" i="56"/>
  <c r="I6" i="52"/>
  <c r="K2" i="46"/>
  <c r="I2" i="7"/>
  <c r="G2" i="5"/>
  <c r="E3" i="18"/>
  <c r="E3" i="42"/>
  <c r="H13" i="42"/>
  <c r="H21" i="42"/>
  <c r="G15" i="43"/>
  <c r="B4" i="9"/>
  <c r="V4" i="9"/>
  <c r="O7" i="1"/>
  <c r="D12" i="28"/>
  <c r="H7" i="28"/>
  <c r="H16" i="28"/>
  <c r="K10" i="28"/>
  <c r="M21" i="28"/>
  <c r="H9" i="39"/>
  <c r="E3" i="12"/>
  <c r="E15" i="12"/>
  <c r="E21" i="12"/>
  <c r="M33" i="12"/>
  <c r="M4" i="12"/>
  <c r="L8" i="12"/>
  <c r="K12" i="12"/>
  <c r="L14" i="12"/>
  <c r="J14" i="56"/>
  <c r="G24" i="56"/>
  <c r="V12" i="56"/>
  <c r="D4" i="52"/>
  <c r="F9" i="52"/>
  <c r="J11" i="52"/>
  <c r="L2" i="47"/>
  <c r="G2" i="15"/>
  <c r="I5" i="42"/>
  <c r="H8" i="42"/>
  <c r="H16" i="42"/>
  <c r="C8" i="43"/>
  <c r="W4" i="9"/>
  <c r="C2" i="38"/>
  <c r="I21" i="42"/>
  <c r="H5" i="43"/>
  <c r="H15" i="43"/>
  <c r="C4" i="9"/>
  <c r="C12" i="52"/>
  <c r="M2" i="47"/>
  <c r="K2" i="7"/>
  <c r="I2" i="15"/>
  <c r="J5" i="42"/>
  <c r="I8" i="42"/>
  <c r="I16" i="42"/>
  <c r="C9" i="43"/>
  <c r="X4" i="9"/>
  <c r="D2" i="38"/>
  <c r="O2" i="46"/>
  <c r="I2" i="5"/>
  <c r="G3" i="18"/>
  <c r="G3" i="42"/>
  <c r="F11" i="42"/>
  <c r="J13" i="42"/>
  <c r="F19" i="42"/>
  <c r="J21" i="42"/>
  <c r="G6" i="43"/>
  <c r="G16" i="43"/>
  <c r="D4" i="9"/>
  <c r="L22" i="28"/>
  <c r="H11" i="39"/>
  <c r="G3" i="12"/>
  <c r="E10" i="12"/>
  <c r="G21" i="12"/>
  <c r="L34" i="12"/>
  <c r="O4" i="12"/>
  <c r="N8" i="12"/>
  <c r="N10" i="12"/>
  <c r="N14" i="12"/>
  <c r="I10" i="56"/>
  <c r="H15" i="56"/>
  <c r="S14" i="56"/>
  <c r="F4" i="52"/>
  <c r="D12" i="52"/>
  <c r="N2" i="47"/>
  <c r="L2" i="7"/>
  <c r="J2" i="15"/>
  <c r="E6" i="42"/>
  <c r="J8" i="42"/>
  <c r="J16" i="42"/>
  <c r="C10" i="43"/>
  <c r="Y4" i="9"/>
  <c r="E2" i="38"/>
  <c r="O6" i="12"/>
  <c r="O10" i="12"/>
  <c r="O12" i="12"/>
  <c r="N16" i="12"/>
  <c r="N18" i="12"/>
  <c r="N20" i="12"/>
  <c r="N22" i="12"/>
  <c r="J5" i="56"/>
  <c r="J10" i="56"/>
  <c r="G20" i="56"/>
  <c r="J24" i="56"/>
  <c r="U8" i="56"/>
  <c r="S19" i="56"/>
  <c r="S24" i="56"/>
  <c r="E7" i="52"/>
  <c r="I9" i="52"/>
  <c r="Q2" i="46"/>
  <c r="J2" i="5"/>
  <c r="H3" i="42"/>
  <c r="G11" i="42"/>
  <c r="G19" i="42"/>
  <c r="H6" i="43"/>
  <c r="E4" i="9"/>
  <c r="I2" i="38"/>
  <c r="F10" i="12"/>
  <c r="E22" i="12"/>
  <c r="M34" i="12"/>
  <c r="P4" i="12"/>
  <c r="O8" i="12"/>
  <c r="P10" i="12"/>
  <c r="O14" i="12"/>
  <c r="I15" i="56"/>
  <c r="T14" i="56"/>
  <c r="I4" i="52"/>
  <c r="E12" i="52"/>
  <c r="O2" i="47"/>
  <c r="M2" i="7"/>
  <c r="K2" i="15"/>
  <c r="I3" i="18"/>
  <c r="G6" i="42"/>
  <c r="C9" i="42"/>
  <c r="G14" i="42"/>
  <c r="C17" i="42"/>
  <c r="G22" i="42"/>
  <c r="C11" i="43"/>
  <c r="H18" i="43"/>
  <c r="Z4" i="9"/>
  <c r="H20" i="56"/>
  <c r="G25" i="56"/>
  <c r="V8" i="56"/>
  <c r="T24" i="56"/>
  <c r="F7" i="52"/>
  <c r="J9" i="52"/>
  <c r="R2" i="46"/>
  <c r="M2" i="5"/>
  <c r="I3" i="42"/>
  <c r="H11" i="42"/>
  <c r="H19" i="42"/>
  <c r="G7" i="43"/>
  <c r="F4" i="9"/>
  <c r="J2" i="38"/>
  <c r="F22" i="12"/>
  <c r="O30" i="12"/>
  <c r="Q4" i="12"/>
  <c r="Q8" i="12"/>
  <c r="Q10" i="12"/>
  <c r="P14" i="12"/>
  <c r="I6" i="56"/>
  <c r="J15" i="56"/>
  <c r="U14" i="56"/>
  <c r="U19" i="56"/>
  <c r="C5" i="52"/>
  <c r="F12" i="52"/>
  <c r="N2" i="7"/>
  <c r="L2" i="15"/>
  <c r="J3" i="18"/>
  <c r="H6" i="42"/>
  <c r="H14" i="42"/>
  <c r="H22" i="42"/>
  <c r="G19" i="43"/>
  <c r="G4" i="9"/>
  <c r="AA4" i="9"/>
  <c r="Q6" i="12"/>
  <c r="R8" i="12"/>
  <c r="Q12" i="12"/>
  <c r="P16" i="12"/>
  <c r="P18" i="12"/>
  <c r="P20" i="12"/>
  <c r="P22" i="12"/>
  <c r="J6" i="56"/>
  <c r="H11" i="56"/>
  <c r="I20" i="56"/>
  <c r="H25" i="56"/>
  <c r="U9" i="56"/>
  <c r="U24" i="56"/>
  <c r="G7" i="52"/>
  <c r="C10" i="52"/>
  <c r="S2" i="46"/>
  <c r="Q2" i="47"/>
  <c r="O2" i="5"/>
  <c r="J3" i="42"/>
  <c r="E9" i="42"/>
  <c r="I11" i="42"/>
  <c r="E17" i="42"/>
  <c r="I19" i="42"/>
  <c r="C13" i="43"/>
  <c r="H7" i="43"/>
  <c r="K2" i="38"/>
  <c r="L23" i="28"/>
  <c r="H14" i="39"/>
  <c r="J12" i="39"/>
  <c r="E11" i="12"/>
  <c r="G22" i="12"/>
  <c r="P30" i="12"/>
  <c r="R4" i="12"/>
  <c r="R6" i="12"/>
  <c r="R10" i="12"/>
  <c r="Q14" i="12"/>
  <c r="G16" i="56"/>
  <c r="V14" i="56"/>
  <c r="V19" i="56"/>
  <c r="D5" i="52"/>
  <c r="I12" i="52"/>
  <c r="O2" i="7"/>
  <c r="M2" i="15"/>
  <c r="K3" i="18"/>
  <c r="I6" i="42"/>
  <c r="I14" i="42"/>
  <c r="I22" i="42"/>
  <c r="H19" i="43"/>
  <c r="H4" i="9"/>
  <c r="AB4" i="9"/>
  <c r="V24" i="56"/>
  <c r="D10" i="52"/>
  <c r="T2" i="46"/>
  <c r="R2" i="47"/>
  <c r="P2" i="5"/>
  <c r="E4" i="42"/>
  <c r="F9" i="42"/>
  <c r="J11" i="42"/>
  <c r="F17" i="42"/>
  <c r="J19" i="42"/>
  <c r="C14" i="43"/>
  <c r="G8" i="43"/>
  <c r="L2" i="38"/>
  <c r="S22" i="12"/>
  <c r="H16" i="56"/>
  <c r="S15" i="56"/>
  <c r="S20" i="56"/>
  <c r="E5" i="52"/>
  <c r="I7" i="52"/>
  <c r="A2" i="46"/>
  <c r="P2" i="7"/>
  <c r="L3" i="18"/>
  <c r="J6" i="42"/>
  <c r="J14" i="42"/>
  <c r="J22" i="42"/>
  <c r="G20" i="43"/>
  <c r="I4" i="9"/>
  <c r="AC4" i="9"/>
  <c r="G17" i="42"/>
  <c r="C15" i="43"/>
  <c r="AG4" i="9"/>
  <c r="M2" i="38"/>
  <c r="L7" i="12"/>
  <c r="K11" i="12"/>
  <c r="S14" i="12"/>
  <c r="I16" i="56"/>
  <c r="T20" i="56"/>
  <c r="F5" i="52"/>
  <c r="J7" i="52"/>
  <c r="B2" i="46"/>
  <c r="S2" i="7"/>
  <c r="M3" i="18"/>
  <c r="C7" i="42"/>
  <c r="G12" i="42"/>
  <c r="C15" i="42"/>
  <c r="G20" i="42"/>
  <c r="C23" i="42"/>
  <c r="H10" i="43"/>
  <c r="H20" i="43"/>
  <c r="J4" i="9"/>
  <c r="L30" i="12"/>
  <c r="L3" i="12"/>
  <c r="M5" i="12"/>
  <c r="L9" i="12"/>
  <c r="K13" i="12"/>
  <c r="S16" i="12"/>
  <c r="S18" i="12"/>
  <c r="S20" i="12"/>
  <c r="L23" i="12"/>
  <c r="I7" i="56"/>
  <c r="G12" i="56"/>
  <c r="H21" i="56"/>
  <c r="U5" i="56"/>
  <c r="U10" i="56"/>
  <c r="U15" i="56"/>
  <c r="C3" i="52"/>
  <c r="F10" i="52"/>
  <c r="T2" i="47"/>
  <c r="R2" i="5"/>
  <c r="P2" i="15"/>
  <c r="H4" i="42"/>
  <c r="H9" i="42"/>
  <c r="H17" i="42"/>
  <c r="C16" i="43"/>
  <c r="AH4" i="9"/>
  <c r="N2" i="38"/>
  <c r="A2" i="47"/>
  <c r="U2" i="7"/>
  <c r="N3" i="18"/>
  <c r="H12" i="42"/>
  <c r="H20" i="42"/>
  <c r="G11" i="43"/>
  <c r="K4" i="9"/>
  <c r="O2" i="38"/>
  <c r="Q2" i="15"/>
  <c r="I4" i="42"/>
  <c r="E7" i="42"/>
  <c r="I9" i="42"/>
  <c r="E15" i="42"/>
  <c r="I17" i="42"/>
  <c r="E23" i="42"/>
  <c r="C17" i="43"/>
  <c r="H21" i="43"/>
  <c r="AI4" i="9"/>
  <c r="N7" i="12"/>
  <c r="M11" i="12"/>
  <c r="L15" i="12"/>
  <c r="G17" i="56"/>
  <c r="S6" i="56"/>
  <c r="V20" i="56"/>
  <c r="D8" i="52"/>
  <c r="D2" i="46"/>
  <c r="B2" i="47"/>
  <c r="V2" i="7"/>
  <c r="Q3" i="18"/>
  <c r="I12" i="42"/>
  <c r="I20" i="42"/>
  <c r="H11" i="43"/>
  <c r="L4" i="9"/>
  <c r="P2" i="38"/>
  <c r="C11" i="52"/>
  <c r="G22" i="43"/>
  <c r="AJ4" i="9"/>
  <c r="V2" i="47"/>
  <c r="R2" i="15"/>
  <c r="J4" i="42"/>
  <c r="F7" i="42"/>
  <c r="J9" i="42"/>
  <c r="F15" i="42"/>
  <c r="J17" i="42"/>
  <c r="F23" i="42"/>
  <c r="C18" i="43"/>
  <c r="C15" i="55"/>
  <c r="F3" i="1"/>
  <c r="F8" i="1"/>
  <c r="F13" i="1"/>
  <c r="F18" i="1"/>
  <c r="F23" i="1"/>
  <c r="K28" i="1"/>
  <c r="D9" i="28"/>
  <c r="H4" i="28"/>
  <c r="G22" i="28"/>
  <c r="L13" i="28"/>
  <c r="L19" i="28"/>
  <c r="H3" i="39"/>
  <c r="J17" i="39"/>
  <c r="G12" i="12"/>
  <c r="F30" i="12"/>
  <c r="R31" i="12"/>
  <c r="P3" i="12"/>
  <c r="O7" i="12"/>
  <c r="N11" i="12"/>
  <c r="M15" i="12"/>
  <c r="N19" i="12"/>
  <c r="H17" i="56"/>
  <c r="T6" i="56"/>
  <c r="U21" i="56"/>
  <c r="E8" i="52"/>
  <c r="E2" i="46"/>
  <c r="C2" i="47"/>
  <c r="A2" i="5"/>
  <c r="U2" i="5"/>
  <c r="S3" i="18"/>
  <c r="J12" i="42"/>
  <c r="J20" i="42"/>
  <c r="G12" i="43"/>
  <c r="M4" i="9"/>
  <c r="Q2" i="38"/>
  <c r="O21" i="12"/>
  <c r="F3" i="52"/>
  <c r="J5" i="52"/>
  <c r="D11" i="52"/>
  <c r="C2" i="7"/>
  <c r="S2" i="15"/>
  <c r="C5" i="42"/>
  <c r="G7" i="42"/>
  <c r="G15" i="42"/>
  <c r="G23" i="42"/>
  <c r="H22" i="43"/>
  <c r="Q4" i="9"/>
  <c r="AK4" i="9"/>
  <c r="N23" i="12"/>
  <c r="G8" i="56"/>
  <c r="I12" i="56"/>
  <c r="I5" i="52"/>
  <c r="J15" i="1"/>
  <c r="G23" i="1"/>
  <c r="D18" i="28"/>
  <c r="H13" i="28"/>
  <c r="M7" i="28"/>
  <c r="H21" i="39"/>
  <c r="L31" i="12"/>
  <c r="N13" i="12"/>
  <c r="O19" i="12"/>
  <c r="O23" i="12"/>
  <c r="H8" i="56"/>
  <c r="J12" i="56"/>
  <c r="I22" i="56"/>
  <c r="T16" i="56"/>
  <c r="C16" i="55"/>
  <c r="G3" i="1"/>
  <c r="G8" i="1"/>
  <c r="G13" i="1"/>
  <c r="G18" i="1"/>
  <c r="H23" i="1"/>
  <c r="L28" i="1"/>
  <c r="E9" i="28"/>
  <c r="G5" i="28"/>
  <c r="H22" i="28"/>
  <c r="M13" i="28"/>
  <c r="K20" i="28"/>
  <c r="H4" i="39"/>
  <c r="J18" i="39"/>
  <c r="E13" i="12"/>
  <c r="G30" i="12"/>
  <c r="M31" i="12"/>
  <c r="Q3" i="12"/>
  <c r="P7" i="12"/>
  <c r="O11" i="12"/>
  <c r="N15" i="12"/>
  <c r="I17" i="56"/>
  <c r="J22" i="56"/>
  <c r="U6" i="56"/>
  <c r="U11" i="56"/>
  <c r="S22" i="56"/>
  <c r="F8" i="52"/>
  <c r="D2" i="47"/>
  <c r="B2" i="5"/>
  <c r="V2" i="5"/>
  <c r="T3" i="18"/>
  <c r="G10" i="42"/>
  <c r="C13" i="42"/>
  <c r="G18" i="42"/>
  <c r="C21" i="42"/>
  <c r="C23" i="43"/>
  <c r="H12" i="43"/>
  <c r="R2" i="38"/>
  <c r="N9" i="12"/>
  <c r="L19" i="12"/>
  <c r="J21" i="56"/>
  <c r="S11" i="56"/>
  <c r="S16" i="56"/>
  <c r="E3" i="52"/>
  <c r="J10" i="1"/>
  <c r="O19" i="1"/>
  <c r="O32" i="12"/>
  <c r="P5" i="12"/>
  <c r="O9" i="12"/>
  <c r="O20" i="1"/>
  <c r="G14" i="28"/>
  <c r="K8" i="28"/>
  <c r="K14" i="28"/>
  <c r="F8" i="39"/>
  <c r="H22" i="39"/>
  <c r="F7" i="12"/>
  <c r="E19" i="12"/>
  <c r="K32" i="12"/>
  <c r="P32" i="12"/>
  <c r="Q5" i="12"/>
  <c r="P9" i="12"/>
  <c r="O13" i="12"/>
  <c r="N17" i="12"/>
  <c r="P19" i="12"/>
  <c r="P21" i="12"/>
  <c r="P23" i="12"/>
  <c r="I8" i="56"/>
  <c r="G13" i="56"/>
  <c r="U16" i="56"/>
  <c r="G3" i="52"/>
  <c r="C6" i="52"/>
  <c r="E11" i="52"/>
  <c r="G2" i="46"/>
  <c r="E2" i="7"/>
  <c r="T2" i="15"/>
  <c r="H7" i="42"/>
  <c r="H15" i="42"/>
  <c r="H23" i="42"/>
  <c r="G23" i="43"/>
  <c r="R4" i="9"/>
  <c r="AL4" i="9"/>
  <c r="O5" i="12"/>
  <c r="M13" i="12"/>
  <c r="L17" i="12"/>
  <c r="N21" i="12"/>
  <c r="M19" i="28"/>
  <c r="F7" i="39"/>
  <c r="E7" i="12"/>
  <c r="G18" i="12"/>
  <c r="M17" i="12"/>
  <c r="K5" i="1"/>
  <c r="K10" i="1"/>
  <c r="K15" i="1"/>
  <c r="K20" i="1"/>
  <c r="I23" i="1"/>
  <c r="C17" i="55"/>
  <c r="H3" i="1"/>
  <c r="H8" i="1"/>
  <c r="H13" i="1"/>
  <c r="H18" i="1"/>
  <c r="L20" i="1"/>
  <c r="O3" i="1"/>
  <c r="D10" i="28"/>
  <c r="H5" i="28"/>
  <c r="G23" i="28"/>
  <c r="L14" i="28"/>
  <c r="L20" i="28"/>
  <c r="H5" i="39"/>
  <c r="J19" i="39"/>
  <c r="F13" i="12"/>
  <c r="E31" i="12"/>
  <c r="L32" i="12"/>
  <c r="R3" i="12"/>
  <c r="Q7" i="12"/>
  <c r="P11" i="12"/>
  <c r="O15" i="12"/>
  <c r="P17" i="12"/>
  <c r="J17" i="56"/>
  <c r="G23" i="56"/>
  <c r="V6" i="56"/>
  <c r="V11" i="56"/>
  <c r="T22" i="56"/>
  <c r="I8" i="52"/>
  <c r="E2" i="47"/>
  <c r="C2" i="5"/>
  <c r="A2" i="15"/>
  <c r="U3" i="18"/>
  <c r="E5" i="42"/>
  <c r="H10" i="42"/>
  <c r="H18" i="42"/>
  <c r="G3" i="43"/>
  <c r="AM4" i="9"/>
  <c r="Q17" i="12"/>
  <c r="Q21" i="12"/>
  <c r="Q23" i="12"/>
  <c r="J8" i="56"/>
  <c r="H13" i="56"/>
  <c r="V16" i="56"/>
  <c r="D6" i="52"/>
  <c r="F11" i="52"/>
  <c r="H2" i="46"/>
  <c r="F2" i="7"/>
  <c r="A3" i="18"/>
  <c r="I7" i="42"/>
  <c r="E13" i="42"/>
  <c r="I15" i="42"/>
  <c r="E21" i="42"/>
  <c r="I23" i="42"/>
  <c r="H13" i="43"/>
  <c r="H23" i="43"/>
  <c r="S4" i="9"/>
  <c r="T2" i="38"/>
  <c r="D19" i="28"/>
  <c r="H14" i="28"/>
  <c r="L8" i="28"/>
  <c r="M14" i="28"/>
  <c r="F9" i="39"/>
  <c r="J2" i="39"/>
  <c r="G7" i="12"/>
  <c r="F19" i="12"/>
  <c r="F31" i="12"/>
  <c r="Q32" i="12"/>
  <c r="R5" i="12"/>
  <c r="Q9" i="12"/>
  <c r="P13" i="12"/>
  <c r="Q19" i="12"/>
  <c r="C18" i="55"/>
  <c r="I3" i="1"/>
  <c r="I8" i="1"/>
  <c r="I13" i="1"/>
  <c r="I18" i="1"/>
  <c r="G21" i="1"/>
  <c r="O4" i="1"/>
  <c r="E10" i="28"/>
  <c r="G6" i="28"/>
  <c r="H23" i="28"/>
  <c r="M8" i="28"/>
  <c r="M20" i="28"/>
  <c r="H6" i="39"/>
  <c r="J20" i="39"/>
  <c r="G13" i="12"/>
  <c r="G31" i="12"/>
  <c r="M32" i="12"/>
  <c r="S3" i="12"/>
  <c r="R7" i="12"/>
  <c r="Q11" i="12"/>
  <c r="P15" i="12"/>
  <c r="I18" i="56"/>
  <c r="H23" i="56"/>
  <c r="S7" i="56"/>
  <c r="S12" i="56"/>
  <c r="U22" i="56"/>
  <c r="I3" i="52"/>
  <c r="C9" i="52"/>
  <c r="F2" i="47"/>
  <c r="B2" i="15"/>
  <c r="V3" i="18"/>
  <c r="F5" i="42"/>
  <c r="I10" i="42"/>
  <c r="I18" i="42"/>
  <c r="H3" i="43"/>
  <c r="AN4" i="9"/>
  <c r="H24" i="56"/>
  <c r="T7" i="56"/>
  <c r="T11" i="56"/>
  <c r="T15" i="56"/>
  <c r="T19" i="56"/>
  <c r="T23" i="56"/>
  <c r="H3" i="52"/>
  <c r="H5" i="52"/>
  <c r="H7" i="52"/>
  <c r="H9" i="52"/>
  <c r="H11" i="52"/>
  <c r="F2" i="46"/>
  <c r="V2" i="46"/>
  <c r="P2" i="47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S2" i="38"/>
  <c r="U2" i="38"/>
  <c r="G14" i="56"/>
  <c r="G18" i="56"/>
  <c r="G22" i="56"/>
  <c r="S5" i="56"/>
  <c r="S9" i="56"/>
  <c r="S13" i="56"/>
  <c r="S17" i="56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O17" i="12"/>
  <c r="M19" i="12"/>
  <c r="K21" i="12"/>
  <c r="R22" i="12"/>
  <c r="H6" i="56"/>
  <c r="H10" i="56"/>
  <c r="H14" i="56"/>
  <c r="H18" i="56"/>
  <c r="H22" i="56"/>
  <c r="T5" i="56"/>
  <c r="T9" i="56"/>
  <c r="T13" i="56"/>
  <c r="T17" i="56"/>
  <c r="T21" i="56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20" i="1" a="1"/>
  <c r="J18" i="1" a="1"/>
  <c r="J5" i="1" a="1"/>
  <c r="J7" i="1" a="1"/>
  <c r="E21" i="28" a="1"/>
  <c r="E23" i="28" a="1"/>
  <c r="E18" i="28" a="1"/>
  <c r="E18" i="28" l="1"/>
  <c r="E23" i="28"/>
  <c r="E21" i="28"/>
  <c r="J7" i="1"/>
  <c r="J5" i="1"/>
  <c r="J18" i="1"/>
  <c r="J20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J28" i="48" a="1"/>
  <c r="J27" i="48" a="1"/>
  <c r="J27" i="48" l="1"/>
  <c r="J28" i="48"/>
  <c r="L8" i="56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M12" i="48" a="1"/>
  <c r="M15" i="48" a="1"/>
  <c r="M22" i="48" a="1"/>
  <c r="M9" i="48" a="1"/>
  <c r="M19" i="48" a="1"/>
  <c r="M5" i="48" a="1"/>
  <c r="M8" i="48" a="1"/>
  <c r="M14" i="48" a="1"/>
  <c r="M16" i="48" a="1"/>
  <c r="M17" i="48" a="1"/>
  <c r="M21" i="48" a="1"/>
  <c r="M24" i="48" a="1"/>
  <c r="M24" i="48" l="1"/>
  <c r="M21" i="48"/>
  <c r="M17" i="48"/>
  <c r="M16" i="48"/>
  <c r="M14" i="48"/>
  <c r="M8" i="48"/>
  <c r="M5" i="48"/>
  <c r="M19" i="48"/>
  <c r="M9" i="48"/>
  <c r="M22" i="48"/>
  <c r="M15" i="48"/>
  <c r="M12" i="48"/>
  <c r="P24" i="56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1201F68-22EB-4499-A1EE-B05004E6CF1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Timestamp="1719802243"&gt;&lt;FQL&gt;&lt;Q&gt;FC0000CN^FMA_MCAP(0,,,USD,"PORTAGG")&lt;/Q&gt;&lt;R&gt;1&lt;/R&gt;&lt;C&gt;1&lt;/C&gt;&lt;D xsi:type="xsd:double"&gt;7058826&lt;/D&gt;&lt;/FQL&gt;&lt;FQL&gt;&lt;Q&gt;FC0000IN^FMA_MCAP(0,,,USD,"PORTAGG")&lt;/Q&gt;&lt;R&gt;1&lt;/R&gt;&lt;C&gt;1&lt;/C&gt;&lt;D xsi:type="xsd:double"&gt;5193324.5&lt;/D&gt;&lt;/FQL&gt;&lt;FQL&gt;&lt;Q&gt;SPY^FREF_MARKET_VALUE_COMPANY(0,,,USD,,0,,"LEGACY")&lt;/Q&gt;&lt;R&gt;1&lt;/R&gt;&lt;C&gt;1&lt;/C&gt;&lt;D xsi:type="xsd:double"&gt;541135.415462&lt;/D&gt;&lt;/FQL&gt;&lt;FQL&gt;&lt;Q&gt;FC0000US^FMA_MCAP(0,,,USD,"PORTAGG")&lt;/Q&gt;&lt;R&gt;1&lt;/R&gt;&lt;C&gt;1&lt;/C&gt;&lt;D xsi:type="xsd:double"&gt;56486140&lt;/D&gt;&lt;/FQL&gt;&lt;FQL&gt;&lt;Q&gt;FC0000GR^FMA_MCAP(0,,,USD,"PORTAGG")&lt;/Q&gt;&lt;R&gt;1&lt;/R&gt;&lt;C&gt;1&lt;/C&gt;&lt;D xsi:type="xsd:double"&gt;80142.69&lt;/D&gt;&lt;/FQL&gt;&lt;FQL&gt;&lt;Q&gt;GREK^FREF_MARKET_VALUE_COMPANY(0,,,USD,,0,,"LEGACY")&lt;/Q&gt;&lt;R&gt;1&lt;/R&gt;&lt;C&gt;1&lt;/C&gt;&lt;D xsi:type="xsd:double"&gt;193.08529873&lt;/D&gt;&lt;/FQL&gt;&lt;FQL&gt;&lt;Q&gt;FC0000GB^FMA_MCAP(0,,,USD,"PORTAGG")&lt;/Q&gt;&lt;R&gt;1&lt;/R&gt;&lt;C&gt;1&lt;/C&gt;&lt;D xsi:type="xsd:double"&gt;3203385&lt;/D&gt;&lt;/FQL&gt;&lt;FQL&gt;&lt;Q&gt;EWU^FREF_MARKET_VALUE_COMPANY(0,,,USD,,0,,"LEGACY")&lt;/Q&gt;&lt;R&gt;1&lt;/R&gt;&lt;C&gt;1&lt;/C&gt;&lt;D xsi:type="xsd:double"&gt;2828.768&lt;/D&gt;&lt;/FQL&gt;&lt;FQL&gt;&lt;Q&gt;FC0000CH^FMA_MCAP(0,,,USD,"PORTAGG")&lt;/Q&gt;&lt;R&gt;1&lt;/R&gt;&lt;C&gt;1&lt;/C&gt;&lt;D xsi:type="xsd:double"&gt;2163202.3&lt;/D&gt;&lt;/FQL&gt;&lt;FQL&gt;&lt;Q&gt;EWL^FREF_MARKET_VALUE_COMPANY(0,,,USD,,0,,"LEGACY")&lt;/Q&gt;&lt;R&gt;1&lt;/R&gt;&lt;C&gt;1&lt;/C&gt;&lt;D xsi:type="xsd:double"&gt;1151.01375&lt;/D&gt;&lt;/FQL&gt;&lt;FQL&gt;&lt;Q&gt;EWZ^FREF_MARKET_VALUE_COMPANY(0,,,USD,,0,,"LEGACY")&lt;/Q&gt;&lt;R&gt;1&lt;/R&gt;&lt;C&gt;1&lt;/C&gt;&lt;D xsi:type="xsd:double"&gt;4312.674&lt;/D&gt;&lt;/FQL&gt;&lt;FQL&gt;&lt;Q&gt;EWY^FREF_MARKET_VALUE_COMPANY(0,,,USD,,0,,"LEGACY")&lt;/Q&gt;&lt;R&gt;1&lt;/R&gt;&lt;C&gt;1&lt;/C&gt;&lt;D xsi:type="xsd:double"&gt;5528.4285&lt;/D&gt;&lt;/FQL&gt;&lt;FQL&gt;&lt;Q&gt;FC0000TW^FMA_MCAP(0,,,USD,"PORTAGG")&lt;/Q&gt;&lt;R&gt;1&lt;/R&gt;&lt;C&gt;1&lt;/C&gt;&lt;D xsi:type="xsd:double"&gt;2462458.3&lt;/D&gt;&lt;/FQL&gt;&lt;FQL&gt;&lt;Q&gt;EWT^FREF_MARKET_VALUE_COMPANY(0,,,USD,,0,,"LEGACY")&lt;/Q&gt;&lt;R&gt;1&lt;/R&gt;&lt;C&gt;1&lt;/C&gt;&lt;D xsi:type="xsd:double"&gt;5272.687&lt;/D&gt;&lt;/FQL&gt;&lt;FQL&gt;&lt;Q&gt;FC0000AU^FMA_MCAP(0,,,USD,"PORTAGG")&lt;/Q&gt;&lt;R&gt;1&lt;/R&gt;&lt;C&gt;1&lt;/C&gt;&lt;D xsi:type="xsd:double"&gt;1706446&lt;/D&gt;&lt;/FQL&gt;&lt;FQL&gt;&lt;Q&gt;EWM^FREF_MARKET_VALUE_COMPANY(0,,,USD,,0,,"LEGACY")&lt;/Q&gt;&lt;R&gt;1&lt;/R&gt;&lt;C&gt;1&lt;/C&gt;&lt;D xsi:type="xsd:double"&gt;279.627&lt;/D&gt;&lt;/FQL&gt;&lt;FQL&gt;&lt;Q&gt;FC0000NZ^FMA_MCAP(0,,,USD,"PORTAGG")&lt;/Q&gt;&lt;R&gt;1&lt;/R&gt;&lt;C&gt;1&lt;/C&gt;&lt;D xsi:type="xsd:double"&gt;91336.336&lt;/D&gt;&lt;/FQL&gt;&lt;FQL&gt;&lt;Q&gt;EPU^FREF_MARKET_VALUE_COMPANY(0,,,USD,,0,,"LEGACY")&lt;/Q&gt;&lt;R&gt;1&lt;/R&gt;&lt;C&gt;1&lt;/C&gt;&lt;D xsi:type="xsd:double"&gt;118.6785&lt;/D&gt;&lt;/FQL&gt;&lt;FQL&gt;&lt;Q&gt;INDA^FREF_MARKET_VALUE_COMPANY(0,,,USD,,0,,"LEGACY")&lt;/Q&gt;&lt;R&gt;1&lt;/R&gt;&lt;C&gt;1&lt;/C&gt;&lt;D xsi:type="xsd:double"&gt;11234.092&lt;/D&gt;&lt;/FQL&gt;&lt;FQL&gt;&lt;Q&gt;QQQ^FREF_MARKET_VALUE_COMPANY(0,,,USD,,0,,"LEGACY")&lt;/Q&gt;&lt;R&gt;1&lt;/R&gt;&lt;C&gt;1&lt;/C&gt;&lt;D xsi:type="xsd:double"&gt;286747.335&lt;/D&gt;&lt;/FQL&gt;&lt;FQL&gt;&lt;Q&gt;FC0000ZA^FMA_MCAP(0,,,USD,"PORTAGG")&lt;/Q&gt;&lt;R&gt;1&lt;/R&gt;&lt;C&gt;1&lt;/C&gt;&lt;D xsi:type="xsd:double"&gt;326495.38&lt;/D&gt;&lt;/FQL&gt;&lt;FQL&gt;&lt;Q&gt;EZA^FREF_MARKET_VALUE_COMPANY(0,,,USD,,0,,"LEGACY")&lt;/Q&gt;&lt;R&gt;1&lt;/R&gt;&lt;C&gt;1&lt;/C&gt;&lt;D xsi:type="xsd:double"&gt;259.92&lt;/D&gt;&lt;/FQL&gt;&lt;FQL&gt;&lt;Q&gt;FC0000BR^FMA_MCAP(0,,,USD,"PORTAGG")&lt;/Q&gt;&lt;R&gt;1&lt;/R&gt;&lt;C&gt;1&lt;/C&gt;&lt;D xsi:type="xsd:double"&gt;658161.25&lt;/D&gt;&lt;/FQL&gt;&lt;FQL&gt;&lt;Q&gt;EWG^FREF_MARKET_VALUE_COMPANY(0,,,USD,,0,,"LEGACY")&lt;/Q&gt;&lt;R&gt;1&lt;/R&gt;&lt;C&gt;1&lt;/C&gt;&lt;D xsi:type="xsd:double"&gt;909.414&lt;/D&gt;&lt;/FQL&gt;&lt;FQL&gt;&lt;Q&gt;FC0000MY^FMA_MCAP(0,,,USD,"PORTAGG")&lt;/Q&gt;&lt;R&gt;1&lt;/R&gt;&lt;C&gt;1&lt;/C&gt;&lt;D xsi:type="xsd:double"&gt;395969.66&lt;/D&gt;&lt;/FQL&gt;&lt;FQL&gt;&lt;Q&gt;FC0000PE^FMA_MCAP(0,,,USD,"PORTAGG")&lt;/Q&gt;&lt;R&gt;1&lt;/R&gt;&lt;C&gt;1&lt;/C&gt;&lt;D xsi:type="xsd:double"&gt;36908.117&lt;/D&gt;&lt;/FQL&gt;&lt;FQL&gt;&lt;Q&gt;FC0000SA^FMA_MCAP(0,,,USD,"PORTAGG")&lt;/Q&gt;&lt;R&gt;1&lt;/R&gt;&lt;C&gt;1&lt;/C&gt;&lt;D xsi:type="xsd:double"&gt;2685921.5&lt;/D&gt;&lt;/FQL&gt;&lt;FQL&gt;&lt;Q&gt;FC0000PL^FMA_MCAP(0,,,USD,"PORTAGG")&lt;/Q&gt;&lt;R&gt;1&lt;/R&gt;&lt;C&gt;1&lt;/C&gt;&lt;D xsi:type="xsd:double"&gt;209304.33&lt;/D&gt;&lt;/FQL&gt;&lt;FQL&gt;&lt;Q&gt;KSA^FREF_MARKET_VALUE_COMPANY(0,,,USD,,0,,"LEGACY")&lt;/Q&gt;&lt;R&gt;1&lt;/R&gt;&lt;C&gt;1&lt;/C&gt;&lt;D xsi:type="xsd:double"&gt;570.711&lt;/D&gt;&lt;/FQL&gt;&lt;FQL&gt;&lt;Q&gt;EPOL^FREF_MARKET_VALUE_COMPANY(0,,,USD,,0,,"LEGACY")&lt;/Q&gt;&lt;R&gt;1&lt;/R&gt;&lt;C&gt;1&lt;/C&gt;&lt;D xsi:type="xsd:double"&gt;344.6465&lt;/D&gt;&lt;/FQL&gt;&lt;FQL&gt;&lt;Q&gt;FTSEWIVNXXXX^FMA_MCAP(0,,,USD,"PORTAGG")&lt;/Q&gt;&lt;R&gt;1&lt;/R&gt;&lt;C&gt;1&lt;/C&gt;&lt;D xsi:type="xsd:double"&gt;23450.031922&lt;/D&gt;&lt;/FQL&gt;&lt;FQL&gt;&lt;Q&gt;FC0000PH^FMA_MCAP(0,,,USD,"PORTAGG")&lt;/Q&gt;&lt;R&gt;1&lt;/R&gt;&lt;C&gt;1&lt;/C&gt;&lt;D xsi:type="xsd:double"&gt;201580.58&lt;/D&gt;&lt;/FQL&gt;&lt;FQL&gt;&lt;Q&gt;VNM^FREF_MARKET_VALUE_COMPANY(0,,,USD,,0,,"LEGACY")&lt;/Q&gt;&lt;R&gt;1&lt;/R&gt;&lt;C&gt;1&lt;/C&gt;&lt;D xsi:type="xsd:double"&gt;490.451&lt;/D&gt;&lt;/FQL&gt;&lt;FQL&gt;&lt;Q&gt;EPHE^FREF_MARKET_VALUE_COMPANY(0,,,USD,,0,,"LEGACY")&lt;/Q&gt;&lt;R&gt;1&lt;/R&gt;&lt;C&gt;1&lt;/C&gt;&lt;D xsi:type="xsd:double"&gt;91.808&lt;/D&gt;&lt;/FQL&gt;&lt;FQL&gt;&lt;Q&gt;FC0000AE^FMA_MCAP(0,,,USD,"PORTAGG")&lt;/Q&gt;&lt;R&gt;1&lt;/R&gt;&lt;C&gt;1&lt;/C&gt;&lt;D xsi:type="xsd:double"&gt;859203&lt;/D&gt;&lt;/FQL&gt;&lt;FQL&gt;&lt;Q&gt;FC0000ID^FMA_MCAP(0,,,USD,"PORTAGG")&lt;/Q&gt;&lt;R&gt;1&lt;/R&gt;&lt;C&gt;1&lt;/C&gt;&lt;D xsi:type="xsd:double"&gt;656094.5&lt;/D&gt;&lt;/FQL&gt;&lt;FQL&gt;&lt;Q&gt;UAE^FREF_MARKET_VALUE_COMPANY(0,,,USD,,0,,"LEGACY")&lt;/Q&gt;&lt;R&gt;1&lt;/R&gt;&lt;C&gt;1&lt;/C&gt;&lt;D xsi:type="xsd:double"&gt;33&lt;/D&gt;&lt;/FQL&gt;&lt;FQL&gt;&lt;Q&gt;EIDO^FREF_MARKET_VALUE_COMPANY(0,,,USD,,0,,"LEGACY")&lt;/Q&gt;&lt;R&gt;1&lt;/R&gt;&lt;C&gt;1&lt;/C&gt;&lt;D xsi:type="xsd:double"&gt;315.0645&lt;/D&gt;&lt;/FQL&gt;&lt;FQL&gt;&lt;Q&gt;FC0000TR^FMA_MCAP(0,,,USD,"PORTAGG")&lt;/Q&gt;&lt;R&gt;1&lt;/R&gt;&lt;C&gt;1&lt;/C&gt;&lt;D xsi:type="xsd:double"&gt;410453.16&lt;/D&gt;&lt;/FQL&gt;&lt;FQL&gt;&lt;Q&gt;FC0000CL^FMA_MCAP(0,,,USD,"PORTAGG")&lt;/Q&gt;&lt;R&gt;1&lt;/R&gt;&lt;C&gt;1&lt;/C&gt;&lt;D xsi:type="xsd:double"&gt;138771.67&lt;/D&gt;&lt;/FQL&gt;&lt;FQL&gt;&lt;Q&gt;TUR^FREF_MARKET_VALUE_COMPANY(0,,,USD,,0,,"LEGACY")&lt;/Q&gt;&lt;R&gt;1&lt;/R&gt;&lt;C&gt;1&lt;/C&gt;&lt;D xsi:type="xsd:double"&gt;264.726&lt;/D&gt;&lt;/FQL&gt;&lt;FQL&gt;&lt;Q&gt;ECH^FREF_MARKET_VALUE_COMPANY(0,,,USD,,0,,"LEGACY")&lt;/Q&gt;&lt;R&gt;1&lt;/R&gt;&lt;C&gt;1&lt;/C&gt;&lt;D xsi:type="xsd:double"&gt;541.9765&lt;/D&gt;&lt;/FQL&gt;&lt;FQL&gt;&lt;Q&gt;SET-BKK^FMA_MCAP(0,,,USD,"PORTAGG")&lt;/Q&gt;&lt;R&gt;1&lt;/R&gt;&lt;C&gt;1&lt;/C&gt;&lt;D xsi:type="xsd:double"&gt;438265.394344247&lt;/D&gt;&lt;/FQL&gt;&lt;FQL&gt;&lt;Q&gt;SET-BKK^FG_MCAP_IDX(0,,,USD)&lt;/Q&gt;&lt;R&gt;1&lt;/R&gt;&lt;C&gt;1&lt;/C&gt;&lt;D xsi:type="xsd:double"&gt;438265.394344247&lt;/D&gt;&lt;/FQL&gt;&lt;FQL&gt;&lt;Q&gt;CNYA^FREF_MARKET_VALUE_COMPANY(0,,,USD,,0,,"LEGACY")&lt;/Q&gt;&lt;R&gt;1&lt;/R&gt;&lt;C&gt;1&lt;/C&gt;&lt;D xsi:type="xsd:double"&gt;265.965&lt;/D&gt;&lt;/FQL&gt;&lt;FQL&gt;&lt;Q&gt;FC0000QA^FMA_MCAP(0,,,USD,"PORTAGG")&lt;/Q&gt;&lt;R&gt;1&lt;/R&gt;&lt;C&gt;1&lt;/C&gt;&lt;D xsi:type="xsd:double"&gt;157257.8&lt;/D&gt;&lt;/FQL&gt;&lt;FQL&gt;&lt;Q&gt;CC_ZA^FG_COMPANY_NAME&lt;/Q&gt;&lt;R&gt;1&lt;/R&gt;&lt;C&gt;1&lt;/C&gt;&lt;D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xsi:type="xsd:double"&gt;74.272&lt;/D&gt;&lt;/FQL&gt;&lt;FQL&gt;&lt;Q&gt;NQG00809^FG_COMPANY_NAME&lt;/Q&gt;&lt;R&gt;1&lt;/R&gt;&lt;C&gt;1&lt;/C&gt;&lt;D xsi:type="xsd:string"&gt;Nasdaq South Africa&lt;/D&gt;&lt;/FQL&gt;&lt;FQL&gt;&lt;Q&gt;FC0000ZA^FG_MCAP_IDX(0,,,USD)&lt;/Q&gt;&lt;R&gt;1&lt;/R&gt;&lt;C&gt;1&lt;/C&gt;&lt;D xsi:type="xsd:double"&gt;326495.38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xsi:type="xsd:double"&gt;5431.496&lt;/D&gt;&lt;/FQL&gt;&lt;FQL&gt;&lt;Q&gt;FC0000JP^FMA_MCAP(0,,,USD,"PORTAGG")&lt;/Q&gt;&lt;R&gt;1&lt;/R&gt;&lt;C&gt;1&lt;/C&gt;&lt;D xsi:type="xsd:double"&gt;6342091&lt;/D&gt;&lt;/FQL&gt;&lt;FQL&gt;&lt;Q&gt;FC0000KR^FMA_MCAP(0,,,USD,"PORTAGG")&lt;/Q&gt;&lt;R&gt;1&lt;/R&gt;&lt;C&gt;1&lt;/C&gt;&lt;D xsi:type="xsd:double"&gt;1923867.5&lt;/D&gt;&lt;/FQL&gt;&lt;FQL&gt;&lt;Q&gt;EWJ^FREF_MARKET_VALUE_COMPANY(0,,,USD,,0,,"LEGACY")&lt;/Q&gt;&lt;R&gt;1&lt;/R&gt;&lt;C&gt;1&lt;/C&gt;&lt;D xsi:type="xsd:double"&gt;15732.732&lt;/D&gt;&lt;/FQL&gt;&lt;FQL&gt;&lt;Q&gt;FC0000DE^FMA_MCAP(0,,,USD,"PORTAGG")&lt;/Q&gt;&lt;R&gt;1&lt;/R&gt;&lt;C&gt;1&lt;/C&gt;&lt;D xsi:type="xsd:double"&gt;2229665.5&lt;/D&gt;&lt;/FQL&gt;&lt;FQL&gt;&lt;Q&gt;FC0000MX^FMA_MCAP(0,,,USD,"PORTAGG")&lt;/Q&gt;&lt;R&gt;1&lt;/R&gt;&lt;C&gt;1&lt;/C&gt;&lt;D xsi:type="xsd:double"&gt;452666.34&lt;/D&gt;&lt;/FQL&gt;&lt;FQL&gt;&lt;Q&gt;EWW^FREF_MARKET_VALUE_COMPANY(0,,,USD,,0,,"LEGACY")&lt;/Q&gt;&lt;R&gt;1&lt;/R&gt;&lt;C&gt;1&lt;/C&gt;&lt;D xsi:type="xsd:double"&gt;1811.52&lt;/D&gt;&lt;/FQL&gt;&lt;FQL&gt;&lt;Q&gt;FC0000CA^FMA_MCAP(0,,,USD,"PORTAGG")&lt;/Q&gt;&lt;R&gt;1&lt;/R&gt;&lt;C&gt;1&lt;/C&gt;&lt;D xsi:type="xsd:double"&gt;2695164.3&lt;/D&gt;&lt;/FQL&gt;&lt;FQL&gt;&lt;Q&gt;EWC^FREF_MARKET_VALUE_COMPANY(0,,,USD,,0,,"LEGACY")&lt;/Q&gt;&lt;R&gt;1&lt;/R&gt;&lt;C&gt;1&lt;/C&gt;&lt;D xsi:type="xsd:double"&gt;2425.686&lt;/D&gt;&lt;/FQL&gt;&lt;FQL&gt;&lt;Q&gt;EWA^FREF_MARKET_VALUE_COMPANY(0,,,USD,,0,,"LEGACY")&lt;/Q&gt;&lt;R&gt;1&lt;/R&gt;&lt;C&gt;1&lt;/C&gt;&lt;D xsi:type="xsd:double"&gt;1587.95&lt;/D&gt;&lt;/FQL&gt;&lt;FQL&gt;&lt;Q&gt;ENZL^FREF_MARKET_VALUE_COMPANY(0,,,USD,,0,,"LEGACY")&lt;/Q&gt;&lt;R&gt;1&lt;/R&gt;&lt;C&gt;1&lt;/C&gt;&lt;D xsi:type="xsd:double"&gt;84.101&lt;/D&gt;&lt;/FQL&gt;&lt;FQL&gt;&lt;Q&gt;DUMMY^ECON_EXPR_DATA('FDS_ECON[NTCPMIINDEXSA@SA]',,,M)&lt;/Q&gt;&lt;R&gt;0&lt;/R&gt;&lt;C&gt;0&lt;/C&gt;&lt;/FQL&gt;&lt;FQL&gt;&lt;Q&gt;DUMMY^ECON_EXPR_DATA('FDS_ECON[NTCPMIMFGSA@TR]',,,M)&lt;/Q&gt;&lt;R&gt;0&lt;/R&gt;&lt;C&gt;0&lt;/C&gt;&lt;/FQL&gt;&lt;FQL&gt;&lt;Q&gt;DUMMY^ECON_EXPR_DATA('FDS_ECON[NTCPMIMFGSA@CN]',,,M)&lt;/Q&gt;&lt;R&gt;1&lt;/R&gt;&lt;C&gt;1&lt;/C&gt;&lt;D xsi:type="xsd:double"&gt;51.78663&lt;/D&gt;&lt;/FQL&gt;&lt;FQL&gt;&lt;Q&gt;DUMMY^ECON_EXPR_DATA('FDS_ECON[NTCPMIMFGSA@IN]',,,M)&lt;/Q&gt;&lt;R&gt;0&lt;/R&gt;&lt;C&gt;0&lt;/C&gt;&lt;/FQL&gt;&lt;FQL&gt;&lt;Q&gt;DUMMY^ECON_EXPR_DATA('FDS_ECON[NTCPMIMFGSA@GR]',,,M)&lt;/Q&gt;&lt;R&gt;0&lt;/R&gt;&lt;C&gt;0&lt;/C&gt;&lt;/FQL&gt;&lt;FQL&gt;&lt;Q&gt;DUMMY^ECON_EXPR_DATA('FDS_ECON[NTCPMIMFGSA@BR]',,,M)&lt;/Q&gt;&lt;R&gt;0&lt;/R&gt;&lt;C&gt;0&lt;/C&gt;&lt;/FQL&gt;&lt;FQL&gt;&lt;Q&gt;DUMMY^ECON_EXPR_DATA('FDS_ECON[NTCPMIMFGSA@TW]',,,M)&lt;/Q&gt;&lt;R&gt;1&lt;/R&gt;&lt;C&gt;1&lt;/C&gt;&lt;D xsi:type="xsd:double"&gt;53.2&lt;/D&gt;&lt;/FQL&gt;&lt;FQL&gt;&lt;Q&gt;DUMMY^ECON_EXPR_DATA('FDS_ECON[NTCPMIMFGSA@PL]',,,M)&lt;/Q&gt;&lt;R&gt;0&lt;/R&gt;&lt;C&gt;0&lt;/C&gt;&lt;/FQL&gt;&lt;FQL&gt;&lt;Q&gt;DUMMY^ECON_EXPR_DATA('FDS_ECON[NTCPMIMFGSA@CL]',,,M)&lt;/Q&gt;&lt;R&gt;0&lt;/R&gt;&lt;C&gt;0&lt;/C&gt;&lt;/FQL&gt;&lt;FQL&gt;&lt;Q&gt;DUMMY^ECON_EXPR_DATA('FDS_ECON[NTCPMIMFGSA@VN]',,,M)&lt;/Q&gt;&lt;R&gt;1&lt;/R&gt;&lt;C&gt;1&lt;/C&gt;&lt;D xsi:type="xsd:double"&gt;54.71824&lt;/D&gt;&lt;/FQL&gt;&lt;FQL&gt;&lt;Q&gt;DUMMY^ECON_EXPR_DATA('FDS_ECON[NTCPMIMFGSA@ID]',,,M)&lt;/Q&gt;&lt;R&gt;1&lt;/R&gt;&lt;C&gt;1&lt;/C&gt;&lt;D xsi:type="xsd:double"&gt;50.6578&lt;/D&gt;&lt;/FQL&gt;&lt;FQL&gt;&lt;Q&gt;DUMMY^ECON_EXPR_DATA('FDS_ECON[PMIQAWHEHE]',,,M)&lt;/Q&gt;&lt;R&gt;0&lt;/R&gt;&lt;C&gt;0&lt;/C&gt;&lt;/FQL&gt;&lt;FQL&gt;&lt;Q&gt;DUMMY^ECON_EXPR_DATA('FDS_ECON[NTCPMIMFGSA@KR]',,,M)&lt;/Q&gt;&lt;R&gt;1&lt;/R&gt;&lt;C&gt;1&lt;/C&gt;&lt;D xsi:type="xsd:double"&gt;52.0388&lt;/D&gt;&lt;/FQL&gt;&lt;FQL&gt;&lt;Q&gt;DUMMY^ECON_EXPR_DATA('FDS_ECON[PMIMYMANHE]',,,M)&lt;/Q&gt;&lt;R&gt;1&lt;/R&gt;&lt;C&gt;1&lt;/C&gt;&lt;D xsi:type="xsd:double"&gt;49.89638&lt;/D&gt;&lt;/FQL&gt;&lt;FQL&gt;&lt;Q&gt;DUMMY^ECON_EXPR_DATA('FDS_ECON[NTCPMIPHMANHE]',,,M)&lt;/Q&gt;&lt;R&gt;1&lt;/R&gt;&lt;C&gt;1&lt;/C&gt;&lt;D xsi:type="xsd:double"&gt;51.30511&lt;/D&gt;&lt;/FQL&gt;&lt;FQL&gt;&lt;Q&gt;DUMMY^ECON_EXPR_DATA('FDS_ECON[NTCPMITHMANHE]',,,M)&lt;/Q&gt;&lt;R&gt;1&lt;/R&gt;&lt;C&gt;1&lt;/C&gt;&lt;D xsi:type="xsd:double"&gt;51.7474&lt;/D&gt;&lt;/FQL&gt;&lt;FQL&gt;&lt;Q&gt;DUMMY^ECON_EXPR_DATA('FDS_ECON[NTCPMIMFGSA@PE]',,,M)&lt;/Q&gt;&lt;R&gt;0&lt;/R&gt;&lt;C&gt;0&lt;/C&gt;&lt;/FQL&gt;&lt;FQL&gt;&lt;Q&gt;DUMMY^ECON_EXPR_DATA('FDS_ECON[NTCPMIMFGSA@AE]',,,M)&lt;/Q&gt;&lt;R&gt;0&lt;/R&gt;&lt;C&gt;0&lt;/C&gt;&lt;/FQL&gt;&lt;FQL&gt;&lt;Q&gt;DUMMY^ECON_EXPR_DATA('FDS_ECON[PMIMFGSA@ZA]',,,M)&lt;/Q&gt;&lt;R&gt;0&lt;/R&gt;&lt;C&gt;0&lt;/C&gt;&lt;/FQL&gt;&lt;FQL&gt;&lt;Q&gt;DUMMY^ECON_EXPR_DATA('FDS_ECON[NTCPMIMFGSA@MX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xsi:type="xsd:double"&gt;0.007855892&lt;/D&gt;&lt;/FQL&gt;&lt;FQL&gt;&lt;Q&gt;USDTRY^FG_PRICE_CHANGE(0,-1AM)&lt;/Q&gt;&lt;R&gt;1&lt;/R&gt;&lt;C&gt;1&lt;/C&gt;&lt;D xsi:type="xsd:double"&gt;1.835835&lt;/D&gt;&lt;/FQL&gt;&lt;FQL&gt;&lt;Q&gt;USDQAR^FG_PRICE_CHANGE(0,-1AM)&lt;/Q&gt;&lt;R&gt;1&lt;/R&gt;&lt;C&gt;1&lt;/C&gt;&lt;D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xsi:type="xsd:double"&gt;0.2539754&lt;/D&gt;&lt;/FQL&gt;&lt;FQL&gt;&lt;Q&gt;USDZAR^FG_PRICE_CHANGE(0,-1AM)&lt;/Q&gt;&lt;R&gt;1&lt;/R&gt;&lt;C&gt;1&lt;/C&gt;&lt;D xsi:type="xsd:double"&gt;-0.16402602&lt;/D&gt;&lt;/FQL&gt;&lt;FQL&gt;&lt;Q&gt;USDKRW^FG_PRICE_CHANGE(0,-1AM)&lt;/Q&gt;&lt;R&gt;1&lt;/R&gt;&lt;C&gt;1&lt;/C&gt;&lt;D xsi:type="xsd:double"&gt;1.3138056&lt;/D&gt;&lt;/FQL&gt;&lt;FQL&gt;&lt;Q&gt;USDTWD^FG_PRICE_CHANGE(0,-1AM)&lt;/Q&gt;&lt;R&gt;1&lt;/R&gt;&lt;C&gt;1&lt;/C&gt;&lt;D xsi:type="xsd:double"&gt;0.8706093&lt;/D&gt;&lt;/FQL&gt;&lt;FQL&gt;&lt;Q&gt;USDPEN^FG_PRICE_CHANGE(0,-1AM)&lt;/Q&gt;&lt;R&gt;1&lt;/R&gt;&lt;C&gt;1&lt;/C&gt;&lt;D xsi:type="xsd:double"&gt;2.2651434&lt;/D&gt;&lt;/FQL&gt;&lt;FQL&gt;&lt;Q&gt;USDPHP^FG_PRICE_CHANGE(0,-1AM)&lt;/Q&gt;&lt;R&gt;1&lt;/R&gt;&lt;C&gt;1&lt;/C&gt;&lt;D xsi:type="xsd:double"&gt;1.1110187&lt;/D&gt;&lt;/FQL&gt;&lt;FQL&gt;&lt;Q&gt;USDCLP^FG_PRICE_CHANGE(0,-1AM)&lt;/Q&gt;&lt;R&gt;1&lt;/R&gt;&lt;C&gt;1&lt;/C&gt;&lt;D xsi:type="xsd:double"&gt;5.1727057&lt;/D&gt;&lt;/FQL&gt;&lt;FQL&gt;&lt;Q&gt;FC0000TH^FMA_EPS(NTMA,-20AY,0,CY,,"PORTAGG","MEANR")&lt;/Q&gt;&lt;R&gt;20&lt;/R&gt;&lt;C&gt;1&lt;/C&gt;&lt;D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xsi:type="xsd:double"&gt;48.1240323726984&lt;/D&gt;&lt;D xsi:type="xsd:double"&gt;34.7106307301712&lt;/D&gt;&lt;D xsi:type="xsd:double"&gt;40.2723415007705&lt;/D&gt;&lt;D xsi:type="xsd:double"&gt;42.486876295597&lt;/D&gt;&lt;D xsi:type="xsd:double"&gt;40.1820981843984&lt;/D&gt;&lt;/FQL&gt;&lt;FQL&gt;&lt;Q&gt;FC0000CN^FMA_EPS(NTMA,-20AY,0,CY,,"PORTAGG","MEANR")&lt;/Q&gt;&lt;R&gt;20&lt;/R&gt;&lt;C&gt;1&lt;/C&gt;&lt;D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xsi:type="xsd:double"&gt;17.6370133586712&lt;/D&gt;&lt;D xsi:type="xsd:double"&gt;17.4937634257935&lt;/D&gt;&lt;D xsi:type="xsd:double"&gt;21.2730240767352&lt;/D&gt;&lt;D xsi:type="xsd:double"&gt;20.3668122235533&lt;/D&gt;&lt;D xsi:type="xsd:double"&gt;19.1086464382895&lt;/D&gt;&lt;/FQL&gt;&lt;FQL&gt;&lt;Q&gt;EWM^P_PRICE_RETURNS_PR('52W',2,-10AY,0,AM)&lt;/Q&gt;&lt;R&gt;121&lt;/R&gt;&lt;C&gt;1&lt;/C&gt;&lt;D xsi:type="xsd:double"&gt;6.519377&lt;/D&gt;&lt;D xsi:type="xsd:double"&gt;6.071186&lt;/D&gt;&lt;D xsi:type="xsd:double"&gt;20.47552&lt;/D&gt;&lt;D xsi:type="xsd:double"&gt;2.9827714&lt;/D&gt;&lt;D xsi:type="xsd:double"&gt;-2.351302&lt;/D&gt;&lt;D xsi:type="xsd:double"&gt;-3.7415862&lt;/D&gt;&lt;D xsi:type="xsd:double"&gt;-8.430391&lt;/D&gt;&lt;D xsi:type="xsd:double"&gt;-5.8097005&lt;/D&gt;&lt;D xsi:type="xsd:double"&gt;-8.770269&lt;/D&gt;&lt;D xsi:type="xsd:double"&gt;-11.532009&lt;/D&gt;&lt;D xsi:type="xsd:double"&gt;-5.253625&lt;/D&gt;&lt;D xsi:type="xsd:double"&gt;-16.14285&lt;/D&gt;&lt;D xsi:type="xsd:double"&gt;-21.798431&lt;/D&gt;&lt;D xsi:type="xsd:double"&gt;-24.04381&lt;/D&gt;&lt;D xsi:type="xsd:double"&gt;-35.201027&lt;/D&gt;&lt;D xsi:type="xsd:double"&gt;-35.453903&lt;/D&gt;&lt;D xsi:type="xsd:double"&gt;-29.8195&lt;/D&gt;&lt;D xsi:type="xsd:double"&gt;-27.517366&lt;/D&gt;&lt;D xsi:type="xsd:double"&gt;-21.760803&lt;/D&gt;&lt;D xsi:type="xsd:double"&gt;-18.751085&lt;/D&gt;&lt;D xsi:type="xsd:double"&gt;-20.83028&lt;/D&gt;&lt;D xsi:type="xsd:double"&gt;-11.291247&lt;/D&gt;&lt;D xsi:type="xsd:double"&gt;-15.819395&lt;/D&gt;&lt;D xsi:type="xsd:double"&gt;-14.60051&lt;/D&gt;&lt;D xsi:type="xsd:double"&gt;-8.282173&lt;/D&gt;&lt;D xsi:type="xsd:double"&gt;-4.8775196&lt;/D&gt;&lt;D xsi:type="xsd:double"&gt;16.519238&lt;/D&gt;&lt;D xsi:type="xsd:double"&gt;17.980862&lt;/D&gt;&lt;D xsi:type="xsd:double"&gt;5.7367682&lt;/D&gt;&lt;D xsi:type="xsd:double"&gt;-4.2231083&lt;/D&gt;&lt;D xsi:type="xsd:double"&gt;-3.8585186&lt;/D&gt;&lt;D xsi:type="xsd:double"&gt;2.5287151&lt;/D&gt;&lt;D xsi:type="xsd:double"&gt;0.43023825&lt;/D&gt;&lt;D xsi:type="xsd:double"&gt;-3.9070725&lt;/D&gt;&lt;D xsi:type="xsd:double"&gt;-3.2805383&lt;/D&gt;&lt;D xsi:type="xsd:double"&gt;5.649328&lt;/D&gt;&lt;D xsi:type="xsd:double"&gt;4.9809813&lt;/D&gt;&lt;D xsi:type="xsd:double"&gt;2.830708&lt;/D&gt;&lt;D xsi:type="xsd:double"&gt;1.4329791&lt;/D&gt;&lt;D xsi:type="xsd:double"&gt;3.7693024&lt;/D&gt;&lt;D xsi:type="xsd:double"&gt;6.5674186&lt;/D&gt;&lt;D xsi:type="xsd:double"&gt;17.521345&lt;/D&gt;&lt;D xsi:type="xsd:double"&gt;24.137985&lt;/D&gt;&lt;D xsi:type="xsd:double"&gt;29.641056&lt;/D&gt;&lt;D xsi:type="xsd:double"&gt;25.545084&lt;/D&gt;&lt;D xsi:type="xsd:double"&gt;22.158634&lt;/D&gt;&lt;D xsi:type="xsd:double"&gt;19.03783&lt;/D&gt;&lt;D xsi:type="xsd:double"&gt;10.533643&lt;/D&gt;&lt;D xsi:type="xsd:double"&gt;2.9666662&lt;/D&gt;&lt;D xsi:type="xsd:double"&gt;9.202981&lt;/D&gt;&lt;D xsi:type="xsd:double"&gt;10.281444&lt;/D&gt;&lt;D xsi:type="xsd:double"&gt;7.349324&lt;/D&gt;&lt;D xsi:type="xsd:double"&gt;0.63420534&lt;/D&gt;&lt;D xsi:type="xsd:double"&gt;-0.47775507&lt;/D&gt;&lt;D xsi:type="xsd:double"&gt;-5.3488913&lt;/D&gt;&lt;D xsi:type="xsd:double"&gt;-11.998266&lt;/D&gt;&lt;D xsi:type="xsd:double"&gt;-9.310889&lt;/D&gt;&lt;D xsi:type="xsd:double"&gt;-13.228703&lt;/D&gt;&lt;D xsi:type="xsd:double"&gt;-13.071066&lt;/D&gt;&lt;D xsi:type="xsd:double"&gt;-12.811703&lt;/D&gt;&lt;D xsi:type="xsd:double"&gt;0.19321442&lt;/D&gt;&lt;D xsi:type="xsd:double"&gt;-6.135207&lt;/D&gt;&lt;D xsi:type="xsd:double"&gt;-13.262516&lt;/D&gt;&lt;D xsi:type="xsd:double"&gt;-11.69511&lt;/D&gt;&lt;D xsi:type="xsd:double"&gt;-3.3578873&lt;/D&gt;&lt;D xsi:type="xsd:double"&gt;-4.2481184&lt;/D&gt;&lt;D xsi:type="xsd:double"&gt;-0.7740915&lt;/D&gt;&lt;D xsi:type="xsd:double"&gt;-7.195008&lt;/D&gt;&lt;D xsi:type="xsd:double"&gt;-14.204777&lt;/D&gt;&lt;D xsi:type="xsd:double"&gt;-23.616749&lt;/D&gt;&lt;D xsi:type="xsd:double"&gt;-19.261438&lt;/D&gt;&lt;D xsi:type="xsd:double"&gt;-10.428131&lt;/D&gt;&lt;D xsi:type="xsd:double"&gt;-13.305497&lt;/D&gt;&lt;D xsi:type="xsd:double"&gt;-3.4521043&lt;/D&gt;&lt;D xsi:type="xsd:double"&gt;-0.33698678&lt;/D&gt;&lt;D xsi:type="xsd:double"&gt;-2.51171&lt;/D&gt;&lt;D xsi:type="xsd:double"&gt;-5.339938&lt;/D&gt;&lt;D xsi:type="xsd:double"&gt;4.3841004&lt;/D&gt;&lt;D xsi:type="xsd:double"&gt;3.4854174&lt;/D&gt;&lt;D xsi:type="xsd:double"&gt;1.6828656&lt;/D&gt;&lt;D xsi:type="xsd:double"&gt;8.256793&lt;/D&gt;&lt;D xsi:type="xsd:double"&gt;22.482563&lt;/D&gt;&lt;D xsi:type="xsd:double"&gt;22.763348&lt;/D&gt;&lt;D xsi:type="xsd:double"&gt;12.879968&lt;/D&gt;&lt;D xsi:type="xsd:double"&gt;6.4998507&lt;/D&gt;&lt;D xsi:type="xsd:double"&gt;-6.5969706&lt;/D&gt;&lt;D xsi:type="xsd:double"&gt;1.5338302&lt;/D&gt;&lt;D xsi:type="xsd:double"&gt;0.77940226&lt;/D&gt;&lt;D xsi:type="xsd:double"&gt;6.010556&lt;/D&gt;&lt;D xsi:type="xsd:double"&gt;-9.665489&lt;/D&gt;&lt;D xsi:type="xsd:double"&gt;-8.653522&lt;/D&gt;&lt;D xsi:type="xsd:double"&gt;-5.2630663&lt;/D&gt;&lt;D xsi:type="xsd:double"&gt;1.5657425&lt;/D&gt;&lt;D xsi:type="xsd:double"&gt;-1.2778282&lt;/D&gt;&lt;D xsi:type="xsd:double"&gt;-6.1594305&lt;/D&gt;&lt;D xsi:type="xsd:double"&gt;-5.991614&lt;/D&gt;&lt;D xsi:type="xsd:double"&gt;-10.1142645&lt;/D&gt;&lt;D xsi:type="xsd:double"&gt;-4.410672&lt;/D&gt;&lt;D xsi:type="xsd:double"&gt;-9.588737&lt;/D&gt;&lt;D xsi:type="xsd:double"&gt;-15.05295&lt;/D&gt;&lt;D xsi:type="xsd:double"&gt;-16.434092&lt;/D&gt;&lt;D xsi:type="xsd:double"&gt;-3.1761646&lt;/D&gt;&lt;D xsi:type="xsd:double"&gt;-6.9263577&lt;/D&gt;&lt;D xsi:type="xsd:double"&gt;2.6049614&lt;/D&gt;&lt;D xsi:type="xsd:double"&gt;-13.616425&lt;/D&gt;&lt;D xsi:type="xsd:double"&gt;-11.926424&lt;/D&gt;&lt;D xsi:type="xsd:double"&gt;-9.116006&lt;/D&gt;&lt;D xsi:type="xsd:double"&gt;-10.296607&lt;/D&gt;&lt;D xsi:type="xsd:double"&gt;-6.3802185&lt;/D&gt;&lt;D xsi:type="xsd:double"&gt;-1.4980972&lt;/D&gt;&lt;D xsi:type="xsd:double"&gt;-3.3768356&lt;/D&gt;&lt;D xsi:type="xsd:double"&gt;4.1944385&lt;/D&gt;&lt;D xsi:type="xsd:double"&gt;0.38450956&lt;/D&gt;&lt;D xsi:type="xsd:double"&gt;-2.6494205&lt;/D&gt;&lt;D xsi:type="xsd:double"&gt;-2.0269632&lt;/D&gt;&lt;D xsi:type="xsd:double"&gt;-8.976263&lt;/D&gt;&lt;D xsi:type="xsd:double"&gt;2.7029514&lt;/D&gt;&lt;D xsi:type="xsd:double"&gt;2.5262594&lt;/D&gt;&lt;D xsi:type="xsd:double"&gt;6.328726&lt;/D&gt;&lt;D xsi:type="xsd:double"&gt;14.597988&lt;/D&gt;&lt;D xsi:type="xsd:double"&gt;16.115427&lt;/D&gt;&lt;/FQL&gt;&lt;FQL&gt;&lt;Q&gt;GREK^FG_TOTAL_RETURNC(-10AY,0,AM)&lt;/Q&gt;&lt;R&gt;121&lt;/R&gt;&lt;C&gt;1&lt;/C&gt;&lt;D xsi:type="xsd:double"&gt;-0.176996&lt;/D&gt;&lt;D xsi:type="xsd:double"&gt;-0.26595592&lt;/D&gt;&lt;D xsi:type="xsd:double"&gt;-5.288887&lt;/D&gt;&lt;D xsi:type="xsd:double"&gt;-11.027688&lt;/D&gt;&lt;D xsi:type="xsd:double"&gt;-9.229958&lt;/D&gt;&lt;D xsi:type="xsd:double"&gt;-4.59035&lt;/D&gt;&lt;D xsi:type="xsd:double"&gt;-9.98782&lt;/D&gt;&lt;D xsi:type="xsd:double"&gt;-27.194977&lt;/D&gt;&lt;D xsi:type="xsd:double"&gt;21.482182&lt;/D&gt;&lt;D xsi:type="xsd:double"&gt;-15.830124&lt;/D&gt;&lt;D xsi:type="xsd:double"&gt;6.422031&lt;/D&gt;&lt;D xsi:type="xsd:double"&gt;6.724131&lt;/D&gt;&lt;D xsi:type="xsd:double"&gt;-4.846531&lt;/D&gt;&lt;D xsi:type="xsd:double"&gt;-17.996603&lt;/D&gt;&lt;D xsi:type="xsd:double"&gt;-1.6563058&lt;/D&gt;&lt;D xsi:type="xsd:double"&gt;-1.8947423&lt;/D&gt;&lt;D xsi:type="xsd:double"&gt;14.699578&lt;/D&gt;&lt;D xsi:type="xsd:double"&gt;-16.651089&lt;/D&gt;&lt;D xsi:type="xsd:double"&gt;-7.63188&lt;/D&gt;&lt;D xsi:type="xsd:double"&gt;-15.405959&lt;/D&gt;&lt;D xsi:type="xsd:double"&gt;-8.454811&lt;/D&gt;&lt;D xsi:type="xsd:double"&gt;13.694275&lt;/D&gt;&lt;D xsi:type="xsd:double"&gt;7.1428537&lt;/D&gt;&lt;D xsi:type="xsd:double"&gt;11.111105&lt;/D&gt;&lt;D xsi:type="xsd:double"&gt;-19.529408&lt;/D&gt;&lt;D xsi:type="xsd:double"&gt;5.814326&lt;/D&gt;&lt;D xsi:type="xsd:double"&gt;-0.52089095&lt;/D&gt;&lt;D xsi:type="xsd:double"&gt;-0.55555105&lt;/D&gt;&lt;D xsi:type="xsd:double"&gt;1.8156409&lt;/D&gt;&lt;D xsi:type="xsd:double"&gt;4.115224&lt;/D&gt;&lt;D xsi:type="xsd:double"&gt;3.451264&lt;/D&gt;&lt;D xsi:type="xsd:double"&gt;2.727282&lt;/D&gt;&lt;D xsi:type="xsd:double"&gt;-2.528435&lt;/D&gt;&lt;D xsi:type="xsd:double"&gt;5.7068586&lt;/D&gt;&lt;D xsi:type="xsd:double"&gt;5.15337&lt;/D&gt;&lt;D xsi:type="xsd:double"&gt;10.851812&lt;/D&gt;&lt;D xsi:type="xsd:double"&gt;6.8421006&lt;/D&gt;&lt;D xsi:type="xsd:double"&gt;2.4630547&lt;/D&gt;&lt;D xsi:type="xsd:double"&gt;2.5961637&lt;/D&gt;&lt;D xsi:type="xsd:double"&gt;-12.558579&lt;/D&gt;&lt;D xsi:type="xsd:double"&gt;-2.2508085&lt;/D&gt;&lt;D xsi:type="xsd:double"&gt;-0.76754093&lt;/D&gt;&lt;D xsi:type="xsd:double"&gt;15.45676&lt;/D&gt;&lt;D xsi:type="xsd:double"&gt;11.730206&lt;/D&gt;&lt;D xsi:type="xsd:double"&gt;-10.236216&lt;/D&gt;&lt;D xsi:type="xsd:double"&gt;-5.3606215&lt;/D&gt;&lt;D xsi:type="xsd:double"&gt;9.474754&lt;/D&gt;&lt;D xsi:type="xsd:double"&gt;-14.769512&lt;/D&gt;&lt;D xsi:type="xsd:double"&gt;0.33111572&lt;/D&gt;&lt;D xsi:type="xsd:double"&gt;-0.22002459&lt;/D&gt;&lt;D xsi:type="xsd:double"&gt;-1.102525&lt;/D&gt;&lt;D xsi:type="xsd:double"&gt;-7.5808287&lt;/D&gt;&lt;D xsi:type="xsd:double"&gt;-6.875759&lt;/D&gt;&lt;D xsi:type="xsd:double"&gt;-6.3471375&lt;/D&gt;&lt;D xsi:type="xsd:double"&gt;-3.854984&lt;/D&gt;&lt;D xsi:type="xsd:double"&gt;6.116426&lt;/D&gt;&lt;D xsi:type="xsd:double"&gt;9.444451&lt;/D&gt;&lt;D xsi:type="xsd:double"&gt;0.6345153&lt;/D&gt;&lt;D xsi:type="xsd:double"&gt;7.187903&lt;/D&gt;&lt;D xsi:type="xsd:double"&gt;0.35294294&lt;/D&gt;&lt;D xsi:type="xsd:double"&gt;12.573934&lt;/D&gt;&lt;D xsi:type="xsd:double"&gt;1.3598323&lt;/D&gt;&lt;D xsi:type="xsd:double"&gt;-6.6047487&lt;/D&gt;&lt;D xsi:type="xsd:double"&gt;3.3149242&lt;/D&gt;&lt;D xsi:type="xsd:double"&gt;5.8823347&lt;/D&gt;&lt;D xsi:type="xsd:double"&gt;-1.0100842&lt;/D&gt;&lt;D xsi:type="xsd:double"&gt;4.285705&lt;/D&gt;&lt;D xsi:type="xsd:double"&gt;-2.433461&lt;/D&gt;&lt;D xsi:type="xsd:double"&gt;-23.90194&lt;/D&gt;&lt;D xsi:type="xsd:double"&gt;-23.758389&lt;/D&gt;&lt;D xsi:type="xsd:double"&gt;8.861613&lt;/D&gt;&lt;D xsi:type="xsd:double"&gt;6.415093&lt;/D&gt;&lt;D xsi:type="xsd:double"&gt;-2.1276593&lt;/D&gt;&lt;D xsi:type="xsd:double"&gt;6.458223&lt;/D&gt;&lt;D xsi:type="xsd:double"&gt;1.0768414&lt;/D&gt;&lt;D xsi:type="xsd:double"&gt;-3.8740873&lt;/D&gt;&lt;D xsi:type="xsd:double"&gt;-8.513856&lt;/D&gt;&lt;D xsi:type="xsd:double"&gt;29.350222&lt;/D&gt;&lt;D xsi:type="xsd:double"&gt;12.899113&lt;/D&gt;&lt;D xsi:type="xsd:double"&gt;-9.164542&lt;/D&gt;&lt;D xsi:type="xsd:double"&gt;5.3813577&lt;/D&gt;&lt;D xsi:type="xsd:double"&gt;6.8757534&lt;/D&gt;&lt;D xsi:type="xsd:double"&gt;7.5244546&lt;/D&gt;&lt;D xsi:type="xsd:double"&gt;-0.9797096&lt;/D&gt;&lt;D xsi:type="xsd:double"&gt;0.6713748&lt;/D&gt;&lt;D xsi:type="xsd:double"&gt;-4.071605&lt;/D&gt;&lt;D xsi:type="xsd:double"&gt;5.0493956&lt;/D&gt;&lt;D xsi:type="xsd:double"&gt;-5.99094&lt;/D&gt;&lt;D xsi:type="xsd:double"&gt;6.520939&lt;/D&gt;&lt;D xsi:type="xsd:double"&gt;-11.234778&lt;/D&gt;&lt;D xsi:type="xsd:double"&gt;5.1332235&lt;/D&gt;&lt;D xsi:type="xsd:double"&gt;6.6032767&lt;/D&gt;&lt;D xsi:type="xsd:double"&gt;-3.2154322&lt;/D&gt;&lt;D xsi:type="xsd:double"&gt;-2.8792918&lt;/D&gt;&lt;D xsi:type="xsd:double"&gt;3.2687187&lt;/D&gt;&lt;D xsi:type="xsd:double"&gt;-2.0610929&lt;/D&gt;&lt;D xsi:type="xsd:double"&gt;-11.424279&lt;/D&gt;&lt;D xsi:type="xsd:double"&gt;1.2760758&lt;/D&gt;&lt;D xsi:type="xsd:double"&gt;1.0079741&lt;/D&gt;&lt;D xsi:type="xsd:double"&gt;-11.060291&lt;/D&gt;&lt;D xsi:type="xsd:double"&gt;12.716234&lt;/D&gt;&lt;D xsi:type="xsd:double"&gt;7.424307&lt;/D&gt;&lt;D xsi:type="xsd:double"&gt;3.8609982&lt;/D&gt;&lt;D xsi:type="xsd:double"&gt;14.269197&lt;/D&gt;&lt;D xsi:type="xsd:double"&gt;8.678246&lt;/D&gt;&lt;D xsi:type="xsd:double"&gt;-9.060198&lt;/D&gt;&lt;D xsi:type="xsd:double"&gt;5.808842&lt;/D&gt;&lt;D xsi:type="xsd:double"&gt;10.533035&lt;/D&gt;&lt;D xsi:type="xsd:double"&gt;4.5913935&lt;/D&gt;&lt;D xsi:type="xsd:double"&gt;8.363235&lt;/D&gt;&lt;D xsi:type="xsd:double"&gt;-2.9728353&lt;/D&gt;&lt;D xsi:type="xsd:double"&gt;-12.810362&lt;/D&gt;&lt;D xsi:type="xsd:double"&gt;0.78765154&lt;/D&gt;&lt;D xsi:type="xsd:double"&gt;12.052894&lt;/D&gt;&lt;D xsi:type="xsd:double"&gt;1.396811&lt;/D&gt;&lt;D xsi:type="xsd:double"&gt;4.723346&lt;/D&gt;&lt;D xsi:type="xsd:double"&gt;3.1443357&lt;/D&gt;&lt;D xsi:type="xsd:double"&gt;-0.024992228&lt;/D&gt;&lt;D xsi:type="xsd:double"&gt;2.411902&lt;/D&gt;&lt;D xsi:type="xsd:double"&gt;3.4533262&lt;/D&gt;&lt;D xsi:type="xsd:double"&gt;-5.8918357&lt;/D&gt;&lt;/FQL&gt;&lt;FQL&gt;&lt;Q&gt;UAE^FMA_DIV_YLD(NTMA,-10AY,0,AM,"PORTAGG","MEANR")&lt;/Q&gt;&lt;R&gt;121&lt;/R&gt;&lt;C&gt;1&lt;/C&gt;&lt;D xsi:type="xsd:double"&gt;2.71993042005342&lt;/D&gt;&lt;D xsi:type="xsd:double"&gt;2.71829978454548&lt;/D&gt;&lt;D xsi:type="xsd:double"&gt;2.58127246511749&lt;/D&gt;&lt;D xsi:type="xsd:double"&gt;2.54128845116663&lt;/D&gt;&lt;D xsi:type="xsd:double"&gt;2.79133623757473&lt;/D&gt;&lt;D xsi:type="xsd:double"&gt;2.94233036611571&lt;/D&gt;&lt;D xsi:type="xsd:double"&gt;3.36200592234724&lt;/D&gt;&lt;D xsi:type="xsd:double"&gt;3.50642503468798&lt;/D&gt;&lt;D xsi:type="xsd:double"&gt;3.41134361249899&lt;/D&gt;&lt;D xsi:type="xsd:double"&gt;3.75181010118913&lt;/D&gt;&lt;D xsi:type="xsd:double"&gt;3.08733741188324&lt;/D&gt;&lt;D xsi:type="xsd:double"&gt;3.34228368589127&lt;/D&gt;&lt;D xsi:type="xsd:double"&gt;3.46133276394183&lt;/D&gt;&lt;D xsi:type="xsd:double"&gt;3.48687203957463&lt;/D&gt;&lt;D xsi:type="xsd:double"&gt;4.03635701355824&lt;/D&gt;&lt;D xsi:type="xsd:double"&gt;4.08641280958202&lt;/D&gt;&lt;D xsi:type="xsd:double"&gt;4.1046155570588&lt;/D&gt;&lt;D xsi:type="xsd:double"&gt;4.26214020832092&lt;/D&gt;&lt;D xsi:type="xsd:double"&gt;4.09786865752685&lt;/D&gt;&lt;D xsi:type="xsd:double"&gt;4.71363867097256&lt;/D&gt;&lt;D xsi:type="xsd:double"&gt;4.4743618349737&lt;/D&gt;&lt;D xsi:type="xsd:double"&gt;4.09579819924742&lt;/D&gt;&lt;D xsi:type="xsd:double"&gt;4.03960612549101&lt;/D&gt;&lt;D xsi:type="xsd:double"&gt;3.97954748559299&lt;/D&gt;&lt;D xsi:type="xsd:double"&gt;3.96606639599072&lt;/D&gt;&lt;D xsi:type="xsd:double"&gt;3.79530134860881&lt;/D&gt;&lt;D xsi:type="xsd:double"&gt;3.7495489262143&lt;/D&gt;&lt;D xsi:type="xsd:double"&gt;3.66292807261226&lt;/D&gt;&lt;D xsi:type="xsd:double"&gt;3.74730211534037&lt;/D&gt;&lt;D xsi:type="xsd:double"&gt;4.06787452659127&lt;/D&gt;&lt;D xsi:type="xsd:double"&gt;4.16820198533629&lt;/D&gt;&lt;D xsi:type="xsd:double"&gt;4.11323143414171&lt;/D&gt;&lt;D xsi:type="xsd:double"&gt;4.06522062602522&lt;/D&gt;&lt;D xsi:type="xsd:double"&gt;4.20174059946315&lt;/D&gt;&lt;D xsi:type="xsd:double"&gt;4.03534057126694&lt;/D&gt;&lt;D xsi:type="xsd:double"&gt;4.00899040132133&lt;/D&gt;&lt;D xsi:type="xsd:double"&gt;4.04216526068241&lt;/D&gt;&lt;D xsi:type="xsd:double"&gt;3.94042930747285&lt;/D&gt;&lt;D xsi:type="xsd:double"&gt;4.01521257707644&lt;/D&gt;&lt;D xsi:type="xsd:double"&gt;4.2503743873459&lt;/D&gt;&lt;D xsi:type="xsd:double"&gt;4.19711432305686&lt;/D&gt;&lt;D xsi:type="xsd:double"&gt;4.43842043751783&lt;/D&gt;&lt;D xsi:type="xsd:double"&gt;4.50365344124909&lt;/D&gt;&lt;D xsi:type="xsd:double"&gt;4.20421888397222&lt;/D&gt;&lt;D xsi:type="xsd:double"&gt;4.53666972472183&lt;/D&gt;&lt;D xsi:type="xsd:double"&gt;4.65377590518211&lt;/D&gt;&lt;D xsi:type="xsd:double"&gt;4.81868119730004&lt;/D&gt;&lt;D xsi:type="xsd:double"&gt;4.85421440263934&lt;/D&gt;&lt;D xsi:type="xsd:double"&gt;5.00009015838208&lt;/D&gt;&lt;D xsi:type="xsd:double"&gt;4.7176414855277&lt;/D&gt;&lt;D xsi:type="xsd:double"&gt;4.75945635245016&lt;/D&gt;&lt;D xsi:type="xsd:double"&gt;4.774931119222&lt;/D&gt;&lt;D xsi:type="xsd:double"&gt;5.05202538052351&lt;/D&gt;&lt;D xsi:type="xsd:double"&gt;4.9911703999819&lt;/D&gt;&lt;D xsi:type="xsd:double"&gt;5.22102828289127&lt;/D&gt;&lt;D xsi:type="xsd:double"&gt;5.13273721301767&lt;/D&gt;&lt;D xsi:type="xsd:double"&gt;5.02195533331297&lt;/D&gt;&lt;D xsi:type="xsd:double"&gt;5.13590310122054&lt;/D&gt;&lt;D xsi:type="xsd:double"&gt;4.74268192024895&lt;/D&gt;&lt;D xsi:type="xsd:double"&gt;5.27509770125616&lt;/D&gt;&lt;D xsi:type="xsd:double"&gt;5.22556471381333&lt;/D&gt;&lt;D xsi:type="xsd:double"&gt;4.8596427701756&lt;/D&gt;&lt;D xsi:type="xsd:double"&gt;4.9617719041487&lt;/D&gt;&lt;D xsi:type="xsd:double"&gt;4.78209578071247&lt;/D&gt;&lt;D xsi:type="xsd:double"&gt;4.70975403833259&lt;/D&gt;&lt;D xsi:type="xsd:double"&gt;4.95456662908664&lt;/D&gt;&lt;D xsi:type="xsd:double"&gt;5.08824594195566&lt;/D&gt;&lt;D xsi:type="xsd:double"&gt;5.22359192422019&lt;/D&gt;&lt;D xsi:type="xsd:double"&gt;5.50973181125731&lt;/D&gt;&lt;D xsi:type="xsd:double"&gt;6.80819399360075&lt;/D&gt;&lt;D xsi:type="xsd:double"&gt;4.75716790976529&lt;/D&gt;&lt;D xsi:type="xsd:double"&gt;4.38565144361654&lt;/D&gt;&lt;D xsi:type="xsd:double"&gt;4.47737258929644&lt;/D&gt;&lt;D xsi:type="xsd:double"&gt;4.59963720429754&lt;/D&gt;&lt;D xsi:type="xsd:double"&gt;4.50512921695955&lt;/D&gt;&lt;D xsi:type="xsd:double"&gt;4.45173074476562&lt;/D&gt;&lt;D xsi:type="xsd:double"&gt;4.07676215368872&lt;/D&gt;&lt;D xsi:type="xsd:double"&gt;4.73979117805522&lt;/D&gt;&lt;D xsi:type="xsd:double"&gt;4.52448772289779&lt;/D&gt;&lt;D xsi:type="xsd:double"&gt;4.19249505900839&lt;/D&gt;&lt;D xsi:type="xsd:double"&gt;4.53261462073194&lt;/D&gt;&lt;D xsi:type="xsd:double"&gt;4.44643137650595&lt;/D&gt;&lt;D xsi:type="xsd:double"&gt;4.47291935993568&lt;/D&gt;&lt;D xsi:type="xsd:double"&gt;4.23239904921028&lt;/D&gt;&lt;D xsi:type="xsd:double"&gt;4.57098932439037&lt;/D&gt;&lt;D xsi:type="xsd:double"&gt;4.64647961430677&lt;/D&gt;&lt;D xsi:type="xsd:double"&gt;4.47615680270469&lt;/D&gt;&lt;D xsi:type="xsd:double"&gt;4.13297020181806&lt;/D&gt;&lt;D xsi:type="xsd:double"&gt;4.0816734588518&lt;/D&gt;&lt;D xsi:type="xsd:double"&gt;3.81921280892591&lt;/D&gt;&lt;D xsi:type="xsd:double"&gt;4.39295691096811&lt;/D&gt;&lt;D xsi:type="xsd:double"&gt;4.20717696552516&lt;/D&gt;&lt;D xsi:type="xsd:double"&gt;4.01964848507481&lt;/D&gt;&lt;D xsi:type="xsd:double"&gt;3.37137135908246&lt;/D&gt;&lt;D xsi:type="xsd:double"&gt;3.52018813087506&lt;/D&gt;&lt;D xsi:type="xsd:double"&gt;4.02877550696766&lt;/D&gt;&lt;D xsi:type="xsd:double"&gt;4.34636431517353&lt;/D&gt;&lt;D xsi:type="xsd:double"&gt;4.17035490760846&lt;/D&gt;&lt;D xsi:type="xsd:double"&gt;4.0232026224423&lt;/D&gt;&lt;D xsi:type="xsd:double"&gt;4.36785175574363&lt;/D&gt;&lt;D xsi:type="xsd:double"&gt;4.38167239470677&lt;/D&gt;&lt;D xsi:type="xsd:double"&gt;4.44279047232527&lt;/D&gt;&lt;D xsi:type="xsd:double"&gt;4.71816841876048&lt;/D&gt;&lt;D xsi:type="xsd:double"&gt;4.8807786083484&lt;/D&gt;&lt;D xsi:type="xsd:double"&gt;4.67152354147342&lt;/D&gt;&lt;D xsi:type="xsd:double"&gt;4.63914671987984&lt;/D&gt;&lt;D xsi:type="xsd:double"&gt;4.35355188079646&lt;/D&gt;&lt;D xsi:type="xsd:double"&gt;4.58968309755507&lt;/D&gt;&lt;D xsi:type="xsd:double"&gt;4.40091259925077&lt;/D&gt;&lt;D xsi:type="xsd:double"&gt;4.20089340873503&lt;/D&gt;&lt;D xsi:type="xsd:double"&gt;4.25119829404623&lt;/D&gt;&lt;D xsi:type="xsd:double"&gt;4.26503208141924&lt;/D&gt;&lt;D xsi:type="xsd:double"&gt;4.94952664913927&lt;/D&gt;&lt;D xsi:type="xsd:double"&gt;4.69220995979062&lt;/D&gt;&lt;D xsi:type="xsd:double"&gt;4.5749607247256&lt;/D&gt;&lt;D xsi:type="xsd:double"&gt;4.55497541902767&lt;/D&gt;&lt;D xsi:type="xsd:double"&gt;4.93895374331271&lt;/D&gt;&lt;D xsi:type="xsd:double"&gt;5.26227721319817&lt;/D&gt;&lt;D xsi:type="xsd:double"&gt;5.6878495586543&lt;/D&gt;&lt;D xsi:type="xsd:double"&gt;5.98165353540263&lt;/D&gt;&lt;D xsi:type="xsd:double"&gt;5.81975255220342&lt;/D&gt;&lt;/FQL&gt;&lt;FQL&gt;&lt;Q&gt;EIDO^FMA_DIV_YLD(NTMA,-10AY,0,AM,"PORTAGG","MEANR")&lt;/Q&gt;&lt;R&gt;121&lt;/R&gt;&lt;C&gt;1&lt;/C&gt;&lt;D xsi:type="xsd:double"&gt;2.66209352811905&lt;/D&gt;&lt;D xsi:type="xsd:double"&gt;2.53941841358538&lt;/D&gt;&lt;D xsi:type="xsd:double"&gt;2.48923407209649&lt;/D&gt;&lt;D xsi:type="xsd:double"&gt;2.53900915192893&lt;/D&gt;&lt;D xsi:type="xsd:double"&gt;2.63186182937571&lt;/D&gt;&lt;D xsi:type="xsd:double"&gt;2.47804550349136&lt;/D&gt;&lt;D xsi:type="xsd:double"&gt;2.47427643630237&lt;/D&gt;&lt;D xsi:type="xsd:double"&gt;2.45074650292083&lt;/D&gt;&lt;D xsi:type="xsd:double"&gt;2.30660702444686&lt;/D&gt;&lt;D xsi:type="xsd:double"&gt;2.3366298495155&lt;/D&gt;&lt;D xsi:type="xsd:double"&gt;2.39803577539557&lt;/D&gt;&lt;D xsi:type="xsd:double"&gt;2.3600256090751&lt;/D&gt;&lt;D xsi:type="xsd:double"&gt;2.45810910281215&lt;/D&gt;&lt;D xsi:type="xsd:double"&gt;2.59265221230396&lt;/D&gt;&lt;D xsi:type="xsd:double"&gt;2.70033703794222&lt;/D&gt;&lt;D xsi:type="xsd:double"&gt;2.99578344444719&lt;/D&gt;&lt;D xsi:type="xsd:double"&gt;2.5240903856631&lt;/D&gt;&lt;D xsi:type="xsd:double"&gt;2.50384951763878&lt;/D&gt;&lt;D xsi:type="xsd:double"&gt;2.51448097282675&lt;/D&gt;&lt;D xsi:type="xsd:double"&gt;2.49587022209503&lt;/D&gt;&lt;D xsi:type="xsd:double"&gt;2.43731097773798&lt;/D&gt;&lt;D xsi:type="xsd:double"&gt;2.41200861001224&lt;/D&gt;&lt;D xsi:type="xsd:double"&gt;2.40890052697397&lt;/D&gt;&lt;D xsi:type="xsd:double"&gt;2.39849750809933&lt;/D&gt;&lt;D xsi:type="xsd:double"&gt;2.34642080720808&lt;/D&gt;&lt;D xsi:type="xsd:double"&gt;2.15585488184142&lt;/D&gt;&lt;D xsi:type="xsd:double"&gt;2.14750893778876&lt;/D&gt;&lt;D xsi:type="xsd:double"&gt;2.16793229098004&lt;/D&gt;&lt;D xsi:type="xsd:double"&gt;2.23034696861921&lt;/D&gt;&lt;D xsi:type="xsd:double"&gt;2.51696358758812&lt;/D&gt;&lt;D xsi:type="xsd:double"&gt;2.50697158409016&lt;/D&gt;&lt;D xsi:type="xsd:double"&gt;2.42562888476296&lt;/D&gt;&lt;D xsi:type="xsd:double"&gt;2.42647193576201&lt;/D&gt;&lt;D xsi:type="xsd:double"&gt;2.42276135252146&lt;/D&gt;&lt;D xsi:type="xsd:double"&gt;2.41806355397398&lt;/D&gt;&lt;D xsi:type="xsd:double"&gt;2.47796250154258&lt;/D&gt;&lt;D xsi:type="xsd:double"&gt;2.5407402891188&lt;/D&gt;&lt;D xsi:type="xsd:double"&gt;2.57486234693012&lt;/D&gt;&lt;D xsi:type="xsd:double"&gt;2.55076506845796&lt;/D&gt;&lt;D xsi:type="xsd:double"&gt;2.60966777006048&lt;/D&gt;&lt;D xsi:type="xsd:double"&gt;2.59636638287039&lt;/D&gt;&lt;D xsi:type="xsd:double"&gt;2.60031513236035&lt;/D&gt;&lt;D xsi:type="xsd:double"&gt;2.52760139066686&lt;/D&gt;&lt;D xsi:type="xsd:double"&gt;2.41040038614316&lt;/D&gt;&lt;D xsi:type="xsd:double"&gt;2.49264172936278&lt;/D&gt;&lt;D xsi:type="xsd:double"&gt;2.72885622885933&lt;/D&gt;&lt;D xsi:type="xsd:double"&gt;2.90859504041316&lt;/D&gt;&lt;D xsi:type="xsd:double"&gt;2.98332524754587&lt;/D&gt;&lt;D xsi:type="xsd:double"&gt;3.2572152246202&lt;/D&gt;&lt;D xsi:type="xsd:double"&gt;3.02603807868989&lt;/D&gt;&lt;D xsi:type="xsd:double"&gt;2.93499025368022&lt;/D&gt;&lt;D xsi:type="xsd:double"&gt;2.99213019813628&lt;/D&gt;&lt;D xsi:type="xsd:double"&gt;3.14120421826862&lt;/D&gt;&lt;D xsi:type="xsd:double"&gt;2.93137058494636&lt;/D&gt;&lt;D xsi:type="xsd:double"&gt;2.86556818398265&lt;/D&gt;&lt;D xsi:type="xsd:double"&gt;2.76651866352194&lt;/D&gt;&lt;D xsi:type="xsd:double"&gt;2.83441180004188&lt;/D&gt;&lt;D xsi:type="xsd:double"&gt;2.81298085785928&lt;/D&gt;&lt;D xsi:type="xsd:double"&gt;2.81416193776764&lt;/D&gt;&lt;D xsi:type="xsd:double"&gt;3.088862591915&lt;/D&gt;&lt;D xsi:type="xsd:double"&gt;2.78228414707684&lt;/D&gt;&lt;D xsi:type="xsd:double"&gt;2.73573475683204&lt;/D&gt;&lt;D xsi:type="xsd:double"&gt;2.79717599569135&lt;/D&gt;&lt;D xsi:type="xsd:double"&gt;2.83755870503153&lt;/D&gt;&lt;D xsi:type="xsd:double"&gt;2.74123144662163&lt;/D&gt;&lt;D xsi:type="xsd:double"&gt;2.87477229135925&lt;/D&gt;&lt;D xsi:type="xsd:double"&gt;2.77449752998352&lt;/D&gt;&lt;D xsi:type="xsd:double"&gt;2.76221562291334&lt;/D&gt;&lt;D xsi:type="xsd:double"&gt;3.19306488724328&lt;/D&gt;&lt;D xsi:type="xsd:double"&gt;3.98204146584496&lt;/D&gt;&lt;D xsi:type="xsd:double"&gt;4.0654117929273&lt;/D&gt;&lt;D xsi:type="xsd:double"&gt;3.52191681764861&lt;/D&gt;&lt;D xsi:type="xsd:double"&gt;3.01048449938573&lt;/D&gt;&lt;D xsi:type="xsd:double"&gt;2.86520551553949&lt;/D&gt;&lt;D xsi:type="xsd:double"&gt;2.68486222638252&lt;/D&gt;&lt;D xsi:type="xsd:double"&gt;3.04420762351139&lt;/D&gt;&lt;D xsi:type="xsd:double"&gt;2.84404188724888&lt;/D&gt;&lt;D xsi:type="xsd:double"&gt;2.39829194213909&lt;/D&gt;&lt;D xsi:type="xsd:double"&gt;2.23377996183143&lt;/D&gt;&lt;D xsi:type="xsd:double"&gt;2.3827295092948&lt;/D&gt;&lt;D xsi:type="xsd:double"&gt;2.48033356835013&lt;/D&gt;&lt;D xsi:type="xsd:double"&gt;2.5999308847285&lt;/D&gt;&lt;D xsi:type="xsd:double"&gt;2.77272126356992&lt;/D&gt;&lt;D xsi:type="xsd:double"&gt;2.83088414981115&lt;/D&gt;&lt;D xsi:type="xsd:double"&gt;3.05825974452758&lt;/D&gt;&lt;D xsi:type="xsd:double"&gt;3.12761744540653&lt;/D&gt;&lt;D xsi:type="xsd:double"&gt;3.10628721439222&lt;/D&gt;&lt;D xsi:type="xsd:double"&gt;3.19063742871279&lt;/D&gt;&lt;D xsi:type="xsd:double"&gt;3.01234056805799&lt;/D&gt;&lt;D xsi:type="xsd:double"&gt;3.11239377373455&lt;/D&gt;&lt;D xsi:type="xsd:double"&gt;3.18189927052195&lt;/D&gt;&lt;D xsi:type="xsd:double"&gt;3.1484374645535&lt;/D&gt;&lt;D xsi:type="xsd:double"&gt;3.00289716664567&lt;/D&gt;&lt;D xsi:type="xsd:double"&gt;3.22417871579065&lt;/D&gt;&lt;D xsi:type="xsd:double"&gt;3.23422254874255&lt;/D&gt;&lt;D xsi:type="xsd:double"&gt;3.44106636914162&lt;/D&gt;&lt;D xsi:type="xsd:double"&gt;3.57795924405756&lt;/D&gt;&lt;D xsi:type="xsd:double"&gt;3.62600573525446&lt;/D&gt;&lt;D xsi:type="xsd:double"&gt;3.66359408290709&lt;/D&gt;&lt;D xsi:type="xsd:double"&gt;3.69183284437501&lt;/D&gt;&lt;D xsi:type="xsd:double"&gt;3.86921104502724&lt;/D&gt;&lt;D xsi:type="xsd:double"&gt;3.92779227183392&lt;/D&gt;&lt;D xsi:type="xsd:double"&gt;4.10399854797564&lt;/D&gt;&lt;D xsi:type="xsd:double"&gt;4.1428493247689&lt;/D&gt;&lt;D xsi:type="xsd:double"&gt;4.25276230284&lt;/D&gt;&lt;D xsi:type="xsd:double"&gt;4.46335942157422&lt;/D&gt;&lt;D xsi:type="xsd:double"&gt;4.41580396856488&lt;/D&gt;&lt;D xsi:type="xsd:double"&gt;4.65202203856767&lt;/D&gt;&lt;D xsi:type="xsd:double"&gt;4.36253734621351&lt;/D&gt;&lt;D xsi:type="xsd:double"&gt;4.12730812018875&lt;/D&gt;&lt;D xsi:type="xsd:double"&gt;4.19633019212239&lt;/D&gt;&lt;D xsi:type="xsd:double"&gt;4.18823341442017&lt;/D&gt;&lt;D xsi:type="xsd:double"&gt;4.40757677430625&lt;/D&gt;&lt;D xsi:type="xsd:double"&gt;4.21452807402912&lt;/D&gt;&lt;D xsi:type="xsd:double"&gt;4.1094665869873&lt;/D&gt;&lt;D xsi:type="xsd:d</t>
        </r>
      </text>
    </comment>
    <comment ref="A2" authorId="0" shapeId="0" xr:uid="{9E815C01-607B-4C0B-8BBE-128717A7AA39}">
      <text>
        <r>
          <rPr>
            <b/>
            <sz val="9"/>
            <color indexed="81"/>
            <rFont val="Tahoma"/>
            <charset val="1"/>
          </rPr>
          <t>ouble"&gt;4.22270029256855&lt;/D&gt;&lt;D xsi:type="xsd:double"&gt;4.09852547311211&lt;/D&gt;&lt;D xsi:type="xsd:double"&gt;4.05067553330356&lt;/D&gt;&lt;D xsi:type="xsd:double"&gt;4.49825626943532&lt;/D&gt;&lt;D xsi:type="xsd:double"&gt;4.58582805432683&lt;/D&gt;&lt;D xsi:type="xsd:double"&gt;4.64931401322812&lt;/D&gt;&lt;/FQL&gt;&lt;FQL&gt;&lt;Q&gt;EWW^FMA_PE(NTMA,-10AY,0,AM,"PORTAGG","MEANR")&lt;/Q&gt;&lt;R&gt;121&lt;/R&gt;&lt;C&gt;1&lt;/C&gt;&lt;D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xsi:type="xsd:double"&gt;16.6600212000288&lt;/D&gt;&lt;D xsi:type="xsd:double"&gt;17.6069587228401&lt;/D&gt;&lt;D xsi:type="xsd:double"&gt;18.5651493502862&lt;/D&gt;&lt;D xsi:type="xsd:double"&gt;19.4745245383749&lt;/D&gt;&lt;D xsi:type="xsd:double"&gt;19.2684123083504&lt;/D&gt;&lt;D xsi:type="xsd:double"&gt;18.0305284086266&lt;/D&gt;&lt;D xsi:type="xsd:double"&gt;18.4820604182099&lt;/D&gt;&lt;D xsi:type="xsd:double"&gt;18.423170247326&lt;/D&gt;&lt;D xsi:type="xsd:double"&gt;18.0838102567477&lt;/D&gt;&lt;D xsi:type="xsd:double"&gt;18.1305147713206&lt;/D&gt;&lt;D xsi:type="xsd:double"&gt;16.6593521989137&lt;/D&gt;&lt;D xsi:type="xsd:double"&gt;16.1277863134586&lt;/D&gt;&lt;D xsi:type="xsd:double"&gt;16.495710208372&lt;/D&gt;&lt;D xsi:type="xsd:double"&gt;16.3488453232643&lt;/D&gt;&lt;D xsi:type="xsd:double"&gt;17.3023137546744&lt;/D&gt;&lt;D xsi:type="xsd:double"&gt;16.7907752910439&lt;/D&gt;&lt;D xsi:type="xsd:double"&gt;16.6657365437143&lt;/D&gt;&lt;D xsi:type="xsd:double"&gt;16.5367680514803&lt;/D&gt;&lt;D xsi:type="xsd:double"&gt;17.4087848965597&lt;/D&gt;&lt;D xsi:type="xsd:double"&gt;17.163431345528&lt;/D&gt;&lt;D xsi:type="xsd:double"&gt;16.6543997041967&lt;/D&gt;&lt;D xsi:type="xsd:double"&gt;16.0625409741118&lt;/D&gt;&lt;D xsi:type="xsd:double"&gt;15.5214806966427&lt;/D&gt;&lt;D xsi:type="xsd:double"&gt;15.8094780451366&lt;/D&gt;&lt;D xsi:type="xsd:double"&gt;16.4004033871537&lt;/D&gt;&lt;D xsi:type="xsd:double"&gt;15.3587816477678&lt;/D&gt;&lt;D xsi:type="xsd:double"&gt;14.8803679822121&lt;/D&gt;&lt;D xsi:type="xsd:double"&gt;15.5073539927887&lt;/D&gt;&lt;D xsi:type="xsd:double"&gt;14.3645506281839&lt;/D&gt;&lt;D xsi:type="xsd:double"&gt;14.9332593374906&lt;/D&gt;&lt;D xsi:type="xsd:double"&gt;15.5973574211892&lt;/D&gt;&lt;D xsi:type="xsd:double"&gt;15.3784575801428&lt;/D&gt;&lt;D xsi:type="xsd:double"&gt;15.0579521412802&lt;/D&gt;&lt;D xsi:type="xsd:double"&gt;13.8893186024176&lt;/D&gt;&lt;D xsi:type="xsd:double"&gt;12.2691627256789&lt;/D&gt;&lt;D xsi:type="xsd:double"&gt;12.4106135292408&lt;/D&gt;&lt;D xsi:type="xsd:double"&gt;13.1405652708563&lt;/D&gt;&lt;D xsi:type="xsd:double"&gt;12.9155347525031&lt;/D&gt;&lt;D xsi:type="xsd:double"&gt;12.9230466512754&lt;/D&gt;&lt;D xsi:type="xsd:double"&gt;13.6505027209293&lt;/D&gt;&lt;D xsi:type="xsd:double"&gt;12.6431666162396&lt;/D&gt;&lt;D xsi:type="xsd:double"&gt;12.9305071273584&lt;/D&gt;&lt;D xsi:type="xsd:double"&gt;12.4592356369207&lt;/D&gt;&lt;D xsi:type="xsd:double"&gt;12.5924733738228&lt;/D&gt;&lt;D xsi:type="xsd:double"&gt;13.3320621885226&lt;/D&gt;&lt;D xsi:type="xsd:double"&gt;13.8381289532665&lt;/D&gt;&lt;D xsi:type="xsd:double"&gt;13.5926281600938&lt;/D&gt;&lt;D xsi:type="xsd:double"&gt;14.0773167935969&lt;/D&gt;&lt;D xsi:type="xsd:double"&gt;14.243224469743&lt;/D&gt;&lt;D xsi:type="xsd:double"&gt;13.0852643999205&lt;/D&gt;&lt;D xsi:type="xsd:double"&gt;10.4936077994464&lt;/D&gt;&lt;D xsi:type="xsd:double"&gt;12.716337834654&lt;/D&gt;&lt;D xsi:type="xsd:double"&gt;15.3310582201377&lt;/D&gt;&lt;D xsi:type="xsd:double"&gt;16.8979540831166&lt;/D&gt;&lt;D xsi:type="xsd:double"&gt;17.1987385466075&lt;/D&gt;&lt;D xsi:type="xsd:double"&gt;16.6586956151167&lt;/D&gt;&lt;D xsi:type="xsd:double"&gt;15.3352050557921&lt;/D&gt;&lt;D xsi:type="xsd:double"&gt;14.358306754441&lt;/D&gt;&lt;D xsi:type="xsd:double"&gt;15.1288089044974&lt;/D&gt;&lt;D xsi:type="xsd:double"&gt;14.9410850084539&lt;/D&gt;&lt;D xsi:type="xsd:double"&gt;14.5643010468432&lt;/D&gt;&lt;D xsi:type="xsd:double"&gt;14.1540724895346&lt;/D&gt;&lt;D xsi:type="xsd:double"&gt;14.8306549386292&lt;/D&gt;&lt;D xsi:type="xsd:double"&gt;15.0447460984433&lt;/D&gt;&lt;D xsi:type="xsd:double"&gt;14.9984488316199&lt;/D&gt;&lt;D xsi:type="xsd:double"&gt;14.8994926756692&lt;/D&gt;&lt;D xsi:type="xsd:double"&gt;14.5790657908464&lt;/D&gt;&lt;D xsi:type="xsd:double"&gt;14.6538177329572&lt;/D&gt;&lt;D xsi:type="xsd:double"&gt;13.8008452899368&lt;/D&gt;&lt;D xsi:type="xsd:double"&gt;13.8425767841945&lt;/D&gt;&lt;D xsi:type="xsd:double"&gt;12.8429891320422&lt;/D&gt;&lt;D xsi:type="xsd:double"&gt;13.9188026996312&lt;/D&gt;&lt;D xsi:type="xsd:double"&gt;13.0986705959058&lt;/D&gt;&lt;D xsi:type="xsd:double"&gt;13.6274112184376&lt;/D&gt;&lt;D xsi:type="xsd:double"&gt;14.0784541767035&lt;/D&gt;&lt;D xsi:type="xsd:double"&gt;13.1903429736942&lt;/D&gt;&lt;D xsi:type="xsd:double"&gt;12.9636422163514&lt;/D&gt;&lt;D xsi:type="xsd:double"&gt;11.8456843043434&lt;/D&gt;&lt;D xsi:type="xsd:double"&gt;11.7558481655576&lt;/D&gt;&lt;D xsi:type="xsd:double"&gt;11.4745717056234&lt;/D&gt;&lt;D xsi:type="xsd:double"&gt;11.1909126518388&lt;/D&gt;&lt;D xsi:type="xsd:double"&gt;12.069262119079&lt;/D&gt;&lt;D xsi:type="xsd:double"&gt;12.5136006821782&lt;/D&gt;&lt;D xsi:type="xsd:double"&gt;11.9720805210591&lt;/D&gt;&lt;D xsi:type="xsd:double"&gt;13.0694891266765&lt;/D&gt;&lt;D xsi:type="xsd:double"&gt;12.652043895043&lt;/D&gt;&lt;D xsi:type="xsd:double"&gt;12.539033152489&lt;/D&gt;&lt;D xsi:type="xsd:double"&gt;12.6365721037966&lt;/D&gt;&lt;D xsi:type="xsd:double"&gt;12.031712262653&lt;/D&gt;&lt;D xsi:type="xsd:double"&gt;11.7763212945493&lt;/D&gt;&lt;D xsi:type="xsd:double"&gt;12.1616635432684&lt;/D&gt;&lt;D xsi:type="xsd:double"&gt;11.8151223170711&lt;/D&gt;&lt;D xsi:type="xsd:double"&gt;11.4457738327092&lt;/D&gt;&lt;D xsi:type="xsd:double"&gt;11.0427669450944&lt;/D&gt;&lt;D xsi:type="xsd:double"&gt;11.9456033899111&lt;/D&gt;&lt;D xsi:type="xsd:double"&gt;12.9974668025339&lt;/D&gt;&lt;D xsi:type="xsd:double"&gt;12.7902285345717&lt;/D&gt;&lt;D xsi:type="xsd:double"&gt;12.425594297796&lt;/D&gt;&lt;D xsi:type="xsd:double"&gt;12.6668391192043&lt;/D&gt;&lt;D xsi:type="xsd:double"&gt;12.6858368329127&lt;/D&gt;&lt;D xsi:type="xsd:double"&gt;12.0098193292947&lt;/D&gt;&lt;D xsi:type="xsd:double"&gt;11.2318672491305&lt;/D&gt;&lt;/FQL&gt;&lt;FQL&gt;&lt;Q&gt;MCHI^FMA_PE(LTMA,-10AY,0,AM,"PORTAGG","MEANR")&lt;/Q&gt;&lt;R&gt;121&lt;/R&gt;&lt;C&gt;1&lt;/C&gt;&lt;D xsi:type="xsd:double"&gt;9.32438068017972&lt;/D&gt;&lt;D xsi:type="xsd:double"&gt;9.70503941668866&lt;/D&gt;&lt;D xsi:type="xsd:double"&gt;9.66878701020614&lt;/D&gt;&lt;D xsi:type="xsd:double"&gt;9.40398021064681&lt;/D&gt;&lt;D xsi:type="xsd:double"&gt;9.35299125337429&lt;/D&gt;&lt;D xsi:type="xsd:double"&gt;9.77721380898662&lt;/D&gt;&lt;D xsi:type="xsd:double"&gt;9.88161268352179&lt;/D&gt;&lt;D xsi:type="xsd:double"&gt;10.6819807122342&lt;/D&gt;&lt;D xsi:type="xsd:double"&gt;10.8550849099166&lt;/D&gt;&lt;D xsi:type="xsd:double"&gt;10.8165725123335&lt;/D&gt;&lt;D xsi:type="xsd:double"&gt;11.5934548257766&lt;/D&gt;&lt;D xsi:type="xsd:double"&gt;11.4732017474473&lt;/D&gt;&lt;D xsi:type="xsd:double"&gt;11.2712203393413&lt;/D&gt;&lt;D xsi:type="xsd:double"&gt;10.4260460308219&lt;/D&gt;&lt;D xsi:type="xsd:double"&gt;9.87586320712594&lt;/D&gt;&lt;D xsi:type="xsd:double"&gt;9.69800331419534&lt;/D&gt;&lt;D xsi:type="xsd:double"&gt;10.2862808553866&lt;/D&gt;&lt;D xsi:type="xsd:double"&gt;9.92957177535209&lt;/D&gt;&lt;D xsi:type="xsd:double"&gt;9.88401810660387&lt;/D&gt;&lt;D xsi:type="xsd:double"&gt;9.38772660918111&lt;/D&gt;&lt;D xsi:type="xsd:double"&gt;9.35854714289755&lt;/D&gt;&lt;D xsi:type="xsd:double"&gt;9.49961989401878&lt;/D&gt;&lt;D xsi:type="xsd:double"&gt;9.72179842289526&lt;/D&gt;&lt;D xsi:type="xsd:double"&gt;9.74020499346772&lt;/D&gt;&lt;D xsi:type="xsd:double"&gt;10.2445690212663&lt;/D&gt;&lt;D xsi:type="xsd:double"&gt;11.0717736264049&lt;/D&gt;&lt;D xsi:type="xsd:double"&gt;11.7797486510716&lt;/D&gt;&lt;D xsi:type="xsd:double"&gt;12.6854227411062&lt;/D&gt;&lt;D xsi:type="xsd:double"&gt;12.8330223637688&lt;/D&gt;&lt;D xsi:type="xsd:double"&gt;13.3098488577944&lt;/D&gt;&lt;D xsi:type="xsd:double"&gt;12.948865843864&lt;/D&gt;&lt;D xsi:type="xsd:double"&gt;13.7960801244259&lt;/D&gt;&lt;D xsi:type="xsd:double"&gt;14.0635859284303&lt;/D&gt;&lt;D xsi:type="xsd:double"&gt;14.0012624098013&lt;/D&gt;&lt;D xsi:type="xsd:double"&gt;13.9440235075567&lt;/D&gt;&lt;D xsi:type="xsd:double"&gt;14.1322371378795&lt;/D&gt;&lt;D xsi:type="xsd:double"&gt;14.0996772239966&lt;/D&gt;&lt;D xsi:type="xsd:double"&gt;14.5158439621705&lt;/D&gt;&lt;D xsi:type="xsd:double"&gt;14.5976449862302&lt;/D&gt;&lt;D xsi:type="xsd:double"&gt;14.7017753556119&lt;/D&gt;&lt;D xsi:type="xsd:double"&gt;15.0051414203602&lt;/D&gt;&lt;D xsi:type="xsd:double"&gt;15.5927901443915&lt;/D&gt;&lt;D xsi:type="xsd:double"&gt;15.3404334423401&lt;/D&gt;&lt;D xsi:type="xsd:double"&gt;16.8688177200905&lt;/D&gt;&lt;D xsi:type="xsd:double"&gt;15.3586950861764&lt;/D&gt;&lt;D xsi:type="xsd:double"&gt;15.0277926838175&lt;/D&gt;&lt;D xsi:type="xsd:double"&gt;14.7963221647615&lt;/D&gt;&lt;D xsi:type="xsd:double"&gt;14.7555125996273&lt;/D&gt;&lt;D xsi:type="xsd:double"&gt;14.1644905383667&lt;/D&gt;&lt;D xsi:type="xsd:double"&gt;14.2124925849429&lt;/D&gt;&lt;D xsi:type="xsd:double"&gt;13.7272680190312&lt;/D&gt;&lt;D xsi:type="xsd:double"&gt;13.2902380442386&lt;/D&gt;&lt;D xsi:type="xsd:double"&gt;11.8884201766867&lt;/D&gt;&lt;D xsi:type="xsd:double"&gt;12.4068493418734&lt;/D&gt;&lt;D xsi:type="xsd:double"&gt;11.3829139275013&lt;/D&gt;&lt;D xsi:type="xsd:double"&gt;12.2262048063414&lt;/D&gt;&lt;D xsi:type="xsd:double"&gt;12.8264711882089&lt;/D&gt;&lt;D xsi:type="xsd:double"&gt;12.8021580413247&lt;/D&gt;&lt;D xsi:type="xsd:double"&gt;12.8972938576481&lt;/D&gt;&lt;D xsi:type="xsd:double"&gt;12.3095280731645&lt;/D&gt;&lt;D xsi:type="xsd:double"&gt;12.6584546991429&lt;/D&gt;&lt;D xsi:type="xsd:double"&gt;12.708619443747&lt;/D&gt;&lt;D xsi:type="xsd:double"&gt;12.3076318096062&lt;/D&gt;&lt;D xsi:type="xsd:double"&gt;12.239705390728&lt;/D&gt;&lt;D xsi:type="xsd:double"&gt;12.5292481162499&lt;/D&gt;&lt;D xsi:type="xsd:double"&gt;12.9777690031315&lt;/D&gt;&lt;D xsi:type="xsd:double"&gt;13.8050404094418&lt;/D&gt;&lt;D xsi:type="xsd:double"&gt;13.4903841343301&lt;/D&gt;&lt;D xsi:type="xsd:double"&gt;13.0324376563441&lt;/D&gt;&lt;D xsi:type="xsd:double"&gt;12.9167197307348&lt;/D&gt;&lt;D xsi:type="xsd:double"&gt;13.1929038990004&lt;/D&gt;&lt;D xsi:type="xsd:double"&gt;13.1884069517597&lt;/D&gt;&lt;D xsi:type="xsd:double"&gt;14.1684300199501&lt;/D&gt;&lt;D xsi:type="xsd:double"&gt;15.0165794787449&lt;/D&gt;&lt;D xsi:type="xsd:double"&gt;15.8961612313778&lt;/D&gt;&lt;D xsi:type="xsd:double"&gt;15.7265537293316&lt;/D&gt;&lt;D xsi:type="xsd:double"&gt;17.0300486508193&lt;/D&gt;&lt;D xsi:type="xsd:double"&gt;17.4542881022707&lt;/D&gt;&lt;D xsi:type="xsd:double"&gt;17.5757352320213&lt;/D&gt;&lt;D xsi:type="xsd:double"&gt;20.4617310189275&lt;/D&gt;&lt;D xsi:type="xsd:double"&gt;19.7817138895554&lt;/D&gt;&lt;D xsi:type="xsd:double"&gt;19.4002160338154&lt;/D&gt;&lt;D xsi:type="xsd:double"&gt;19.1911297865805&lt;/D&gt;&lt;D xsi:type="xsd:double"&gt;18.886359151699&lt;/D&gt;&lt;D xsi:type="xsd:double"&gt;18.9384125443964&lt;/D&gt;&lt;D xsi:type="xsd:double"&gt;17.1555334075093&lt;/D&gt;&lt;D xsi:type="xsd:double"&gt;16.5551725985174&lt;/D&gt;&lt;D xsi:type="xsd:double"&gt;16.0594467101568&lt;/D&gt;&lt;D xsi:type="xsd:double"&gt;16.0073751764551&lt;/D&gt;&lt;D xsi:type="xsd:double"&gt;14.913112771248&lt;/D&gt;&lt;D xsi:type="xsd:double"&gt;13.969081631199&lt;/D&gt;&lt;D xsi:type="xsd:double"&gt;13.4476993403672&lt;/D&gt;&lt;D xsi:type="xsd:double"&gt;13.0679664874777&lt;/D&gt;&lt;D xsi:type="xsd:double"&gt;12.7894583114506&lt;/D&gt;&lt;D xsi:type="xsd:double"&gt;12.4745608853832&lt;/D&gt;&lt;D xsi:type="xsd:double"&gt;12.5411050161567&lt;/D&gt;&lt;D xsi:type="xsd:double"&gt;13.2321943308552&lt;/D&gt;&lt;D xsi:type="xsd:double"&gt;12.6860843991968&lt;/D&gt;&lt;D xsi:type="xsd:double"&gt;12.5719056740139&lt;/D&gt;&lt;D xsi:type="xsd:double"&gt;11.6702661226626&lt;/D&gt;&lt;D xsi:type="xsd:double"&gt;10.0778092109654&lt;/D&gt;&lt;D xsi:type="xsd:double"&gt;11.2546465420822&lt;/D&gt;&lt;D xsi:type="xsd:double"&gt;12.3665983754521&lt;/D&gt;&lt;D xsi:type="xsd:double"&gt;14.2073337501759&lt;/D&gt;&lt;D xsi:type="xsd:double"&gt;12.3733308005286&lt;/D&gt;&lt;D xsi:type="xsd:double"&gt;12.2912348678514&lt;/D&gt;&lt;D xsi:type="xsd:double"&gt;12.1270229186111&lt;/D&gt;&lt;D xsi:type="xsd:double"&gt;11.7725901859223&lt;/D&gt;&lt;D xsi:type="xsd:double"&gt;11.8464306874508&lt;/D&gt;&lt;D xsi:type="xsd:double"&gt;12.2225792973938&lt;/D&gt;&lt;D xsi:type="xsd:double"&gt;11.5979021605222&lt;/D&gt;&lt;D xsi:type="xsd:double"&gt;11.3431428960206&lt;/D&gt;&lt;D xsi:type="xsd:double"&gt;11.2510086080808&lt;/D&gt;&lt;D xsi:type="xsd:double"&gt;11.118459119152&lt;/D&gt;&lt;D xsi:type="xsd:double"&gt;10.8253115199293&lt;/D&gt;&lt;D xsi:type="xsd:double"&gt;10.1886245214857&lt;/D&gt;&lt;D xsi:type="xsd:double"&gt;10.4758569446974&lt;/D&gt;&lt;D xsi:type="xsd:double"&gt;10.4100665756014&lt;/D&gt;&lt;D xsi:type="xsd:double"&gt;10.5791689409613&lt;/D&gt;&lt;D xsi:type="xsd:double"&gt;10.7362228046417&lt;/D&gt;&lt;D xsi:type="xsd:double"&gt;10.5262048963865&lt;/D&gt;&lt;/FQL&gt;&lt;FQL&gt;&lt;Q&gt;DDR3512M-FDS^MAX(FG_PRICE(0,-5AY))&lt;/Q&gt;&lt;R&gt;1&lt;/R&gt;&lt;C&gt;1&lt;/C&gt;&lt;D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xsi:type="xsd:double"&gt;47.631172&lt;/D&gt;&lt;/FQL&gt;&lt;FQL&gt;&lt;Q&gt;SET-BKK^FG_PRICE(0)&lt;/Q&gt;&lt;R&gt;1&lt;/R&gt;&lt;C&gt;1&lt;/C&gt;&lt;D xsi:type="xsd:double"&gt;1300.96&lt;/D&gt;&lt;/FQL&gt;&lt;FQL&gt;&lt;Q&gt;FC0000GR^FG_PRICE(0)&lt;/Q&gt;&lt;R&gt;1&lt;/R&gt;&lt;C&gt;1&lt;/C&gt;&lt;D xsi:type="xsd:double"&gt;9.346842&lt;/D&gt;&lt;/FQL&gt;&lt;FQL&gt;&lt;Q&gt;FC0000MX^FG_PRICE(0)&lt;/Q&gt;&lt;R&gt;1&lt;/R&gt;&lt;C&gt;1&lt;/C&gt;&lt;D xsi:type="xsd:double"&gt;457.09543&lt;/D&gt;&lt;/FQL&gt;&lt;FQL&gt;&lt;Q&gt;FC0000PL^FG_PRICE(0)&lt;/Q&gt;&lt;R&gt;1&lt;/R&gt;&lt;C&gt;1&lt;/C&gt;&lt;D xsi:type="xsd:double"&gt;217.5467&lt;/D&gt;&lt;/FQL&gt;&lt;FQL&gt;&lt;Q&gt;DUMMY^ECON_EXPR_DATA('FDS_ECON[NTCPMIMFGSA@EME]',,,M)&lt;/Q&gt;&lt;R&gt;0&lt;/R&gt;&lt;C&gt;0&lt;/C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xsi:type="xsd:double"&gt;8.068525&lt;/D&gt;&lt;/FQL&gt;&lt;FQL&gt;&lt;Q&gt;USDTRY^FG_PRICE_CHANGE(0,-1AY)&lt;/Q&gt;&lt;R&gt;1&lt;/R&gt;&lt;C&gt;1&lt;/C&gt;&lt;D xsi:type="xsd:double"&gt;25.800085&lt;/D&gt;&lt;/FQL&gt;&lt;FQL&gt;&lt;Q&gt;USDQAR^FG_PRICE_CHANGE(0,-1AY)&lt;/Q&gt;&lt;R&gt;1&lt;/R&gt;&lt;C&gt;1&lt;/C&gt;&lt;D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xsi:type="xsd:double"&gt;1.622355&lt;/D&gt;&lt;/FQL&gt;&lt;FQL&gt;&lt;Q&gt;USDZAR^FG_PRICE_CHANGE(0,-1AY)&lt;/Q&gt;&lt;R&gt;1&lt;/R&gt;&lt;C&gt;1&lt;/C&gt;&lt;D xsi:type="xsd:double"&gt;-2.4932027&lt;/D&gt;&lt;/FQL&gt;&lt;FQL&gt;&lt;Q&gt;USDKRW^FG_PRICE_CHANGE(0,-1AY)&lt;/Q&gt;&lt;R&gt;1&lt;/R&gt;&lt;C&gt;1&lt;/C&gt;&lt;D xsi:type="xsd:double"&gt;5.2973747&lt;/D&gt;&lt;/FQL&gt;&lt;FQL&gt;&lt;Q&gt;USDTWD^FG_PRICE_CHANGE(0,-1AY)&lt;/Q&gt;&lt;R&gt;1&lt;/R&gt;&lt;C&gt;1&lt;/C&gt;&lt;D xsi:type="xsd:double"&gt;4.4276714&lt;/D&gt;&lt;/FQL&gt;&lt;FQL&gt;&lt;Q&gt;USDPEN^FG_PRICE_CHANGE(0,-1AY)&lt;/Q&gt;&lt;R&gt;1&lt;/R&gt;&lt;C&gt;1&lt;/C&gt;&lt;D xsi:type="xsd:double"&gt;5.412698&lt;/D&gt;&lt;/FQL&gt;&lt;FQL&gt;&lt;Q&gt;DUMMY^ECON_EXPR_DATA('FDS_ECON[PMIDMMANHE]',,,M)&lt;/Q&gt;&lt;R&gt;0&lt;/R&gt;&lt;C&gt;0&lt;/C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xsi:type="xsd:double"&gt;25455&lt;/D&gt;&lt;/FQL&gt;&lt;FQL&gt;&lt;Q&gt;USDTRY^FG_PRICE(0)&lt;/Q&gt;&lt;R&gt;1&lt;/R&gt;&lt;C&gt;1&lt;/C&gt;&lt;D xsi:type="xsd:double"&gt;32.7835&lt;/D&gt;&lt;/FQL&gt;&lt;FQL&gt;&lt;Q&gt;USDQAR^FG_PRICE(0)&lt;/Q&gt;&lt;R&gt;1&lt;/R&gt;&lt;C&gt;1&lt;/C&gt;&lt;D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xsi:type="xsd:double"&gt;83.3875&lt;/D&gt;&lt;/FQL&gt;&lt;FQL&gt;&lt;Q&gt;USDZAR^FG_PRICE(0)&lt;/Q&gt;&lt;R&gt;1&lt;/R&gt;&lt;C&gt;1&lt;/C&gt;&lt;D xsi:type="xsd:double"&gt;18.26&lt;/D&gt;&lt;/FQL&gt;&lt;FQL&gt;&lt;Q&gt;USDKRW^FG_PRICE(0)&lt;/Q&gt;&lt;R&gt;1&lt;/R&gt;&lt;C&gt;1&lt;/C&gt;&lt;D xsi:type="xsd:double"&gt;1376.5&lt;/D&gt;&lt;/FQL&gt;&lt;FQL&gt;&lt;Q&gt;USDTWD^FG_PRICE(0)&lt;/Q&gt;&lt;R&gt;1&lt;/R&gt;&lt;C&gt;1&lt;/C&gt;&lt;D xsi:type="xsd:double"&gt;32.4415&lt;/D&gt;&lt;/FQL&gt;&lt;FQL&gt;&lt;Q&gt;USDPEN^FG_PRICE(0)&lt;/Q&gt;&lt;R&gt;1&lt;/R&gt;&lt;C&gt;1&lt;/C&gt;&lt;D xsi:type="xsd:double"&gt;3.83075&lt;/D&gt;&lt;/FQL&gt;&lt;FQL&gt;&lt;Q&gt;USDPHP^FG_PRICE(0)&lt;/Q&gt;&lt;R&gt;1&lt;/R&gt;&lt;C&gt;1&lt;/C&gt;&lt;D xsi:type="xsd:double"&gt;58.609&lt;/D&gt;&lt;/FQL&gt;&lt;FQL&gt;&lt;Q&gt;USDCLP^FG_PRICE(0)&lt;/Q&gt;&lt;R&gt;1&lt;/R&gt;&lt;C&gt;1&lt;/C&gt;&lt;D xsi:type="xsd:double"&gt;943.925&lt;/D&gt;&lt;/FQL&gt;&lt;FQL&gt;&lt;Q&gt;KSA^P_PRICE_RETURNS_PR('52W',2,-10AY,0,AM)&lt;/Q&gt;&lt;R&gt;121&lt;/R&gt;&lt;C&gt;1&lt;/C&gt;&lt;D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xsi:type="xsd:double"&gt;-14.87515&lt;/D&gt;&lt;D xsi:type="xsd:double"&gt;-10.769331&lt;/D&gt;&lt;D xsi:type="xsd:double"&gt;2.1915674&lt;/D&gt;&lt;D xsi:type="xsd:double"&gt;7.129097&lt;/D&gt;&lt;D xsi:type="xsd:double"&gt;29.530287&lt;/D&gt;&lt;D xsi:type="xsd:double"&gt;19.45386&lt;/D&gt;&lt;D xsi:type="xsd:double"&gt;14.926982&lt;/D&gt;&lt;D xsi:type="xsd:double"&gt;5.953741&lt;/D&gt;&lt;D xsi:type="xsd:double"&gt;9.080708&lt;/D&gt;&lt;D xsi:type="xsd:double"&gt;21.629692&lt;/D&gt;&lt;D xsi:type="xsd:double"&gt;19.93301&lt;/D&gt;&lt;D xsi:type="xsd:double"&gt;24.067831&lt;/D&gt;&lt;D xsi:type="xsd:double"&gt;31.360699&lt;/D&gt;&lt;D xsi:type="xsd:double"&gt;16.952251&lt;/D&gt;&lt;D xsi:type="xsd:double"&gt;3.2460928&lt;/D&gt;&lt;D xsi:type="xsd:double"&gt;5.20947&lt;/D&gt;&lt;D xsi:type="xsd:double"&gt;11.935198&lt;/D&gt;&lt;D xsi:type="xsd:double"&gt;10.916079&lt;/D&gt;&lt;D xsi:type="xsd:double"&gt;21.169699&lt;/D&gt;&lt;D xsi:type="xsd:double"&gt;26.82643&lt;/D&gt;&lt;D xsi:type="xsd:double"&gt;25.089872&lt;/D&gt;&lt;D xsi:type="xsd:double"&gt;16.465437&lt;/D&gt;&lt;D xsi:type="xsd:double"&gt;22.569168&lt;/D&gt;&lt;D xsi:type="xsd:double"&gt;17.716217&lt;/D&gt;&lt;D xsi:type="xsd:double"&gt;16.729784&lt;/D&gt;&lt;D xsi:type="xsd:double"&gt;19.744003&lt;/D&gt;&lt;D xsi:type="xsd:double"&gt;14.850187&lt;/D&gt;&lt;D xsi:type="xsd:double"&gt;14.135671&lt;/D&gt;&lt;D xsi:type="xsd:double"&gt;17.628908&lt;/D&gt;&lt;D xsi:type="xsd:double"&gt;22.123062&lt;/D&gt;&lt;D xsi:type="xsd:double"&gt;17.340065&lt;/D&gt;&lt;D xsi:type="xsd:double"&gt;17.292488&lt;/D&gt;&lt;D xsi:type="xsd:double"&gt;9.69659&lt;/D&gt;&lt;D xsi:type="xsd:double"&gt;8.881914&lt;/D&gt;&lt;D xsi:type="xsd:double"&gt;8.376158&lt;/D&gt;&lt;D xsi:type="xsd:double"&gt;5.6452394&lt;/D&gt;&lt;D xsi:type="xsd:double"&gt;3.9286017&lt;/D&gt;&lt;D xsi:type="xsd:double"&gt;2.7701378&lt;/D&gt;&lt;D xsi:type="xsd:double"&gt;8.616114&lt;/D&gt;&lt;D xsi:type="xsd:double"&gt;11.669672&lt;/D&gt;&lt;D xsi:type="xsd:double"&gt;-5.069208&lt;/D&gt;&lt;D xsi:type="xsd:double"&gt;-13.131637&lt;/D&gt;&lt;D xsi:type="xsd:double"&gt;-29.195059&lt;/D&gt;&lt;D xsi:type="xsd:double"&gt;-27.121527&lt;/D&gt;&lt;D xsi:type="xsd:double"&gt;-17.233007&lt;/D&gt;&lt;D xsi:type="xsd:double"&gt;-16.229607&lt;/D&gt;&lt;D xsi:type="xsd:double"&gt;-16.276371&lt;/D&gt;&lt;D xsi:type="xsd:double"&gt;-4.153019&lt;/D&gt;&lt;D xsi:type="xsd:double"&gt;0.9657979&lt;/D&gt;&lt;D xsi:type="xsd:double"&gt;1.6000032&lt;/D&gt;&lt;D xsi:type="xsd:double"&gt;8.77527&lt;/D&gt;&lt;D xsi:type="xsd:double"&gt;2.426815&lt;/D&gt;&lt;D xsi:type="xsd:double"&gt;8.252848&lt;/D&gt;&lt;D xsi:type="xsd:double"&gt;18.394756&lt;/D&gt;&lt;D xsi:type="xsd:double"&gt;45.30145&lt;/D&gt;&lt;D xsi:type="xsd:double"&gt;56.387184&lt;/D&gt;&lt;D xsi:type="xsd:double"&gt;50.216484&lt;/D&gt;&lt;D xsi:type="xsd:double"&gt;50.52167&lt;/D&gt;&lt;D xsi:type="xsd:double"&gt;48.624302&lt;/D&gt;&lt;D xsi:type="xsd:double"&gt;44.422245&lt;/D&gt;&lt;D xsi:type="xsd:double"&gt;41.942287&lt;/D&gt;&lt;D xsi:type="xsd:double"&gt;52.47254&lt;/D&gt;&lt;D xsi:type="xsd:double"&gt;28.905891&lt;/D&gt;&lt;D xsi:type="xsd:double"&gt;33.63106&lt;/D&gt;&lt;D xsi:type="xsd:double"&gt;44.23363&lt;/D&gt;&lt;D xsi:type="xsd:double"&gt;47.366188&lt;/D&gt;&lt;D xsi:type="xsd:double"&gt;40.989685&lt;/D&gt;&lt;D xsi:type="xsd:double"&gt;34.194626&lt;/D&gt;&lt;D xsi:type="xsd:double"&gt;21.517563&lt;/D&gt;&lt;D xsi:type="xsd:double"&gt;7.2155&lt;/D&gt;&lt;D xsi:type="xsd:double"&gt;12.053049&lt;/D&gt;&lt;D xsi:type="xsd:double"&gt;13.662863&lt;/D&gt;&lt;D xsi:type="xsd:double"&gt;0.064992905&lt;/D&gt;&lt;D xsi:type="xsd:double"&gt;0.6602764&lt;/D&gt;&lt;D xsi:type="xsd:double"&gt;-0.5229473&lt;/D&gt;&lt;D xsi:type="xsd:double"&gt;-6.9057646&lt;/D&gt;&lt;D xsi:type="xsd:double"&gt;-10.287041&lt;/D&gt;&lt;D xsi:type="xsd:double"&gt;-20.712685&lt;/D&gt;&lt;D xsi:type="xsd:double"&gt;-18.864584&lt;/D&gt;&lt;D xsi:type="xsd:double"&gt;-17.709232&lt;/D&gt;&lt;D xsi:type="xsd:double"&gt;-8.814073&lt;/D&gt;&lt;D xsi:type="xsd:double"&gt;0.92418194&lt;/D&gt;&lt;D xsi:type="xsd:double"&gt;-0.06873608&lt;/D&gt;&lt;D xsi:type="xsd:double"&gt;-8.081931&lt;/D&gt;&lt;D xsi:type="xsd:double"&gt;-3.1287253&lt;/D&gt;&lt;D xsi:type="xsd:double"&gt;-13.4386835&lt;/D&gt;&lt;D xsi:type="xsd:double"&gt;3.1073809&lt;/D&gt;&lt;D xsi:type="xsd:double"&gt;15.071499&lt;/D&gt;&lt;D xsi:type="xsd:double"&gt;12.410879&lt;/D&gt;&lt;D xsi:type="xsd:double"&gt;25.930643&lt;/D&gt;&lt;D xsi:type="xsd:double"&gt;18.994797&lt;/D&gt;&lt;D xsi:type="xsd:double"&gt;7.746589&lt;/D&gt;&lt;D xsi:type="xsd:double"&gt;1.1742592&lt;/D&gt;&lt;D xsi:type="xsd:double"&gt;1.5710592&lt;/D&gt;&lt;/FQL&gt;&lt;FQL&gt;&lt;Q&gt;EPOL^P_PRICE_RETURNS_PR('52W',2,-10AY,0,AM)&lt;/Q&gt;&lt;R&gt;121&lt;/R&gt;&lt;C&gt;1&lt;/C&gt;&lt;D xsi:type="xsd:double"&gt;27.13034&lt;/D&gt;&lt;D xsi:type="xsd:double"&gt;13.197147&lt;/D&gt;&lt;D xsi:type="xsd:double"&gt;6.994188&lt;/D&gt;&lt;D xsi:type="xsd:double"&gt;0.7754803&lt;/D&gt;&lt;D xsi:type="xsd:double"&gt;-9.57266&lt;/D&gt;&lt;D xsi:type="xsd:double"&gt;-11.678499&lt;/D&gt;&lt;D xsi:type="xsd:double"&gt;-15.614528&lt;/D&gt;&lt;D xsi:type="xsd:double"&gt;-16.993183&lt;/D&gt;&lt;D xsi:type="xsd:double"&gt;-20.09629&lt;/D&gt;&lt;D xsi:type="xsd:double"&gt;-18.776094&lt;/D&gt;&lt;D xsi:type="xsd:double"&gt;-10.470271&lt;/D&gt;&lt;D xsi:type="xsd:double"&gt;-17.419815&lt;/D&gt;&lt;D xsi:type="xsd:double"&gt;-18.07049&lt;/D&gt;&lt;D xsi:type="xsd:double"&gt;-21.000326&lt;/D&gt;&lt;D xsi:type="xsd:double"&gt;-20.856249&lt;/D&gt;&lt;D xsi:type="xsd:double"&gt;-25.330776&lt;/D&gt;&lt;D xsi:type="xsd:double"&gt;-24.545294&lt;/D&gt;&lt;D xsi:type="xsd:double"&gt;-29.766983&lt;/D&gt;&lt;D xsi:type="xsd:double"&gt;-20.883984&lt;/D&gt;&lt;D xsi:type="xsd:double"&gt;-25.321669&lt;/D&gt;&lt;D xsi:type="xsd:double"&gt;-23.591345&lt;/D&gt;&lt;D xsi:type="xsd:double"&gt;-15.259218&lt;/D&gt;&lt;D xsi:type="xsd:double"&gt;-26.559574&lt;/D&gt;&lt;D xsi:type="xsd:double"&gt;-25.23266&lt;/D&gt;&lt;D xsi:type="xsd:double"&gt;-26.810307&lt;/D&gt;&lt;D xsi:type="xsd:double"&gt;-20.010185&lt;/D&gt;&lt;D xsi:type="xsd:double"&gt;-14.473284&lt;/D&gt;&lt;D xsi:type="xsd:double"&gt;-9.44556&lt;/D&gt;&lt;D xsi:type="xsd:double"&gt;-8.83938&lt;/D&gt;&lt;D xsi:type="xsd:double"&gt;-6.161791&lt;/D&gt;&lt;D xsi:type="xsd:double"&gt;-1.9287586&lt;/D&gt;&lt;D xsi:type="xsd:double"&gt;28.326618&lt;/D&gt;&lt;D xsi:type="xsd:double"&gt;22.26944&lt;/D&gt;&lt;D xsi:type="xsd:double"&gt;16.955841&lt;/D&gt;&lt;D xsi:type="xsd:double"&gt;30.68241&lt;/D&gt;&lt;D xsi:type="xsd:double"&gt;37.98759&lt;/D&gt;&lt;D xsi:type="xsd:double"&gt;49.893333&lt;/D&gt;&lt;D xsi:type="xsd:double"&gt;48.39095&lt;/D&gt;&lt;D xsi:type="xsd:double"&gt;58.590866&lt;/D&gt;&lt;D xsi:type="xsd:double"&gt;45.975555&lt;/D&gt;&lt;D xsi:type="xsd:double"&gt;49.724052&lt;/D&gt;&lt;D xsi:type="xsd:double"&gt;63.242306&lt;/D&gt;&lt;D xsi:type="xsd:double"&gt;55.30603&lt;/D&gt;&lt;D xsi:type="xsd:double"&gt;52.048336&lt;/D&gt;&lt;D xsi:type="xsd:double"&gt;27.579784&lt;/D&gt;&lt;D xsi:type="xsd:double"&gt;14.0490055&lt;/D&gt;&lt;D xsi:type="xsd:double"&gt;8.708334&lt;/D&gt;&lt;D xsi:type="xsd:double"&gt;-4.033077&lt;/D&gt;&lt;D xsi:type="xsd:double"&gt;-11.130583&lt;/D&gt;&lt;D xsi:type="xsd:double"&gt;-3.0133665&lt;/D&gt;&lt;D xsi:type="xsd:double"&gt;-8.026468&lt;/D&gt;&lt;D xsi:type="xsd:double"&gt;-7.2101474&lt;/D&gt;&lt;D xsi:type="xsd:double"&gt;-16.335619&lt;/D&gt;&lt;D xsi:type="xsd:double"&gt;-12.371135&lt;/D&gt;&lt;D xsi:type="xsd:double"&gt;-14.2103195&lt;/D&gt;&lt;D xsi:type="xsd:double"&gt;-19.007374&lt;/D&gt;&lt;D xsi:type="xsd:double"&gt;-9.961825&lt;/D&gt;&lt;D xsi:type="xsd:double"&gt;-6.3611507&lt;/D&gt;&lt;D xsi:type="xsd:double"&gt;-5.958283&lt;/D&gt;&lt;D xsi:type="xsd:double"&gt;-4.6043396&lt;/D&gt;&lt;D xsi:type="xsd:double"&gt;12.609541&lt;/D&gt;&lt;D xsi:type="xsd:double"&gt;-3.0825078&lt;/D&gt;&lt;D xsi:type="xsd:double"&gt;-18.974638&lt;/D&gt;&lt;D xsi:type="xsd:double"&gt;-13.543248&lt;/D&gt;&lt;D xsi:type="xsd:double"&gt;3.737831&lt;/D&gt;&lt;D xsi:type="xsd:double"&gt;-5.0031004&lt;/D&gt;&lt;D xsi:type="xsd:double"&gt;-5.9740543&lt;/D&gt;&lt;D xsi:type="xsd:double"&gt;-12.443829&lt;/D&gt;&lt;D xsi:type="xsd:double"&gt;-25.00512&lt;/D&gt;&lt;D xsi:type="xsd:double"&gt;-39.114697&lt;/D&gt;&lt;D xsi:type="xsd:double"&gt;-36.22483&lt;/D&gt;&lt;D xsi:type="xsd:double"&gt;-23.779202&lt;/D&gt;&lt;D xsi:type="xsd:double"&gt;-26.791842&lt;/D&gt;&lt;D xsi:type="xsd:double"&gt;-18.996262&lt;/D&gt;&lt;D xsi:type="xsd:double"&gt;-4.544181&lt;/D&gt;&lt;D xsi:type="xsd:double"&gt;-17.648428&lt;/D&gt;&lt;D xsi:type="xsd:double"&gt;-33.226032&lt;/D&gt;&lt;D xsi:type="xsd:double"&gt;-13.254059&lt;/D&gt;&lt;D xsi:type="xsd:double"&gt;-6.0046377&lt;/D&gt;&lt;D xsi:type="xsd:double"&gt;-4.8010945&lt;/D&gt;&lt;D xsi:type="xsd:double"&gt;4.465008&lt;/D&gt;&lt;D xsi:type="xsd:double"&gt;32.54584&lt;/D&gt;&lt;D xsi:type="xsd:double"&gt;39.42&lt;/D&gt;&lt;D xsi:type="xsd:double"&gt;41.91319&lt;/D&gt;&lt;D xsi:type="xsd:double"&gt;35.358036&lt;/D&gt;&lt;D xsi:type="xsd:double"&gt;20.502544&lt;/D&gt;&lt;D xsi:type="xsd:double"&gt;23.639048&lt;/D&gt;&lt;D xsi:type="xsd:double"&gt;32.32789&lt;/D&gt;&lt;D xsi:type="xsd:double"&gt;66.20729&lt;/D&gt;&lt;D xsi:type="xsd:double"&gt;10.790073&lt;/D&gt;&lt;D xsi:type="xsd:double"&gt;8.460653&lt;/D&gt;&lt;D xsi:type="xsd:double"&gt;6.978047&lt;/D&gt;&lt;D xsi:type="xsd:double"&gt;-2.777928&lt;/D&gt;&lt;D xsi:type="xsd:double"&gt;4.740727&lt;/D&gt;&lt;D xsi:type="xsd:double"&gt;-17.22259&lt;/D&gt;&lt;D xsi:type="xsd:double"&gt;-24.676537&lt;/D&gt;&lt;D xsi:type="xsd:double"&gt;-32.94662&lt;/D&gt;&lt;D xsi:type="xsd:double"&gt;-34.02611&lt;/D&gt;&lt;D xsi:type="xsd:double"&gt;-40.83697&lt;/D&gt;&lt;D xsi:type="xsd:double"&gt;-46.24188&lt;/D&gt;&lt;D xsi:type="xsd:double"&gt;-45.48666&lt;/D&gt;&lt;D xsi:type="xsd:double"&gt;-24.30365&lt;/D&gt;&lt;D xsi:type="xsd:double"&gt;-26.024883&lt;/D&gt;&lt;D xsi:type="xsd:double"&gt;-15.700346&lt;/D&gt;&lt;D xsi:type="xsd:double"&gt;-9.588498&lt;/D&gt;&lt;D xsi:type="xsd:double"&gt;-18.640911&lt;/D&gt;&lt;D xsi:type="xsd:double"&gt;11.200285&lt;/D&gt;&lt;D xsi:type="xsd:double"&gt;11.628187&lt;/D&gt;&lt;D xsi:type="xsd:double"&gt;30.965567&lt;/D&gt;&lt;D xsi:type="xsd:double"&gt;53.581917&lt;/D&gt;&lt;D xsi:type="xsd:double"&gt;52.71076&lt;/D&gt;&lt;D xsi:type="xsd:double"&gt;50.442886&lt;/D&gt;&lt;D xsi:type="xsd:double"&gt;60.840332&lt;/D&gt;&lt;D xsi:type="xsd:double"&gt;54.711067&lt;/D&gt;&lt;D xsi:type="xsd:double"&gt;56.538963&lt;/D&gt;&lt;D xsi:type="xsd:double"&gt;30.091976&lt;/D&gt;&lt;D xsi:type="xsd:double"&gt;52.394176&lt;/D&gt;&lt;D xsi:type="xsd:double"&gt;62.731754&lt;/D&gt;&lt;D xsi:type="xsd:double"&gt;42.960514&lt;/D&gt;&lt;D xsi:type="xsd:double"&gt;45.55782&lt;/D&gt;&lt;D xsi:type="xsd:double"&gt;35.94606&lt;/D&gt;&lt;/FQL&gt;&lt;FQL&gt;&lt;Q&gt;EWZ^FG_TOTAL_RETURNC(-10AY,0,AM)&lt;/Q&gt;&lt;R&gt;121&lt;/R&gt;&lt;C&gt;1&lt;/C&gt;&lt;D xsi:type="xsd:double"&gt;2.9826403&lt;/D&gt;&lt;D xsi:type="xsd:double"&gt;6.256497&lt;/D&gt;&lt;D xsi:type="xsd:double"&gt;3.2081366&lt;/D&gt;&lt;D xsi:type="xsd:double"&gt;-11.883998&lt;/D&gt;&lt;D xsi:type="xsd:double"&gt;-11.185205&lt;/D&gt;&lt;D xsi:type="xsd:double"&gt;1.356256&lt;/D&gt;&lt;D xsi:type="xsd:double"&gt;-11.7660885&lt;/D&gt;&lt;D xsi:type="xsd:double"&gt;-1.4250517&lt;/D&gt;&lt;D xsi:type="xsd:double"&gt;-1.6402543&lt;/D&gt;&lt;D xsi:type="xsd:double"&gt;-14.38666&lt;/D&gt;&lt;D xsi:type="xsd:double"&gt;21.62429&lt;/D&gt;&lt;D xsi:type="xsd:double"&gt;-9.989142&lt;/D&gt;&lt;D xsi:type="xsd:double"&gt;1.6287565&lt;/D&gt;&lt;D xsi:type="xsd:double"&gt;-13.754535&lt;/D&gt;&lt;D xsi:type="xsd:double"&gt;-11.005962&lt;/D&gt;&lt;D xsi:type="xsd:double"&gt;-18.70815&lt;/D&gt;&lt;D xsi:type="xsd:double"&gt;11.240303&lt;/D&gt;&lt;D xsi:type="xsd:double"&gt;1.6550541&lt;/D&gt;&lt;D xsi:type="xsd:double"&gt;-5.896938&lt;/D&gt;&lt;D xsi:type="xsd:double"&gt;-14.871084&lt;/D&gt;&lt;D xsi:type="xsd:double"&gt;8.220661&lt;/D&gt;&lt;D xsi:type="xsd:double"&gt;33.333336&lt;/D&gt;&lt;D xsi:type="xsd:double"&gt;9.782612&lt;/D&gt;&lt;D xsi:type="xsd:double"&gt;-11.915332&lt;/D&gt;&lt;D xsi:type="xsd:double"&gt;11.406016&lt;/D&gt;&lt;D xsi:type="xsd:double"&gt;12.933755&lt;/D&gt;&lt;D xsi:type="xsd:double"&gt;2.3587823&lt;/D&gt;&lt;D xsi:type="xsd:double"&gt;4.6998143&lt;/D&gt;&lt;D xsi:type="xsd:double"&gt;8.28265&lt;/D&gt;&lt;D xsi:type="xsd:double"&gt;-9.307301&lt;/D&gt;&lt;D xsi:type="xsd:double"&gt;-1.334697&lt;/D&gt;&lt;D xsi:type="xsd:double"&gt;14.315975&lt;/D&gt;&lt;D xsi:type="xsd:double"&gt;-0.10590553&lt;/D&gt;&lt;D xsi:type="xsd:double"&gt;-1.5107334&lt;/D&gt;&lt;D xsi:type="xsd:double"&gt;0.026905537&lt;/D&gt;&lt;D xsi:type="xsd:double"&gt;-4.492867&lt;/D&gt;&lt;D xsi:type="xsd:double"&gt;-3.531456&lt;/D&gt;&lt;D xsi:type="xsd:double"&gt;10.100115&lt;/D&gt;&lt;D xsi:type="xsd:double"&gt;7.1944475&lt;/D&gt;&lt;D xsi:type="xsd:double"&gt;2.2205591&lt;/D&gt;&lt;D xsi:type="xsd:double"&gt;1.4156699&lt;/D&gt;&lt;D xsi:type="xsd:double"&gt;-1.3237059&lt;/D&gt;&lt;D xsi:type="xsd:double"&gt;-0.6328523&lt;/D&gt;&lt;D xsi:type="xsd:double"&gt;17.415035&lt;/D&gt;&lt;D xsi:type="xsd:double"&gt;-3.9087296&lt;/D&gt;&lt;D xsi:type="xsd:double"&gt;-4.2656064&lt;/D&gt;&lt;D xsi:type="xsd:double"&gt;-1.1024356&lt;/D&gt;&lt;D xsi:type="xsd:double"&gt;-13.492805&lt;/D&gt;&lt;D xsi:type="xsd:double"&gt;-13.000089&lt;/D&gt;&lt;D xsi:type="xsd:double"&gt;15.177166&lt;/D&gt;&lt;D xsi:type="xsd:double"&gt;-12.360472&lt;/D&gt;&lt;D xsi:type="xsd:double"&gt;4.7840953&lt;/D&gt;&lt;D xsi:type="xsd:double"&gt;18.707382&lt;/D&gt;&lt;D xsi:type="xsd:double"&gt;-0.5744219&lt;/D&gt;&lt;D xsi:type="xsd:double"&gt;-2.886647&lt;/D&gt;&lt;D xsi:type="xsd:double"&gt;12.5787735&lt;/D&gt;&lt;D xsi:type="xsd:double"&gt;0.3032446&lt;/D&gt;&lt;D xsi:type="xsd:double"&gt;-5.3953466&lt;/D&gt;&lt;D xsi:type="xsd:double"&gt;1.4011741&lt;/D&gt;&lt;D xsi:type="xsd:double"&gt;-2.3515165&lt;/D&gt;&lt;D xsi:type="xsd:double"&gt;9.9224205&lt;/D&gt;&lt;D xsi:type="xsd:double"&gt;3.9341211&lt;/D&gt;&lt;D xsi:type="xsd:double"&gt;-13.160211&lt;/D&gt;&lt;D xsi:type="xsd:double"&gt;7.01977&lt;/D&gt;&lt;D xsi:type="xsd:double"&gt;6.8671584&lt;/D&gt;&lt;D xsi:type="xsd:double"&gt;-6.7139444&lt;/D&gt;&lt;D xsi:type="xsd:double"&gt;13.799513&lt;/D&gt;&lt;D xsi:type="xsd:double"&gt;-3.0557692&lt;/D&gt;&lt;D xsi:type="xsd:double"&gt;-16.18964&lt;/D&gt;&lt;D xsi:type="xsd:double"&gt;-37.982273&lt;/D&gt;&lt;D xsi:type="xsd:double"&gt;3.2366514&lt;/D&gt;&lt;D xsi:type="xsd:double"&gt;9.6498375&lt;/D&gt;&lt;D xsi:type="xsd:double"&gt;5.983269&lt;/D&gt;&lt;D xsi:type="xsd:double"&gt;17.340422&lt;/D&gt;&lt;D xsi:type="xsd:double"&gt;-6.648535&lt;/D&gt;&lt;D xsi:type="xsd:double"&gt;-11.103916&lt;/D&gt;&lt;D xsi:type="xsd:double"&gt;-1.0560751&lt;/D&gt;&lt;D xsi:type="xsd:double"&gt;25.248432&lt;/D&gt;&lt;D xsi:type="xsd:double"&gt;8.994091&lt;/D&gt;&lt;D xsi:type="xsd:double"&gt;-3.5859823&lt;/D&gt;&lt;D xsi:type="xsd:double"&gt;-10.115528&lt;/D&gt;&lt;D xsi:type="xsd:double"&gt;1.5987515&lt;/D&gt;&lt;D xsi:type="xsd:double"&gt;13.020682&lt;/D&gt;&lt;D xsi:type="xsd:double"&gt;6.224406&lt;/D&gt;&lt;D xsi:type="xsd:double"&gt;7.4283004&lt;/D&gt;&lt;D xsi:type="xsd:double"&gt;-3.7891626&lt;/D&gt;&lt;D xsi:type="xsd:double"&gt;-6.639743&lt;/D&gt;&lt;D xsi:type="xsd:double"&gt;-13.115191&lt;/D&gt;&lt;D xsi:type="xsd:double"&gt;-6.3492117&lt;/D&gt;&lt;D xsi:type="xsd:double"&gt;-2.359593&lt;/D&gt;&lt;D xsi:type="xsd:double"&gt;1.7046094&lt;/D&gt;&lt;D xsi:type="xsd:double"&gt;12.170828&lt;/D&gt;&lt;D xsi:type="xsd:double"&gt;5.585873&lt;/D&gt;&lt;D xsi:type="xsd:double"&gt;13.712382&lt;/D&gt;&lt;D xsi:type="xsd:double"&gt;-10.588241&lt;/D&gt;&lt;D xsi:type="xsd:double"&gt;6.818187&lt;/D&gt;&lt;D xsi:type="xsd:double"&gt;-18.876802&lt;/D&gt;&lt;D xsi:type="xsd:double"&gt;4.229939&lt;/D&gt;&lt;D xsi:type="xsd:double"&gt;11.030173&lt;/D&gt;&lt;D xsi:type="xsd:double"&gt;-8.434862&lt;/D&gt;&lt;D xsi:type="xsd:double"&gt;7.301271&lt;/D&gt;&lt;D xsi:type="xsd:double"&gt;-5.7233753&lt;/D&gt;&lt;D xsi:type="xsd:double"&gt;3.1642437&lt;/D&gt;&lt;D xsi:type="xsd:double"&gt;4.9261093&lt;/D&gt;&lt;D xsi:type="xsd:double"&gt;-8.551306&lt;/D&gt;&lt;D xsi:type="xsd:double"&gt;-2.1635473&lt;/D&gt;&lt;D xsi:type="xsd:double"&gt;5.9595227&lt;/D&gt;&lt;D xsi:type="xsd:double"&gt;5.907321&lt;/D&gt;&lt;D xsi:type="xsd:double"&gt;8.579838&lt;/D&gt;&lt;D xsi:type="xsd:double"&gt;5.2316427&lt;/D&gt;&lt;D xsi:type="xsd:double"&gt;-5.091339&lt;/D&gt;&lt;D xsi:type="xsd:double"&gt;-3.8813531&lt;/D&gt;&lt;D xsi:type="xsd:double"&gt;-1.7399848&lt;/D&gt;&lt;D xsi:type="xsd:double"&gt;13.9993305&lt;/D&gt;&lt;D xsi:type="xsd:double"&gt;6.620884&lt;/D&gt;&lt;D xsi:type="xsd:double"&gt;-4.955858&lt;/D&gt;&lt;D xsi:type="xsd:double"&gt;-0.05993247&lt;/D&gt;&lt;D xsi:type="xsd:double"&gt;-2.7886093&lt;/D&gt;&lt;D xsi:type="xsd:double"&gt;-2.7143657&lt;/D&gt;&lt;D xsi:type="xsd:double"&gt;-3.6144614&lt;/D&gt;&lt;D xsi:type="xsd:double"&gt;-7.1470795&lt;/D&gt;&lt;/FQL&gt;&lt;FQL&gt;&lt;Q&gt;SET-BKK^FMA_DIV_YLD(NTMA,-10AY,0,AM,"PORTAGG","MEANR")&lt;/Q&gt;&lt;R&gt;121&lt;/R&gt;&lt;C&gt;1&lt;/C&gt;&lt;D xsi:type="xsd:double"&gt;5.48084492960388&lt;/D&gt;&lt;D xsi:type="xsd:double"&gt;5.62454696184285&lt;/D&gt;&lt;D xsi:type="xsd:double"&gt;3.40548307294317&lt;/D&gt;&lt;D xsi:type="xsd:double"&gt;3.3138960114965&lt;/D&gt;&lt;D xsi:type="xsd:double"&gt;3.42650955855676&lt;/D&gt;&lt;D xsi:type="xsd:double"&gt;3.31169595498065&lt;/D&gt;&lt;D xsi:type="xsd:double"&gt;3.46076334403643&lt;/D&gt;&lt;D xsi:type="xsd:double"&gt;3.22475326481064&lt;/D&gt;&lt;D xsi:type="xsd:double"&gt;3.22013291833098&lt;/D&gt;&lt;D xsi:type="xsd:double"&gt;3.4623458560029&lt;/D&gt;&lt;D xsi:type="xsd:double"&gt;3.39092653032772&lt;/D&gt;&lt;D xsi:type="xsd:double"&gt;3.45170295062785&lt;/D&gt;&lt;D xsi:ty</t>
        </r>
      </text>
    </comment>
    <comment ref="A3" authorId="0" shapeId="0" xr:uid="{38C678D1-8EA9-456C-B8C2-FD7A56607BFC}">
      <text>
        <r>
          <rPr>
            <b/>
            <sz val="9"/>
            <color indexed="81"/>
            <rFont val="Tahoma"/>
            <charset val="1"/>
          </rPr>
          <t xml:space="preserve">pe="xsd:double"&gt;3.40500504834327&lt;/D&gt;&lt;D xsi:type="xsd:double"&gt;3.63380901946374&lt;/D&gt;&lt;D xsi:type="xsd:double"&gt;3.69478079128431&lt;/D&gt;&lt;D xsi:type="xsd:double"&gt;3.72952472784511&lt;/D&gt;&lt;D xsi:type="xsd:double"&gt;3.60840221936073&lt;/D&gt;&lt;D xsi:type="xsd:double"&gt;3.70197728567659&lt;/D&gt;&lt;D xsi:type="xsd:double"&gt;3.86098351643691&lt;/D&gt;&lt;D xsi:type="xsd:double"&gt;3.72910627523603&lt;/D&gt;&lt;D xsi:type="xsd:double"&gt;3.51195738457779&lt;/D&gt;&lt;D xsi:type="xsd:double"&gt;3.40661112477221&lt;/D&gt;&lt;D xsi:type="xsd:double"&gt;3.39622599182637&lt;/D&gt;&lt;D xsi:type="xsd:double"&gt;3.35749409262923&lt;/D&gt;&lt;D xsi:type="xsd:double"&gt;3.31522632684393&lt;/D&gt;&lt;D xsi:type="xsd:double"&gt;3.12861538691905&lt;/D&gt;&lt;D xsi:type="xsd:double"&gt;3.11225818293433&lt;/D&gt;&lt;D xsi:type="xsd:double"&gt;3.31935917344049&lt;/D&gt;&lt;D xsi:type="xsd:double"&gt;3.30127558717782&lt;/D&gt;&lt;D xsi:type="xsd:double"&gt;3.27500738583526&lt;/D&gt;&lt;D xsi:type="xsd:double"&gt;3.26057978921753&lt;/D&gt;&lt;D xsi:type="xsd:double"&gt;3.12600579210554&lt;/D&gt;&lt;D xsi:type="xsd:double"&gt;3.15172360091443&lt;/D&gt;&lt;D xsi:type="xsd:double"&gt;3.13062934264474&lt;/D&gt;&lt;D xsi:type="xsd:double"&gt;3.17881197448565&lt;/D&gt;&lt;D xsi:type="xsd:double"&gt;3.17554434912838&lt;/D&gt;&lt;D xsi:type="xsd:double"&gt;3.19317770074726&lt;/D&gt;&lt;D xsi:type="xsd:double"&gt;3.23796865472367&lt;/D&gt;&lt;D xsi:type="xsd:double"&gt;3.19544749823982&lt;/D&gt;&lt;D xsi:type="xsd:double"&gt;3.05533185671561&lt;/D&gt;&lt;D xsi:type="xsd:double"&gt;2.99965550246687&lt;/D&gt;&lt;D xsi:type="xsd:double"&gt;3.04584957084931&lt;/D&gt;&lt;D xsi:type="xsd:double"&gt;3.02203455971163&lt;/D&gt;&lt;D xsi:type="xsd:double"&gt;2.87373029747552&lt;/D&gt;&lt;D xsi:type="xsd:double"&gt;2.94272248131528&lt;/D&gt;&lt;D xsi:type="xsd:double"&gt;3.03993402584545&lt;/D&gt;&lt;D xsi:type="xsd:double"&gt;3.06192909457266&lt;/D&gt;&lt;D xsi:type="xsd:double"&gt;3.16316156157918&lt;/D&gt;&lt;D xsi:type="xsd:double"&gt;3.45713524455139&lt;/D&gt;&lt;D xsi:type="xsd:double"&gt;3.25284291542353&lt;/D&gt;&lt;D xsi:type="xsd:double"&gt;3.19826742826454&lt;/D&gt;&lt;D xsi:type="xsd:double"&gt;3.18698788922165&lt;/D&gt;&lt;D xsi:type="xsd:double"&gt;3.45939233836007&lt;/D&gt;&lt;D xsi:type="xsd:double"&gt;3.44516520664067&lt;/D&gt;&lt;D xsi:type="xsd:double"&gt;3.59956881612755&lt;/D&gt;&lt;D xsi:type="xsd:double"&gt;3.38789618585332&lt;/D&gt;&lt;D xsi:type="xsd:double"&gt;3.26437867439072&lt;/D&gt;&lt;D xsi:type="xsd:double"&gt;3.32701529557189&lt;/D&gt;&lt;D xsi:type="xsd:double"&gt;3.26338137191031&lt;/D&gt;&lt;D xsi:type="xsd:double"&gt;3.32042852185986&lt;/D&gt;&lt;D xsi:type="xsd:double"&gt;3.11733585484992&lt;/D&gt;&lt;D xsi:type="xsd:double"&gt;3.14130357213755&lt;/D&gt;&lt;D xsi:type="xsd:double"&gt;3.31507049115987&lt;/D&gt;&lt;D xsi:type="xsd:double"&gt;3.24947242066245&lt;/D&gt;&lt;D xsi:type="xsd:double"&gt;3.29758221450393&lt;/D&gt;&lt;D xsi:type="xsd:double"&gt;3.21508582782269&lt;/D&gt;&lt;D xsi:type="xsd:double"&gt;3.2344881879613&lt;/D&gt;&lt;D xsi:type="xsd:double"&gt;3.38381309270189&lt;/D&gt;&lt;D xsi:type="xsd:double"&gt;3.72027451413587&lt;/D&gt;&lt;D xsi:type="xsd:double"&gt;4.26353941077334&lt;/D&gt;&lt;D xsi:type="xsd:double"&gt;3.41327186140099&lt;/D&gt;&lt;D xsi:type="xsd:double"&gt;3.08696345306176&lt;/D&gt;&lt;D xsi:type="xsd:double"&gt;3.10947483320691&lt;/D&gt;&lt;D xsi:type="xsd:double"&gt;3.05126399855744&lt;/D&gt;&lt;D xsi:type="xsd:double"&gt;3.07928781860119&lt;/D&gt;&lt;D xsi:type="xsd:double"&gt;3.16263957461784&lt;/D&gt;&lt;D xsi:type="xsd:double"&gt;3.27437046628655&lt;/D&gt;&lt;D xsi:type="xsd:double"&gt;2.746564377006&lt;/D&gt;&lt;D xsi:type="xsd:double"&gt;2.8069507692403&lt;/D&gt;&lt;D xsi:type="xsd:double"&gt;2.83151833736383&lt;/D&gt;&lt;D xsi:type="xsd:double"&gt;2.84618437692936&lt;/D&gt;&lt;D xsi:type="xsd:double"&gt;2.77146143123978&lt;/D&gt;&lt;D xsi:type="xsd:double"&gt;2.85168075155053&lt;/D&gt;&lt;D xsi:type="xsd:double"&gt;2.88178515440825&lt;/D&gt;&lt;D xsi:type="xsd:double"&gt;2.90438324367071&lt;/D&gt;&lt;D xsi:type="xsd:double"&gt;3.01354811328783&lt;/D&gt;&lt;D xsi:type="xsd:double"&gt;2.84353560116571&lt;/D&gt;&lt;D xsi:type="xsd:double"&gt;2.85338938129868&lt;/D&gt;&lt;D xsi:type="xsd:double"&gt;2.85735921319674&lt;/D&gt;&lt;D xsi:type="xsd:double"&gt;2.90253573318224&lt;/D&gt;&lt;D xsi:type="xsd:double"&gt;2.88704704321994&lt;/D&gt;&lt;D xsi:type="xsd:double"&gt;2.89808892312396&lt;/D&gt;&lt;D xsi:type="xsd:double"&gt;2.88068673464388&lt;/D&gt;&lt;D xsi:type="xsd:double"&gt;2.90518567605144&lt;/D&gt;&lt;D xsi:type="xsd:double"&gt;2.99627252587763&lt;/D&gt;&lt;D xsi:type="xsd:double"&gt;3.02043036991319&lt;/D&gt;&lt;D xsi:type="xsd:double"&gt;3.10951420765628&lt;/D&gt;&lt;D xsi:type="xsd:double"&gt;3.17292504164038&lt;/D&gt;&lt;D xsi:type="xsd:double"&gt;3.06276611165324&lt;/D&gt;&lt;D xsi:type="xsd:double"&gt;3.13289602960289&lt;/D&gt;&lt;D xsi:type="xsd:double"&gt;3.13300967516011&lt;/D&gt;&lt;D xsi:type="xsd:double"&gt;3.04243384175304&lt;/D&gt;&lt;D xsi:type="xsd:double"&gt;2.98835019258545&lt;/D&gt;&lt;D xsi:type="xsd:double"&gt;2.96296051643826&lt;/D&gt;&lt;D xsi:type="xsd:double"&gt;3.12458983876805&lt;/D&gt;&lt;D xsi:type="xsd:double"&gt;3.10032169274858&lt;/D&gt;&lt;D xsi:type="xsd:double"&gt;3.25934208039905&lt;/D&gt;&lt;D xsi:type="xsd:double"&gt;3.17831719411634&lt;/D&gt;&lt;D xsi:type="xsd:double"&gt;3.28585293193801&lt;/D&gt;&lt;D xsi:type="xsd:double"&gt;3.07836360789428&lt;/D&gt;&lt;D xsi:type="xsd:double"&gt;3.06088001593928&lt;/D&gt;&lt;D xsi:type="xsd:double"&gt;3.24127306964309&lt;/D&gt;&lt;D xsi:type="xsd:double"&gt;3.47739744060683&lt;/D&gt;&lt;D xsi:type="xsd:double"&gt;3.37108526894178&lt;/D&gt;&lt;D xsi:type="xsd:double"&gt;3.3596762282822&lt;/D&gt;&lt;D xsi:type="xsd:double"&gt;3.52661406389105&lt;/D&gt;&lt;D xsi:type="xsd:double"&gt;3.4559617607294&lt;/D&gt;&lt;D xsi:type="xsd:double"&gt;3.53367481499077&lt;/D&gt;&lt;D xsi:type="xsd:double"&gt;3.62841530782876&lt;/D&gt;&lt;D xsi:type="xsd:double"&gt;3.68433308547062&lt;/D&gt;&lt;D xsi:type="xsd:double"&gt;3.86401895575936&lt;/D&gt;&lt;/FQL&gt;&lt;FQL&gt;&lt;Q&gt;CNYA^FMA_DIV_YLD(NTMA,-10AY,0,AM,"PORTAGG","MEANR")&lt;/Q&gt;&lt;R&gt;121&lt;/R&gt;&lt;C&gt;1&lt;/C&gt;&lt;D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xsi:type="xsd:double"&gt;2.24654382706648&lt;/D&gt;&lt;D xsi:type="xsd:double"&gt;2.22930423124405&lt;/D&gt;&lt;D xsi:type="xsd:double"&gt;2.29974503999138&lt;/D&gt;&lt;D xsi:type="xsd:double"&gt;2.27681512483576&lt;/D&gt;&lt;D xsi:type="xsd:double"&gt;2.16370224657203&lt;/D&gt;&lt;D xsi:type="xsd:double"&gt;2.32935313836923&lt;/D&gt;&lt;D xsi:type="xsd:double"&gt;2.28170192430299&lt;/D&gt;&lt;D xsi:type="xsd:double"&gt;2.28937037590039&lt;/D&gt;&lt;D xsi:type="xsd:double"&gt;2.31620174167321&lt;/D&gt;&lt;D xsi:type="xsd:double"&gt;2.27185581455522&lt;/D&gt;&lt;D xsi:type="xsd:double"&gt;2.21634356292313&lt;/D&gt;&lt;D xsi:type="xsd:double"&gt;2.09345312294137&lt;/D&gt;&lt;D xsi:type="xsd:double"&gt;2.14156201832991&lt;/D&gt;&lt;D xsi:type="xsd:double"&gt;2.11208319727132&lt;/D&gt;&lt;D xsi:type="xsd:double"&gt;2.16478778201466&lt;/D&gt;&lt;D xsi:type="xsd:double"&gt;2.12022059601327&lt;/D&gt;&lt;D xsi:type="xsd:double"&gt;2.1353613035469&lt;/D&gt;&lt;D xsi:type="xsd:double"&gt;2.21266525500346&lt;/D&gt;&lt;D xsi:type="xsd:double"&gt;2.06907043708745&lt;/D&gt;&lt;D xsi:type="xsd:double"&gt;2.29918034731216&lt;/D&gt;&lt;D xsi:type="xsd:double"&gt;2.46853171268919&lt;/D&gt;&lt;D xsi:type="xsd:double"&gt;2.71505565282119&lt;/D&gt;&lt;D xsi:type="xsd:double"&gt;2.72581382348446&lt;/D&gt;&lt;D xsi:type="xsd:double"&gt;3.02614936822898&lt;/D&gt;&lt;D xsi:type="xsd:double"&gt;2.99152864473035&lt;/D&gt;&lt;D xsi:type="xsd:double"&gt;3.17674028800713&lt;/D&gt;&lt;D xsi:type="xsd:double"&gt;3.05269167251167&lt;/D&gt;&lt;D xsi:type="xsd:double"&gt;3.34884272206803&lt;/D&gt;&lt;D xsi:type="xsd:double"&gt;3.2919213063253&lt;/D&gt;&lt;D xsi:type="xsd:double"&gt;3.37657530514416&lt;/D&gt;&lt;D xsi:type="xsd:double"&gt;3.19175022756275&lt;/D&gt;&lt;D xsi:type="xsd:double"&gt;2.83489788491449&lt;/D&gt;&lt;D xsi:type="xsd:double"&gt;2.86118596718033&lt;/D&gt;&lt;D xsi:type="xsd:double"&gt;2.70447203536305&lt;/D&gt;&lt;D xsi:type="xsd:double"&gt;2.85962203259625&lt;/D&gt;&lt;D xsi:type="xsd:double"&gt;2.68111358419319&lt;/D&gt;&lt;D xsi:type="xsd:double"&gt;2.69314408128992&lt;/D&gt;&lt;D xsi:type="xsd:double"&gt;2.72713219335039&lt;/D&gt;&lt;D xsi:type="xsd:double"&gt;2.70353758628216&lt;/D&gt;&lt;D xsi:type="xsd:double"&gt;2.69912640481726&lt;/D&gt;&lt;D xsi:type="xsd:double"&gt;2.57982939438484&lt;/D&gt;&lt;D xsi:type="xsd:double"&gt;2.4897716662808&lt;/D&gt;&lt;D xsi:type="xsd:double"&gt;2.50135915220429&lt;/D&gt;&lt;D xsi:type="xsd:double"&gt;2.50769764598372&lt;/D&gt;&lt;D xsi:type="xsd:double"&gt;2.59590020303243&lt;/D&gt;&lt;D xsi:type="xsd:double"&gt;2.40104338376803&lt;/D&gt;&lt;D xsi:type="xsd:double"&gt;2.37472554476244&lt;/D&gt;&lt;D xsi:type="xsd:double"&gt;2.14732273234892&lt;/D&gt;&lt;D xsi:type="xsd:double"&gt;1.98458521331242&lt;/D&gt;&lt;D xsi:type="xsd:double"&gt;1.87250771503338&lt;/D&gt;&lt;D xsi:type="xsd:double"&gt;1.99633825202955&lt;/D&gt;&lt;D xsi:type="xsd:double"&gt;1.96582864291167&lt;/D&gt;&lt;D xsi:type="xsd:double"&gt;1.91201279528551&lt;/D&gt;&lt;D xsi:type="xsd:double"&gt;1.81741495627993&lt;/D&gt;&lt;D xsi:type="xsd:double"&gt;1.71982846153183&lt;/D&gt;&lt;D xsi:type="xsd:double"&gt;1.76599830987992&lt;/D&gt;&lt;D xsi:type="xsd:double"&gt;1.89713676358593&lt;/D&gt;&lt;D xsi:type="xsd:double"&gt;1.90104802163345&lt;/D&gt;&lt;D xsi:type="xsd:double"&gt;1.80913637157151&lt;/D&gt;&lt;D xsi:type="xsd:double"&gt;1.80545319845224&lt;/D&gt;&lt;D xsi:type="xsd:double"&gt;2.01568872877218&lt;/D&gt;&lt;D xsi:type="xsd:double"&gt;1.99776143677663&lt;/D&gt;&lt;D xsi:type="xsd:double"&gt;1.98713305031969&lt;/D&gt;&lt;D xsi:type="xsd:double"&gt;2.01641366139368&lt;/D&gt;&lt;D xsi:type="xsd:double"&gt;2.00509078744007&lt;/D&gt;&lt;D xsi:type="xsd:double"&gt;1.96351487362919&lt;/D&gt;&lt;D xsi:type="xsd:double"&gt;2.2195331712532&lt;/D&gt;&lt;D xsi:type="xsd:double"&gt;2.19450034781711&lt;/D&gt;&lt;D xsi:type="xsd:double"&gt;2.41705624969606&lt;/D&gt;&lt;D xsi:type="xsd:double"&gt;2.55605211433807&lt;/D&gt;&lt;D xsi:type="xsd:double"&gt;2.46243605329421&lt;/D&gt;&lt;D xsi:type="xsd:double"&gt;2.22849296773196&lt;/D&gt;&lt;D xsi:type="xsd:double"&gt;2.38178360427554&lt;/D&gt;&lt;D xsi:type="xsd:double"&gt;2.43650001639405&lt;/D&gt;&lt;D xsi:type="xsd:double"&gt;2.64042847991636&lt;/D&gt;&lt;D xsi:type="xsd:double"&gt;2.83762879043627&lt;/D&gt;&lt;D xsi:type="xsd:double"&gt;2.64970419081726&lt;/D&gt;&lt;D xsi:type="xsd:double"&gt;2.55460214360121&lt;/D&gt;&lt;D xsi:type="xsd:double"&gt;2.36956614177432&lt;/D&gt;&lt;D xsi:type="xsd:double"&gt;2.43011107628466&lt;/D&gt;&lt;D xsi:type="xsd:double"&gt;2.49155613642765&lt;/D&gt;&lt;D xsi:type="xsd:double"&gt;2.48653600010329&lt;/D&gt;&lt;D xsi:type="xsd:double"&gt;2.60376621960739&lt;/D&gt;&lt;D xsi:type="xsd:double"&gt;2.61162604476916&lt;/D&gt;&lt;D xsi:type="xsd:double"&gt;2.50193851747991&lt;/D&gt;&lt;D xsi:type="xsd:double"&gt;2.59305075535565&lt;/D&gt;&lt;D xsi:type="xsd:double"&gt;2.64408427221899&lt;/D&gt;&lt;D xsi:type="xsd:double"&gt;2.74645752894187&lt;/D&gt;&lt;D xsi:type="xsd:double"&gt;2.73144289094108&lt;/D&gt;&lt;D xsi:type="xsd:double"&gt;2.7782024760675&lt;/D&gt;&lt;D xsi:type="xsd:double"&gt;2.87539796049549&lt;/D&gt;&lt;D xsi:type="xsd:double"&gt;2.76652819537146&lt;/D&gt;&lt;D xsi:type="xsd:double"&gt;2.80054825727493&lt;/D&gt;&lt;D xsi:type="xsd:double"&gt;2.80321805841887&lt;/D&gt;&lt;D xsi:type="xsd:double"&gt;2.85294550839091&lt;/D&gt;&lt;D xsi:type="xsd:double"&gt;3.03132805921765&lt;/D&gt;&lt;/FQL&gt;&lt;FQL&gt;&lt;Q&gt;EWM^FMA_PE(NTMA,-10AY,0,AM,"PORTAGG","MEANR")&lt;/Q&gt;&lt;R&gt;121&lt;/R&gt;&lt;C&gt;1&lt;/C&gt;&lt;D xsi:type="xsd:double"&gt;15.7817490232232&lt;/D&gt;&lt;D xsi:type="xsd:double"&gt;15.7323194113043&lt;/D&gt;&lt;D xsi:type="xsd:double"&gt;15.8928329278416&lt;/D&gt;&lt;D xsi:type="xsd:double"&gt;15.6543876724608&lt;/D&gt;&lt;D xsi:type="xsd:double"&gt;15.4144566942522&lt;/D&gt;&lt;D xsi:type="xsd:double"&gt;15.622533182123&lt;/D&gt;&lt;D xsi:type="xsd:double"&gt;15.1603573191634&lt;/D&gt;&lt;D xsi:type="xsd:double"&gt;15.2789921781148&lt;/D&gt;&lt;D xsi:type="xsd:double"&gt;15.9371721658981&lt;/D&gt;&lt;D xsi:type="xsd:double"&gt;15.8649195016944&lt;/D&gt;&lt;D xsi:type="xsd:double"&gt;16.1116279721755&lt;/D&gt;&lt;D xsi:type="xsd:double"&gt;15.5001119836828&lt;/D&gt;&lt;D xsi:type="xsd:double"&gt;15.1394660720864&lt;/D&gt;&lt;D xsi:type="xsd:double"&gt;15.120547525669&lt;/D&gt;&lt;D xsi:type="xsd:double"&gt;14.522103977506&lt;/D&gt;&lt;D xsi:type="xsd:double"&gt;14.6115912892973&lt;/D&gt;&lt;D xsi:type="xsd:double"&gt;15.4559576767556&lt;/D&gt;&lt;D xsi:type="xsd:double"&gt;15.5170723914256&lt;/D&gt;&lt;D xsi:type="xsd:double"&gt;15.4033301419804&lt;/D&gt;&lt;D xsi:type="xsd:double"&gt;15.1004320966704&lt;/D&gt;&lt;D xsi:type="xsd:double"&gt;15.599515514504&lt;/D&gt;&lt;D xsi:type="xsd:double"&gt;16.0742419105602&lt;/D&gt;&lt;D xsi:type="xsd:double"&gt;15.8169261851241&lt;/D&gt;&lt;D xsi:type="xsd:double"&gt;15.7209763177787&lt;/D&gt;&lt;D xsi:type="xsd:double"&gt;16.2132922402946&lt;/D&gt;&lt;D xsi:type="xsd:double"&gt;16.4053877659338&lt;/D&gt;&lt;D xsi:type="xsd:double"&gt;16.7983823150725&lt;/D&gt;&lt;D xsi:type="xsd:double"&gt;16.7231146207023&lt;/D&gt;&lt;D xsi:type="xsd:double"&gt;16.6920460629748&lt;/D&gt;&lt;D xsi:type="xsd:double"&gt;16.2568472984344&lt;/D&gt;&lt;D xsi:type="xsd:double"&gt;16.2831776551495&lt;/D&gt;&lt;D xsi:type="xsd:double"&gt;16.7323198720637&lt;/D&gt;&lt;D xsi:type="xsd:double"&gt;16.6947538359821&lt;/D&gt;&lt;D xsi:type="xsd:double"&gt;17.0234640693854&lt;/D&gt;&lt;D xsi:type="xsd:double"&gt;17.0562177363026&lt;/D&gt;&lt;D xsi:type="xsd:double"&gt;16.8872955566577&lt;/D&gt;&lt;D xsi:type="xsd:double"&gt;16.5059087638275&lt;/D&gt;&lt;D xsi:type="xsd:double"&gt;16.4018052613329&lt;/D&gt;&lt;D xsi:type="xsd:double"&gt;16.3792534944039&lt;/D&gt;&lt;D xsi:type="xsd:double"&gt;16.1984594855048&lt;/D&gt;&lt;D xsi:type="xsd:double"&gt;16.0122802828828&lt;/D&gt;&lt;D xsi:type="xsd:double"&gt;15.5941400611348&lt;/D&gt;&lt;D xsi:type="xsd:double"&gt;16.2888074505727&lt;/D&gt;&lt;D xsi:type="xsd:double"&gt;16.950125783914&lt;/D&gt;&lt;D xsi:type="xsd:double"&gt;16.5884567556532&lt;/D&gt;&lt;D xsi:type="xsd:double"&gt;16.3601075459447&lt;/D&gt;&lt;D xsi:type="xsd:double"&gt;16.3832313247331&lt;/D&gt;&lt;D xsi:type="xsd:double"&gt;16.0132109425966&lt;/D&gt;&lt;D xsi:type="xsd:double"&gt;15.2408042052964&lt;/D&gt;&lt;D xsi:type="xsd:double"&gt;16.1856191930338&lt;/D&gt;&lt;D xsi:type="xsd:double"&gt;16.7250087745455&lt;/D&gt;&lt;D xsi:type="xsd:double"&gt;16.3667547544371&lt;/D&gt;&lt;D xsi:type="xsd:double"&gt;15.290796364053&lt;/D&gt;&lt;D xsi:type="xsd:double"&gt;15.7360787640921&lt;/D&gt;&lt;D xsi:type="xsd:double"&gt;16.0151163472174&lt;/D&gt;&lt;D xsi:type="xsd:double"&gt;16.294436216567&lt;/D&gt;&lt;D xsi:type="xsd:double"&gt;16.651600337052&lt;/D&gt;&lt;D xsi:type="xsd:double"&gt;16.0675766597145&lt;/D&gt;&lt;D xsi:type="xsd:double"&gt;16.100997667974&lt;/D&gt;&lt;D xsi:type="xsd:double"&gt;15.9440290480755&lt;/D&gt;&lt;D xsi:type="xsd:double"&gt;16.7462985994578&lt;/D&gt;&lt;D xsi:type="xsd:double"&gt;16.4607664640565&lt;/D&gt;&lt;D xsi:type="xsd:double"&gt;15.8959653517339&lt;/D&gt;&lt;D xsi:type="xsd:double"&gt;15.9264085083273&lt;/D&gt;&lt;D xsi:type="xsd:double"&gt;15.7276035922452&lt;/D&gt;&lt;D xsi:type="xsd:double"&gt;16.0527118088353&lt;/D&gt;&lt;D xsi:type="xsd:double"&gt;16.2601349319802&lt;/D&gt;&lt;D xsi:type="xsd:double"&gt;15.5841734029365&lt;/D&gt;&lt;D xsi:type="xsd:double"&gt;15.4946306254689&lt;/D&gt;&lt;D xsi:type="xsd:double"&gt;14.605310917053&lt;/D&gt;&lt;D xsi:type="xsd:double"&gt;15.9151374443343&lt;/D&gt;&lt;D xsi:type="xsd:double"&gt;18.4700037953148&lt;/D&gt;&lt;D xsi:type="xsd:double"&gt;18.8829471938403&lt;/D&gt;&lt;D xsi:type="xsd:double"&gt;19.7498854333849&lt;/D&gt;&lt;D xsi:type="xsd:double"&gt;18.5809903580668&lt;/D&gt;&lt;D xsi:type="xsd:double"&gt;17.4753756964877&lt;/D&gt;&lt;D xsi:type="xsd:double"&gt;16.3312361673088&lt;/D&gt;&lt;D xsi:type="xsd:double"&gt;16.0693218946886&lt;/D&gt;&lt;D xsi:type="xsd:double"&gt;15.0526802132366&lt;/D&gt;&lt;D xsi:type="xsd:double"&gt;14.297131342069&lt;/D&gt;&lt;D xsi:type="xsd:double"&gt;14.0255274272844&lt;/D&gt;&lt;D xsi:type="xsd:double"&gt;14.2386551105429&lt;/D&gt;&lt;D xsi:type="xsd:double"&gt;14.2348113569611&lt;/D&gt;&lt;D xsi:type="xsd:double"&gt;13.9718141733554&lt;/D&gt;&lt;D xsi:type="xsd:double"&gt;13.6429931043388&lt;/D&gt;&lt;D xsi:type="xsd:double"&gt;13.4949593475602&lt;/D&gt;&lt;D xsi:type="xsd:double"&gt;14.2132563470163&lt;/D&gt;&lt;D xsi:type="xsd:double"&gt;14.1931903267689&lt;/D&gt;&lt;D xsi:type="xsd:double"&gt;14.5793306140097&lt;/D&gt;&lt;D xsi:type="xsd:double"&gt;14.3236879919043&lt;/D&gt;&lt;D xsi:type="xsd:double"&gt;15.4929240745046&lt;/D&gt;&lt;D xsi:type="xsd:double"&gt;15.1396115003866&lt;/D&gt;&lt;D xsi:type="xsd:double"&gt;15.5051641903556&lt;/D&gt;&lt;D xsi:type="xsd:double"&gt;15.3447205383858&lt;/D&gt;&lt;D xsi:type="xsd:double"&gt;15.0205670897836&lt;/D&gt;&lt;D xsi:type="xsd:double"&gt;14.4180956244263&lt;/D&gt;&lt;D xsi:type="xsd:double"&gt;13.5426811061402&lt;/D&gt;&lt;D xsi:type="xsd:double"&gt;13.8730205180588&lt;/D&gt;&lt;D xsi:type="xsd:double"&gt;13.9582483933191&lt;/D&gt;&lt;D xsi:type="xsd:double"&gt;12.8658185728937&lt;/D&gt;&lt;D xsi:type="xsd:double"&gt;13.1445299486029&lt;/D&gt;&lt;D xsi:type="xsd:double"&gt;13.4952042491412&lt;/D&gt;&lt;D xsi:type="xsd:double"&gt;13.431098203022&lt;/D&gt;&lt;D xsi:type="xsd:double"&gt;13.5934624141984&lt;/D&gt;&lt;D xsi:type="xsd:double"&gt;13.299063368184&lt;/D&gt;&lt;D xsi:type="xsd:double"&gt;12.9084325487885&lt;/D&gt;&lt;D xsi:type="xsd:double"&gt;12.9899217650027&lt;/D&gt;&lt;D xsi:type="xsd:double"&gt;13.1346082008979&lt;/D&gt;&lt;D xsi:type="xsd:double"&gt;13.2930917624865&lt;/D&gt;&lt;D xsi:type="xsd:double"&gt;13.8296983995238&lt;/D&gt;&lt;D xsi:type="xsd:double"&gt;13.8417237331164&lt;/D&gt;&lt;D xsi:type="xsd:double"&gt;13.6601537983188&lt;/D&gt;&lt;D xsi:type="xsd:double"&gt;13.5973816100203&lt;/D&gt;&lt;D xsi:type="xsd:double"&gt;13.5417574443023&lt;/D&gt;&lt;D xsi:type="xsd:double"&gt;13.6347097511938&lt;/D&gt;&lt;D xsi:type="xsd:double"&gt;13.8190804987516&lt;/D&gt;&lt;D xsi:type="xsd:double"&gt;14.2169061319513&lt;/D&gt;&lt;D xsi:type="xsd:double"&gt;13.8645283030647&lt;/D&gt;&lt;D xsi:type="xsd:double"&gt;14.1763815625504&lt;/D&gt;&lt;D xsi:type="xsd:double"&gt;14.3856163768665&lt;/D&gt;&lt;D xsi:type="xsd:double"&gt;13.8753347866914&lt;/D&gt;&lt;/FQL&gt;&lt;FQL&gt;&lt;Q&gt;GREK^FMA_PE(LTMA,-10AY,0,AM,"PORTAGG","MEANR")&lt;/Q&gt;&lt;R&gt;121&lt;/R&gt;&lt;C&gt;1&lt;/C&gt;&lt;D xsi:type="xsd:double"&gt;25.3683165159668&lt;/D&gt;&lt;D xsi:type="xsd:double"&gt;23.2812849056443&lt;/D&gt;&lt;D xsi:type="xsd:double"&gt;21.4480335466431&lt;/D&gt;&lt;D xsi:type="xsd:double"&gt;18.8218680748376&lt;/D&gt;&lt;D xsi:type="xsd:double"&gt;16.9893603599536&lt;/D&gt;&lt;D xsi:type="xsd:double"&gt;18.5590977432304&lt;/D&gt;&lt;D xsi:type="xsd:double"&gt;17.198812330589&lt;/D&gt;&lt;D xsi:type="xsd:double"&gt;13.1938104532188&lt;/D&gt;&lt;D xsi:type="xsd:double"&gt;18.2156736385307&lt;/D&gt;&lt;D xsi:type="xsd:double"&gt;17.0669203222175&lt;/D&gt;&lt;D xsi:type="xsd:double"&gt;15.9115383968722&lt;/D&gt;&lt;D xsi:type="xsd:double"&gt;14.8387689278577&lt;/D&gt;&lt;D xsi:type="xsd:double"&gt;14.0994711440093&lt;/D&gt;&lt;D xsi:type="xsd:double"&gt;12.5788157388438&lt;/D&gt;&lt;D xsi:type="xsd:double"&gt;11.2427748825044&lt;/D&gt;&lt;D xsi:type="xsd:double"&gt;11.0188896752621&lt;/D&gt;&lt;D xsi:type="xsd:double"&gt;11.229319628391&lt;/D&gt;&lt;D xsi:type="xsd:double"&gt;14.3162751259324&lt;/D&gt;&lt;D xsi:type="xsd:double"&gt;-4.38756191783216&lt;/D&gt;&lt;D xsi:type="xsd:double"&gt;-0.65297841891862&lt;/D&gt;&lt;D xsi:type="xsd:double"&gt;-0.118685354826473&lt;/D&gt;&lt;D xsi:type="xsd:double"&gt;0.80914927077213&lt;/D&gt;&lt;D xsi:type="xsd:double"&gt;2.41555833890997&lt;/D&gt;&lt;D xsi:type="xsd:double"&gt;3.86327734331287&lt;/D&gt;&lt;D xsi:type="xsd:double"&gt;4.11612175976614&lt;/D&gt;&lt;D xsi:type="xsd:double"&gt;5.80600210048709&lt;/D&gt;&lt;D xsi:type="xsd:double"&gt;6.71706620054622&lt;/D&gt;&lt;D xsi:type="xsd:double"&gt;9.14003113449052&lt;/D&gt;&lt;D xsi:type="xsd:double"&gt;11.1725669373707&lt;/D&gt;&lt;D xsi:type="xsd:double"&gt;13.7480940893263&lt;/D&gt;&lt;D xsi:type="xsd:double"&gt;14.3816052764052&lt;/D&gt;&lt;D xsi:type="xsd:double"&gt;14.1295414481491&lt;/D&gt;&lt;D xsi:type="xsd:double"&gt;14.3949757653756&lt;/D&gt;&lt;D xsi:type="xsd:double"&gt;14.063630478&lt;/D&gt;&lt;D xsi:type="xsd:double"&gt;14.3390265446845&lt;/D&gt;&lt;D xsi:type="xsd:double"&gt;15.2845984561794&lt;/D&gt;&lt;D xsi:type="xsd:double"&gt;15.1398212357877&lt;/D&gt;&lt;D xsi:type="xsd:double"&gt;15.2522592072383&lt;/D&gt;&lt;D xsi:type="xsd:double"&gt;15.4559356355681&lt;/D&gt;&lt;D xsi:type="xsd:double"&gt;14.4231842348464&lt;/D&gt;&lt;D xsi:type="xsd:double"&gt;16.4595666556644&lt;/D&gt;&lt;D xsi:type="xsd:double"&gt;16.9600005830391&lt;/D&gt;&lt;D xsi:type="xsd:double"&gt;20.3316441049064&lt;/D&gt;&lt;D xsi:type="xsd:double"&gt;22.846749129131&lt;/D&gt;&lt;D xsi:type="xsd:double"&gt;23.9417061514241&lt;/D&gt;&lt;D xsi:type="xsd:double"&gt;23.0353833456184&lt;/D&gt;&lt;D xsi:type="xsd:double"&gt;22.7652612580309&lt;/D&gt;&lt;D xsi:type="xsd:double"&gt;21.8233594980342&lt;/D&gt;&lt;D xsi:type="xsd:double"&gt;21.5930000934579&lt;/D&gt;&lt;D xsi:type="xsd:double"&gt;21.092395679309&lt;/D&gt;&lt;D xsi:type="xsd:double"&gt;21.3242364240435&lt;/D&gt;&lt;D xsi:type="xsd:double"&gt;21.0608868208273&lt;/D&gt;&lt;D xsi:type="xsd:double"&gt;19.0350552190037&lt;/D&gt;&lt;D xsi:type="xsd:double"&gt;17.5237646879756&lt;/D&gt;&lt;D xsi:type="xsd:double"&gt;14.3173511569643&lt;/D&gt;&lt;D xsi:type="xsd:double"&gt;17.4643564046542&lt;/D&gt;&lt;D xsi:type="xsd:double"&gt;18.7865892897296&lt;/D&gt;&lt;D xsi:type="xsd:double"&gt;18.6084228624979&lt;/D&gt;&lt;D xsi:type="xsd:double"&gt;18.4561126574131&lt;/D&gt;&lt;D xsi:type="xsd:double"&gt;17.8581388037435&lt;/D&gt;&lt;D xsi:type="xsd:double"&gt;17.672993964141&lt;/D&gt;&lt;D xsi:type="xsd:double"&gt;18.1944484773561&lt;/D&gt;&lt;D xsi:type="xsd:double"&gt;18.858157784666&lt;/D&gt;&lt;D xsi:type="xsd:double"&gt;19.6085189246345&lt;/D&gt;&lt;D xsi:type="xsd:double"&gt;15.7317946344354&lt;/D&gt;&lt;D xsi:type="xsd:double"&gt;15.7108850553119&lt;/D&gt;&lt;D xsi:type="xsd:double"&gt;17.9843822551848&lt;/D&gt;&lt;D xsi:type="xsd:double"&gt;18.7092051537961&lt;/D&gt;&lt;D xsi:type="xsd:double"&gt;12.5473731919121&lt;/D&gt;&lt;D xsi:type="xsd:double"&gt;11.7572277301548&lt;/D&gt;&lt;D xsi:type="xsd:double"&gt;12.3297234461309&lt;/D&gt;&lt;D xsi:type="xsd:double"&gt;12.75313970105&lt;/D&gt;&lt;D xsi:type="xsd:double"&gt;15.0652271349334&lt;/D&gt;&lt;D xsi:type="xsd:double"&gt;15.3894592592306&lt;/D&gt;&lt;D xsi:type="xsd:double"&gt;15.0199202852175&lt;/D&gt;&lt;D xsi:type="xsd:double"&gt;15.5056098474488&lt;/D&gt;&lt;D xsi:type="xsd:double"&gt;13.7057906212408&lt;/D&gt;&lt;D xsi:type="xsd:double"&gt;16.138725392174&lt;/D&gt;&lt;D xsi:type="xsd:double"&gt;18.4622240180709&lt;/D&gt;&lt;D xsi:type="xsd:double"&gt;17.3538547728072&lt;/D&gt;&lt;D xsi:type="xsd:double"&gt;17.8172669033894&lt;/D&gt;&lt;D xsi:type="xsd:double"&gt;17.504113962661&lt;/D&gt;&lt;D xsi:type="xsd:double"&gt;17.4616447768222&lt;/D&gt;&lt;D xsi:type="xsd:double"&gt;17.1447831763379&lt;/D&gt;&lt;D xsi:type="xsd:double"&gt;17.0019149859136&lt;/D&gt;&lt;D xsi:type="xsd:double"&gt;15.76521956284&lt;/D&gt;&lt;D xsi:type="xsd:double"&gt;15.7702312238099&lt;/D&gt;&lt;D xsi:type="xsd:double"&gt;13.6080191857576&lt;/D&gt;&lt;D xsi:type="xsd:double"&gt;14.1780929534159&lt;/D&gt;&lt;D xsi:type="xsd:double"&gt;13.4203283570577&lt;/D&gt;&lt;D xsi:type="xsd:double"&gt;12.6370151054919&lt;/D&gt;&lt;D xsi:type="xsd:double"&gt;-87.1559575840419&lt;/D&gt;&lt;D xsi:type="xsd:double"&gt;-96.6066931491824&lt;/D&gt;&lt;D xsi:type="xsd:double"&gt;-86.8136805029902&lt;/D&gt;&lt;D xsi:type="xsd:double"&gt;-75.7191308321987&lt;/D&gt;&lt;D xsi:type="xsd:double"&gt;-65.8390324551395&lt;/D&gt;&lt;D xsi:type="xsd:double"&gt;-55.3131448199012&lt;/D&gt;&lt;D xsi:type="xsd:double"&gt;-45.0454122090464&lt;/D&gt;&lt;D xsi:type="xsd:double"&gt;-35.0722000366378&lt;/D&gt;&lt;D xsi:type="xsd:double"&gt;-25.5032759827387&lt;/D&gt;&lt;D xsi:type="xsd:double"&gt;-14.7783416988715&lt;/D&gt;&lt;D xsi:type="xsd:double"&gt;-5.23460106182331&lt;/D&gt;&lt;D xsi:type="xsd:double"&gt;5.20091641422021&lt;/D&gt;&lt;D xsi:type="xsd:double"&gt;6.79959071025012&lt;/D&gt;&lt;D xsi:type="xsd:double"&gt;7.85309188716607&lt;/D&gt;&lt;D xsi:type="xsd:double"&gt;7.6066029946602&lt;/D&gt;&lt;D xsi:type="xsd:double"&gt;7.55512315460372&lt;/D&gt;&lt;D xsi:type="xsd:double"&gt;7.72149273557985&lt;/D&gt;&lt;D xsi:type="xsd:double"&gt;7.79564084346518&lt;/D&gt;&lt;D xsi:type="xsd:double"&gt;8.10110443366501&lt;/D&gt;&lt;D xsi:type="xsd:double"&gt;7.63335309060232&lt;/D&gt;&lt;D xsi:type="xsd:double"&gt;6.90039999700201&lt;/D&gt;&lt;D xsi:type="xsd:double"&gt;6.72507878676145&lt;/D&gt;&lt;D xsi:type="xsd:double"&gt;6.61064673405664&lt;/D&gt;&lt;D xsi:type="xsd:double"&gt;6.24999378196029&lt;/D&gt;&lt;D xsi:type="xsd:double"&gt;6.46398089298769&lt;/D&gt;&lt;D xsi:type="xsd:double"&gt;6.68174189158725&lt;/D&gt;&lt;D xsi:type="xsd:double"&gt;6.76949292315639&lt;/D&gt;&lt;D xsi:type="xsd:double"&gt;6.87082352987608&lt;/D&gt;&lt;D xsi:type="xsd:double"&gt;6.85977857548971&lt;/D&gt;&lt;D xsi:type="xsd:double"&gt;6.82328980494753&lt;/D&gt;&lt;/FQL&gt;&lt;FQL&gt;&lt;Q&gt;DDR3512M-FDS^FG_PRICE_CHANGE(0,-1AY)&lt;/Q&gt;&lt;R&gt;1&lt;/R&gt;&lt;C&gt;1&lt;/C&gt;&lt;D xsi:type="xsd:double"&gt;-7.49632831959957&lt;/D&gt;&lt;/FQL&gt;&lt;FQL&gt;&lt;Q&gt;PASP-FDS^FG_PRICE_CHANGE(0,-1AY)&lt;/Q&gt;&lt;R&gt;1&lt;/R&gt;&lt;C&gt;1&lt;/C&gt;&lt;D xsi:type="xsd:double"&gt;-28.7321830457614&lt;/D&gt;&lt;/FQL&gt;&lt;FQL&gt;&lt;Q&gt;PLATI-FDS^FG_PRICE_CHANGE(0,-1AY)&lt;/Q&gt;&lt;R&gt;1&lt;/R&gt;&lt;C&gt;1&lt;/C&gt;&lt;D xsi:type="xsd:double"&gt;8.38709677419356&lt;/D&gt;&lt;/FQL&gt;&lt;FQL&gt;&lt;Q&gt;W-FDS^FG_PRICE_CHANGE(0,-1AY)&lt;/Q&gt;&lt;R&gt;1&lt;/R&gt;&lt;C&gt;1&lt;/C&gt;&lt;D xsi:type="xsd:double"&gt;-15.5928326343881&lt;/D&gt;&lt;/FQL&gt;&lt;FQL&gt;&lt;Q&gt;COPP-FDS^FG_PRICE_CHANGE(0,-1AY)&lt;/Q&gt;&lt;R&gt;1&lt;/R&gt;&lt;C&gt;1&lt;/C&gt;&lt;D xsi:type="xsd:double"&gt;18.0083322134122&lt;/D&gt;&lt;/FQL&gt;&lt;FQL&gt;&lt;Q&gt;FC0000CN^FG_PRICE(0)&lt;/Q&gt;&lt;R&gt;1&lt;/R&gt;&lt;C&gt;1&lt;/C&gt;&lt;D xsi:type="xsd:double"&gt;234.84618&lt;/D&gt;&lt;/FQL&gt;&lt;FQL&gt;&lt;Q&gt;TUR^FG_PRICE_MAVG(0,,,,30)&lt;/Q&gt;&lt;R&gt;1&lt;/R&gt;&lt;C&gt;1&lt;/C&gt;&lt;D xsi:type="xsd:double"&gt;42.082333&lt;/D&gt;&lt;/FQL&gt;&lt;FQL&gt;&lt;Q&gt;INDA^FG_PRICE_MAVG(0,,,,30)&lt;/Q&gt;&lt;R&gt;1&lt;/R&gt;&lt;C&gt;1&lt;/C&gt;&lt;D xsi:type="xsd:double"&gt;54.099&lt;/D&gt;&lt;/FQL&gt;&lt;FQL&gt;&lt;Q&gt;EWY^FG_PRICE_MAVG(0,,,,30)&lt;/Q&gt;&lt;R&gt;1&lt;/R&gt;&lt;C&gt;1&lt;/C&gt;&lt;D xsi:type="xsd:double"&gt;64.556335&lt;/D&gt;&lt;/FQL&gt;&lt;FQL&gt;&lt;Q&gt;EPU^FG_PRICE_MAVG(0,,,,30)&lt;/Q&gt;&lt;R&gt;1&lt;/R&gt;&lt;C&gt;1&lt;/C&gt;&lt;D xsi:type="xsd:double"&gt;41.954155&lt;/D&gt;&lt;/FQL&gt;&lt;FQL&gt;&lt;Q&gt;ECH^FG_PRICE_MAVG(0,,,,30)&lt;/Q&gt;&lt;R&gt;1&lt;/R&gt;&lt;C&gt;1&lt;/C&gt;&lt;D xsi:type="xsd:double"&gt;27.649666&lt;/D&gt;&lt;/FQL&gt;&lt;FQL&gt;&lt;Q&gt;VNM^P_PRICE(0)/P_PRICE_LOW_PR(0,,,,,,"PRICE","INTRA","52W")-1&lt;/Q&gt;&lt;R&gt;1&lt;/R&gt;&lt;C&gt;1&lt;/C&gt;&lt;D xsi:type="xsd:double"&gt;0.057341456&lt;/D&gt;&lt;/FQL&gt;&lt;FQL&gt;&lt;Q&gt;UAE^FMA_PCT_ABOVE_MAVG(200,0,,,,"PORTAGG")&lt;/Q&gt;&lt;R&gt;1&lt;/R&gt;&lt;C&gt;1&lt;/C&gt;&lt;D xsi:type="xsd:double"&gt;19.4444444444444&lt;/D&gt;&lt;/FQL&gt;&lt;FQL&gt;&lt;Q&gt;SET-BKK^PERCENT_CHANGE(FMA_EPS(+1,0,,,,"PORTAGG","MEAN"),FMA_EPS(+1,-3AM,,,,"PORTAGG","MEAN"))&lt;/Q&gt;&lt;R&gt;1&lt;/R&gt;&lt;C&gt;1&lt;/C&gt;&lt;D xsi:type="xsd:double"&gt;-2.87497926331051&lt;/D&gt;&lt;/FQL&gt;&lt;FQL&gt;&lt;Q&gt;MCHI^FG_TOTAL_RETURNC(0,-3AM)&lt;/Q&gt;&lt;R&gt;1&lt;/R&gt;&lt;C&gt;1&lt;/C&gt;&lt;D xsi:type="xsd:double"&gt;6.608534&lt;/D&gt;&lt;/FQL&gt;&lt;FQL&gt;&lt;Q&gt;KSA^FMA_ROE(NTMA,-20AY,NOW,FY,"PORTAGG","MEANR")&lt;/Q&gt;&lt;R&gt;20&lt;/R&gt;&lt;C&gt;1&lt;/C&gt;&lt;D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xsi:type="xsd:double"&gt;11.2305559843055&lt;/D&gt;&lt;D xsi:type="xsd:double"&gt;10.146987069978&lt;/D&gt;&lt;D xsi:type="xsd:double"&gt;12.7997878100329&lt;/D&gt;&lt;D xsi:type="xsd:double"&gt;13.7783180290485&lt;/D&gt;&lt;D xsi:type="xsd:double"&gt;11.758331061377&lt;/D&gt;&lt;/FQL&gt;&lt;FQL&gt;&lt;Q&gt;EPOL^FMA_ROE(NTMA,-20AY,NOW,FY,"PORTAGG","MEANR")&lt;/Q&gt;&lt;R&gt;20&lt;/R&gt;&lt;C&gt;1&lt;/C&gt;&lt;D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xsi:type="xsd:double"&gt;35.992162524423&lt;/D&gt;&lt;D xsi:type="xsd:double"&gt;33.4393914277983&lt;/D&gt;&lt;D xsi:type="xsd:double"&gt;46.6891789833031&lt;/D&gt;&lt;D xsi:type="xsd:double"&gt;45.8884955785338&lt;/D&gt;&lt;D xsi:type="xsd:double"&gt;54.298016780603&lt;/D&gt;&lt;/FQL&gt;&lt;FQL&gt;&lt;Q&gt;VNM^P_PRICE_RETURNS_PR('52W',2,-10AY,0,AM)&lt;/Q&gt;&lt;R&gt;121&lt;/R&gt;&lt;C&gt;1&lt;/C&gt;&lt;D xsi:type="xsd:double"&gt;13.626968&lt;/D&gt;&lt;D xsi:type="xsd:double"&gt;18.653679&lt;/D&gt;&lt;D xsi:type="xsd:double"&gt;37.98536&lt;/D&gt;&lt;D xsi:type="xsd:double"&gt;25.588345&lt;/D&gt;&lt;D xsi:type="xsd:double"&gt;13.012528&lt;/D&gt;&lt;D xsi:type="xsd:double"&gt;7.8218937&lt;/D&gt;&lt;D xsi:type="xsd:double"&gt;2.150035&lt;/D&gt;&lt;D xsi:type="xsd:double"&gt;-9.676271&lt;/D&gt;&lt;D xsi:type="xsd:double"&gt;-7.978326&lt;/D&gt;&lt;D xsi:type="xsd:double"&gt;-17.852242&lt;/D&gt;&lt;D xsi:type="xsd:double"&gt;-5.887294&lt;/D&gt;&lt;D xsi:type="xsd:double"&gt;-11.538529&lt;/D&gt;&lt;D xsi:type="xsd:double"&gt;-10.019482&lt;/D&gt;&lt;D xsi:type="xsd:double"&gt;-11.030608&lt;/D&gt;&lt;D xsi:type="xsd:double"&gt;-25.909101&lt;/D&gt;&lt;D xsi:type="xsd:double"&gt;-28.964006&lt;/D&gt;&lt;D xsi:type="xsd:double"&gt;-16.114914&lt;/D&gt;&lt;D xsi:type="xsd:double"&gt;-22.0039&lt;/D&gt;&lt;D xsi:type="xsd:double"&gt;-18.417316&lt;/D&gt;&lt;D xsi:type="xsd:double"&gt;-23.353249&lt;/D&gt;&lt;D xsi:type="xsd:double"&gt;-25.793774&lt;/D&gt;&lt;D xsi:type="xsd:double"&gt;-14.580435&lt;/D&gt;&lt;D xsi:type="xsd:double"&gt;-18.753613&lt;/D&gt;&lt;D xsi:type="xsd:double"&gt;-18.331564&lt;/D&gt;&lt;D xsi:type="xsd:double"&gt;-17.751127&lt;/D&gt;&lt;D xsi:type="xsd:double"&gt;-15.692496&lt;/D&gt;&lt;D xsi:type="xsd:double"&gt;2.0700455&lt;/D&gt;&lt;D xsi:type="xsd:double"&gt;2.867365&lt;/D&gt;&lt;D xsi:type="xsd:double"&gt;-11.225486&lt;/D&gt;&lt;D xsi:type="xsd:double"&gt;-12.795544&lt;/D&gt;&lt;D xsi:type="xsd:double"&gt;-9.884739&lt;/D&gt;&lt;D xsi:type="xsd:double"&gt;3.8344622&lt;/D&gt;&lt;D xsi:type="xsd:double"&gt;-1.5449524&lt;/D&gt;&lt;D xsi:type="xsd:double"&gt;2.1719098&lt;/D&gt;&lt;D xsi:type="xsd:double"&gt;-0.098371506&lt;/D&gt;&lt;D xsi:type="xsd:double"&gt;3.6916137&lt;/D&gt;&lt;D xsi:type="xsd:double"&gt;5.8929324&lt;/D&gt;&lt;D xsi:type="xsd:double"&gt;0.3512621&lt;/D&gt;&lt;D xsi:type="xsd:double"&gt;-2.3871243&lt;/D&gt;&lt;D xsi:type="xsd:double"&gt;0.3060937&lt;/D&gt;&lt;D xsi:type="xsd:double"&gt;12.829411&lt;/D&gt;&lt;D xsi:type="xsd:double"&gt;31.660961&lt;/D&gt;&lt;D xsi:type="xsd:double"&gt;39.253414&lt;/D&gt;&lt;D xsi:type="xsd:double"&gt;47.37972&lt;/D&gt;&lt;D xsi:type="xsd:double"&gt;39.713623&lt;/D&gt;&lt;D xsi:type="xsd:double"&gt;40.00895&lt;/D&gt;&lt;D xsi:type="xsd:double"&gt;29.998434&lt;/D&gt;&lt;D xsi:type="xsd:double"&gt;14.494824&lt;/D&gt;&lt;D xsi:type="xsd:double"&gt;8.341026&lt;/D&gt;&lt;D xsi:type="xsd:double"&gt;10.75089&lt;/D&gt;&lt;D xsi:type="xsd:double"&gt;16.526663&lt;/D&gt;&lt;D xsi:type="xsd:double"&gt;14.151597&lt;/D&gt;&lt;D xsi:type="xsd:double"&gt;-4.3572664&lt;/D&gt;&lt;D xsi:type="xsd:double"&gt;-5.136055&lt;/D&gt;&lt;D xsi:type="xsd:double"&gt;-15.129339&lt;/D&gt;&lt;D xsi:type="xsd:double"&gt;-19.41815&lt;/D&gt;&lt;D xsi:type="xsd:double"&gt;-9.977961&lt;/D&gt;&lt;D xsi:type="xsd:double"&gt;-14.586407&lt;/D&gt;&lt;D xsi:type="xsd:double"&gt;-5.7319045&lt;/D&gt;&lt;D xsi:type="xsd:double"&gt;0.38204193&lt;/D&gt;&lt;D xsi:type="xsd:double"&gt;1.6408563&lt;/D&gt;&lt;D xsi:type="xsd:double"&gt;3.38341&lt;/D&gt;&lt;D xsi:type="xsd:double"&gt;-6.061876&lt;/D&gt;&lt;D xsi:type="xsd:double"&gt;-3.1998038&lt;/D&gt;&lt;D xsi:type="xsd:double"&gt;10.240019&lt;/D&gt;&lt;D xsi:type="xsd:double"&gt;4.37274&lt;/D&gt;&lt;D xsi:type="xsd:double"&gt;7.2190166&lt;/D&gt;&lt;D xsi:type="xsd:double"&gt;-1.1368513&lt;/D&gt;&lt;D xsi:type="xsd:double"&gt;-16.995262&lt;/D&gt;&lt;D xsi:type="xsd:double"&gt;-35.637276&lt;/D&gt;&lt;D xsi:type="xsd:double"&gt;-25.300724&lt;/D&gt;&lt;D xsi:type="xsd:double"&gt;-14.420832&lt;/D&gt;&lt;D xsi:type="xsd:double"&gt;-16.503216&lt;/D&gt;&lt;D xsi:type="xsd:double"&gt;-15.225082&lt;/D&gt;&lt;D xsi:type="xsd:double"&gt;-4.6059904&lt;/D&gt;&lt;D xsi:type="xsd:double"&gt;-7.657546&lt;/D&gt;&lt;D xsi:type="xsd:double"&gt;-9.645623&lt;/D&gt;&lt;D xsi:type="xsd:double"&gt;1.5772104&lt;/D&gt;&lt;D xsi:type="xsd:double"&gt;8.306086&lt;/D&gt;&lt;D xsi:type="xsd:double"&gt;8.402813&lt;/D&gt;&lt;D xsi:type="xsd:double"&gt;25.253033&lt;/D&gt;&lt;D xsi:type="xsd:double"&gt;62.266304&lt;/D&gt;&lt;D xsi:type="xsd:double"&gt;54.192795&lt;/D&gt;&lt;D xsi:type="xsd:double"&gt;43.72257&lt;/D&gt;&lt;D xsi:type="xsd:double"&gt;53.34084&lt;/D&gt;&lt;D xsi:type="xsd:double"&gt;39.671387&lt;/D&gt;&lt;D xsi:type="xsd:double"&gt;36.3724&lt;/D&gt;&lt;D xsi:type="xsd:double"&gt;30.2693&lt;/D&gt;&lt;D xsi:type="xsd:double"&gt;39.397694&lt;/D&gt;&lt;D xsi:type="xsd:double"&gt;29.463923&lt;/D&gt;&lt;D xsi:type="xsd:double"&gt;23.715508&lt;/D&gt;&lt;D xsi:type="xsd:double"&gt;17.041565&lt;/D&gt;&lt;D xsi:type="xsd:double"&gt;11.407065&lt;/D&gt;&lt;D xsi:type="xsd:double"&gt;6.5845966&lt;/D&gt;&lt;D xsi:type="xsd:double"&gt;-10.654486&lt;/D&gt;&lt;D xsi:type="xsd:double"&gt;-17.885006&lt;/D&gt;&lt;D xsi:type="xsd:double"&gt;-27.698195&lt;/D&gt;&lt;D xsi:type="xsd:double"&gt;-23.012049&lt;/D&gt;&lt;D xsi:type="xsd:double"&gt;-19.82956&lt;/D&gt;&lt;D xsi:type="xsd:double"&gt;-29.3356&lt;/D&gt;&lt;D xsi:type="xsd:double"&gt;-41.65609&lt;/D&gt;&lt;D xsi:type="xsd:double"&gt;-42.65446&lt;/D&gt;&lt;D xsi:type="xsd:double"&gt;-43.176716&lt;/D&gt;&lt;D xsi:type="xsd:double"&gt;-32.255543&lt;/D&gt;&lt;D xsi:type="xsd:double"&gt;-41.743927&lt;/D&gt;&lt;D xsi:type="xsd:double"&gt;-35.49918&lt;/D&gt;&lt;D xsi:type="xsd:double"&gt;-27.431261&lt;/D&gt;&lt;D xsi:type="xsd:double"&gt;-21.121174&lt;/D&gt;&lt;D xsi:type="xsd:double"&gt;-7.5064125&lt;/D&gt;&lt;D xsi:type="xsd:double"&gt;1.0074496&lt;/D&gt;&lt;D xsi:type="xsd:double"&gt;-1.8902123&lt;/D&gt;&lt;D xsi:type="xsd:double"&gt;1.0887861&lt;/D&gt;&lt;D xsi:type="xsd:double"&gt;3.3405185&lt;/D&gt;&lt;D xsi:type="xsd:double"&gt;12.572908&lt;/D&gt;&lt;D xsi:type="xsd:double"&gt;14.871836&lt;/D&gt;&lt;D xsi:type="xsd:double"&gt;4.9507856&lt;/D&gt;&lt;D xsi:type="xsd:double"&gt;26.556183&lt;/D&gt;&lt;D xsi:type="xsd:double"&gt;21.22556&lt;/D&gt;&lt;D xsi:type="xsd:double"&gt;10.001099&lt;/D&gt;&lt;D xsi:type="xsd:double"&gt;9.897697&lt;/D&gt;&lt;D xsi:type="xsd:double"&gt;-5.507672&lt;/D&gt;&lt;/FQL&gt;&lt;FQL&gt;&lt;Q&gt;EPHE^P_PRICE_RETURNS_PR('52W',2,-10AY,0,AM)&lt;/Q&gt;&lt;R&gt;121&lt;/R&gt;&lt;C&gt;1&lt;/C&gt;&lt;D xsi:type="xsd:double"&gt;7.5184226&lt;/D&gt;&lt;D xsi:type="xsd:double"&gt;2.1796584&lt;/D&gt;&lt;D xsi:type="xsd:double"&gt;32.43785&lt;/D&gt;&lt;D </t>
        </r>
      </text>
    </comment>
    <comment ref="A4" authorId="0" shapeId="0" xr:uid="{2451AC9C-013B-4C91-96E8-4F28990E516B}">
      <text>
        <r>
          <rPr>
            <b/>
            <sz val="9"/>
            <color indexed="81"/>
            <rFont val="Tahoma"/>
            <charset val="1"/>
          </rPr>
          <t>xsi:type="xsd:double"&gt;12.145388&lt;/D&gt;&lt;D xsi:type="xsd:double"&gt;7.8522205&lt;/D&gt;&lt;D xsi:type="xsd:double"&gt;18.713713&lt;/D&gt;&lt;D xsi:type="xsd:double"&gt;26.671577&lt;/D&gt;&lt;D xsi:type="xsd:double"&gt;32.299923&lt;/D&gt;&lt;D xsi:type="xsd:double"&gt;24.199545&lt;/D&gt;&lt;D xsi:type="xsd:double"&gt;25.354313&lt;/D&gt;&lt;D xsi:type="xsd:double"&gt;21.183443&lt;/D&gt;&lt;D xsi:type="xsd:double"&gt;7.135761&lt;/D&gt;&lt;D xsi:type="xsd:double"&gt;5.5983305&lt;/D&gt;&lt;D xsi:type="xsd:double"&gt;2.7976274&lt;/D&gt;&lt;D xsi:type="xsd:double"&gt;-8.2645&lt;/D&gt;&lt;D xsi:type="xsd:double"&gt;-11.552215&lt;/D&gt;&lt;D xsi:type="xsd:double"&gt;-4.412466&lt;/D&gt;&lt;D xsi:type="xsd:double"&gt;-12.247282&lt;/D&gt;&lt;D xsi:type="xsd:double"&gt;-10.690462&lt;/D&gt;&lt;D xsi:type="xsd:double"&gt;-22.197306&lt;/D&gt;&lt;D xsi:type="xsd:double"&gt;-21.272188&lt;/D&gt;&lt;D xsi:type="xsd:double"&gt;-11.99106&lt;/D&gt;&lt;D xsi:type="xsd:double"&gt;-15.492142&lt;/D&gt;&lt;D xsi:type="xsd:double"&gt;-6.33198&lt;/D&gt;&lt;D xsi:type="xsd:double"&gt;-0.6495714&lt;/D&gt;&lt;D xsi:type="xsd:double"&gt;3.3640265&lt;/D&gt;&lt;D xsi:type="xsd:double"&gt;14.964163&lt;/D&gt;&lt;D xsi:type="xsd:double"&gt;11.773241&lt;/D&gt;&lt;D xsi:type="xsd:double"&gt;-0.8817494&lt;/D&gt;&lt;D xsi:type="xsd:double"&gt;-5.1903543&lt;/D&gt;&lt;D xsi:type="xsd:double"&gt;-5.826509&lt;/D&gt;&lt;D xsi:type="xsd:double"&gt;13.841475&lt;/D&gt;&lt;D xsi:type="xsd:double"&gt;2.369976&lt;/D&gt;&lt;D xsi:type="xsd:double"&gt;-4.1353884&lt;/D&gt;&lt;D xsi:type="xsd:double"&gt;2.3879766&lt;/D&gt;&lt;D xsi:type="xsd:double"&gt;-0.13989806&lt;/D&gt;&lt;D xsi:type="xsd:double"&gt;-4.846847&lt;/D&gt;&lt;D xsi:type="xsd:double"&gt;-6.726116&lt;/D&gt;&lt;D xsi:type="xsd:double"&gt;-6.8363132&lt;/D&gt;&lt;D xsi:type="xsd:double"&gt;-0.53284764&lt;/D&gt;&lt;D xsi:type="xsd:double"&gt;3.5428524&lt;/D&gt;&lt;D xsi:type="xsd:double"&gt;16.4626&lt;/D&gt;&lt;D xsi:type="xsd:double"&gt;21.538198&lt;/D&gt;&lt;D xsi:type="xsd:double"&gt;15.638304&lt;/D&gt;&lt;D xsi:type="xsd:double"&gt;9.265005&lt;/D&gt;&lt;D xsi:type="xsd:double"&gt;-0.3997624&lt;/D&gt;&lt;D xsi:type="xsd:double"&gt;-5.295068&lt;/D&gt;&lt;D xsi:type="xsd:double"&gt;-9.783375&lt;/D&gt;&lt;D xsi:type="xsd:double"&gt;-18.410992&lt;/D&gt;&lt;D xsi:type="xsd:double"&gt;-11.009682&lt;/D&gt;&lt;D xsi:type="xsd:double"&gt;-7.921803&lt;/D&gt;&lt;D xsi:type="xsd:double"&gt;-17.739904&lt;/D&gt;&lt;D xsi:type="xsd:double"&gt;-17.383171&lt;/D&gt;&lt;D xsi:type="xsd:double"&gt;-14.13027&lt;/D&gt;&lt;D xsi:type="xsd:double"&gt;-16.215998&lt;/D&gt;&lt;D xsi:type="xsd:double"&gt;-12.435091&lt;/D&gt;&lt;D xsi:type="xsd:double"&gt;-6.8677607&lt;/D&gt;&lt;D xsi:type="xsd:double"&gt;0.05184412&lt;/D&gt;&lt;D xsi:type="xsd:double"&gt;4.393089&lt;/D&gt;&lt;D xsi:type="xsd:double"&gt;2.1934032&lt;/D&gt;&lt;D xsi:type="xsd:double"&gt;21.709597&lt;/D&gt;&lt;D xsi:type="xsd:double"&gt;12.834191&lt;/D&gt;&lt;D xsi:type="xsd:double"&gt;2.368617&lt;/D&gt;&lt;D xsi:type="xsd:double"&gt;11.57403&lt;/D&gt;&lt;D xsi:type="xsd:double"&gt;19.186234&lt;/D&gt;&lt;D xsi:type="xsd:double"&gt;9.825158&lt;/D&gt;&lt;D xsi:type="xsd:double"&gt;8.847702&lt;/D&gt;&lt;D xsi:type="xsd:double"&gt;-5.6529465&lt;/D&gt;&lt;D xsi:type="xsd:double"&gt;-12.197346&lt;/D&gt;&lt;D xsi:type="xsd:double"&gt;-33.59813&lt;/D&gt;&lt;D xsi:type="xsd:double"&gt;-28.666233&lt;/D&gt;&lt;D xsi:type="xsd:double"&gt;-27.181799&lt;/D&gt;&lt;D xsi:type="xsd:double"&gt;-24.581104&lt;/D&gt;&lt;D xsi:type="xsd:double"&gt;-27.044403&lt;/D&gt;&lt;D xsi:type="xsd:double"&gt;-20.320814&lt;/D&gt;&lt;D xsi:type="xsd:double"&gt;-19.919533&lt;/D&gt;&lt;D xsi:type="xsd:double"&gt;-18.763233&lt;/D&gt;&lt;D xsi:type="xsd:double"&gt;-8.852273&lt;/D&gt;&lt;D xsi:type="xsd:double"&gt;-4.849601&lt;/D&gt;&lt;D xsi:type="xsd:double"&gt;-4.325032&lt;/D&gt;&lt;D xsi:type="xsd:double"&gt;2.103293&lt;/D&gt;&lt;D xsi:type="xsd:double"&gt;26.689552&lt;/D&gt;&lt;D xsi:type="xsd:double"&gt;20.412468&lt;/D&gt;&lt;D xsi:type="xsd:double"&gt;27.639389&lt;/D&gt;&lt;D xsi:type="xsd:double"&gt;17.69154&lt;/D&gt;&lt;D xsi:type="xsd:double"&gt;8.794821&lt;/D&gt;&lt;D xsi:type="xsd:double"&gt;15.03737&lt;/D&gt;&lt;D xsi:type="xsd:double"&gt;12.056076&lt;/D&gt;&lt;D xsi:type="xsd:double"&gt;14.231777&lt;/D&gt;&lt;D xsi:type="xsd:double"&gt;0.9945512&lt;/D&gt;&lt;D xsi:type="xsd:double"&gt;0.47476292&lt;/D&gt;&lt;D xsi:type="xsd:double"&gt;3.7008524&lt;/D&gt;&lt;D xsi:type="xsd:double"&gt;10.288358&lt;/D&gt;&lt;D xsi:type="xsd:double"&gt;4.056084&lt;/D&gt;&lt;D xsi:type="xsd:double"&gt;2.0541668&lt;/D&gt;&lt;D xsi:type="xsd:double"&gt;-0.26691556&lt;/D&gt;&lt;D xsi:type="xsd:double"&gt;-16.18727&lt;/D&gt;&lt;D xsi:type="xsd:double"&gt;-7.868224&lt;/D&gt;&lt;D xsi:type="xsd:double"&gt;-9.119206&lt;/D&gt;&lt;D xsi:type="xsd:double"&gt;-21.120298&lt;/D&gt;&lt;D xsi:type="xsd:double"&gt;-23.55165&lt;/D&gt;&lt;D xsi:type="xsd:double"&gt;-16.199184&lt;/D&gt;&lt;D xsi:type="xsd:double"&gt;-18.8702&lt;/D&gt;&lt;D xsi:type="xsd:double"&gt;-6.3638983&lt;/D&gt;&lt;D xsi:type="xsd:double"&gt;-18.527143&lt;/D&gt;&lt;D xsi:type="xsd:double"&gt;-10.0308895&lt;/D&gt;&lt;D xsi:type="xsd:double"&gt;-6.833905&lt;/D&gt;&lt;D xsi:type="xsd:double"&gt;-9.320969&lt;/D&gt;&lt;D xsi:type="xsd:double"&gt;3.413725&lt;/D&gt;&lt;D xsi:type="xsd:double"&gt;7.3527813&lt;/D&gt;&lt;D xsi:type="xsd:double"&gt;-8.088517&lt;/D&gt;&lt;D xsi:type="xsd:double"&gt;12.043333&lt;/D&gt;&lt;D xsi:type="xsd:double"&gt;-1.578486&lt;/D&gt;&lt;D xsi:type="xsd:double"&gt;-2.6659489&lt;/D&gt;&lt;D xsi:type="xsd:double"&gt;3.1484008&lt;/D&gt;&lt;D xsi:type="xsd:double"&gt;-7.4779987&lt;/D&gt;&lt;D xsi:type="xsd:double"&gt;5.749285&lt;/D&gt;&lt;D xsi:type="xsd:double"&gt;3.3872008&lt;/D&gt;&lt;D xsi:type="xsd:double"&gt;-1.5681207&lt;/D&gt;&lt;D xsi:type="xsd:double"&gt;-1.7608941&lt;/D&gt;&lt;D xsi:type="xsd:double"&gt;-5.7680845&lt;/D&gt;&lt;/FQL&gt;&lt;FQL&gt;&lt;Q&gt;EWY^FG_TOTAL_RETURNC(-10AY,0,AM)&lt;/Q&gt;&lt;R&gt;121&lt;/R&gt;&lt;C&gt;1&lt;/C&gt;&lt;D xsi:type="xsd:double"&gt;-0.29159188&lt;/D&gt;&lt;D xsi:type="xsd:double"&gt;1.8008232&lt;/D&gt;&lt;D xsi:type="xsd:double"&gt;0.786221&lt;/D&gt;&lt;D xsi:type="xsd:double"&gt;-7.2007236&lt;/D&gt;&lt;D xsi:type="xsd:double"&gt;-5.528617&lt;/D&gt;&lt;D xsi:type="xsd:double"&gt;-2.6694&lt;/D&gt;&lt;D xsi:type="xsd:double"&gt;-0.5785525&lt;/D&gt;&lt;D xsi:type="xsd:double"&gt;2.0937681&lt;/D&gt;&lt;D xsi:type="xsd:double"&gt;-0.73619485&lt;/D&gt;&lt;D xsi:type="xsd:double"&gt;1.2184381&lt;/D&gt;&lt;D xsi:type="xsd:double"&gt;9.630144&lt;/D&gt;&lt;D xsi:type="xsd:double"&gt;-7.9726276&lt;/D&gt;&lt;D xsi:type="xsd:double"&gt;-3.544879&lt;/D&gt;&lt;D xsi:type="xsd:double"&gt;-7.368231&lt;/D&gt;&lt;D xsi:type="xsd:double"&gt;-7.122117&lt;/D&gt;&lt;D xsi:type="xsd:double"&gt;-1.9587457&lt;/D&gt;&lt;D xsi:type="xsd:double"&gt;14.452707&lt;/D&gt;&lt;D xsi:type="xsd:double"&gt;-0.8170843&lt;/D&gt;&lt;D xsi:type="xsd:double"&gt;-3.0710936&lt;/D&gt;&lt;D xsi:type="xsd:double"&gt;-6.56516&lt;/D&gt;&lt;D xsi:type="xsd:double"&gt;-2.0105839&lt;/D&gt;&lt;D xsi:type="xsd:double"&gt;11.403894&lt;/D&gt;&lt;D xsi:type="xsd:double"&gt;2.4621844&lt;/D&gt;&lt;D xsi:type="xsd:double"&gt;-5.7899656&lt;/D&gt;&lt;D xsi:type="xsd:double"&gt;1.4059067&lt;/D&gt;&lt;D xsi:type="xsd:double"&gt;8.496725&lt;/D&gt;&lt;D xsi:type="xsd:double"&gt;2.610445&lt;/D&gt;&lt;D xsi:type="xsd:double"&gt;4.305291&lt;/D&gt;&lt;D xsi:type="xsd:double"&gt;-5.764967&lt;/D&gt;&lt;D xsi:type="xsd:double"&gt;-4.018104&lt;/D&gt;&lt;D xsi:type="xsd:double"&gt;1.1334062&lt;/D&gt;&lt;D xsi:type="xsd:double"&gt;7.944894&lt;/D&gt;&lt;D xsi:type="xsd:double"&gt;2.3776293&lt;/D&gt;&lt;D xsi:type="xsd:double"&gt;6.557381&lt;/D&gt;&lt;D xsi:type="xsd:double"&gt;-0.48077703&lt;/D&gt;&lt;D xsi:type="xsd:double"&gt;10.209346&lt;/D&gt;&lt;D xsi:type="xsd:double"&gt;-0.40911436&lt;/D&gt;&lt;D xsi:type="xsd:double"&gt;2.1713495&lt;/D&gt;&lt;D xsi:type="xsd:double"&gt;-0.77542067&lt;/D&gt;&lt;D xsi:type="xsd:double"&gt;-1.505065&lt;/D&gt;&lt;D xsi:type="xsd:double"&gt;8.022332&lt;/D&gt;&lt;D xsi:type="xsd:double"&gt;4.2437434&lt;/D&gt;&lt;D xsi:type="xsd:double"&gt;0.501287&lt;/D&gt;&lt;D xsi:type="xsd:double"&gt;5.6825757&lt;/D&gt;&lt;D xsi:type="xsd:double"&gt;-8.79302&lt;/D&gt;&lt;D xsi:type="xsd:double"&gt;2.4275184&lt;/D&gt;&lt;D xsi:type="xsd:double"&gt;3.0471325&lt;/D&gt;&lt;D xsi:type="xsd:double"&gt;-2.589029&lt;/D&gt;&lt;D xsi:type="xsd:double"&gt;-9.76795&lt;/D&gt;&lt;D xsi:type="xsd:double"&gt;-0.4485607&lt;/D&gt;&lt;D xsi:type="xsd:double"&gt;1.2165785&lt;/D&gt;&lt;D xsi:type="xsd:double"&gt;1.3058305&lt;/D&gt;&lt;D xsi:type="xsd:double"&gt;-15.497285&lt;/D&gt;&lt;D xsi:type="xsd:double"&gt;7.228291&lt;/D&gt;&lt;D xsi:type="xsd:double"&gt;-3.0549824&lt;/D&gt;&lt;D xsi:type="xsd:double"&gt;6.3376665&lt;/D&gt;&lt;D xsi:type="xsd:double"&gt;0.07946491&lt;/D&gt;&lt;D xsi:type="xsd:double"&gt;-3.6366522&lt;/D&gt;&lt;D xsi:type="xsd:double"&gt;0.741601&lt;/D&gt;&lt;D xsi:type="xsd:double"&gt;-9.275317&lt;/D&gt;&lt;D xsi:type="xsd:double"&gt;7.951677&lt;/D&gt;&lt;D xsi:type="xsd:double"&gt;-4.576582&lt;/D&gt;&lt;D xsi:type="xsd:double"&gt;-8.296871&lt;/D&gt;&lt;D xsi:type="xsd:double"&gt;5.8026314&lt;/D&gt;&lt;D xsi:type="xsd:double"&gt;7.414758&lt;/D&gt;&lt;D xsi:type="xsd:double"&gt;0.47026873&lt;/D&gt;&lt;D xsi:type="xsd:double"&gt;6.728339&lt;/D&gt;&lt;D xsi:type="xsd:double"&gt;-2.9284716&lt;/D&gt;&lt;D xsi:type="xsd:double"&gt;-9.396637&lt;/D&gt;&lt;D xsi:type="xsd:double"&gt;-17.558224&lt;/D&gt;&lt;D xsi:type="xsd:double"&gt;13.109684&lt;/D&gt;&lt;D xsi:type="xsd:double"&gt;2.673173&lt;/D&gt;&lt;D xsi:type="xsd:double"&gt;8.4568615&lt;/D&gt;&lt;D xsi:type="xsd:double"&gt;5.537057&lt;/D&gt;&lt;D xsi:type="xsd:double"&gt;7.305324&lt;/D&gt;&lt;D xsi:type="xsd:double"&gt;-0.43323636&lt;/D&gt;&lt;D xsi:type="xsd:double"&gt;2.6107192&lt;/D&gt;&lt;D xsi:type="xsd:double"&gt;17.916107&lt;/D&gt;&lt;D xsi:type="xsd:double"&gt;7.3369026&lt;/D&gt;&lt;D xsi:type="xsd:double"&gt;11.093688&lt;/D&gt;&lt;D xsi:type="xsd:double"&gt;-4.515356&lt;/D&gt;&lt;D xsi:type="xsd:double"&gt;1.3299942&lt;/D&gt;&lt;D xsi:type="xsd:double"&gt;4.20686&lt;/D&gt;&lt;D xsi:type="xsd:double"&gt;-0.925827&lt;/D&gt;&lt;D xsi:type="xsd:double"&gt;1.5321136&lt;/D&gt;&lt;D xsi:type="xsd:double"&gt;-3.7243187&lt;/D&gt;&lt;D xsi:type="xsd:double"&gt;-4.7354403&lt;/D&gt;&lt;D xsi:type="xsd:double"&gt;-5.4842415&lt;/D&gt;&lt;D xsi:type="xsd:double"&gt;0.11110306&lt;/D&gt;&lt;D xsi:type="xsd:double"&gt;-6.572938&lt;/D&gt;&lt;D xsi:type="xsd:double"&gt;6.26359&lt;/D&gt;&lt;D xsi:type="xsd:double"&gt;-10.417461&lt;/D&gt;&lt;D xsi:type="xsd:double"&gt;2.5637507&lt;/D&gt;&lt;D xsi:type="xsd:double"&gt;-2.1129787&lt;/D&gt;&lt;D xsi:type="xsd:double"&gt;-6.391084&lt;/D&gt;&lt;D xsi:type="xsd:double"&gt;1.8839478&lt;/D&gt;&lt;D xsi:type="xsd:double"&gt;-12.633133&lt;/D&gt;&lt;D xsi:type="xsd:double"&gt;2.472055&lt;/D&gt;&lt;D xsi:type="xsd:double"&gt;-4.3456736&lt;/D&gt;&lt;D xsi:type="xsd:double"&gt;-14.73484&lt;/D&gt;&lt;D xsi:type="xsd:double"&gt;4.9837947&lt;/D&gt;&lt;D xsi:type="xsd:double"&gt;9.687376&lt;/D&gt;&lt;D xsi:type="xsd:double"&gt;0.7877946&lt;/D&gt;&lt;D xsi:type="xsd:double"&gt;15.544963&lt;/D&gt;&lt;D xsi:type="xsd:double"&gt;-10.5641365&lt;/D&gt;&lt;D xsi:type="xsd:double"&gt;2.6153803&lt;/D&gt;&lt;D xsi:type="xsd:double"&gt;1.0661364&lt;/D&gt;&lt;D xsi:type="xsd:double"&gt;4.005277&lt;/D&gt;&lt;D xsi:type="xsd:double"&gt;0.28526783&lt;/D&gt;&lt;D xsi:type="xsd:double"&gt;6.652975&lt;/D&gt;&lt;D xsi:type="xsd:double"&gt;-7.37887&lt;/D&gt;&lt;D xsi:type="xsd:double"&gt;-5.1831665&lt;/D&gt;&lt;D xsi:type="xsd:double"&gt;-7.811713&lt;/D&gt;&lt;D xsi:type="xsd:double"&gt;16.19693&lt;/D&gt;&lt;D xsi:type="xsd:double"&gt;6.640148&lt;/D&gt;&lt;D xsi:type="xsd:double"&gt;-9.821165&lt;/D&gt;&lt;D xsi:type="xsd:double"&gt;7.8151345&lt;/D&gt;&lt;D xsi:type="xsd:double"&gt;4.6141863&lt;/D&gt;&lt;D xsi:type="xsd:double"&gt;-5.6176424&lt;/D&gt;&lt;D xsi:type="xsd:double"&gt;2.194512&lt;/D&gt;&lt;D xsi:type="xsd:double"&gt;2.101028&lt;/D&gt;&lt;/FQL&gt;&lt;FQL&gt;&lt;Q&gt;QAT^FMA_DIV_YLD(NTMA,-10AY,0,AM,"PORTAGG","MEANR")&lt;/Q&gt;&lt;R&gt;121&lt;/R&gt;&lt;C&gt;1&lt;/C&gt;&lt;D xsi:type="xsd:double"&gt;4.34257196339129&lt;/D&gt;&lt;D xsi:type="xsd:double"&gt;4.07661299485271&lt;/D&gt;&lt;D xsi:type="xsd:double"&gt;4.07660663110487&lt;/D&gt;&lt;D xsi:type="xsd:double"&gt;4.0058750352855&lt;/D&gt;&lt;D xsi:type="xsd:double"&gt;4.0749570644673&lt;/D&gt;&lt;D xsi:type="xsd:double"&gt;3.99016129519455&lt;/D&gt;&lt;D xsi:type="xsd:double"&gt;4.43518674303446&lt;/D&gt;&lt;D xsi:type="xsd:double"&gt;4.34188102772839&lt;/D&gt;&lt;D xsi:type="xsd:double"&gt;4.12701566039391&lt;/D&gt;&lt;D xsi:type="xsd:double"&gt;4.59500407136526&lt;/D&gt;&lt;D xsi:type="xsd:double"&gt;4.49558036233289&lt;/D&gt;&lt;D xsi:type="xsd:double"&gt;4.70035542765138&lt;/D&gt;&lt;D xsi:type="xsd:double"&gt;4.63606321069692&lt;/D&gt;&lt;D xsi:type="xsd:double"&gt;4.71674100748444&lt;/D&gt;&lt;D xsi:type="xsd:double"&gt;4.9909028153336&lt;/D&gt;&lt;D xsi:type="xsd:double"&gt;4.93429238640933&lt;/D&gt;&lt;D xsi:type="xsd:double"&gt;4.88422957168509&lt;/D&gt;&lt;D xsi:type="xsd:double"&gt;5.4408762402681&lt;/D&gt;&lt;D xsi:type="xsd:double"&gt;5.48023533210675&lt;/D&gt;&lt;D xsi:type="xsd:double"&gt;5.90513934833749&lt;/D&gt;&lt;D xsi:type="xsd:double"&gt;5.07795098003631&lt;/D&gt;&lt;D xsi:type="xsd:double"&gt;4.31540848692734&lt;/D&gt;&lt;D xsi:type="xsd:double"&gt;4.30786232205911&lt;/D&gt;&lt;D xsi:type="xsd:double"&gt;4.3448207248952&lt;/D&gt;&lt;D xsi:type="xsd:double"&gt;4.26188447003295&lt;/D&gt;&lt;D xsi:type="xsd:double"&gt;4.01689881082924&lt;/D&gt;&lt;D xsi:type="xsd:double"&gt;3.61802670235937&lt;/D&gt;&lt;D xsi:type="xsd:double"&gt;3.90778566844092&lt;/D&gt;&lt;D xsi:type="xsd:double"&gt;3.89317329576549&lt;/D&gt;&lt;D xsi:type="xsd:double"&gt;4.31886054464163&lt;/D&gt;&lt;D xsi:type="xsd:double"&gt;3.88445354539569&lt;/D&gt;&lt;D xsi:type="xsd:double"&gt;3.60315971350677&lt;/D&gt;&lt;D xsi:type="xsd:double"&gt;3.77123068347459&lt;/D&gt;&lt;D xsi:type="xsd:double"&gt;3.89762736727242&lt;/D&gt;&lt;D xsi:type="xsd:double"&gt;3.97029620511719&lt;/D&gt;&lt;D xsi:type="xsd:double"&gt;3.89983354870329&lt;/D&gt;&lt;D xsi:type="xsd:double"&gt;4.47272381323914&lt;/D&gt;&lt;D xsi:type="xsd:double"&gt;4.1251565545099&lt;/D&gt;&lt;D xsi:type="xsd:double"&gt;4.40764191760361&lt;/D&gt;&lt;D xsi:type="xsd:double"&gt;4.68934856428575&lt;/D&gt;&lt;D xsi:type="xsd:double"&gt;4.53598873638331&lt;/D&gt;&lt;D xsi:type="xsd:double"&gt;4.71821659484348&lt;/D&gt;&lt;D xsi:type="xsd:double"&gt;4.32679265597609&lt;/D&gt;&lt;D xsi:type="xsd:double"&gt;4.02550259577914&lt;/D&gt;&lt;D xsi:type="xsd:double"&gt;4.85707817029101&lt;/D&gt;&lt;D xsi:type="xsd:double"&gt;5.01309513418291&lt;/D&gt;&lt;D xsi:type="xsd:double"&gt;4.69111632097107&lt;/D&gt;&lt;D xsi:type="xsd:double"&gt;4.78822741435088&lt;/D&gt;&lt;D xsi:type="xsd:double"&gt;4.88654149817758&lt;/D&gt;&lt;D xsi:type="xsd:double"&gt;4.55660932989599&lt;/D&gt;&lt;D xsi:type="xsd:double"&gt;4.25519764943803&lt;/D&gt;&lt;D xsi:type="xsd:double"&gt;4.39780640992807&lt;/D&gt;&lt;D xsi:type="xsd:double"&gt;4.27926089400651&lt;/D&gt;&lt;D xsi:type="xsd:double"&gt;4.40407666947056&lt;/D&gt;&lt;D xsi:type="xsd:double"&gt;4.5424590842939&lt;/D&gt;&lt;D xsi:type="xsd:double"&gt;4.32050986776443&lt;/D&gt;&lt;D xsi:type="xsd:double"&gt;4.57790264600661&lt;/D&gt;&lt;D xsi:type="xsd:double"&gt;4.46709203170057&lt;/D&gt;&lt;D xsi:type="xsd:double"&gt;4.18537111544981&lt;/D&gt;&lt;D xsi:type="xsd:double"&gt;4.39426142392822&lt;/D&gt;&lt;D xsi:type="xsd:double"&gt;4.08300979981691&lt;/D&gt;&lt;D xsi:type="xsd:double"&gt;4.08693471766139&lt;/D&gt;&lt;D xsi:type="xsd:double"&gt;4.33379295064358&lt;/D&gt;&lt;D xsi:type="xsd:double"&gt;4.16978479736891&lt;/D&gt;&lt;D xsi:type="xsd:double"&gt;4.14861452923779&lt;/D&gt;&lt;D xsi:type="xsd:double"&gt;4.1743338818406&lt;/D&gt;&lt;D xsi:type="xsd:double"&gt;4.04739336872682&lt;/D&gt;&lt;D xsi:type="xsd:double"&gt;4.12887042859739&lt;/D&gt;&lt;D xsi:type="xsd:double"&gt;4.51958487996831&lt;/D&gt;&lt;D xsi:type="xsd:double"&gt;4.6751820133956&lt;/D&gt;&lt;D xsi:type="xsd:double"&gt;4.31657929936205&lt;/D&gt;&lt;D xsi:type="xsd:double"&gt;4.08113072219839&lt;/D&gt;&lt;D xsi:type="xsd:double"&gt;3.87979914546466&lt;/D&gt;&lt;D xsi:type="xsd:double"&gt;3.67314362417072&lt;/D&gt;&lt;D xsi:type="xsd:double"&gt;3.50690142970091&lt;/D&gt;&lt;D xsi:type="xsd:double"&gt;3.55020666111534&lt;/D&gt;&lt;D xsi:type="xsd:double"&gt;3.71989733831001&lt;/D&gt;&lt;D xsi:type="xsd:double"&gt;3.64852100234744&lt;/D&gt;&lt;D xsi:type="xsd:double"&gt;3.64345995016225&lt;/D&gt;&lt;D xsi:type="xsd:double"&gt;3.79144979816741&lt;/D&gt;&lt;D xsi:type="xsd:double"&gt;3.89294947316357&lt;/D&gt;&lt;D xsi:type="xsd:double"&gt;3.92078792783364&lt;/D&gt;&lt;D xsi:type="xsd:double"&gt;3.76377920613781&lt;/D&gt;&lt;D xsi:type="xsd:double"&gt;3.80446054333195&lt;/D&gt;&lt;D xsi:type="xsd:double"&gt;3.90779385568925&lt;/D&gt;&lt;D xsi:type="xsd:double"&gt;3.91663293458514&lt;/D&gt;&lt;D xsi:type="xsd:double"&gt;3.89059973935541&lt;/D&gt;&lt;D xsi:type="xsd:double"&gt;4.00698924451728&lt;/D&gt;&lt;D xsi:type="xsd:double"&gt;3.76878200468785&lt;/D&gt;&lt;D xsi:type="xsd:double"&gt;3.86326759803471&lt;/D&gt;&lt;D xsi:type="xsd:double"&gt;4.0650474201085&lt;/D&gt;&lt;D xsi:type="xsd:double"&gt;3.95315565514365&lt;/D&gt;&lt;D xsi:type="xsd:double"&gt;3.8418014039248&lt;/D&gt;&lt;D xsi:type="xsd:double"&gt;3.63249114372507&lt;/D&gt;&lt;D xsi:type="xsd:double"&gt;3.82170875825012&lt;/D&gt;&lt;D xsi:type="xsd:double"&gt;4.22852462998977&lt;/D&gt;&lt;D xsi:type="xsd:double"&gt;4.31802317859063&lt;/D&gt;&lt;D xsi:type="xsd:double"&gt;3.9495468265882&lt;/D&gt;&lt;D xsi:type="xsd:double"&gt;3.82428800728913&lt;/D&gt;&lt;D xsi:type="xsd:double"&gt;4.094408724071&lt;/D&gt;&lt;D xsi:type="xsd:double"&gt;4.13547193260723&lt;/D&gt;&lt;D xsi:type="xsd:double"&gt;4.42562960429526&lt;/D&gt;&lt;D xsi:type="xsd:double"&gt;4.79673215479913&lt;/D&gt;&lt;D xsi:type="xsd:double"&gt;4.52295352006659&lt;/D&gt;&lt;D xsi:type="xsd:double"&gt;4.75130285757771&lt;/D&gt;&lt;D xsi:type="xsd:double"&gt;4.81371431543592&lt;/D&gt;&lt;D xsi:type="xsd:double"&gt;4.94396037250576&lt;/D&gt;&lt;D xsi:type="xsd:double"&gt;4.69455272313206&lt;/D&gt;&lt;D xsi:type="xsd:double"&gt;4.79118762860359&lt;/D&gt;&lt;D xsi:type="xsd:double"&gt;4.43396999964505&lt;/D&gt;&lt;D xsi:type="xsd:double"&gt;4.61287570310492&lt;/D&gt;&lt;D xsi:type="xsd:double"&gt;4.69280946045222&lt;/D&gt;&lt;D xsi:type="xsd:double"&gt;5.21947612390759&lt;/D&gt;&lt;D xsi:type="xsd:double"&gt;4.9382541500918&lt;/D&gt;&lt;D xsi:type="xsd:double"&gt;4.7282460005173&lt;/D&gt;&lt;D xsi:type="xsd:double"&gt;4.802738233986&lt;/D&gt;&lt;D xsi:type="xsd:double"&gt;4.74281799275612&lt;/D&gt;&lt;D xsi:type="xsd:double"&gt;5.03284622965552&lt;/D&gt;&lt;D xsi:type="xsd:double"&gt;5.77491083847004&lt;/D&gt;&lt;D xsi:type="xsd:double"&gt;6.01610924995012&lt;/D&gt;&lt;D xsi:type="xsd:double"&gt;5.60506348706007&lt;/D&gt;&lt;/FQL&gt;&lt;FQL&gt;&lt;Q&gt;ECH^JULIAN(FMA_DIV_YLD(NTMA,-10AY,0,AM,"PORTAGG","MEANR").DATES)&lt;/Q&gt;&lt;R&gt;121&lt;/R&gt;&lt;C&gt;1&lt;/C&gt;&lt;D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xsi:type="xsd:long"&gt;45470&lt;/D&gt;&lt;/FQL&gt;&lt;FQL&gt;&lt;Q&gt;EPU^FMA_PE(NTMA,-10AY,0,AM,"PORTAGG","MEANR")&lt;/Q&gt;&lt;R&gt;121&lt;/R&gt;&lt;C&gt;1&lt;/C&gt;&lt;D xsi:type="xsd:double"&gt;13.9648827266302&lt;/D&gt;&lt;D xsi:type="xsd:double"&gt;14.6202442358621&lt;/D&gt;&lt;D xsi:type="xsd:double"&gt;13.7958460781461&lt;/D&gt;&lt;D xsi:type="xsd:double"&gt;12.9166898774483&lt;/D&gt;&lt;D xsi:type="xsd:double"&gt;12.1237132678657&lt;/D&gt;&lt;D xsi:type="xsd:double"&gt;12.1929160495294&lt;/D&gt;&lt;D xsi:type="xsd:double"&gt;12.3651355432338&lt;/D&gt;&lt;D xsi:type="xsd:double"&gt;12.6574052568907&lt;/D&gt;&lt;D xsi:type="xsd:double"&gt;13.0213612950914&lt;/D&gt;&lt;D xsi:type="xsd:double"&gt;12.4354957361059&lt;/D&gt;&lt;D xsi:type="xsd:double"&gt;12.9475966067546&lt;/D&gt;&lt;D xsi:type="xsd:double"&gt;13.7140009914137&lt;/D&gt;&lt;D xsi:type="xsd:double"&gt;13.995065909279&lt;/D&gt;&lt;D xsi:type="xsd:double"&gt;12.3800062362436&lt;/D&gt;&lt;D xsi:type="xsd:double"&gt;11.3336049905915&lt;/D&gt;&lt;D xsi:type="xsd:double"&gt;10.8769704759603&lt;/D&gt;&lt;D xsi:type="xsd:double"&gt;8.20524614940178&lt;/D&gt;&lt;D xsi:type="xsd:double"&gt;7.56977010973072&lt;/D&gt;&lt;D xsi:type="xsd:double"&gt;7.57282434651481&lt;/D&gt;&lt;D xsi:type="xsd:double"&gt;12.0517138593943&lt;/D&gt;&lt;D xsi:type="xsd:double"&gt;13.8731689751078&lt;/D&gt;&lt;D xsi:type="xsd:double"&gt;14.8123752101912&lt;/D&gt;&lt;D xsi:type="xsd:double"&gt;16.8508380810184&lt;/D&gt;&lt;D xsi:type="xsd:double"&gt;14.4098858652734&lt;/D&gt;&lt;D xsi:type="xsd:double"&gt;13.6673153105369&lt;/D&gt;&lt;D xsi:type="xsd:double"&gt;14.4445319485737&lt;/D&gt;&lt;D xsi:type="xsd:double"&gt;14.0140350818071&lt;/D&gt;&lt;D xsi:type="xsd:double"&gt;13.5696963309368&lt;/D&gt;&lt;D xsi:type="xsd:double"&gt;12.0820049803189&lt;/D&gt;&lt;D xsi:type="xsd:double"&gt;11.8421669191518&lt;/D&gt;&lt;D xsi:type="xsd:double"&gt;11.5203958450199&lt;/D&gt;&lt;D xsi:type="xsd:double"&gt;12.895951670287&lt;/D&gt;&lt;D xsi:type="xsd:double"&gt;12.8481743546414&lt;/D&gt;&lt;D xsi:type="xsd:double"&gt;13.3062251256099&lt;/D&gt;&lt;D xsi:type="xsd:double"&gt;11.0722398062664&lt;/D&gt;&lt;D xsi:type="xsd:double"&gt;11.8739052316928&lt;/D&gt;&lt;D xsi:type="xsd:double"&gt;11.7874812397156&lt;/D&gt;&lt;D xsi:type="xsd:double"&gt;12.663585057153&lt;/D&gt;&lt;D xsi:type="xsd:double"&gt;12.5017226086906&lt;/D&gt;&lt;D xsi:type="xsd:double"&gt;12.7494691171745&lt;/D&gt;&lt;D xsi:type="xsd:double"&gt;13.2099307370339&lt;/D&gt;&lt;D xsi:type="xsd:double"&gt;12.5234443206979&lt;/D&gt;&lt;D xsi:type="xsd:double"&gt;13.4012023448916&lt;/D&gt;&lt;D xsi:type="xsd:double"&gt;14.6013665053627&lt;/D&gt;&lt;D xsi:type="xsd:double"&gt;13.7323687409092&lt;/D&gt;&lt;D xsi:type="xsd:double"&gt;13.3577145494253&lt;/D&gt;&lt;D xsi:type="xsd:double"&gt;13.8838790500261&lt;/D&gt;&lt;D xsi:type="xsd:double"&gt;13.4819291184683&lt;/D&gt;&lt;D xsi:type="xsd:double"&gt;13.2398809588097&lt;/D&gt;&lt;D xsi:type="xsd:double"&gt;13.860794461988&lt;/D&gt;&lt;D xsi:type="xsd:double"&gt;13.5638073883339&lt;/D&gt;&lt;D xsi:type="xsd:double"&gt;13.0612697638937&lt;/D&gt;&lt;D xsi:type="xsd:double"&gt;12.6664016241075&lt;/D&gt;&lt;D xsi:type="xsd:double"&gt;13.0059534228591&lt;/D&gt;&lt;D xsi:type="xsd:double"&gt;13.1206622974242&lt;/D&gt;&lt;D xsi:type="xsd:double"&gt;15.1161781725536&lt;/D&gt;&lt;D xsi:type="xsd:double"&gt;15.5369641914079&lt;/D&gt;&lt;D xsi:type="xsd:double"&gt;15.4851814221367&lt;/D&gt;&lt;D xsi:type="xsd:double"&gt;14.3673867537865&lt;/D&gt;&lt;D xsi:type="xsd:double"&gt;12.7758312155538&lt;/D&gt;&lt;D xsi:type="xsd:double"&gt;13.6231880081212&lt;/D&gt;&lt;D xsi:type="xsd:double"&gt;14.8892302839947&lt;/D&gt;&lt;D xsi:type="xsd:double"&gt;14.1534904850342&lt;/D&gt;&lt;D xsi:type="xsd:double"&gt;14.0542157404901&lt;/D&gt;&lt;D xsi:type="xsd:double"&gt;13.9290820462744&lt;/D&gt;&lt;D xsi:type="xsd:double"&gt;13.1958551867721&lt;/D&gt;&lt;D xsi:type="xsd:double"&gt;15.2837933330746&lt;/D&gt;&lt;D xsi:type="xsd:double"&gt;14.315229994168&lt;/D&gt;&lt;D xsi:type="xsd:double"&gt;13.2708552548427&lt;/D&gt;&lt;D xsi:type="xsd:double"&gt;10.0522748444864&lt;/D&gt;&lt;D xsi:type="xsd:double"&gt;12.7435658690974&lt;/D&gt;&lt;D xsi:type="xsd:double"&gt;17.1459186731545&lt;/D&gt;&lt;D xsi:type="xsd:double"&gt;19.6463816709237&lt;/D&gt;&lt;D xsi:type="xsd:double"&gt;20.8543466638948&lt;/D&gt;&lt;D xsi:type="xsd:double"&gt;23.6025528960199&lt;/D&gt;&lt;D xsi:type="xsd:double"&gt;20.8440293480361&lt;/D&gt;&lt;D xsi:type="xsd:double"&gt;17.7481340780949&lt;/D&gt;&lt;D xsi:type="xsd:double"&gt;17.2386592834727&lt;/D&gt;&lt;D xsi:type="xsd:double"&gt;14.5874945232623&lt;/D&gt;&lt;D xsi:type="xsd:double"&gt;14.0585774750597&lt;/D&gt;&lt;D xsi:type="xsd:double"&gt;15.0765337307382&lt;/D&gt;&lt;D xsi:type="xsd:double"&gt;13.5348772702256&lt;/D&gt;&lt;D xsi:type="xsd:double"&gt;10.9707509899148&lt;/D&gt;&lt;D xsi:type="xsd:double"&gt;11.0827888725527&lt;/D&gt;&lt;D xsi:type="xsd:double"&gt;9.04440696671881&lt;/D&gt;&lt;D xsi:type="xsd:double"&gt;9.3074282453823&lt;/D&gt;&lt;D xsi:type="xsd:double"&gt;9.07750238446824&lt;/D&gt;&lt;D xsi:type="xsd:double"&gt;9.32293864328766&lt;/D&gt;&lt;D xsi:type="xsd:double"&gt;10.1701393441654&lt;/D&gt;&lt;D xsi:type="xsd:double"&gt;9.60191131990086&lt;/D&gt;&lt;D xsi:type="xsd:double"&gt;9.97120854273563&lt;/D&gt;&lt;D xsi:type="xsd:double"&gt;10.7680782063076&lt;/D&gt;&lt;D xsi:type="xsd:double"&gt;10.8480792727545&lt;/D&gt;&lt;D xsi:type="xsd:double"&gt;11.6092162367476&lt;/D&gt;&lt;D xsi:type="xsd:double"&gt;9.0903525346848&lt;/D&gt;&lt;D xsi:type="xsd:double"&gt;8.46194931349017&lt;/D&gt;&lt;D xsi:type="xsd:double"&gt;7.256061433941&lt;/D&gt;&lt;D xsi:type="xsd:double"&gt;7.32656461563507&lt;/D&gt;&lt;D xsi:type="xsd:double"&gt;7.87742091223102&lt;/D&gt;&lt;D xsi:type="xsd:double"&gt;7.8235876515495&lt;/D&gt;&lt;D xsi:type="xsd:double"&gt;8.67084648555681&lt;/D&gt;&lt;D xsi:type="xsd:double"&gt;9.40813502658458&lt;/D&gt;&lt;D xsi:type="xsd:double"&gt;9.23491101703909&lt;/D&gt;&lt;D xsi:type="xsd:double"&gt;10.2450695760235&lt;/D&gt;&lt;D xsi:type="xsd:double"&gt;9.50457734101884&lt;/D&gt;&lt;D xsi:type="xsd:double"&gt;9.68378536953668&lt;/D&gt;&lt;D xsi:type="xsd:double"&gt;9.59319363950366&lt;/D&gt;&lt;D xsi:type="xsd:double"&gt;9.15642465534289&lt;/D&gt;&lt;D xsi:type="xsd:double"&gt;9.79722505252212&lt;/D&gt;&lt;D xsi:type="xsd:double"&gt;10.7357510922137&lt;/D&gt;&lt;D xsi:type="xsd:double"&gt;10.3792017955757&lt;/D&gt;&lt;D xsi:type="xsd:double"&gt;9.7192769800361&lt;/D&gt;&lt;D xsi:type="xsd:double"&gt;9.46753547014754&lt;/D&gt;&lt;D xsi:type="xsd:double"&gt;10.0907398021755&lt;/D&gt;&lt;D xsi:type="xsd:double"&gt;11.6614802478975&lt;/D&gt;&lt;D xsi:type="xsd:double"&gt;11.4167273898805&lt;/D&gt;&lt;D xsi:type="xsd:double"&gt;11.5179001001586&lt;/D&gt;&lt;D xsi:type="xsd:double"&gt;12.7352635029249&lt;/D&gt;&lt;D xsi:type="xsd:double"&gt;13.18839113353&lt;/D&gt;&lt;D xsi:type="xsd:double"&gt;13.5571724009888&lt;/D&gt;&lt;D xsi:type="xsd:double"&gt;11.5720953968535&lt;/D&gt;&lt;/FQL&gt;&lt;FQL&gt;&lt;Q&gt;EZA^FMA_PE(LTMA,-10AY,0,AM,"PORTAGG","MEANR")&lt;/Q&gt;&lt;R&gt;121&lt;/R&gt;&lt;C&gt;1&lt;/C&gt;&lt;D xsi:type="xsd:double"&gt;15.7902046084777&lt;/D&gt;&lt;D xsi:type="xsd:double"&gt;16.2161672113314&lt;/D&gt;&lt;D xsi:type="xsd:double"&gt;16.4576482112032&lt;/D&gt;&lt;D xsi:type="xsd:double"&gt;16.057052584624&lt;/D&gt;&lt;D xsi:type="xsd:double"&gt;16.3665170001887&lt;/D&gt;&lt;D xsi:type="xsd:double"&gt;16.5277899315567&lt;/D&gt;&lt;D xsi:type="xsd:double"&gt;16.7673213981866&lt;/D&gt;&lt;D xsi:type="xsd:double"&gt;18.1553087059254&lt;/D&gt;&lt;D xsi:type="xsd:double"&gt;18.4741774052902&lt;/D&gt;&lt;D xsi:type="xsd:double"&gt;18.3601094711161&lt;/D&gt;&lt;D xsi:type="xsd:double"&gt;18.697322939235&lt;/D&gt;&lt;D xsi:type="xsd:double"&gt;18.159038379027&lt;/D&gt;&lt;D xsi:type="xsd:double"&gt;18.1464703170594&lt;/D&gt;&lt;D xsi:type="xsd:double"&gt;17.5416757532454&lt;/D&gt;&lt;D xsi:type="xsd:double"&gt;17.2784894992895&lt;/D&gt;&lt;D xsi:type="xsd:double"&gt;16.5397819382613&lt;/D&gt;&lt;D xsi:type="xsd:double"&gt;18.0167613954151&lt;/D&gt;&lt;D xsi:type="xsd:double"&gt;17.4211640634777&lt;/D&gt;&lt;D xsi:type="xsd:double"&gt;16.857166484073&lt;/D&gt;&lt;D xsi:type="xsd:double"&gt;15.7720291967255&lt;/D&gt;&lt;D xsi:type="xsd:double"&gt;15.8641375670296&lt;/D&gt;&lt;D xsi:type="xsd:double"&gt;15.9580893999625&lt;/D&gt;&lt;D xsi:type="xsd:double"&gt;16.0689980299166&lt;/D&gt;&lt;D xsi:type="xsd:double"&gt;15.7993339038035&lt;/D&gt;&lt;D xsi:type="xsd:double"&gt;15.5890260509684&lt;/D&gt;&lt;D xsi:type="xsd:double"&gt;16.395112058624&lt;/D&gt;&lt;D xsi:type="xsd:double"&gt;16.7814706826091&lt;/D&gt;&lt;D xsi:type="xsd:double"&gt;16.7408719955413&lt;/D&gt;&lt;D xsi:type="xsd:double"&gt;16.654343019674&lt;/D&gt;&lt;D xsi:type="xsd:double"&gt;16.2837163542792&lt;/D&gt;&lt;D xsi:type="xsd:double"&gt;16.9406468802393&lt;/D&gt;&lt;D xsi:type="xsd:double"&gt;17.4108567074331&lt;/D&gt;&lt;D xsi:type="xsd:double"&gt;18.426780145922&lt;/D&gt;&lt;D xsi:type="xsd:double"&gt;18.4064426802433&lt;/D&gt;&lt;D xsi:type="xsd:double"&gt;18.324711547982&lt;/D&gt;&lt;D xsi:type="xsd:double"&gt;18.3253608815739&lt;/D&gt;&lt;D xsi:type="xsd:double"&gt;17.6605455950515&lt;/D&gt;&lt;D xsi:type="xsd:double"&gt;18.0727088700077&lt;/D&gt;&lt;D xsi:type="xsd:double"&gt;18.3207965600744&lt;/D&gt;&lt;D xsi:type="xsd:double"&gt;17.2838193474032&lt;/D&gt;&lt;D xsi:type="xsd:double"&gt;18.0972771433846&lt;/D&gt;&lt;D xsi:type="xsd:double"&gt;19.1334280728087&lt;/D&gt;&lt;D xsi:type="xsd:double"&gt;18.6727226889347&lt;/D&gt;&lt;D xsi:type="xsd:double"&gt;19.3379460118874&lt;/D&gt;&lt;D xsi:type="xsd:double"&gt;18.1242426126385&lt;/D&gt;&lt;D xsi:type="xsd:double"&gt;17.892221352725&lt;/D&gt;&lt;D xsi:type="xsd:double"&gt;17.7419852737049&lt;/D&gt;&lt;D xsi:type="xsd:double"&gt;17.3741200297289&lt;/D&gt;&lt;D xsi:type="xsd:double"&gt;16.7370151327668&lt;/D&gt;&lt;D xsi:type="xsd:double"&gt;16.7213143479583&lt;/D&gt;&lt;D xsi:type="xsd:double"&gt;16.9622540819426&lt;/D&gt;&lt;D xsi:type="xsd:double"&gt;15.6054610821154&lt;/D&gt;&lt;D xsi:type="xsd:double"&gt;14.1678643326657&lt;/D&gt;&lt;D xsi:type="xsd:double"&gt;14.8880219496859&lt;/D&gt;&lt;D xsi:type="xsd:double"&gt;14.8520674819852&lt;/D&gt;&lt;D xsi:type="xsd:double"&gt;15.2436849332314&lt;/D&gt;&lt;D xsi:type="xsd:double"&gt;15.4447799108384&lt;/D&gt;&lt;D xsi:type="xsd:double"&gt;15.1969127472941&lt;/D&gt;&lt;D xsi:type="xsd:double"&gt;15.3412396908142&lt;/D&gt;&lt;D xsi:type="xsd:double"&gt;14.6549844441506&lt;/D&gt;&lt;D xsi:type="xsd:double"&gt;14.9832238003366&lt;/D&gt;&lt;D xsi:type="xsd:double"&gt;14.6705578538338&lt;/D&gt;&lt;D xsi:type="xsd:double"&gt;13.8173262727136&lt;/D&gt;&lt;D xsi:type="xsd:double"&gt;13.5795516294191&lt;/D&gt;&lt;D xsi:type="xsd:double"&gt;13.5768341641724&lt;/D&gt;&lt;D xsi:type="xsd:double"&gt;14.1938996921057&lt;/D&gt;&lt;D xsi:type="xsd:double"&gt;14.6240357979916&lt;/D&gt;&lt;D xsi:type="xsd:double"&gt;13.7268554187107&lt;/D&gt;&lt;D xsi:type="xsd:double"&gt;12.6858474221419&lt;/D&gt;&lt;D xsi:type="xsd:double"&gt;11.9484057966381&lt;/D&gt;&lt;D xsi:type="xsd:double"&gt;12.377731200378&lt;/D&gt;&lt;D xsi:type="xsd:double"&gt;12.6204194758064&lt;/D&gt;&lt;D xsi:type="xsd:double"&gt;12.8931191648016&lt;/D&gt;&lt;D xsi:type="xsd:double"&gt;13.6991599331504&lt;/D&gt;&lt;D xsi:type="xsd:double"&gt;13.5779831148605&lt;/D&gt;&lt;D xsi:type="xsd:double"&gt;13.1134383620121&lt;/D&gt;&lt;D xsi:type="xsd:double"&gt;12.8929390325937&lt;/D&gt;&lt;D xsi:type="xsd:double"&gt;13.6587041702212&lt;/D&gt;&lt;D xsi:type="xsd:double"&gt;13.8846681534731&lt;/D&gt;&lt;D xsi:type="xsd:double"&gt;13.9620315807005&lt;/D&gt;&lt;D xsi:type="xsd:double"&gt;13.6605834149784&lt;/D&gt;&lt;D xsi:type="xsd:double"&gt;13.3612665094677&lt;/D&gt;&lt;D xsi:type="xsd:double"&gt;12.8721276784306&lt;/D&gt;&lt;D xsi:type="xsd:double"&gt;12.7649687242712&lt;/D&gt;&lt;D xsi:type="xsd:double"&gt;12.0266202916684&lt;/D&gt;&lt;D xsi:type="xsd:double"&gt;11.6217066547992&lt;/D&gt;&lt;D xsi:type="xsd:double"&gt;10.9696919836985&lt;/D&gt;&lt;D xsi:type="xsd:double"&gt;10.8697461734773&lt;/D&gt;&lt;D xsi:type="xsd:double"&gt;10.676250430372&lt;/D&gt;&lt;D xsi:type="xsd:double"&gt;10.0520632240447&lt;/D&gt;&lt;D xsi:type="xsd:double"&gt;10.3819236100346&lt;/D&gt;&lt;D xsi:type="xsd:double"&gt;10.4762415078312&lt;/D&gt;&lt;D xsi:type="xsd:double"&gt;11.2051040073307&lt;/D&gt;&lt;D xsi:type="xsd:double"&gt;11.0706650606437&lt;/D&gt;&lt;D xsi:type="xsd:double"&gt;10.7761712172501&lt;/D&gt;&lt;D xsi:type="xsd:double"&gt;10.5606203785684&lt;/D&gt;&lt;D xsi:type="xsd:double"&gt;10.2840413741111&lt;/D&gt;&lt;D xsi:type="xsd:double"&gt;10.2504206569221&lt;/D&gt;&lt;D xsi:type="xsd:double"&gt;10.2334292749586&lt;/D&gt;&lt;D xsi:type="xsd:double"&gt;9.38277465653018&lt;/D&gt;&lt;D xsi:type="xsd:double"&gt;9.62216397455429&lt;/D&gt;&lt;D xsi:type="xsd:double"&gt;10.3843717442433&lt;/D&gt;&lt;D xsi:type="xsd:double"&gt;10.2268071860703&lt;/D&gt;&lt;D xsi:type="xsd:double"&gt;10.9098153220055&lt;/D&gt;&lt;D xsi:type="xsd:double"&gt;10.3030071437919&lt;/D&gt;&lt;D xsi:type="xsd:double"&gt;10.2248473976614&lt;/D&gt;&lt;D xsi:type="xsd:double"&gt;10.2061211379797&lt;/D&gt;&lt;D xsi:type="xsd:double"&gt;9.95283978914241&lt;/D&gt;&lt;D xsi:type="xsd:double"&gt;10.2419170071227&lt;/D&gt;&lt;D xsi:type="xsd:double"&gt;10.7799807251322&lt;/D&gt;&lt;D xsi:type="xsd:double"&gt;10.5411325976023&lt;/D&gt;&lt;D xsi:type="xsd:double"&gt;10.4026564629851&lt;/D&gt;&lt;D xsi:type="xsd:double"&gt;10.3242123522334&lt;/D&gt;&lt;D xsi:type="xsd:double"&gt;11.2887482379892&lt;/D&gt;&lt;D xsi:type="xsd:double"&gt;11.6065980523027&lt;/D&gt;&lt;D xsi:type="xsd:double"&gt;11.3139178850729&lt;/D&gt;&lt;D xsi:type="xsd:double"&gt;10.6077797134981&lt;/D&gt;&lt;D xsi:type="xsd:double"&gt;10.6491412758502&lt;/D&gt;&lt;D xsi:type="xsd:double"&gt;10.5451401365382&lt;/D&gt;&lt;D xsi:type="xsd:double"&gt;10.6649920713687&lt;/D&gt;&lt;D xsi:type="xsd:double"&gt;10.6630588700408&lt;/D&gt;&lt;/FQL&gt;&lt;FQL&gt;&lt;Q&gt;DDR3512M-FDS^FG_PRICE_CHANGE(0,-6AM)&lt;/Q&gt;&lt;R&gt;1&lt;/R&gt;&lt;C&gt;1&lt;/C&gt;&lt;D xsi:type="xsd:double"&gt;-4.49173520942535&lt;/D&gt;&lt;/FQL&gt;&lt;FQL&gt;&lt;Q&gt;PASP-FDS^FG_PRICE_CHANGE(0,-6AM)&lt;/Q&gt;&lt;R&gt;1&lt;/R&gt;&lt;C&gt;1&lt;/C&gt;&lt;D xsi:type="xsd:double"&gt;-17.3913043478261&lt;/D&gt;&lt;/FQL&gt;&lt;FQL&gt;&lt;Q&gt;PLATI-FDS^FG_PRICE_CHANGE(0,-6AM)&lt;/Q&gt;&lt;R&gt;1&lt;/R&gt;&lt;C&gt;1&lt;/C&gt;&lt;D xsi:type="xsd:double"&gt;0.298507462686559&lt;/D&gt;&lt;/FQL&gt;&lt;FQL&gt;&lt;Q&gt;W-FDS^FG_PRICE_CHANGE(0,-6AM)&lt;/Q&gt;&lt;R&gt;1&lt;/R&gt;&lt;C&gt;1&lt;/C&gt;&lt;D xsi:type="xsd:double"&gt;-12.3515439429929&lt;/D&gt;&lt;/FQL&gt;&lt;FQL&gt;&lt;Q&gt;COPP-FDS^FG_PRICE_CHANGE(0,-6AM)&lt;/Q&gt;&lt;R&gt;1&lt;/R&gt;&lt;C&gt;1&lt;/C&gt;&lt;D xsi:type="xsd:double"&gt;12.2029133657041&lt;/D&gt;&lt;/FQL&gt;&lt;FQL&gt;&lt;Q&gt;TUR^FG_PRICE(0)&lt;/Q&gt;&lt;R&gt;1&lt;/R&gt;&lt;C&gt;1&lt;/C&gt;&lt;D xsi:type="xsd:double"&gt;42.02&lt;/D&gt;&lt;/FQL&gt;&lt;FQL&gt;&lt;Q&gt;INDA^FG_PRICE(0)&lt;/Q&gt;&lt;R&gt;1&lt;/R&gt;&lt;C&gt;1&lt;/C&gt;&lt;D xsi:type="xsd:double"&gt;55.78&lt;/D&gt;&lt;/FQL&gt;&lt;FQL&gt;&lt;Q&gt;EWY^FG_PRICE(0)&lt;/Q&gt;&lt;R&gt;1&lt;/R&gt;&lt;C&gt;1&lt;/C&gt;&lt;D xsi:type="xsd:double"&gt;66.09&lt;/D&gt;&lt;/FQL&gt;&lt;FQL&gt;&lt;Q&gt;VNM^FMA_ROE(NTMA,-20AY,NOW,FY,"PORTAGG","MEANR")&lt;/Q&gt;&lt;R&gt;20&lt;/R&gt;&lt;C&gt;1&lt;/C&gt;&lt;D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xsi:type="xsd:double"&gt;14.7334861545332&lt;/D&gt;&lt;D xsi:type="xsd:double"&gt;10.7431992815871&lt;/D&gt;&lt;/FQL&gt;&lt;FQL&gt;&lt;Q&gt;TUR^FMA_ROE(NTMA,-20AY,NOW,FY,"PORTAGG","MEANR")&lt;/Q&gt;&lt;R&gt;20&lt;/R&gt;&lt;C&gt;1&lt;/C&gt;&lt;D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xsi:type="xsd:double"&gt;-1.41835074191142&lt;/D&gt;&lt;/FQL&gt;&lt;FQL&gt;&lt;Q&gt;CAGDPY@ID^EE_ACTUAL_ANNUAL(MED,0)&lt;/Q&gt;&lt;R&gt;1&lt;/R&gt;&lt;C&gt;1&lt;/C&gt;&lt;D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</t>
        </r>
      </text>
    </comment>
    <comment ref="A5" authorId="0" shapeId="0" xr:uid="{F775893B-D413-45E8-BEC6-D8DD4C6F2AA8}">
      <text>
        <r>
          <rPr>
            <b/>
            <sz val="9"/>
            <color indexed="81"/>
            <rFont val="Tahoma"/>
            <charset val="1"/>
          </rPr>
          <t>FQL&gt;&lt;Q&gt;USDSAR^FG_PRICE(0)&lt;/Q&gt;&lt;R&gt;1&lt;/R&gt;&lt;C&gt;1&lt;/C&gt;&lt;D xsi:type="xsd:double"&gt;3.7516&lt;/D&gt;&lt;/FQL&gt;&lt;FQL&gt;&lt;Q&gt;USDAED^FG_PRICE(0)&lt;/Q&gt;&lt;R&gt;1&lt;/R&gt;&lt;C&gt;1&lt;/C&gt;&lt;D xsi:type="xsd:double"&gt;3.673&lt;/D&gt;&lt;/FQL&gt;&lt;FQL&gt;&lt;Q&gt;USDTHB^FG_PRICE(0)&lt;/Q&gt;&lt;R&gt;1&lt;/R&gt;&lt;C&gt;1&lt;/C&gt;&lt;D xsi:type="xsd:double"&gt;36.6975&lt;/D&gt;&lt;/FQL&gt;&lt;FQL&gt;&lt;Q&gt;USDCNH^FG_PRICE(0)&lt;/Q&gt;&lt;R&gt;1&lt;/R&gt;&lt;C&gt;1&lt;/C&gt;&lt;D xsi:type="xsd:double"&gt;7.30085&lt;/D&gt;&lt;/FQL&gt;&lt;FQL&gt;&lt;Q&gt;USDEUR^FG_PRICE(0)&lt;/Q&gt;&lt;R&gt;1&lt;/R&gt;&lt;C&gt;1&lt;/C&gt;&lt;D xsi:type="xsd:double"&gt;0.93305343&lt;/D&gt;&lt;/FQL&gt;&lt;FQL&gt;&lt;Q&gt;USDBRL^FG_PRICE(0)&lt;/Q&gt;&lt;R&gt;1&lt;/R&gt;&lt;C&gt;1&lt;/C&gt;&lt;D xsi:type="xsd:double"&gt;5.55445&lt;/D&gt;&lt;/FQL&gt;&lt;FQL&gt;&lt;Q&gt;USDMXN^FG_PRICE(0)&lt;/Q&gt;&lt;R&gt;1&lt;/R&gt;&lt;C&gt;1&lt;/C&gt;&lt;D xsi:type="xsd:double"&gt;18.2855&lt;/D&gt;&lt;/FQL&gt;&lt;FQL&gt;&lt;Q&gt;USDMYR^FG_PRICE(0)&lt;/Q&gt;&lt;R&gt;1&lt;/R&gt;&lt;C&gt;1&lt;/C&gt;&lt;D xsi:type="xsd:double"&gt;4.7175&lt;/D&gt;&lt;/FQL&gt;&lt;FQL&gt;&lt;Q&gt;USDPLN^FG_PRICE(0)&lt;/Q&gt;&lt;R&gt;1&lt;/R&gt;&lt;C&gt;1&lt;/C&gt;&lt;D xsi:type="xsd:double"&gt;4.02005&lt;/D&gt;&lt;/FQL&gt;&lt;FQL&gt;&lt;Q&gt;USDIDR^FG_PRICE(0)&lt;/Q&gt;&lt;R&gt;1&lt;/R&gt;&lt;C&gt;1&lt;/C&gt;&lt;D xsi:type="xsd:double"&gt;16375&lt;/D&gt;&lt;/FQL&gt;&lt;FQL&gt;&lt;Q&gt;FC0000MY^FMA_EPS(NTMA,-20AY,0,CY,,"PORTAGG","MEANR")&lt;/Q&gt;&lt;R&gt;20&lt;/R&gt;&lt;C&gt;1&lt;/C&gt;&lt;D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xsi:type="xsd:double"&gt;15.6883552936642&lt;/D&gt;&lt;D xsi:type="xsd:double"&gt;16.4000950645444&lt;/D&gt;&lt;D xsi:type="xsd:double"&gt;15.9914454349155&lt;/D&gt;&lt;D xsi:type="xsd:double"&gt;16.6880055874413&lt;/D&gt;&lt;D xsi:type="xsd:double"&gt;16.2347124914818&lt;/D&gt;&lt;/FQL&gt;&lt;FQL&gt;&lt;Q&gt;GREK^P_PRICE_RETURNS_PR('52W',2,-10AY,0,AM)&lt;/Q&gt;&lt;R&gt;121&lt;/R&gt;&lt;C&gt;1&lt;/C&gt;&lt;D xsi:type="xsd:double"&gt;51.59024&lt;/D&gt;&lt;D xsi:type="xsd:double"&gt;39.054775&lt;/D&gt;&lt;D xsi:type="xsd:double"&gt;29.85667&lt;/D&gt;&lt;D xsi:type="xsd:double"&gt;-2.4530053&lt;/D&gt;&lt;D xsi:type="xsd:double"&gt;-24.559753&lt;/D&gt;&lt;D xsi:type="xsd:double"&gt;-26.080894&lt;/D&gt;&lt;D xsi:type="xsd:double"&gt;-31.333405&lt;/D&gt;&lt;D xsi:type="xsd:double"&gt;-50.043724&lt;/D&gt;&lt;D xsi:type="xsd:double"&gt;-46.071823&lt;/D&gt;&lt;D xsi:type="xsd:double"&gt;-54.961742&lt;/D&gt;&lt;D xsi:type="xsd:double"&gt;-47.325905&lt;/D&gt;&lt;D xsi:type="xsd:double"&gt;-44.704376&lt;/D&gt;&lt;D xsi:type="xsd:double"&gt;-48.005466&lt;/D&gt;&lt;D xsi:type="xsd:double"&gt;-56.66157&lt;/D&gt;&lt;D xsi:type="xsd:double"&gt;-54.999355&lt;/D&gt;&lt;D xsi:type="xsd:double"&gt;-50.38007&lt;/D&gt;&lt;D xsi:type="xsd:double"&gt;-37.29885&lt;/D&gt;&lt;D xsi:type="xsd:double"&gt;-46.90631&lt;/D&gt;&lt;D xsi:type="xsd:double"&gt;-43.791252&lt;/D&gt;&lt;D xsi:type="xsd:double"&gt;-34.689594&lt;/D&gt;&lt;D xsi:type="xsd:double"&gt;-52.54313&lt;/D&gt;&lt;D xsi:type="xsd:double"&gt;-33.520584&lt;/D&gt;&lt;D xsi:type="xsd:double"&gt;-33.0703&lt;/D&gt;&lt;D xsi:type="xsd:double"&gt;-31.153275&lt;/D&gt;&lt;D xsi:type="xsd:double"&gt;-41.071384&lt;/D&gt;&lt;D xsi:type="xsd:double"&gt;-23.96056&lt;/D&gt;&lt;D xsi:type="xsd:double"&gt;-21.932178&lt;/D&gt;&lt;D xsi:type="xsd:double"&gt;-22.03269&lt;/D&gt;&lt;D xsi:type="xsd:double"&gt;-30.790579&lt;/D&gt;&lt;D xsi:type="xsd:double"&gt;-13.547116&lt;/D&gt;&lt;D xsi:type="xsd:double"&gt;-3.1737268&lt;/D&gt;&lt;D xsi:type="xsd:double"&gt;18.098032&lt;/D&gt;&lt;D xsi:type="xsd:double"&gt;25.193478&lt;/D&gt;&lt;D xsi:type="xsd:double"&gt;16.398216&lt;/D&gt;&lt;D xsi:type="xsd:double"&gt;14.2368555&lt;/D&gt;&lt;D xsi:type="xsd:double"&gt;11.3502865&lt;/D&gt;&lt;D xsi:type="xsd:double"&gt;51.32017&lt;/D&gt;&lt;D xsi:type="xsd:double"&gt;46.527683&lt;/D&gt;&lt;D xsi:type="xsd:double"&gt;51.118935&lt;/D&gt;&lt;D xsi:type="xsd:double"&gt;32.878757&lt;/D&gt;&lt;D xsi:type="xsd:double"&gt;27.222622&lt;/D&gt;&lt;D xsi:type="xsd:double"&gt;21.588839&lt;/D&gt;&lt;D xsi:type="xsd:double"&gt;35.69919&lt;/D&gt;&lt;D xsi:type="xsd:double"&gt;42.720127&lt;/D&gt;&lt;D xsi:type="xsd:double"&gt;35.920586&lt;/D&gt;&lt;D xsi:type="xsd:double"&gt;21.689737&lt;/D&gt;&lt;D xsi:type="xsd:double"&gt;28.186464&lt;/D&gt;&lt;D xsi:type="xsd:double"&gt;-1.3453186&lt;/D&gt;&lt;D xsi:type="xsd:double"&gt;-8.527583&lt;/D&gt;&lt;D xsi:type="xsd:double"&gt;-9.17626&lt;/D&gt;&lt;D xsi:type="xsd:double"&gt;-14.134174&lt;/D&gt;&lt;D xsi:type="xsd:double"&gt;-9.246129&lt;/D&gt;&lt;D xsi:type="xsd:double"&gt;-13.540095&lt;/D&gt;&lt;D xsi:type="xsd:double"&gt;-18.401522&lt;/D&gt;&lt;D xsi:type="xsd:double"&gt;-32.050003&lt;/D&gt;&lt;D xsi:type="xsd:double"&gt;-35.464077&lt;/D&gt;&lt;D xsi:type="xsd:double"&gt;-21.31461&lt;/D&gt;&lt;D xsi:type="xsd:double"&gt;-16.33011&lt;/D&gt;&lt;D xsi:type="xsd:double"&gt;-17.221333&lt;/D&gt;&lt;D xsi:type="xsd:double"&gt;-3.5424888&lt;/D&gt;&lt;D xsi:type="xsd:double"&gt;8.227646&lt;/D&gt;&lt;D xsi:type="xsd:double"&gt;8.980036&lt;/D&gt;&lt;D xsi:type="xsd:double"&gt;3.8246155&lt;/D&gt;&lt;D xsi:type="xsd:double"&gt;13.197529&lt;/D&gt;&lt;D xsi:type="xsd:double"&gt;31.966019&lt;/D&gt;&lt;D xsi:type="xsd:double"&gt;41.04713&lt;/D&gt;&lt;D xsi:type="xsd:double"&gt;50.24396&lt;/D&gt;&lt;D xsi:type="xsd:double"&gt;39.106773&lt;/D&gt;&lt;D xsi:type="xsd:double"&gt;-3.2773674&lt;/D&gt;&lt;D xsi:type="xsd:double"&gt;-25.880867&lt;/D&gt;&lt;D xsi:type="xsd:double"&gt;-25.577848&lt;/D&gt;&lt;D xsi:type="xsd:double"&gt;-21.082127&lt;/D&gt;&lt;D xsi:type="xsd:double"&gt;-30.574638&lt;/D&gt;&lt;D xsi:type="xsd:double"&gt;-27.937244&lt;/D&gt;&lt;D xsi:type="xsd:double"&gt;-22.01022&lt;/D&gt;&lt;D xsi:type="xsd:double"&gt;-27.437014&lt;/D&gt;&lt;D xsi:type="xsd:double"&gt;-37.30298&lt;/D&gt;&lt;D xsi:type="xsd:double"&gt;-18.073738&lt;/D&gt;&lt;D xsi:type="xsd:double"&gt;-11.307085&lt;/D&gt;&lt;D xsi:type="xsd:double"&gt;-17.425978&lt;/D&gt;&lt;D xsi:type="xsd:double"&gt;5.433488&lt;/D&gt;&lt;D xsi:type="xsd:double"&gt;49.749542&lt;/D&gt;&lt;D xsi:type="xsd:double"&gt;58.32635&lt;/D&gt;&lt;D xsi:type="xsd:double"&gt;47.32424&lt;/D&gt;&lt;D xsi:type="xsd:double"&gt;51.537548&lt;/D&gt;&lt;D xsi:type="xsd:double"&gt;36.54889&lt;/D&gt;&lt;D xsi:type="xsd:double"&gt;44.291317&lt;/D&gt;&lt;D xsi:type="xsd:double"&gt;38.790356&lt;/D&gt;&lt;D xsi:type="xsd:double"&gt;61.599125&lt;/D&gt;&lt;D xsi:type="xsd:double"&gt;15.31384&lt;/D&gt;&lt;D xsi:type="xsd:double"&gt;3.2675982&lt;/D&gt;&lt;D xsi:type="xsd:double"&gt;21.193468&lt;/D&gt;&lt;D xsi:type="xsd:double"&gt;11.306763&lt;/D&gt;&lt;D xsi:type="xsd:double"&gt;1.1472821&lt;/D&gt;&lt;D xsi:type="xsd:double"&gt;-2.856052&lt;/D&gt;&lt;D xsi:type="xsd:double"&gt;-4.38993&lt;/D&gt;&lt;D xsi:type="xsd:double"&gt;-15.46132&lt;/D&gt;&lt;D xsi:type="xsd:double"&gt;-10.748571&lt;/D&gt;&lt;D xsi:type="xsd:double"&gt;-13.397932&lt;/D&gt;&lt;D xsi:type="xsd:double"&gt;-18.809849&lt;/D&gt;&lt;D xsi:type="xsd:double"&gt;-14.087802&lt;/D&gt;&lt;D xsi:type="xsd:double"&gt;3.9715528&lt;/D&gt;&lt;D xsi:type="xsd:double"&gt;2.7133822&lt;/D&gt;&lt;D xsi:type="xsd:double"&gt;12.020599&lt;/D&gt;&lt;D xsi:type="xsd:double"&gt;23.62951&lt;/D&gt;&lt;D xsi:type="xsd:double"&gt;15.761542&lt;/D&gt;&lt;D xsi:type="xsd:double"&gt;18.608952&lt;/D&gt;&lt;D xsi:type="xsd:double"&gt;33.911407&lt;/D&gt;&lt;D xsi:type="xsd:double"&gt;58.06495&lt;/D&gt;&lt;D xsi:type="xsd:double"&gt;69.126114&lt;/D&gt;&lt;D xsi:type="xsd:double"&gt;62.46071&lt;/D&gt;&lt;D xsi:type="xsd:double"&gt;59.26397&lt;/D&gt;&lt;D xsi:type="xsd:double"&gt;43.181335&lt;/D&gt;&lt;D xsi:type="xsd:double"&gt;48.54531&lt;/D&gt;&lt;D xsi:type="xsd:double"&gt;45.02095&lt;/D&gt;&lt;D xsi:type="xsd:double"&gt;33.53013&lt;/D&gt;&lt;D xsi:type="xsd:double"&gt;26.138556&lt;/D&gt;&lt;D xsi:type="xsd:double"&gt;38.6709&lt;/D&gt;&lt;D xsi:type="xsd:double"&gt;33.621834&lt;/D&gt;&lt;D xsi:type="xsd:double"&gt;25.622105&lt;/D&gt;&lt;D xsi:type="xsd:double"&gt;13.03097&lt;/D&gt;&lt;/FQL&gt;&lt;FQL&gt;&lt;Q&gt;UAE^FG_TOTAL_RETURNC(-10AY,0,AM)&lt;/Q&gt;&lt;R&gt;121&lt;/R&gt;&lt;C&gt;1&lt;/C&gt;&lt;D xsi:type="xsd:double"&gt;-10.915404&lt;/D&gt;&lt;D xsi:type="xsd:double"&gt;7.080865&lt;/D&gt;&lt;D xsi:type="xsd:double"&gt;2.3912072&lt;/D&gt;&lt;D xsi:type="xsd:double"&gt;2.706194&lt;/D&gt;&lt;D xsi:type="xsd:double"&gt;-7.991886&lt;/D&gt;&lt;D xsi:type="xsd:double"&gt;-0.8377433&lt;/D&gt;&lt;D xsi:type="xsd:double"&gt;-11.803442&lt;/D&gt;&lt;D xsi:type="xsd:double"&gt;-4.226226&lt;/D&gt;&lt;D xsi:type="xsd:double"&gt;4.795265&lt;/D&gt;&lt;D xsi:type="xsd:double"&gt;-7.7634993&lt;/D&gt;&lt;D xsi:type="xsd:double"&gt;19.401323&lt;/D&gt;&lt;D xsi:type="xsd:double"&gt;-5.5231752&lt;/D&gt;&lt;D xsi:type="xsd:double"&gt;2.9560447&lt;/D&gt;&lt;D xsi:type="xsd:double"&gt;-0.8562803&lt;/D&gt;&lt;D xsi:type="xsd:double"&gt;-6.9651723&lt;/D&gt;&lt;D xsi:type="xsd:double"&gt;-7.7005386&lt;/D&gt;&lt;D xsi:type="xsd:double"&gt;-0.32444596&lt;/D&gt;&lt;D xsi:type="xsd:double"&gt;-6.998372&lt;/D&gt;&lt;D xsi:type="xsd:double"&gt;-1.2357593&lt;/D&gt;&lt;D xsi:type="xsd:double"&gt;-9.783352&lt;/D&gt;&lt;D xsi:type="xsd:double"&gt;9.224582&lt;/D&gt;&lt;D xsi:type="xsd:double"&gt;5.222428&lt;/D&gt;&lt;D xsi:type="xsd:double"&gt;6.707108&lt;/D&gt;&lt;D xsi:type="xsd:double"&gt;-5.3093433&lt;/D&gt;&lt;D xsi:type="xsd:double"&gt;3.1196117&lt;/D&gt;&lt;D xsi:type="xsd:double"&gt;4.065299&lt;/D&gt;&lt;D xsi:type="xsd:double"&gt;-0.6515682&lt;/D&gt;&lt;D xsi:type="xsd:double"&gt;1.2396693&lt;/D&gt;&lt;D xsi:type="xsd:double"&gt;-5.451894&lt;/D&gt;&lt;D xsi:type="xsd:double"&gt;-2.0659864&lt;/D&gt;&lt;D xsi:type="xsd:double"&gt;6.4607143&lt;/D&gt;&lt;D xsi:type="xsd:double"&gt;3.345275&lt;/D&gt;&lt;D xsi:type="xsd:double"&gt;-2.543342&lt;/D&gt;&lt;D xsi:type="xsd:double"&gt;-0.68208575&lt;/D&gt;&lt;D xsi:type="xsd:double"&gt;1.3436794&lt;/D&gt;&lt;D xsi:type="xsd:double"&gt;1.2374878&lt;/D&gt;&lt;D xsi:type="xsd:double"&gt;0.28042793&lt;/D&gt;&lt;D xsi:type="xsd:double"&gt;5.127573&lt;/D&gt;&lt;D xsi:type="xsd:double"&gt;0.45377016&lt;/D&gt;&lt;D xsi:type="xsd:double"&gt;-2.343303&lt;/D&gt;&lt;D xsi:type="xsd:double"&gt;3.2090187&lt;/D&gt;&lt;D xsi:type="xsd:double"&gt;-6.4403415&lt;/D&gt;&lt;D xsi:type="xsd:double"&gt;1.0895371&lt;/D&gt;&lt;D xsi:type="xsd:double"&gt;7.389748&lt;/D&gt;&lt;D xsi:type="xsd:double"&gt;-7.3251905&lt;/D&gt;&lt;D xsi:type="xsd:double"&gt;-2.4550915&lt;/D&gt;&lt;D xsi:type="xsd:double"&gt;1.4837265&lt;/D&gt;&lt;D xsi:type="xsd:double"&gt;-1.7644882&lt;/D&gt;&lt;D xsi:type="xsd:double"&gt;-3.1326652&lt;/D&gt;&lt;D xsi:type="xsd:double"&gt;3.6655664&lt;/D&gt;&lt;D xsi:type="xsd:double"&gt;-1.1035442&lt;/D&gt;&lt;D xsi:type="xsd:double"&gt;-1.1650443&lt;/D&gt;&lt;D xsi:type="xsd:double"&gt;-2.8814733&lt;/D&gt;&lt;D xsi:type="xsd:double"&gt;-1.4153719&lt;/D&gt;&lt;D xsi:type="xsd:double"&gt;-5.107963&lt;/D&gt;&lt;D xsi:type="xsd:double"&gt;2.246368&lt;/D&gt;&lt;D xsi:type="xsd:double"&gt;4.606664&lt;/D&gt;&lt;D xsi:type="xsd:double"&gt;-0.94851255&lt;/D&gt;&lt;D xsi:type="xsd:double"&gt;6.785226&lt;/D&gt;&lt;D xsi:type="xsd:double"&gt;-10.901875&lt;/D&gt;&lt;D xsi:type="xsd:double"&gt;0.7911205&lt;/D&gt;&lt;D xsi:type="xsd:double"&gt;8.114565&lt;/D&gt;&lt;D xsi:type="xsd:double"&gt;-5.181199&lt;/D&gt;&lt;D xsi:type="xsd:double"&gt;-1.5140593&lt;/D&gt;&lt;D xsi:type="xsd:double"&gt;3.440702&lt;/D&gt;&lt;D xsi:type="xsd:double"&gt;-3.5463572&lt;/D&gt;&lt;D xsi:type="xsd:double"&gt;-0.9934783&lt;/D&gt;&lt;D xsi:type="xsd:double"&gt;-0.40908456&lt;/D&gt;&lt;D xsi:type="xsd:double"&gt;-9.363532&lt;/D&gt;&lt;D xsi:type="xsd:double"&gt;-20.36125&lt;/D&gt;&lt;D xsi:type="xsd:double"&gt;6.990731&lt;/D&gt;&lt;D xsi:type="xsd:double"&gt;-1.6197622&lt;/D&gt;&lt;D xsi:type="xsd:double"&gt;3.9859176&lt;/D&gt;&lt;D xsi:type="xsd:double"&gt;3.3780456&lt;/D&gt;&lt;D xsi:type="xsd:double"&gt;4.757333&lt;/D&gt;&lt;D xsi:type="xsd:double"&gt;-0.91742873&lt;/D&gt;&lt;D xsi:type="xsd:double"&gt;-3.1925917&lt;/D&gt;&lt;D xsi:type="xsd:double"&gt;10.254229&lt;/D&gt;&lt;D xsi:type="xsd:double"&gt;2.9512286&lt;/D&gt;&lt;D xsi:type="xsd:double"&gt;10.707331&lt;/D&gt;&lt;D xsi:type="xsd:double"&gt;-2.4371624&lt;/D&gt;&lt;D xsi:type="xsd:double"&gt;3.3567429&lt;/D&gt;&lt;D xsi:type="xsd:double"&gt;3.1722069&lt;/D&gt;&lt;D xsi:type="xsd:double"&gt;8.784771&lt;/D&gt;&lt;D xsi:type="xsd:double"&gt;-1.2464225&lt;/D&gt;&lt;D xsi:type="xsd:double"&gt;-0.26168823&lt;/D&gt;&lt;D xsi:type="xsd:double"&gt;4.4908047&lt;/D&gt;&lt;D xsi:type="xsd:double"&gt;-0.033837557&lt;/D&gt;&lt;D xsi:type="xsd:double"&gt;0.05890131&lt;/D&gt;&lt;D xsi:type="xsd:double"&gt;10.970521&lt;/D&gt;&lt;D xsi:type="xsd:double"&gt;0.16274452&lt;/D&gt;&lt;D xsi:type="xsd:double"&gt;3.9975286&lt;/D&gt;&lt;D xsi:type="xsd:double"&gt;4.3674946&lt;/D&gt;&lt;D xsi:type="xsd:double"&gt;7.2405815&lt;/D&gt;&lt;D xsi:type="xsd:double"&gt;0.053167343&lt;/D&gt;&lt;D xsi:type="xsd:double"&gt;-9.936232&lt;/D&gt;&lt;D xsi:type="xsd:double"&gt;-5.696887&lt;/D&gt;&lt;D xsi:type="xsd:double"&gt;4.4145823&lt;/D&gt;&lt;D xsi:type="xsd:double"&gt;1.6550183&lt;/D&gt;&lt;D xsi:type="xsd:double"&gt;-7.9571486&lt;/D&gt;&lt;D xsi:type="xsd:double"&gt;1.5062213&lt;/D&gt;&lt;D xsi:type="xsd:double"&gt;-0.5806446&lt;/D&gt;&lt;D xsi:type="xsd:double"&gt;-2.123046&lt;/D&gt;&lt;D xsi:type="xsd:double"&gt;-5.116284&lt;/D&gt;&lt;D xsi:type="xsd:double"&gt;2.5910378&lt;/D&gt;&lt;D xsi:type="xsd:double"&gt;-4.300338&lt;/D&gt;&lt;D xsi:type="xsd:double"&gt;10.271036&lt;/D&gt;&lt;D xsi:type="xsd:double"&gt;-5.821472&lt;/D&gt;&lt;D xsi:type="xsd:double"&gt;3.9209008&lt;/D&gt;&lt;D xsi:type="xsd:double"&gt;3.598106&lt;/D&gt;&lt;D xsi:type="xsd:double"&gt;-0.6887317&lt;/D&gt;&lt;D xsi:type="xsd:double"&gt;1.6832829&lt;/D&gt;&lt;D xsi:type="xsd:double"&gt;-13.400388&lt;/D&gt;&lt;D xsi:type="xsd:double"&gt;11.652303&lt;/D&gt;&lt;D xsi:type="xsd:double"&gt;0.24778843&lt;/D&gt;&lt;D xsi:type="xsd:double"&gt;1.1455536&lt;/D&gt;&lt;D xsi:type="xsd:double"&gt;-2.9980004&lt;/D&gt;&lt;D xsi:type="xsd:double"&gt;1.5796661&lt;/D&gt;&lt;D xsi:type="xsd:double"&gt;-3.0425966&lt;/D&gt;&lt;D xsi:type="xsd:double"&gt;-5.29986&lt;/D&gt;&lt;D xsi:type="xsd:double"&gt;5.2382708&lt;/D&gt;&lt;/FQL&gt;&lt;FQL&gt;&lt;Q&gt;EIDO^FG_TOTAL_RETURNC(-10AY,0,AM)&lt;/Q&gt;&lt;R&gt;121&lt;/R&gt;&lt;C&gt;1&lt;/C&gt;&lt;D xsi:type="xsd:double"&gt;-7.650566&lt;/D&gt;&lt;D xsi:type="xsd:double"&gt;13.268864&lt;/D&gt;&lt;D xsi:type="xsd:double"&gt;-1.1611998&lt;/D&gt;&lt;D xsi:type="xsd:double"&gt;-5.217695&lt;/D&gt;&lt;D xsi:type="xsd:double"&gt;-1.4582574&lt;/D&gt;&lt;D xsi:type="xsd:double"&gt;1.7758012&lt;/D&gt;&lt;D xsi:type="xsd:double"&gt;-0.07086396&lt;/D&gt;&lt;D xsi:type="xsd:double"&gt;-0.51075816&lt;/D&gt;&lt;D xsi:type="xsd:double"&gt;1.1367798&lt;/D&gt;&lt;D xsi:type="xsd:double"&gt;-2.175492&lt;/D&gt;&lt;D xsi:type="xsd:double"&gt;-3.409934&lt;/D&gt;&lt;D xsi:type="xsd:double"&gt;-0.9976983&lt;/D&gt;&lt;D xsi:type="xsd:double"&gt;-8.1076565&lt;/D&gt;&lt;D xsi:type="xsd:double"&gt;-5.9829054&lt;/D&gt;&lt;D xsi:type="xsd:double"&gt;-8.181816&lt;/D&gt;&lt;D xsi:type="xsd:double"&gt;-17.87129&lt;/D&gt;&lt;D xsi:type="xsd:double"&gt;26.702833&lt;/D&gt;&lt;D xsi:type="xsd:double"&gt;-1.3320684&lt;/D&gt;&lt;D xsi:type="xsd:double"&gt;2.412188&lt;/D&gt;&lt;D xsi:type="xsd:double"&gt;-0.42452812&lt;/D&gt;&lt;D xsi:type="xsd:double"&gt;4.6897173&lt;/D&gt;&lt;D xsi:type="xsd:double"&gt;2.714932&lt;/D&gt;&lt;D xsi:type="xsd:double"&gt;2.4669528&lt;/D&gt;&lt;D xsi:type="xsd:double"&gt;-3.4823716&lt;/D&gt;&lt;D xsi:type="xsd:double"&gt;6.4833403&lt;/D&gt;&lt;D xsi:type="xsd:double"&gt;9.344614&lt;/D&gt;&lt;D xsi:type="xsd:double"&gt;0.34803152&lt;/D&gt;&lt;D xsi:type="xsd:double"&gt;4.123318&lt;/D&gt;&lt;D xsi:type="xsd:double"&gt;-3.4789085&lt;/D&gt;&lt;D xsi:type="xsd:double"&gt;-11.618101&lt;/D&gt;&lt;D xsi:type="xsd:double"&gt;2.4124622&lt;/D&gt;&lt;D xsi:type="xsd:double"&gt;3.6047459&lt;/D&gt;&lt;D xsi:type="xsd:double"&gt;0.24559498&lt;/D&gt;&lt;D xsi:type="xsd:double"&gt;5.3899527&lt;/D&gt;&lt;D xsi:type="xsd:double"&gt;2.0147204&lt;/D&gt;&lt;D xsi:type="xsd:double"&gt;1.7470598&lt;/D&gt;&lt;D xsi:type="xsd:double"&gt;4.284477&lt;/D&gt;&lt;D xsi:type="xsd:double"&gt;-2.898556&lt;/D&gt;&lt;D xsi:type="xsd:double"&gt;1.3805985&lt;/D&gt;&lt;D xsi:type="xsd:double"&gt;-3.5701096&lt;/D&gt;&lt;D xsi:type="xsd:double"&gt;1.603055&lt;/D&gt;&lt;D xsi:type="xsd:double"&gt;2.3290753&lt;/D&gt;&lt;D xsi:type="xsd:double"&gt;4.225445&lt;/D&gt;&lt;D xsi:type="xsd:double"&gt;7.7574015&lt;/D&gt;&lt;D xsi:type="xsd:double"&gt;-6.380886&lt;/D&gt;&lt;D xsi:type="xsd:double"&gt;-7.375044&lt;/D&gt;&lt;D xsi:type="xsd:double"&gt;-3.6981106&lt;/D&gt;&lt;D xsi:type="xsd:double"&gt;-1.3714731&lt;/D&gt;&lt;D xsi:type="xsd:double"&gt;-9.661084&lt;/D&gt;&lt;D xsi:type="xsd:double"&gt;8.06452&lt;/D&gt;&lt;D xsi:type="xsd:double"&gt;-0.538975&lt;/D&gt;&lt;D xsi:type="xsd:double"&gt;-4.251772&lt;/D&gt;&lt;D xsi:type="xsd:double"&gt;-5.528945&lt;/D&gt;&lt;D xsi:type="xsd:double"&gt;13.917041&lt;/D&gt;&lt;D xsi:type="xsd:double"&gt;0.6374836&lt;/D&gt;&lt;D xsi:type="xsd:double"&gt;8.376968&lt;/D&gt;&lt;D xsi:type="xsd:double"&gt;-4.384989&lt;/D&gt;&lt;D xsi:type="xsd:double"&gt;-0.07773042&lt;/D&gt;&lt;D xsi:type="xsd:double"&gt;1.0890722&lt;/D&gt;&lt;D xsi:type="xsd:double"&gt;-8.00308&lt;/D&gt;&lt;D xsi:type="xsd:double"&gt;10.516512&lt;/D&gt;&lt;D xsi:type="xsd:double"&gt;-0.38476586&lt;/D&gt;&lt;D xsi:type="xsd:double"&gt;-3.9783657&lt;/D&gt;&lt;D xsi:type="xsd:double"&gt;-1.8101394&lt;/D&gt;&lt;D xsi:type="xsd:double"&gt;5.0798893&lt;/D&gt;&lt;D xsi:type="xsd:double"&gt;-5.497074&lt;/D&gt;&lt;D xsi:type="xsd:double"&gt;6.1329126&lt;/D&gt;&lt;D xsi:type="xsd:double"&gt;-0.7009387&lt;/D&gt;&lt;D xsi:type="xsd:double"&gt;-15.215683&lt;/D&gt;&lt;D xsi:type="xsd:double"&gt;-33.67253&lt;/D&gt;&lt;D xsi:type="xsd:double"&gt;7.6708436&lt;/D&gt;&lt;D xsi:type="xsd:double"&gt;9.4559555&lt;/D&gt;&lt;D xsi:type="xsd:double"&gt;8.523798&lt;/D&gt;&lt;D xsi:type="xsd:double"&gt;4.5154214&lt;/D&gt;&lt;D xsi:type="xsd:double"&gt;6.6385627&lt;/D&gt;&lt;D xsi:type="xsd:double"&gt;-14.179838&lt;/D&gt;&lt;D xsi:type="xsd:double"&gt;5.1813483&lt;/D&gt;&lt;D xsi:type="xsd:double"&gt;24.137926&lt;/D&gt;&lt;D xsi:type="xsd:double"&gt;5.3629994&lt;/D&gt;&lt;D xsi:type="xsd:double"&gt;-1.9814491&lt;/D&gt;&lt;D xsi:type="xsd:double"&gt;-1.7204285&lt;/D&gt;&lt;D xsi:type="xsd:double"&gt;0.7877469&lt;/D&gt;&lt;D xsi:type="xsd:double"&gt;-5.601394&lt;/D&gt;&lt;D xsi:type="xsd:double"&gt;-1.7479241&lt;/D&gt;&lt;D xsi:type="xsd:double"&gt;-4.924589&lt;/D&gt;&lt;D xsi:type="xsd:double"&gt;-0.5450964&lt;/D&gt;&lt;D xsi:type="xsd:double"&gt;4.0856957&lt;/D&gt;&lt;D xsi:type="xsd:double"&gt;0.38295984&lt;/D&gt;&lt;D xsi:type="xsd:double"&gt;13.82929&lt;/D&gt;&lt;D xsi:type="xsd:double"&gt;-3.812325&lt;/D&gt;&lt;D xsi:type="xsd:double"&gt;1.8470287&lt;/D&gt;&lt;D xsi:type="xsd:double"&gt;-0.08612871&lt;/D&gt;&lt;D xsi:type="xsd:double"&gt;4.870689&lt;/D&gt;&lt;D xsi:type="xsd:double"&gt;2.4249911&lt;/D&gt;&lt;D xsi:type="xsd:double"&gt;1.4446259&lt;/D&gt;&lt;D xsi:type="xsd:double"&gt;-2.808547&lt;/D&gt;&lt;D xsi:type="xsd:double"&gt;-6.2252464&lt;/D&gt;&lt;D xsi:type="xsd:double"&gt;1.7165542&lt;/D&gt;&lt;D xsi:type="xsd:double"&gt;1.9472003&lt;/D&gt;&lt;D xsi:type="xsd:double"&gt;1.3157964&lt;/D&gt;&lt;D xsi:type="xsd:double"&gt;-0.54461956&lt;/D&gt;&lt;D xsi:type="xsd:double"&gt;-1.9376516&lt;/D&gt;&lt;D xsi:type="xsd:double"&gt;-4.457408&lt;/D&gt;&lt;D xsi:type="xsd:double"&gt;6.9482207&lt;/D&gt;&lt;D xsi:type="xsd:double"&gt;-2.7176201&lt;/D&gt;&lt;D xsi:type="xsd:double"&gt;1.2658238&lt;/D&gt;&lt;D xsi:type="xsd:double"&gt;6.681025&lt;/D&gt;&lt;D xsi:type="xsd:double"&gt;-3.8787842&lt;/D&gt;&lt;D xsi:type="xsd:double"&gt;-1.2304068&lt;/D&gt;&lt;D xsi:type="xsd:double"&gt;1.5204191&lt;/D&gt;&lt;D xsi:type="xsd:double"&gt;-1.1981189&lt;/D&gt;&lt;D xsi:type="xsd:double"&gt;-3.248161&lt;/D&gt;&lt;D xsi:type="xsd:double"&gt;-8.863026&lt;/D&gt;&lt;D xsi:type="xsd:double"&gt;7.31827&lt;/D&gt;&lt;D xsi:type="xsd:double"&gt;2.561617&lt;/D&gt;&lt;D xsi:type="xsd:double"&gt;-3.9586127&lt;/D&gt;&lt;D xsi:type="xsd:double"&gt;5.5737734&lt;/D&gt;&lt;D xsi:type="xsd:double"&gt;-0.044363737&lt;/D&gt;&lt;D xsi:type="xsd:double"&gt;-9.853536&lt;/D&gt;&lt;D xsi:type="xsd:double"&gt;0.5908489&lt;/D&gt;&lt;D xsi:type="xsd:double"&gt;-2.361524&lt;/D&gt;&lt;/FQL&gt;&lt;FQL&gt;&lt;Q&gt;EWW^FMA_DIV_YLD(NTMA,-10AY,0,AM,"PORTAGG","MEANR")&lt;/Q&gt;&lt;R&gt;121&lt;/R&gt;&lt;C&gt;1&lt;/C&gt;&lt;D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xsi:type="xsd:double"&gt;2.15715831017169&lt;/D&gt;&lt;D xsi:type="xsd:double"&gt;2.12360556478281&lt;/D&gt;&lt;D xsi:type="xsd:double"&gt;2.04587562342543&lt;/D&gt;&lt;D xsi:type="xsd:double"&gt;2.04775147082908&lt;/D&gt;&lt;D xsi:type="xsd:double"&gt;2.05824029452954&lt;/D&gt;&lt;D xsi:type="xsd:double"&gt;2.17456810103117&lt;/D&gt;&lt;D xsi:type="xsd:double"&gt;2.08569633849645&lt;/D&gt;&lt;D xsi:type="xsd:double"&gt;2.06880427211388&lt;/D&gt;&lt;D xsi:type="xsd:double"&gt;2.05085423501812&lt;/D&gt;&lt;D xsi:type="xsd:double"&gt;2.09096256787938&lt;/D&gt;&lt;D xsi:type="xsd:double"&gt;2.28051135019235&lt;/D&gt;&lt;D xsi:type="xsd:double"&gt;2.38324702089929&lt;/D&gt;&lt;D xsi:type="xsd:double"&gt;2.34150690785615&lt;/D&gt;&lt;D xsi:type="xsd:double"&gt;2.38395611933613&lt;/D&gt;&lt;D xsi:type="xsd:double"&gt;2.34431319139522&lt;/D&gt;&lt;D xsi:type="xsd:double"&gt;2.38508016041764&lt;/D&gt;&lt;D xsi:type="xsd:double"&gt;2.37547295376518&lt;/D&gt;&lt;D xsi:type="xsd:double"&gt;2.45469253688968&lt;/D&gt;&lt;D xsi:type="xsd:double"&gt;2.38763960091693&lt;/D&gt;&lt;D xsi:type="xsd:double"&gt;2.36446914832308&lt;/D&gt;&lt;D xsi:type="xsd:double"&gt;2.48310003374233&lt;/D&gt;&lt;D xsi:type="xsd:double"&gt;2.52799810990251&lt;/D&gt;&lt;D xsi:type="xsd:double"&gt;2.58351653266928&lt;/D&gt;&lt;D xsi:type="xsd:double"&gt;2.51729044962003&lt;/D&gt;&lt;D xsi:type="xsd:double"&gt;2.43694595449527&lt;/D&gt;&lt;D xsi:type="xsd:double"&gt;2.65658452348469&lt;/D&gt;&lt;D xsi:type="xsd:double"&gt;2.69561494573978&lt;/D&gt;&lt;D xsi:type="xsd:double"&gt;2.67080168734382&lt;/D&gt;&lt;D xsi:type="xsd:double"&gt;2.92735555219357&lt;/D&gt;&lt;D xsi:type="xsd:double"&gt;2.82367232010463&lt;/D&gt;&lt;D xsi:type="xsd:double"&gt;2.6904282423086&lt;/D&gt;&lt;D xsi:type="xsd:double"&gt;2.74389330238778&lt;/D&gt;&lt;D xsi:type="xsd:double"&gt;2.77434173526884&lt;/D&gt;&lt;D xsi:type="xsd:double"&gt;3.10189252107931&lt;/D&gt;&lt;D xsi:type="xsd:double"&gt;3.52497179246983&lt;/D&gt;&lt;D xsi:type="xsd:double"&gt;3.45858600387452&lt;/D&gt;&lt;D xsi:type="xsd:double"&gt;3.30735661160418&lt;/D&gt;&lt;D xsi:type="xsd:double"&gt;3.357805777245&lt;/D&gt;&lt;D xsi:type="xsd:double"&gt;3.45492136022917&lt;/D&gt;&lt;D xsi:type="xsd:double"&gt;3.29999718789908&lt;/D&gt;&lt;D xsi:type="xsd:double"&gt;3.61883709716515&lt;/D&gt;&lt;D xsi:type="xsd:double"&gt;3.555972389699&lt;/D&gt;&lt;D xsi:type="xsd:double"&gt;3.8015896190839&lt;/D&gt;&lt;D xsi:type="xsd:double"&gt;3.80344707677357&lt;/D&gt;&lt;D xsi:type="xsd:double"&gt;3.62088858564709&lt;/D&gt;&lt;D xsi:type="xsd:double"&gt;3.47901249370579&lt;/D&gt;&lt;D xsi:type="xsd:double"&gt;3.5542366624718&lt;/D&gt;&lt;D xsi:type="xsd:double"&gt;3.4622348680228&lt;/D&gt;&lt;D xsi:type="xsd:double"&gt;3.46372164075993&lt;/D&gt;&lt;D xsi:type="xsd:double"&gt;3.59606248162547&lt;/D&gt;&lt;D xsi:type="xsd:double"&gt;4.55854481177653&lt;/D&gt;&lt;D xsi:type="xsd:double"&gt;3.97155162614866&lt;/D&gt;&lt;D xsi:type="xsd:double"&gt;3.23147257963542&lt;/D&gt;&lt;D xsi:type="xsd:double"&gt;3.05761653082436&lt;/D&gt;&lt;D xsi:type="xsd:double"&gt;3.02962945955162&lt;/D&gt;&lt;D xsi:type="xsd:double"&gt;3.07390314406181&lt;/D&gt;&lt;D xsi:type="xsd:double"&gt;3.39047309348115&lt;/D&gt;&lt;D xsi:type="xsd:double"&gt;3.43632892234301&lt;/D&gt;&lt;D xsi:type="xsd:double"&gt;3.24805941340137&lt;/D&gt;&lt;D xsi:type="xsd:double"&gt;3.49011970181838&lt;/D&gt;&lt;D xsi:type="xsd:double"&gt;3.54936409440416&lt;/D&gt;&lt;D xsi:type="xsd:double"&gt;3.48362538670616&lt;/D&gt;&lt;D xsi:type="xsd:double"&gt;3.32027001930944&lt;/D&gt;&lt;D xsi:type="xsd:double"&gt;3.13101303993999&lt;/D&gt;&lt;D xsi:type="xsd:double"&gt;3.11886095279737&lt;/D&gt;&lt;D xsi:type="xsd:double"&gt;3.13177003674091&lt;/D&gt;&lt;D xsi:type="xsd:double"&gt;3.08718432361216&lt;/D&gt;&lt;D xsi:type="xsd:double"&gt;3.10974674867888&lt;/D&gt;&lt;D xsi:type="xsd:double"&gt;3.2974207322036&lt;/D&gt;&lt;D xsi:type="xsd:double"&gt;3.46899475755651&lt;/D&gt;&lt;D xsi:type="xsd:double"&gt;3.60407849073998&lt;/D&gt;&lt;D xsi:type="xsd:double"&gt;3.35454820899058&lt;/D&gt;&lt;D xsi:type="xsd:double"&gt;3.72769621574699&lt;/D&gt;&lt;D xsi:type="xsd:double"&gt;3.61361643403122&lt;/D&gt;&lt;D xsi:type="xsd:double"&gt;3.37641531047771&lt;/D&gt;&lt;D xsi:type="xsd:double"&gt;3.66310776407811&lt;/D&gt;&lt;D xsi:type="xsd:double"&gt;3.64757721366945&lt;/D&gt;&lt;D xsi:type="xsd:double"&gt;4.06323633425206&lt;/D&gt;&lt;D xsi:type="xsd:double"&gt;4.00842718216473&lt;/D&gt;&lt;D xsi:type="xsd:double"&gt;4.08905730608465&lt;/D&gt;&lt;D xsi:type="xsd:double"&gt;4.17162153126937&lt;/D&gt;&lt;D xsi:type="xsd:double"&gt;3.8413039648336&lt;/D&gt;&lt;D xsi:type="xsd:double"&gt;3.76573899354737&lt;/D&gt;&lt;D xsi:type="xsd:double"&gt;3.88630211113952&lt;/D&gt;&lt;D xsi:type="xsd:double"&gt;3.5581407922179&lt;/D&gt;&lt;D xsi:type="xsd:double"&gt;3.64203299717428&lt;/D&gt;&lt;D xsi:type="xsd:double"&gt;3.7112827509421&lt;/D&gt;&lt;D xsi:type="xsd:double"&gt;3.57804085667102&lt;/D&gt;&lt;D xsi:type="xsd:double"&gt;3.69458759914269&lt;/D&gt;&lt;D xsi:type="xsd:double"&gt;3.87716706722079&lt;/D&gt;&lt;D xsi:type="xsd:double"&gt;3.73356414024617&lt;/D&gt;&lt;D xsi:type="xsd:double"&gt;3.97914438437604&lt;/D&gt;&lt;D xsi:type="xsd:double"&gt;4.18652316551455&lt;/D&gt;&lt;D xsi:type="xsd:double"&gt;4.3717763448498&lt;/D&gt;&lt;D xsi:type="xsd:double"&gt;4.07311191975073&lt;/D&gt;&lt;D xsi:type="xsd:double"&gt;3.71885696321839&lt;/D&gt;&lt;D xsi:type="xsd:double"&gt;3.75075337758676&lt;/D&gt;&lt;D xsi:type="xsd:double"&gt;4.01743326057817&lt;/D&gt;&lt;D xsi:type="xsd:double"&gt;3.9830868829837&lt;/D&gt;&lt;D xsi:type="xsd:double"&gt;4.06547522070373&lt;/D&gt;&lt;D xsi:type="xsd:double"&gt;4.36835072783833&lt;/D&gt;&lt;D xsi:type="xsd:double"&gt;4.56627254916767&lt;/D&gt;&lt;/FQL&gt;&lt;FQL&gt;&lt;Q&gt;MCHI^FMA_PE(NTMA,-10AY,0,AM,"PORTAGG","MEANR")&lt;/Q&gt;&lt;R&gt;121&lt;/R&gt;&lt;C&gt;1&lt;/C&gt;&lt;D xsi:type="xsd:double"&gt;8.77222583202844&lt;/D&gt;&lt;D xsi:type="xsd:double"&gt;9.34287010350293&lt;/D&gt;&lt;D xsi:type="xsd:double"&gt;9.14654523612813&lt;/D&gt;&lt;D xsi:type="xsd:double"&gt;8.71449611822483&lt;/D&gt;&lt;D xsi:type="xsd:double"&gt;8.63452380875265&lt;/D&gt;&lt;D xsi:type="xsd:double"&gt;9.07557106689444&lt;/D&gt;&lt;D xsi:type="xsd:double"&gt;9.16405541865002&lt;/D&gt;&lt;D xsi:type="xsd:double"&gt;10.1502522852914&lt;/D&gt;&lt;D xsi:type="xsd:double"&gt;10.3408263886756&lt;/D&gt;&lt;D xsi:type="xsd:double"&gt;10.2202058998277&lt;/D&gt;&lt;D xsi:type="xsd:double"&gt;12.5430334512046&lt;/D&gt;&lt;D xsi:type="xsd:double"&gt;11.6957690537886&lt;/D&gt;&lt;D xsi:type="xsd:double"&gt;10.9971027544858&lt;/D&gt;&lt;D xsi:type="xsd:double"&gt;9.4484366860001&lt;/D&gt;&lt;D xsi:type="xsd:double"&gt;8.74061099852152&lt;/D&gt;&lt;D xsi:type="xsd:double"&gt;8.74274534437221&lt;/D&gt;&lt;D xsi:type="xsd:double"&gt;9.5960426378978&lt;/D&gt;&lt;D xsi:type="xsd:double"&gt;9.28226667768459&lt;/D&gt;&lt;D xsi:type="xsd:double"&gt;9.34174598895629&lt;/D&gt;&lt;D xsi:type="xsd:double"&gt;8.92700791901484&lt;/D&gt;&lt;D xsi:type="xsd:double"&gt;9.02885849145464&lt;/D&gt;&lt;D xsi:type="xsd:double"&gt;9.90074601574824&lt;/D&gt;&lt;D xsi:type="xsd:double"&gt;10.2271628150538&lt;/D&gt;&lt;D xsi:type="xsd:double"&gt;9.92799317315808&lt;/D&gt;&lt;D xsi:type="xsd:double"&gt;10.5594734764106&lt;/D&gt;&lt;D xsi:type="xsd:double"&gt;11.5009681999659&lt;/D&gt;&lt;D xsi:type="xsd:double"&gt;12.0120506381175&lt;/D&gt;&lt;D xsi:type="xsd:double"&gt;12.4792509350564&lt;/D&gt;&lt;D xsi:type="xsd:double"&gt;12.0534397042207&lt;/D&gt;&lt;D xsi:type="xsd:double"&gt;12.0158025306645&lt;/D&gt;&lt;D xsi:type="xsd:double"&gt;11.2727362349352&lt;/D&gt;&lt;D xsi:type="xsd:double"&gt;12.0071719293888&lt;/D&gt;&lt;D xsi:type="xsd:double"&gt;12.277883546916&lt;/D&gt;&lt;D xsi:type="xsd:double"&gt;12.4962834572092&lt;/D&gt;&lt;D xsi:type="xsd:double"&gt;12.5862053862381&lt;/D&gt;&lt;D xsi:type="xsd:double"&gt;13.1313430127667&lt;/D&gt;&lt;D xsi:type="xsd:double"&gt;12.9976844546102&lt;/D&gt;&lt;D xsi:type="xsd:double"&gt;13.5870587036366&lt;/D&gt;&lt;D xsi:type="xsd:double"&gt;13.5103155404491&lt;/D&gt;&lt;D xsi:type="xsd:double"&gt;13.4243102726417&lt;/D&gt;&lt;D xsi:type="xsd:double"&gt;13.5839121885553&lt;/D&gt;&lt;D xsi:type="xsd:double"&gt;13.9422904759604&lt;/D&gt;&lt;D xsi:type="xsd:double"&gt;13.3645209236612&lt;/D&gt;&lt;D xsi:type="xsd:double"&gt;14.60594637657&lt;/D&gt;&lt;D xsi:type="xsd:double"&gt;13.2420904888303&lt;/D&gt;&lt;D xsi:type="xsd:double"&gt;12.4307618135578&lt;/D&gt;&lt;D xsi:type="xsd:double"&gt;12.2974779430999&lt;/D&gt;&lt;D xsi:type="xsd:double"&gt;12.5733373596657&lt;/D&gt;&lt;D xsi:type="xsd:double"&gt;11.6924264561198&lt;/D&gt;&lt;D xsi:type="xsd:double"&gt;12.0383355185074&lt;/D&gt;&lt;D xsi:type="xsd:double"&gt;11.5532699738091&lt;/D&gt;&lt;D xsi:type="xsd:double"&gt;11.2030128822044&lt;/D&gt;&lt;D xsi:type="xsd:double"&gt;9.84273305602087&lt;/D&gt;&lt;D xsi:type="xsd:double"&gt;10.7715284736849&lt;/D&gt;&lt;D xsi:type="xsd:double"&gt;10.0531179239669&lt;/D&gt;&lt;D xsi:type="xsd:double"&gt;10.829796120976&lt;/D&gt;&lt;D xsi:type="xsd:double"&gt;11.4061366542568&lt;/D&gt;&lt;D xsi:type="xsd:double"&gt;11.6454824123255&lt;/D&gt;&lt;D xsi:type="xsd:double"&gt;12.0739704884702&lt;/D&gt;&lt;D xsi:type="xsd:double"&gt;10.6787767895411&lt;/D&gt;&lt;D xsi:type="xsd:double"&gt;11.4975110343848&lt;/D&gt;&lt;D xsi:type="xsd:double"&gt;11.5525795517599&lt;/D&gt;&lt;D xsi:type="xsd:double"&gt;11.0288145790586&lt;/D&gt;&lt;D xsi:type="xsd:double"&gt;10.9587937868273&lt;/D&gt;&lt;D xsi:type="xsd:double"&gt;11.2781616873102&lt;/D&gt;&lt;D xsi:type="xsd:double"&gt;11.7253982559725&lt;/D&gt;&lt;D xsi:type="xsd:double"&gt;12.3741543213814&lt;/D&gt;&lt;D xsi:type="xsd:double"&gt;12.0519779017259&lt;/D&gt;&lt;D xsi:type="xsd:double"&gt;11.7865887697905&lt;/D&gt;&lt;D xsi:type="xsd:double"&gt;11.5215183861922&lt;/D&gt;&lt;D xsi:type="xsd:double"&gt;12.4741923553198&lt;/D&gt;&lt;D xsi:type="xsd:double"&gt;12.3346220948848&lt;/D&gt;&lt;D xsi:type="xsd:double"&gt;14.0042701342001&lt;/D&gt;&lt;D xsi:type="xsd:double"&gt;14.8562132126946&lt;/D&gt;&lt;D xsi:type="xsd:double"&gt;15.5605717243265&lt;/D&gt;&lt;D xsi:type="xsd:double"&gt;14.617183968924&lt;/D&gt;&lt;D xsi:type="xsd:double"&gt;15.485079416237&lt;/D&gt;&lt;D xsi:type="xsd:double"&gt;15.3767684252831&lt;/D&gt;&lt;D xsi:type="xsd:double"&gt;14.9195523710716&lt;/D&gt;&lt;D xsi:type="xsd:double"&gt;17.3006025148982&lt;/D&gt;&lt;D xsi:type="xsd:double"&gt;16.8575459925002&lt;/D&gt;&lt;D xsi:type="xsd:double"&gt;16.0384701963524&lt;/D&gt;&lt;D xsi:type="xsd:double"&gt;16.19091166777&lt;/D&gt;&lt;D xsi:type="xsd:double"&gt;15.9206155199712&lt;/D&gt;&lt;D xsi:type="xsd:double"&gt;16.3467888970584&lt;/D&gt;&lt;D xsi:type="xsd:double"&gt;13.706416353677&lt;/D&gt;&lt;D xsi:type="xsd:double"&gt;13.3875263323631&lt;/D&gt;&lt;D xsi:type="xsd:double"&gt;13.2016370984662&lt;/D&gt;&lt;D xsi:type="xsd:double"&gt;13.4712163772384&lt;/D&gt;&lt;D xsi:type="xsd:double"&gt;12.8022810009169&lt;/D&gt;&lt;D xsi:type="xsd:double"&gt;12.2787905430019&lt;/D&gt;&lt;D xsi:type="xsd:double"&gt;11.7612530658092&lt;/D&gt;&lt;D xsi:type="xsd:double"&gt;11.4212402884779&lt;/D&gt;&lt;D xsi:type="xsd:double"&gt;10.7096565067241&lt;/D&gt;&lt;D xsi:type="xsd:double"&gt;10.2040869353427&lt;/D&gt;&lt;D xsi:type="xsd:double"&gt;10.7270396385793&lt;/D&gt;&lt;D xsi:type="xsd:double"&gt;12.2439268662554&lt;/D&gt;&lt;D xsi:type="xsd:double"&gt;11.2051810401345&lt;/D&gt;&lt;D xsi:type="xsd:double"&gt;11.0967199263084&lt;/D&gt;&lt;D xsi:type="xsd:double"&gt;9.96156485985932&lt;/D&gt;&lt;D xsi:type="xsd:double"&gt;8.37507801708872&lt;/D&gt;&lt;D xsi:type="xsd:double"&gt;9.75663809652329&lt;/D&gt;&lt;D xsi:type="xsd:double"&gt;10.7922419379942&lt;/D&gt;&lt;D xsi:type="xsd:double"&gt;12.2908954492313&lt;/D&gt;&lt;D xsi:type="xsd:double"&gt;10.6872652333499&lt;/D&gt;&lt;D xsi:type="xsd:double"&gt;10.7828938168309&lt;/D&gt;&lt;D xsi:type="xsd:double"&gt;10.5469613886548&lt;/D&gt;&lt;D xsi:type="xsd:double"&gt;9.90839014566061&lt;/D&gt;&lt;D xsi:type="xsd:double"&gt;10.3122560352609&lt;/D&gt;&lt;D xsi:type="xsd:double"&gt;11.0308384367586&lt;/D&gt;&lt;D xsi:type="xsd:double"&gt;10.1383172823693&lt;/D&gt;&lt;D xsi:type="xsd:double"&gt;9.80047615465535&lt;/D&gt;&lt;D xsi:type="xsd:double"&gt;9.67981434278923&lt;/D&gt;&lt;D xsi:type="xsd:double"&gt;9.62149380274792&lt;/D&gt;&lt;D xsi:type="xsd:double"&gt;9.34122262186908&lt;/D&gt;&lt;D xsi:type="xsd:double"&gt;8.79519262270327&lt;/D&gt;&lt;D xsi:type="xsd:double"&gt;9.12345311189531&lt;/D&gt;&lt;D xsi:type="xsd:double"&gt;9.19666783557671&lt;/D&gt;&lt;D xsi:type="xsd:double"&gt;9.92726029331407&lt;/D&gt;&lt;D xsi:type="xsd:double"&gt;10.3084502883008&lt;/D&gt;&lt;D xsi:type="xsd:double"&gt;9.7943261988186&lt;/D&gt;&lt;/FQL&gt;&lt;FQL&gt;&lt;Q&gt;KSA^FMA_PE(LTMA,-10AY,0,AM,"PORTAGG","MEANR")&lt;/Q&gt;&lt;R&gt;121&lt;/R&gt;&lt;C&gt;1&lt;/C&gt;&lt;D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xsi:type="xsd:double"&gt;10.9433186232037&lt;/D&gt;&lt;D xsi:type="xsd:double"&gt;11.3559043863377&lt;/D&gt;&lt;D xsi:type="xsd:double"&gt;11.7849360411247&lt;/D&gt;&lt;D xsi:type="xsd:double"&gt;12.2761308480169&lt;/D&gt;&lt;D xsi:type="xsd:double"&gt;12.3178960221993&lt;/D&gt;&lt;D xsi:type="xsd:double"&gt;12.645859755169&lt;/D&gt;&lt;D xsi:type="xsd:double"&gt;12.7588461474989&lt;/D&gt;&lt;D xsi:type="xsd:double"&gt;12.4980998208415&lt;/D&gt;&lt;D xsi:type="xsd:double"&gt;12.1111278097296&lt;/D&gt;&lt;D xsi:type="xsd:double"&gt;12.9204957933116&lt;/D&gt;&lt;D xsi:type="xsd:double"&gt;14.6978802503033&lt;/D&gt;&lt;D xsi:type="xsd:double"&gt;15.4108584130648&lt;/D&gt;&lt;D xsi:type="xsd:double"&gt;15.3204957758141&lt;/D&gt;&lt;D xsi:type="xsd:double"&gt;15.4240544855496&lt;/D&gt;&lt;D xsi:type="xsd:double"&gt;15.1940529437332&lt;/D&gt;&lt;D xsi:type="xsd:double"&gt;15.0869857290888&lt;/D&gt;&lt;D xsi:type="xsd:double"&gt;15.0199259725557&lt;/D&gt;&lt;D xsi:type="xsd:double"&gt;15.5790701020158&lt;/D&gt;&lt;D xsi:type="xsd:double"&gt;15.3154527771025&lt;/D&gt;&lt;D xsi:type="xsd:double"&gt;15.127750544574&lt;/D&gt;&lt;D xsi:type="xsd:double"&gt;14.9119488537997&lt;/D&gt;&lt;D xsi:type="xsd:double"&gt;14.3053914238132&lt;/D&gt;&lt;D xsi:type="xsd:double"&gt;14.2544233854167&lt;/D&gt;&lt;D xsi:type="xsd:double"&gt;14.3700836309531&lt;/D&gt;&lt;D xsi:type="xsd:double"&gt;15.1474766460146&lt;/D&gt;&lt;D xsi:type="xsd:double"&gt;15.0278506946004&lt;/D&gt;&lt;D xsi:type="xsd:double"&gt;15.2703840722411&lt;/D&gt;&lt;D xsi:type="xsd:double"&gt;15.3943163320115&lt;/D&gt;&lt;D xsi:type="xsd:double"&gt;15.3298005786191&lt;/D&gt;&lt;D xsi:type="xsd:double"&gt;15.5299966128571&lt;/D&gt;&lt;D xsi:type="xsd:double"&gt;15.4644931290469&lt;/D&gt;&lt;D xsi:type="xsd:double"&gt;15.0664762709675&lt;/D&gt;&lt;D xsi:type="xsd:double"&gt;14.889714578674&lt;/D&gt;&lt;D xsi:type="xsd:double"&gt;15.0179298144612&lt;/D&gt;&lt;D xsi:type="xsd:double"&gt;14.6418694292987&lt;/D&gt;&lt;D xsi:type="xsd:double"&gt;15.2590943547561&lt;/D&gt;&lt;D xsi:type="xsd:double"&gt;17.3243132316515&lt;/D&gt;&lt;D xsi:type="xsd:double"&gt;17.2155499976917&lt;/D&gt;&lt;D xsi:type="xsd:double"&gt;17.2816933159613&lt;/D&gt;&lt;D xsi:type="xsd:double"&gt;17.5440933795795&lt;/D&gt;&lt;D xsi:type="xsd:double"&gt;17.1601798906046&lt;/D&gt;&lt;D xsi:type="xsd:double"&gt;17.3322711101046&lt;/D&gt;&lt;D xsi:type="xsd:double"&gt;17.4902660569087&lt;/D&gt;&lt;D xsi:type="xsd:double"&gt;17.7299145608772&lt;/D&gt;&lt;D xsi:type="xsd:double"&gt;18.3105348473625&lt;/D&gt;&lt;D xsi:type="xsd:double"&gt;18.1485822568496&lt;/D&gt;&lt;D xsi:type="xsd:double"&gt;18.2583391967512&lt;/D&gt;&lt;D xsi:type="xsd:double"&gt;19.9602078818734&lt;/D&gt;&lt;D xsi:type="xsd:double"&gt;19.1544225672464&lt;/D&gt;&lt;D xsi:type="xsd:double"&gt;17.5833686509289&lt;/D&gt;&lt;D xsi:type="xsd:double"&gt;17.0601039503881&lt;/D&gt;&lt;D xsi:type="xsd:double"&gt;17.9797563338039&lt;/D&gt;&lt;D xsi:type="xsd:double"&gt;18.7355499374907&lt;/D&gt;&lt;D xsi:type="xsd:double"&gt;19.1990093884207&lt;/D&gt;&lt;D xsi:type="xsd:double"&gt;19.8000048542328&lt;/D&gt;&lt;D xsi:type="xsd:double"&gt;21.5239894322229&lt;/D&gt;&lt;D xsi:type="xsd:double"&gt;24.3421752000132&lt;/D&gt;&lt;D xsi:type="xsd:double"&gt;25.364099111074&lt;/D&gt;&lt;D xsi:type="xsd:double"&gt;27.317168695634&lt;/D&gt;&lt;D xsi:type="xsd:double"&gt;28.8318599835276&lt;/D&gt;&lt;D xsi:type="xsd:double"&gt;26.9014515033358&lt;/D&gt;&lt;D xsi:type="xsd:double"&gt;26.6406303462967&lt;/D&gt;&lt;D xsi:type="xsd:double"&gt;25.8822207448663&lt;/D&gt;&lt;D xsi:type="xsd:double"&gt;25.756520244742&lt;/D&gt;&lt;D xsi:type="xsd:double"&gt;24.7535465199866&lt;/D&gt;&lt;D xsi:type="xsd:double"&gt;24.3276671309422&lt;/D&gt;&lt;D xsi:type="xsd:double"&gt;23.4373253933447&lt;/D&gt;&lt;D xsi:type="xsd:double"&gt;22.993368870856&lt;/D&gt;&lt;D xsi:type="xsd:double"&gt;22.135489468833&lt;/D&gt;&lt;D xsi:type="xsd:double"&gt;21.7287048354256&lt;/D&gt;&lt;D xsi:type="xsd:double"&gt;20.270704741439&lt;/D&gt;&lt;D xsi:type="xsd:double"&gt;19.6835883996531&lt;/D&gt;&lt;D xsi:type="xsd:double"&gt;21.0177541112376&lt;/D&gt;&lt;D xsi:type="xsd:double"&gt;21.4937297452156&lt;/D&gt;&lt;D xsi:type="xsd:double"&gt;21.3324999011476&lt;/D&gt;&lt;D xsi:type="xsd:double"&gt;21.2303561418182&lt;/D&gt;&lt;D xsi:type="xsd:double"&gt;20.0474306759306&lt;/D&gt;&lt;D xsi:type="xsd:double"&gt;19.1014744839508&lt;/D&gt;&lt;D xsi:type="xsd:double"&gt;19.059444829022&lt;/D&gt;&lt;D xsi:type="xsd:double"&gt;18.9933607952739&lt;/D&gt;&lt;D xsi:type="xsd:double"&gt;17.2813512811611&lt;/D&gt;&lt;D xsi:type="xsd:double"&gt;17.3355742962817&lt;/D&gt;&lt;D xsi:type="xsd:double"&gt;16.2420500869167&lt;/D&gt;&lt;D xsi:type="xsd:double"&gt;15.554034676118&lt;/D&gt;&lt;D xsi:type="xsd:double"&gt;16.0638447524278&lt;/D&gt;&lt;D xsi:type="xsd:double"&gt;15.2051924002173&lt;/D&gt;&lt;D xsi:type="xsd:double"&gt;15.386550064036&lt;/D&gt;&lt;D xsi:type="xsd:double"&gt;15.9224995198639&lt;/D&gt;&lt;D xsi:type="xsd:double"&gt;16.1615822521134&lt;/D&gt;&lt;D xsi:type="xsd:double"&gt;16.8029682387123&lt;/D&gt;&lt;D xsi:type="xsd:double"&gt;17.6238238400118&lt;/D&gt;&lt;D xsi:type="xsd:double"&gt;17.8155401548259&lt;/D&gt;&lt;D xsi:type="xsd:double"&gt;17.5558979435317&lt;/D&gt;&lt;D xsi:type="xsd:double"&gt;17.0783414536481&lt;/D&gt;&lt;D xsi:type="xsd:double"&gt;18.6682115060225&lt;/D&gt;&lt;D xsi:type="xsd:double"&gt;20.9446146951987&lt;/D&gt;&lt;D xsi:type="xsd:double"&gt;21.3005835586558&lt;/D&gt;&lt;D xsi:type="xsd:double"&gt;21.8531140875046&lt;/D&gt;&lt;D xsi:type="xsd:double"&gt;21.5338123129599&lt;/D&gt;&lt;D xsi:type="xsd:double"&gt;21.0282615578333&lt;/D&gt;&lt;D xsi:type="xsd:double"&gt;20.3048052559591&lt;/D&gt;&lt;D xsi:type="xsd:double"&gt;20.1793528989625&lt;/D&gt;&lt;/FQL&gt;&lt;FQL&gt;&lt;Q&gt;EPOL^FMA_PE(LTMA,-10AY,0,AM,"PORTAGG","MEANR")&lt;/Q&gt;&lt;R&gt;121&lt;/R&gt;&lt;C&gt;1&lt;/C&gt;&lt;D xsi:type="xsd:double"&gt;14.9316780089188&lt;/D&gt;&lt;D xsi:type="xsd:double"&gt;14.800563496203&lt;/D&gt;&lt;D xsi:type="xsd:double"&gt;14.6736584559958&lt;/D&gt;&lt;D xsi:type="xsd:double"&gt;14.6312808781305&lt;/D&gt;&lt;D xsi:type="xsd:double"&gt;14.9091292175248&lt;/D&gt;&lt;D xsi:type="xsd:double"&gt;14.6165065836233&lt;/D&gt;&lt;D xsi:type="xsd:double"&gt;14.3562343776412&lt;/D&gt;&lt;D xsi:type="xsd:double"&gt;17.5996840411743&lt;/D&gt;&lt;D xsi:type="xsd:double"&gt;20.4343330270215&lt;/D&gt;&lt;D xsi:type="xsd:double"&gt;19.8483503876841&lt;/D&gt;&lt;D xsi:type="xsd:double"&gt;19.6150633998491&lt;/D&gt;&lt;D xsi:type="xsd:double"&gt;18.7292077540079&lt;/D&gt;&lt;D xsi:type="xsd:double"&gt;17.7409147923524&lt;/D&gt;&lt;D xsi:type="xsd:double"&gt;16.4897476794653&lt;/D&gt;&lt;D xsi:type="xsd:double"&gt;15.4310840573937&lt;/D&gt;&lt;D xsi</t>
        </r>
      </text>
    </comment>
    <comment ref="A6" authorId="0" shapeId="0" xr:uid="{80C05D01-F5A7-4D46-AE89-E8A593FBA339}">
      <text>
        <r>
          <rPr>
            <b/>
            <sz val="9"/>
            <color indexed="81"/>
            <rFont val="Tahoma"/>
            <charset val="1"/>
          </rPr>
          <t>:type="xsd:double"&gt;14.0905519554328&lt;/D&gt;&lt;D xsi:type="xsd:double"&gt;13.6108034541762&lt;/D&gt;&lt;D xsi:type="xsd:double"&gt;12.220049365095&lt;/D&gt;&lt;D xsi:type="xsd:double"&gt;11.2290608569445&lt;/D&gt;&lt;D xsi:type="xsd:double"&gt;11.4210574645976&lt;/D&gt;&lt;D xsi:type="xsd:double"&gt;12.2747112112604&lt;/D&gt;&lt;D xsi:type="xsd:double"&gt;12.4080605195172&lt;/D&gt;&lt;D xsi:type="xsd:double"&gt;12.3046929923202&lt;/D&gt;&lt;D xsi:type="xsd:double"&gt;12.1420123520395&lt;/D&gt;&lt;D xsi:type="xsd:double"&gt;11.8558808524077&lt;/D&gt;&lt;D xsi:type="xsd:double"&gt;11.9831141711955&lt;/D&gt;&lt;D xsi:type="xsd:double"&gt;12.187771276555&lt;/D&gt;&lt;D xsi:type="xsd:double"&gt;12.0757643805966&lt;/D&gt;&lt;D xsi:type="xsd:double"&gt;12.8287122339512&lt;/D&gt;&lt;D xsi:type="xsd:double"&gt;12.5537276211142&lt;/D&gt;&lt;D xsi:type="xsd:double"&gt;13.6930554956513&lt;/D&gt;&lt;D xsi:type="xsd:double"&gt;14.4861896260837&lt;/D&gt;&lt;D xsi:type="xsd:double"&gt;15.7847443903929&lt;/D&gt;&lt;D xsi:type="xsd:double"&gt;15.4562592939782&lt;/D&gt;&lt;D xsi:type="xsd:double"&gt;15.3445431579033&lt;/D&gt;&lt;D xsi:type="xsd:double"&gt;14.9255895856965&lt;/D&gt;&lt;D xsi:type="xsd:double"&gt;14.632309358342&lt;/D&gt;&lt;D xsi:type="xsd:double"&gt;14.3840509159785&lt;/D&gt;&lt;D xsi:type="xsd:double"&gt;14.6176290709085&lt;/D&gt;&lt;D xsi:type="xsd:double"&gt;13.5169707858098&lt;/D&gt;&lt;D xsi:type="xsd:double"&gt;13.2952296709855&lt;/D&gt;&lt;D xsi:type="xsd:double"&gt;12.7480205560248&lt;/D&gt;&lt;D xsi:type="xsd:double"&gt;12.4645830933529&lt;/D&gt;&lt;D xsi:type="xsd:double"&gt;13.3027544238699&lt;/D&gt;&lt;D xsi:type="xsd:double"&gt;11.7666170547398&lt;/D&gt;&lt;D xsi:type="xsd:double"&gt;11.6015616258992&lt;/D&gt;&lt;D xsi:type="xsd:double"&gt;11.7525792096933&lt;/D&gt;&lt;D xsi:type="xsd:double"&gt;11.613684332248&lt;/D&gt;&lt;D xsi:type="xsd:double"&gt;11.2089826030873&lt;/D&gt;&lt;D xsi:type="xsd:double"&gt;11.6556835888529&lt;/D&gt;&lt;D xsi:type="xsd:double"&gt;12.0364117359998&lt;/D&gt;&lt;D xsi:type="xsd:double"&gt;11.6361409885646&lt;/D&gt;&lt;D xsi:type="xsd:double"&gt;10.8786838216904&lt;/D&gt;&lt;D xsi:type="xsd:double"&gt;11.5723520141587&lt;/D&gt;&lt;D xsi:type="xsd:double"&gt;11.4579071258351&lt;/D&gt;&lt;D xsi:type="xsd:double"&gt;11.7402464270913&lt;/D&gt;&lt;D xsi:type="xsd:double"&gt;11.5051836429408&lt;/D&gt;&lt;D xsi:type="xsd:double"&gt;11.5712379659264&lt;/D&gt;&lt;D xsi:type="xsd:double"&gt;11.6983642408088&lt;/D&gt;&lt;D xsi:type="xsd:double"&gt;11.3370051930268&lt;/D&gt;&lt;D xsi:type="xsd:double"&gt;11.5965689358367&lt;/D&gt;&lt;D xsi:type="xsd:double"&gt;11.4983474410654&lt;/D&gt;&lt;D xsi:type="xsd:double"&gt;10.6990383308766&lt;/D&gt;&lt;D xsi:type="xsd:double"&gt;11.0270566275596&lt;/D&gt;&lt;D xsi:type="xsd:double"&gt;11.0274551951684&lt;/D&gt;&lt;D xsi:type="xsd:double"&gt;10.9195700429048&lt;/D&gt;&lt;D xsi:type="xsd:double"&gt;10.9537945451241&lt;/D&gt;&lt;D xsi:type="xsd:double"&gt;10.7320134335174&lt;/D&gt;&lt;D xsi:type="xsd:double"&gt;9.66367170537993&lt;/D&gt;&lt;D xsi:type="xsd:double"&gt;9.4966822502424&lt;/D&gt;&lt;D xsi:type="xsd:double"&gt;10.4645337337888&lt;/D&gt;&lt;D xsi:type="xsd:double"&gt;11.649826786573&lt;/D&gt;&lt;D xsi:type="xsd:double"&gt;11.8209684309989&lt;/D&gt;&lt;D xsi:type="xsd:double"&gt;11.7842027666837&lt;/D&gt;&lt;D xsi:type="xsd:double"&gt;12.7311279316427&lt;/D&gt;&lt;D xsi:type="xsd:double"&gt;13.3378756525797&lt;/D&gt;&lt;D xsi:type="xsd:double"&gt;15.5231344804305&lt;/D&gt;&lt;D xsi:type="xsd:double"&gt;20.5389281286555&lt;/D&gt;&lt;D xsi:type="xsd:double"&gt;22.77688530903&lt;/D&gt;&lt;D xsi:type="xsd:double"&gt;15.898105300114&lt;/D&gt;&lt;D xsi:type="xsd:double"&gt;17.1839565329869&lt;/D&gt;&lt;D xsi:type="xsd:double"&gt;16.7898211558583&lt;/D&gt;&lt;D xsi:type="xsd:double"&gt;16.3153913867773&lt;/D&gt;&lt;D xsi:type="xsd:double"&gt;16.3271033246732&lt;/D&gt;&lt;D xsi:type="xsd:double"&gt;15.67594186163&lt;/D&gt;&lt;D xsi:type="xsd:double"&gt;14.8057083162934&lt;/D&gt;&lt;D xsi:type="xsd:double"&gt;14.1781537173691&lt;/D&gt;&lt;D xsi:type="xsd:double"&gt;13.5960048904993&lt;/D&gt;&lt;D xsi:type="xsd:double"&gt;14.2229669300551&lt;/D&gt;&lt;D xsi:type="xsd:double"&gt;11.9003835977807&lt;/D&gt;&lt;D xsi:type="xsd:double"&gt;10.6063376789185&lt;/D&gt;&lt;D xsi:type="xsd:double"&gt;11.9042006523001&lt;/D&gt;&lt;D xsi:type="xsd:double"&gt;9.84394723240103&lt;/D&gt;&lt;D xsi:type="xsd:double"&gt;9.8189406668435&lt;/D&gt;&lt;D xsi:type="xsd:double"&gt;9.20161123945623&lt;/D&gt;&lt;D xsi:type="xsd:double"&gt;8.59276404737516&lt;/D&gt;&lt;D xsi:type="xsd:double"&gt;8.23654402442686&lt;/D&gt;&lt;D xsi:type="xsd:double"&gt;7.22485536285481&lt;/D&gt;&lt;D xsi:type="xsd:double"&gt;6.91103126604648&lt;/D&gt;&lt;D xsi:type="xsd:double"&gt;6.20293490575216&lt;/D&gt;&lt;D xsi:type="xsd:double"&gt;6.16430101515069&lt;/D&gt;&lt;D xsi:type="xsd:double"&gt;6.10443464741226&lt;/D&gt;&lt;D xsi:type="xsd:double"&gt;5.83587873001495&lt;/D&gt;&lt;D xsi:type="xsd:double"&gt;6.37820238762786&lt;/D&gt;&lt;D xsi:type="xsd:double"&gt;6.09575534280449&lt;/D&gt;&lt;D xsi:type="xsd:double"&gt;5.84710715622948&lt;/D&gt;&lt;D xsi:type="xsd:double"&gt;6.11219654896643&lt;/D&gt;&lt;D xsi:type="xsd:double"&gt;6.26199345856805&lt;/D&gt;&lt;D xsi:type="xsd:double"&gt;6.66647985653538&lt;/D&gt;&lt;D xsi:type="xsd:double"&gt;6.65875860237401&lt;/D&gt;&lt;D xsi:type="xsd:double"&gt;6.9080298764074&lt;/D&gt;&lt;D xsi:type="xsd:double"&gt;6.74959008498484&lt;/D&gt;&lt;D xsi:type="xsd:double"&gt;7.31134817178735&lt;/D&gt;&lt;D xsi:type="xsd:double"&gt;7.80316093472131&lt;/D&gt;&lt;D xsi:type="xsd:double"&gt;9.06124912582753&lt;/D&gt;&lt;D xsi:type="xsd:double"&gt;8.49623697129326&lt;/D&gt;&lt;D xsi:type="xsd:double"&gt;8.85803678741168&lt;/D&gt;&lt;D xsi:type="xsd:double"&gt;8.76023949482491&lt;/D&gt;&lt;D xsi:type="xsd:double"&gt;8.87185481023725&lt;/D&gt;&lt;D xsi:type="xsd:double"&gt;8.98307983843559&lt;/D&gt;&lt;D xsi:type="xsd:double"&gt;9.2362595680912&lt;/D&gt;&lt;/FQL&gt;&lt;FQL&gt;&lt;Q&gt;WL-FDS^FG_PRICE_CHANGE(0,-1AY)&lt;/Q&gt;&lt;R&gt;1&lt;/R&gt;&lt;C&gt;1&lt;/C&gt;&lt;D xsi:type="xsd:double"&gt;-4.83460559796437&lt;/D&gt;&lt;/FQL&gt;&lt;FQL&gt;&lt;Q&gt;NI-FDS^FG_PRICE_CHANGE(0,-1AY)&lt;/Q&gt;&lt;R&gt;1&lt;/R&gt;&lt;C&gt;1&lt;/C&gt;&lt;D xsi:type="xsd:double"&gt;-14.5807101485772&lt;/D&gt;&lt;/FQL&gt;&lt;FQL&gt;&lt;Q&gt;CPALM-FDS^FG_PRICE_CHANGE(0,-1AY)&lt;/Q&gt;&lt;R&gt;1&lt;/R&gt;&lt;C&gt;1&lt;/C&gt;&lt;D xsi:type="xsd:double"&gt;5.99840042655293&lt;/D&gt;&lt;/FQL&gt;&lt;FQL&gt;&lt;Q&gt;BRENT-FDS^FG_PRICE_CHANGE(0,-1AY)&lt;/Q&gt;&lt;R&gt;1&lt;/R&gt;&lt;C&gt;1&lt;/C&gt;&lt;D xsi:type="xsd:double"&gt;16.8322220710301&lt;/D&gt;&lt;/FQL&gt;&lt;FQL&gt;&lt;Q&gt;TIOS-FDS^FG_PRICE_CHANGE(0,-1AY)&lt;/Q&gt;&lt;R&gt;1&lt;/R&gt;&lt;C&gt;1&lt;/C&gt;&lt;D xsi:type="xsd:double"&gt;-5.40852575488454&lt;/D&gt;&lt;/FQL&gt;&lt;FQL&gt;&lt;Q&gt;FC0000AE^FG_PRICE(0)&lt;/Q&gt;&lt;R&gt;1&lt;/R&gt;&lt;C&gt;1&lt;/C&gt;&lt;D xsi:type="xsd:double"&gt;140.65321&lt;/D&gt;&lt;/FQL&gt;&lt;FQL&gt;&lt;Q&gt;FC0000BR^FG_PRICE(0)&lt;/Q&gt;&lt;R&gt;1&lt;/R&gt;&lt;C&gt;1&lt;/C&gt;&lt;D xsi:type="xsd:double"&gt;183.09956&lt;/D&gt;&lt;/FQL&gt;&lt;FQL&gt;&lt;Q&gt;FC0000MY^FG_PRICE(0)&lt;/Q&gt;&lt;R&gt;1&lt;/R&gt;&lt;C&gt;1&lt;/C&gt;&lt;D xsi:type="xsd:double"&gt;249.96284&lt;/D&gt;&lt;/FQL&gt;&lt;FQL&gt;&lt;Q&gt;FC0000ID^FG_PRICE(0)&lt;/Q&gt;&lt;R&gt;1&lt;/R&gt;&lt;C&gt;1&lt;/C&gt;&lt;D xsi:type="xsd:double"&gt;1089.4742&lt;/D&gt;&lt;/FQL&gt;&lt;FQL&gt;&lt;Q&gt;VNM^FG_PRICE_MAVG(0,,,,30)&lt;/Q&gt;&lt;R&gt;1&lt;/R&gt;&lt;C&gt;1&lt;/C&gt;&lt;D xsi:type="xsd:double"&gt;12.675333&lt;/D&gt;&lt;/FQL&gt;&lt;FQL&gt;&lt;Q&gt;TRY10Y-FDS^FG_YIELD(-10AY,0,Y,,"YTM")&lt;/Q&gt;&lt;R&gt;10&lt;/R&gt;&lt;C&gt;1&lt;/C&gt;&lt;D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xsi:type="xsd:string"&gt;@NA&lt;/D&gt;&lt;/FQL&gt;&lt;FQL&gt;&lt;Q&gt;USDQAR^STD(FG_PRICE_CHANGE(0,-1AY,AM))&lt;/Q&gt;&lt;R&gt;1&lt;/R&gt;&lt;C&gt;1&lt;/C&gt;&lt;D xsi:type="xsd:double"&gt;0.00761764787174341&lt;/D&gt;&lt;/FQL&gt;&lt;FQL&gt;&lt;Q&gt;USDTWD^STD(FG_PRICE_CHANGE(0,-1AY,AM))&lt;/Q&gt;&lt;R&gt;1&lt;/R&gt;&lt;C&gt;1&lt;/C&gt;&lt;D xsi:type="xsd:double"&gt;1.61277614695096&lt;/D&gt;&lt;/FQL&gt;&lt;FQL&gt;&lt;Q&gt;USDIDR^FG_PRICE_CHANGE(0,-1AM)&lt;/Q&gt;&lt;R&gt;1&lt;/R&gt;&lt;C&gt;1&lt;/C&gt;&lt;D xsi:type="xsd:double"&gt;1.7712831&lt;/D&gt;&lt;/FQL&gt;&lt;FQL&gt;&lt;Q&gt;FC0000SA^FMA_EPS(NTMA,-20AY,0,CY,,"PORTAGG","MEANR")&lt;/Q&gt;&lt;R&gt;20&lt;/R&gt;&lt;C&gt;1&lt;/C&gt;&lt;D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xsi:type="xsd:double"&gt;2.35315851132985&lt;/D&gt;&lt;D xsi:type="xsd:double"&gt;1.93303149923374&lt;/D&gt;&lt;D xsi:type="xsd:double"&gt;3.07367882791495&lt;/D&gt;&lt;D xsi:type="xsd:double"&gt;3.62922601698311&lt;/D&gt;&lt;D xsi:type="xsd:double"&gt;3.01150373778738&lt;/D&gt;&lt;/FQL&gt;&lt;FQL&gt;&lt;Q&gt;CNYA^P_PRICE_RETURNS_PR('52W',2,-10AY,0,AM)&lt;/Q&gt;&lt;R&gt;121&lt;/R&gt;&lt;C&gt;1&lt;/C&gt;&lt;D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xsi:type="xsd:double"&gt;14.086103&lt;/D&gt;&lt;D xsi:type="xsd:double"&gt;12.425137&lt;/D&gt;&lt;D xsi:type="xsd:double"&gt;15.588272&lt;/D&gt;&lt;D xsi:type="xsd:double"&gt;17.084944&lt;/D&gt;&lt;D xsi:type="xsd:double"&gt;22.3454&lt;/D&gt;&lt;D xsi:type="xsd:double"&gt;19.799637&lt;/D&gt;&lt;D xsi:type="xsd:double"&gt;29.958748&lt;/D&gt;&lt;D xsi:type="xsd:double"&gt;39.40606&lt;/D&gt;&lt;D xsi:type="xsd:double"&gt;23.516214&lt;/D&gt;&lt;D xsi:type="xsd:double"&gt;19.049406&lt;/D&gt;&lt;D xsi:type="xsd:double"&gt;17.555916&lt;/D&gt;&lt;D xsi:type="xsd:double"&gt;18.177938&lt;/D&gt;&lt;D xsi:type="xsd:double"&gt;-1.6739488&lt;/D&gt;&lt;D xsi:type="xsd:double"&gt;-4.8285484&lt;/D&gt;&lt;D xsi:type="xsd:double"&gt;-12.624145&lt;/D&gt;&lt;D xsi:type="xsd:double"&gt;-11.598998&lt;/D&gt;&lt;D xsi:type="xsd:double"&gt;-22.414606&lt;/D&gt;&lt;D xsi:type="xsd:double"&gt;-22.119194&lt;/D&gt;&lt;D xsi:type="xsd:double"&gt;-25.842358&lt;/D&gt;&lt;D xsi:type="xsd:double"&gt;-28.552591&lt;/D&gt;&lt;D xsi:type="xsd:double"&gt;-9.669715&lt;/D&gt;&lt;D xsi:type="xsd:double"&gt;-6.0685816&lt;/D&gt;&lt;D xsi:type="xsd:double"&gt;-0.8397341&lt;/D&gt;&lt;D xsi:type="xsd:double"&gt;-10.458159&lt;/D&gt;&lt;D xsi:type="xsd:double"&gt;8.37791&lt;/D&gt;&lt;D xsi:type="xsd:double"&gt;8.539927&lt;/D&gt;&lt;D xsi:type="xsd:double"&gt;8.336746&lt;/D&gt;&lt;D xsi:type="xsd:double"&gt;8.539939&lt;/D&gt;&lt;D xsi:type="xsd:double"&gt;23.66135&lt;/D&gt;&lt;D xsi:type="xsd:double"&gt;23.742748&lt;/D&gt;&lt;D xsi:type="xsd:double"&gt;33.08772&lt;/D&gt;&lt;D xsi:type="xsd:double"&gt;16.556622&lt;/D&gt;&lt;D xsi:type="xsd:double"&gt;7.221329&lt;/D&gt;&lt;D xsi:type="xsd:double"&gt;-2.7266681&lt;/D&gt;&lt;D xsi:type="xsd:double"&gt;-1.473546&lt;/D&gt;&lt;D xsi:type="xsd:double"&gt;6.971264&lt;/D&gt;&lt;D xsi:type="xsd:double"&gt;11.107874&lt;/D&gt;&lt;D xsi:type="xsd:double"&gt;23.958038&lt;/D&gt;&lt;D xsi:type="xsd:double"&gt;40.621685&lt;/D&gt;&lt;D xsi:type="xsd:double"&gt;33.442722&lt;/D&gt;&lt;D xsi:type="xsd:double"&gt;31.077076&lt;/D&gt;&lt;D xsi:type="xsd:double"&gt;42.78444&lt;/D&gt;&lt;D xsi:type="xsd:double"&gt;40.78256&lt;/D&gt;&lt;D xsi:type="xsd:double"&gt;59.400665&lt;/D&gt;&lt;D xsi:type="xsd:double"&gt;44.94475&lt;/D&gt;&lt;D xsi:type="xsd:double"&gt;47.31736&lt;/D&gt;&lt;D xsi:type="xsd:double"&gt;49.555206&lt;/D&gt;&lt;D xsi:type="xsd:double"&gt;61.116516&lt;/D&gt;&lt;D xsi:type="xsd:double"&gt;44.9015&lt;/D&gt;&lt;D xsi:type="xsd:double"&gt;21.160007&lt;/D&gt;&lt;D xsi:type="xsd:double"&gt;14.750517&lt;/D&gt;&lt;D xsi:type="xsd:double"&gt;17.05016&lt;/D&gt;&lt;D xsi:type="xsd:double"&gt;16.424728&lt;/D&gt;&lt;D xsi:type="xsd:double"&gt;9.061003&lt;/D&gt;&lt;D xsi:type="xsd:double"&gt;6.6097736&lt;/D&gt;&lt;D xsi:type="xsd:double"&gt;-9.662569&lt;/D&gt;&lt;D xsi:type="xsd:double"&gt;-5.182523&lt;/D&gt;&lt;D xsi:type="xsd:double"&gt;-10.686773&lt;/D&gt;&lt;D xsi:type="xsd:double"&gt;-22.661102&lt;/D&gt;&lt;D xsi:type="xsd:double"&gt;-24.849356&lt;/D&gt;&lt;D xsi:type="xsd:double"&gt;-14.578199&lt;/D&gt;&lt;D xsi:type="xsd:double"&gt;-14.190685&lt;/D&gt;&lt;D xsi:type="xsd:double"&gt;-17.547089&lt;/D&gt;&lt;D xsi:type="xsd:double"&gt;-25.487679&lt;/D&gt;&lt;D xsi:type="xsd:double"&gt;-33.887733&lt;/D&gt;&lt;D xsi:type="xsd:double"&gt;-29.654354&lt;/D&gt;&lt;D xsi:type="xsd:double"&gt;-27.461815&lt;/D&gt;&lt;D xsi:type="xsd:double"&gt;-9.812159&lt;/D&gt;&lt;D xsi:type="xsd:double"&gt;-18.275738&lt;/D&gt;&lt;D xsi:type="xsd:double"&gt;-8.87239&lt;/D&gt;&lt;D xsi:type="xsd:double"&gt;1.5606642&lt;/D&gt;&lt;D xsi:type="xsd:double"&gt;-7.5921354&lt;/D&gt;&lt;D xsi:type="xsd:double"&gt;-20.395405&lt;/D&gt;&lt;D xsi:type="xsd:double"&gt;-10.5746155&lt;/D&gt;&lt;D xsi:type="xsd:double"&gt;-14.630407&lt;/D&gt;&lt;D xsi:type="xsd:double"&gt;-7.170713&lt;/D&gt;&lt;D xsi:type="xsd:double"&gt;-4.736781&lt;/D&gt;&lt;D xsi:type="xsd:double"&gt;-5.8687806&lt;/D&gt;&lt;D xsi:type="xsd:double"&gt;-12.816638&lt;/D&gt;&lt;D xsi:type="xsd:double"&gt;-26.92008&lt;/D&gt;&lt;D xsi:type="xsd:double"&gt;-18.418766&lt;/D&gt;&lt;D xsi:type="xsd:double"&gt;-16.396915&lt;/D&gt;&lt;D xsi:type="xsd:double"&gt;-12.611092&lt;/D&gt;&lt;D xsi:type="xsd:double"&gt;-8.031959&lt;/D&gt;&lt;D xsi:type="xsd:double"&gt;-9.167564&lt;/D&gt;&lt;/FQL&gt;&lt;FQL&gt;&lt;Q&gt;EPOL^FMA_PE(NTMA,-10AY,0,AM,"PORTAGG","MEANR")&lt;/Q&gt;&lt;R&gt;121&lt;/R&gt;&lt;C&gt;1&lt;/C&gt;&lt;D xsi:type="xsd:double"&gt;13.3246738323359&lt;/D&gt;&lt;D xsi:type="xsd:double"&gt;13.227905661201&lt;/D&gt;&lt;D xsi:type="xsd:double"&gt;13.2589050603625&lt;/D&gt;&lt;D xsi:type="xsd:double"&gt;13.4960320980591&lt;/D&gt;&lt;D xsi:type="xsd:double"&gt;13.6194625198293&lt;/D&gt;&lt;D xsi:type="xsd:double"&gt;13.5881027405856&lt;/D&gt;&lt;D xsi:type="xsd:double"&gt;13.374061618964&lt;/D&gt;&lt;D xsi:type="xsd:double"&gt;13.368088154684&lt;/D&gt;&lt;D xsi:type="xsd:double"&gt;13.6216022886754&lt;/D&gt;&lt;D xsi:type="xsd:double"&gt;13.6654429005025&lt;/D&gt;&lt;D xsi:type="xsd:double"&gt;15.0159777017077&lt;/D&gt;&lt;D xsi:type="xsd:double"&gt;14.0887204864661&lt;/D&gt;&lt;D xsi:type="xsd:double"&gt;13.36898912798&lt;/D&gt;&lt;D xsi:type="xsd:double"&gt;12.6348121612742&lt;/D&gt;&lt;D xsi:type="xsd:double"&gt;12.3927628957962&lt;/D&gt;&lt;D xsi:type="xsd:double"&gt;11.7727317576048&lt;/D&gt;&lt;D xsi:type="xsd:double"&gt;12.2602489690382&lt;/D&gt;&lt;D xsi:type="xsd:double"&gt;11.67476339319&lt;/D&gt;&lt;D xsi:type="xsd:double"&gt;12.1989770233518&lt;/D&gt;&lt;D xsi:type="xsd:double"&gt;12.0567527867797&lt;/D&gt;&lt;D xsi:type="xsd:double"&gt;13.063578502597&lt;/D&gt;&lt;D xsi:type="xsd:double"&gt;13.4057731096663&lt;/D&gt;&lt;D xsi:type="xsd:double"&gt;12.7024829714112&lt;/D&gt;&lt;D xsi:type="xsd:double"&gt;12.0701347295986&lt;/D&gt;&lt;D xsi:type="xsd:double"&gt;11.4755851330497&lt;/D&gt;&lt;D xsi:type="xsd:double"&gt;11.7756138474342&lt;/D&gt;&lt;D xsi:type="xsd:double"&gt;12.0166861239764&lt;/D&gt;&lt;D xsi:type="xsd:double"&gt;11.5641764060372&lt;/D&gt;&lt;D xsi:type="xsd:double"&gt;12.0086180783071&lt;/D&gt;&lt;D xsi:type="xsd:double"&gt;11.4740056213744&lt;/D&gt;&lt;D xsi:type="xsd:double"&gt;11.7760054468139&lt;/D&gt;&lt;D xsi:type="xsd:double"&gt;12.4490192945783&lt;/D&gt;&lt;D xsi:type="xsd:double"&gt;12.5326677394816&lt;/D&gt;&lt;D xsi:type="xsd:double"&gt;12.2705944893148&lt;/D&gt;&lt;D xsi:type="xsd:double"&gt;12.8529225328744&lt;/D&gt;&lt;D xsi:type="xsd:double"&gt;12.3659463442345&lt;/D&gt;&lt;D xsi:type="xsd:double"&gt;12.476676326749&lt;/D&gt;&lt;D xsi:type="xsd:double"&gt;12.576586979706&lt;/D&gt;&lt;D xsi:type="xsd:double"&gt;13.1532578889845&lt;/D&gt;&lt;D xsi:type="xsd:double"&gt;12.1048512713289&lt;/D&gt;&lt;D xsi:type="xsd:double"&gt;12.1190971192455&lt;/D&gt;&lt;D xsi:type="xsd:double"&gt;11.9149586288668&lt;/D&gt;&lt;D xsi:type="xsd:double"&gt;11.9512413204351&lt;/D&gt;&lt;D xsi:type="xsd:double"&gt;12.8081710547429&lt;/D&gt;&lt;D xsi:type="xsd:double"&gt;11.3874756615333&lt;/D&gt;&lt;D xsi:type="xsd:double"&gt;10.7598722747679&lt;/D&gt;&lt;D xsi:type="xsd:double"&gt;11.314298565353&lt;/D&gt;&lt;D xsi:type="xsd:double"&gt;10.9315177582442&lt;/D&gt;&lt;D xsi:type="xsd:double"&gt;10.2010936630402&lt;/D&gt;&lt;D xsi:type="xsd:double"&gt;11.025282518623&lt;/D&gt;&lt;D xsi:type="xsd:double"&gt;11.4732497580624&lt;/D&gt;&lt;D xsi:type="xsd:double"&gt;10.8751905325099&lt;/D&gt;&lt;D xsi:type="xsd:double"&gt;9.89268409047269&lt;/D&gt;&lt;D xsi:type="xsd:double"&gt;10.6551539284825&lt;/D&gt;&lt;D xsi:type="xsd:double"&gt;10.5622888641434&lt;/D&gt;&lt;D xsi:type="xsd:double"&gt;10.7952756831213&lt;/D&gt;&lt;D xsi:type="xsd:double"&gt;10.6545506219008&lt;/D&gt;&lt;D xsi:type="xsd:double"&gt;11.0578521392695&lt;/D&gt;&lt;D xsi:type="xsd:double"&gt;11.3282799592031&lt;/D&gt;&lt;D xsi:type="xsd:double"&gt;10.2873839815474&lt;/D&gt;&lt;D xsi:type="xsd:double"&gt;10.8813382439014&lt;/D&gt;&lt;D xsi:type="xsd:double"&gt;10.6230530919439&lt;/D&gt;&lt;D xsi:type="xsd:double"&gt;9.46610160108746&lt;/D&gt;&lt;D xsi:type="xsd:double"&gt;9.94001329282693&lt;/D&gt;&lt;D xsi:type="xsd:double"&gt;10.0824637771037&lt;/D&gt;&lt;D xsi:type="xsd:double"&gt;10.1636334151112&lt;/D&gt;&lt;D xsi:type="xsd:double"&gt;10.2838450823151&lt;/D&gt;&lt;D xsi:type="xsd:double"&gt;10.1608299769121&lt;/D&gt;&lt;D xsi:type="xsd:double"&gt;9.09396143309197&lt;/D&gt;&lt;D xsi:type="xsd:double"&gt;8.39875182470234&lt;/D&gt;&lt;D xsi:type="xsd:double"&gt;11.063736027266&lt;/D&gt;&lt;D xsi:type="xsd:double"&gt;12.8000808461396&lt;/D&gt;&lt;D xsi:type="xsd:double"&gt;12.4518479013949&lt;/D&gt;&lt;D xsi:type="xsd:double"&gt;12.0434184719692&lt;/D&gt;&lt;D xsi:type="xsd:double"&gt;12.4862846083039&lt;/D&gt;&lt;D xsi:type="xsd:double"&gt;11.6365886366417&lt;/D&gt;&lt;D xsi:type="xsd:double"&gt;11.5614913995525&lt;/D&gt;&lt;D xsi:type="xsd:double"&gt;13.6353615095299&lt;/D&gt;&lt;D xsi:type="xsd:double"&gt;13.3035664228762&lt;/D&gt;&lt;D xsi:type="xsd:double"&gt;11.3777028099261&lt;/D&gt;&lt;D xsi:type="xsd:double"&gt;11.3446832860972&lt;/D&gt;&lt;D xsi:type="xsd:double"&gt;11.7709880202197&lt;/D&gt;&lt;D xsi:type="xsd:double"&gt;12.0320490623935&lt;/D&gt;&lt;D xsi:type="xsd:double"&gt;13.0736073990039&lt;/D&gt;&lt;D xsi:type="xsd:double"&gt;12.7676897088095&lt;/D&gt;&lt;D xsi:type="xsd:double"&gt;11.939100570373&lt;/D&gt;&lt;D xsi:type="xsd:double"&gt;11.8750414795578&lt;/D&gt;&lt;D xsi:type="xsd:double"&gt;11.282286391261&lt;/D&gt;&lt;D xsi:type="xsd:double"&gt;12.1226719654626&lt;/D&gt;&lt;D xsi:type="xsd:double"&gt;10.4626386434238&lt;/D&gt;&lt;D xsi:type="xsd:double"&gt;10.3434402494595&lt;/D&gt;&lt;D xsi:type="xsd:double"&gt;10.16039922939&lt;/D&gt;&lt;D xsi:type="xsd:double"&gt;9.32568151075965&lt;/D&gt;&lt;D xsi:type="xsd:double"&gt;9.51576958645554&lt;/D&gt;&lt;D xsi:type="xsd:double"&gt;7.76382359644656&lt;/D&gt;&lt;D xsi:type="xsd:double"&gt;6.8072476076309&lt;/D&gt;&lt;D xsi:type="xsd:double"&gt;6.78233265696919&lt;/D&gt;&lt;D xsi:type="xsd:double"&gt;6.01539810700295&lt;/D&gt;&lt;D xsi:type="xsd:double"&gt;6.15329332282842&lt;/D&gt;&lt;D xsi:type="xsd:double"&gt;5.62146911724371&lt;/D&gt;&lt;D xsi:type="xsd:double"&gt;6.4000950421096&lt;/D&gt;&lt;D xsi:type="xsd:double"&gt;7.29469249140031&lt;/D&gt;&lt;D xsi:type="xsd:double"&gt;7.54974008593299&lt;/D&gt;&lt;D xsi:type="xsd:double"&gt;8.05799146408071&lt;/D&gt;&lt;D xsi:type="xsd:double"&gt;7.99972048263043&lt;/D&gt;&lt;D xsi:type="xsd:double"&gt;6.45019357898309&lt;/D&gt;&lt;D xsi:type="xsd:double"&gt;7.16956184250541&lt;/D&gt;&lt;D xsi:type="xsd:double"&gt;7.35670716192052&lt;/D&gt;&lt;D xsi:type="xsd:double"&gt;8.11362211869134&lt;/D&gt;&lt;D xsi:type="xsd:double"&gt;8.31231052884335&lt;/D&gt;&lt;D xsi:type="xsd:double"&gt;8.25003624338193&lt;/D&gt;&lt;D xsi:type="xsd:double"&gt;7.66335066865864&lt;/D&gt;&lt;D xsi:type="xsd:double"&gt;8.31878469031542&lt;/D&gt;&lt;D xsi:type="xsd:double"&gt;8.31574501535448&lt;/D&gt;&lt;D xsi:type="xsd:double"&gt;8.54524998827144&lt;/D&gt;&lt;D xsi:type="xsd:double"&gt;8.18058379424957&lt;/D&gt;&lt;D xsi:type="xsd:double"&gt;9.27175743368732&lt;/D&gt;&lt;D xsi:type="xsd:double"&gt;8.55497958612792&lt;/D&gt;&lt;D xsi:type="xsd:double"&gt;8.71901175738945&lt;/D&gt;&lt;D xsi:type="xsd:double"&gt;8.88080538506886&lt;/D&gt;&lt;D xsi:type="xsd:double"&gt;8.97439839628268&lt;/D&gt;&lt;/FQL&gt;&lt;FQL&gt;&lt;Q&gt;NI-FDS^FG_PRICE(0)&lt;/Q&gt;&lt;R&gt;1&lt;/R&gt;&lt;C&gt;1&lt;/C&gt;&lt;D xsi:type="xsd:double"&gt;16960&lt;/D&gt;&lt;/FQL&gt;&lt;FQL&gt;&lt;Q&gt;TIOS-FDS^FG_PRICE(0)/MAX(FG_PRICE(0,-1AY))&lt;/Q&gt;&lt;R&gt;1&lt;/R&gt;&lt;C&gt;1&lt;/C&gt;&lt;D xsi:type="xsd:double"&gt;0.738831853496115&lt;/D&gt;&lt;/FQL&gt;&lt;FQL&gt;&lt;Q&gt;FC0000TR^FG_PRICE(0)&lt;/Q&gt;&lt;R&gt;1&lt;/R&gt;&lt;C&gt;1&lt;/C&gt;&lt;D xsi:type="xsd:double"&gt;252.33124&lt;/D&gt;&lt;/FQL&gt;&lt;FQL&gt;&lt;Q&gt;FC0000TW^FG_PRICE(0)&lt;/Q&gt;&lt;R&gt;1&lt;/R&gt;&lt;C&gt;1&lt;/C&gt;&lt;D xsi:type="xsd:double"&gt;383.3072&lt;/D&gt;&lt;/FQL&gt;&lt;FQL&gt;&lt;Q&gt;UAE^FG_PRICE_MAVG(0,,,,30)&lt;/Q&gt;&lt;R&gt;1&lt;/R&gt;&lt;C&gt;1&lt;/C&gt;&lt;D xsi:type="xsd:double"&gt;13.75579&lt;/D&gt;&lt;/FQL&gt;&lt;FQL&gt;&lt;Q&gt;INDA^FG_PRICE_MAVG(0,,,,60)&lt;/Q&gt;&lt;R&gt;1&lt;/R&gt;&lt;C&gt;1&lt;/C&gt;&lt;D xsi:type="xsd:double"&gt;53.039&lt;/D&gt;&lt;/FQL&gt;&lt;FQL&gt;&lt;Q&gt;GREK^FG_TOTAL_RETURNC(0,-6AM)&lt;/Q&gt;&lt;R&gt;1&lt;/R&gt;&lt;C&gt;1&lt;/C&gt;&lt;D xsi:type="xsd:double"&gt;7.6719403&lt;/D&gt;&lt;/FQL&gt;&lt;FQL&gt;&lt;Q&gt;EWW^P_PRICE(0)/P_PRICE_HIGH_PR(0,,,,,,"PRICE","INTRA","52W")&lt;/Q&gt;&lt;R&gt;1&lt;/R&gt;&lt;C&gt;1&lt;/C&gt;&lt;D xsi:type="xsd:double"&gt;0.7959786&lt;/D&gt;&lt;/FQL&gt;&lt;FQL&gt;&lt;Q&gt;EPOL^P_PRICE(0)/P_PRICE_LOW_PR(0,,,,,,"PRICE","INTRA","52W")-1&lt;/Q&gt;&lt;R&gt;1&lt;/R&gt;&lt;C&gt;1&lt;/C&gt;&lt;D xsi:type="xsd:double"&gt;0.49390996&lt;/D&gt;&lt;/FQL&gt;&lt;FQL&gt;&lt;Q&gt;CNYA^FG_TOTAL_RETURNC(0,-12AM)&lt;/Q&gt;&lt;R&gt;1&lt;/R&gt;&lt;C&gt;1&lt;/C&gt;&lt;D xsi:type="xsd:double"&gt;-9.167564&lt;/D&gt;&lt;/FQL&gt;&lt;FQL&gt;&lt;Q&gt;URTH^PERCENT_CHANGE(FMA_EPS(+1,0,,,,"PORTAGG","MEAN"),FMA_EPS(+1,-3AM,,,,"PORTAGG","MEAN"))&lt;/Q&gt;&lt;R&gt;1&lt;/R&gt;&lt;C&gt;1&lt;/C&gt;&lt;D xsi:type="xsd:double"&gt;-0.529560430365778&lt;/D&gt;&lt;/FQL&gt;&lt;FQL&gt;&lt;Q&gt;VWO^SIZE(FG_CONSTITUENTS)&lt;/Q&gt;&lt;R&gt;1&lt;/R&gt;&lt;C&gt;1&lt;/C&gt;&lt;D xsi:type="xsd:long"&gt;4759&lt;/D&gt;&lt;/FQL&gt;&lt;FQL&gt;&lt;Q&gt;EWZ^SIZE(FG_CONSTITUENTS)&lt;/Q&gt;&lt;R&gt;1&lt;/R&gt;&lt;C&gt;1&lt;/C&gt;&lt;D xsi:type="xsd:long"&gt;51&lt;/D&gt;&lt;/FQL&gt;&lt;FQL&gt;&lt;Q&gt;UAE^FMA_RBICS_REV_CURRENT(30, LOC, "PORTAGG")&lt;/Q&gt;&lt;R&gt;1&lt;/R&gt;&lt;C&gt;1&lt;/C&gt;&lt;D xsi:type="xsd:double"&gt;59.6112391575171&lt;/D&gt;&lt;/FQL&gt;&lt;FQL&gt;&lt;Q&gt;EPOL^FG_ROE(0)&lt;/Q&gt;&lt;R&gt;1&lt;/R&gt;&lt;C&gt;1&lt;/C&gt;&lt;D xsi:type="xsd:double"&gt;13.4870697011912&lt;/D&gt;&lt;/FQL&gt;&lt;FQL&gt;&lt;Q&gt;REFTR1WREPO-FDS^(SUBARRAY(NOT_NA(NO_REPEAT_F(FG_YIELD(NOW,-10AY,D))),0,1)-SUBARRAY(NOT_NA(NO_REPEAT_F(FG_YIELD(NOW,-10AY,D))),1,1))*100&lt;/Q&gt;&lt;R&gt;1&lt;/R&gt;&lt;C&gt;1&lt;/C&gt;&lt;D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SA10Y-FDS^PCTCHG(FG_YIELD(0,,,,"YTM"),FG_YIELD(-3AM,,,,"YTM"))&lt;/Q&gt;&lt;R&gt;0&lt;/R&gt;&lt;C&gt;0&lt;/C&gt;&lt;/FQL&gt;&lt;FQL&gt;&lt;Q&gt;TRYPH10Y-FDS^PCTCHG(FG_YIELD(0,,,,"YTM"),FG_YIELD(-1AM,,,,"YTM"))&lt;/Q&gt;&lt;R&gt;1&lt;/R&gt;&lt;C&gt;1&lt;/C&gt;&lt;D xsi:type="xsd:double"&gt;-1.4825898&lt;/D&gt;&lt;/FQL&gt;&lt;FQL&gt;&lt;Q&gt;TRYTW10Y-FDS^FG_YIELD(0,,,,"YTM")&lt;/Q&gt;&lt;R&gt;1&lt;/R&gt;&lt;C&gt;1&lt;/C&gt;&lt;D xsi:type="xsd:double"&gt;1.6988&lt;/D&gt;&lt;/FQL&gt;&lt;FQL&gt;&lt;Q&gt;CC_CL^IMF_IFS_RCPI_Q(0)&lt;/Q&gt;&lt;R&gt;1&lt;/R&gt;&lt;C&gt;1&lt;/C&gt;&lt;D xsi:type="xsd:double"&gt;4.041295&lt;/D&gt;&lt;/FQL&gt;&lt;FQL&gt;&lt;Q&gt;UAE^FMA_PE(LTM,0,,,"PORTAGG","MEANR")&lt;/Q&gt;&lt;R&gt;1&lt;/R&gt;&lt;C&gt;1&lt;/C&gt;&lt;D xsi:type="xsd:double"&gt;9.48430296098843&lt;/D&gt;&lt;/FQL&gt;&lt;FQL&gt;&lt;Q&gt;QAT^FMA_DIV_YLD(NTMA,NOW,NOW,M,"PORTAGG","MEANR")&lt;/Q&gt;&lt;R&gt;1&lt;/R&gt;&lt;C&gt;1&lt;/C&gt;&lt;D xsi:type="xsd:double"&gt;5.60506348706007&lt;/D&gt;&lt;/FQL&gt;&lt;FQL&gt;&lt;Q&gt;EWZ^FMA_DIV_YLD(NTMA,NOW,NOW,M,"PORTAGG","MEANR")&lt;/Q&gt;&lt;R&gt;1&lt;/R&gt;&lt;C&gt;1&lt;/C&gt;&lt;D xsi:type="xsd:double"&gt;7.11479286565792&lt;/D&gt;&lt;/FQL&gt;&lt;FQL&gt;&lt;Q&gt;EPU^FMA_DIV_YLD(NTMA,NOW,NOW,M,"PORTAGG","MEANR")&lt;/Q&gt;&lt;R&gt;1&lt;/R&gt;&lt;C&gt;1&lt;/C&gt;&lt;D xsi:type="xsd:double"&gt;4.10360646809297&lt;/D&gt;&lt;/FQL&gt;&lt;FQL&gt;&lt;Q&gt;CNYA^FMA_DIV_YLD(NTMA,NOW,NOW,M,"PORTAGG","MEANR")&lt;/Q&gt;&lt;R&gt;1&lt;/R&gt;&lt;C&gt;1&lt;/C&gt;&lt;D xsi:type="xsd:double"&gt;3.03132805921765&lt;/D&gt;&lt;/FQL&gt;&lt;FQL&gt;&lt;Q&gt;EWY^FG_COMPANY_NAME&lt;/Q&gt;&lt;R&gt;1&lt;/R&gt;&lt;C&gt;1&lt;/C&gt;&lt;D xsi:type="xsd:string"&gt;iShares MSCI South Korea ETF&lt;/D&gt;&lt;/FQL&gt;&lt;FQL&gt;&lt;Q&gt;SET-BKK^P_PRICE(0)/P_PRICE_HIGH_PR(0,,,,,,"PRICE","INTRA","52W")&lt;/Q&gt;&lt;R&gt;1&lt;/R&gt;&lt;C&gt;1&lt;/C&gt;&lt;D xsi:type="xsd:double"&gt;0.8236895&lt;/D&gt;&lt;/FQL&gt;&lt;FQL&gt;&lt;Q&gt;EWZ^FG_TOTAL_RETURNC(0,-6AM)&lt;/Q&gt;&lt;R&gt;1&lt;/R&gt;&lt;C&gt;1&lt;/C&gt;&lt;D xsi:type="xsd:double"&gt;-19.603283&lt;/D&gt;&lt;/FQL&gt;&lt;FQL&gt;&lt;Q&gt;EWM^P_PRICE(0)/P_PRICE_HIGH_PR(0,,,,,,"PRICE","INTRA","52W")&lt;/Q&gt;&lt;R&gt;1&lt;/R&gt;&lt;C&gt;1&lt;/C&gt;&lt;D xsi:type="xsd:double"&gt;0.95860004&lt;/D&gt;&lt;/FQL&gt;&lt;FQL&gt;&lt;Q&gt;EIDO^P_PRICE(0)/P_PRICE_LOW_PR(0,,,,,,"PRICE","INTRA","52W")-1&lt;/Q&gt;&lt;R&gt;1&lt;/R&gt;&lt;C&gt;1&lt;/C&gt;&lt;D xsi:type="xsd:double"&gt;0.065229416&lt;/D&gt;&lt;/FQL&gt;&lt;FQL&gt;&lt;Q&gt;URTH^P_PRICE(0)/P_PRICE_HIGH_PR(0,,,,,,"PRICE","INTRA","52W")&lt;/Q&gt;&lt;R&gt;1&lt;/R&gt;&lt;C&gt;1&lt;/C&gt;&lt;D xsi:type="xsd:double"&gt;0.99079674&lt;/D&gt;&lt;/FQL&gt;&lt;FQL&gt;&lt;Q&gt;VWO^FMA_COS_DOWN("EPS","1M",+1,NOW,,,"PORTAGG","MEANR")&lt;/Q&gt;&lt;R&gt;1&lt;/R&gt;&lt;C&gt;1&lt;/C&gt;&lt;D xsi:type="xsd:double"&gt;1326&lt;/D&gt;&lt;/FQL&gt;&lt;FQL&gt;&lt;Q&gt;SET-BKK^FMA_COS_DOWN("EPS","1M",+1,NOW,,,"PORTAGG","MEANR")&lt;/Q&gt;&lt;R&gt;1&lt;/R&gt;&lt;C&gt;1&lt;/C&gt;&lt;D xsi:type="xsd:double"&gt;80&lt;/D&gt;&lt;/FQL&gt;&lt;FQL&gt;&lt;Q&gt;EPOL^SIZE(FG_CONSTITUENTS)&lt;/Q&gt;&lt;R&gt;1&lt;/R&gt;&lt;C&gt;1&lt;/C&gt;&lt;D xsi:type="xsd:long"&gt;34&lt;/D&gt;&lt;/FQL&gt;&lt;FQL&gt;&lt;Q&gt;CNYA^FMA_RBICS_REV_CURRENT(30, LOC, "PORTAGG")&lt;/Q&gt;&lt;R&gt;1&lt;/R&gt;&lt;C&gt;1&lt;/C&gt;&lt;D xsi:type="xsd:double"&gt;20.7140435561742&lt;/D&gt;&lt;/FQL&gt;&lt;FQL&gt;&lt;Q&gt;TRYTW10Y-FDS^FG_YIELD_NAME&lt;/Q&gt;&lt;R&gt;1&lt;/R&gt;&lt;C&gt;1&lt;/C&gt;&lt;D xsi:type="xsd:string"&gt;Taiwan China Benchmark Bond - 10 Year&lt;/D&gt;&lt;/FQL&gt;&lt;FQL&gt;&lt;Q&gt;REFZAREPO-FDS^(SUBARRAY(NOT_NA(NO_REPEAT_F(FG_YIELD(NOW,-10AY,D))),0,1)-SUBARRAY(NOT_NA(NO_REPEAT_F(FG_YIELD(NOW,-10AY,D))),1,1))*100&lt;/Q&gt;&lt;R&gt;1&lt;/R&gt;&lt;C&gt;1&lt;/C&gt;&lt;D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xsi:type="xsd:double"&gt;50&lt;/D&gt;&lt;/FQL&gt;&lt;FQL&gt;&lt;Q&gt;REFPEMPR-FDS^FG_YIELD(NOW,,,0)&lt;/Q&gt;&lt;R&gt;1&lt;/R&gt;&lt;C&gt;1&lt;/C&gt;&lt;D xsi:type="xsd:double"&gt;5.75&lt;/D&gt;&lt;/FQL&gt;&lt;FQL&gt;&lt;Q&gt;TRYZA10Y-FDS^PCTCHG(FG_YIELD(0,,,,"YTM"),FG_YIELD(-3AM,,,,"YTM"))&lt;/Q&gt;&lt;R&gt;1&lt;/R&gt;&lt;C&gt;1&lt;/C&gt;&lt;D xsi:type="xsd:double"&gt;-7.128512&lt;/D&gt;&lt;/FQL&gt;&lt;FQL&gt;&lt;Q&gt;TRYTH10Y-FDS^FG_YIELD_NAME&lt;/Q&gt;&lt;R&gt;1&lt;/R&gt;&lt;C&gt;1&lt;/C&gt;&lt;D xsi:type="xsd:string"&gt;Thailand Benchmark Bond - 10 Year&lt;/D&gt;&lt;/FQL&gt;&lt;FQL&gt;&lt;Q&gt;CC_AE^IMF_IFS_RCPI_Q(0)&lt;/Q&gt;&lt;R&gt;0&lt;/R&gt;&lt;C&gt;0&lt;/C&gt;&lt;/FQL&gt;&lt;FQL&gt;&lt;Q&gt;UAE^FMA_ROE(NTMA,-20AY,NOW,FY,"PORTAGG","MEANR")&lt;/Q&gt;&lt;R&gt;20&lt;/R&gt;&lt;C&gt;1&lt;/C&gt;&lt;D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xsi:type="xsd:double"&gt;13.2251182354264&lt;/D&gt;&lt;/FQL&gt;&lt;FQL&gt;&lt;Q&gt;CAGDPY@SA^EE_ACTUAL_ANNUAL(MED,+1)&lt;/Q&gt;&lt;R&gt;1&lt;/R&gt;&lt;C&gt;1&lt;/C&gt;&lt;D xsi:type="xsd:double"&gt;2.6&lt;/D&gt;&lt;/FQL&gt;&lt;FQL&gt;&lt;Q&gt;CAGDPY@BR^EE_ACTUAL_ANNUAL(MED,+1)&lt;/Q&gt;&lt;R&gt;1&lt;/R&gt;&lt;C&gt;1&lt;/C&gt;&lt;D xsi:type="xsd:double"&gt;-1.65&lt;/D&gt;&lt;/FQL&gt;&lt;FQL&gt;&lt;Q&gt;USDSAR^STD(FG_PRICE_CHANGE(0,-1AY,AM))&lt;/Q&gt;&lt;R&gt;1&lt;/R&gt;&lt;C&gt;1&lt;/C&gt;&lt;D xsi:type="xsd:double"&gt;0.0199690305263407&lt;/D&gt;&lt;/FQL&gt;&lt;FQL&gt;&lt;Q&gt;USDAED^FG_PRICE_CHANGE(0,-1AY)&lt;/Q&gt;&lt;R&gt;1&lt;/R&gt;&lt;C&gt;1&lt;/C&gt;&lt;D xsi:type="xsd:double"&gt;-0.0013589859&lt;/D&gt;&lt;/FQL&gt;&lt;FQL&gt;&lt;Q&gt;USDEUR^STD(FG_PRICE_CHANGE(0,-1AY,AM))&lt;/Q&gt;&lt;R&gt;1&lt;/R&gt;&lt;C&gt;1&lt;/C&gt;&lt;D xsi:type="xsd:double"&gt;1.84751147829851&lt;/D&gt;&lt;/FQL&gt;&lt;FQL&gt;&lt;Q&gt;USDBRL^FG_PRICE_CHANGE(0,-1AY)&lt;/Q&gt;&lt;R&gt;1&lt;/R&gt;&lt;C&gt;1&lt;/C&gt;&lt;D xsi:type="xsd:double"&gt;14.374995&lt;/D&gt;&lt;/FQL&gt;&lt;FQL&gt;&lt;Q&gt;USDPLN^STD(FG_PRICE_CHANGE(0,-1AY,AM))&lt;/Q&gt;&lt;R&gt;1&lt;/R&gt;&lt;C&gt;1&lt;/C&gt;&lt;D xsi:type="xsd:double"&gt;3.54918251564752&lt;/D&gt;&lt;/FQL&gt;&lt;FQL&gt;&lt;Q&gt;FC0000CL^JULIAN(FMA_EPS(NTMA,-20AY,0,CY,,"PORTAGG","MEANR").DATES)&lt;/Q&gt;&lt;R&gt;20&lt;/R&gt;&lt;C&gt;1&lt;/C&gt;&lt;D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xsi:type="xsd:long"&gt;45289&lt;/D&gt;&lt;/FQL&gt;&lt;FQL&gt;&lt;Q&gt;EPOL^FMA_DIV_YLD(NTMA,-10AY,0,AM,"PORTAGG","MEANR")&lt;/Q&gt;&lt;R&gt;121&lt;/R&gt;&lt;C&gt;1&lt;/C&gt;&lt;D xsi:type="xsd:double"&gt;4.11025787983913&lt;/D&gt;&lt;D xsi:type="xsd:double"&gt;4.08153065803&lt;/D&gt;&lt;D xsi:type="xsd:double"&gt;4.24892682724607&lt;/D&gt;&lt;D xsi:type="xsd:double"&gt;4.15895990086468&lt;/D&gt;&lt;D xsi:type="xsd:double"&gt;3.9389218720431&lt;/D&gt;&lt;D xsi:type="xsd:double"&gt;3.95118424581936&lt;/D&gt;&lt;D xsi:type="xsd:double"&gt;4.03142376688241&lt;/D&gt;&lt;D xsi:type="xsd:double"&gt;3.95649675157148&lt;/D&gt;&lt;D xsi:type="xsd:double"&gt;3.71639282240792&lt;/D&gt;&lt;D xsi:type="xsd:double"&gt;3.72047527960348&lt;/D&gt;&lt;D xsi:type="xsd:double"&gt;3.27014250172124&lt;/D&gt;&lt;D xsi:type="xsd:double"&gt;3.43569575180641&lt;/D&gt;&lt;D xsi:type="xsd:double"&gt;3.59940030075662&lt;/D&gt;&lt;D xsi:type="xsd:double"&gt;3.74931106070556&lt;/D&gt;&lt;D xsi:type="xsd:double"&gt;3.74149378351846&lt;/D&gt;&lt;D xsi:type="xsd:double"&gt;3.79024864067304&lt;/D&gt;&lt;D xsi:type="xsd:double"&gt;3.59270931291071&lt;/D&gt;&lt;D xsi:type="xsd:double"&gt;4.00012160761677&lt;/D&gt;&lt;D xsi:type="xsd:double"&gt;4.05983474068764&lt;/D&gt;&lt;D xsi:type="xsd:double"&gt;4.25933078314964&lt;/D&gt;&lt;D xsi:type="xsd:double"&gt;3.99304120706209&lt;/D&gt;&lt;D xsi:type="xsd:double"&gt;3.6990254888716&lt;/D&gt;&lt;D xsi:type="xsd:double"&gt;3.70410750649121&lt;/D&gt;&lt;D xsi:type="xsd:double"&gt;3.79964079326378&lt;/D&gt;&lt;D xsi:type="xsd:double"&gt;3.90581311015308&lt;/D&gt;&lt;D xsi:type="xsd:double"&gt;3.5971367110439&lt;/D&gt;&lt;D xsi:type="xsd:double"&gt;3.55692910388572&lt;/D&gt;&lt;D xsi:type="xsd:double"&gt;3.64961928577269&lt;/D&gt;&lt;D xsi:type="xsd:double"&gt;3.27898722869986&lt;/D&gt;&lt;D xsi:type="xsd:double"&gt;3.26077362925462&lt;/D&gt;&lt;D xsi:type="xsd:double"&gt;3.11055747892535&lt;/D&gt;&lt;D xsi:type="xsd:double"&gt;2.72228436759257&lt;/D&gt;&lt;D xsi:type="xsd:double"&gt;2.54208520508196&lt;/D&gt;&lt;D xsi:type="xsd:double"&gt;2.52530715586262&lt;/D&gt;&lt;D xsi:type="xsd:double"&gt;2.40546187947041&lt;/D&gt;&lt;D xsi:type="xsd:double"&gt;2.49745086394104&lt;/D&gt;&lt;D xsi:type="xsd:double"&gt;2.40862665343605&lt;/D&gt;&lt;D xsi:type="xsd:double"&gt;2.2747959012404&lt;/D&gt;&lt;D xsi:type="xsd:double"&gt;2.32449605696285&lt;/D&gt;&lt;D xsi:type="xsd:double"&gt;2.49968290070559&lt;/D&gt;&lt;D xsi:type="xsd:double"&gt;2.41326782072862&lt;/D&gt;&lt;D xsi:type="xsd:double"&gt;2.62483566424251&lt;/D&gt;&lt;D xsi:type="xsd:double"&gt;2.79184305211327&lt;/D&gt;&lt;D xsi:type="xsd:double"&gt;2.75526128167677&lt;/D&gt;&lt;D xsi:type="xsd:double"&gt;3.05497435042528&lt;/D&gt;&lt;D xsi:type="xsd:double"&gt;3.21789386185905&lt;/D&gt;&lt;D xsi:type="xsd:double"&gt;3.04285263028653&lt;/D&gt;&lt;D xsi:type="xsd:double"&gt;3.11412950852596&lt;/D&gt;&lt;D xsi:type="xsd:double"&gt;3.20134610535271&lt;/D&gt;&lt;D xsi:type="xsd:double"&gt;2.81650547281427&lt;/D&gt;&lt;D xsi:type="xsd:double"&gt;2.7382236671893&lt;/D&gt;&lt;D xsi:type="xsd:double"&gt;2.936208716504&lt;/D&gt;&lt;D xsi:type="xsd:double"&gt;3.29276535713897&lt;/D&gt;&lt;D xsi:type="xsd:double"&gt;3.0909935767218&lt;/D&gt;&lt;D xsi:type="xsd:double"&gt;3.17929363698465&lt;/D&gt;&lt;D xsi:type="xsd:double"&gt;3.00665801785495&lt;/D&gt;&lt;D xsi:type="xsd:double"&gt;3.0541092803099&lt;/D&gt;&lt;D xsi:type="xsd:double"&gt;3.06496025135772&lt;/D&gt;&lt;D xsi:type="xsd:double"&gt;3.10719729228216&lt;/D&gt;&lt;D xsi:type="xsd:double"&gt;3.33291580187874&lt;/D&gt;&lt;D xsi:type="xsd:double"&gt;3.26554892992837&lt;/D&gt;&lt;D xsi:type="xsd:double"&gt;3.33046062052833&lt;/D&gt;&lt;D xsi:type="xsd:double"&gt;3.93348045571478&lt;/D&gt;&lt;D xsi:type="xsd:double"&gt;3.54379537451819&lt;/D&gt;&lt;D xsi:type="xsd:double"&gt;3.39605666729756&lt;/D&gt;&lt;D xsi:type="xsd:double"&gt;3.43556164674068&lt;/D&gt;&lt;D xsi:type="xsd:double"&gt;3.52683764794827&lt;/D&gt;&lt;D xsi:type="xsd:double"&gt;3.76020820804577&lt;/D&gt;&lt;D xsi:type="xsd:double"&gt;4.33614194299903&lt;/D&gt;&lt;D xsi:type="xsd:double"&gt;4.65619941763442&lt;/D&gt;&lt;D xsi:type="xsd:double"&gt;3.32222148033475&lt;/D&gt;&lt;D xsi:type="xsd:double"&gt;2.63036936057755&lt;/D&gt;&lt;D xsi:type="xsd:double"&gt;2.69308963609504&lt;/D&gt;&lt;D xsi:type="xsd:double"&gt;2.50569974880763&lt;/D&gt;&lt;D xsi:type="xsd:double"&gt;2.78836165548014&lt;/D&gt;&lt;D xsi:type="xsd:double"&gt;2.98164757085309&lt;/D&gt;&lt;D xsi:type="xsd:double"&gt;3.2290092733061&lt;/D&gt;&lt;D xsi:type="xsd:double"&gt;2.62711228499509&lt;/D&gt;&lt;D xsi:type="xsd:double"&gt;2.72583371382636&lt;/D&gt;&lt;D xsi:type="xsd:double"&gt;2.79319810171884&lt;/D&gt;&lt;D xsi:type="xsd:double"&gt;2.92504918077961&lt;/D&gt;&lt;D xsi:type="xsd:double"&gt;2.9539402268971&lt;/D&gt;&lt;D xsi:type="xsd:double"&gt;2.87063471977976&lt;/D&gt;&lt;D xsi:type="xsd:double"&gt;2.90362322379305&lt;/D&gt;&lt;D xsi:type="xsd:double"&gt;3.00218785076064&lt;/D&gt;&lt;D xsi:type="xsd:double"&gt;3.06004569103071&lt;/D&gt;&lt;D xsi:type="xsd:double"&gt;2.99692434551684&lt;/D&gt;&lt;D xsi:type="xsd:double"&gt;3.06214518971247&lt;/D&gt;&lt;D xsi:type="xsd:double"&gt;2.89520768854937&lt;/D&gt;&lt;D xsi:type="xsd:double"&gt;3.48017777395224&lt;/D&gt;&lt;D xsi:type="xsd:double"&gt;3.34814558635784&lt;/D&gt;&lt;D xsi:type="xsd:double"&gt;3.33226321282957&lt;/D&gt;&lt;D xsi:type="xsd:double"&gt;3.69225472111129&lt;/D&gt;&lt;D xsi:type="xsd:double"&gt;3.43149195461289&lt;/D&gt;&lt;D xsi:type="xsd:double"&gt;3.75805633760079&lt;/D&gt;&lt;D xsi:type="xsd:double"&gt;4.08127937302937&lt;/D&gt;&lt;D xsi:type="xsd:double"&gt;4.2480067761095&lt;/D&gt;&lt;D xsi:type="xsd:double"&gt;4.37261875821908&lt;/D&gt;&lt;D xsi:type="xsd:double"&gt;4.44285281043693&lt;/D&gt;&lt;D xsi:type="xsd:double"&gt;4.77440837860806&lt;/D&gt;&lt;D xsi:type="xsd:double"&gt;4.78946853710193&lt;/D&gt;&lt;D xsi:type="xsd:double"&gt;4.16855749616573&lt;/D&gt;&lt;D xsi:type="xsd:double"&gt;4.23243781400922&lt;/D&gt;&lt;D xsi:type="xsd:double"&gt;3.93962807503894&lt;/D&gt;&lt;D xsi:type="xsd:double"&gt;4.26116182808226&lt;/D&gt;&lt;D xsi:type="xsd:double"&gt;4.90674908153489&lt;/D&gt;&lt;D xsi:type="xsd:double"&gt;4.29952426944792&lt;/D&gt;&lt;D xsi:type="xsd:double"&gt;4.32126608906968&lt;/D&gt;&lt;D xsi:type="xsd:double"&gt;3.94562695832315&lt;/D&gt;&lt;D xsi:type="xsd:double"&gt;3.72870626341136&lt;/D&gt;&lt;D xsi:type="xsd:double"&gt;3.96749754025475&lt;/D&gt;&lt;D xsi:type="xsd:double"&gt;4.43934423248375&lt;/D&gt;&lt;D xsi:type="xsd:double"&gt;4.32848245240204&lt;/D&gt;&lt;D xsi:type="xsd:double"&gt;4.91630558271804&lt;/D&gt;&lt;D xsi:type="xsd:double"&gt;4.69707706211888&lt;/D&gt;&lt;D xsi:type="xsd:double"&gt;5.12226667931326&lt;/D&gt;&lt;D xsi:type="xsd:double"&gt;4.78037161893363&lt;/D&gt;&lt;D xsi:type="xsd:double"&gt;4.90423473292643&lt;/D&gt;&lt;D xsi:type="xsd:double"&gt;5.11424875867877&lt;/D&gt;&lt;D xsi:type="xsd:double"&gt;5.16017550518581&lt;/D&gt;&lt;D xsi:type="xsd:double"&gt;5.01114862087765&lt;/D&gt;&lt;/FQL&gt;&lt;FQL&gt;&lt;Q&gt;EWM^FMA_PE(LTMA,-10AY,0,AM,"PORTAGG","MEANR")&lt;/Q&gt;&lt;R&gt;121&lt;/R&gt;&lt;C&gt;1&lt;/C&gt;&lt;D xsi:type="xsd:double"&gt;16.7462171107049&lt;/D&gt;&lt;D xsi:type="xsd:double"&gt;16.7210023443785&lt;/D&gt;&lt;D xsi:type="xsd:double"&gt;16.8863956600043&lt;/D&gt;&lt;D xsi:type="xsd:double"&gt;16.7128365155652&lt;/D&gt;&lt;D xsi:type="xsd:double"&gt;16.5952118579069&lt;/D&gt;&lt;D xsi:type="xsd:double"&gt;16.7914038506548&lt;/D&gt;&lt;D xsi:type="xsd:double"&gt;16.3627591007963&lt;/D&gt;&lt;D xsi:type="xsd:double"&gt;16.5318848836349&lt;/D&gt;&lt;D xsi:type="xsd:double"&gt;17.1155525774717&lt;/D&gt;&lt;D xsi:type="xsd:double"&gt;17.0263025451227&lt;/D&gt;&lt;D xsi:type="xsd:double"&gt;17.035153863329&lt;/D&gt;&lt;D xsi:type="xsd:double"&gt;16.7727122065997&lt;/D&gt;&lt;D xsi:type="xsd:double"&gt;16.5469716047404&lt;/D&gt;&lt;D xsi:type="xsd:double"&gt;16.5009166622629&lt;/D&gt;&lt;D xsi:type="xsd:double"&gt;16.0524762568757&lt;/D&gt;&lt;D xsi:type="xsd:double"&gt;16.0333137422066&lt;/D&gt;&lt;D xsi:type="xsd:double"&gt;16.6954371322057&lt;/D&gt;&lt;D xsi:type="xsd:double"&gt;16.8243755505162&lt;/D&gt;&lt;D xsi:type="xsd:double"&gt;16.6594501489134&lt;/D&gt;&lt;D xsi:type="xsd:double"&gt;16.2517592294234&lt;/D&gt;&lt;D xsi:type="xsd:double"&gt;16.6897710781829&lt;/D&gt;&lt;D xsi:type="xsd:double"&gt;16.6536204646549&lt;/D&gt;&lt;D xsi:type="xsd:double"&gt;16.5551238138461&lt;/D&gt;&lt;D xsi:type="xsd:double"&gt;16.4945838537964&lt;/D&gt;&lt;D xsi:type="xsd:double"&gt;16.6692476523502&lt;/D&gt;&lt;D xsi:type="xsd:double"&gt;16.7840762811344&lt;/D&gt;&lt;D xsi:type="xsd:double"&gt;17.1479609299433&lt;/D&gt;&lt;D xsi:type="xsd:double"&gt;17.2010003914185&lt;/D&gt;&lt;D xsi:type="xsd:double"&gt;17.3339276600944&lt;/D&gt;&lt;D xsi:type="xsd:double"&gt;16.9533441553521&lt;/D&gt;&lt;D xsi:type="xsd:double"&gt;16.873611617405&lt;/D&gt;&lt;D xsi:type="xsd:double"&gt;17.3504256309086&lt;/D&gt;&lt;D xsi:type="xsd:double"&gt;17.0498574794052&lt;/D&gt;&lt;D xsi:type="xsd:double"&gt;17.155720035017&lt;/D&gt;&lt;D xsi:type="xsd:double"&gt;17.2417719603947&lt;/D&gt;&lt;D xsi:type="xsd:double"&gt;17.280176071097&lt;/D&gt;&lt;D xsi:type="xsd:double"&gt;17.2072628755908&lt;/D&gt;&lt;D xsi:type="xsd:double"&gt;17.2557693757139&lt;/D&gt;&lt;D xsi:type="xsd:double"&gt;17.3977898379374&lt;/D&gt;&lt;D xsi:type="xsd:double"&gt;17.3839448078672&lt;/D&gt;&lt;D xsi:type="xsd:double"&gt;17.4358467201553&lt;/D&gt;&lt;D xsi:type="xsd:double"&gt;17.2631642703209&lt;/D&gt;&lt;D xsi:type="xsd:double"&gt;18.2203801605747&lt;/D&gt;&lt;D xsi:type="xsd:double"&gt;18.854366810601&lt;/D&gt;&lt;D xsi:type="xsd:double"&gt;18.6001895224991&lt;/D&gt;&lt;D xsi:type="xsd:double"&gt;18.4014160226562&lt;/D&gt;&lt;D xsi:type="xsd:double"&gt;18.2570138601168&lt;/D&gt;&lt;D xsi:type="xsd:double"&gt;17.9832620419148&lt;/D&gt;&lt;D xsi:type="xsd:double"&gt;17.4140162500433&lt;/D&gt;&lt;D xsi:type="xsd:double"&gt;17.795742240542&lt;/D&gt;&lt;D xsi:type="xsd:double"&gt;18.0167021076858&lt;/D&gt;&lt;D xsi:type="xsd:double"&gt;17.6578896275899&lt;/D&gt;&lt;D xsi:type="xsd:dou</t>
        </r>
      </text>
    </comment>
    <comment ref="A7" authorId="0" shapeId="0" xr:uid="{62EDC673-A539-4C80-AFB3-D7F92C8B5CBE}">
      <text>
        <r>
          <rPr>
            <b/>
            <sz val="9"/>
            <color indexed="81"/>
            <rFont val="Tahoma"/>
            <charset val="1"/>
          </rPr>
          <t>ble"&gt;16.5393516421241&lt;/D&gt;&lt;D xsi:type="xsd:double"&gt;16.6525493602539&lt;/D&gt;&lt;D xsi:type="xsd:double"&gt;16.9132624837313&lt;/D&gt;&lt;D xsi:type="xsd:double"&gt;16.9928627157512&lt;/D&gt;&lt;D xsi:type="xsd:double"&gt;17.107100488857&lt;/D&gt;&lt;D xsi:type="xsd:double"&gt;16.9562671153121&lt;/D&gt;&lt;D xsi:type="xsd:double"&gt;16.9185844734319&lt;/D&gt;&lt;D xsi:type="xsd:double"&gt;16.8309385638203&lt;/D&gt;&lt;D xsi:type="xsd:double"&gt;17.2259362390877&lt;/D&gt;&lt;D xsi:type="xsd:double"&gt;17.1171827656336&lt;/D&gt;&lt;D xsi:type="xsd:double"&gt;16.7653324119164&lt;/D&gt;&lt;D xsi:type="xsd:double"&gt;16.7652890548458&lt;/D&gt;&lt;D xsi:type="xsd:double"&gt;16.5879376467585&lt;/D&gt;&lt;D xsi:type="xsd:double"&gt;16.8769558871561&lt;/D&gt;&lt;D xsi:type="xsd:double"&gt;17.2298506056306&lt;/D&gt;&lt;D xsi:type="xsd:double"&gt;16.5322861137708&lt;/D&gt;&lt;D xsi:type="xsd:double"&gt;16.4069855128721&lt;/D&gt;&lt;D xsi:type="xsd:double"&gt;16.1570594419319&lt;/D&gt;&lt;D xsi:type="xsd:double"&gt;16.5310325776621&lt;/D&gt;&lt;D xsi:type="xsd:double"&gt;17.8990652235569&lt;/D&gt;&lt;D xsi:type="xsd:double"&gt;18.5790541034331&lt;/D&gt;&lt;D xsi:type="xsd:double"&gt;19.8333629441542&lt;/D&gt;&lt;D xsi:type="xsd:double"&gt;20.0527249850921&lt;/D&gt;&lt;D xsi:type="xsd:double"&gt;20.1876275612732&lt;/D&gt;&lt;D xsi:type="xsd:double"&gt;20.034909664099&lt;/D&gt;&lt;D xsi:type="xsd:double"&gt;21.2110566965256&lt;/D&gt;&lt;D xsi:type="xsd:double"&gt;21.3680397506381&lt;/D&gt;&lt;D xsi:type="xsd:double"&gt;19.9636703907042&lt;/D&gt;&lt;D xsi:type="xsd:double"&gt;19.8239129115926&lt;/D&gt;&lt;D xsi:type="xsd:double"&gt;19.3386571770402&lt;/D&gt;&lt;D xsi:type="xsd:double"&gt;18.7079072962056&lt;/D&gt;&lt;D xsi:type="xsd:double"&gt;18.0224945241494&lt;/D&gt;&lt;D xsi:type="xsd:double"&gt;17.2956776923202&lt;/D&gt;&lt;D xsi:type="xsd:double"&gt;16.6144371704354&lt;/D&gt;&lt;D xsi:type="xsd:double"&gt;16.4088140441432&lt;/D&gt;&lt;D xsi:type="xsd:double"&gt;15.6862138165816&lt;/D&gt;&lt;D xsi:type="xsd:double"&gt;15.3237276754292&lt;/D&gt;&lt;D xsi:type="xsd:double"&gt;14.2222859303666&lt;/D&gt;&lt;D xsi:type="xsd:double"&gt;15.2829154460033&lt;/D&gt;&lt;D xsi:type="xsd:double"&gt;15.0598416030585&lt;/D&gt;&lt;D xsi:type="xsd:double"&gt;15.9397390703022&lt;/D&gt;&lt;D xsi:type="xsd:double"&gt;15.9229535831217&lt;/D&gt;&lt;D xsi:type="xsd:double"&gt;15.8368409530008&lt;/D&gt;&lt;D xsi:type="xsd:double"&gt;15.6104521199642&lt;/D&gt;&lt;D xsi:type="xsd:double"&gt;15.1380521246419&lt;/D&gt;&lt;D xsi:type="xsd:double"&gt;15.285866124308&lt;/D&gt;&lt;D xsi:type="xsd:double"&gt;15.3544978377659&lt;/D&gt;&lt;D xsi:type="xsd:double"&gt;14.5044107260613&lt;/D&gt;&lt;D xsi:type="xsd:double"&gt;14.7012753496008&lt;/D&gt;&lt;D xsi:type="xsd:double"&gt;15.0454908695114&lt;/D&gt;&lt;D xsi:type="xsd:double"&gt;14.8632675939594&lt;/D&gt;&lt;D xsi:type="xsd:double"&gt;14.9706430102736&lt;/D&gt;&lt;D xsi:type="xsd:double"&gt;14.8842853337361&lt;/D&gt;&lt;D xsi:type="xsd:double"&gt;14.6783377222775&lt;/D&gt;&lt;D xsi:type="xsd:double"&gt;14.553843923232&lt;/D&gt;&lt;D xsi:type="xsd:double"&gt;14.5055170909537&lt;/D&gt;&lt;D xsi:type="xsd:double"&gt;14.5058378142426&lt;/D&gt;&lt;D xsi:type="xsd:double"&gt;14.7983908613913&lt;/D&gt;&lt;D xsi:type="xsd:double"&gt;14.9795311163581&lt;/D&gt;&lt;D xsi:type="xsd:double"&gt;14.8366695166633&lt;/D&gt;&lt;D xsi:type="xsd:double"&gt;14.8526236603622&lt;/D&gt;&lt;D xsi:type="xsd:double"&gt;14.9390748646321&lt;/D&gt;&lt;D xsi:type="xsd:double"&gt;15.1508338200776&lt;/D&gt;&lt;D xsi:type="xsd:double"&gt;15.3379572635567&lt;/D&gt;&lt;D xsi:type="xsd:double"&gt;15.7654349521149&lt;/D&gt;&lt;D xsi:type="xsd:double"&gt;15.6758104264433&lt;/D&gt;&lt;D xsi:type="xsd:double"&gt;15.6464825788679&lt;/D&gt;&lt;D xsi:type="xsd:double"&gt;15.6295920864578&lt;/D&gt;&lt;D xsi:type="xsd:double"&gt;15.3202990539795&lt;/D&gt;&lt;/FQL&gt;&lt;FQL&gt;&lt;Q&gt;WL-FDS^FG_PRICE_CHANGE(0,-3AM)&lt;/Q&gt;&lt;R&gt;1&lt;/R&gt;&lt;C&gt;1&lt;/C&gt;&lt;D xsi:type="xsd:double"&gt;-8.2911877394636&lt;/D&gt;&lt;/FQL&gt;&lt;FQL&gt;&lt;Q&gt;W-FDS^FG_PRICE_MAVG(0,,,,30)&lt;/Q&gt;&lt;R&gt;1&lt;/R&gt;&lt;C&gt;1&lt;/C&gt;&lt;D xsi:type="xsd:double"&gt;6.308833&lt;/D&gt;&lt;/FQL&gt;&lt;FQL&gt;&lt;Q&gt;FC0000ZA^FG_PRICE(0)&lt;/Q&gt;&lt;R&gt;1&lt;/R&gt;&lt;C&gt;1&lt;/C&gt;&lt;D xsi:type="xsd:double"&gt;336.0299&lt;/D&gt;&lt;/FQL&gt;&lt;FQL&gt;&lt;Q&gt;EWW^FG_PRICE_MAVG(0,,,,30)&lt;/Q&gt;&lt;R&gt;1&lt;/R&gt;&lt;C&gt;1&lt;/C&gt;&lt;D xsi:type="xsd:double"&gt;60.751&lt;/D&gt;&lt;/FQL&gt;&lt;FQL&gt;&lt;Q&gt;EPHE^FG_PRICE_MAVG(0,,,,200)&lt;/Q&gt;&lt;R&gt;1&lt;/R&gt;&lt;C&gt;1&lt;/C&gt;&lt;D xsi:type="xsd:double"&gt;25.61941&lt;/D&gt;&lt;/FQL&gt;&lt;FQL&gt;&lt;Q&gt;KSA^P_PRICE(0)/P_PRICE_HIGH_PR(0,,,,,,"PRICE","INTRA","52W")&lt;/Q&gt;&lt;R&gt;1&lt;/R&gt;&lt;C&gt;1&lt;/C&gt;&lt;D xsi:type="xsd:double"&gt;0.900765&lt;/D&gt;&lt;/FQL&gt;&lt;FQL&gt;&lt;Q&gt;UAE^P_PRICE(0)/P_PRICE_HIGH_PR(0,,,,,,"PRICE","INTRA","52W")&lt;/Q&gt;&lt;R&gt;1&lt;/R&gt;&lt;C&gt;1&lt;/C&gt;&lt;D xsi:type="xsd:double"&gt;0.87662256&lt;/D&gt;&lt;/FQL&gt;&lt;FQL&gt;&lt;Q&gt;MCHI^P_PRICE(0)/P_PRICE_HIGH_PR(0,,,,,,"PRICE","INTRA","52W")&lt;/Q&gt;&lt;R&gt;1&lt;/R&gt;&lt;C&gt;1&lt;/C&gt;&lt;D xsi:type="xsd:double"&gt;0.8444133&lt;/D&gt;&lt;/FQL&gt;&lt;FQL&gt;&lt;Q&gt;TRYBR10Y-FDS^FG_YIELD(-10AY,0,Y,,"YTM")&lt;/Q&gt;&lt;R&gt;10&lt;/R&gt;&lt;C&gt;1&lt;/C&gt;&lt;D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xsi:type="xsd:double"&gt;10.455909&lt;/D&gt;&lt;/FQL&gt;&lt;FQL&gt;&lt;Q&gt;USDQAR^FG_PRICE_CHANGE(0,-6AM)&lt;/Q&gt;&lt;R&gt;1&lt;/R&gt;&lt;C&gt;1&lt;/C&gt;&lt;D xsi:type="xsd:double"&gt;0&lt;/D&gt;&lt;/FQL&gt;&lt;FQL&gt;&lt;Q&gt;USDTWD^FG_PRICE_CHANGE(0,-6AM)&lt;/Q&gt;&lt;R&gt;1&lt;/R&gt;&lt;C&gt;1&lt;/C&gt;&lt;D xsi:type="xsd:double"&gt;5.7777286&lt;/D&gt;&lt;/FQL&gt;&lt;FQL&gt;&lt;Q&gt;USDIDR^FG_PRICE_CHANGE(0,-1AY)&lt;/Q&gt;&lt;R&gt;1&lt;/R&gt;&lt;C&gt;1&lt;/C&gt;&lt;D xsi:type="xsd:double"&gt;9.221279&lt;/D&gt;&lt;/FQL&gt;&lt;FQL&gt;&lt;Q&gt;VNM^FMA_EPS(NTMA,-20AY,0,CY,,"PORTAGG","MEANR")&lt;/Q&gt;&lt;R&gt;20&lt;/R&gt;&lt;C&gt;1&lt;/C&gt;&lt;D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xsi:type="xsd:double"&gt;1.11127278559051&lt;/D&gt;&lt;D xsi:type="xsd:double"&gt;0.885872725166326&lt;/D&gt;&lt;/FQL&gt;&lt;FQL&gt;&lt;Q&gt;ECH^JULIAN(P_PRICE_RETURNS_PR('52W',2,-10AY,0,AM).DATES)&lt;/Q&gt;&lt;R&gt;121&lt;/R&gt;&lt;C&gt;1&lt;/C&gt;&lt;D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xsi:type="xsd:long"&gt;45471&lt;/D&gt;&lt;/FQL&gt;&lt;FQL&gt;&lt;Q&gt;ECH^FG_TOTAL_RETURNC(-10AY,0,AM)&lt;/Q&gt;&lt;R&gt;121&lt;/R&gt;&lt;C&gt;1&lt;/C&gt;&lt;D xsi:type="xsd:double"&gt;-2.071792&lt;/D&gt;&lt;D xsi:type="xsd:double"&gt;-0.6804228&lt;/D&gt;&lt;D xsi:type="xsd:double"&gt;-5.370164&lt;/D&gt;&lt;D xsi:type="xsd:double"&gt;-0.0700593&lt;/D&gt;&lt;D xsi:type="xsd:double"&gt;-1.6358972&lt;/D&gt;&lt;D xsi:type="xsd:double"&gt;-1.0216236&lt;/D&gt;&lt;D xsi:type="xsd:double"&gt;-4.662204&lt;/D&gt;&lt;D xsi:type="xsd:double"&gt;-1.7902136&lt;/D&gt;&lt;D xsi:type="xsd:double"&gt;6.0590506&lt;/D&gt;&lt;D xsi:type="xsd:double"&gt;-3.6310792&lt;/D&gt;&lt;D xsi:type="xsd:double"&gt;8.540559&lt;/D&gt;&lt;D xsi:type="xsd:double"&gt;-3.3557057&lt;/D&gt;&lt;D xsi:type="xsd:double"&gt;-6.8614125&lt;/D&gt;&lt;D xsi:type="xsd:double"&gt;-7.6702356&lt;/D&gt;&lt;D xsi:type="xsd:double"&gt;-2.1474957&lt;/D&gt;&lt;D xsi:type="xsd:double"&gt;-7.2769284&lt;/D&gt;&lt;D xsi:type="xsd:double"&gt;10.464037&lt;/D&gt;&lt;D xsi:type="xsd:double"&gt;-8.316887&lt;/D&gt;&lt;D xsi:type="xsd:double"&gt;-0.23012757&lt;/D&gt;&lt;D xsi:type="xsd:double"&gt;-2.4744868&lt;/D&gt;&lt;D xsi:type="xsd:double"&gt;5.8039904&lt;/D&gt;&lt;D xsi:type="xsd:double"&gt;7.2841763&lt;/D&gt;&lt;D xsi:type="xsd:double"&gt;5.8675528&lt;/D&gt;&lt;D xsi:type="xsd:double"&gt;-5.832672&lt;/D&gt;&lt;D xsi:type="xsd:double"&gt;2.3804426&lt;/D&gt;&lt;D xsi:type="xsd:double"&gt;6.5253735&lt;/D&gt;&lt;D xsi:type="xsd:double"&gt;-1.8586338&lt;/D&gt;&lt;D xsi:type="xsd:double"&gt;-0.37344098&lt;/D&gt;&lt;D xsi:type="xsd:double"&gt;6.8808556&lt;/D&gt;&lt;D xsi:type="xsd:double"&gt;-6.1873674&lt;/D&gt;&lt;D xsi:type="xsd:double"&gt;-1.6429067&lt;/D&gt;&lt;D xsi:type="xsd:double"&gt;7.115698&lt;/D&gt;&lt;D xsi:type="xsd:double"&gt;2.1551728&lt;/D&gt;&lt;D xsi:type="xsd:double"&gt;9.13378&lt;/D&gt;&lt;D xsi:type="xsd:double"&gt;-2.3425102&lt;/D&gt;&lt;D xsi:type="xsd:double"&gt;1.0712743&lt;/D&gt;&lt;D xsi:type="xsd:double"&gt;-2.2858024&lt;/D&gt;&lt;D xsi:type="xsd:double"&gt;8.940554&lt;/D&gt;&lt;D xsi:type="xsd:double"&gt;6.160617&lt;/D&gt;&lt;D xsi:type="xsd:double"&gt;0.41451454&lt;/D&gt;&lt;D xsi:type="xsd:double"&gt;4.8503637&lt;/D&gt;&lt;D xsi:type="xsd:double"&gt;-9.507871&lt;/D&gt;&lt;D xsi:type="xsd:double"&gt;13.877785&lt;/D&gt;&lt;D xsi:type="xsd:double"&gt;7.304013&lt;/D&gt;&lt;D xsi:type="xsd:double"&gt;-4.2943716&lt;/D&gt;&lt;D xsi:type="xsd:double"&gt;-3.3699453&lt;/D&gt;&lt;D xsi:type="xsd:double"&gt;4.9518347&lt;/D&gt;&lt;D xsi:type="xsd:double"&gt;-5.6912127&lt;/D&gt;&lt;D xsi:type="xsd:double"&gt;-9.200203&lt;/D&gt;&lt;D xsi:type="xsd:double"&gt;3.0157328&lt;/D&gt;&lt;D xsi:type="xsd:double"&gt;-4.6669483&lt;/D&gt;&lt;D xsi:type="xsd:double"&gt;0.8233309&lt;/D&gt;&lt;D xsi:type="xsd:double"&gt;-6.775546&lt;/D&gt;&lt;D xsi:type="xsd:double"&gt;2.8882504&lt;/D&gt;&lt;D xsi:type="xsd:double"&gt;-4.7618685&lt;/D&gt;&lt;D xsi:type="xsd:double"&gt;9.774971&lt;/D&gt;&lt;D xsi:type="xsd:double"&gt;-0.55102706&lt;/D&gt;&lt;D xsi:type="xsd:double"&gt;-5.429965&lt;/D&gt;&lt;D xsi:type="xsd:double"&gt;0.7733822&lt;/D&gt;&lt;D xsi:type="xsd:double"&gt;-11.488366&lt;/D&gt;&lt;D xsi:type="xsd:double"&gt;9.413826&lt;/D&gt;&lt;D xsi:type="xsd:double"&gt;-4.1116&lt;/D&gt;&lt;D xsi:type="xsd:double"&gt;-12.098015&lt;/D&gt;&lt;D xsi:type="xsd:double"&gt;9.320569&lt;/D&gt;&lt;D xsi:type="xsd:double"&gt;-2.6560426&lt;/D&gt;&lt;D xsi:type="xsd:double"&gt;-17.189634&lt;/D&gt;&lt;D xsi:type="xsd:double"&gt;10.488033&lt;/D&gt;&lt;D xsi:type="xsd:double"&gt;-6.694561&lt;/D&gt;&lt;D xsi:type="xsd:double"&gt;-13.645101&lt;/D&gt;&lt;D xsi:type="xsd:double"&gt;-23.961418&lt;/D&gt;&lt;D xsi:type="xsd:double"&gt;21.658539&lt;/D&gt;&lt;D xsi:type="xsd:double"&gt;-3.688854&lt;/D&gt;&lt;D xsi:type="xsd:double"&gt;8.360124&lt;/D&gt;&lt;D xsi:type="xsd:double"&gt;9.283197&lt;/D&gt;&lt;D xsi:type="xsd:double"&gt;-6.523299&lt;/D&gt;&lt;D xsi:type="xsd:double"&gt;-8.512264&lt;/D&gt;&lt;D xsi:type="xsd:double"&gt;0.75440407&lt;/D&gt;&lt;D xsi:type="xsd:double"&gt;15.723789&lt;/D&gt;&lt;D xsi:type="xsd:double"&gt;8.39616&lt;/D&gt;&lt;D xsi:type="xsd:double"&gt;1.7333388&lt;/D&gt;&lt;D xsi:type="xsd:double"&gt;2.9161215&lt;/D&gt;&lt;D xsi:type="xsd:double"&gt;6.94046&lt;/D&gt;&lt;D xsi:type="xsd:double"&gt;-1.7564774&lt;/D&gt;&lt;D xsi:type="xsd:double"&gt;-10.87879&lt;/D&gt;&lt;D xsi:type="xsd:double"&gt;-1.3090551&lt;/D&gt;&lt;D xsi:type="xsd:double"&gt;-6.061673&lt;/D&gt;&lt;D xsi:type="xsd:double"&gt;4.51324&lt;/D&gt;&lt;D xsi:type="xsd:double"&gt;-6.852251&lt;/D&gt;&lt;D xsi:type="xsd:double"&gt;-4.9425306&lt;/D&gt;&lt;D xsi:type="xsd:double"&gt;7.013297&lt;/D&gt;&lt;D xsi:type="xsd:double"&gt;-10.98178&lt;/D&gt;&lt;D xsi:type="xsd:double"&gt;12.227524&lt;/D&gt;&lt;D xsi:type="xsd:double"&gt;1.323986&lt;/D&gt;&lt;D xsi:type="xsd:double"&gt;12.336659&lt;/D&gt;&lt;D xsi:type="xsd:double"&gt;-12.863499&lt;/D&gt;&lt;D xsi:type="xsd:double"&gt;20.533966&lt;/D&gt;&lt;D xsi:type="xsd:double"&gt;-17.027832&lt;/D&gt;&lt;D xsi:type="xsd:double"&gt;6.9007754&lt;/D&gt;&lt;D xsi:type="xsd:double"&gt;6.5317035&lt;/D&gt;&lt;D xsi:type="xsd:double"&gt;-12.405878&lt;/D&gt;&lt;D xsi:type="xsd:double"&gt;3.9705276&lt;/D&gt;&lt;D xsi:type="xsd:double"&gt;-0.27558804&lt;/D&gt;&lt;D xsi:type="xsd:double"&gt;7.351768&lt;/D&gt;&lt;D xsi:type="xsd:double"&gt;8.600533&lt;/D&gt;&lt;D xsi:type="xsd:double"&gt;-2.3619294&lt;/D&gt;&lt;D xsi:type="xsd:double"&gt;1.1739612&lt;/D&gt;&lt;D xsi:type="xsd:double"&gt;-0.1054883&lt;/D&gt;&lt;D xsi:type="xsd:double"&gt;3.4494877&lt;/D&gt;&lt;D xsi:type="xsd:double"&gt;1.297617&lt;/D&gt;&lt;D xsi:type="xsd:double"&gt;8.487606&lt;/D&gt;&lt;D xsi:type="xsd:double"&gt;-8.564067&lt;/D&gt;&lt;D xsi:type="xsd:double"&gt;-9.052813&lt;/D&gt;&lt;D xsi:type="xsd:double"&gt;-5.958414&lt;/D&gt;&lt;D xsi:type="xsd:double"&gt;9.757101&lt;/D&gt;&lt;D xsi:type="xsd:double"&gt;6.00394&lt;/D&gt;&lt;D xsi:type="xsd:double"&gt;-7.6566935&lt;/D&gt;&lt;D xsi:type="xsd:double"&gt;-0.65560937&lt;/D&gt;&lt;D xsi:type="xsd:double"&gt;3.1444073&lt;/D&gt;&lt;D xsi:type="xsd:double"&gt;-0.30109286&lt;/D&gt;&lt;D xsi:type="xsd:double"&gt;11.098528&lt;/D&gt;&lt;D xsi:type="xsd:double"&gt;-9.817332&lt;/D&gt;&lt;/FQL&gt;&lt;FQL&gt;&lt;Q&gt;EPHE^FMA_PE(NTMA,-10AY,0,AM,"PORTAGG","MEANR")&lt;/Q&gt;&lt;R&gt;121&lt;/R&gt;&lt;C&gt;1&lt;/C&gt;&lt;D xsi:type="xsd:double"&gt;17.4636295298019&lt;/D&gt;&lt;D xsi:type="xsd:double"&gt;17.2802977680853&lt;/D&gt;&lt;D xsi:type="xsd:double"&gt;17.5482587134232&lt;/D&gt;&lt;D xsi:type="xsd:double"&gt;17.7509545649722&lt;/D&gt;&lt;D xsi:type="xsd:double"&gt;17.0672483031641&lt;/D&gt;&lt;D xsi:type="xsd:double"&gt;17.5940966995845&lt;/D&gt;&lt;D xsi:type="xsd:double"&gt;17.1307705778571&lt;/D&gt;&lt;D xsi:type="xsd:double"&gt;18.0855760768576&lt;/D&gt;&lt;D xsi:type="xsd:double"&gt;18.2195601209288&lt;/D&gt;&lt;D xsi:type="xsd:double"&gt;18.3741010147076&lt;/D&gt;&lt;D xsi:type="xsd:double"&gt;18.0634312091025&lt;/D&gt;&lt;D xsi:type="xsd:double"&gt;17.4300191168771&lt;/D&gt;&lt;D xsi:type="xsd:double"&gt;17.5202193364469&lt;/D&gt;&lt;D xsi:type="xsd:double"&gt;17.454084641249&lt;/D&gt;&lt;D xsi:type="xsd:double"&gt;16.5934705523602&lt;/D&gt;&lt;D xsi:type="xsd:double"&gt;16.0318953321259&lt;/D&gt;&lt;D xsi:type="xsd:double"&gt;17.1247916153114&lt;/D&gt;&lt;D xsi:type="xsd:double"&gt;15.9347438802756&lt;/D&gt;&lt;D xsi:type="xsd:double"&gt;16.1131389797972&lt;/D&gt;&lt;D xsi:type="xsd:double"&gt;15.0796259194254&lt;/D&gt;&lt;D xsi:type="xsd:double"&gt;15.0828749548037&lt;/D&gt;&lt;D xsi:type="xsd:double"&gt;16.9874738915831&lt;/D&gt;&lt;D xsi:type="xsd:double"&gt;16.162204543051&lt;/D&gt;&lt;D xsi:type="xsd:double"&gt;16.3744639167261&lt;/D&gt;&lt;D xsi:type="xsd:double"&gt;17.2408028892433&lt;/D&gt;&lt;D xsi:type="xsd:double"&gt;17.9026560734165&lt;/D&gt;&lt;D xsi:type="xsd:double"&gt;18.3528798425695&lt;/D&gt;&lt;D xsi:type="xsd:double"&gt;16.9132286571538&lt;/D&gt;&lt;D xsi:type="xsd:double"&gt;16.433106136553&lt;/D&gt;&lt;D xsi:type="xsd:double"&gt;15.2527922806512&lt;/D&gt;&lt;D xsi:type="xsd:double"&gt;15.5250020050601&lt;/D&gt;&lt;D xsi:type="xsd:double"&gt;16.8274441991922&lt;/D&gt;&lt;D xsi:type="xsd:double"&gt;16.2276073957647&lt;/D&gt;&lt;D xsi:type="xsd:double"&gt;16.8049505944571&lt;/D&gt;&lt;D xsi:type="xsd:double"&gt;17.5158929112367&lt;/D&gt;&lt;D xsi:type="xsd:double"&gt;17.4668091989021&lt;/D&gt;&lt;D xsi:type="xsd:double"&gt;17.1559062396008&lt;/D&gt;&lt;D xsi:type="xsd:double"&gt;16.790817655181&lt;/D&gt;&lt;D xsi:type="xsd:double"&gt;16.8374027954292&lt;/D&gt;&lt;D xsi:type="xsd:double"&gt;17.0593646589181&lt;/D&gt;&lt;D xsi:type="xsd:double"&gt;17.5709712634276&lt;/D&gt;&lt;D xsi:type="xsd:double"&gt;17.10449463076&lt;/D&gt;&lt;D xsi:type="xsd:double"&gt;17.5903972189778&lt;/D&gt;&lt;D xsi:type="xsd:double"&gt;18.1057071186108&lt;/D&gt;&lt;D xsi:type="xsd:double"&gt;17.206898209246&lt;/D&gt;&lt;D xsi:type="xsd:double"&gt;16.1181017083957&lt;/D&gt;&lt;D xsi:type="xsd:double"&gt;15.6082742431975&lt;/D&gt;&lt;D xsi:type="xsd:double"&gt;15.944061832367&lt;/D&gt;&lt;D xsi:type="xsd:double"&gt;14.7141111571996&lt;/D&gt;&lt;D xsi:type="xsd:double"&gt;15.6392427515245&lt;/D&gt;&lt;D xsi:type="xsd:double"&gt;15.4363202483437&lt;/D&gt;&lt;D xsi:type="xsd:double"&gt;13.9957971125565&lt;/D&gt;&lt;D xsi:type="xsd:double"&gt;13.6554590330412&lt;/D&gt;&lt;D xsi:type="xsd:double"&gt;14.2376552651352&lt;/D&gt;&lt;D xsi:type="xsd:double"&gt;15.0195266042585&lt;/D&gt;&lt;D xsi:type="xsd:double"&gt;15.755311714338&lt;/D&gt;&lt;D xsi:type="xsd:double"&gt;14.9419224828602&lt;/D&gt;&lt;D xsi:type="xsd:double"&gt;15.2227110735472&lt;/D&gt;&lt;D xsi:type="xsd:double"&gt;15.3332016279943&lt;/D&gt;&lt;D xsi:type="xsd:double"&gt;15.1409749893206&lt;/D&gt;&lt;D xsi:type="xsd:double"&gt;15.4401294214435&lt;/D&gt;&lt;D xsi:type="xsd:double"&gt;15.6072852426077&lt;/D&gt;&lt;D xsi:type="xsd:double"&gt;14.6493037076371&lt;/D&gt;&lt;D xsi:type="xsd:double"&gt;13.8151013486253&lt;/D&gt;&lt;D xsi:type="xsd:double"&gt;13.9408474320515&lt;/D&gt;&lt;D xsi:type="xsd:double"&gt;13.6714830703794&lt;/D&gt;&lt;D xsi:type="xsd:double"&gt;14.127867118478&lt;/D&gt;&lt;D xsi:type="xsd:double"&gt;13.3691337983457&lt;/D&gt;&lt;D xsi:type="xsd:double"&gt;12.1103309942115&lt;/D&gt;&lt;D xsi:type="xsd:double"&gt;9.66317081846335&lt;/D&gt;&lt;D xsi:type="xsd:double"&gt;11.4339494467607&lt;/D&gt;&lt;D xsi:type="xsd:double"&gt;13.5103269174999&lt;/D&gt;&lt;D xsi:type="xsd:double"&gt;15.4718490226143&lt;/D&gt;&lt;D xsi:type="xsd:double"&gt;14.9035536488815&lt;/D&gt;&lt;D xsi:type="xsd:double"&gt;15.8072726166838&lt;/D&gt;&lt;D xsi:type="xsd:double"&gt;15.5924532602976&lt;/D&gt;&lt;D xsi:type="xsd:double"&gt;16.6849800201425&lt;/D&gt;&lt;D xsi:type="xsd:double"&gt;17.4267363245594&lt;/D&gt;&lt;D xsi:type="xsd:double"&gt;16.4172320894877&lt;/D&gt;&lt;D xsi:type="xsd:double"&gt;15.940233111993&lt;/D&gt;&lt;D xsi:type="xsd:double"&gt;15.5053820221085&lt;/D&gt;&lt;D xsi:type="xsd:double"&gt;15.0313660984373&lt;/D&gt;&lt;D xsi:type="xsd:double"&gt;14.7820394188496&lt;/D&gt;&lt;D xsi:type="xsd:double"&gt;16.1160822796745&lt;/D&gt;&lt;D xsi:type="xsd:double"&gt;16.434960384036&lt;/D&gt;&lt;D xsi:type="xsd:double"&gt;14.9582299573497&lt;/D&gt;&lt;D xsi:type="xsd:double"&gt;15.7931603608198&lt;/D&gt;&lt;D xsi:type="xsd:double"&gt;15.5489874555989&lt;/D&gt;&lt;D xsi:type="xsd:double"&gt;16.295985477478&lt;/D&gt;&lt;D xsi:type="xsd:double"&gt;15.9852985549786&lt;/D&gt;&lt;D xsi:type="xsd:double"&gt;15.44507202901&lt;/D&gt;&lt;D xsi:type="xsd:double"&gt;15.0722602524162&lt;/D&gt;&lt;D xsi:type="xsd:double"&gt;14.8711469304816&lt;/D&gt;&lt;D xsi:type="xsd:double"&gt;14.3050052265175&lt;/D&gt;&lt;D xsi:type="xsd:double"&gt;13.9756722400502&lt;/D&gt;&lt;D xsi:type="xsd:double"&gt;13.2046207710375&lt;/D&gt;&lt;D xsi:type="xsd:double"&gt;12.8137266470763&lt;/D&gt;&lt;D xsi:type="xsd:double"&gt;12.8196402953473&lt;/D&gt;&lt;D xsi:type="xsd:double"&gt;13.2535715374647&lt;/D&gt;&lt;D xsi:type="xsd:double"&gt;11.2747365879105&lt;/D&gt;&lt;D xsi:type="xsd:double"&gt;11.8458847312489&lt;/D&gt;&lt;D xsi:type="xsd:double"&gt;12.6432324214464&lt;/D&gt;&lt;D xsi:type="xsd:double"&gt;12.4559304072609&lt;/D&gt;&lt;D xsi:type="xsd:double"&gt;13.30337121782&lt;/D&gt;&lt;D xsi:type="xsd:double"&gt;12.0836601528981&lt;/D&gt;&lt;D xsi:type="xsd:double"&gt;11.9853714168582&lt;/D&gt;&lt;D xsi:type="xsd:double"&gt;11.6777164384977&lt;/D&gt;&lt;D xsi:type="xsd:double"&gt;10.8081391963148&lt;/D&gt;&lt;D xsi:type="xsd:double"&gt;10.1773321952712&lt;/D&gt;&lt;D xsi:type="xsd:double"&gt;10.3074281531953&lt;/D&gt;&lt;D xsi:type="xsd:double"&gt;9.42875852830632&lt;/D&gt;&lt;D xsi:type="xsd:double"&gt;10.0028227766863&lt;/D&gt;&lt;D xsi:type="xsd:double"&gt;9.32092583146923&lt;/D&gt;&lt;D xsi:type="xsd:double"&gt;9.63734064250967&lt;/D&gt;&lt;D xsi:type="xsd:double"&gt;9.4504273989783&lt;/D&gt;&lt;D xsi:type="xsd:double"&gt;9.63904083984937&lt;/D&gt;&lt;D xsi:type="xsd:double"&gt;10.0011618634841&lt;/D&gt;&lt;D xsi:type="xsd:double"&gt;9.49983085788062&lt;/D&gt;&lt;D xsi:type="xsd:double"&gt;9.03307577662359&lt;/D&gt;&lt;D xsi:type="xsd:double"&gt;8.73302732693981&lt;/D&gt;&lt;D xsi:type="xsd:double"&gt;8.98110331035594&lt;/D&gt;&lt;/FQL&gt;&lt;FQL&gt;&lt;Q&gt;PLATI-FDS^FG_PRICE(0)/MAX(FG_PRICE(0,-1AY))&lt;/Q&gt;&lt;R&gt;1&lt;/R&gt;&lt;C&gt;1&lt;/C&gt;&lt;D xsi:type="xsd:double"&gt;0.942937324602432&lt;/D&gt;&lt;/FQL&gt;&lt;FQL&gt;&lt;Q&gt;FC0000CL^FG_PRICE(0)&lt;/Q&gt;&lt;R&gt;1&lt;/R&gt;&lt;C&gt;1&lt;/C&gt;&lt;D xsi:type="xsd:double"&gt;201.49571&lt;/D&gt;&lt;/FQL&gt;&lt;FQL&gt;&lt;Q&gt;UAE^FG_PRICE(0)&lt;/Q&gt;&lt;R&gt;1&lt;/R&gt;&lt;C&gt;1&lt;/C&gt;&lt;D xsi:type="xsd:double"&gt;13.75&lt;/D&gt;&lt;/FQL&gt;&lt;FQL&gt;&lt;Q&gt;GREK^FG_PRICE_MAVG(0,,,,200)&lt;/Q&gt;&lt;R&gt;1&lt;/R&gt;&lt;C&gt;1&lt;/C&gt;&lt;D xsi:type="xsd:double"&gt;38.222248&lt;/D&gt;&lt;/FQL&gt;&lt;FQL&gt;&lt;Q&gt;MCHI^FG_TOTAL_RETURNC(0,-6AM)&lt;/Q&gt;&lt;R&gt;1&lt;/R&gt;&lt;C&gt;1&lt;/C&gt;&lt;D xsi:type="xsd:double"&gt;4.685056&lt;/D&gt;&lt;/FQL&gt;&lt;FQL&gt;&lt;Q&gt;GREK^FG_TOTAL_RETURNC(0,-3AM)&lt;/Q&gt;&lt;R&gt;1&lt;/R&gt;&lt;C&gt;1&lt;/C&gt;&lt;D xsi:type="xsd:double"&gt;-0.29379725&lt;/D&gt;&lt;/FQL&gt;&lt;FQL&gt;&lt;Q&gt;EWW^FG_TOTAL_RETURNC(0,-6AM)&lt;/Q&gt;&lt;R&gt;1&lt;/R&gt;&lt;C&gt;1&lt;/C&gt;&lt;D xsi:type="xsd:double"&gt;-16.001343&lt;/D&gt;&lt;/FQL&gt;&lt;FQL&gt;&lt;Q&gt;EPOL^P_PRICE(0)/P_PRICE_HIGH_PR(0,,,,,,"PRICE","INTRA","52W")&lt;/Q&gt;&lt;R&gt;1&lt;/R&gt;&lt;C&gt;1&lt;/C&gt;&lt;D xsi:type="xsd:double"&gt;0.940207&lt;/D&gt;&lt;/FQL&gt;&lt;FQL&gt;&lt;Q&gt;CNYA^P_PRICE(0)/P_PRICE_LOW_PR(0,,,,,,"PRICE","INTRA","52W")-1&lt;/Q&gt;&lt;R&gt;1&lt;/R&gt;&lt;C&gt;1&lt;/C&gt;&lt;D xsi:type="xsd:double"&gt;0.09986973&lt;/D&gt;&lt;/FQL&gt;&lt;FQL&gt;&lt;Q&gt;URTH^PERCENT_CHANGE(FMA_EPS(+1,0,,,,"PORTAGG","MEAN"),FMA_EPS(+1,-1AM,,,,"PORTAGG","MEAN"))&lt;/Q&gt;&lt;R&gt;1&lt;/R&gt;&lt;C&gt;1&lt;/C&gt;&lt;D xsi:type="xsd:double"&gt;-1.0969415184057&lt;/D&gt;&lt;/FQL&gt;&lt;FQL&gt;&lt;Q&gt;VWO^FMA_COS_UP("EPS","1M",+1,NOW,,,"PORTAGG","MEANR")&lt;/Q&gt;&lt;R&gt;1&lt;/R&gt;&lt;C&gt;1&lt;/C&gt;&lt;D xsi:type="xsd:double"&gt;1000&lt;/D&gt;&lt;/FQL&gt;&lt;FQL&gt;&lt;Q&gt;EWZ^FMA_COS_DOWN("EPS","1M",+1,NOW,,,"PORTAGG","MEANR")&lt;/Q&gt;&lt;R&gt;1&lt;/R&gt;&lt;C&gt;1&lt;/C&gt;&lt;D xsi:type="xsd:double"&gt;21&lt;/D&gt;&lt;/FQL&gt;&lt;FQL&gt;&lt;Q&gt;TUR^FMA_RBICS_REV_CURRENT(30, LOC, "PORTAGG")&lt;/Q&gt;&lt;R&gt;1&lt;/R&gt;&lt;C&gt;1&lt;/C&gt;&lt;D xsi:type="xsd:double"&gt;23.0597669667848&lt;/D&gt;&lt;/FQL&gt;&lt;FQL&gt;&lt;Q&gt;EPHE^FG_ROE(0)&lt;/Q&gt;&lt;R&gt;1&lt;/R&gt;&lt;C&gt;1&lt;/C&gt;&lt;D xsi:type="xsd:double"&gt;12.4823037455129&lt;/D&gt;&lt;/FQL&gt;&lt;FQL&gt;&lt;Q&gt;REFTR1WREPO-FDS^FG_YIELD(NOW,,,0)&lt;/Q&gt;&lt;R&gt;1&lt;/R&gt;&lt;C&gt;1&lt;/C&gt;&lt;D xsi:type="xsd:double"&gt;50&lt;/D&gt;&lt;/FQL&gt;&lt;FQL&gt;&lt;Q&gt;REFZAREPO-FDS^FG_YIELD(NOW,,,0)&lt;/Q&gt;&lt;R&gt;1&lt;/R&gt;&lt;C&gt;1&lt;/C&gt;&lt;D xsi:type="xsd:double"&gt;8.25&lt;/D&gt;&lt;/FQL&gt;&lt;FQL&gt;&lt;Q&gt;TRYSA10Y-FDS^PCTCHG(FG_YIELD(0,,,,"YTM"),FG_YIELD(-1AM,,,,"YTM"))&lt;/Q&gt;&lt;R&gt;0&lt;/R&gt;&lt;C&gt;0&lt;/C&gt;&lt;/FQL&gt;&lt;FQL&gt;&lt;Q&gt;TRYID10Y-FDS^PCTCHG(FG_YIELD(0,,,,"YTM"),FG_YIELD(-3AM,,,,"YTM"))&lt;/Q&gt;&lt;R&gt;1&lt;/R&gt;&lt;C&gt;1&lt;/C&gt;&lt;D xsi:type="xsd:double"&gt;5.056749&lt;/D&gt;&lt;/FQL&gt;&lt;FQL&gt;&lt;Q&gt;CC_CN^IMF_IFS_RCPI_Q(0)&lt;/Q&gt;&lt;R&gt;1&lt;/R&gt;&lt;C&gt;1&lt;/C&gt;&lt;D xsi:type="xsd:double"&gt;-0.032185&lt;/D&gt;&lt;/FQL&gt;&lt;FQL&gt;&lt;Q&gt;TUR^FMA_EVAL_EBIT(LTMA,NOW,NOW,M,"PORTAGG","MEANR")&lt;/Q&gt;&lt;R&gt;1&lt;/R&gt;&lt;C&gt;1&lt;/C&gt;&lt;D xsi:type="xsd:double"&gt;8.08145713296696&lt;/D&gt;&lt;/FQL&gt;&lt;FQL&gt;&lt;Q&gt;QAT^FMA_PE(NTMA,0,,,"PORTAGG","MEANR")&lt;/Q&gt;&lt;R&gt;1&lt;/R&gt;&lt;C&gt;1&lt;/C&gt;&lt;D xsi:type="xsd:double"&gt;10.0628647553121&lt;/D&gt;&lt;/FQL&gt;&lt;FQL&gt;&lt;Q&gt;EWZ^FMA_PE(NTMA,0,,,"PORTAGG","MEANR")&lt;/Q&gt;&lt;R&gt;1&lt;/R&gt;&lt;C&gt;1&lt;/C&gt;&lt;D xsi:type="xsd:double"&gt;7.03915621498152&lt;/D&gt;&lt;/FQL&gt;&lt;FQL&gt;&lt;Q&gt;EPU^FMA_PE(NTMA,0,,,"PORTAGG","MEANR")&lt;/Q&gt;&lt;R&gt;1&lt;/R&gt;&lt;C&gt;1&lt;/C&gt;&lt;D xsi:type="xsd:double"&gt;11.5720953968535&lt;/D&gt;&lt;/FQL&gt;&lt;FQL&gt;&lt;Q&gt;CNYA^FMA_PE(NTMA,0,,,"PORTAGG","MEANR")&lt;/Q&gt;&lt;R&gt;1&lt;/R&gt;&lt;C&gt;1&lt;/C&gt;&lt;D xsi:type="xsd:double"&gt;12.0730410989023&lt;/D&gt;&lt;/FQL&gt;&lt;FQL&gt;&lt;Q&gt;EWW^FG_COMPANY_NAME&lt;/Q&gt;&lt;R&gt;1&lt;/R&gt;&lt;C&gt;1&lt;/C&gt;&lt;D xsi:type="xsd:string"&gt;iShares MSCI Mexico ETF&lt;/D&gt;&lt;/FQL&gt;&lt;FQL&gt;&lt;Q&gt;KSA^FMA_DIV_YLD(NTMA,NOW,NOW,M,"PORTAGG","MEANR")&lt;/Q&gt;&lt;R&gt;1&lt;/R&gt;&lt;C&gt;1&lt;/C&gt;&lt;D xsi:type="xsd:double"&gt;3.64985192563905&lt;/D&gt;&lt;/FQL&gt;&lt;FQL&gt;&lt;Q&gt;TUR^FMA_EVAL_EBITDA(NTMA,0,,,"PORTAGG","MEANR")&lt;/Q&gt;&lt;R&gt;1&lt;/R&gt;&lt;C&gt;1&lt;/C&gt;&lt;D xsi:type="xsd:double"&gt;4.90180704517126&lt;/D&gt;&lt;/FQL&gt;&lt;FQL&gt;&lt;Q&gt;GREK^FMA_EVAL_EBITDA(NTMA,0,,,"PORTAGG","MEANR")&lt;/Q&gt;&lt;R&gt;1&lt;/R&gt;&lt;C&gt;1&lt;/C&gt;&lt;D xsi:type="xsd:double"&gt;5.77577436238987&lt;/D&gt;&lt;/FQL&gt;&lt;FQL&gt;&lt;Q&gt;EWT^FMA_EVAL_EBITDA(NTMA,0,,,"PORTAGG","MEANR")&lt;/Q&gt;&lt;R&gt;1&lt;/R&gt;&lt;C&gt;1&lt;/C&gt;&lt;D xsi:type="xsd:double"&gt;10.7825901567259&lt;/D&gt;&lt;/FQL&gt;&lt;FQL&gt;&lt;Q&gt;EIDO^FMA_EVAL_EBITDA(NTMA,0,,,"PORTAGG","MEANR")&lt;/Q&gt;&lt;R&gt;1&lt;/R&gt;&lt;C&gt;1&lt;/C&gt;&lt;D xsi:type="xsd:double"&gt;6.20370990447022&lt;/D&gt;&lt;/FQL&gt;&lt;FQL&gt;&lt;Q&gt;MCHI^PERCENT_CHANGE(FMA_EPS(+1,0,,,,"PORTAGG","MEAN"),FMA_EPS(+1,-3AM,,,,"PORTAGG","MEAN"))&lt;/Q&gt;&lt;R&gt;1&lt;/R&gt;&lt;C&gt;1&lt;/C&gt;&lt;D xsi:type="xsd:double"&gt;-0.748873476548877&lt;/D&gt;&lt;/FQL&gt;&lt;FQL&gt;&lt;Q&gt;QAT^SIZE(FG_CONSTITUENTS)&lt;/Q&gt;&lt;R&gt;1&lt;/R&gt;&lt;C&gt;1&lt;/C&gt;&lt;D xsi:type="xsd:long"&gt;35&lt;/D&gt;&lt;/FQL&gt;&lt;FQL&gt;&lt;Q&gt;EPOL^FMA_COS_UP("EPS","1M",+1,NOW,,,"PORTAGG","MEANR")&lt;/Q&gt;&lt;R&gt;1&lt;/R&gt;&lt;C&gt;1&lt;/C&gt;&lt;D xsi:type="xsd:double"&gt;11&lt;/D&gt;&lt;/FQL&gt;&lt;FQL&gt;&lt;Q&gt;TRYPE10Y-FDS^FG_YIELD_NAME&lt;/Q&gt;&lt;R&gt;1&lt;/R&gt;&lt;C&gt;1&lt;/C&gt;&lt;D xsi:type="xsd:string"&gt;Treasury - Peru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xsi:type="xsd:double"&gt;25&lt;/D&gt;&lt;/FQL&gt;&lt;FQL&gt;&lt;Q&gt;UAE^FG_TOTAL_RETURNC(0,-1AM)&lt;/Q&gt;&lt;R&gt;1&lt;/R&gt;&lt;C&gt;1&lt;/C&gt;&lt;D xsi:type="xsd:double"&gt;5.2382708&lt;/D&gt;&lt;/FQL&gt;&lt;FQL&gt;&lt;Q&gt;MCHI^PERCENT_CHANGE(FMA_EPS(+1,0,,,,"PORTAGG","MEAN"),FMA_EPS(+1,-1AM,,,,"PORTAGG","MEAN"))&lt;/Q&gt;&lt;R&gt;1&lt;/R&gt;&lt;C&gt;1&lt;/C&gt;&lt;D xsi:type="xsd:double"&gt;-0.255625841454152&lt;/D&gt;&lt;/FQL&gt;&lt;FQL&gt;&lt;Q&gt;EWZ^PERCENT_CHANGE(FMA_EPS(+1,0,,,,"PORTAGG","MEAN"),FMA_EPS(+1,-3AM,,,,"PORTAGG","MEAN"))&lt;/Q&gt;&lt;R&gt;1&lt;/R&gt;&lt;C&gt;1&lt;/C&gt;&lt;D xsi:type="xsd:double"&gt;-9.24768272205266&lt;/D&gt;&lt;/FQL&gt;&lt;FQL&gt;&lt;Q&gt;EIDO^FG_TOTAL_RETURNC(0,-3AM)&lt;/Q&gt;&lt;R&gt;1&lt;/R&gt;&lt;C&gt;1&lt;/C&gt;&lt;D xsi:type="xsd:double"&gt;-11.462313&lt;/D&gt;&lt;/FQL&gt;&lt;FQL&gt;&lt;Q&gt;TRYVN10Y-FDS^FG_YIELD(-10AY,0,Y,,"YTM")&lt;/Q&gt;&lt;R&gt;10&lt;/R&gt;&lt;C&gt;1&lt;/C&gt;&lt;D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xsi:type="xsd:double"&gt;0.6127&lt;/D&gt;&lt;/FQL&gt;&lt;FQL&gt;&lt;Q&gt;CAGDPY@SA^EE_ACTUAL_ANNUAL(MED,0)&lt;/Q&gt;&lt;R&gt;1&lt;/R&gt;&lt;C&gt;1&lt;/C&gt;&lt;D xsi:type="xsd:double"&gt;3.19136442056759&lt;/D&gt;&lt;/FQL&gt;&lt;FQL&gt;&lt;Q&gt;USDSAR^FG_PRICE_CHANGE(0,-6AM)&lt;/Q&gt;&lt;R&gt;1&lt;/R&gt;&lt;C&gt;1&lt;/C&gt;&lt;D xsi:type="xsd:double"&gt;0.045335293&lt;/D&gt;&lt;/FQL&gt;&lt;FQL&gt;&lt;Q&gt;USDEUR^FG_PRICE_CHANGE(0,-6AM)&lt;/Q&gt;&lt;R&gt;1&lt;/R&gt;&lt;C&gt;1&lt;/C&gt;&lt;D xsi:type="xsd:double"&gt;3.6202549999999998&lt;/D&gt;&lt;/FQL&gt;&lt;FQL&gt;&lt;Q&gt;USDPLN^FG_PRICE_CHANGE(0,-6AM)&lt;/Q&gt;&lt;R&gt;1&lt;/R&gt;&lt;C&gt;1&lt;/C&gt;&lt;D xsi:type="xsd:double"&gt;3.099358&lt;/D&gt;&lt;/FQL&gt;&lt;FQL&gt;&lt;Q&gt;UAE^P_PRICE_RETURNS_PR('52W',2,-10AY,0,AM)&lt;/Q&gt;&lt;R&gt;121&lt;/R&gt;&lt;C&gt;1&lt;/C&gt;&lt;D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xsi:type="xsd:double"&gt;-15.700793&lt;/D&gt;&lt;D xsi:type="xsd:double"&gt;-2.529949&lt;/D&gt;&lt;D xsi:type="xsd:double"&gt;-9.795952&lt;/D&gt;&lt;D xsi:type="xsd:double"&gt;-18.038677&lt;/D&gt;&lt;D xsi:type="xsd:double"&gt;-26.343435&lt;/D&gt;&lt;D xsi:type="xsd:double"&gt;-20.205307&lt;/D&gt;&lt;D xsi:type="xsd:double"&gt;-25.062735&lt;/D&gt;&lt;D xsi:type="xsd:double"&gt;-16.19571&lt;/D&gt;&lt;D xsi:type="xsd:double"&gt;-21.058321&lt;/D&gt;&lt;D xsi:type="xsd:double"&gt;-18.100716&lt;/D&gt;&lt;D xsi:type="xsd:double"&gt;-6.13783&lt;/D&gt;&lt;D xsi:type="xsd:double"&gt;-16.116833&lt;/D&gt;&lt;D xsi:type="xsd:double"&gt;-16.964722&lt;/D&gt;&lt;D xsi:type="xsd:double"&gt;-15.793425&lt;/D&gt;&lt;D xsi:type="xsd:double"&gt;-11.613327&lt;/D&gt;&lt;D xsi:type="xsd:double"&gt;1.7295003&lt;/D&gt;&lt;D xsi:type="xsd:double"&gt;3.5270333&lt;/D&gt;&lt;D xsi:type="xsd:double"&gt;-1.7985344&lt;/D&gt;&lt;D xsi:type="xsd:double"&gt;3.409624&lt;/D&gt;&lt;D xsi:type="xsd:double"&gt;11.468101&lt;/D&gt;&lt;D xsi:type="xsd:double"&gt;28.232944&lt;/D&gt;&lt;D xsi:type="xsd:double"&gt;13.93199&lt;/D&gt;&lt;D xsi:type="xsd:double"&gt;7.538724&lt;/D&gt;&lt;D xsi:type="xsd:double"&gt;2.1335006&lt;/D&gt;&lt;D xsi:type="xsd:double"&gt;8.799696&lt;/D&gt;&lt;D xsi:type="xsd:double"&gt;6.188464&lt;/D&gt;&lt;D xsi:type="xsd:double"&gt;7.2724104&lt;/D&gt;&lt;D xsi:type="xsd:double"&gt;8.46591&lt;/D&gt;&lt;D xsi:type="xsd:double"&gt;4.627204&lt;/D&gt;&lt;D xsi:type="xsd:double"&gt;14.884483&lt;/D&gt;&lt;D xsi:type="xsd:double"&gt;9.109985&lt;/D&gt;&lt;D xsi:type="xsd:double"&gt;3.6051273&lt;/D&gt;&lt;D xsi:type="xsd:double"&gt;6.6182375&lt;/D&gt;&lt;D xsi:type="xsd:double"&gt;2.3772955&lt;/D&gt;&lt;D xsi:type="xsd:double"&gt;0.54967403&lt;/D&gt;&lt;D xsi:type="xsd:double"&gt;1.165545&lt;/D&gt;&lt;D xsi:type="xsd:double"&gt;-1.9260049&lt;/D&gt;&lt;D xsi:type="xsd:double"&gt;-5.6224346&lt;/D&gt;&lt;D xsi:type="xsd:double"&gt;-6.5639553&lt;/D&gt;&lt;D xsi:type="xsd:double"&gt;-8.377713&lt;/D&gt;&lt;D xsi:type="xsd:double"&gt;-7.2722673&lt;/D&gt;&lt;D xsi:type="xsd:double"&gt;-12.499136&lt;/D&gt;&lt;D xsi:type="xsd:double"&gt;-8.057851&lt;/D&gt;&lt;D xsi:type="xsd:double"&gt;-13.694543&lt;/D&gt;&lt;D xsi:type="xsd:double"&gt;-17.828094&lt;/D&gt;&lt;D xsi:type="xsd:double"&gt;-7.248479&lt;/D&gt;&lt;D xsi:type="xsd:double"&gt;-5.815941&lt;/D&gt;&lt;D xsi:type="xsd:double"&gt;-1.4223039&lt;/D&gt;&lt;D xsi:type="xsd:double"&gt;-10.113955&lt;/D&gt;&lt;D xsi:type="xsd:double"&gt;-6.4729633&lt;/D&gt;&lt;D xsi:type="xsd:double"&gt;-3.3106983&lt;/D&gt;&lt;D xsi:type="xsd:double"&gt;-6.4808426&lt;/D&gt;&lt;D xsi:type="xsd:double"&gt;-6.9938&lt;/D&gt;&lt;D xsi:type="xsd:double"&gt;-0.74471235&lt;/D&gt;&lt;D xsi:type="xsd:double"&gt;-3.0883908&lt;/D&gt;&lt;D xsi:type="xsd:double"&gt;1.8370152&lt;/D&gt;&lt;D xsi:type="xsd:double"&gt;-1.3109624&lt;/D&gt;&lt;D xsi:type="xsd:double"&gt;-14.490867&lt;/D&gt;&lt;D xsi:type="xsd:double"&gt;-30.632675&lt;/D&gt;&lt;D xsi:type="xsd:double"&gt;-31.117184&lt;/D&gt;&lt;D xsi:type="xsd:double"&gt;-23.941076&lt;/D&gt;&lt;D xsi:type="xsd:double"&gt;-20.412577&lt;/D&gt;&lt;D xsi:type="xsd:double"&gt;-24.96798&lt;/D&gt;&lt;D xsi:type="xsd:double"&gt;-17.103428&lt;/D&gt;&lt;D xsi:type="xsd:double"&gt;-16.601234&lt;/D&gt;&lt;D xsi:type="xsd:double"&gt;-21.949308&lt;/D&gt;&lt;D xsi:type="xsd:double"&gt;-10.781818&lt;/D&gt;&lt;D xsi:type="xsd:double"&gt;-7.227129&lt;/D&gt;&lt;D xsi:type="xsd:double"&gt;3.1282544&lt;/D&gt;&lt;D xsi:type="xsd:double"&gt;7.4795365&lt;/D&gt;&lt;D xsi:type="xsd:double"&gt;40.874874&lt;/D&gt;&lt;D xsi:type="xsd:double"&gt;38.928093&lt;/D&gt;&lt;D xsi:type="xsd:double"&gt;53.6209&lt;/D&gt;&lt;D xsi:type="xsd:double"&gt;45.891033&lt;/D&gt;&lt;D xsi:type="xsd:double"&gt;40.754498&lt;/D&gt;&lt;D xsi:type="xsd:double"&gt;41.95925&lt;/D&gt;&lt;D xsi:type="xsd:double"&gt;41.64841&lt;/D&gt;&lt;D xsi:type="xsd:double"&gt;46.405983&lt;/D&gt;&lt;D xsi:type="xsd:double"&gt;48.2885&lt;/D&gt;&lt;D xsi:type="xsd:double"&gt;43.365932&lt;/D&gt;&lt;D xsi:type="xsd:double"&gt;34.67673&lt;/D&gt;&lt;D xsi:type="xsd:double"&gt;44.069958&lt;/D&gt;&lt;D xsi:type="xsd:double"&gt;49.48368&lt;/D&gt;&lt;D xsi:type="xsd:double"&gt;44.964565&lt;/D&gt;&lt;D xsi:type="xsd:double"&gt;19.53466&lt;/D&gt;&lt;D xsi:type="xsd:double"&gt;14.60855&lt;/D&gt;&lt;D xsi:type="xsd:double"&gt;19.982029&lt;/D&gt;&lt;D xsi:type="xsd:double"&gt;16.843653&lt;/D&gt;&lt;D xsi:type="xsd:double"&gt;7.4741483&lt;/D&gt;&lt;D xsi:type="xsd:double"&gt;9.028721&lt;/D&gt;&lt;D xsi:type="xsd:double"&gt;-2.3203194&lt;/D&gt;&lt;D xsi:type="xsd:double"&gt;-4.549432&lt;/D&gt;&lt;D xsi:type="xsd:double"&gt;-12.519151&lt;/D&gt;&lt;D xsi:type="xsd:double"&gt;-14.396524&lt;/D&gt;&lt;D xsi:type="xsd:double"&gt;-23.608929&lt;/D&gt;&lt;D xsi:type="xsd:double"&gt;-15.807533&lt;/D&gt;&lt;D xsi:type="xsd:double"&gt;-11.438524&lt;/D&gt;&lt;D xsi:type="xsd:double"&gt;-2.9820979&lt;/D&gt;&lt;D xsi:type="xsd:double"&gt;-3.740728&lt;/D&gt;&lt;D xsi:type="xsd:double"&gt;-5.9600887&lt;/D&gt;&lt;D xsi:type="xsd:double"&gt;3.889513&lt;/D&gt;&lt;D xsi:type="xsd:double"&gt;-11.822194&lt;/D&gt;&lt;D xsi:type="xsd:double"&gt;-0.46135187&lt;/D&gt;&lt;D xsi:type="xsd:double"&gt;1.9497275&lt;/D&gt;&lt;D xsi:type="xsd:double"&gt;4.576826&lt;/D&gt;&lt;D xsi:type="xsd:double"&gt;2.7572393&lt;/D&gt;&lt;D xsi:type="xsd:double"&gt;9.070873&lt;/D&gt;&lt;D xsi:type="xsd:double"&gt;-1.1568546&lt;/D&gt;&lt;D xsi:type="xsd:double"&gt;-3.5667002&lt;/D&gt;&lt;D xsi:type="xsd:double"&gt;-2.3442447&lt;/D&gt;&lt;/FQL&gt;&lt;FQL&gt;&lt;Q&gt;EPHE^FMA_DIV_YLD(NTMA,-10AY,0,AM,"PORTAGG","MEANR")&lt;/Q&gt;&lt;R&gt;121&lt;/R&gt;&lt;C&gt;1&lt;/C&gt;&lt;D xsi:type="xsd:double"&gt;2.17285049445162&lt;/D&gt;&lt;D xsi:type="xsd:double"&gt;2.09557150104945&lt;/D&gt;&lt;D xsi:type="xsd:double"&gt;2.0244340840163&lt;/D&gt;&lt;D xsi:type="xsd:double"&gt;1.94704993493235&lt;/D&gt;&lt;D xsi:type="xsd:double"&gt;2.26772965135233&lt;/D&gt;&lt;D xsi:type="xsd:double"&gt;2.16207167570037&lt;/D&gt;&lt;D xsi:type="xsd:double"&gt;2.17014753854681&lt;/D&gt;&lt;D xsi:type="xsd:double"&gt;2.05613693317763&lt;/D&gt;&lt;D xsi:type="xsd:double"&gt;1.95183813990852&lt;/D&gt;&lt;D xsi:type="xsd:double"&gt;1.90279378349078&lt;/D&gt;&lt;D xsi:type="xsd:double"&gt;1.9059019837736&lt;/D&gt;&lt;D xsi:type="xsd:double"&gt;2.02436980942872&lt;/D&gt;&lt;D xsi:type="xsd:double"&gt;1.96749135405993&lt;/D&gt;&lt;D xsi:type="xsd:double"&gt;1.93003184516496&lt;/D&gt;&lt;D xsi:type="xsd:double"&gt;2.03449389187368&lt;/D&gt;&lt;D xsi:type="xsd:double"&gt;2.11972593635583&lt;/D&gt;&lt;D xsi:type="xsd:double"&gt;1.93242021491748&lt;/D&gt;&lt;D xsi:type="xsd:double"&gt;2.03048641586459&lt;/D&gt;&lt;D xsi:type="xsd:double"&gt;1.94484884929147&lt;/D&gt;&lt;D xsi:type="xsd:double"&gt;2.08511851455696&lt;/D&gt;&lt;D xsi:type="xsd:double"&gt;2.00198574247868&lt;/D&gt;&lt;D xsi:type="xsd:double"&gt;1.78118333745608&lt;/D&gt;&lt;D xsi:type="xsd:double"&gt;1.83170278569901&lt;/D&gt;&lt;D xsi:type="xsd:double"&gt;1.75955387782716&lt;/D&gt;&lt;D xsi:type="xsd:double"&gt;1.68015086053098&lt;/D&gt;&lt;D xsi:type="xsd:double"&gt;1.63654846700889&lt;/D&gt;&lt;D xsi:type="xsd:double"&gt;1.62859387217221&lt;/D&gt;&lt;D xsi:type="xsd:double"&gt;1.67435861540324&lt;/D&gt;&lt;D xsi:type="xsd:double"&gt;1.66383412379653&lt;/D&gt;&lt;D xsi:type="xsd:double"&gt;1.79663646984469&lt;/D&gt;&lt;D xsi:type="xsd:double"&gt;1.76399249093821&lt;/D&gt;&lt;D xsi:type="xsd:double"&gt;1.63240078754736&lt;/D&gt;&lt;D xsi:type="xsd:double"&gt;1.65051538690643&lt;/D&gt;&lt;D xsi:type="xsd:double"&gt;1.64597370079352&lt;/D&gt;&lt;D xsi:type="xsd:double"&gt;1.58535596611044&lt;/D&gt;&lt;D xsi:type="xsd:double"&gt;1.55556825445096&lt;/D&gt;&lt;D xsi:type="xsd:double"&gt;1.56583056092383&lt;/D&gt;&lt;D xsi:type="xsd:double"&gt;1.56374341752837&lt;/D&gt;&lt;D xsi:type="xsd:double"&gt;1.55064513636054&lt;/D&gt;&lt;D xsi:type="xsd:double"&gt;1.48264618540007&lt;/D&gt;&lt;D xsi:type="xsd:double"&gt;1.47665120609947&lt;/D&gt;&lt;D xsi:type="xsd:double"&gt;1.5308403665468&lt;/D&gt;&lt;D xsi:type="xsd:double"&gt;1.55434296107721&lt;/D&gt;&lt;D xsi:type="xsd:double"&gt;1.47872928481308&lt;/D&gt;&lt;D xsi:type="xsd:double"&gt;1.55848785091794&lt;/D&gt;&lt;D xsi:type="xsd:double"&gt;1.6562809720236&lt;/D&gt;&lt;D xsi:type="xsd:double"&gt;1.74449719984272&lt;/D&gt;&lt;D xsi:type="xsd:double"&gt;1.76166688667623&lt;/D&gt;&lt;D xsi:type="xsd:double"&gt;1.89263139341183&lt;/D&gt;&lt;D xsi:type="xsd:double"&gt;1.73253953244908&lt;/D&gt;</t>
        </r>
      </text>
    </comment>
    <comment ref="A8" authorId="0" shapeId="0" xr:uid="{52E8B924-4E04-4D1F-8271-BB901AA7ED5A}">
      <text>
        <r>
          <rPr>
            <b/>
            <sz val="9"/>
            <color indexed="81"/>
            <rFont val="Tahoma"/>
            <charset val="1"/>
          </rPr>
          <t>&lt;D xsi:type="xsd:double"&gt;1.71757825015359&lt;/D&gt;&lt;D xsi:type="xsd:double"&gt;1.84496761629999&lt;/D&gt;&lt;D xsi:type="xsd:double"&gt;1.92270704561903&lt;/D&gt;&lt;D xsi:type="xsd:double"&gt;1.83029315848624&lt;/D&gt;&lt;D xsi:type="xsd:double"&gt;1.79258911368292&lt;/D&gt;&lt;D xsi:type="xsd:double"&gt;1.65483963072802&lt;/D&gt;&lt;D xsi:type="xsd:double"&gt;1.74635338072634&lt;/D&gt;&lt;D xsi:type="xsd:double"&gt;1.72537139414815&lt;/D&gt;&lt;D xsi:type="xsd:double"&gt;1.73001920091686&lt;/D&gt;&lt;D xsi:type="xsd:double"&gt;1.78703791016668&lt;/D&gt;&lt;D xsi:type="xsd:double"&gt;1.7585061974496&lt;/D&gt;&lt;D xsi:type="xsd:double"&gt;1.73570041130934&lt;/D&gt;&lt;D xsi:type="xsd:double"&gt;1.83631350168002&lt;/D&gt;&lt;D xsi:type="xsd:double"&gt;1.87512322741877&lt;/D&gt;&lt;D xsi:type="xsd:double"&gt;1.84150027936539&lt;/D&gt;&lt;D xsi:type="xsd:double"&gt;1.90041596556259&lt;/D&gt;&lt;D xsi:type="xsd:double"&gt;1.8443726527735&lt;/D&gt;&lt;D xsi:type="xsd:double"&gt;1.90405450446452&lt;/D&gt;&lt;D xsi:type="xsd:double"&gt;2.08276692118706&lt;/D&gt;&lt;D xsi:type="xsd:double"&gt;2.71614612524804&lt;/D&gt;&lt;D xsi:type="xsd:double"&gt;2.4994120023371&lt;/D&gt;&lt;D xsi:type="xsd:double"&gt;2.39461845067908&lt;/D&gt;&lt;D xsi:type="xsd:double"&gt;2.11552474035054&lt;/D&gt;&lt;D xsi:type="xsd:double"&gt;2.18931192531072&lt;/D&gt;&lt;D xsi:type="xsd:double"&gt;2.12596220663575&lt;/D&gt;&lt;D xsi:type="xsd:double"&gt;2.06408899602856&lt;/D&gt;&lt;D xsi:type="xsd:double"&gt;1.80122669786744&lt;/D&gt;&lt;D xsi:type="xsd:double"&gt;1.68392143262584&lt;/D&gt;&lt;D xsi:type="xsd:double"&gt;1.7255292663397&lt;/D&gt;&lt;D xsi:type="xsd:double"&gt;1.78022180588821&lt;/D&gt;&lt;D xsi:type="xsd:double"&gt;1.77729663409642&lt;/D&gt;&lt;D xsi:type="xsd:double"&gt;1.89069331440271&lt;/D&gt;&lt;D xsi:type="xsd:double"&gt;1.97556545199244&lt;/D&gt;&lt;D xsi:type="xsd:double"&gt;1.9574194947004&lt;/D&gt;&lt;D xsi:type="xsd:double"&gt;1.90159152705083&lt;/D&gt;&lt;D xsi:type="xsd:double"&gt;2.04928515246783&lt;/D&gt;&lt;D xsi:type="xsd:double"&gt;1.99180724497046&lt;/D&gt;&lt;D xsi:type="xsd:double"&gt;1.88226738952922&lt;/D&gt;&lt;D xsi:type="xsd:double"&gt;1.81110693518231&lt;/D&gt;&lt;D xsi:type="xsd:double"&gt;1.75845328707174&lt;/D&gt;&lt;D xsi:type="xsd:double"&gt;1.76498057862003&lt;/D&gt;&lt;D xsi:type="xsd:double"&gt;1.8092597809012&lt;/D&gt;&lt;D xsi:type="xsd:double"&gt;1.85072075931376&lt;/D&gt;&lt;D xsi:type="xsd:double"&gt;1.9790638450894&lt;/D&gt;&lt;D xsi:type="xsd:double"&gt;2.0965655864635&lt;/D&gt;&lt;D xsi:type="xsd:double"&gt;2.31136390331485&lt;/D&gt;&lt;D xsi:type="xsd:double"&gt;2.38560346535053&lt;/D&gt;&lt;D xsi:type="xsd:double"&gt;2.41331253481415&lt;/D&gt;&lt;D xsi:type="xsd:double"&gt;2.2610359806651&lt;/D&gt;&lt;D xsi:type="xsd:double"&gt;2.70450376135292&lt;/D&gt;&lt;D xsi:type="xsd:double"&gt;2.56625697745314&lt;/D&gt;&lt;D xsi:type="xsd:double"&gt;2.36533188247669&lt;/D&gt;&lt;D xsi:type="xsd:double"&gt;2.36157988930515&lt;/D&gt;&lt;D xsi:type="xsd:double"&gt;2.24336231833837&lt;/D&gt;&lt;D xsi:type="xsd:double"&gt;2.46816917236242&lt;/D&gt;&lt;D xsi:type="xsd:double"&gt;2.70990965778647&lt;/D&gt;&lt;D xsi:type="xsd:double"&gt;2.69717867202795&lt;/D&gt;&lt;D xsi:type="xsd:double"&gt;2.88581778170438&lt;/D&gt;&lt;D xsi:type="xsd:double"&gt;2.94052050577975&lt;/D&gt;&lt;D xsi:type="xsd:double"&gt;2.92335782253635&lt;/D&gt;&lt;D xsi:type="xsd:double"&gt;2.99580639215589&lt;/D&gt;&lt;D xsi:type="xsd:double"&gt;2.80621668069766&lt;/D&gt;&lt;D xsi:type="xsd:double"&gt;3.11143409759774&lt;/D&gt;&lt;D xsi:type="xsd:double"&gt;3.08905904251648&lt;/D&gt;&lt;D xsi:type="xsd:double"&gt;3.17182934581527&lt;/D&gt;&lt;D xsi:type="xsd:double"&gt;3.06515789736066&lt;/D&gt;&lt;D xsi:type="xsd:double"&gt;2.76095261210301&lt;/D&gt;&lt;D xsi:type="xsd:double"&gt;2.7516952043142&lt;/D&gt;&lt;D xsi:type="xsd:double"&gt;2.90805331755314&lt;/D&gt;&lt;D xsi:type="xsd:double"&gt;3.24158550020378&lt;/D&gt;&lt;D xsi:type="xsd:double"&gt;3.31260560287351&lt;/D&gt;&lt;/FQL&gt;&lt;FQL&gt;&lt;Q&gt;EPU^FMA_PE(LTMA,-10AY,0,AM,"PORTAGG","MEANR")&lt;/Q&gt;&lt;R&gt;121&lt;/R&gt;&lt;C&gt;1&lt;/C&gt;&lt;D xsi:type="xsd:double"&gt;15.3567467424877&lt;/D&gt;&lt;D xsi:type="xsd:double"&gt;16.2574991395042&lt;/D&gt;&lt;D xsi:type="xsd:double"&gt;15.8076995404064&lt;/D&gt;&lt;D xsi:type="xsd:double"&gt;15.2619784865477&lt;/D&gt;&lt;D xsi:type="xsd:double"&gt;14.1983292311713&lt;/D&gt;&lt;D xsi:type="xsd:double"&gt;14.1030424244343&lt;/D&gt;&lt;D xsi:type="xsd:double"&gt;14.2208160585694&lt;/D&gt;&lt;D xsi:type="xsd:double"&gt;14.8937252764599&lt;/D&gt;&lt;D xsi:type="xsd:double"&gt;16.3564209364825&lt;/D&gt;&lt;D xsi:type="xsd:double"&gt;16.0046260493945&lt;/D&gt;&lt;D xsi:type="xsd:double"&gt;15.6731790941547&lt;/D&gt;&lt;D xsi:type="xsd:double"&gt;15.8788955720887&lt;/D&gt;&lt;D xsi:type="xsd:double"&gt;16.328876497754&lt;/D&gt;&lt;D xsi:type="xsd:double"&gt;15.4636266513483&lt;/D&gt;&lt;D xsi:type="xsd:double"&gt;14.938146044194&lt;/D&gt;&lt;D xsi:type="xsd:double"&gt;14.0446010393826&lt;/D&gt;&lt;D xsi:type="xsd:double"&gt;12.232419427226&lt;/D&gt;&lt;D xsi:type="xsd:double"&gt;11.1153249793615&lt;/D&gt;&lt;D xsi:type="xsd:double"&gt;10.5608949938175&lt;/D&gt;&lt;D xsi:type="xsd:double"&gt;15.1494027793434&lt;/D&gt;&lt;D xsi:type="xsd:double"&gt;19.1745319222276&lt;/D&gt;&lt;D xsi:type="xsd:double"&gt;22.1136535197959&lt;/D&gt;&lt;D xsi:type="xsd:double"&gt;22.1732635350376&lt;/D&gt;&lt;D xsi:type="xsd:double"&gt;20.7195665749074&lt;/D&gt;&lt;D xsi:type="xsd:double"&gt;19.7665672497418&lt;/D&gt;&lt;D xsi:type="xsd:double"&gt;19.4842620662106&lt;/D&gt;&lt;D xsi:type="xsd:double"&gt;18.5138679477206&lt;/D&gt;&lt;D xsi:type="xsd:double"&gt;17.5182066713144&lt;/D&gt;&lt;D xsi:type="xsd:double"&gt;16.0739980971757&lt;/D&gt;&lt;D xsi:type="xsd:double"&gt;15.5563194936678&lt;/D&gt;&lt;D xsi:type="xsd:double"&gt;15.2196673438509&lt;/D&gt;&lt;D xsi:type="xsd:double"&gt;15.5858754028594&lt;/D&gt;&lt;D xsi:type="xsd:double"&gt;16.22924570634&lt;/D&gt;&lt;D xsi:type="xsd:double"&gt;16.1278707887539&lt;/D&gt;&lt;D xsi:type="xsd:double"&gt;15.0824909195829&lt;/D&gt;&lt;D xsi:type="xsd:double"&gt;15.1046334342046&lt;/D&gt;&lt;D xsi:type="xsd:double"&gt;14.7487418461273&lt;/D&gt;&lt;D xsi:type="xsd:double"&gt;15.1029122269106&lt;/D&gt;&lt;D xsi:type="xsd:double"&gt;15.0012065511858&lt;/D&gt;&lt;D xsi:type="xsd:double"&gt;16.5319987508333&lt;/D&gt;&lt;D xsi:type="xsd:double"&gt;16.4147797469859&lt;/D&gt;&lt;D xsi:type="xsd:double"&gt;16.8775760039784&lt;/D&gt;&lt;D xsi:type="xsd:double"&gt;17.0543434668377&lt;/D&gt;&lt;D xsi:type="xsd:double"&gt;18.2495967498427&lt;/D&gt;&lt;D xsi:type="xsd:double"&gt;19.8720432327877&lt;/D&gt;&lt;D xsi:type="xsd:double"&gt;19.2874929932386&lt;/D&gt;&lt;D xsi:type="xsd:double"&gt;18.8975833862917&lt;/D&gt;&lt;D xsi:type="xsd:double"&gt;18.2948962514195&lt;/D&gt;&lt;D xsi:type="xsd:double"&gt;17.6816393978118&lt;/D&gt;&lt;D xsi:type="xsd:double"&gt;17.6848894020241&lt;/D&gt;&lt;D xsi:type="xsd:double"&gt;17.2156993235714&lt;/D&gt;&lt;D xsi:type="xsd:double"&gt;16.5064517954221&lt;/D&gt;&lt;D xsi:type="xsd:double"&gt;15.9462921720089&lt;/D&gt;&lt;D xsi:type="xsd:double"&gt;16.5182218857947&lt;/D&gt;&lt;D xsi:type="xsd:double"&gt;17.0718471190821&lt;/D&gt;&lt;D xsi:type="xsd:double"&gt;18.4020627335369&lt;/D&gt;&lt;D xsi:type="xsd:double"&gt;20.2207843788288&lt;/D&gt;&lt;D xsi:type="xsd:double"&gt;19.8525698073076&lt;/D&gt;&lt;D xsi:type="xsd:double"&gt;19.1300990889412&lt;/D&gt;&lt;D xsi:type="xsd:double"&gt;17.970582532682&lt;/D&gt;&lt;D xsi:type="xsd:double"&gt;17.7989960562548&lt;/D&gt;&lt;D xsi:type="xsd:double"&gt;18.1829238637619&lt;/D&gt;&lt;D xsi:type="xsd:double"&gt;17.6272875111018&lt;/D&gt;&lt;D xsi:type="xsd:double"&gt;17.3053812359709&lt;/D&gt;&lt;D xsi:type="xsd:double"&gt;17.067914453908&lt;/D&gt;&lt;D xsi:type="xsd:double"&gt;16.3855902657137&lt;/D&gt;&lt;D xsi:type="xsd:double"&gt;17.8198768701549&lt;/D&gt;&lt;D xsi:type="xsd:double"&gt;16.3877856021511&lt;/D&gt;&lt;D xsi:type="xsd:double"&gt;16.63719573266&lt;/D&gt;&lt;D xsi:type="xsd:double"&gt;15.6119247045342&lt;/D&gt;&lt;D xsi:type="xsd:double"&gt;16.1669688556702&lt;/D&gt;&lt;D xsi:type="xsd:double"&gt;18.5314152297432&lt;/D&gt;&lt;D xsi:type="xsd:double"&gt;21.4905899977938&lt;/D&gt;&lt;D xsi:type="xsd:double"&gt;24.2820926337995&lt;/D&gt;&lt;D xsi:type="xsd:double"&gt;32.4233686816031&lt;/D&gt;&lt;D xsi:type="xsd:double"&gt;36.3831578111333&lt;/D&gt;&lt;D xsi:type="xsd:double"&gt;38.3569026147571&lt;/D&gt;&lt;D xsi:type="xsd:double"&gt;44.8423407855498&lt;/D&gt;&lt;D xsi:type="xsd:double"&gt;50.2252576830075&lt;/D&gt;&lt;D xsi:type="xsd:double"&gt;45.9199807679601&lt;/D&gt;&lt;D xsi:type="xsd:double"&gt;68.1834881655041&lt;/D&gt;&lt;D xsi:type="xsd:double"&gt;63.0825348641753&lt;/D&gt;&lt;D xsi:type="xsd:double"&gt;56.4451988470873&lt;/D&gt;&lt;D xsi:type="xsd:double"&gt;51.1167244222274&lt;/D&gt;&lt;D xsi:type="xsd:double"&gt;44.4197158682155&lt;/D&gt;&lt;D xsi:type="xsd:double"&gt;38.545242957025&lt;/D&gt;&lt;D xsi:type="xsd:double"&gt;33.4307561607687&lt;/D&gt;&lt;D xsi:type="xsd:double"&gt;27.6538264588391&lt;/D&gt;&lt;D xsi:type="xsd:double"&gt;22.6007002472959&lt;/D&gt;&lt;D xsi:type="xsd:double"&gt;16.9909980902093&lt;/D&gt;&lt;D xsi:type="xsd:double"&gt;11.9942252676671&lt;/D&gt;&lt;D xsi:type="xsd:double"&gt;11.8950078239807&lt;/D&gt;&lt;D xsi:type="xsd:double"&gt;13.5110820640879&lt;/D&gt;&lt;D xsi:type="xsd:double"&gt;13.4580238798282&lt;/D&gt;&lt;D xsi:type="xsd:double"&gt;12.4585824523941&lt;/D&gt;&lt;D xsi:type="xsd:double"&gt;11.8639578232804&lt;/D&gt;&lt;D xsi:type="xsd:double"&gt;10.788377860469&lt;/D&gt;&lt;D xsi:type="xsd:double"&gt;10.1409237975065&lt;/D&gt;&lt;D xsi:type="xsd:double"&gt;9.95767528432032&lt;/D&gt;&lt;D xsi:type="xsd:double"&gt;9.13683890097317&lt;/D&gt;&lt;D xsi:type="xsd:double"&gt;9.41723702285068&lt;/D&gt;&lt;D xsi:type="xsd:double"&gt;9.64607660446838&lt;/D&gt;&lt;D xsi:type="xsd:double"&gt;9.27027539116404&lt;/D&gt;&lt;D xsi:type="xsd:double"&gt;10.3844641193981&lt;/D&gt;&lt;D xsi:type="xsd:double"&gt;9.39351623481648&lt;/D&gt;&lt;D xsi:type="xsd:double"&gt;9.47387153894575&lt;/D&gt;&lt;D xsi:type="xsd:double"&gt;9.54221743847698&lt;/D&gt;&lt;D xsi:type="xsd:double"&gt;9.47935965507375&lt;/D&gt;&lt;D xsi:type="xsd:double"&gt;9.98325149823292&lt;/D&gt;&lt;D xsi:type="xsd:double"&gt;10.8097237146367&lt;/D&gt;&lt;D xsi:type="xsd:double"&gt;11.0105946592636&lt;/D&gt;&lt;D xsi:type="xsd:double"&gt;10.8600543786883&lt;/D&gt;&lt;D xsi:type="xsd:double"&gt;10.6416087016186&lt;/D&gt;&lt;D xsi:type="xsd:double"&gt;12.004775787608&lt;/D&gt;&lt;D xsi:type="xsd:double"&gt;14.7199242174253&lt;/D&gt;&lt;D xsi:type="xsd:double"&gt;14.9426929395314&lt;/D&gt;&lt;D xsi:type="xsd:double"&gt;15.0043884212412&lt;/D&gt;&lt;D xsi:type="xsd:double"&gt;15.1711286915626&lt;/D&gt;&lt;D xsi:type="xsd:double"&gt;15.1766829934662&lt;/D&gt;&lt;D xsi:type="xsd:double"&gt;15.3442928750318&lt;/D&gt;&lt;D xsi:type="xsd:double"&gt;14.2726378275852&lt;/D&gt;&lt;/FQL&gt;&lt;FQL&gt;&lt;Q&gt;WL-FDS^FG_PRICE_CHANGE(0,-1AM)&lt;/Q&gt;&lt;R&gt;1&lt;/R&gt;&lt;C&gt;1&lt;/C&gt;&lt;D xsi:type="xsd:double"&gt;8.11201445347787&lt;/D&gt;&lt;/FQL&gt;&lt;FQL&gt;&lt;Q&gt;W-FDS^FG_PRICE(0)&lt;/Q&gt;&lt;R&gt;1&lt;/R&gt;&lt;C&gt;1&lt;/C&gt;&lt;D xsi:type="xsd:double"&gt;5.535&lt;/D&gt;&lt;/FQL&gt;&lt;FQL&gt;&lt;Q&gt;TIOS-FDS^FG_PRICE_CHANGE(0,-6AM)&lt;/Q&gt;&lt;R&gt;1&lt;/R&gt;&lt;C&gt;1&lt;/C&gt;&lt;D xsi:type="xsd:double"&gt;-21.7758519388954&lt;/D&gt;&lt;/FQL&gt;&lt;FQL&gt;&lt;Q&gt;EWW^FG_PRICE(0)&lt;/Q&gt;&lt;R&gt;1&lt;/R&gt;&lt;C&gt;1&lt;/C&gt;&lt;D xsi:type="xsd:double"&gt;56.61&lt;/D&gt;&lt;/FQL&gt;&lt;FQL&gt;&lt;Q&gt;EPHE^FG_PRICE_MAVG(0,,,,60)&lt;/Q&gt;&lt;R&gt;1&lt;/R&gt;&lt;C&gt;1&lt;/C&gt;&lt;D xsi:type="xsd:double"&gt;25.139334&lt;/D&gt;&lt;/FQL&gt;&lt;FQL&gt;&lt;Q&gt;KSA^FG_TOTAL_RETURNC(0,-6AM)&lt;/Q&gt;&lt;R&gt;1&lt;/R&gt;&lt;C&gt;1&lt;/C&gt;&lt;D xsi:type="xsd:double"&gt;-2.5321543&lt;/D&gt;&lt;/FQL&gt;&lt;FQL&gt;&lt;Q&gt;UAE^FG_TOTAL_RETURNC(0,-6AM)&lt;/Q&gt;&lt;R&gt;1&lt;/R&gt;&lt;C&gt;1&lt;/C&gt;&lt;D xsi:type="xsd:double"&gt;-3.6970556&lt;/D&gt;&lt;/FQL&gt;&lt;FQL&gt;&lt;Q&gt;SET-BKK^FG_TOTAL_RETURNC(0,-6AM)&lt;/Q&gt;&lt;R&gt;1&lt;/R&gt;&lt;C&gt;1&lt;/C&gt;&lt;D xsi:type="xsd:double"&gt;-8.114558&lt;/D&gt;&lt;/FQL&gt;&lt;FQL&gt;&lt;Q&gt;MCHI^FG_TOTAL_RETURNC(0,-1AM)&lt;/Q&gt;&lt;R&gt;1&lt;/R&gt;&lt;C&gt;1&lt;/C&gt;&lt;D xsi:type="xsd:double"&gt;-5.8765054&lt;/D&gt;&lt;/FQL&gt;&lt;FQL&gt;&lt;Q&gt;EWZ^FG_TOTAL_RETURNC(0,-3AM)&lt;/Q&gt;&lt;R&gt;1&lt;/R&gt;&lt;C&gt;1&lt;/C&gt;&lt;D xsi:type="xsd:double"&gt;-12.93248&lt;/D&gt;&lt;/FQL&gt;&lt;FQL&gt;&lt;Q&gt;EWM^FG_TOTAL_RETURNC(0,-6AM)&lt;/Q&gt;&lt;R&gt;1&lt;/R&gt;&lt;C&gt;1&lt;/C&gt;&lt;D xsi:type="xsd:double"&gt;7.5895667&lt;/D&gt;&lt;/FQL&gt;&lt;FQL&gt;&lt;Q&gt;EIDO^P_PRICE(0)/P_PRICE_HIGH_PR(0,,,,,,"PRICE","INTRA","52W")&lt;/Q&gt;&lt;R&gt;1&lt;/R&gt;&lt;C&gt;1&lt;/C&gt;&lt;D xsi:type="xsd:double"&gt;0.8079665&lt;/D&gt;&lt;/FQL&gt;&lt;FQL&gt;&lt;Q&gt;URTH^FG_TOTAL_RETURNC(0,-6AM)&lt;/Q&gt;&lt;R&gt;1&lt;/R&gt;&lt;C&gt;1&lt;/C&gt;&lt;D xsi:type="xsd:double"&gt;11.563408&lt;/D&gt;&lt;/FQL&gt;&lt;FQL&gt;&lt;Q&gt;URTH^FMA_PCT_ABOVE_MAVG(200,0,,,,"PORTAGG")&lt;/Q&gt;&lt;R&gt;1&lt;/R&gt;&lt;C&gt;1&lt;/C&gt;&lt;D xsi:type="xsd:double"&gt;63.1837307152875&lt;/D&gt;&lt;/FQL&gt;&lt;FQL&gt;&lt;Q&gt;SET-BKK^FMA_COS_UP("EPS","1M",+1,NOW,,,"PORTAGG","MEANR")&lt;/Q&gt;&lt;R&gt;1&lt;/R&gt;&lt;C&gt;1&lt;/C&gt;&lt;D xsi:type="xsd:double"&gt;56&lt;/D&gt;&lt;/FQL&gt;&lt;FQL&gt;&lt;Q&gt;EPOL^FMA_COS_DOWN("EPS","1M",+1,NOW,,,"PORTAGG","MEANR")&lt;/Q&gt;&lt;R&gt;1&lt;/R&gt;&lt;C&gt;1&lt;/C&gt;&lt;D xsi:type="xsd:double"&gt;6&lt;/D&gt;&lt;/FQL&gt;&lt;FQL&gt;&lt;Q&gt;KSA^FG_ROE(0)&lt;/Q&gt;&lt;R&gt;1&lt;/R&gt;&lt;C&gt;1&lt;/C&gt;&lt;D xsi:type="xsd:double"&gt;11.010461016694&lt;/D&gt;&lt;/FQL&gt;&lt;FQL&gt;&lt;Q&gt;TRYMY10Y-FDS^FG_YIELD_NAME&lt;/Q&gt;&lt;R&gt;1&lt;/R&gt;&lt;C&gt;1&lt;/C&gt;&lt;D xsi:type="xsd:string"&gt;Treasury - Malaysia Benchmark Bond 10Y&lt;/D&gt;&lt;/FQL&gt;&lt;FQL&gt;&lt;Q&gt;REFZAREPO-FDS^PROPER_NAME(0,,,"SECURITY","NAME")&lt;/Q&gt;&lt;R&gt;1&lt;/R&gt;&lt;C&gt;1&lt;/C&gt;&lt;D xsi:type="xsd:string"&gt;South Africa Repo Rate&lt;/D&gt;&lt;/FQL&gt;&lt;FQL&gt;&lt;Q&gt;REFPEMPR-FDS^PROPER_NAME(0,,,"SECURITY","NAME")&lt;/Q&gt;&lt;R&gt;1&lt;/R&gt;&lt;C&gt;1&lt;/C&gt;&lt;D xsi:type="xsd:string"&gt;Peru Policy Rate&lt;/D&gt;&lt;/FQL&gt;&lt;FQL&gt;&lt;Q&gt;TRYZA10Y-FDS^PCTCHG(FG_YIELD(0,,,,"YTM"),FG_YIELD(-1AM,,,,"YTM"))&lt;/Q&gt;&lt;R&gt;1&lt;/R&gt;&lt;C&gt;1&lt;/C&gt;&lt;D xsi:type="xsd:double"&gt;-5.392018&lt;/D&gt;&lt;/FQL&gt;&lt;FQL&gt;&lt;Q&gt;TRYQA10Y-FDS^FG_YIELD(0,,,,"YTM")&lt;/Q&gt;&lt;R&gt;0&lt;/R&gt;&lt;C&gt;0&lt;/C&gt;&lt;/FQL&gt;&lt;FQL&gt;&lt;Q&gt;CC_TR^IMF_IFS_RCPI_Q(0)&lt;/Q&gt;&lt;R&gt;1&lt;/R&gt;&lt;C&gt;1&lt;/C&gt;&lt;D xsi:type="xsd:double"&gt;66.839935&lt;/D&gt;&lt;/FQL&gt;&lt;FQL&gt;&lt;Q&gt;EWM^FG_TOTAL_RETURNC(0,-3AM)&lt;/Q&gt;&lt;R&gt;1&lt;/R&gt;&lt;C&gt;1&lt;/C&gt;&lt;D xsi:type="xsd:double"&gt;4.725766&lt;/D&gt;&lt;/FQL&gt;&lt;FQL&gt;&lt;Q&gt;EIDO^FG_TOTAL_RETURNC(0,-6AM)&lt;/Q&gt;&lt;R&gt;1&lt;/R&gt;&lt;C&gt;1&lt;/C&gt;&lt;D xsi:type="xsd:double"&gt;-10.267467&lt;/D&gt;&lt;/FQL&gt;&lt;FQL&gt;&lt;Q&gt;URTH^FG_TOTAL_RETURNC(0,-3AM)&lt;/Q&gt;&lt;R&gt;1&lt;/R&gt;&lt;C&gt;1&lt;/C&gt;&lt;D xsi:type="xsd:double"&gt;2.609706&lt;/D&gt;&lt;/FQL&gt;&lt;FQL&gt;&lt;Q&gt;CC_TH^IMF_IFS_RCPI_Q(0)&lt;/Q&gt;&lt;R&gt;1&lt;/R&gt;&lt;C&gt;1&lt;/C&gt;&lt;D xsi:type="xsd:double"&gt;-0.78397644&lt;/D&gt;&lt;/FQL&gt;&lt;FQL&gt;&lt;Q&gt;EWT^FG_FCF_YIELD_NTM(0)&lt;/Q&gt;&lt;R&gt;1&lt;/R&gt;&lt;C&gt;1&lt;/C&gt;&lt;D xsi:type="xsd:double"&gt;3.92422274246783&lt;/D&gt;&lt;/FQL&gt;&lt;FQL&gt;&lt;Q&gt;EIDO^FG_FCF_YIELD_NTM(0)&lt;/Q&gt;&lt;R&gt;0&lt;/R&gt;&lt;C&gt;0&lt;/C&gt;&lt;/FQL&gt;&lt;FQL&gt;&lt;Q&gt;TIOS-FDS^FG_PRICE_CHANGE(0,-1AM)&lt;/Q&gt;&lt;R&gt;1&lt;/R&gt;&lt;C&gt;1&lt;/C&gt;&lt;D xsi:type="xsd:double"&gt;-9.49184228416043&lt;/D&gt;&lt;/FQL&gt;&lt;FQL&gt;&lt;Q&gt;SET-BKK^FG_PRICE_MAVG(0,,,,200)&lt;/Q&gt;&lt;R&gt;1&lt;/R&gt;&lt;C&gt;1&lt;/C&gt;&lt;D xsi:type="xsd:double"&gt;1396.6624&lt;/D&gt;&lt;/FQL&gt;&lt;FQL&gt;&lt;Q&gt;SET-BKK^PERCENT_CHANGE(FMA_EPS(+1,0,,,,"PORTAGG","MEAN"),FMA_EPS(+1,-1AM,,,,"PORTAGG","MEAN"))&lt;/Q&gt;&lt;R&gt;1&lt;/R&gt;&lt;C&gt;1&lt;/C&gt;&lt;D xsi:type="xsd:double"&gt;-1.19482092935425&lt;/D&gt;&lt;/FQL&gt;&lt;FQL&gt;&lt;Q&gt;EWM^FG_TOTAL_RETURNC(0,-1AM)&lt;/Q&gt;&lt;R&gt;1&lt;/R&gt;&lt;C&gt;1&lt;/C&gt;&lt;D xsi:type="xsd:double"&gt;-1.4265776&lt;/D&gt;&lt;/FQL&gt;&lt;FQL&gt;&lt;Q&gt;SET-BKK^FMA_ROE(NTMA,-20AY,NOW,FY,"PORTAGG","MEANR")&lt;/Q&gt;&lt;R&gt;20&lt;/R&gt;&lt;C&gt;1&lt;/C&gt;&lt;D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xsi:type="xsd:double"&gt;9.94747027091187&lt;/D&gt;&lt;D xsi:type="xsd:double"&gt;10.1243577068579&lt;/D&gt;&lt;D xsi:type="xsd:double"&gt;9.34877442177023&lt;/D&gt;&lt;/FQL&gt;&lt;FQL&gt;&lt;Q&gt;CAGDPY@KR^EE_ACTUAL_ANNUAL(MED,+1)&lt;/Q&gt;&lt;R&gt;1&lt;/R&gt;&lt;C&gt;1&lt;/C&gt;&lt;D xsi:type="xsd:double"&gt;3.5&lt;/D&gt;&lt;/FQL&gt;&lt;FQL&gt;&lt;Q&gt;CC_SA^FG_COMPANY_NAME&lt;/Q&gt;&lt;R&gt;1&lt;/R&gt;&lt;C&gt;1&lt;/C&gt;&lt;D xsi:type="xsd:string"&gt;Saudi Arabia&lt;/D&gt;&lt;/FQL&gt;&lt;FQL&gt;&lt;Q&gt;USDAED^FG_COMPANY_NAME&lt;/Q&gt;&lt;R&gt;1&lt;/R&gt;&lt;C&gt;1&lt;/C&gt;&lt;D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xsi:type="xsd:double"&gt;0&lt;/D&gt;&lt;/FQL&gt;&lt;FQL&gt;&lt;Q&gt;USDBRL^FG_COMPANY_NAME&lt;/Q&gt;&lt;R&gt;1&lt;/R&gt;&lt;C&gt;1&lt;/C&gt;&lt;D xsi:type="xsd:string"&gt;Brazilian Real per U.S. Dollar&lt;/D&gt;&lt;/FQL&gt;&lt;FQL&gt;&lt;Q&gt;USDTWD^FG_PRICE_CHANGE(0,-3AM)&lt;/Q&gt;&lt;R&gt;1&lt;/R&gt;&lt;C&gt;1&lt;/C&gt;&lt;D xsi:type="xsd:double"&gt;1.3685942&lt;/D&gt;&lt;/FQL&gt;&lt;FQL&gt;&lt;Q&gt;FC0000AE^FMA_EPS(NTMA,-20AY,0,CY,,"PORTAGG","MEANR")&lt;/Q&gt;&lt;R&gt;20&lt;/R&gt;&lt;C&gt;1&lt;/C&gt;&lt;D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xsi:type="xsd:double"&gt;7.02066550067882&lt;/D&gt;&lt;D xsi:type="xsd:double"&gt;5.12773396645605&lt;/D&gt;&lt;D xsi:type="xsd:double"&gt;7.54796836254383&lt;/D&gt;&lt;D xsi:type="xsd:double"&gt;11.3918613623253&lt;/D&gt;&lt;D xsi:type="xsd:double"&gt;11.0560462161177&lt;/D&gt;&lt;/FQL&gt;&lt;FQL&gt;&lt;Q&gt;KSA^FG_TOTAL_RETURNC(-10AY,0,AM)&lt;/Q&gt;&lt;R&gt;121&lt;/R&gt;&lt;C&gt;1&lt;/C&gt;&lt;D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xsi:type="xsd:double"&gt;2.414155&lt;/D&gt;&lt;D xsi:type="xsd:double"&gt;-0.07759929&lt;/D&gt;&lt;D xsi:type="xsd:double"&gt;-1.4047265&lt;/D&gt;&lt;D xsi:type="xsd:double"&gt;-14.703494&lt;/D&gt;&lt;D xsi:type="xsd:double"&gt;1.4047623&lt;/D&gt;&lt;D xsi:type="xsd:double"&gt;3.3810735&lt;/D&gt;&lt;D xsi:type="xsd:double"&gt;10.505569&lt;/D&gt;&lt;D xsi:type="xsd:double"&gt;-3.7315369&lt;/D&gt;&lt;D xsi:type="xsd:double"&gt;-0.07431507&lt;/D&gt;&lt;D xsi:type="xsd:double"&gt;-3.0567646&lt;/D&gt;&lt;D xsi:type="xsd:double"&gt;-3.8783789&lt;/D&gt;&lt;D xsi:type="xsd:double"&gt;-4.7504606&lt;/D&gt;&lt;D xsi:type="xsd:double"&gt;7.35389&lt;/D&gt;&lt;D xsi:type="xsd:double"&gt;14.436293&lt;/D&gt;&lt;D xsi:type="xsd:double"&gt;3.3590317&lt;/D&gt;&lt;D xsi:type="xsd:double"&gt;-0.55090785&lt;/D&gt;&lt;D xsi:type="xsd:double"&gt;-3.0201614&lt;/D&gt;&lt;D xsi:type="xsd:double"&gt;-0.5366981&lt;/D&gt;&lt;D xsi:type="xsd:double"&gt;1.8775463&lt;/D&gt;&lt;D xsi:type="xsd:double"&gt;-0.7211447&lt;/D&gt;&lt;D xsi:type="xsd:double"&gt;11.231482&lt;/D&gt;&lt;D xsi:type="xsd:double"&gt;-4.409093&lt;/D&gt;&lt;D xsi:type="xsd:double"&gt;-0.56447387&lt;/D&gt;&lt;D xsi:type="xsd:double"&gt;0.84843636&lt;/D&gt;&lt;D xsi:type="xsd:double"&gt;-3.6328852&lt;/D&gt;&lt;D xsi:type="xsd:double"&gt;0.19841194&lt;/D&gt;&lt;D xsi:type="xsd:double"&gt;5.3245544&lt;/D&gt;&lt;D xsi:type="xsd:double"&gt;6.059456&lt;/D&gt;&lt;D xsi:type="xsd:double"&gt;-4.132229&lt;/D&gt;&lt;D xsi:type="xsd:double"&gt;8.658171&lt;/D&gt;&lt;D xsi:type="xsd:double"&gt;6.62297&lt;/D&gt;&lt;D xsi:type="xsd:double"&gt;-2.4263978&lt;/D&gt;&lt;D xsi:type="xsd:double"&gt;3.9400458&lt;/D&gt;&lt;D xsi:type="xsd:double"&gt;0.41854382&lt;/D&gt;&lt;D xsi:type="xsd:double"&gt;-4.3283105&lt;/D&gt;&lt;D xsi:type="xsd:double"&gt;0.003349781&lt;/D&gt;&lt;D xsi:type="xsd:double"&gt;-2.282095&lt;/D&gt;&lt;D xsi:type="xsd:double"&gt;-2.7777731&lt;/D&gt;&lt;D xsi:type="xsd:double"&gt;4.6693087&lt;/D&gt;&lt;D xsi:type="xsd:double"&gt;9.305513&lt;/D&gt;&lt;D xsi:type="xsd:double"&gt;-0.4694879&lt;/D&gt;&lt;D xsi:type="xsd:double"&gt;4.4025183&lt;/D&gt;&lt;D xsi:type="xsd:double"&gt;6.234944&lt;/D&gt;&lt;D xsi:type="xsd:double"&gt;-8.449107&lt;/D&gt;&lt;D xsi:type="xsd:double"&gt;3.16813&lt;/D&gt;&lt;D xsi:type="xsd:double"&gt;0.27256012&lt;/D&gt;&lt;D xsi:type="xsd:double"&gt;-7.037151&lt;/D&gt;&lt;D xsi:type="xsd:double"&gt;-1.5919447&lt;/D&gt;&lt;D xsi:type="xsd:double"&gt;-3.4004629&lt;/D&gt;&lt;D xsi:type="xsd:double"&gt;1.2303472&lt;/D&gt;&lt;D xsi:type="xsd:double"&gt;6.726396&lt;/D&gt;&lt;D xsi:type="xsd:double"&gt;-4.8991323&lt;/D&gt;&lt;D xsi:type="xsd:double"&gt;-8.922565&lt;/D&gt;&lt;D xsi:type="xsd:double"&gt;-15.415895&lt;/D&gt;&lt;D xsi:type="xsd:double"&gt;10.00874&lt;/D&gt;&lt;D xsi:type="xsd:double"&gt;3.9729834&lt;/D&gt;&lt;D xsi:type="xsd:double"&gt;3.0906916&lt;/D&gt;&lt;D xsi:type="xsd:double"&gt;1.5077233&lt;/D&gt;&lt;D xsi:type="xsd:double"&gt;6.4240575&lt;/D&gt;&lt;D xsi:type="xsd:double"&gt;3.6636353&lt;/D&gt;&lt;D xsi:type="xsd:double"&gt;-2.7936697&lt;/D&gt;&lt;D xsi:type="xsd:double"&gt;8.379507&lt;/D&gt;&lt;D xsi:type="xsd:double"&gt;0.4975319&lt;/D&gt;&lt;D xsi:type="xsd:double"&gt;0.51020384&lt;/D&gt;&lt;D xsi:type="xsd:double"&gt;1.967001&lt;/D&gt;&lt;D xsi:type="xsd:double"&gt;7.1250796&lt;/D&gt;&lt;D xsi:type="xsd:double"&gt;12.082481&lt;/D&gt;&lt;D xsi:type="xsd:double"&gt;-0.12956262&lt;/D&gt;&lt;D xsi:type="xsd:double"&gt;3.3001423&lt;/D&gt;&lt;D xsi:type="xsd:double"&gt;0.22819042&lt;/D&gt;&lt;D xsi:type="xsd:double"&gt;3.4151316&lt;/D&gt;&lt;D xsi:type="xsd:double"&gt;1.8835664&lt;/D&gt;&lt;D xsi:type="xsd:double"&gt;4.417765&lt;/D&gt;&lt;D xsi:type="xsd:double"&gt;-7.9328594&lt;/D&gt;&lt;D xsi:type="xsd:double"&gt;3.6844492&lt;/D&gt;&lt;D xsi:type="xsd:double"&gt;8.4848995&lt;/D&gt;&lt;D xsi:type="xsd:double"&gt;4.181576&lt;/D&gt;&lt;D xsi:type="xsd:double"&gt;2.4898052&lt;/D&gt;&lt;D xsi:type="xsd:double"&gt;6.6806197&lt;/D&gt;&lt;D xsi:type="xsd:double"&gt;-9.540629&lt;/D&gt;&lt;D xsi:type="xsd:double"&gt;-8.881468&lt;/D&gt;&lt;D xsi:type="xsd:double"&gt;4.7504783&lt;/D&gt;&lt;D xsi:type="xsd:double"&gt;4.0540576&lt;/D&gt;&lt;D xsi:type="xsd:double"&gt;-9.575165&lt;/D&gt;&lt;D xsi:type="xsd:double"&gt;5.038953&lt;/D&gt;&lt;D xsi:type="xsd:double"&gt;-9.015072&lt;/D&gt;&lt;D xsi:type="xsd:double"&gt;-2.9683232&lt;/D&gt;&lt;D xsi:type="xsd:double"&gt;4.404354&lt;/D&gt;&lt;D xsi:type="xsd:double"&gt;-7.801777&lt;/D&gt;&lt;D xsi:type="xsd:double"&gt;4.8787236&lt;/D&gt;&lt;D xsi:type="xsd:double"&gt;8.199739&lt;/D&gt;&lt;D xsi:type="xsd:double"&gt;-0.8501291&lt;/D&gt;&lt;D xsi:type="xsd:double"&gt;1.9558907&lt;/D&gt;&lt;D xsi:type="xsd:double"&gt;3.719914&lt;/D&gt;&lt;D xsi:type="xsd:double"&gt;-4.289728&lt;/D&gt;&lt;D xsi:type="xsd:double"&gt;-4.7024307&lt;/D&gt;&lt;D xsi:type="xsd:double"&gt;-6.553584&lt;/D&gt;&lt;D xsi:type="xsd:double"&gt;8.855891&lt;/D&gt;&lt;D xsi:type="xsd:double"&gt;8.290804&lt;/D&gt;&lt;D xsi:type="xsd:double"&gt;1.9385338&lt;/D&gt;&lt;D xsi:type="xsd:double"&gt;3.339529&lt;/D&gt;&lt;D xsi:type="xsd:double"&gt;-0.8976698&lt;/D&gt;&lt;D xsi:type="xsd:double"&gt;-3.1702936&lt;/D&gt;&lt;D xsi:type="xsd:double"&gt;-5.7998123&lt;/D&gt;&lt;D xsi:type="xsd:double"&gt;2.3557663&lt;/D&gt;&lt;/FQL&gt;&lt;FQL&gt;&lt;Q&gt;CNYA^FG_TOTAL_RETURNC(-10AY,0,AM)&lt;/Q&gt;&lt;R&gt;121&lt;/R&gt;&lt;C&gt;1&lt;/C&gt;&lt;D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xsi:type="xsd:double"&gt;5.642259&lt;/D&gt;&lt;D xsi:type="xsd:double"&gt;1.8181801&lt;/D&gt;&lt;D xsi:type="xsd:double"&gt;-2.0089269&lt;/D&gt;&lt;D xsi:type="xsd:double"&gt;0.03796816&lt;/D&gt;&lt;D xsi:type="xsd:double"&gt;3.1119585&lt;/D&gt;&lt;D xsi:type="xsd:double"&gt;-7.6960144&lt;/D&gt;&lt;D xsi:type="xsd:double"&gt;7.1919203&lt;/D&gt;&lt;D xsi:type="xsd:double"&gt;0.037693977&lt;/D&gt;&lt;D xsi:type="xsd:double"&gt;0.48981905&lt;/D&gt;&lt;D xsi:type="xsd:double"&gt;-1.4998138&lt;/D&gt;&lt;D xsi:type="xsd:double"&gt;1.5226483&lt;/D&gt;&lt;D xsi:type="xsd:double"&gt;5.497241&lt;/D&gt;&lt;D xsi:type="xsd:double"&gt;4.104209&lt;/D&gt;&lt;D xsi:type="xsd:double"&gt;4.6828866&lt;/D&gt;&lt;D xsi:type="xsd:double"&gt;-0.7401109&lt;/D&gt;&lt;D xsi:type="xsd:double"&gt;4.849887&lt;/D&gt;&lt;D xsi:type="xsd:double"&gt;0.660789&lt;/D&gt;&lt;D xsi:type="xsd:double"&gt;0.13144016&lt;/D&gt;&lt;D xsi:type="xsd:double"&gt;12.032676&lt;/D&gt;&lt;D xsi:type="xsd:double"&gt;-9.029728&lt;/D&gt;&lt;D xsi:type="xsd:double"&gt;-3.1442642&lt;/D&gt;&lt;D xsi:type="xsd:double"&gt;-2.1801412&lt;/D&gt;&lt;D xsi:type="xsd:double"&gt;1.4804006&lt;/D&gt;&lt;D xsi:type="xsd:double"&gt;-12.224502&lt;/D&gt;&lt;D xsi:type="xsd:double"&gt;0.073337555&lt;/D&gt;&lt;D xsi:type="xsd:double"&gt;-3.228289&lt;/D&gt;&lt;D xsi:type="xsd:double"&gt;0.42446852&lt;/D&gt;&lt;D xsi:type="xsd:double"&gt;-8.41254&lt;/D&gt;&lt;D xsi:type="xsd:double"&gt;1.5232563&lt;/D&gt;&lt;D xsi:type="xsd:double"&gt;-4.6554327&lt;/D&gt;&lt;D xsi:type="xsd:double"&gt;7.938218&lt;/D&gt;&lt;D xsi:type="xsd:double"&gt;15.01286&lt;/D&gt;&lt;D xsi:type="xsd:double"&gt;0.71702003&lt;/D&gt;&lt;D xsi:type="xsd:double"&gt;4.1555285&lt;/D&gt;&lt;D xsi:type="xsd:double"&gt;-9.146422&lt;/D&gt;&lt;D xsi:type="xsd:double"&gt;6.2399983&lt;/D&gt;&lt;D xsi:type="xsd:double"&gt;0.7371068&lt;/D&gt;&lt;D xsi:type="xsd:double"&gt;-3.9024413&lt;/D&gt;&lt;D xsi:type="xsd:double"&gt;-0.036257505&lt;/D&gt;&lt;D xsi:type="xsd:double"&gt;5.0246596&lt;/D&gt;&lt;D xsi:type="xsd:double"&gt;-0.8817017&lt;/D&gt;&lt;D xsi:type="xsd:double"&gt;4.4852376&lt;/D&gt;&lt;D xsi:type="xsd:double"&gt;-4.9108624&lt;/D&gt;&lt;D xsi:type="xsd:double"&gt;5.801201&lt;/D&gt;&lt;D xsi:type="xsd:double"&gt;-8.893347&lt;/D&gt;&lt;D xsi:type="xsd:double"&gt;5.805135&lt;/D&gt;&lt;D xsi:type="xsd:double"&gt;-1.3592541&lt;/D&gt;&lt;D xsi:type="xsd:double"&gt;9.380018&lt;/D&gt;&lt;D xsi:type="xsd:double"&gt;13.38278&lt;/D&gt;&lt;D xsi:type="xsd:double"&gt;9.01593&lt;/D&gt;&lt;D xsi:type="xsd:double"&gt;-5.1395774&lt;/D&gt;&lt;D xsi:type="xsd:double"&gt;3.1628132&lt;/D&gt;&lt;D xsi:type="xsd:double"&gt;7.9712152&lt;/D&gt;&lt;D xsi:type="xsd:double"&gt;3.0203223&lt;/D&gt;&lt;D xsi:type="xsd:double"&gt;7.6644063&lt;/D&gt;&lt;D xsi:type="xsd:double"&gt;-1.8639088&lt;/D&gt;&lt;D xsi:type="xsd:double"&gt;-5.491996&lt;/D&gt;&lt;D xsi:type="xsd:double"&gt;3.1719208&lt;/D&gt;&lt;D xsi:type="xsd:double"&gt;6.266129&lt;/D&gt;&lt;D xsi:type="xsd:double"&gt;-1.6281545&lt;/D&gt;&lt;D xsi:type="xsd:double"&gt;-5.194515&lt;/D&gt;&lt;D xsi:type="xsd:double"&gt;0.47438145&lt;/D&gt;&lt;D xsi:type="xsd:double"&gt;-0.5665779&lt;/D&gt;&lt;D xsi:type="xsd:double"&gt;2.6115894&lt;/D&gt;&lt;D xsi:type="xsd:double"&gt;-0.23137927&lt;/D&gt;&lt;D xsi:type="xsd:double"&gt;2.0913124&lt;/D&gt;&lt;D xsi:type="xsd:double"&gt;-8.768916&lt;/D&gt;&lt;D xsi:type="xsd:double"&gt;3.002894&lt;/D&gt;&lt;D xsi:type="xsd:double"&gt;-10.978288&lt;/D&gt;&lt;D xsi:type="xsd:double"&gt;-10.660463&lt;/D&gt;&lt;D xsi:type="xsd:double"&gt;3.2822132&lt;/D&gt;&lt;D xsi:type="xsd:double"&gt;11.792051&lt;/D&gt;&lt;D xsi:type="xsd:double"&gt;-4.7644434&lt;/D&gt;&lt;D xsi:type="xsd:double"&gt;-4.276127&lt;/D&gt;&lt;D xsi:type="xsd:double"&gt;-9.372258&lt;/D&gt;&lt;D xsi:type="xsd:double"&gt;-8.956188&lt;/D&gt;&lt;D xsi:type="xsd:double"&gt;6.157112&lt;/D&gt;&lt;D xsi:type="xsd:double"&gt;5.2733064&lt;/D&gt;&lt;D xsi:type="xsd:double"&gt;14.725912&lt;/D&gt;&lt;D xsi:type="xsd:double"&gt;-7.718402&lt;/D&gt;&lt;D xsi:type="xsd:double"&gt;-0.73528886&lt;/D&gt;&lt;D xsi:type="xsd:double"&gt;-0.43210983&lt;/D&gt;&lt;D xsi:type="xsd:double"&gt;-6.6955924&lt;/D&gt;&lt;D xsi:type="xsd:double"&gt;-3.0055583&lt;/D&gt;&lt;D xsi:type="xsd:double"&gt;6.9847226&lt;/D&gt;&lt;D xsi:type="xsd:double"&gt;-8.61758&lt;/D&gt;&lt;D xsi:type="xsd:double"&gt;-1.4531016&lt;/D&gt;&lt;D xsi:type="xsd:double"&gt;-4.4531527&lt;/D&gt;&lt;D xsi:type="xsd:double"&gt;2.5727034&lt;/D&gt;&lt;D xsi:type="xsd:double"&gt;-2.4969518&lt;/D&gt;&lt;D xsi:type="xsd:double"&gt;-3.8058221&lt;/D&gt;&lt;D xsi:type="xsd:double"&gt;2.9874802&lt;/D&gt;&lt;D xsi:type="xsd:double"&gt;1.7248154&lt;/D&gt;&lt;D xsi:type="xsd:double"&gt;1.657021&lt;/D&gt;&lt;D xsi:type="xsd:double"&gt;0.53070784&lt;/D&gt;&lt;D xsi:type="xsd:double"&gt;-4.2032185&lt;/D&gt;&lt;/FQL&gt;&lt;FQL&gt;&lt;Q&gt;EIDO^FMA_PE(NTMA,-10AY,0,AM,"PORTAGG","MEANR")&lt;/Q&gt;&lt;R&gt;121&lt;/R&gt;&lt;C&gt;1&lt;/C&gt;&lt;D xsi:type="xsd:double"&gt;13.7166918118778&lt;/D&gt;&lt;D xsi:type="xsd:double"&gt;14.5646697430166&lt;/D&gt;&lt;D xsi:type="xsd:double"&gt;14.9196408964606&lt;/D&gt;&lt;D xsi:type="xsd:double"&gt;14.4814830826088&lt;/D&gt;&lt;D xsi:type="xsd:double"&gt;14.1999322577659&lt;/D&gt;&lt;D xsi:type="xsd:double"&gt;14.9442153771435&lt;/D&gt;&lt;D xsi:type="xsd:double"&gt;14.8838181868616&lt;/D&gt;&lt;D xsi:type="xsd:double"&gt;15.151052927767&lt;/D&gt;&lt;D xsi:type="xsd:double"&gt;16.0589060250585&lt;/D&gt;&lt;D xsi:type="xsd:double"&gt;15.8641719587454&lt;/D&gt;&lt;D xsi:type="xsd:double"&gt;15.1692703186155&lt;/D&gt;&lt;D xsi:type="xsd:double"&gt;15.3446409012953&lt;/D&gt;&lt;D xsi:type="xsd:double"&gt;14.5018901740464&lt;/D&gt;&lt;D xsi:type="xsd:double"&gt;13.7057612483072&lt;/D&gt;&lt;D xsi:type="xsd:double"&gt;13.123722401702&lt;/D&gt;&lt;D xsi:type="xsd:double"&gt;12.3174332104446&lt;/D&gt;&lt;D xsi:type="xsd:double"&gt;14.5463399301345&lt;/D&gt;&lt;D xsi:type="xsd:double"&gt;14.4282552571101&lt;/D&gt;&lt;D xsi:type="xsd:double"&gt;14.3171541323369&lt;/D&gt;&lt;D xsi:type="xsd:double"&gt;14.4744194911488&lt;/D&gt;&lt;D xsi:type="xsd:double"&gt;14.8452879832438&lt;/D&gt;&lt;D xsi:type="xsd:double"&gt;14.9447860151469&lt;/D&gt;&lt;D xsi:type="xsd:double"&gt;14.8734596585395&lt;/D&gt;&lt;D xsi:type="xsd:double"&gt;14.6884019061595&lt;/D&gt;&lt;D xsi:type="xsd:double"&gt;15.1264467927811&lt;/D&gt;&lt;D xsi:type="xsd:double"&gt;16.564523489995&lt;/D&gt;&lt;D xsi:type="xsd:double"&gt;16.7755549980973&lt;/D&gt;&lt;D xsi:type="xsd:double"&gt;16.7080479396371&lt;/D&gt;&lt;D xsi:type="xsd:double"&gt;16.4577926763578&lt;/D&gt;&lt;D xsi:type="xsd:double"&gt;14.6804073690743&lt;/D&gt;&lt;D xsi:type="xsd:double"&gt;14.7494822494916&lt;/D&gt;&lt;D xsi:type="xsd:double"&gt;15.1816604320246&lt;/D&gt;&lt;D xsi:type="xsd:double"&gt;15.2271914541782&lt;/D&gt;&lt;D xsi:type="xsd:double"&gt;15.3489266090534&lt;/D&gt;&lt;D xsi:type="xsd:double"&gt;15.6244039059283&lt;/D&gt;&lt;D xsi:type="xsd:double"&gt;15.6191639744788&lt;/D&gt;&lt;D xsi:type="xsd:double"&gt;15.7635738659197&lt;/D&gt;&lt;D xsi:type="xsd:double"&gt;15.6170884849999&lt;/D&gt;&lt;D xsi:type="xsd:double"&gt;15.7561491915295&lt;/D&gt;&lt;D xsi:type="xsd:double"&gt;15.2690191673121&lt;/D&gt;&lt;D xsi:type="xsd:double"&gt;15.3708778631206&lt;/D&gt;&lt;D xsi:type="xsd:double"&gt;15.4359351906114&lt;/D&gt;&lt;D xsi:type="xsd:double"&gt;15.8101081807983&lt;/D&gt;&lt;D xsi:type="xsd:double"&gt;16.3079613389896&lt;/D&gt;&lt;D xsi:type="xsd:double"&gt;15.3823639826787&lt;/D&gt;&lt;D xsi:type="xsd:double"&gt;14.2552804496602&lt;/D&gt;&lt;D xsi:type="xsd:double"&gt;13.7280273485994&lt;/D&gt;&lt;D xsi:type="xsd:double"&gt;13.7258170140981&lt;/D&gt;&lt;D xsi:type="xsd:double"&gt;12.2302887315397&lt;/D&gt;&lt;D xsi:type="xsd:double"&gt;13.2112705719542&lt;/D&gt;&lt;D xsi:type="xsd:double"&gt;13.8693514607082&lt;/D&gt;&lt;D xsi:type="xsd:double"&gt;13.474194926487&lt;/D&gt;&lt;D xsi:type="xsd:double"&gt;12.9064667985999&lt;/D&gt;&lt;D xsi:type="xsd:double"&gt;13.6659233991469&lt;/D&gt;&lt;D xsi:type="xsd:double"&gt;14.0520613367201&lt;/D&gt;&lt;D xsi:type="xsd:double"&gt;14.7203383159023&lt;/D&gt;&lt;D xsi:type="xsd:double"&gt;14.3483990107587&lt;/D&gt;&lt;D xsi:type="xsd:double"&gt;14.5888270780733&lt;/D&gt;&lt;D xsi:type="xsd:double"&gt;14.1439962725787&lt;/D&gt;&lt;D xsi:type="xsd:double"&gt;13.0435569376959&lt;/D&gt;&lt;D xsi:type="xsd:double"&gt;14.1742362663067&lt;/D&gt;&lt;D xsi:type="xsd:double"&gt;14.7481110212742&lt;/D&gt;&lt;D xsi:type="xsd:double"&gt;14.6273629050945&lt;/D&gt;&lt;D xsi:type="xsd:double"&gt;14.3960640647698&lt;/D&gt;&lt;D xsi:type="xsd:double"&gt;14.8732174516602&lt;/D&gt;&lt;D xsi:type="xsd:double"&gt;14.6293717180026&lt;/D&gt;&lt;D xsi:type="xsd:double"&gt;15.1583289373869&lt;/D&gt;&lt;D xsi:type="xsd:double"&gt;15.2729207407971&lt;/D&gt;&lt;D xsi:type="xsd:double"&gt;13.4028248836059&lt;/D&gt;&lt;D xsi:type="xsd:double"&gt;10.8687791657892&lt;/D&gt;&lt;D xsi:type="xsd:double"&gt;10.9584389804758&lt;/D&gt;&lt;D xsi:type="xsd:double"&gt;14.1090287711473&lt;/D&gt;&lt;D xsi:type="xsd:double"&gt;15.9139427708115&lt;/D&gt;&lt;D xsi:type="xsd:double"&gt;16.4481921322319&lt;/D&gt;&lt;D xsi:type="xsd:double"&gt;17.3085162335895&lt;/D&gt;&lt;D xsi:type="xsd:double"&gt;15.0208838830572&lt;/D&gt;&lt;D xsi:type="xsd:double"&gt;15.7884415124311&lt;/D&gt;&lt;D xsi:type="xsd:double"&gt;17.948280176735&lt;/D&gt;&lt;D xsi:type="xsd:double"&gt;17.8063189993373&lt;/D&gt;&lt;D xsi:type="xsd:double"&gt;16.9264773621573&lt;/D&gt;&lt;D xsi:type="xsd:double"&gt;17.1935505963197&lt;/D&gt;&lt;D xsi:type="xsd:double"&gt;16.3010094736922&lt;/D&gt;&lt;D xsi:type="xsd:double"&gt;15.9648429496779&lt;/D&gt;&lt;D xsi:type="xsd:double"&gt;15.4874704549156&lt;/D&gt;&lt;D xsi:type="xsd:double"&gt;14.6731859371845&lt;/D&gt;&lt;D xsi:type="xsd:double"&gt;14.4887414024264&lt;/D&gt;&lt;D xsi:type="xsd:double"&gt;14.7576096798195&lt;/D&gt;&lt;D xsi:type="xsd:double"&gt;14.6459915731878&lt;/D&gt;&lt;D xsi:type="xsd:double"&gt;15.155214556151&lt;/D&gt;&lt;D xsi:type="xsd:double"&gt;14.907047777604&lt;/D&gt;&lt;D xsi:type="xsd:double"&gt;14.5596826249014&lt;/D&gt;&lt;D xsi:type="xsd:double"&gt;14.9026831379626&lt;/D&gt;&lt;D xsi:type="xsd:double"&gt;15.5471537709228&lt;/D&gt;&lt;D xsi:type="xsd:double"&gt;15.023127445557&lt;/D&gt;&lt;D xsi:type="xsd:double"&gt;14.726679262008&lt;/D&gt;&lt;D xsi:type="xsd:double"&gt;13.5802210208532&lt;/D&gt;&lt;D xsi:type="xsd:double"&gt;12.5737277495369&lt;/D&gt;&lt;D xsi:type="xsd:double"&gt;12.5855935601305&lt;/D&gt;&lt;D xsi:type="xsd:double"&gt;12.8359621147098&lt;/D&gt;&lt;D xsi:type="xsd:double"&gt;12.7901313186212&lt;/D&gt;&lt;D xsi:type="xsd:double"&gt;12.7699347451018&lt;/D&gt;&lt;D xsi:type="xsd:double"&gt;12.5791728346167&lt;/D&gt;&lt;D xsi:type="xsd:double"&gt;12.1832958285097&lt;/D&gt;&lt;D xsi:type="xsd:double"&gt;12.2896337025545&lt;/D&gt;&lt;D xsi:type="xsd:double"&gt;12.1595586338483&lt;/D&gt;&lt;D xsi:type="xsd:double"&gt;11.8007422515137&lt;/D&gt;&lt;D xsi:type="xsd:double"&gt;12.2369006823313&lt;/D&gt;&lt;D xsi:type="xsd:double"&gt;12.0285158527139&lt;/D&gt;&lt;D xsi:type="xsd:double"&gt;13.3283361162341&lt;/D&gt;&lt;D xsi:type="xsd:double"&gt;13.5720366248859&lt;/D&gt;&lt;D xsi:type="xsd:double"&gt;13.6482595821638&lt;/D&gt;&lt;D xsi:type="xsd:double"&gt;13.1644567324431&lt;/D&gt;&lt;D xsi:type="xsd:double"&gt;12.2862321794687&lt;/D&gt;&lt;D xsi:type="xsd:double"&gt;12.482423484231&lt;/D&gt;&lt;D xsi:type="xsd:double"&gt;12.8813312293242&lt;/D&gt;&lt;D xsi:type="xsd:double"&gt;12.5387995830376&lt;/D&gt;&lt;D xsi:type="xsd:double"&gt;13.1013814332942&lt;/D&gt;&lt;D xsi:type="xsd:double"&gt;12.9610516416591&lt;/D&gt;&lt;D xsi:type="xsd:double"&gt;11.779548576733&lt;/D&gt;&lt;D xsi:type="xsd:double"&gt;11.7058018380578&lt;/D&gt;&lt;D xsi:type="xsd:double"&gt;11.8217955258989&lt;/D&gt;&lt;/FQL&gt;&lt;FQL&gt;&lt;Q&gt;PLATI-FDS^FG_PRICE_CHANGE(0,-3AM)&lt;/Q&gt;&lt;R&gt;1&lt;/R&gt;&lt;C&gt;1&lt;/C&gt;&lt;D xsi:type="xsd:double"&gt;9.56521739130434&lt;/D&gt;&lt;/FQL&gt;&lt;FQL&gt;&lt;Q&gt;TUR^FG_PRICE_MAVG(0,,,,200)&lt;/Q&gt;&lt;R&gt;1&lt;/R&gt;&lt;C&gt;1&lt;/C&gt;&lt;D xsi:type="xsd:double"&gt;37.247124&lt;/D&gt;&lt;/FQL&gt;&lt;FQL&gt;&lt;Q&gt;GREK^FG_PRICE_MAVG(0,,,,60)&lt;/Q&gt;&lt;R&gt;1&lt;/R&gt;&lt;C&gt;1&lt;/C&gt;&lt;D xsi:type="xsd:double"&gt;40.778793&lt;/D&gt;&lt;/FQL&gt;&lt;FQL&gt;&lt;Q&gt;GREK^FG_TOTAL_RETURNC(0,-1AM)&lt;/Q&gt;&lt;R&gt;1&lt;/R&gt;&lt;C&gt;1&lt;/C&gt;&lt;D xsi:type="xsd:double"&gt;-5.8918357&lt;/D&gt;&lt;/FQL&gt;&lt;FQL&gt;&lt;Q&gt;EWW^FG_TOTAL_RETURNC(0,-3AM)&lt;/Q&gt;&lt;R&gt;1&lt;/R&gt;&lt;C&gt;1&lt;/C&gt;&lt;D xsi:type="xsd:double"&gt;-17.63745&lt;/D&gt;&lt;/FQL&gt;&lt;FQL&gt;&lt;Q&gt;EPOL^FG_TOTAL_RETURNC(0,-6AM)&lt;/Q&gt;&lt;R&gt;1&lt;/R&gt;&lt;C&gt;1&lt;/C&gt;&lt;D xsi:type="xsd:double"&gt;9.176409&lt;/D&gt;&lt;/FQL&gt;&lt;FQL&gt;&lt;Q&gt;CNYA^P_PRICE(0)/P_PRICE_HIGH_PR(0,,,,,,"PRICE","INTRA","52W")&lt;/Q&gt;&lt;R&gt;1&lt;/R&gt;&lt;C&gt;1&lt;/C&gt;&lt;D xsi:type="xsd:double"&gt;0.8110791&lt;/D&gt;&lt;/FQL&gt;&lt;FQL&gt;&lt;Q&gt;VWO^PERCENT_CHANGE(FMA_EPS(+1,0,,,,"PORTAGG","MEAN"),FMA_EPS(+1,-3AM,,,,"PORTAGG","MEAN"))&lt;/Q&gt;&lt;R&gt;1&lt;/R&gt;&lt;C&gt;1&lt;/C&gt;&lt;D xsi:type="xsd:double"&gt;-0.348069273470328&lt;/D&gt;&lt;/FQL&gt;&lt;FQL&gt;&lt;Q&gt;VGK^SIZE(FG_CONSTITUENTS)&lt;/Q&gt;&lt;R&gt;1&lt;/R&gt;&lt;C&gt;1&lt;/C&gt;&lt;D xsi:type="xsd:long"&gt;1279&lt;/D&gt;&lt;/FQL&gt;&lt;FQL&gt;&lt;Q&gt;EWZ^FMA_COS_UP("EPS","1M",+1,NOW,,,"PORTAGG","MEANR")&lt;/Q&gt;&lt;R&gt;1&lt;/R&gt;&lt;C&gt;1&lt;/C&gt;&lt;D xsi:type="xsd:double"&gt;16&lt;/D&gt;&lt;/FQL&gt;&lt;FQL&gt;&lt;Q&gt;SET-BKK^FMA_RBICS_REV_CURRENT(30, LOC, "PORTAGG")&lt;/Q&gt;&lt;R&gt;1&lt;/R&gt;&lt;C&gt;1&lt;/C&gt;&lt;D xsi:type="xsd:double"&gt;23.687577132475&lt;/D&gt;&lt;/FQL&gt;&lt;FQL&gt;&lt;Q&gt;EIDO^FG_ROE(0)&lt;/Q&gt;&lt;R&gt;1&lt;/R&gt;&lt;C&gt;1&lt;/C&gt;&lt;D xsi:type="xsd:double"&gt;12.6443800532672&lt;/D&gt;&lt;/FQL&gt;&lt;FQL&gt;&lt;Q&gt;REFTR1WREPO-FDS^PROPER_NAME(0,,,"SECURITY","NAME")&lt;/Q&gt;&lt;R&gt;1&lt;/R&gt;&lt;C&gt;1&lt;/C&gt;&lt;D xsi:type="xsd:string"&gt;Turkey Repo Rate - 1 Week&lt;/D&gt;&lt;/FQL&gt;&lt;FQL&gt;&lt;Q&gt;REFBRSELIC-FDS^(SUBARRAY(NOT_NA(NO_REPEAT_F(FG_YIELD(NOW,-10AY,D))),0,1)-SUBARRAY(NOT_NA(NO_REPEAT_F(FG_YIELD(NOW,-10AY,D))),1,1))*100&lt;/Q&gt;&lt;R&gt;1&lt;/R&gt;&lt;C&gt;1&lt;/C&gt;&lt;D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xsi:type="xsd:double"&gt;14.110835&lt;/D&gt;&lt;/FQL&gt;&lt;FQL&gt;&lt;Q&gt;TRYID10Y-FDS^PCTCHG(FG_YIELD(0,,,,"YTM"),FG_YIELD(-1AM,,,,"YTM"))&lt;/Q&gt;&lt;R&gt;1&lt;/R&gt;&lt;C&gt;1&lt;/C&gt;&lt;D xsi:type="xsd:double"&gt;2.0598307&lt;/D&gt;&lt;/FQL&gt;&lt;FQL&gt;&lt;Q&gt;TRYMY10Y-FDS^FG_YIELD(0,,,,"YTM")&lt;/Q&gt;&lt;R&gt;1&lt;/R&gt;&lt;C&gt;1&lt;/C&gt;&lt;D xsi:type="xsd:double"&gt;3.861899&lt;/D&gt;&lt;/FQL&gt;&lt;FQL&gt;&lt;Q&gt;VWO^FMA_EVAL_EBIT(LTMA,NOW,NOW,M,"PORTAGG","MEANR")&lt;/Q&gt;&lt;R&gt;1&lt;/R&gt;&lt;C&gt;1&lt;/C&gt;&lt;D xsi:type="xsd:double"&gt;14.3363634026247&lt;/D&gt;&lt;/FQL&gt;&lt;FQL&gt;&lt;Q&gt;KSA^FMA_PE(NTMA,0,,,"PORTAGG","MEANR")&lt;/Q&gt;&lt;R&gt;1&lt;/R&gt;&lt;C&gt;1&lt;/C&gt;&lt;D xsi:type="xsd:double"&gt;16.6390573022538&lt;/D&gt;&lt;/FQL&gt;&lt;FQL&gt;&lt;Q&gt;QAT^FMA_PE(LTM,0,,,"PORTAGG","MEANR")&lt;/Q&gt;&lt;R&gt;1&lt;/R&gt;&lt;C&gt;1&lt;/C&gt;&lt;D xsi:type="xsd:double"&gt;11.0290178606745&lt;/D&gt;&lt;/FQL&gt;&lt;FQL&gt;&lt;Q&gt;EWZ^FMA_PE(LTM,0,,,"PORTAGG","MEANR")&lt;/Q&gt;&lt;R&gt;1&lt;/R&gt;&lt;C&gt;1&lt;/C&gt;&lt;D xsi:type="xsd:double"&gt;6.89319625090526&lt;/D&gt;&lt;/FQL&gt;&lt;FQL&gt;&lt;Q&gt;EPU^FMA_PE(LTM,0,,,"PORTAGG","MEANR")&lt;/Q&gt;&lt;R&gt;1&lt;/R&gt;&lt;C&gt;1&lt;/C&gt;&lt;D xsi:type="xsd:double"&gt;17.043620803968&lt;/D&gt;&lt;/FQL&gt;&lt;FQL&gt;&lt;Q&gt;CNYA^FMA_PE(LTM,0,,,"PORTAGG","MEANR")&lt;/Q&gt;&lt;R&gt;1&lt;/R&gt;&lt;C&gt;1&lt;/C&gt;&lt;D xsi:type="xsd:double"&gt;14.2980427239649&lt;/D&gt;&lt;/FQL&gt;&lt;FQL&gt;&lt;Q&gt;EWT^FG_COMPANY_NAME&lt;/Q&gt;&lt;R&gt;1&lt;/R&gt;&lt;C&gt;1&lt;/C&gt;&lt;D xsi:type="xsd:string"&gt;iShares MSCI Taiwan ETF&lt;/D&gt;&lt;/FQL&gt;&lt;FQL&gt;&lt;Q&gt;TUR^FG_PRICE_MAVG(0,,,,60)&lt;/Q&gt;&lt;R&gt;1&lt;/R&gt;&lt;C&gt;1&lt;/C&gt;&lt;D xsi:type="xsd:double"&gt;40.82525&lt;/D&gt;&lt;/FQL&gt;&lt;FQL&gt;&lt;Q&gt;EWT^FG_PRICE_MAVG(0,,,,200)&lt;/Q&gt;&lt;R&gt;1&lt;/R&gt;&lt;C&gt;1&lt;/C&gt;&lt;D xsi:type="xsd:double"&gt;47.41435&lt;/D&gt;&lt;/FQL&gt;&lt;FQL&gt;&lt;Q&gt;EPHE^FG_PRICE_MAVG(0,,,,30)&lt;/Q&gt;&lt;R&gt;1&lt;/R&gt;&lt;C&gt;1&lt;/C&gt;&lt;D xsi:type="xsd:double"&gt;24.549&lt;/D&gt;&lt;/FQL&gt;&lt;FQL&gt;&lt;Q&gt;KSA^FG_TOTAL_RETURNC(0,-3AM)&lt;/Q&gt;&lt;R&gt;1&lt;/R&gt;&lt;C&gt;1&lt;/C&gt;&lt;D xsi:type="xsd:double"&gt;-6.6374598&lt;/D&gt;&lt;/FQL&gt;&lt;FQL&gt;&lt;Q&gt;SET-BKK^FG_TOTAL_RETURNC(0,-3AM)&lt;/Q&gt;&lt;R&gt;1&lt;/R&gt;&lt;C&gt;1&lt;/C</t>
        </r>
      </text>
    </comment>
    <comment ref="A9" authorId="0" shapeId="0" xr:uid="{0BDB8AB9-8B2E-42DA-ADD6-1B8F0E1CA4DE}">
      <text>
        <r>
          <rPr>
            <b/>
            <sz val="9"/>
            <color indexed="81"/>
            <rFont val="Tahoma"/>
            <charset val="1"/>
          </rPr>
          <t>&gt;&lt;D xsi:type="xsd:double"&gt;-5.0629797&lt;/D&gt;&lt;/FQL&gt;&lt;FQL&gt;&lt;Q&gt;EWZ^FG_TOTAL_RETURNC(0,-1AM)&lt;/Q&gt;&lt;R&gt;1&lt;/R&gt;&lt;C&gt;1&lt;/C&gt;&lt;D xsi:type="xsd:double"&gt;-7.1470795&lt;/D&gt;&lt;/FQL&gt;&lt;FQL&gt;&lt;Q&gt;VWO^PERCENT_CHANGE(FMA_EPS(+1,0,,,,"PORTAGG","MEAN"),FMA_EPS(+1,-1AM,,,,"PORTAGG","MEAN"))&lt;/Q&gt;&lt;R&gt;1&lt;/R&gt;&lt;C&gt;1&lt;/C&gt;&lt;D xsi:type="xsd:double"&gt;2.01593348845896&lt;/D&gt;&lt;/FQL&gt;&lt;FQL&gt;&lt;Q&gt;VNM^FG_ROE(0)&lt;/Q&gt;&lt;R&gt;1&lt;/R&gt;&lt;C&gt;1&lt;/C&gt;&lt;D xsi:type="xsd:double"&gt;9.57694990692044&lt;/D&gt;&lt;/FQL&gt;&lt;FQL&gt;&lt;Q&gt;REFPL7D-FDS^(SUBARRAY(NOT_NA(NO_REPEAT_F(FG_YIELD(NOW,-10AY,D))),0,1)-SUBARRAY(NOT_NA(NO_REPEAT_F(FG_YIELD(NOW,-10AY,D))),1,1))*100&lt;/Q&gt;&lt;R&gt;1&lt;/R&gt;&lt;C&gt;1&lt;/C&gt;&lt;D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xsi:type="xsd:double"&gt;10.877075&lt;/D&gt;&lt;/FQL&gt;&lt;FQL&gt;&lt;Q&gt;TRYQA10Y-FDS^FG_YIELD_NAME&lt;/Q&gt;&lt;R&gt;1&lt;/R&gt;&lt;C&gt;1&lt;/C&gt;&lt;D xsi:type="xsd:string"&gt;Treasury - Qatar Benchmark Bond 10Y&lt;/D&gt;&lt;/FQL&gt;&lt;FQL&gt;&lt;Q&gt;KSA^FMA_PE(LTM,0,,,"PORTAGG","MEANR")&lt;/Q&gt;&lt;R&gt;1&lt;/R&gt;&lt;C&gt;1&lt;/C&gt;&lt;D xsi:type="xsd:double"&gt;20.5785335995213&lt;/D&gt;&lt;/FQL&gt;&lt;FQL&gt;&lt;Q&gt;TUR^FG_FCF_YIELD_NTM(0)&lt;/Q&gt;&lt;R&gt;0&lt;/R&gt;&lt;C&gt;0&lt;/C&gt;&lt;/FQL&gt;&lt;FQL&gt;&lt;Q&gt;GREK^FG_FCF_YIELD_NTM(0)&lt;/Q&gt;&lt;R&gt;1&lt;/R&gt;&lt;C&gt;1&lt;/C&gt;&lt;D xsi:type="xsd:double"&gt;2.26594031916295&lt;/D&gt;&lt;/FQL&gt;&lt;FQL&gt;&lt;Q&gt;BRENT-FDS^FG_PRICE(0)/MAX(FG_PRICE(0,-1AY))&lt;/Q&gt;&lt;R&gt;1&lt;/R&gt;&lt;C&gt;1&lt;/C&gt;&lt;D xsi:type="xsd:double"&gt;0.870614479821537&lt;/D&gt;&lt;/FQL&gt;&lt;FQL&gt;&lt;Q&gt;EWT^FG_PRICE_MAVG(0,,,,60)&lt;/Q&gt;&lt;R&gt;1&lt;/R&gt;&lt;C&gt;1&lt;/C&gt;&lt;D xsi:type="xsd:double"&gt;50.151&lt;/D&gt;&lt;/FQL&gt;&lt;FQL&gt;&lt;Q&gt;EPHE^FG_PRICE(0)&lt;/Q&gt;&lt;R&gt;1&lt;/R&gt;&lt;C&gt;1&lt;/C&gt;&lt;D xsi:type="xsd:double"&gt;24.16&lt;/D&gt;&lt;/FQL&gt;&lt;FQL&gt;&lt;Q&gt;KSA^FG_TOTAL_RETURNC(0,-1AM)&lt;/Q&gt;&lt;R&gt;1&lt;/R&gt;&lt;C&gt;1&lt;/C&gt;&lt;D xsi:type="xsd:double"&gt;2.3557663&lt;/D&gt;&lt;/FQL&gt;&lt;FQL&gt;&lt;Q&gt;^FG_YIELD(-10AY,0,Y,,"YTM")&lt;/Q&gt;&lt;R&gt;10&lt;/R&gt;&lt;C&gt;1&lt;/C&gt;&lt;D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xsi:type="xsd:double"&gt;3.955&lt;/D&gt;&lt;/FQL&gt;&lt;FQL&gt;&lt;Q&gt;CAGDPY@VN^EE_ACTUAL_ANNUAL(MED,+1)&lt;/Q&gt;&lt;R&gt;0&lt;/R&gt;&lt;C&gt;0&lt;/C&gt;&lt;/FQL&gt;&lt;FQL&gt;&lt;Q&gt;USDSAR^FG_PRICE_CHANGE(0,-3AM)&lt;/Q&gt;&lt;R&gt;1&lt;/R&gt;&lt;C&gt;1&lt;/C&gt;&lt;D xsi:type="xsd:double"&gt;0.029325485&lt;/D&gt;&lt;/FQL&gt;&lt;FQL&gt;&lt;Q&gt;USDEUR^FG_PRICE_CHANGE(0,-3AM)&lt;/Q&gt;&lt;R&gt;1&lt;/R&gt;&lt;C&gt;1&lt;/C&gt;&lt;D xsi:type="xsd:double"&gt;0.76977015&lt;/D&gt;&lt;/FQL&gt;&lt;FQL&gt;&lt;Q&gt;USDPLN^FG_PRICE_CHANGE(0,-3AM)&lt;/Q&gt;&lt;R&gt;1&lt;/R&gt;&lt;C&gt;1&lt;/C&gt;&lt;D xsi:type="xsd:double"&gt;0.80997944&lt;/D&gt;&lt;/FQL&gt;&lt;FQL&gt;&lt;Q&gt;USDIDR^FG_COMPANY_NAME&lt;/Q&gt;&lt;R&gt;1&lt;/R&gt;&lt;C&gt;1&lt;/C&gt;&lt;D xsi:type="xsd:string"&gt;Indonesian Rupiah per U.S. Dollar&lt;/D&gt;&lt;/FQL&gt;&lt;FQL&gt;&lt;Q&gt;TUR^P_PRICE_RETURNS_PR('52W',2,-10AY,0,AM)&lt;/Q&gt;&lt;R&gt;121&lt;/R&gt;&lt;C&gt;1&lt;/C&gt;&lt;D xsi:type="xsd:double"&gt;-4.3451667&lt;/D&gt;&lt;D xsi:type="xsd:double"&gt;7.6789737&lt;/D&gt;&lt;D xsi:type="xsd:double"&gt;18.735493&lt;/D&gt;&lt;D xsi:type="xsd:double"&gt;-10.368008&lt;/D&gt;&lt;D xsi:type="xsd:double"&gt;-7.9082785&lt;/D&gt;&lt;D xsi:type="xsd:double"&gt;5.7636023&lt;/D&gt;&lt;D xsi:type="xsd:double"&gt;18.607998&lt;/D&gt;&lt;D xsi:type="xsd:double"&gt;33.62907&lt;/D&gt;&lt;D xsi:type="xsd:double"&gt;18.390072&lt;/D&gt;&lt;D xsi:type="xsd:double"&gt;1.2526035&lt;/D&gt;&lt;D xsi:type="xsd:double"&gt;-4.414439&lt;/D&gt;&lt;D xsi:type="xsd:double"&gt;-14.370626&lt;/D&gt;&lt;D xsi:type="xsd:double"&gt;-14.661837&lt;/D&gt;&lt;D xsi:type="xsd:double"&gt;-29.099333&lt;/D&gt;&lt;D xsi:type="xsd:double"&gt;-31.109863&lt;/D&gt;&lt;D xsi:type="xsd:double"&gt;-26.900185&lt;/D&gt;&lt;D xsi:type="xsd:double"&gt;-26.07221&lt;/D&gt;&lt;D xsi:type="xsd:double"&gt;-31.382334&lt;/D&gt;&lt;D xsi:type="xsd:double"&gt;-28.58126&lt;/D&gt;&lt;D xsi:type="xsd:double"&gt;-33.741222&lt;/D&gt;&lt;D xsi:type="xsd:double"&gt;-26.163023&lt;/D&gt;&lt;D xsi:type="xsd:double"&gt;-5.819428&lt;/D&gt;&lt;D xsi:type="xsd:double"&gt;-4.1945276&lt;/D&gt;&lt;D xsi:type="xsd:double"&gt;-15.978736&lt;/D&gt;&lt;D xsi:type="xsd:double"&gt;-13.035494&lt;/D&gt;&lt;D xsi:type="xsd:double"&gt;-8.947587&lt;/D&gt;&lt;D xsi:type="xsd:double"&gt;3.9468408&lt;/D&gt;&lt;D xsi:type="xsd:double"&gt;12.922931&lt;/D&gt;&lt;D xsi:type="xsd:double"&gt;-3.6752343&lt;/D&gt;&lt;D xsi:type="xsd:double"&gt;-12.744313&lt;/D&gt;&lt;D xsi:type="xsd:double"&gt;-13.348293&lt;/D&gt;&lt;D xsi:type="xsd:double"&gt;-7.666069&lt;/D&gt;&lt;D xsi:type="xsd:double"&gt;-1.9754827&lt;/D&gt;&lt;D xsi:type="xsd:double"&gt;-13.504976&lt;/D&gt;&lt;D xsi:type="xsd:double"&gt;-10.747069&lt;/D&gt;&lt;D xsi:type="xsd:double"&gt;3.2466173&lt;/D&gt;&lt;D xsi:type="xsd:double"&gt;9.315991&lt;/D&gt;&lt;D xsi:type="xsd:double"&gt;22.261215&lt;/D&gt;&lt;D xsi:type="xsd:double"&gt;23.797153&lt;/D&gt;&lt;D xsi:type="xsd:double"&gt;10.26268&lt;/D&gt;&lt;D xsi:type="xsd:double"&gt;12.514114&lt;/D&gt;&lt;D xsi:type="xsd:double"&gt;18.151606&lt;/D&gt;&lt;D xsi:type="xsd:double"&gt;39.017033&lt;/D&gt;&lt;D xsi:type="xsd:double"&gt;50.15905&lt;/D&gt;&lt;D xsi:type="xsd:double"&gt;30.500078&lt;/D&gt;&lt;D xsi:type="xsd:double"&gt;17.644274&lt;/D&gt;&lt;D xsi:type="xsd:double"&gt;1.2589812&lt;/D&gt;&lt;D xsi:type="xsd:double"&gt;-18.687475&lt;/D&gt;&lt;D xsi:type="xsd:double"&gt;-25.273872&lt;/D&gt;&lt;D xsi:type="xsd:double"&gt;-34.422356&lt;/D&gt;&lt;D xsi:type="xsd:double"&gt;-52.52456&lt;/D&gt;&lt;D xsi:type="xsd:double"&gt;-41.01892&lt;/D&gt;&lt;D xsi:type="xsd:double"&gt;-39.121777&lt;/D&gt;&lt;D xsi:type="xsd:double"&gt;-27.105284&lt;/D&gt;&lt;D xsi:type="xsd:double"&gt;-41.029816&lt;/D&gt;&lt;D xsi:type="xsd:double"&gt;-39.321156&lt;/D&gt;&lt;D xsi:type="xsd:double"&gt;-35.31153&lt;/D&gt;&lt;D xsi:type="xsd:double"&gt;-40.248604&lt;/D&gt;&lt;D xsi:type="xsd:double"&gt;-37.68875&lt;/D&gt;&lt;D xsi:type="xsd:double"&gt;-31.41712&lt;/D&gt;&lt;D xsi:type="xsd:double"&gt;-18.61797&lt;/D&gt;&lt;D xsi:type="xsd:double"&gt;-3.3628285&lt;/D&gt;&lt;D xsi:type="xsd:double"&gt;15.614462&lt;/D&gt;&lt;D xsi:type="xsd:double"&gt;13.992691&lt;/D&gt;&lt;D xsi:type="xsd:double"&gt;9.535241&lt;/D&gt;&lt;D xsi:type="xsd:double"&gt;5.7453275&lt;/D&gt;&lt;D xsi:type="xsd:double"&gt;12.011898&lt;/D&gt;&lt;D xsi:type="xsd:double"&gt;7.0711374&lt;/D&gt;&lt;D xsi:type="xsd:double"&gt;-11.942387&lt;/D&gt;&lt;D xsi:type="xsd:double"&gt;-16.624933&lt;/D&gt;&lt;D xsi:type="xsd:double"&gt;-10.03592&lt;/D&gt;&lt;D xsi:type="xsd:double"&gt;5.2847505&lt;/D&gt;&lt;D xsi:type="xsd:double"&gt;0.5821705&lt;/D&gt;&lt;D xsi:type="xsd:double"&gt;-11.0086975&lt;/D&gt;&lt;D xsi:type="xsd:double"&gt;-12.639612&lt;/D&gt;&lt;D xsi:type="xsd:double"&gt;-25.935984&lt;/D&gt;&lt;D xsi:type="xsd:double"&gt;-26.166748&lt;/D&gt;&lt;D xsi:type="xsd:double"&gt;-11.122894&lt;/D&gt;&lt;D xsi:type="xsd:double"&gt;-3.238207&lt;/D&gt;&lt;D xsi:type="xsd:double"&gt;-2.2897065&lt;/D&gt;&lt;D xsi:type="xsd:double"&gt;4.2008758&lt;/D&gt;&lt;D xsi:type="xsd:double"&gt;14.719558&lt;/D&gt;&lt;D xsi:type="xsd:double"&gt;17.610477&lt;/D&gt;&lt;D xsi:type="xsd:double"&gt;7.471037&lt;/D&gt;&lt;D xsi:type="xsd:double"&gt;-4.99652&lt;/D&gt;&lt;D xsi:type="xsd:double"&gt;-2.6639223&lt;/D&gt;&lt;D xsi:type="xsd:double"&gt;19.224607&lt;/D&gt;&lt;D xsi:type="xsd:double"&gt;12.276279&lt;/D&gt;&lt;D xsi:type="xsd:double"&gt;22.28099&lt;/D&gt;&lt;D xsi:type="xsd:double"&gt;-11.369586&lt;/D&gt;&lt;D xsi:type="xsd:double"&gt;-16.988064&lt;/D&gt;&lt;D xsi:type="xsd:double"&gt;-25.360865&lt;/D&gt;&lt;D xsi:type="xsd:double"&gt;-27.534311&lt;/D&gt;&lt;D xsi:type="xsd:double"&gt;-10.102427&lt;/D&gt;&lt;D xsi:type="xsd:double"&gt;-0.41663647&lt;/D&gt;&lt;D xsi:type="xsd:double"&gt;-7.3451223&lt;/D&gt;&lt;D xsi:type="xsd:double"&gt;-4.3274584&lt;/D&gt;&lt;D xsi:type="xsd:double"&gt;-8.513719&lt;/D&gt;&lt;D xsi:type="xsd:double"&gt;-1.3478518&lt;/D&gt;&lt;D xsi:type="xsd:double"&gt;10.465169&lt;/D&gt;&lt;D xsi:type="xsd:double"&gt;28.437817&lt;/D&gt;&lt;D xsi:type="xsd:double"&gt;76.61173&lt;/D&gt;&lt;D xsi:type="xsd:double"&gt;78.97861&lt;/D&gt;&lt;D xsi:type="xsd:double"&gt;84.888756&lt;/D&gt;&lt;D xsi:type="xsd:double"&gt;95.88113&lt;/D&gt;&lt;D xsi:type="xsd:double"&gt;68.80497&lt;/D&gt;&lt;D xsi:type="xsd:double"&gt;42.25694&lt;/D&gt;&lt;D xsi:type="xsd:double"&gt;48.787235&lt;/D&gt;&lt;D xsi:type="xsd:double"&gt;48.085033&lt;/D&gt;&lt;D xsi:type="xsd:double"&gt;83.5492&lt;/D&gt;&lt;D xsi:type="xsd:double"&gt;77.48409&lt;/D&gt;&lt;D xsi:type="xsd:double"&gt;76.02215&lt;/D&gt;&lt;D xsi:type="xsd:double"&gt;32.33185&lt;/D&gt;&lt;D xsi:type="xsd:double"&gt;12.576807&lt;/D&gt;&lt;D xsi:type="xsd:double"&gt;-6.2329826&lt;/D&gt;&lt;D xsi:type="xsd:double"&gt;5.262041&lt;/D&gt;&lt;D xsi:type="xsd:double"&gt;10.065805&lt;/D&gt;&lt;D xsi:type="xsd:double"&gt;15.244997&lt;/D&gt;&lt;D xsi:type="xsd:double"&gt;29.66789&lt;/D&gt;&lt;D xsi:type="xsd:double"&gt;53.130615&lt;/D&gt;&lt;D xsi:type="xsd:double"&gt;53.429733&lt;/D&gt;&lt;/FQL&gt;&lt;FQL&gt;&lt;Q&gt;ECH^FMA_DIV_YLD(NTMA,-10AY,0,AM,"PORTAGG","MEANR")&lt;/Q&gt;&lt;R&gt;121&lt;/R&gt;&lt;C&gt;1&lt;/C&gt;&lt;D xsi:type="xsd:double"&gt;3.06664028265042&lt;/D&gt;&lt;D xsi:type="xsd:double"&gt;3.06901419480712&lt;/D&gt;&lt;D xsi:type="xsd:double"&gt;3.11312292135052&lt;/D&gt;&lt;D xsi:type="xsd:double"&gt;3.08659039288276&lt;/D&gt;&lt;D xsi:type="xsd:double"&gt;3.24627246157435&lt;/D&gt;&lt;D xsi:type="xsd:double"&gt;3.03023038280053&lt;/D&gt;&lt;D xsi:type="xsd:double"&gt;3.19654108757893&lt;/D&gt;&lt;D xsi:type="xsd:double"&gt;3.1727119557446&lt;/D&gt;&lt;D xsi:type="xsd:double"&gt;3.14994142505626&lt;/D&gt;&lt;D xsi:type="xsd:double"&gt;3.29356410496885&lt;/D&gt;&lt;D xsi:type="xsd:double"&gt;3.17717565008509&lt;/D&gt;&lt;D xsi:type="xsd:double"&gt;3.32150026786994&lt;/D&gt;&lt;D xsi:type="xsd:double"&gt;3.47519138838509&lt;/D&gt;&lt;D xsi:type="xsd:double"&gt;3.6517945587248&lt;/D&gt;&lt;D xsi:type="xsd:double"&gt;3.58793867935634&lt;/D&gt;&lt;D xsi:type="xsd:double"&gt;3.81452558189648&lt;/D&gt;&lt;D xsi:type="xsd:double"&gt;3.41601647180888&lt;/D&gt;&lt;D xsi:type="xsd:double"&gt;3.68211531694603&lt;/D&gt;&lt;D xsi:type="xsd:double"&gt;3.81947256303523&lt;/D&gt;&lt;D xsi:type="xsd:double"&gt;3.88841751458896&lt;/D&gt;&lt;D xsi:type="xsd:double"&gt;3.69519935680375&lt;/D&gt;&lt;D xsi:type="xsd:double"&gt;3.44871423198884&lt;/D&gt;&lt;D xsi:type="xsd:double"&gt;3.27731305791006&lt;/D&gt;&lt;D xsi:type="xsd:double"&gt;3.28928207274146&lt;/D&gt;&lt;D xsi:type="xsd:double"&gt;3.182625149135&lt;/D&gt;&lt;D xsi:type="xsd:double"&gt;2.86674261383657&lt;/D&gt;&lt;D xsi:type="xsd:double"&gt;2.90547752387163&lt;/D&gt;&lt;D xsi:type="xsd:double"&gt;3.0515654668822&lt;/D&gt;&lt;D xsi:type="xsd:double"&gt;2.64914297574032&lt;/D&gt;&lt;D xsi:type="xsd:double"&gt;2.88097728783213&lt;/D&gt;&lt;D xsi:type="xsd:double"&gt;2.91330761257907&lt;/D&gt;&lt;D xsi:type="xsd:double"&gt;2.87805289097032&lt;/D&gt;&lt;D xsi:type="xsd:double"&gt;2.7702287428953&lt;/D&gt;&lt;D xsi:type="xsd:double"&gt;2.44353935119729&lt;/D&gt;&lt;D xsi:type="xsd:double"&gt;2.53024617025894&lt;/D&gt;&lt;D xsi:type="xsd:double"&gt;2.39695653747176&lt;/D&gt;&lt;D xsi:type="xsd:double"&gt;2.70960427238827&lt;/D&gt;&lt;D xsi:type="xsd:double"&gt;2.57509763545158&lt;/D&gt;&lt;D xsi:type="xsd:double"&gt;2.45162483365658&lt;/D&gt;&lt;D xsi:type="xsd:double"&gt;2.44740485952579&lt;/D&gt;&lt;D xsi:type="xsd:double"&gt;2.85691193278752&lt;/D&gt;&lt;D xsi:type="xsd:double"&gt;3.1932086008439&lt;/D&gt;&lt;D xsi:type="xsd:double"&gt;2.98416089461224&lt;/D&gt;&lt;D xsi:type="xsd:double"&gt;2.74389906348581&lt;/D&gt;&lt;D xsi:type="xsd:double"&gt;3.03498693604422&lt;/D&gt;&lt;D xsi:type="xsd:double"&gt;3.14816929060983&lt;/D&gt;&lt;D xsi:type="xsd:double"&gt;3.13139397271215&lt;/D&gt;&lt;D xsi:type="xsd:double"&gt;3.16571092334139&lt;/D&gt;&lt;D xsi:type="xsd:double"&gt;3.43753947438798&lt;/D&gt;&lt;D xsi:type="xsd:double"&gt;3.31664245066244&lt;/D&gt;&lt;D xsi:type="xsd:double"&gt;3.46667390957058&lt;/D&gt;&lt;D xsi:type="xsd:double"&gt;3.37135938319128&lt;/D&gt;&lt;D xsi:type="xsd:double"&gt;3.02275341153841&lt;/D&gt;&lt;D xsi:type="xsd:double"&gt;2.95652101120669&lt;/D&gt;&lt;D xsi:type="xsd:double"&gt;3.19895737606159&lt;/D&gt;&lt;D xsi:type="xsd:double"&gt;2.93465581402564&lt;/D&gt;&lt;D xsi:type="xsd:double"&gt;3.1379712960687&lt;/D&gt;&lt;D xsi:type="xsd:double"&gt;3.07365511088625&lt;/D&gt;&lt;D xsi:type="xsd:double"&gt;3.01627737078832&lt;/D&gt;&lt;D xsi:type="xsd:double"&gt;3.42054570753479&lt;/D&gt;&lt;D xsi:type="xsd:double"&gt;3.2248508723585&lt;/D&gt;&lt;D xsi:type="xsd:double"&gt;3.21008903557552&lt;/D&gt;&lt;D xsi:type="xsd:double"&gt;3.73533200289336&lt;/D&gt;&lt;D xsi:type="xsd:double"&gt;3.25245719005535&lt;/D&gt;&lt;D xsi:type="xsd:double"&gt;3.42292489534937&lt;/D&gt;&lt;D xsi:type="xsd:double"&gt;3.76043737483235&lt;/D&gt;&lt;D xsi:type="xsd:double"&gt;3.72591623003879&lt;/D&gt;&lt;D xsi:type="xsd:double"&gt;3.84004769643522&lt;/D&gt;&lt;D xsi:type="xsd:double"&gt;4.34377423691424&lt;/D&gt;&lt;D xsi:type="xsd:double"&gt;5.21199096370787&lt;/D&gt;&lt;D xsi:type="xsd:double"&gt;4.12187857790973&lt;/D&gt;&lt;D xsi:type="xsd:double"&gt;3.7444896177078&lt;/D&gt;&lt;D xsi:type="xsd:double"&gt;3.36717817838475&lt;/D&gt;&lt;D xsi:type="xsd:double"&gt;3.29316526592267&lt;/D&gt;&lt;D xsi:type="xsd:double"&gt;3.55005008598388&lt;/D&gt;&lt;D xsi:type="xsd:double"&gt;3.88723565733263&lt;/D&gt;&lt;D xsi:type="xsd:double"&gt;3.82026043387394&lt;/D&gt;&lt;D xsi:type="xsd:double"&gt;3.27296916231245&lt;/D&gt;&lt;D xsi:type="xsd:double"&gt;3.14415100467453&lt;/D&gt;&lt;D xsi:type="xsd:double"&gt;3.27718388372373&lt;/D&gt;&lt;D xsi:type="xsd:double"&gt;2.56425760802034&lt;/D&gt;&lt;D xsi:type="xsd:double"&gt;2.83000622198109&lt;/D&gt;&lt;D xsi:type="xsd:double"&gt;3.35570969981254&lt;/D&gt;&lt;D xsi:type="xsd:double"&gt;3.92467254671816&lt;/D&gt;&lt;D xsi:type="xsd:double"&gt;3.94161508243447&lt;/D&gt;&lt;D xsi:type="xsd:double"&gt;4.82176533727373&lt;/D&gt;&lt;D xsi:type="xsd:double"&gt;4.65672088706801&lt;/D&gt;&lt;D xsi:type="xsd:double"&gt;4.77382825221123&lt;/D&gt;&lt;D xsi:type="xsd:double"&gt;5.02911451089389&lt;/D&gt;&lt;D xsi:type="xsd:double"&gt;4.91442703054304&lt;/D&gt;&lt;D xsi:type="xsd:double"&gt;5.54307216487189&lt;/D&gt;&lt;D xsi:type="xsd:double"&gt;4.76187109711844&lt;/D&gt;&lt;D xsi:type="xsd:double"&gt;4.65789694815988&lt;/D&gt;&lt;D xsi:type="xsd:double"&gt;4.64764475175587&lt;/D&gt;&lt;D xsi:type="xsd:double"&gt;5.27181272730459&lt;/D&gt;&lt;D xsi:type="xsd:double"&gt;5.33407805426901&lt;/D&gt;&lt;D xsi:type="xsd:double"&gt;7.04410112613933&lt;/D&gt;&lt;D xsi:type="xsd:double"&gt;7.40133118077509&lt;/D&gt;&lt;D xsi:type="xsd:double"&gt;7.29783810999676&lt;/D&gt;&lt;D xsi:type="xsd:double"&gt;7.19767566302137&lt;/D&gt;&lt;D xsi:type="xsd:double"&gt;6.95544557012359&lt;/D&gt;&lt;D xsi:type="xsd:double"&gt;9.12324034614477&lt;/D&gt;&lt;D xsi:type="xsd:double"&gt;8.6022181810085&lt;/D&gt;&lt;D xsi:type="xsd:double"&gt;7.7935550836019&lt;/D&gt;&lt;D xsi:type="xsd:double"&gt;7.91593737411825&lt;/D&gt;&lt;D xsi:type="xsd:double"&gt;9.02549520265526&lt;/D&gt;&lt;D xsi:type="xsd:double"&gt;8.07332087452946&lt;/D&gt;&lt;D xsi:type="xsd:double"&gt;7.24476221019525&lt;/D&gt;&lt;D xsi:type="xsd:double"&gt;7.05525149304058&lt;/D&gt;&lt;D xsi:type="xsd:double"&gt;6.22187064376506&lt;/D&gt;&lt;D xsi:type="xsd:double"&gt;6.39884779523886&lt;/D&gt;&lt;D xsi:type="xsd:double"&gt;6.88978291120952&lt;/D&gt;&lt;D xsi:type="xsd:double"&gt;6.86303702401832&lt;/D&gt;&lt;D xsi:type="xsd:double"&gt;6.67400459446575&lt;/D&gt;&lt;D xsi:type="xsd:double"&gt;6.56265402990123&lt;/D&gt;&lt;D xsi:type="xsd:double"&gt;6.7037949023215&lt;/D&gt;&lt;D xsi:type="xsd:double"&gt;7.4666182122736&lt;/D&gt;&lt;D xsi:type="xsd:double"&gt;6.91124867054304&lt;/D&gt;&lt;D xsi:type="xsd:double"&gt;6.87464908442521&lt;/D&gt;&lt;D xsi:type="xsd:double"&gt;4.85640162979529&lt;/D&gt;&lt;D xsi:type="xsd:double"&gt;5.25902062964763&lt;/D&gt;&lt;/FQL&gt;&lt;FQL&gt;&lt;Q&gt;WL-FDS^FG_PRICE_MAVG(0,,,,30)&lt;/Q&gt;&lt;R&gt;1&lt;/R&gt;&lt;C&gt;1&lt;/C&gt;&lt;D xsi:type="xsd:double"&gt;553.99664&lt;/D&gt;&lt;/FQL&gt;&lt;FQL&gt;&lt;Q&gt;BRENT-FDS^MAX(FG_PRICE(0,-5AY))&lt;/Q&gt;&lt;R&gt;1&lt;/R&gt;&lt;C&gt;1&lt;/C&gt;&lt;D xsi:type="xsd:double"&gt;140.85&lt;/D&gt;&lt;/FQL&gt;&lt;FQL&gt;&lt;Q&gt;TIOS-FDS^FG_PRICE_CHANGE(0,-3AM)&lt;/Q&gt;&lt;R&gt;1&lt;/R&gt;&lt;C&gt;1&lt;/C&gt;&lt;D xsi:type="xsd:double"&gt;-2.7572354606044&lt;/D&gt;&lt;/FQL&gt;&lt;FQL&gt;&lt;Q&gt;UAE^FG_TOTAL_RETURNC(0,-3AM)&lt;/Q&gt;&lt;R&gt;1&lt;/R&gt;&lt;C&gt;1&lt;/C&gt;&lt;D xsi:type="xsd:double"&gt;-3.371495&lt;/D&gt;&lt;/FQL&gt;&lt;FQL&gt;&lt;Q&gt;QAT^FMA_ROE(NTMA,-20AY,NOW,FY,"PORTAGG","MEANR")&lt;/Q&gt;&lt;R&gt;20&lt;/R&gt;&lt;C&gt;1&lt;/C&gt;&lt;D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xsi:type="xsd:double"&gt;2.004&lt;/D&gt;&lt;/FQL&gt;&lt;FQL&gt;&lt;Q&gt;CAGDPY@KR^EE_ACTUAL_ANNUAL(MED,0)&lt;/Q&gt;&lt;R&gt;1&lt;/R&gt;&lt;C&gt;1&lt;/C&gt;&lt;D xsi:type="xsd:double"&gt;1.90344221708053&lt;/D&gt;&lt;/FQL&gt;&lt;FQL&gt;&lt;Q&gt;USDTRY^STD(FG_PRICE_CHANGE(0,-3AY,M))&lt;/Q&gt;&lt;R&gt;1&lt;/R&gt;&lt;C&gt;1&lt;/C&gt;&lt;D xsi:type="xsd:double"&gt;7.47949489316376&lt;/D&gt;&lt;/FQL&gt;&lt;FQL&gt;&lt;Q&gt;USDKRW^STD(FG_PRICE_CHANGE(0,-3AY,M))&lt;/Q&gt;&lt;R&gt;1&lt;/R&gt;&lt;C&gt;1&lt;/C&gt;&lt;D xsi:type="xsd:double"&gt;2.97073996643405&lt;/D&gt;&lt;/FQL&gt;&lt;FQL&gt;&lt;Q&gt;FC0000TR^FMA_EPS(NTMA,-20AY,0,CY,,"PORTAGG","MEANR")&lt;/Q&gt;&lt;R&gt;20&lt;/R&gt;&lt;C&gt;1&lt;/C&gt;&lt;D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xsi:type="xsd:double"&gt;19.7583568197708&lt;/D&gt;&lt;D xsi:type="xsd:double"&gt;36.4008275641257&lt;/D&gt;&lt;D xsi:type="xsd:double"&gt;47.7168782991009&lt;/D&gt;&lt;/FQL&gt;&lt;FQL&gt;&lt;Q&gt;VNM^FG_TOTAL_RETURNC(-10AY,0,AM)&lt;/Q&gt;&lt;R&gt;121&lt;/R&gt;&lt;C&gt;1&lt;/C&gt;&lt;D xsi:type="xsd:double"&gt;0.67863464&lt;/D&gt;&lt;D xsi:type="xsd:double"&gt;2.9850721&lt;/D&gt;&lt;D xsi:type="xsd:double"&gt;6.9191337&lt;/D&gt;&lt;D xsi:type="xsd:double"&gt;-2.97333&lt;/D&gt;&lt;D xsi:type="xsd:double"&gt;-6.2640905&lt;/D&gt;&lt;D xsi:type="xsd:double"&gt;-1.7307639&lt;/D&gt;&lt;D xsi:type="xsd:double"&gt;-6.8955364&lt;/D&gt;&lt;D xsi:type="xsd:double"&gt;-0.7559478&lt;/D&gt;&lt;D xsi:type="xsd:double"&gt;6.800866&lt;/D&gt;&lt;D xsi:type="xsd:double"&gt;-12.888432&lt;/D&gt;&lt;D xsi:type="xsd:double"&gt;7.602334&lt;/D&gt;&lt;D xsi:type="xsd:double"&gt;-3.4782588&lt;/D&gt;&lt;D xsi:type="xsd:double"&gt;1.9144177&lt;/D&gt;&lt;D xsi:type="xsd:double"&gt;2.3204446&lt;/D&gt;&lt;D xsi:type="xsd:double"&gt;-10.961127&lt;/D&gt;&lt;D xsi:type="xsd:double"&gt;-6.9739223&lt;/D&gt;&lt;D xsi:type="xsd:double"&gt;10.690999&lt;/D&gt;&lt;D xsi:type="xsd:double"&gt;-7.243812&lt;/D&gt;&lt;D xsi:type="xsd:double"&gt;-4.0691195&lt;/D&gt;&lt;D xsi:type="xsd:double"&gt;-6.7604303&lt;/D&gt;&lt;D xsi:type="xsd:double"&gt;3.610909&lt;/D&gt;&lt;D xsi:type="xsd:double"&gt;0.07112026&lt;/D&gt;&lt;D xsi:type="xsd:double"&gt;2.345419&lt;/D&gt;&lt;D xsi:type="xsd:double"&gt;-2.4305522&lt;/D&gt;&lt;D xsi:type="xsd:double"&gt;2.0640612&lt;/D&gt;&lt;D xsi:type="xsd:double"&gt;4.8814535&lt;/D&gt;&lt;D xsi:type="xsd:double"&gt;1.1303186&lt;/D&gt;&lt;D xsi:type="xsd:double"&gt;-0.06574988&lt;/D&gt;&lt;D xsi:type="xsd:double"&gt;-4.4736805&lt;/D&gt;&lt;D xsi:type="xsd:double"&gt;-8.884305&lt;/D&gt;&lt;D xsi:type="xsd:double"&gt;-0.86703897&lt;/D&gt;&lt;D xsi:type="xsd:double"&gt;6.4843774&lt;/D&gt;&lt;D xsi:type="xsd:double"&gt;-0.8804083&lt;/D&gt;&lt;D xsi:type="xsd:double"&gt;3.8489938&lt;/D&gt;&lt;D xsi:type="xsd:double"&gt;0.071275234&lt;/D&gt;&lt;D xsi:type="xsd:double"&gt;2.2079825&lt;/D&gt;&lt;D xsi:type="xsd:double"&gt;3.2752514&lt;/D&gt;&lt;D xsi:type="xsd:double"&gt;-0.6072879&lt;/D&gt;&lt;D xsi:type="xsd:double"&gt;-1.6293287&lt;/D&gt;&lt;D xsi:type="xsd:double"&gt;2.6915193&lt;/D&gt;&lt;D xsi:type="xsd:double"&gt;7.5268865&lt;/D&gt;&lt;D xsi:type="xsd:double"&gt;6.25&lt;/D&gt;&lt;D xsi:type="xsd:double"&gt;4.8496246&lt;/D&gt;&lt;D xsi:type="xsd:double"&gt;12.698412&lt;/D&gt;&lt;D xsi:type="xsd:double"&gt;-6.03621&lt;/D&gt;&lt;D xsi:type="xsd:double"&gt;4.0685177&lt;/D&gt;&lt;D xsi:type="xsd:double"&gt;-7.6131763&lt;/D&gt;&lt;D xsi:type="xsd:double"&gt;-9.465474&lt;/D&gt;&lt;D xsi:type="xsd:double"&gt;-2.2755206&lt;/D&gt;&lt;D xsi:type="xsd:double"&gt;1.2586474&lt;/D&gt;&lt;D xsi:type="xsd:double"&gt;3.853321&lt;/D&gt;&lt;D xsi:type="xsd:double"&gt;0.59844255&lt;/D&gt;&lt;D xsi:type="xsd:double"&gt;-11.540747&lt;/D&gt;&lt;D xsi:type="xsd:double"&gt;7.330191&lt;/D&gt;&lt;D xsi:type="xsd:double"&gt;-6.195587&lt;/D&gt;&lt;D xsi:type="xsd:double"&gt;7.003367&lt;/D&gt;&lt;D xsi:type="xsd:double"&gt;4.971683&lt;/D&gt;&lt;D xsi:type="xsd:double"&gt;-1.2589991&lt;/D&gt;&lt;D xsi:type="xsd:double"&gt;1.3964891&lt;/D&gt;&lt;D xsi:type="xsd:double"&gt;-3.0538917&lt;/D&gt;&lt;D xsi:type="xsd:double"&gt;-1.0500312&lt;/D&gt;&lt;D xsi:type="xsd:double"&gt;3.058672&lt;/D&gt;&lt;D xsi:type="xsd:double"&gt;-5.6935253&lt;/D&gt;&lt;D xsi:type="xsd:double"&gt;3.7251115&lt;/D&gt;&lt;D xsi:type="xsd:double"&gt;0.6811142&lt;/D&gt;&lt;D xsi:type="xsd:double"&gt;-0.7380128&lt;/D&gt;&lt;D xsi:type="xsd:double"&gt;-1.0183811&lt;/D&gt;&lt;D xsi:type="xsd:double"&gt;-1.6667724&lt;/D&gt;&lt;D xsi:type="xsd:double"&gt;-11.866581&lt;/D&gt;&lt;D xsi:type="xsd:double"&gt;-23.435223&lt;/D&gt;&lt;D xsi:type="xsd:double"&gt;17.680609&lt;/D&gt;&lt;D xsi:type="xsd:double"&gt;11.066235&lt;/D&gt;&lt;D xsi:type="xsd:double"&gt;-1.8909097&lt;/D&gt;&lt;D xsi:type="xsd:double"&gt;2.9651642&lt;/D&gt;&lt;D xsi:type="xsd:double"&gt;6.1195016&lt;/D&gt;&lt;D xsi:type="xsd:double"&gt;0.40706396&lt;/D&gt;&lt;D xsi:type="xsd:double"&gt;-1.4864862&lt;/D&gt;&lt;D xsi:type="xsd:double"&gt;11.59122&lt;/D&gt;&lt;D xsi:type="xsd:double"&gt;5.538559&lt;/D&gt;&lt;D xsi:type="xsd:double"&gt;-1.5789509&lt;/D&gt;&lt;D xsi:type="xsd:double"&gt;4.575169&lt;/D&gt;&lt;D xsi:type="xsd:double"&gt;1.3636351&lt;/D&gt;&lt;D xsi:type="xsd:double"&gt;6.558299&lt;/D&gt;&lt;D xsi:type="xsd:double"&gt;3.5244584&lt;/D&gt;&lt;D xsi:type="xsd:double"&gt;4.6747923&lt;/D&gt;&lt;D xsi:type="xsd:double"&gt;-6.2135935&lt;/D&gt;&lt;D xsi:type="xsd:double"&gt;2.2774339&lt;/D&gt;&lt;D xsi:type="xsd:double"&gt;-2.8340042&lt;/D&gt;&lt;D xsi:type="xsd:double"&gt;5.4166555&lt;/D&gt;&lt;D xsi:type="xsd:double"&gt;2.1739125&lt;/D&gt;&lt;D xsi:type="xsd:double"&gt;2.2986054&lt;/D&gt;&lt;D xsi:type="xsd:double"&gt;-6.888354&lt;/D&gt;&lt;D xsi:type="xsd:double"&gt;-0.45918226&lt;/D&gt;&lt;D xsi:type="xsd:double"&gt;-3.0240893&lt;/D&gt;&lt;D xsi:type="xsd:double"&gt;-10.676533&lt;/D&gt;&lt;D xsi:type="xsd:double"&gt;-5.917162&lt;/D&gt;&lt;D xsi:type="xsd:double"&gt;-6.79245&lt;/D&gt;&lt;D xsi:type="xsd:double"&gt;-0.13495088&lt;/D&gt;&lt;D xsi:type="xsd:double"&gt;3.6486506&lt;/D&gt;&lt;D xsi:type="xsd:double"&gt;-11.994785&lt;/D&gt;&lt;D xsi:type="xsd:double"&gt;-12.962961&lt;/D&gt;&lt;D xsi:type="xsd:double"&gt;0.42552948&lt;/D&gt;&lt;D xsi:type="xsd:double"&gt;1.3669491&lt;/D&gt;&lt;D xsi:type="xsd:double"&gt;9.704638&lt;/D&gt;&lt;D xsi:type="xsd:double"&gt;-13.384617&lt;/D&gt;&lt;D xsi:type="xsd:double"&gt;7.371223&lt;/D&gt;&lt;D xsi:type="xsd:double"&gt;0.49626827&lt;/D&gt;&lt;D xsi:type="xsd:double"&gt;1.2345672&lt;/D&gt;&lt;D xsi:type="xsd:double"&gt;10.406506&lt;/D&gt;&lt;D xsi:type="xsd:double"&gt;9.057438&lt;/D&gt;&lt;D xsi:type="xsd:double"&gt;0.67521334&lt;/D&gt;&lt;D xsi:type="xsd:double"&gt;-9.322596&lt;/D&gt;&lt;D xsi:type="xsd:double"&gt;-10.872782&lt;/D&gt;&lt;D xsi:type="xsd:double"&gt;9.211612&lt;/D&gt;&lt;D xsi:type="xsd:double"&gt;3.4370303&lt;/D&gt;&lt;D xsi:type="xsd:double"&gt;-0.30983686&lt;/D&gt;&lt;D xsi:type="xsd:double"&gt;5.011654&lt;/D&gt;&lt;D xsi:type="xsd:double"&gt;2.8486848&lt;/D&gt;&lt;D xsi:type="xsd:double"&gt;-11.51079&lt;/D&gt;&lt;D xsi:type="xsd:double"&gt;4.2276382&lt;/D&gt;&lt;D xsi:type="xsd:double"&gt;-5.0701976&lt;/D&gt;&lt;/FQL&gt;&lt;FQL&gt;&lt;Q&gt;ECH^JULIAN(FG_TOTAL_RETURNC(-10AY,0,AM).DATES)&lt;/Q&gt;&lt;R&gt;121&lt;/R&gt;&lt;C&gt;1&lt;/C&gt;&lt;D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xsi:type="xsd:long"&gt;45471&lt;/D&gt;&lt;/FQL&gt;&lt;FQL&gt;&lt;Q&gt;ECH^FMA_PE(NTMA,-10AY,0,AM,"PORTAGG","MEANR")&lt;/Q&gt;&lt;R&gt;121&lt;/R&gt;&lt;C&gt;1&lt;/C&gt;&lt;D xsi:type="xsd:double"&gt;14.1294269646928&lt;/D&gt;&lt;D xsi:type="xsd:double"&gt;14.581589134908&lt;/D&gt;&lt;D xsi:type="xsd:double"&gt;14.4924869318374&lt;/D&gt;&lt;D xsi:type="xsd:double"&gt;14.441093785999&lt;/D&gt;&lt;D xsi:type="xsd:double"&gt;13.5920665235375&lt;/D&gt;&lt;D xsi:type="xsd:double"&gt;14.3702441061022&lt;/D&gt;&lt;D xsi:type="xsd:double"&gt;13.3895024899655&lt;/D&gt;&lt;D xsi:type="xsd:double"&gt;13.2261046848634&lt;/D&gt;&lt;D xsi:type="xsd:double"&gt;13.4651283207719&lt;/D&gt;&lt;D xsi:type="xsd:double"&gt;13.3021299926856&lt;/D&gt;&lt;D xsi:type="xsd:double"&gt;14.2821501354543&lt;/D&gt;&lt;D xsi:type="xsd:double"&gt;13.9051038887144&lt;/D&gt;&lt;D xsi:type="xsd:double"&gt;13.3253716906624&lt;/D&gt;&lt;D xsi:type="xsd:double"&gt;12.3681170286148&lt;/D&gt;&lt;D xsi:type="xsd:double"&gt;12.6503631070916&lt;/D&gt;&lt;D xsi:type="xsd:double"&gt;12.0073057101843&lt;/D&gt;&lt;D xsi:type="xsd:double"&gt;13.3687914167756&lt;/D&gt;&lt;D xsi:type="xsd:double"&gt;13.3010713301728&lt;/D&gt;&lt;D xsi:type="xsd:double"&gt;12.2858244853398&lt;/D&gt;&lt;D xsi:type="xsd:double"&gt;12.130861221166&lt;/D&gt;&lt;D xsi:type="xsd:double"&gt;12.2797681534162&lt;/D&gt;&lt;D xsi:type="xsd:double"&gt;13.3274847247596&lt;/D&gt;&lt;D xsi:type="xsd:double"&gt;14.0520750910171&lt;/D&gt;&lt;D xsi:type="xsd:double"&gt;13.7481096402596&lt;/D&gt;&lt;D xsi:type="xsd:double"&gt;14.4788320287489&lt;/D&gt;&lt;D xsi:type="xsd:double"&gt;15.3327918464274&lt;/D&gt;&lt;D xsi:type="xsd:double"&gt;15.8370970467779&lt;/D&gt;&lt;D xsi:type="xsd:double"&gt;15.5419112355547&lt;/D&gt;&lt;D xsi:type="xsd:double"&gt;16.9097676901026&lt;/D&gt;&lt;D xsi:type="xsd:double"&gt;16.0047386528881&lt;/D&gt;&lt;D xsi:type="xsd:double"&gt;15.3785950660118&lt;/D&gt;&lt;D xsi:type="xsd:double"&gt;15.7497077072457&lt;/D&gt;&lt;D xsi:type="xsd:double"&gt;16.0291420071865&lt;/D&gt;&lt;D xsi:type="xsd:double"&gt;17.3883351555516&lt;/D&gt;&lt;D xsi:type="xsd:double"&gt;17.0164153945466&lt;/D&gt;&lt;D xsi:type="xsd:double"&gt;17.4347207376342&lt;/D&gt;&lt;D xsi:type="xsd:double"&gt;16.755137083689&lt;/D&gt;&lt;D xsi:type="xsd:double"&gt;17.9227537126995&lt;/D&gt;&lt;D xsi:type="xsd:double"&gt;18.6361520997955&lt;/D&gt;&lt;D xsi:type="xsd:double"&gt;19.1581489186758&lt;/D&gt;&lt;D xsi:type="xsd:double"&gt;15.4179399266373&lt;/D&gt;&lt;D xsi:type="xsd:double"&gt;12.8905438562643&lt;/D&gt;&lt;D xsi:type="xsd:double"&gt;14.1027725103141&lt;/D&gt;&lt;D xsi:type="xsd:double"&gt;14.8613165493865&lt;/D&gt;&lt;D xsi:type="xsd:double"&gt;14.0561652269148&lt;/D&gt;&lt;D xsi:type="xsd:double"&gt;13.6175255808537&lt;/D&gt;&lt;D xsi:type="xsd:double"&gt;13.9621156489723&lt;/D&gt;&lt;D xsi:type="xsd:double"&gt;12.9624976381516&lt;/D&gt;&lt;D xsi:type="xsd:double"&gt;11.566205299815&lt;/D&gt;&lt;D xsi:type="xsd:double"&gt;12.0421129293643&lt;/D&gt;&lt;D xsi:type="xsd:double"&gt;12.1916033692788&lt;/D&gt;&lt;D xsi:type="xsd:double"&gt;11.9650175331024&lt;/D&gt;&lt;D xsi:type="xsd:double"&gt;14.9781483350395&lt;/D&gt;&lt;D xsi:type="xsd:double"&gt;14.9410180981277&lt;/D&gt;&lt;D xsi:type="xsd:double"&gt;14.4496388796715&lt;/D&gt;&lt;D xsi:type="xsd:double"&gt;15.7887644113619&lt;/D&gt;&lt;D xsi:type="xsd:double"&gt;15.3499518719848&lt;/D&gt;&lt;D xsi:type="xsd:double"&gt;14.659987191157&lt;/D&gt;&lt;D xsi:type="xsd:double"&gt;14.7603987160561&lt;/D&gt;&lt;D xsi:type="xsd:double"&gt;13.6062690516601&lt;/D&gt;&lt;D xsi:type="xsd:double"&gt;15.0823565896546&lt;/D&gt;&lt;D xsi:type="xsd:double"&gt;14.7745730828855&lt;/D&gt;&lt;D xsi:type="xsd:double"&gt;13.5141175893008&lt;/D&gt;&lt;D xsi:type="xsd:double"&gt;15.3876688080641&lt;/D&gt;&lt;D xsi:type="xsd:double"&gt;14.7938248583783&lt;/D&gt;&lt;D xsi:type="xsd:double"&gt;13.1314475935427&lt;/D&gt;&lt;D xsi:type="xsd:double"&gt;13.2893423083206&lt;/D&gt;&lt;D xsi:type="xsd:double"&gt;13.1036240034362&lt;/D&gt;&lt;D xsi:type="xsd:double"&gt;11.4974137642808&lt;/D&gt;&lt;D xsi:type="xsd:double"&gt;9.25256340971135&lt;/D&gt;&lt;D xsi:type="xsd:double"&gt;11.5246044120622&lt;/D&gt;&lt;D xsi:type="xsd:double"&gt;12.2810798245388&lt;/D&gt;&lt;D xsi:type="xsd:double"&gt;14.6419360798472&lt;/D&gt;&lt;D xsi:type="xsd:double"&gt;16.2383858884555&lt;/D&gt;&lt;D xsi:type="xsd:double"&gt;15.3420404426239&lt;/D&gt;&lt;D xsi:type="xsd:double"&gt;13.8584378954715&lt;/D&gt;&lt;D xsi:type="xsd:double"&gt;13.5569153089931&lt;/D&gt;&lt;D xsi:type="xsd:double"&gt;14.8090869859327&lt;/D&gt;&lt;D xsi:type="xsd:double"&gt;13.8213618318127&lt;/D&gt;&lt;D xsi:type="xsd:double"&gt;14.136224332694&lt;/D&gt;&lt;D xsi:type="xsd:double"&gt;14.4469431281138&lt;/D&gt;&lt;D xsi:type="xsd:double"&gt;14.4971912797327&lt;/D&gt;&lt;D xsi:type="xsd:double"&gt;13.0381182071861&lt;/D&gt;&lt;D xsi:type="xsd:double"&gt;11.3743079827579&lt;/D&gt;&lt;D xsi:type="xsd:double"&gt;11.2843574511585&lt;/D&gt;&lt;D xsi:type="xsd:double"&gt;10.2640361056425&lt;/D&gt;&lt;D xsi:type="xsd:double"&gt;10.2081089858262&lt;/D&gt;&lt;D xsi:type="xsd:double"&gt;9.81984677654263&lt;/D&gt;&lt;D xsi:type="xsd:double"&gt;9.14204267036815&lt;/D&gt;&lt;D xsi:type="xsd:double"&gt;9.74124590621367&lt;/D&gt;&lt;D xsi:type="xsd:double"&gt;9.27232015628327&lt;/D&gt;&lt;D xsi:type="xsd:double"&gt;9.88019135210445&lt;/D&gt;&lt;D xsi:type="xsd:double"&gt;9.97383592280638&lt;/D&gt;&lt;D xsi:type="xsd:double"&gt;9.85700187238163&lt;/D&gt;&lt;D xsi:type="xsd:double"&gt;8.78403871836466&lt;/D&gt;&lt;D xsi:type="xsd:double"&gt;8.95361501852144&lt;/D&gt;&lt;D xsi:type="xsd:double"&gt;6.51274588380674&lt;/D&gt;&lt;D xsi:type="xsd:double"&gt;6.59401211090311&lt;/D&gt;&lt;D xsi:type="xsd:double"&gt;6.78674369366413&lt;/D&gt;&lt;D xsi:type="xsd:double"&gt;7.16101909418607&lt;/D&gt;&lt;D xsi:type="xsd:double"&gt;7.42111855248008&lt;/D&gt;&lt;D xsi:type="xsd:double"&gt;6.9074083969203&lt;/D&gt;&lt;D xsi:type="xsd:double"&gt;7.28726988707203&lt;/D&gt;&lt;D xsi:type="xsd:double"&gt;7.82697256689743&lt;/D&gt;&lt;D xsi:type="xsd:double"&gt;8.00780179987765&lt;/D&gt;&lt;D xsi:type="xsd:double"&gt;7.32563827025914&lt;/D&gt;&lt;D xsi:type="xsd:double"&gt;7.87784476318887&lt;/D&gt;&lt;D xsi:type="xsd:double"&gt;8.28411683958959&lt;/D&gt;&lt;D xsi:type="xsd:double"&gt;8.32935059340462&lt;/D&gt;&lt;D xsi:type="xsd:double"&gt;9.37019976042994&lt;/D&gt;&lt;D xsi:type="xsd:double"&gt;9.02942046070173&lt;/D&gt;&lt;D xsi:type="xsd:double"&gt;8.3859761618796&lt;/D&gt;&lt;D xsi:type="xsd:double"&gt;8.40264936778564&lt;/D&gt;&lt;D xsi:type="xsd:double"&gt;8.88138868417332&lt;/D&gt;&lt;D xsi:type="xsd:double"&gt;7.68902267919264&lt;/D&gt;&lt;D xsi:type="xsd:double"&gt;8.09449751315918&lt;/D&gt;&lt;D xsi:type="xsd:double"&gt;7.37443780263602&lt;/D&gt;&lt;D xsi:type="xsd:double"&gt;8.01015846956273&lt;/D&gt;&lt;D xsi:type="xsd:double"&gt;7.81263598854583&lt;/D&gt;&lt;D xsi:type="xsd:double"&gt;9.94207263813159&lt;/D&gt;&lt;D xsi:type="xsd:double"&gt;7.91376463201175&lt;/D&gt;&lt;/FQL&gt;&lt;FQL&gt;&lt;Q&gt;EPHE^FMA_PE(LTMA,-10AY,0,AM,"PORTAGG","MEANR")&lt;/Q&gt;&lt;R&gt;121&lt;/R&gt;&lt;C&gt;1&lt;/C&gt;&lt;D xsi:type="xsd:double"&gt;19.2585303828813&lt;/D&gt;&lt;D xsi:type="xsd:double"&gt;19.2320970215509&lt;/D&gt;&lt;D xsi:type="xsd:double"&gt;19.55780989992&lt;/D&gt;&lt;D xsi:type="xsd:double"&gt;19.9265404608442&lt;/D&gt;&lt;D xsi:type="xsd:double"&gt;19.3150694952393&lt;/D&gt;&lt;D xsi:type="xsd:double"&gt;20.267481865932&lt;/D&gt;&lt;D xsi:type="xsd:double"&gt;19.8633786143475&lt;/D&gt;&lt;D xsi:type="xsd:double"&gt;20.9063142135443&lt;/D&gt;&lt;D xsi:type="xsd:double"&gt;21.071678921874&lt;/D&gt;&lt;D xsi:type="xsd:double"&gt;20.9352191191315&lt;/D&gt;&lt;D xsi:type="xsd:double"&gt;20.669365377865&lt;/D&gt;&lt;D xsi:type="xsd:double"&gt;20.2460848431692&lt;/D&gt;&lt;D xsi:type="xsd:double"&gt;20.1633994083434&lt;/D&gt;&lt;D xsi:type="xsd:double"&gt;20.0190171958444&lt;/D&gt;&lt;D xsi:type="xsd:double"&gt;19.2191846677533&lt;/D&gt;&lt;D xsi:type="xsd:double"&gt;18.6240978431949&lt;/D&gt;&lt;D xsi:type="xsd:double"&gt;19.528194571065&lt;/D&gt;&lt;D xsi:type="xsd:double"&gt;18.2233701734521&lt;/D&gt;&lt;D xsi:type="xsd:double"&gt;18.2301923286342&lt;/D&gt;&lt;D xsi:type="xsd:double"&gt;16.9041779397818&lt;/D&gt;&lt;D xsi:type="xsd:double"&gt;16.9042406399915&lt;/D&gt;&lt;D xsi:type="xsd:double"&gt;16.9798695187051&lt;/D&gt;&lt;D xsi:type="xsd:double"&gt;16.8025986220972&lt;/D&gt;&lt;D xsi:type="xsd:double"&gt;16.9584025204307&lt;/D&gt;&lt;D xsi:type="xsd:double"&gt;17.5059540198337&lt;/D&gt;&lt;D xsi:type="xsd:double"&gt;18.0999534827495&lt;/D&gt;&lt;D xsi:type="xsd:double"&gt;18.5926844561132&lt;/D&gt;&lt;D xsi:type="xsd:double"&gt;17.751249524699&lt;/D&gt;&lt;D xsi:type="xsd:double"&gt;17.44686863452&lt;/D&gt;&lt;D xsi:type="xsd:double"&gt;16.7296598276755&lt;/D&gt;&lt;D xsi:type="xsd:double"&gt;17.0864530957789&lt;/D&gt;&lt;D xsi:type="xsd:double"&gt;18.3042781623944&lt;/D&gt;&lt;D xsi:type="xsd:double"&gt;17.7790095150858&lt;/D&gt;&lt;D xsi:type="xsd:double"&gt;17.8310424435745&lt;/D&gt;&lt;D xsi:type="xsd:double"&gt;18.0512856805214&lt;/D&gt;&lt;D xsi:type="xsd:double"&gt;18.0957291662638&lt;/D&gt;&lt;D xsi:type="xsd:double"&gt;18.0463212396294&lt;/D&gt;&lt;D xsi:type="xsd:double"&gt;17.9172132369504&lt;/D&gt;&lt;D xsi:type="xsd:double"&gt;18.2543021126243&lt;/D&gt;&lt;D xsi:type="xsd:double"&gt;18.6815657316425&lt;/D&gt;&lt;D xsi:type="xsd:double"&gt;19.2954333122912&lt;/D&gt;&lt;D xsi:type="xsd:double"&gt;19.0956787784886&lt;/D&gt;&lt;D xsi:type="xsd:double"&gt;19.8012750397531&lt;/D&gt;&lt;D xsi:type="xsd:double"&gt;20.5396055443953&lt;/D&gt;&lt;D xsi:type="xsd:double"&gt;19.4031086206902&lt;/D&gt;&lt;D xsi:type="xsd:double"&gt;19.0092561483452&lt;/D&gt;&lt;D xsi:type="xsd:double"&gt;18.6217908435349&lt;/D&gt;&lt;D xsi:type="xsd:double"&gt;18.5321471570254&lt;/D&gt;&lt;D xsi:type="xsd:double"&gt;17.6921062750808&lt;/D&gt;&lt;D xsi:type="xsd:double"&gt;17.9980983365215&lt;/D&gt;&lt;D xsi:type="xsd:double"&gt;17.7659042707703&lt;/D&gt;&lt;D xsi:type="xsd:double"&gt;16.4307121553125&lt;/D&gt;&lt;D xsi:type="xsd:double"&gt;15.9933430241142&lt;/D&gt;&lt;D xsi:type="xsd:double"&gt;16.2067664532289&lt;/D&gt;&lt;D xsi:type="xsd:double"&gt;16.80</t>
        </r>
      </text>
    </comment>
    <comment ref="A10" authorId="0" shapeId="0" xr:uid="{A2B3D3C9-8CCB-4FAC-8D14-9B38BF47EA4B}">
      <text>
        <r>
          <rPr>
            <b/>
            <sz val="9"/>
            <color indexed="81"/>
            <rFont val="Tahoma"/>
            <charset val="1"/>
          </rPr>
          <t xml:space="preserve">91433008359&lt;/D&gt;&lt;D xsi:type="xsd:double"&gt;17.6776083271292&lt;/D&gt;&lt;D xsi:type="xsd:double"&gt;16.8003710385874&lt;/D&gt;&lt;D xsi:type="xsd:double"&gt;16.7515486517969&lt;/D&gt;&lt;D xsi:type="xsd:double"&gt;16.7124404373387&lt;/D&gt;&lt;D xsi:type="xsd:double"&gt;16.570525721089&lt;/D&gt;&lt;D xsi:type="xsd:double"&gt;16.703571294952&lt;/D&gt;&lt;D xsi:type="xsd:double"&gt;16.7803984360377&lt;/D&gt;&lt;D xsi:type="xsd:double"&gt;15.9908999042414&lt;/D&gt;&lt;D xsi:type="xsd:double"&gt;15.2491959192989&lt;/D&gt;&lt;D xsi:type="xsd:double"&gt;15.1978284199925&lt;/D&gt;&lt;D xsi:type="xsd:double"&gt;14.7489052077468&lt;/D&gt;&lt;D xsi:type="xsd:double"&gt;15.0812160205588&lt;/D&gt;&lt;D xsi:type="xsd:double"&gt;14.3498273532401&lt;/D&gt;&lt;D xsi:type="xsd:double"&gt;12.9983819908822&lt;/D&gt;&lt;D xsi:type="xsd:double"&gt;12.3729119213471&lt;/D&gt;&lt;D xsi:type="xsd:double"&gt;12.7707551583742&lt;/D&gt;&lt;D xsi:type="xsd:double"&gt;13.869291027511&lt;/D&gt;&lt;D xsi:type="xsd:double"&gt;15.3502665055163&lt;/D&gt;&lt;D xsi:type="xsd:double"&gt;15.8205460516369&lt;/D&gt;&lt;D xsi:type="xsd:double"&gt;17.7628636040599&lt;/D&gt;&lt;D xsi:type="xsd:double"&gt;18.9080086228524&lt;/D&gt;&lt;D xsi:type="xsd:double"&gt;21.3648292623114&lt;/D&gt;&lt;D xsi:type="xsd:double"&gt;24.1229342210148&lt;/D&gt;&lt;D xsi:type="xsd:double"&gt;24.7927982692561&lt;/D&gt;&lt;D xsi:type="xsd:double"&gt;24.4056848349353&lt;/D&gt;&lt;D xsi:type="xsd:double"&gt;22.9898588689943&lt;/D&gt;&lt;D xsi:type="xsd:double"&gt;22.3010295795709&lt;/D&gt;&lt;D xsi:type="xsd:double"&gt;21.5840699151474&lt;/D&gt;&lt;D xsi:type="xsd:double"&gt;21.6305978210934&lt;/D&gt;&lt;D xsi:type="xsd:double"&gt;21.4846866096524&lt;/D&gt;&lt;D xsi:type="xsd:double"&gt;20.2279636212559&lt;/D&gt;&lt;D xsi:type="xsd:double"&gt;20.4390397351424&lt;/D&gt;&lt;D xsi:type="xsd:double"&gt;20.1866861455171&lt;/D&gt;&lt;D xsi:type="xsd:double"&gt;20.739582598228&lt;/D&gt;&lt;D xsi:type="xsd:double"&gt;20.2718006729464&lt;/D&gt;&lt;D xsi:type="xsd:double"&gt;19.8493242620324&lt;/D&gt;&lt;D xsi:type="xsd:double"&gt;19.4603090581182&lt;/D&gt;&lt;D xsi:type="xsd:double"&gt;19.3419612305656&lt;/D&gt;&lt;D xsi:type="xsd:double"&gt;18.8624374784833&lt;/D&gt;&lt;D xsi:type="xsd:double"&gt;18.3497180069084&lt;/D&gt;&lt;D xsi:type="xsd:double"&gt;17.6303122443665&lt;/D&gt;&lt;D xsi:type="xsd:double"&gt;16.947759003222&lt;/D&gt;&lt;D xsi:type="xsd:double"&gt;16.4977580576998&lt;/D&gt;&lt;D xsi:type="xsd:double"&gt;16.4832767353944&lt;/D&gt;&lt;D xsi:type="xsd:double"&gt;14.325224633229&lt;/D&gt;&lt;D xsi:type="xsd:double"&gt;14.1614585832304&lt;/D&gt;&lt;D xsi:type="xsd:double"&gt;14.3777338469268&lt;/D&gt;&lt;D xsi:type="xsd:double"&gt;13.789832354402&lt;/D&gt;&lt;D xsi:type="xsd:double"&gt;14.4887472587994&lt;/D&gt;&lt;D xsi:type="xsd:double"&gt;13.2894099830351&lt;/D&gt;&lt;D xsi:type="xsd:double"&gt;13.187117420291&lt;/D&gt;&lt;D xsi:type="xsd:double"&gt;13.0245109870989&lt;/D&gt;&lt;D xsi:type="xsd:double"&gt;12.5662017938941&lt;/D&gt;&lt;D xsi:type="xsd:double"&gt;12.0479753748037&lt;/D&gt;&lt;D xsi:type="xsd:double"&gt;11.9284838276062&lt;/D&gt;&lt;D xsi:type="xsd:double"&gt;11.1450623922695&lt;/D&gt;&lt;D xsi:type="xsd:double"&gt;11.2868498837037&lt;/D&gt;&lt;D xsi:type="xsd:double"&gt;10.5696118498457&lt;/D&gt;&lt;D xsi:type="xsd:double"&gt;10.527626159103&lt;/D&gt;&lt;D xsi:type="xsd:double"&gt;9.98353949155079&lt;/D&gt;&lt;D xsi:type="xsd:double"&gt;10.2002251896371&lt;/D&gt;&lt;D xsi:type="xsd:double"&gt;10.6367323347162&lt;/D&gt;&lt;D xsi:type="xsd:double"&gt;10.5507703435094&lt;/D&gt;&lt;D xsi:type="xsd:double"&gt;10.3613799514622&lt;/D&gt;&lt;D xsi:type="xsd:double"&gt;10.0354110739792&lt;/D&gt;&lt;D xsi:type="xsd:double"&gt;10.0303201412135&lt;/D&gt;&lt;/FQL&gt;&lt;FQL&gt;&lt;Q&gt;PLATI-FDS^FG_PRICE_CHANGE(0,-1AM)&lt;/Q&gt;&lt;R&gt;1&lt;/R&gt;&lt;C&gt;1&lt;/C&gt;&lt;D xsi:type="xsd:double"&gt;-4.90566037735849&lt;/D&gt;&lt;/FQL&gt;&lt;FQL&gt;&lt;Q&gt;GREK^FG_PRICE_MAVG(0,,,,30)&lt;/Q&gt;&lt;R&gt;1&lt;/R&gt;&lt;C&gt;1&lt;/C&gt;&lt;D xsi:type="xsd:double"&gt;41.128754&lt;/D&gt;&lt;/FQL&gt;&lt;FQL&gt;&lt;Q&gt;SET-BKK^FG_TOTAL_RETURNC(0,-1AM)&lt;/Q&gt;&lt;R&gt;1&lt;/R&gt;&lt;C&gt;1&lt;/C&gt;&lt;D xsi:type="xsd:double"&gt;-4.53071&lt;/D&gt;&lt;/FQL&gt;&lt;FQL&gt;&lt;Q&gt;GREK^PERCENT_CHANGE(FMA_EPS(+1,0,,,,"PORTAGG","MEAN"),FMA_EPS(+1,-3AM,,,,"PORTAGG","MEAN"))&lt;/Q&gt;&lt;R&gt;1&lt;/R&gt;&lt;C&gt;1&lt;/C&gt;&lt;D xsi:type="xsd:double"&gt;-0.721518760492968&lt;/D&gt;&lt;/FQL&gt;&lt;FQL&gt;&lt;Q&gt;EWW^FG_TOTAL_RETURNC(0,-1AM)&lt;/Q&gt;&lt;R&gt;1&lt;/R&gt;&lt;C&gt;1&lt;/C&gt;&lt;D xsi:type="xsd:double"&gt;-12.593042&lt;/D&gt;&lt;/FQL&gt;&lt;FQL&gt;&lt;Q&gt;EPOL^FG_TOTAL_RETURNC(0,-3AM)&lt;/Q&gt;&lt;R&gt;1&lt;/R&gt;&lt;C&gt;1&lt;/C&gt;&lt;D xsi:type="xsd:double"&gt;5.9367537&lt;/D&gt;&lt;/FQL&gt;&lt;FQL&gt;&lt;Q&gt;CNYA^FG_TOTAL_RETURNC(0,-6AM)&lt;/Q&gt;&lt;R&gt;1&lt;/R&gt;&lt;C&gt;1&lt;/C&gt;&lt;D xsi:type="xsd:double"&gt;-1.338613&lt;/D&gt;&lt;/FQL&gt;&lt;FQL&gt;&lt;Q&gt;VWO^P_PRICE(0)/P_PRICE_LOW_PR(0,,,,,,"PRICE","INTRA","52W")-1&lt;/Q&gt;&lt;R&gt;1&lt;/R&gt;&lt;C&gt;1&lt;/C&gt;&lt;D xsi:type="xsd:double"&gt;0.1683352&lt;/D&gt;&lt;/FQL&gt;&lt;FQL&gt;&lt;Q&gt;VGK^FMA_COS_DOWN("EPS","1M",+1,NOW,,,"PORTAGG","MEANR")&lt;/Q&gt;&lt;R&gt;1&lt;/R&gt;&lt;C&gt;1&lt;/C&gt;&lt;D xsi:type="xsd:double"&gt;437&lt;/D&gt;&lt;/FQL&gt;&lt;FQL&gt;&lt;Q&gt;EWY^SIZE(FG_CONSTITUENTS)&lt;/Q&gt;&lt;R&gt;1&lt;/R&gt;&lt;C&gt;1&lt;/C&gt;&lt;D xsi:type="xsd:long"&gt;102&lt;/D&gt;&lt;/FQL&gt;&lt;FQL&gt;&lt;Q&gt;QAT^FMA_RBICS_REV_CURRENT(30, LOC, "PORTAGG")&lt;/Q&gt;&lt;R&gt;1&lt;/R&gt;&lt;C&gt;1&lt;/C&gt;&lt;D xsi:type="xsd:double"&gt;60.350758855707&lt;/D&gt;&lt;/FQL&gt;&lt;FQL&gt;&lt;Q&gt;ECH^FG_ROE(0)&lt;/Q&gt;&lt;R&gt;1&lt;/R&gt;&lt;C&gt;1&lt;/C&gt;&lt;D xsi:type="xsd:double"&gt;8.05723313771996&lt;/D&gt;&lt;/FQL&gt;&lt;FQL&gt;&lt;Q&gt;REFTHREPO-FDS^FG_YIELD(NOW,,,0)&lt;/Q&gt;&lt;R&gt;1&lt;/R&gt;&lt;C&gt;1&lt;/C&gt;&lt;D xsi:type="xsd:double"&gt;2.5&lt;/D&gt;&lt;/FQL&gt;&lt;FQL&gt;&lt;Q&gt;REFBRSELIC-FDS^FG_YIELD(NOW,,,0)&lt;/Q&gt;&lt;R&gt;1&lt;/R&gt;&lt;C&gt;1&lt;/C&gt;&lt;D xsi:type="xsd:double"&gt;10.5&lt;/D&gt;&lt;/FQL&gt;&lt;FQL&gt;&lt;Q&gt;TRYVN10Y-FDS^PCTCHG(FG_YIELD(0,,,,"YTM"),FG_YIELD(-1AM,,,,"YTM"))&lt;/Q&gt;&lt;R&gt;1&lt;/R&gt;&lt;C&gt;1&lt;/C&gt;&lt;D xsi:type="xsd:double"&gt;3.203312&lt;/D&gt;&lt;/FQL&gt;&lt;FQL&gt;&lt;Q&gt;TIPSCL10Y-FDS^PCTCHG(FG_YIELD(0,,,,"YTM"),FG_YIELD(-3AM,,,,"YTM"))&lt;/Q&gt;&lt;R&gt;0&lt;/R&gt;&lt;C&gt;0&lt;/C&gt;&lt;/FQL&gt;&lt;FQL&gt;&lt;Q&gt;VWO^FMA_EVAL_EBITDA(NTMA,0,,,"PORTAGG","MEANR")&lt;/Q&gt;&lt;R&gt;1&lt;/R&gt;&lt;C&gt;1&lt;/C&gt;&lt;D xsi:type="xsd:double"&gt;8.88711554157185&lt;/D&gt;&lt;/FQL&gt;&lt;FQL&gt;&lt;Q&gt;KSA^JULIAN(FMA_DIV_YLD(NTMA,NOW,NOW,M,"PORTAGG","MEANR").DATES)&lt;/Q&gt;&lt;R&gt;1&lt;/R&gt;&lt;C&gt;1&lt;/C&gt;&lt;D xsi:type="xsd:long"&gt;45469&lt;/D&gt;&lt;/FQL&gt;&lt;FQL&gt;&lt;Q&gt;QAT^JULIAN(FMA_DIV_YLD(NTMA,NOW,NOW,M,"PORTAGG","MEANR").DATES)&lt;/Q&gt;&lt;R&gt;1&lt;/R&gt;&lt;C&gt;1&lt;/C&gt;&lt;D xsi:type="xsd:long"&gt;45469&lt;/D&gt;&lt;/FQL&gt;&lt;FQL&gt;&lt;Q&gt;EWZ^JULIAN(FMA_DIV_YLD(NTMA,NOW,NOW,M,"PORTAGG","MEANR").DATES)&lt;/Q&gt;&lt;R&gt;1&lt;/R&gt;&lt;C&gt;1&lt;/C&gt;&lt;D xsi:type="xsd:long"&gt;45469&lt;/D&gt;&lt;/FQL&gt;&lt;FQL&gt;&lt;Q&gt;EPU^JULIAN(FMA_DIV_YLD(NTMA,NOW,NOW,M,"PORTAGG","MEANR").DATES)&lt;/Q&gt;&lt;R&gt;1&lt;/R&gt;&lt;C&gt;1&lt;/C&gt;&lt;D xsi:type="xsd:long"&gt;45469&lt;/D&gt;&lt;/FQL&gt;&lt;FQL&gt;&lt;Q&gt;CNYA^JULIAN(FMA_DIV_YLD(NTMA,NOW,NOW,M,"PORTAGG","MEANR").DATES)&lt;/Q&gt;&lt;R&gt;1&lt;/R&gt;&lt;C&gt;1&lt;/C&gt;&lt;D xsi:type="xsd:long"&gt;45469&lt;/D&gt;&lt;/FQL&gt;&lt;FQL&gt;&lt;Q&gt;EWM^FG_COMPANY_NAME&lt;/Q&gt;&lt;R&gt;1&lt;/R&gt;&lt;C&gt;1&lt;/C&gt;&lt;D xsi:type="xsd:string"&gt;iShares MSCI Malaysia ETF&lt;/D&gt;&lt;/FQL&gt;&lt;FQL&gt;&lt;Q&gt;CC_QA^FG_COMPANY_NAME&lt;/Q&gt;&lt;R&gt;1&lt;/R&gt;&lt;C&gt;1&lt;/C&gt;&lt;D xsi:type="xsd:string"&gt;Qatar&lt;/D&gt;&lt;/FQL&gt;&lt;FQL&gt;&lt;Q&gt;USDSAR^FG_PRICE_CHANGE(0,-1AM)&lt;/Q&gt;&lt;R&gt;1&lt;/R&gt;&lt;C&gt;1&lt;/C&gt;&lt;D xsi:type="xsd:double"&gt;0.029325485&lt;/D&gt;&lt;/FQL&gt;&lt;FQL&gt;&lt;Q&gt;USDCNH^STD(FG_PRICE_CHANGE(0,-3AY,M))&lt;/Q&gt;&lt;R&gt;1&lt;/R&gt;&lt;C&gt;1&lt;/C&gt;&lt;D xsi:type="xsd:double"&gt;1.72868881523511&lt;/D&gt;&lt;/FQL&gt;&lt;FQL&gt;&lt;Q&gt;USDEUR^FG_PRICE_CHANGE(0,-1AM)&lt;/Q&gt;&lt;R&gt;1&lt;/R&gt;&lt;C&gt;1&lt;/C&gt;&lt;D xsi:type="xsd:double"&gt;1.4649034&lt;/D&gt;&lt;/FQL&gt;&lt;FQL&gt;&lt;Q&gt;USDMYR^STD(FG_PRICE_CHANGE(0,-3AY,M))&lt;/Q&gt;&lt;R&gt;1&lt;/R&gt;&lt;C&gt;1&lt;/C&gt;&lt;D xsi:type="xsd:double"&gt;2.17040753303293&lt;/D&gt;&lt;/FQL&gt;&lt;FQL&gt;&lt;Q&gt;USDPLN^FG_PRICE_CHANGE(0,-1AM)&lt;/Q&gt;&lt;R&gt;1&lt;/R&gt;&lt;C&gt;1&lt;/C&gt;&lt;D xsi:type="xsd:double"&gt;2.6439428&lt;/D&gt;&lt;/FQL&gt;&lt;FQL&gt;&lt;Q&gt;USDCLP^STD(FG_PRICE_CHANGE(0,-3AY,M))&lt;/Q&gt;&lt;R&gt;1&lt;/R&gt;&lt;C&gt;1&lt;/C&gt;&lt;D xsi:type="xsd:double"&gt;4.41992808917111&lt;/D&gt;&lt;/FQL&gt;&lt;FQL&gt;&lt;Q&gt;SET-BKK^P_PRICE_RETURNS_PR('52W',2,-10AY,0,AM)&lt;/Q&gt;&lt;R&gt;121&lt;/R&gt;&lt;C&gt;1&lt;/C&gt;&lt;D xsi:type="xsd:double"&gt;2.5434732&lt;/D&gt;&lt;D xsi:type="xsd:double"&gt;4.159248&lt;/D&gt;&lt;D xsi:type="xsd:double"&gt;22.205591&lt;/D&gt;&lt;D xsi:type="xsd:double"&gt;12.31085&lt;/D&gt;&lt;D xsi:type="xsd:double"&gt;7.3750377&lt;/D&gt;&lt;D xsi:type="xsd:double"&gt;17.246687&lt;/D&gt;&lt;D xsi:type="xsd:double"&gt;15.434181&lt;/D&gt;&lt;D xsi:type="xsd:double"&gt;25.241589&lt;/D&gt;&lt;D xsi:type="xsd:double"&gt;20.405901&lt;/D&gt;&lt;D xsi:type="xsd:double"&gt;10.271025&lt;/D&gt;&lt;D xsi:type="xsd:double"&gt;8.524477&lt;/D&gt;&lt;D xsi:type="xsd:double"&gt;6.4742327&lt;/D&gt;&lt;D xsi:type="xsd:double"&gt;2.7445436&lt;/D&gt;&lt;D xsi:type="xsd:double"&gt;-8.455724&lt;/D&gt;&lt;D xsi:type="xsd:double"&gt;-12.386394&lt;/D&gt;&lt;D xsi:type="xsd:double"&gt;-15.500325&lt;/D&gt;&lt;D xsi:type="xsd:double"&gt;-9.461432&lt;/D&gt;&lt;D xsi:type="xsd:double"&gt;-14.794785&lt;/D&gt;&lt;D xsi:type="xsd:double"&gt;-14.866167&lt;/D&gt;&lt;D xsi:type="xsd:double"&gt;-19.111507&lt;/D&gt;&lt;D xsi:type="xsd:double"&gt;-15.71837&lt;/D&gt;&lt;D xsi:type="xsd:double"&gt;-7.1033&lt;/D&gt;&lt;D xsi:type="xsd:double"&gt;-8.594018&lt;/D&gt;&lt;D xsi:type="xsd:double"&gt;-5.8747053&lt;/D&gt;&lt;D xsi:type="xsd:double"&gt;-5.310172&lt;/D&gt;&lt;D xsi:type="xsd:double"&gt;8.274448&lt;/D&gt;&lt;D xsi:type="xsd:double"&gt;17.37244&lt;/D&gt;&lt;D xsi:type="xsd:double"&gt;9.425867&lt;/D&gt;&lt;D xsi:type="xsd:double"&gt;6.0443044&lt;/D&gt;&lt;D xsi:type="xsd:double"&gt;10.098087&lt;/D&gt;&lt;D xsi:type="xsd:double"&gt;18.565643&lt;/D&gt;&lt;D xsi:type="xsd:double"&gt;24.4475&lt;/D&gt;&lt;D xsi:type="xsd:double"&gt;16.119051&lt;/D&gt;&lt;D xsi:type="xsd:double"&gt;13.513935&lt;/D&gt;&lt;D xsi:type="xsd:double"&gt;11.88718&lt;/D&gt;&lt;D xsi:type="xsd:double"&gt;11.959564&lt;/D&gt;&lt;D xsi:type="xsd:double"&gt;10.102129&lt;/D&gt;&lt;D xsi:type="xsd:double"&gt;4.3328524&lt;/D&gt;&lt;D xsi:type="xsd:double"&gt;2.3479939&lt;/D&gt;&lt;D xsi:type="xsd:double"&gt;12.623858&lt;/D&gt;&lt;D xsi:type="xsd:double"&gt;14.527214&lt;/D&gt;&lt;D xsi:type="xsd:double"&gt;13.708866&lt;/D&gt;&lt;D xsi:type="xsd:double"&gt;14.344096&lt;/D&gt;&lt;D xsi:type="xsd:double"&gt;14.951599&lt;/D&gt;&lt;D xsi:type="xsd:double"&gt;17.349125&lt;/D&gt;&lt;D xsi:type="xsd:double"&gt;13.209068&lt;/D&gt;&lt;D xsi:type="xsd:double"&gt;13.483154&lt;/D&gt;&lt;D xsi:type="xsd:double"&gt;10.531652&lt;/D&gt;&lt;D xsi:type="xsd:double"&gt;1.0684729&lt;/D&gt;&lt;D xsi:type="xsd:double"&gt;7.4976087&lt;/D&gt;&lt;D xsi:type="xsd:double"&gt;8.346629&lt;/D&gt;&lt;D xsi:type="xsd:double"&gt;5.4039955&lt;/D&gt;&lt;D xsi:type="xsd:double"&gt;-4.674518&lt;/D&gt;&lt;D xsi:type="xsd:double"&gt;-3.8610756&lt;/D&gt;&lt;D xsi:type="xsd:double"&gt;-10.291463&lt;/D&gt;&lt;D xsi:type="xsd:double"&gt;-11.146164&lt;/D&gt;&lt;D xsi:type="xsd:double"&gt;-9.652323&lt;/D&gt;&lt;D xsi:type="xsd:double"&gt;-8.444863&lt;/D&gt;&lt;D xsi:type="xsd:double"&gt;-5.980706&lt;/D&gt;&lt;D xsi:type="xsd:double"&gt;-5.9093475&lt;/D&gt;&lt;D xsi:type="xsd:double"&gt;8.177352&lt;/D&gt;&lt;D xsi:type="xsd:double"&gt;0.9460211&lt;/D&gt;&lt;D xsi:type="xsd:double"&gt;-5.891216&lt;/D&gt;&lt;D xsi:type="xsd:double"&gt;-6.228924&lt;/D&gt;&lt;D xsi:type="xsd:double"&gt;-1.9939065&lt;/D&gt;&lt;D xsi:type="xsd:double"&gt;-2.6178956&lt;/D&gt;&lt;D xsi:type="xsd:double"&gt;1.9278288&lt;/D&gt;&lt;D xsi:type="xsd:double"&gt;-6.8780303&lt;/D&gt;&lt;D xsi:type="xsd:double"&gt;-18.927353&lt;/D&gt;&lt;D xsi:type="xsd:double"&gt;-32.505215&lt;/D&gt;&lt;D xsi:type="xsd:double"&gt;-23.522781&lt;/D&gt;&lt;D xsi:type="xsd:double"&gt;-18.046743&lt;/D&gt;&lt;D xsi:type="xsd:double"&gt;-22.753906&lt;/D&gt;&lt;D xsi:type="xsd:double"&gt;-22.285324&lt;/D&gt;&lt;D xsi:type="xsd:double"&gt;-18.159103&lt;/D&gt;&lt;D xsi:type="xsd:double"&gt;-23.162746&lt;/D&gt;&lt;D xsi:type="xsd:double"&gt;-24.337297&lt;/D&gt;&lt;D xsi:type="xsd:double"&gt;-10.545212&lt;/D&gt;&lt;D xsi:type="xsd:double"&gt;-7.9551578&lt;/D&gt;&lt;D xsi:type="xsd:double"&gt;-2.957189&lt;/D&gt;&lt;D xsi:type="xsd:double"&gt;4.0080667&lt;/D&gt;&lt;D xsi:type="xsd:double"&gt;44.223236&lt;/D&gt;&lt;D xsi:type="xsd:double"&gt;23.67078&lt;/D&gt;&lt;D xsi:type="xsd:double"&gt;18.27799&lt;/D&gt;&lt;D xsi:type="xsd:double"&gt;18.704247&lt;/D&gt;&lt;D xsi:type="xsd:double"&gt;14.669776&lt;/D&gt;&lt;D xsi:type="xsd:double"&gt;21.434105&lt;/D&gt;&lt;D xsi:type="xsd:double"&gt;27.986885&lt;/D&gt;&lt;D xsi:type="xsd:double"&gt;34.469437&lt;/D&gt;&lt;D xsi:type="xsd:double"&gt;12.3503685&lt;/D&gt;&lt;D xsi:type="xsd:double"&gt;13.000202&lt;/D&gt;&lt;D xsi:type="xsd:double"&gt;11.644459&lt;/D&gt;&lt;D xsi:type="xsd:double"&gt;12.587023&lt;/D&gt;&lt;D xsi:type="xsd:double"&gt;6.9491982&lt;/D&gt;&lt;D xsi:type="xsd:double"&gt;5.768049&lt;/D&gt;&lt;D xsi:type="xsd:double"&gt;3.5244107&lt;/D&gt;&lt;D xsi:type="xsd:double"&gt;0.9688616&lt;/D&gt;&lt;D xsi:type="xsd:double"&gt;2.5220633&lt;/D&gt;&lt;D xsi:type="xsd:double"&gt;2.676177&lt;/D&gt;&lt;D xsi:type="xsd:double"&gt;-1.0683596&lt;/D&gt;&lt;D xsi:type="xsd:double"&gt;-1.1229455&lt;/D&gt;&lt;D xsi:type="xsd:double"&gt;0.39116144&lt;/D&gt;&lt;D xsi:type="xsd:double"&gt;0.35089254&lt;/D&gt;&lt;D xsi:type="xsd:double"&gt;2.8840303&lt;/D&gt;&lt;D xsi:type="xsd:double"&gt;-3.7283897&lt;/D&gt;&lt;D xsi:type="xsd:double"&gt;-4.5947847&lt;/D&gt;&lt;D xsi:type="xsd:double"&gt;-8.31185&lt;/D&gt;&lt;D xsi:type="xsd:double"&gt;-6.2978563&lt;/D&gt;&lt;D xsi:type="xsd:double"&gt;-7.99889&lt;/D&gt;&lt;D xsi:type="xsd:double"&gt;-2.102244&lt;/D&gt;&lt;D xsi:type="xsd:double"&gt;-4.973918&lt;/D&gt;&lt;D xsi:type="xsd:double"&gt;-7.321644&lt;/D&gt;&lt;D xsi:type="xsd:double"&gt;-13.361788&lt;/D&gt;&lt;D xsi:type="xsd:double"&gt;-13.3272705&lt;/D&gt;&lt;D xsi:type="xsd:double"&gt;-14.049226&lt;/D&gt;&lt;D xsi:type="xsd:double"&gt;-18.14053&lt;/D&gt;&lt;D xsi:type="xsd:double"&gt;-14.811844&lt;/D&gt;&lt;D xsi:type="xsd:double"&gt;-14.72205&lt;/D&gt;&lt;D xsi:type="xsd:double"&gt;-11.918134&lt;/D&gt;&lt;D xsi:type="xsd:double"&gt;-10.983515&lt;/D&gt;&lt;D xsi:type="xsd:double"&gt;-11.314112&lt;/D&gt;&lt;/FQL&gt;&lt;FQL&gt;&lt;Q&gt;KSA^FMA_PE(NTMA,-10AY,0,AM,"PORTAGG","MEANR")&lt;/Q&gt;&lt;R&gt;121&lt;/R&gt;&lt;C&gt;1&lt;/C&gt;&lt;D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xsi:type="xsd:double"&gt;12.3545588498234&lt;/D&gt;&lt;D xsi:type="xsd:double"&gt;12.6870880996372&lt;/D&gt;&lt;D xsi:type="xsd:double"&gt;12.7239571861387&lt;/D&gt;&lt;D xsi:type="xsd:double"&gt;11.5385909469978&lt;/D&gt;&lt;D xsi:type="xsd:double"&gt;11.7760191941999&lt;/D&gt;&lt;D xsi:type="xsd:double"&gt;12.6015659465767&lt;/D&gt;&lt;D xsi:type="xsd:double"&gt;13.6480176293851&lt;/D&gt;&lt;D xsi:type="xsd:double"&gt;13.1278811042315&lt;/D&gt;&lt;D xsi:type="xsd:double"&gt;13.2621538041455&lt;/D&gt;&lt;D xsi:type="xsd:double"&gt;13.0408416798931&lt;/D&gt;&lt;D xsi:type="xsd:double"&gt;12.2361563299393&lt;/D&gt;&lt;D xsi:type="xsd:double"&gt;11.3850168015324&lt;/D&gt;&lt;D xsi:type="xsd:double"&gt;12.0370167118564&lt;/D&gt;&lt;D xsi:type="xsd:double"&gt;14.4125571937304&lt;/D&gt;&lt;D xsi:type="xsd:double"&gt;14.3751987050269&lt;/D&gt;&lt;D xsi:type="xsd:double"&gt;14.6232261546364&lt;/D&gt;&lt;D xsi:type="xsd:double"&gt;14.3153635760258&lt;/D&gt;&lt;D xsi:type="xsd:double"&gt;13.6461351457641&lt;/D&gt;&lt;D xsi:type="xsd:double"&gt;13.497833793083&lt;/D&gt;&lt;D xsi:type="xsd:double"&gt;13.5579606168604&lt;/D&gt;&lt;D xsi:type="xsd:double"&gt;14.8114911747469&lt;/D&gt;&lt;D xsi:type="xsd:double"&gt;14.3990843608947&lt;/D&gt;&lt;D xsi:type="xsd:double"&gt;13.9739402055615&lt;/D&gt;&lt;D xsi:type="xsd:double"&gt;13.5664436883622&lt;/D&gt;&lt;D xsi:type="xsd:double"&gt;12.8360135719636&lt;/D&gt;&lt;D xsi:type="xsd:double"&gt;13.0158834746646&lt;/D&gt;&lt;D xsi:type="xsd:double"&gt;13.2407349322949&lt;/D&gt;&lt;D xsi:type="xsd:double"&gt;13.9312519604877&lt;/D&gt;&lt;D xsi:type="xsd:double"&gt;13.5696998878712&lt;/D&gt;&lt;D xsi:type="xsd:double"&gt;14.9189273413971&lt;/D&gt;&lt;D xsi:type="xsd:double"&gt;15.1355954285867&lt;/D&gt;&lt;D xsi:type="xsd:double"&gt;14.8614959507567&lt;/D&gt;&lt;D xsi:type="xsd:double"&gt;15.0322971488091&lt;/D&gt;&lt;D xsi:type="xsd:double"&gt;14.8897493126237&lt;/D&gt;&lt;D xsi:type="xsd:double"&gt;14.2380086811961&lt;/D&gt;&lt;D xsi:type="xsd:double"&gt;13.9773199375927&lt;/D&gt;&lt;D xsi:type="xsd:double"&gt;13.9571779442084&lt;/D&gt;&lt;D xsi:type="xsd:double"&gt;13.50735551668&lt;/D&gt;&lt;D xsi:type="xsd:double"&gt;14.1292382288302&lt;/D&gt;&lt;D xsi:type="xsd:double"&gt;15.9614753817734&lt;/D&gt;&lt;D xsi:type="xsd:double"&gt;15.9302010902979&lt;/D&gt;&lt;D xsi:type="xsd:double"&gt;16.4542747939274&lt;/D&gt;&lt;D xsi:type="xsd:double"&gt;17.3076001316441&lt;/D&gt;&lt;D xsi:type="xsd:double"&gt;16.1568504011005&lt;/D&gt;&lt;D xsi:type="xsd:double"&gt;16.6156375905904&lt;/D&gt;&lt;D xsi:type="xsd:double"&gt;16.6657006230921&lt;/D&gt;&lt;D xsi:type="xsd:double"&gt;16.6448490501595&lt;/D&gt;&lt;D xsi:type="xsd:double"&gt;17.0599014607207&lt;/D&gt;&lt;D xsi:type="xsd:double"&gt;16.5224364699636&lt;/D&gt;&lt;D xsi:type="xsd:double"&gt;16.1819125489885&lt;/D&gt;&lt;D xsi:type="xsd:double"&gt;17.0218800266397&lt;/D&gt;&lt;D xsi:type="xsd:double"&gt;16.3924221377975&lt;/D&gt;&lt;D xsi:type="xsd:double"&gt;15.4167059903834&lt;/D&gt;&lt;D xsi:type="xsd:double"&gt;13.8942315991635&lt;/D&gt;&lt;D xsi:type="xsd:double"&gt;17.1874967788299&lt;/D&gt;&lt;D xsi:type="xsd:double"&gt;18.6789416811418&lt;/D&gt;&lt;D xsi:type="xsd:double"&gt;18.9090394902667&lt;/D&gt;&lt;D xsi:type="xsd:double"&gt;19.4512976657559&lt;/D&gt;&lt;D xsi:type="xsd:double"&gt;20.4140371860155&lt;/D&gt;&lt;D xsi:type="xsd:double"&gt;21.3545110547234&lt;/D&gt;&lt;D xsi:type="xsd:double"&gt;20.5088518625632&lt;/D&gt;&lt;D xsi:type="xsd:double"&gt;20.3069861875213&lt;/D&gt;&lt;D xsi:type="xsd:double"&gt;19.2720065242484&lt;/D&gt;&lt;D xsi:type="xsd:double"&gt;18.7747577798745&lt;/D&gt;&lt;D xsi:type="xsd:double"&gt;18.6028923440658&lt;/D&gt;&lt;D xsi:type="xsd:double"&gt;18.1002259142968&lt;/D&gt;&lt;D xsi:type="xsd:double"&gt;19.9930462329806&lt;/D&gt;&lt;D xsi:type="xsd:double"&gt;19.0269168312427&lt;/D&gt;&lt;D xsi:type="xsd:double"&gt;19.4322430100786&lt;/D&gt;&lt;D xsi:type="xsd:double"&gt;19.0551165846057&lt;/D&gt;&lt;D xsi:type="xsd:double"&gt;18.8466272047203&lt;/D&gt;&lt;D xsi:type="xsd:double"&gt;18.8436351731516&lt;/D&gt;&lt;D xsi:type="xsd:double"&gt;18.7926350299568&lt;/D&gt;&lt;D xsi:type="xsd:double"&gt;17.8774847557747&lt;/D&gt;&lt;D xsi:type="xsd:double"&gt;17.801194669127&lt;/D&gt;&lt;D xsi:type="xsd:double"&gt;19.0556899379154&lt;/D&gt;&lt;D xsi:type="xsd:double"&gt;19.4237330501385&lt;/D&gt;&lt;D xsi:type="xsd:double"&gt;19.2911861272447&lt;/D&gt;&lt;D xsi:type="xsd:double"&gt;19.3081155352586&lt;/D&gt;&lt;D xsi:type="xsd:double"&gt;16.7786813773674&lt;/D&gt;&lt;D xsi:type="xsd:double"&gt;15.6001543466403&lt;/D&gt;&lt;D xsi:type="xsd:double"&gt;16.072051803955&lt;/D&gt;&lt;D xsi:type="xsd:double"&gt;16.5260184512155&lt;/D&gt;&lt;D xsi:type="xsd:double"&gt;14.5120329227241&lt;/D&gt;&lt;D xsi:type="xsd:double"&gt;15.2807324919804&lt;/D&gt;&lt;D xsi:type="xsd:double"&gt;14.4434353631986&lt;/D&gt;&lt;D xsi:type="xsd:double"&gt;14.399654794174&lt;/D&gt;&lt;D xsi:type="xsd:double"&gt;14.9820977109772&lt;/D&gt;&lt;D xsi:type="xsd:double"&gt;14.2254041798125&lt;/D&gt;&lt;D xsi:type="xsd:double"&gt;15.1294169603922&lt;/D&gt;&lt;D xsi:type="xsd:double"&gt;16.4514901170223&lt;/D&gt;&lt;D xsi:type="xsd:double"&gt;16.5079085652161&lt;/D&gt;&lt;D xsi:type="xsd:double"&gt;17.0230443157302&lt;/D&gt;&lt;D xsi:type="xsd:double"&gt;17.7224865209589&lt;/D&gt;&lt;D xsi:type="xsd:double"&gt;17.1293051593703&lt;/D&gt;&lt;D xsi:type="xsd:double"&gt;16.2097745760953&lt;/D&gt;&lt;D xsi:type="xsd:double"&gt;15.1880278651495&lt;/D&gt;&lt;D xsi:type="xsd:double"&gt;16.3737308671363&lt;/D&gt;&lt;D xsi:type="xsd:double"&gt;18.0238854362759&lt;/D&gt;&lt;D xsi:type="xsd:double"&gt;18.4929868036529&lt;/D&gt;&lt;D xsi:type="xsd:double"&gt;18.9915418590789&lt;/D&gt;&lt;D xsi:type="xsd:double"&gt;18.1834874473884&lt;/D&gt;&lt;D xsi:type="xsd:double"&gt;17.3287099525071&lt;/D&gt;&lt;D xsi:type="xsd:double"&gt;16.3242453136974&lt;/D&gt;&lt;D xsi:type="xsd:double"&gt;16.6390573022538&lt;/D&gt;&lt;/FQL&gt;&lt;FQL&gt;&lt;Q&gt;TRYSA10Y-FDS^FG_YIELD(-10AY,0,Y,,"YTM")&lt;/Q&gt;&lt;R&gt;10&lt;/R&gt;&lt;C&gt;1&lt;/C&gt;&lt;D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xsi:type="xsd:string"&gt;@NA&lt;/D&gt;&lt;/FQL&gt;&lt;FQL&gt;&lt;Q&gt;CAGDPY@VN^EE_ACTUAL_ANNUAL(MED,0)&lt;/Q&gt;&lt;R&gt;0&lt;/R&gt;&lt;C&gt;0&lt;/C&gt;&lt;/FQL&gt;&lt;FQL&gt;&lt;Q&gt;WL-FDS^FG_PRICE(0)&lt;/Q&gt;&lt;R&gt;1&lt;/R&gt;&lt;C&gt;1&lt;/C&gt;&lt;D xsi:type="xsd:double"&gt;598.4&lt;/D&gt;&lt;/FQL&gt;&lt;FQL&gt;&lt;Q&gt;MCHI^FMA_ROE(NTMA,-20AY,NOW,FY,"PORTAGG","MEANR")&lt;/Q&gt;&lt;R&gt;20&lt;/R&gt;&lt;C&gt;1&lt;/C&gt;&lt;D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xsi:type="xsd:double"&gt;12.8854137990649&lt;/D&gt;&lt;D xsi:type="xsd:double"&gt;12.3571940293367&lt;/D&gt;&lt;D xsi:type="xsd:double"&gt;11.9738084796657&lt;/D&gt;&lt;D xsi:type="xsd:double"&gt;11.5503330187784&lt;/D&gt;&lt;D xsi:type="xsd:double"&gt;11.5630770572399&lt;/D&gt;&lt;/FQL&gt;&lt;FQL&gt;&lt;Q&gt;TIPSCL10Y-FDS^FG_YIELD(-10AY,0,Y,,"YTM")&lt;/Q&gt;&lt;R&gt;10&lt;/R&gt;&lt;C&gt;1&lt;/C&gt;&lt;D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xsi:type="xsd:string"&gt;@NA&lt;/D&gt;&lt;/FQL&gt;&lt;FQL&gt;&lt;Q&gt;CAGDPY@MX^EE_ACTUAL_ANNUAL(MED,+1)&lt;/Q&gt;&lt;R&gt;1&lt;/R&gt;&lt;C&gt;1&lt;/C&gt;&lt;D xsi:type="xsd:double"&gt;-0.5&lt;/D&gt;&lt;/FQL&gt;&lt;FQL&gt;&lt;Q&gt;USDTRY^STD(FG_PRICE_CHANGE(0,-1AY,AM))&lt;/Q&gt;&lt;R&gt;1&lt;/R&gt;&lt;C&gt;1&lt;/C&gt;&lt;D xsi:type="xsd:double"&gt;8.06507235703578&lt;/D&gt;&lt;/FQL&gt;&lt;FQL&gt;&lt;Q&gt;USDKRW^STD(FG_PRICE_CHANGE(0,-1AY,AM))&lt;/Q&gt;&lt;R&gt;1&lt;/R&gt;&lt;C&gt;1&lt;/C&gt;&lt;D xsi:type="xsd:double"&gt;2.36259748841738&lt;/D&gt;&lt;/FQL&gt;&lt;FQL&gt;&lt;Q&gt;FC0000QA^FMA_EPS(NTMA,-20AY,0,CY,,"PORTAGG","MEANR")&lt;/Q&gt;&lt;R&gt;20&lt;/R&gt;&lt;C&gt;1&lt;/C&gt;&lt;D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xsi:type="xsd:double"&gt;4.6233833568011&lt;/D&gt;&lt;D xsi:type="xsd:double"&gt;4.60363249656635&lt;/D&gt;&lt;D xsi:type="xsd:double"&gt;4.64980830316131&lt;/D&gt;&lt;D xsi:type="xsd:double"&gt;5.19288782503835&lt;/D&gt;&lt;D xsi:type="xsd:double"&gt;5.05580781825112&lt;/D&gt;&lt;D xsi:type="xsd:double"&gt;4.67002837821452&lt;/D&gt;&lt;D xsi:type="xsd:double"&gt;3.99120916399486&lt;/D&gt;&lt;D xsi:type="xsd:double"&gt;4.20232764662806&lt;/D&gt;&lt;D xsi:type="xsd:double"&gt;4.28951587967916&lt;/D&gt;&lt;D xsi:type="xsd:double"&gt;4.3976513252336&lt;/D&gt;&lt;D xsi:type="xsd:double"&gt;4.75785958773422&lt;/D&gt;&lt;D xsi:type="xsd:double"&gt;5.03754865167887&lt;/D&gt;&lt;D xsi:type="xsd:double"&gt;4.70818029836219&lt;/D&gt;&lt;D xsi:type="xsd:double"&gt;3.96129887991566&lt;/D&gt;&lt;D xsi:type="xsd:double"&gt;3.79766403190892&lt;/D&gt;&lt;D xsi:type="xsd:double"&gt;3.72888029094784&lt;/D&gt;&lt;D xsi:type="xsd:double"&gt;3.80856706646941&lt;/D&gt;&lt;D xsi:type="xsd:double"&gt;4.04387830214657&lt;/D&gt;&lt;D xsi:type="xsd:double"&gt;4.05736444226875&lt;/D&gt;&lt;D xsi:type="xsd:double"&gt;4.10813530922062&lt;/D&gt;&lt;D xsi:type="xsd:double"&gt;3.62638596777184&lt;/D&gt;&lt;D xsi:type="xsd:double"&gt;3.78353471889692&lt;/D&gt;&lt;D xsi:type="xsd:double"&gt;4.05965117941277&lt;/D&gt;&lt;D xsi:type="xsd:double"&gt;4.30338252944212&lt;/D&gt;&lt;D xsi:type="xsd:double"&gt;4.46031411728661&lt;/D&gt;&lt;D xsi:type="xsd:double"&gt;4.36475703659637&lt;/D&gt;&lt;D xsi:type="xsd:double"&gt;4.30602102586491&lt;/D&gt;&lt;D xsi:type="xsd:double"&gt;4.16716664957706&lt;/D&gt;&lt;D xsi:type="xsd:double"&gt;4.31497311241309&lt;/D&gt;&lt;D xsi:type="xsd:double"&gt;3.86301886390144&lt;/D&gt;&lt;D xsi:type="xsd:double"&gt;3.78628896942596&lt;/D&gt;&lt;D xsi:type="xsd:double"&gt;3.83766703121651&lt;/D&gt;&lt;D xsi:type="xsd:double"&gt;3.81809006166243&lt;/D&gt;&lt;D xsi:type="xsd:double"&gt;3.81441145145774&lt;/D&gt;&lt;D xsi:type="xsd:double"&gt;4.04359243325458&lt;/D&gt;&lt;D xsi:type="xsd:double"&gt;4.23024730686169&lt;/D&gt;&lt;D xsi:type="xsd:double"&gt;4.19980363338156&lt;/D&gt;&lt;D xsi:type="xsd:double"&gt;4.40518942271013&lt;/D&gt;&lt;D xsi:type="xsd:double"&gt;4.30130228721057&lt;/D&gt;&lt;D xsi:type="xsd:double"&gt;3.89910403811998&lt;/D&gt;&lt;D xsi:type="xsd:double"&gt;3.94291741014723&lt;/D&gt;&lt;D xsi:type="xsd:double"&gt;3.82051794922444&lt;/D&gt;&lt;D xsi:type="xsd:double"&gt;3.63236696793845&lt;/D&gt;&lt;D xsi:type="xsd:double"&gt;3.94069686436932&lt;/D&gt;&lt;D xsi:type="xsd:double"&gt;3.89679921136882&lt;/D&gt;&lt;D xsi:type="xsd:double"&gt;3.87379766570809&lt;/D&gt;&lt;D xsi:type="xsd:double"&gt;4.10178628833271&lt;/D&gt;&lt;D xsi:type="xsd:double"&gt;4.15696440145845&lt;/D&gt;&lt;D xsi:type="xsd:double"&gt;4.26647804524064&lt;/D&gt;&lt;D xsi:type="xsd:double"&gt;4.22285185478259&lt;/D&gt;&lt;D xsi:type="xsd:double"&gt;3.97137647936124&lt;/D&gt;&lt;D xsi:type="xsd:double"&gt;4.16633293524035&lt;/D&gt;&lt;D xsi:type="xsd:double"&gt;4.54924626403438&lt;/D&gt;&lt;D xsi:type="xsd:double"&gt;5.3620417485923&lt;/D&gt;&lt;D xsi:type="xsd:double"&gt;4.50063001593902&lt;/D&gt;&lt;D xsi:type="xsd:double"&gt;4.29605134577484&lt;/D&gt;&lt;D xsi:type="xsd:double"&gt;3.9412523166942&lt;/D&gt;&lt;D xsi:type="xsd:double"&gt;3.81162572428147&lt;/D&gt;&lt;D xsi:type="xsd:double"&gt;3.49823688232676&lt;/D&gt;&lt;D xsi:type="xsd:double"&gt;3.42581927420299&lt;/D&gt;&lt;D xsi:type="xsd:double"&gt;3.45000165494706&lt;/D&gt;&lt;D xsi:type="xsd:double"&gt;3.39544146351211&lt;/D&gt;&lt;D xsi:type="xsd:double"&gt;3.52876637712138&lt;/D&gt;&lt;D xsi:type="xsd:double"&gt;3.55409698765643&lt;/D&gt;&lt;D xsi:type="xsd:double"&gt;3.4886009901539&lt;/D&gt;&lt;D xsi:type="xsd:double"&gt;3.53793546777466&lt;/D&gt;&lt;D xsi:type="xsd:double"&gt;3.15322777932614&lt;/D&gt;&lt;D xsi:type="xsd:double"&gt;3.28645833305025&lt;/D&gt;&lt;D xsi:type="xsd:double"&gt;3.19084057580632&lt;/D&gt;&lt;D xsi:type="xsd:double"&gt;3.26392723059329&lt;/D&gt;&lt;D xsi:type="xsd:double"&gt;3.14628471480735&lt;/D&gt;&lt;D xsi:type="xsd:double"&gt;3.05525344098107&lt;/D&gt;&lt;D xsi:type="xsd:double"&gt;2.93955668963558&lt;/D&gt;&lt;D xsi:type="xsd:double"&gt;3.17862281128407&lt;/D&gt;&lt;D xsi:type="xsd:double"&gt;3.20838863815396&lt;/D&gt;&lt;D xsi:type="xsd:double"&gt;3.06469066274355&lt;/D&gt;&lt;D xsi:type="xsd:double"&gt;2.91666887383982&lt;/D&gt;&lt;D xsi:type="xsd:double"&gt;2.81981528715693&lt;/D&gt;&lt;D xsi:type="xsd:double"&gt;2.63056526595632&lt;/D&gt;&lt;D xsi:type="xsd:double"&gt;2.99140256719642&lt;/D&gt;&lt;D xsi:type="xsd:double"&gt;3.21611706756125&lt;/D&gt;&lt;D xsi:type="xsd:double"&gt;3.19661111794528&lt;/D&gt;&lt;D xsi:type="xsd:double"&gt;3.04173366934683&lt;/D&gt;&lt;D xsi:type="xsd:double"&gt;3.537276087693&lt;/D&gt;&lt;D xsi:type="xsd:double"&gt;3.31044770376303&lt;/D&gt;&lt;D xsi:type="xsd:double"&gt;3.60255918068603&lt;/D&gt;&lt;D xsi:type="xsd:double"&gt;3.75346865465266&lt;/D&gt;&lt;D xsi:type="xsd:double"&gt;3.66931226669314&lt;/D&gt;&lt;D xsi:type="xsd:double"&gt;3.92718412589784&lt;/D&gt;&lt;D xsi:type="xsd:double"&gt;3.71253939521862&lt;/D&gt;&lt;D xsi:type="xsd:double"&gt;3.40273131265791&lt;/D&gt;&lt;D xsi:type="xsd:double"&gt;3.51144430913982&lt;/D&gt;&lt;D xsi:type="xsd:double"&gt;3.46801453020928&lt;/D&gt;&lt;D xsi:type="xsd:double"&gt;3.3436050037144&lt;/D&gt;&lt;D xsi:type="xsd:double"&gt;3.57811255545551&lt;/D&gt;&lt;D xsi:type="xsd:double"&gt;3.7300492755495&lt;/D&gt;&lt;D xsi:type="xsd:double"&gt;4.01877554772601&lt;/D&gt;&lt;D xsi:type="xsd:double"&gt;3.78655415069649&lt;/D&gt;&lt;D xsi:type="xsd:double"&gt;3.48104887584945&lt;/D&gt;&lt;D xsi:type="xsd:double"&gt;3.41601639435741&lt;/D&gt;&lt;D xsi:type="xsd:double"&gt;3.25911966872185&lt;/D&gt;&lt;D xsi:type="xsd:double"&gt;3.37690252952075&lt;/D&gt;&lt;D xsi:type="xsd:double"&gt;3.54481748693481&lt;/D&gt;&lt;D xsi:type="xsd:double"&gt;3.76243663529623&lt;/D&gt;&lt;D xsi:type="xsd:double"&gt;3.64985192563905&lt;/D&gt;&lt;/FQL&gt;&lt;FQL&gt;&lt;Q&gt;CNYA^FMA_PE(NTMA,-10AY,0,AM,"PORTAGG","MEANR")&lt;/Q&gt;&lt;R&gt;121&lt;/R&gt;&lt;C&gt;1&lt;/C&gt;&lt;D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xsi:type="xsd:double"&gt;13.6867197019445&lt;/D&gt;&lt;D xsi:type="xsd:double"&gt;13.7978494815428&lt;/D&gt;&lt;D xsi:type="xsd:double"&gt;13.493215435382&lt;/D&gt;&lt;D xsi:type="xsd:double"&gt;13.7976729559029&lt;/D&gt;&lt;D xsi:type="xsd:double"&gt;14.3515161765457&lt;/D&gt;&lt;D xsi:type="xsd:double"&gt;13.1189867030845&lt;/D&gt;&lt;D xsi:type="xsd:double"&gt;13.240012857235&lt;/D&gt;&lt;D xsi:type="xsd:double"&gt;13.2309850491724&lt;/D&gt;&lt;D xsi:type="xsd:double"&gt;13.2572567469955&lt;/D&gt;&lt;D xsi:type="xsd:double"&gt;13.421439210764&lt;/D&gt;&lt;D xsi:type="xsd:double"&gt;13.4590708183203&lt;/D&gt;&lt;D xsi:type="xsd:double"&gt;14.2028284577929&lt;/D&gt;&lt;D xsi:type="xsd:double"&gt;14.1627664982509&lt;/D&gt;&lt;D xsi:type="xsd:double"&gt;14.3475846928981&lt;/D&gt;&lt;D xsi:type="xsd:double"&gt;14.2032095686074&lt;/D&gt;&lt;D xsi:type="xsd:double"&gt;14.6061532923588&lt;/D&gt;&lt;D xsi:type="xsd:double"&gt;14.3330719831144&lt;/D&gt;&lt;D xsi:type="xsd:double"&gt;13.7601587311935&lt;/D&gt;&lt;D xsi:type="xsd:double"&gt;14.623347261544&lt;/D&gt;&lt;D xsi:type="xsd:double"&gt;13.2360307509419&lt;/D&gt;&lt;D xsi:type="xsd:double"&gt;12.5047405006738&lt;/D&gt;&lt;D xsi:type="xsd:double"&gt;11.6287990280693&lt;/D&gt;&lt;D xsi:type="xsd:double"&gt;11.6956450690484&lt;/D&gt;&lt;D xsi:type="xsd:double"&gt;10.6260590299669&lt;/D&gt;&lt;D xsi:type="xsd:double"&gt;10.6879368237526&lt;/D&gt;&lt;D xsi:type="xsd:double"&gt;10.2046058165222&lt;/D&gt;&lt;D xsi:type="xsd:double"&gt;10.6089534689028&lt;/D&gt;&lt;D xsi:type="xsd:double"&gt;9.71960458046026&lt;/D&gt;&lt;D xsi:type="xsd:double"&gt;9.77625506806351&lt;/D&gt;&lt;D xsi:type="xsd:double"&gt;9.43655116548272&lt;/D&gt;&lt;D xsi:type="xsd:double"&gt;10.0213736613382&lt;/D&gt;&lt;D xsi:type="xsd:double"&gt;11.3325555224873&lt;/D&gt;&lt;D xsi:type="xsd:double"&gt;11.3093106684542&lt;/D&gt;&lt;D xsi:type="xsd:double"&gt;11.7832170056761&lt;/D&gt;&lt;D xsi:type="xsd:double"&gt;11.0422013985992&lt;/D&gt;&lt;D xsi:type="xsd:double"&gt;11.8208513585597&lt;/D&gt;&lt;D xsi:type="xsd:double"&gt;11.6823996369436&lt;/D&gt;&lt;D xsi:type="xsd:double"&gt;11.6526068639476&lt;/D&gt;&lt;D xsi:type="xsd:double"&gt;11.6874187443497&lt;/D&gt;&lt;D xsi:type="xsd:double"&gt;11.7223751947496&lt;/D&gt;&lt;D xsi:type="xsd:double"&gt;12.1227036645208&lt;/D&gt;&lt;D xsi:type="xsd:double"&gt;12.5096647317415&lt;/D&gt;&lt;D xsi:type="xsd:double"&gt;12.4524861939296&lt;/D&gt;&lt;D xsi:type="xsd:double"&gt;12.3632625885033&lt;/D&gt;&lt;D xsi:type="xsd:double"&gt;11.8521075311865&lt;/D&gt;&lt;D xsi:type="xsd:double"&gt;12.7848971433111&lt;/D&gt;&lt;D xsi:type="xsd:double"&gt;12.9136169960729&lt;/D&gt;&lt;D xsi:type="xsd:double"&gt;14.2147701021157&lt;/D&gt;&lt;D xsi:type="xsd:double"&gt;15.6156201123877&lt;/D&gt;&lt;D xsi:type="xsd:double"&gt;16.5961679338076&lt;/D&gt;&lt;D xsi:type="xsd:double"&gt;15.6363150432564&lt;/D&gt;&lt;D xsi:type="xsd:double"&gt;15.8706145077833&lt;/D&gt;&lt;D xsi:type="xsd:double"&gt;16.2682969368462&lt;/D&gt;&lt;D xsi:type="xsd:double"&gt;16.7792941222412&lt;/D&gt;&lt;D xsi:type="xsd:double"&gt;17.6775400540406&lt;/D&gt;&lt;D xsi:type="xsd:double"&gt;17.1756792780438&lt;/D&gt;&lt;D xsi:type="xsd:double"&gt;16.0832030869505&lt;/D&gt;&lt;D xsi:type="xsd:double"&gt;16.2338839215989&lt;/D&gt;&lt;D xsi:type="xsd:double"&gt;16.8843834915128&lt;/D&gt;&lt;D xsi:type="xsd:double"&gt;16.8454754700021&lt;/D&gt;&lt;D xsi:type="xsd:double"&gt;14.9180062115037&lt;/D&gt;&lt;D xsi:type="xsd:double"&gt;15.2096646966589&lt;/D&gt;&lt;D xsi:type="xsd:double"&gt;15.3234463766105&lt;/D&gt;&lt;D xsi:type="xsd:double"&gt;15.1642912042394&lt;/D&gt;&lt;D xsi:type="xsd:double"&gt;15.1907548481895&lt;/D&gt;&lt;D xsi:type="xsd:double"&gt;15.3611510514022&lt;/D&gt;&lt;D xsi:type="xsd:double"&gt;13.7503803748259&lt;/D&gt;&lt;D xsi:type="xsd:double"&gt;13.8627010027429&lt;/D&gt;&lt;D xsi:type="xsd:double"&gt;12.5648673316945&lt;/D&gt;&lt;D xsi:type="xsd:double"&gt;11.9966181761707&lt;/D&gt;&lt;D xsi:type="xsd:double"&gt;12.5371771405143&lt;/D&gt;&lt;D xsi:type="xsd:double"&gt;13.8208549251185&lt;/D&gt;&lt;D xsi:type="xsd:double"&gt;12.9931615147326&lt;/D&gt;&lt;D xsi:type="xsd:double"&gt;12.6362095798532&lt;/D&gt;&lt;D xsi:type="xsd:double"&gt;11.7272141010869&lt;/D&gt;&lt;D xsi:type="xsd:double"&gt;10.9637211241257&lt;/D&gt;&lt;D xsi:type="xsd:double"&gt;11.557045057215&lt;/D&gt;&lt;D xsi:type="xsd:double"&gt;11.781904536097&lt;/D&gt;&lt;D xsi:type="xsd:double"&gt;12.6754519730386&lt;/D&gt;&lt;D xsi:type="xsd:double"&gt;12.2850434513434&lt;/D&gt;&lt;D xsi:type="xsd:double"&gt;11.9911617916902&lt;/D&gt;&lt;D xsi:type="xsd:double"&gt;12.2475804672805&lt;/D&gt;&lt;D xsi:type="xsd:double"&gt;11.7203208423476&lt;/D&gt;&lt;D xsi:type="xsd:double"&gt;11.8042224902859&lt;/D&gt;&lt;D xsi:type="xsd:double"&gt;12.2208172792903&lt;/D&gt;&lt;D xsi:type="xsd:double"&gt;11.6331234970656&lt;/D&gt;&lt;D xsi:type="xsd:double"&gt;11.7134603214964&lt;/D&gt;&lt;D xsi:type="xsd:double"&gt;11.2938546149447&lt;/D&gt;&lt;D xsi:type="xsd:double"&gt;11.4810614991167&lt;/D&gt;&lt;D xsi:type="xsd:double"&gt;11.3239998614742&lt;/D&gt;&lt;D xsi:type="xsd:double"&gt;10.8844136506392&lt;/D&gt;&lt;D xsi:type="xsd:double"&gt;11.339586301106&lt;/D&gt;&lt;D xsi:type="xsd:double"&gt;11.7776671089724&lt;/D&gt;&lt;D xsi:type="xsd:double"&gt;12.5044084350039&lt;/D&gt;&lt;D xsi:type="xsd:double"&gt;12.700524277288&lt;/D&gt;&lt;D xsi:type="xsd:double"&gt;12.0730410989023&lt;/D&gt;&lt;/FQL&gt;&lt;FQL&gt;&lt;Q&gt;EIDO^FMA_PE(LTMA,-10AY,0,AM,"PORTAGG","MEANR")&lt;/Q&gt;&lt;R&gt;121&lt;/R&gt;&lt;C&gt;1&lt;/C&gt;&lt;D xsi:type="xsd:double"&gt;15.3662074024144&lt;/D&gt;&lt;D xsi:type="xsd:double"&gt;15.6855909770945&lt;/D&gt;&lt;D xsi:type="xsd:double"&gt;16.0087101496087&lt;/D&gt;&lt;D xsi:type="xsd:double"&gt;15.7762421706522&lt;/D&gt;&lt;D xsi:type="xsd:double"&gt;15.9023611842979&lt;/D&gt;&lt;D xsi:type="xsd:double"&gt;16.3416185654522&lt;/D&gt;&lt;D xsi:type="xsd:double"&gt;16.8452929436608&lt;/D&gt;&lt;D xsi:type="xsd:double"&gt;16.9363501402392&lt;/D&gt;&lt;D xsi:type="xsd:double"&gt;18.0029901126329&lt;/D&gt;&lt;D xsi:type="xsd:double"&gt;17.8636205650239&lt;/D&gt;&lt;D xsi:type="xsd:double"&gt;17.5350656095298&lt;/D&gt;&lt;D xsi:type="xsd:double"&gt;17.4904481687621&lt;/D&gt;&lt;D xsi:type="xsd:double"&gt;16.9792760515449&lt;/D&gt;&lt;D xsi:type="xsd:double"&gt;16.3741719785233&lt;/D&gt;&lt;D xsi:type="xsd:double"&gt;15.7673859833234&lt;/D&gt;&lt;D xsi:type="xsd:double"&gt;14.9185789074915&lt;/D&gt;&lt;D xsi:type="xsd:double"&gt;16.6775710838072&lt;/D&gt;&lt;D xsi:type="xsd:double"&gt;16.5017919966184&lt;/D&gt;&lt;D xsi:type="xsd:double"&gt;16.0702386297105&lt;/D&gt;&lt;D xsi:type="xsd:double"&gt;16.1728614710921&lt;/D&gt;&lt;D xsi:type="xsd:double"&gt;16.6747980769145&lt;/D&gt;&lt;D xsi:type="xsd:double"&gt;16.6992154276975&lt;/D&gt;&lt;D xsi:type="xsd:double"&gt;16.5785348104578&lt;/D&gt;&lt;D xsi:type="xsd:double"&gt;16.4489344620102&lt;/D&gt;&lt;D xsi:type="xsd:double"&gt;16.6593415796657&lt;/D&gt;&lt;D xsi:type="xsd:double"&gt;17.5740228325222&lt;/D&gt;&lt;D xsi:type="xsd:double"&gt;18.0214579899188&lt;/D&gt;&lt;D xsi:type="xsd:double"&gt;18.2954555312842&lt;/D&gt;&lt;D xsi:type="xsd:double"&gt;18.2884356906099&lt;/D&gt;&lt;D xsi:type="xsd:double"&gt;16.8041853452234&lt;/D&gt;&lt;D xsi:type="xsd:double"&gt;17.2334732554685&lt;/D&gt;&lt;D xsi:type="xsd:double"&gt;17.6061386757767&lt;/D&gt;&lt;D xsi:type="xsd:double"&gt;17.5649029289795&lt;/D&gt;&lt;D xsi:type="xsd:double"&gt;17.447149776459&lt;/D&gt;&lt;D xsi:type="xsd:double"&gt;17.4126592456815&lt;/D&gt;&lt;D xsi:type="xsd:double"&gt;17.349585260501&lt;/D&gt;&lt;D xsi:type="xsd:double"&gt;17.3733007486322&lt;/D&gt;&lt;D xsi:type="xsd:double"&gt;17.309627160897&lt;/D&gt;&lt;D xsi:type="xsd:double"&gt;17.4077279072595&lt;/D&gt;&lt;D xsi:type="xsd:double"&gt;17.0797148462883&lt;/D&gt;&lt;D xsi:type="xsd:double"&gt;17.1148164428055&lt;/D&gt;&lt;D xsi:type="xsd:double"&gt;17.3683040216336&lt;/D&gt;&lt;D xsi:type="xsd:double"&gt;17.8359347269981&lt;/D&gt;&lt;D xsi:type="xsd:double"&gt;18.7019782788052&lt;/D&gt;&lt;D xsi:type="xsd:double"&gt;17.6832245494409&lt;/D&gt;&lt;D xsi:type="xsd:double"&gt;17.2533568610829&lt;/D&gt;&lt;D xsi:type="xsd:double"&gt;16.8410079214244&lt;/D&gt;&lt;D xsi:type="xsd:double"&gt;16.5930500805542&lt;/D&gt;&lt;D xsi:type="xsd:double"&gt;15.5588890709034&lt;/D&gt;&lt;D xsi:type="xsd:double"&gt;15.8350863552158&lt;/D&gt;&lt;D xsi:type="xsd:double"&gt;16.0250504681544&lt;/D&gt;&lt;D xsi:type="xsd:double"&gt;15.5584755216453&lt;/D&gt;&lt;D xsi:type="xsd:double"&gt;14.8757967604433&lt;/D&gt;&lt;D xsi:type="xsd:double"&gt;15.4106334100924&lt;/D&gt;&lt;D xsi:type="xsd:double"&gt;15.5818228439187&lt;/D&gt;&lt;D xsi:type="xsd:double"&gt;16.2970395533213&lt;/D&gt;&lt;D xsi:type="xsd:double"&gt;15.9030918533536&lt;/D&gt;&lt;D xsi:type="xsd:double"&gt;15.8662949730547&lt;/D&gt;&lt;D xsi:type="xsd:double"&gt;15.6667245102462&lt;/D&gt;&lt;D </t>
        </r>
      </text>
    </comment>
    <comment ref="A11" authorId="0" shapeId="0" xr:uid="{D1CC22C2-EE8C-4D76-9723-5093B18BAD0F}">
      <text>
        <r>
          <rPr>
            <b/>
            <sz val="9"/>
            <color indexed="81"/>
            <rFont val="Tahoma"/>
            <charset val="1"/>
          </rPr>
          <t>xsi:type="xsd:double"&gt;15.1371113163558&lt;/D&gt;&lt;D xsi:type="xsd:double"&gt;15.5980860083471&lt;/D&gt;&lt;D xsi:type="xsd:double"&gt;15.9282498554875&lt;/D&gt;&lt;D xsi:type="xsd:double"&gt;15.9050297875362&lt;/D&gt;&lt;D xsi:type="xsd:double"&gt;15.7823845763192&lt;/D&gt;&lt;D xsi:type="xsd:double"&gt;16.1950691962315&lt;/D&gt;&lt;D xsi:type="xsd:double"&gt;16.1206761162979&lt;/D&gt;&lt;D xsi:type="xsd:double"&gt;16.8388151309806&lt;/D&gt;&lt;D xsi:type="xsd:double"&gt;17.4900047610615&lt;/D&gt;&lt;D xsi:type="xsd:double"&gt;15.0712970949281&lt;/D&gt;&lt;D xsi:type="xsd:double"&gt;14.3498444857244&lt;/D&gt;&lt;D xsi:type="xsd:double"&gt;14.107486845986&lt;/D&gt;&lt;D xsi:type="xsd:double"&gt;15.3318967411252&lt;/D&gt;&lt;D xsi:type="xsd:double"&gt;16.6098900602568&lt;/D&gt;&lt;D xsi:type="xsd:double"&gt;17.4897380867313&lt;/D&gt;&lt;D xsi:type="xsd:double"&gt;19.0441041006981&lt;/D&gt;&lt;D xsi:type="xsd:double"&gt;18.0854673587581&lt;/D&gt;&lt;D xsi:type="xsd:double"&gt;19.8735817808023&lt;/D&gt;&lt;D xsi:type="xsd:double"&gt;23.9606623285757&lt;/D&gt;&lt;D xsi:type="xsd:double"&gt;25.3148855301285&lt;/D&gt;&lt;D xsi:type="xsd:double"&gt;24.1874775898497&lt;/D&gt;&lt;D xsi:type="xsd:double"&gt;24.1931191229118&lt;/D&gt;&lt;D xsi:type="xsd:double"&gt;23.431499691758&lt;/D&gt;&lt;D xsi:type="xsd:double"&gt;22.6556584308603&lt;/D&gt;&lt;D xsi:type="xsd:double"&gt;21.8476747975759&lt;/D&gt;&lt;D xsi:type="xsd:double"&gt;20.7666513519206&lt;/D&gt;&lt;D xsi:type="xsd:double"&gt;20.022365502073&lt;/D&gt;&lt;D xsi:type="xsd:double"&gt;19.5918474166099&lt;/D&gt;&lt;D xsi:type="xsd:double"&gt;18.9195208201843&lt;/D&gt;&lt;D xsi:type="xsd:double"&gt;18.5398196564825&lt;/D&gt;&lt;D xsi:type="xsd:double"&gt;17.7705251632663&lt;/D&gt;&lt;D xsi:type="xsd:double"&gt;16.8382689126535&lt;/D&gt;&lt;D xsi:type="xsd:double"&gt;17.1425322958307&lt;/D&gt;&lt;D xsi:type="xsd:double"&gt;17.5345603234633&lt;/D&gt;&lt;D xsi:type="xsd:double"&gt;17.2602280100977&lt;/D&gt;&lt;D xsi:type="xsd:double"&gt;16.9607954220801&lt;/D&gt;&lt;D xsi:type="xsd:double"&gt;16.2471223933793&lt;/D&gt;&lt;D xsi:type="xsd:double"&gt;15.3898948837744&lt;/D&gt;&lt;D xsi:type="xsd:double"&gt;14.9710269738308&lt;/D&gt;&lt;D xsi:type="xsd:double"&gt;14.7440279967132&lt;/D&gt;&lt;D xsi:type="xsd:double"&gt;14.2385405071902&lt;/D&gt;&lt;D xsi:type="xsd:double"&gt;13.7958883813686&lt;/D&gt;&lt;D xsi:type="xsd:double"&gt;13.1185393539106&lt;/D&gt;&lt;D xsi:type="xsd:double"&gt;12.3756700389029&lt;/D&gt;&lt;D xsi:type="xsd:double"&gt;12.4494339526952&lt;/D&gt;&lt;D xsi:type="xsd:double"&gt;12.0870652349568&lt;/D&gt;&lt;D xsi:type="xsd:double"&gt;12.0342105075283&lt;/D&gt;&lt;D xsi:type="xsd:double"&gt;12.193513134821&lt;/D&gt;&lt;D xsi:type="xsd:double"&gt;12.1761453390155&lt;/D&gt;&lt;D xsi:type="xsd:double"&gt;12.9627891224901&lt;/D&gt;&lt;D xsi:type="xsd:double"&gt;13.3171537426799&lt;/D&gt;&lt;D xsi:type="xsd:double"&gt;13.5882306254701&lt;/D&gt;&lt;D xsi:type="xsd:double"&gt;13.4470418066587&lt;/D&gt;&lt;D xsi:type="xsd:double"&gt;12.8478284605116&lt;/D&gt;&lt;D xsi:type="xsd:double"&gt;13.3825162753722&lt;/D&gt;&lt;D xsi:type="xsd:double"&gt;13.9817142324287&lt;/D&gt;&lt;D xsi:type="xsd:double"&gt;13.7816937457821&lt;/D&gt;&lt;D xsi:type="xsd:double"&gt;14.3097716417323&lt;/D&gt;&lt;D xsi:type="xsd:double"&gt;14.1058923379478&lt;/D&gt;&lt;D xsi:type="xsd:double"&gt;13.6507641195492&lt;/D&gt;&lt;D xsi:type="xsd:double"&gt;13.4502218132611&lt;/D&gt;&lt;D xsi:type="xsd:double"&gt;13.3562832893939&lt;/D&gt;&lt;/FQL&gt;&lt;FQL&gt;&lt;Q&gt;PLATI-FDS^FG_PRICE_MAVG(0,,,,30)&lt;/Q&gt;&lt;R&gt;1&lt;/R&gt;&lt;C&gt;1&lt;/C&gt;&lt;D xsi:type="xsd:double"&gt;1012.7&lt;/D&gt;&lt;/FQL&gt;&lt;FQL&gt;&lt;Q&gt;FC0000QA^FG_PRICE(0)&lt;/Q&gt;&lt;R&gt;1&lt;/R&gt;&lt;C&gt;1&lt;/C&gt;&lt;D xsi:type="xsd:double"&gt;101.009285&lt;/D&gt;&lt;/FQL&gt;&lt;FQL&gt;&lt;Q&gt;GREK^FG_PRICE(0)&lt;/Q&gt;&lt;R&gt;1&lt;/R&gt;&lt;C&gt;1&lt;/C&gt;&lt;D xsi:type="xsd:double"&gt;39.77&lt;/D&gt;&lt;/FQL&gt;&lt;FQL&gt;&lt;Q&gt;GREK^PERCENT_CHANGE(FMA_EPS(+1,0,,,,"PORTAGG","MEAN"),FMA_EPS(+1,-1AM,,,,"PORTAGG","MEAN"))&lt;/Q&gt;&lt;R&gt;1&lt;/R&gt;&lt;C&gt;1&lt;/C&gt;&lt;D xsi:type="xsd:double"&gt;-5.00966980503476&lt;/D&gt;&lt;/FQL&gt;&lt;FQL&gt;&lt;Q&gt;EWW^PERCENT_CHANGE(FMA_EPS(+1,0,,,,"PORTAGG","MEAN"),FMA_EPS(+1,-3AM,,,,"PORTAGG","MEAN"))&lt;/Q&gt;&lt;R&gt;1&lt;/R&gt;&lt;C&gt;1&lt;/C&gt;&lt;D xsi:type="xsd:double"&gt;-11.5759489660404&lt;/D&gt;&lt;/FQL&gt;&lt;FQL&gt;&lt;Q&gt;EPOL^FG_TOTAL_RETURNC(0,-1AM)&lt;/Q&gt;&lt;R&gt;1&lt;/R&gt;&lt;C&gt;1&lt;/C&gt;&lt;D xsi:type="xsd:double"&gt;-0.949347&lt;/D&gt;&lt;/FQL&gt;&lt;FQL&gt;&lt;Q&gt;TRYID10Y-FDS^FG_YIELD(-10AY,0,Y,,"YTM")&lt;/Q&gt;&lt;R&gt;10&lt;/R&gt;&lt;C&gt;1&lt;/C&gt;&lt;D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xsi:type="xsd:double"&gt;6.498571&lt;/D&gt;&lt;/FQL&gt;&lt;FQL&gt;&lt;Q&gt;CAGDPY@AE^EE_ACTUAL_ANNUAL(MED,+1)&lt;/Q&gt;&lt;R&gt;1&lt;/R&gt;&lt;C&gt;1&lt;/C&gt;&lt;D xsi:type="xsd:double"&gt;8.85&lt;/D&gt;&lt;/FQL&gt;&lt;FQL&gt;&lt;Q&gt;USDSAR^FG_PRICE_CHANGE(0,-1AY)&lt;/Q&gt;&lt;R&gt;1&lt;/R&gt;&lt;C&gt;1&lt;/C&gt;&lt;D xsi:type="xsd:double"&gt;0.029325485&lt;/D&gt;&lt;/FQL&gt;&lt;FQL&gt;&lt;Q&gt;USDCNH^STD(FG_PRICE_CHANGE(0,-1AY,AM))&lt;/Q&gt;&lt;R&gt;1&lt;/R&gt;&lt;C&gt;1&lt;/C&gt;&lt;D xsi:type="xsd:double"&gt;1.3446411802531&lt;/D&gt;&lt;/FQL&gt;&lt;FQL&gt;&lt;Q&gt;USDEUR^FG_PRICE_CHANGE(0,-1AY)&lt;/Q&gt;&lt;R&gt;1&lt;/R&gt;&lt;C&gt;1&lt;/C&gt;&lt;D xsi:type="xsd:double"&gt;1.7074943&lt;/D&gt;&lt;/FQL&gt;&lt;FQL&gt;&lt;Q&gt;USDMYR^STD(FG_PRICE_CHANGE(0,-1AY,AM))&lt;/Q&gt;&lt;R&gt;1&lt;/R&gt;&lt;C&gt;1&lt;/C&gt;&lt;D xsi:type="xsd:double"&gt;1.69923663706908&lt;/D&gt;&lt;/FQL&gt;&lt;FQL&gt;&lt;Q&gt;USDPLN^FG_PRICE_CHANGE(0,-1AY)&lt;/Q&gt;&lt;R&gt;1&lt;/R&gt;&lt;C&gt;1&lt;/C&gt;&lt;D xsi:type="xsd:double"&gt;-2.2955418&lt;/D&gt;&lt;/FQL&gt;&lt;FQL&gt;&lt;Q&gt;USDCLP^STD(FG_PRICE_CHANGE(0,-1AY,AM))&lt;/Q&gt;&lt;R&gt;1&lt;/R&gt;&lt;C&gt;1&lt;/C&gt;&lt;D xsi:type="xsd:double"&gt;3.95096983557501&lt;/D&gt;&lt;/FQL&gt;&lt;FQL&gt;&lt;Q&gt;QAT^P_PRICE_RETURNS_PR('52W',2,-10AY,0,AM)&lt;/Q&gt;&lt;R&gt;121&lt;/R&gt;&lt;C&gt;1&lt;/C&gt;&lt;D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xsi:type="xsd:double"&gt;-9.509402&lt;/D&gt;&lt;D xsi:type="xsd:double"&gt;2.4723172&lt;/D&gt;&lt;D xsi:type="xsd:double"&gt;-8.81074&lt;/D&gt;&lt;D xsi:type="xsd:double"&gt;-14.438981&lt;/D&gt;&lt;D xsi:type="xsd:double"&gt;-17.60391&lt;/D&gt;&lt;D xsi:type="xsd:double"&gt;-12.780213&lt;/D&gt;&lt;D xsi:type="xsd:double"&gt;-21.74185&lt;/D&gt;&lt;D xsi:type="xsd:double"&gt;-18.524677&lt;/D&gt;&lt;D xsi:type="xsd:double"&gt;-22.440237&lt;/D&gt;&lt;D xsi:type="xsd:double"&gt;-20.006096&lt;/D&gt;&lt;D xsi:type="xsd:double"&gt;-11.407065&lt;/D&gt;&lt;D xsi:type="xsd:double"&gt;-15.882004&lt;/D&gt;&lt;D xsi:type="xsd:double"&gt;-19.392162&lt;/D&gt;&lt;D xsi:type="xsd:double"&gt;-15.941161&lt;/D&gt;&lt;D xsi:type="xsd:double"&gt;-8.293617&lt;/D&gt;&lt;D xsi:type="xsd:double"&gt;5.788505&lt;/D&gt;&lt;D xsi:type="xsd:double"&gt;-0.7180691&lt;/D&gt;&lt;D xsi:type="xsd:double"&gt;-8.931476&lt;/D&gt;&lt;D xsi:type="xsd:double"&gt;-4.8748255&lt;/D&gt;&lt;D xsi:type="xsd:double"&gt;3.4840345&lt;/D&gt;&lt;D xsi:type="xsd:double"&gt;26.954401&lt;/D&gt;&lt;D xsi:type="xsd:double"&gt;9.273934&lt;/D&gt;&lt;D xsi:type="xsd:double"&gt;5.5252314&lt;/D&gt;&lt;D xsi:type="xsd:double"&gt;0.7497549&lt;/D&gt;&lt;D xsi:type="xsd:double"&gt;5.901873&lt;/D&gt;&lt;D xsi:type="xsd:double"&gt;-6.6296635&lt;/D&gt;&lt;D xsi:type="xsd:double"&gt;-5.440134&lt;/D&gt;&lt;D xsi:type="xsd:double"&gt;-15.957141&lt;/D&gt;&lt;D xsi:type="xsd:double"&gt;-17.70997&lt;/D&gt;&lt;D xsi:type="xsd:double"&gt;-17.217165&lt;/D&gt;&lt;D xsi:type="xsd:double"&gt;-19.010895&lt;/D&gt;&lt;D xsi:type="xsd:double"&gt;-12.01877&lt;/D&gt;&lt;D xsi:type="xsd:double"&gt;-10.924196&lt;/D&gt;&lt;D xsi:type="xsd:double"&gt;-15.857988&lt;/D&gt;&lt;D xsi:type="xsd:double"&gt;-13.885182&lt;/D&gt;&lt;D xsi:type="xsd:double"&gt;-6.345338&lt;/D&gt;&lt;D xsi:type="xsd:double"&gt;-7.089061&lt;/D&gt;&lt;D xsi:type="xsd:double"&gt;3.9889455&lt;/D&gt;&lt;D xsi:type="xsd:double"&gt;1.1599064&lt;/D&gt;&lt;D xsi:type="xsd:double"&gt;12.2289295&lt;/D&gt;&lt;D xsi:type="xsd:double"&gt;19.620096&lt;/D&gt;&lt;D xsi:type="xsd:double"&gt;25.859428&lt;/D&gt;&lt;D xsi:type="xsd:double"&gt;45.277096&lt;/D&gt;&lt;D xsi:type="xsd:double"&gt;21.974648&lt;/D&gt;&lt;D xsi:type="xsd:double"&gt;16.870653&lt;/D&gt;&lt;D xsi:type="xsd:double"&gt;21.10051&lt;/D&gt;&lt;D xsi:type="xsd:double"&gt;18.119108&lt;/D&gt;&lt;D xsi:type="xsd:double"&gt;16.208136&lt;/D&gt;&lt;D xsi:type="xsd:double"&gt;9.251345&lt;/D&gt;&lt;D xsi:type="xsd:double"&gt;14.84673&lt;/D&gt;&lt;D xsi:type="xsd:double"&gt;9.521604&lt;/D&gt;&lt;D xsi:type="xsd:double"&gt;0.31027794&lt;/D&gt;&lt;D xsi:type="xsd:double"&gt;3.025794&lt;/D&gt;&lt;D xsi:type="xsd:double"&gt;1.7311573&lt;/D&gt;&lt;D xsi:type="xsd:double"&gt;-3.8735628&lt;/D&gt;&lt;D xsi:type="xsd:double"&gt;-0.6178796&lt;/D&gt;&lt;D xsi:type="xsd:double"&gt;-2.4167538&lt;/D&gt;&lt;D xsi:type="xsd:double"&gt;-10.4081335&lt;/D&gt;&lt;D xsi:type="xsd:double"&gt;-13.99346&lt;/D&gt;&lt;D xsi:type="xsd:double"&gt;-14.968568&lt;/D&gt;&lt;D xsi:type="xsd:double"&gt;-5.459404&lt;/D&gt;&lt;D xsi:type="xsd:double"&gt;-6.4213934&lt;/D&gt;&lt;D xsi:type="xsd:double"&gt;-3.676021&lt;/D&gt;&lt;D xsi:type="xsd:double"&gt;7.1437836&lt;/D&gt;&lt;D xsi:type="xsd:double"&gt;3.617251&lt;/D&gt;&lt;D xsi:type="xsd:double"&gt;-1.2075901&lt;/D&gt;&lt;D xsi:type="xsd:double"&gt;3.67105&lt;/D&gt;&lt;D xsi:type="xsd:double"&gt;7.1095824&lt;/D&gt;&lt;D xsi:type="xsd:double"&gt;7.441962&lt;/D&gt;&lt;D xsi:type="xsd:double"&gt;13.581764&lt;/D&gt;&lt;D xsi:type="xsd:double"&gt;27.19519&lt;/D&gt;&lt;D xsi:type="xsd:double"&gt;30.12265&lt;/D&gt;&lt;D xsi:type="xsd:double"&gt;24.788868&lt;/D&gt;&lt;D xsi:type="xsd:double"&gt;18.419731&lt;/D&gt;&lt;D xsi:type="xsd:double"&gt;13.125396&lt;/D&gt;&lt;D xsi:type="xsd:double"&gt;14.95204&lt;/D&gt;&lt;D xsi:type="xsd:double"&gt;15.966296&lt;/D&gt;&lt;D xsi:type="xsd:double"&gt;25.726759&lt;/D&gt;&lt;D xsi:type="xsd:double"&gt;13.182533&lt;/D&gt;&lt;D xsi:type="xsd:double"&gt;12.649668&lt;/D&gt;&lt;D xsi:type="xsd:double"&gt;19.034636&lt;/D&gt;&lt;D xsi:type="xsd:double"&gt;30.977345&lt;/D&gt;&lt;D xsi:type="xsd:double"&gt;32.941807&lt;/D&gt;&lt;D xsi:type="xsd:double"&gt;23.235739&lt;/D&gt;&lt;D xsi:type="xsd:double"&gt;21.806824&lt;/D&gt;&lt;D xsi:type="xsd:double"&gt;15.855241&lt;/D&gt;&lt;D xsi:type="xsd:double"&gt;22.577785&lt;/D&gt;&lt;D xsi:type="xsd:double"&gt;21.768356&lt;/D&gt;&lt;D xsi:type="xsd:double"&gt;10.056663&lt;/D&gt;&lt;D xsi:type="xsd:double"&gt;3.9047003&lt;/D&gt;&lt;D xsi:type="xsd:double"&gt;2.627015&lt;/D&gt;&lt;D xsi:type="xsd:double"&gt;-6.3622355&lt;/D&gt;&lt;D xsi:type="xsd:double"&gt;-7.6063814&lt;/D&gt;&lt;D xsi:type="xsd:double"&gt;-17.188126&lt;/D&gt;&lt;D xsi:type="xsd:double"&gt;-22.191929&lt;/D&gt;&lt;D xsi:type="xsd:double"&gt;-19.33242&lt;/D&gt;&lt;D xsi:type="xsd:double"&gt;-12.834674&lt;/D&gt;&lt;D xsi:type="xsd:double"&gt;-11.421448&lt;/D&gt;&lt;D xsi:type="xsd:double"&gt;-10.690582&lt;/D&gt;&lt;D xsi:type="xsd:double"&gt;-18.52771&lt;/D&gt;&lt;D xsi:type="xsd:double"&gt;-13.963538&lt;/D&gt;&lt;D xsi:type="xsd:double"&gt;-20.770813&lt;/D&gt;&lt;D xsi:type="xsd:double"&gt;-9.374041&lt;/D&gt;&lt;D xsi:type="xsd:double"&gt;2.3460984&lt;/D&gt;&lt;D xsi:type="xsd:double"&gt;-4.243952&lt;/D&gt;&lt;D xsi:type="xsd:double"&gt;3.6991954&lt;/D&gt;&lt;D xsi:type="xsd:double"&gt;0.950861&lt;/D&gt;&lt;D xsi:type="xsd:double"&gt;-0.85746646&lt;/D&gt;&lt;D xsi:type="xsd:double"&gt;-9.763545&lt;/D&gt;&lt;D xsi:type="xsd:double"&gt;-0.48844814&lt;/D&gt;&lt;/FQL&gt;&lt;FQL&gt;&lt;Q&gt;INDA^FMA_ROE(NTMA,-20AY,NOW,FY,"PORTAGG","MEANR")&lt;/Q&gt;&lt;R&gt;20&lt;/R&gt;&lt;C&gt;1&lt;/C&gt;&lt;D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xsi:type="xsd:double"&gt;14.4999028089004&lt;/D&gt;&lt;D xsi:type="xsd:double"&gt;12.8130480153448&lt;/D&gt;&lt;D xsi:type="xsd:double"&gt;15.1384919964883&lt;/D&gt;&lt;D xsi:type="xsd:double"&gt;14.9562867896567&lt;/D&gt;&lt;D xsi:type="xsd:double"&gt;16.0523450892414&lt;/D&gt;&lt;/FQL&gt;&lt;FQL&gt;&lt;Q&gt;TRYFR10Y-FDS^FG_YIELD(-10AY,0,Y,,"YTM")&lt;/Q&gt;&lt;R&gt;10&lt;/R&gt;&lt;C&gt;1&lt;/C&gt;&lt;D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xsi:type="xsd:double"&gt;2.534&lt;/D&gt;&lt;/FQL&gt;&lt;FQL&gt;&lt;Q&gt;CAGDPY@MX^EE_ACTUAL_ANNUAL(MED,0)&lt;/Q&gt;&lt;R&gt;1&lt;/R&gt;&lt;C&gt;1&lt;/C&gt;&lt;D xsi:type="xsd:double"&gt;-0.4575&lt;/D&gt;&lt;/FQL&gt;&lt;FQL&gt;&lt;Q&gt;USDTRY^FG_PRICE_CHANGE(0,-6AM)&lt;/Q&gt;&lt;R&gt;1&lt;/R&gt;&lt;C&gt;1&lt;/C&gt;&lt;D xsi:type="xsd:double"&gt;11.303127&lt;/D&gt;&lt;/FQL&gt;&lt;FQL&gt;&lt;Q&gt;USDKRW^FG_PRICE_CHANGE(0,-6AM)&lt;/Q&gt;&lt;R&gt;1&lt;/R&gt;&lt;C&gt;1&lt;/C&gt;&lt;D xsi:type="xsd:double"&gt;6.8794129999999996&lt;/D&gt;&lt;/FQL&gt;&lt;FQL&gt;&lt;Q&gt;FC0000GR^FMA_EPS(NTMA,-20AY,0,CY,,"PORTAGG","MEANR")&lt;/Q&gt;&lt;R&gt;20&lt;/R&gt;&lt;C&gt;1&lt;/C&gt;&lt;D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xsi:type="xsd:double"&gt;0.869531876625145&lt;/D&gt;&lt;D xsi:type="xsd:double"&gt;1.21959709581891&lt;/D&gt;&lt;/FQL&gt;&lt;FQL&gt;&lt;Q&gt;VNM^FMA_DIV_YLD(NTMA,-10AY,0,AM,"PORTAGG","MEANR")&lt;/Q&gt;&lt;R&gt;121&lt;/R&gt;&lt;C&gt;1&lt;/C&gt;&lt;D xsi:type="xsd:double"&gt;3.05537262972271&lt;/D&gt;&lt;D xsi:type="xsd:double"&gt;3.47167975070217&lt;/D&gt;&lt;D xsi:type="xsd:double"&gt;2.86985082132564&lt;/D&gt;&lt;D xsi:type="xsd:double"&gt;3.27632758458038&lt;/D&gt;&lt;D xsi:type="xsd:double"&gt;2.92881176516827&lt;/D&gt;&lt;D xsi:type="xsd:double"&gt;3.16892433748503&lt;/D&gt;&lt;D xsi:type="xsd:double"&gt;3.38709554088481&lt;/D&gt;&lt;D xsi:type="xsd:double"&gt;3.0151874630756&lt;/D&gt;&lt;D xsi:type="xsd:double"&gt;3.02329248727526&lt;/D&gt;&lt;D xsi:type="xsd:double"&gt;2.97634095689328&lt;/D&gt;&lt;D xsi:type="xsd:double"&gt;2.93792842555869&lt;/D&gt;&lt;D xsi:type="xsd:double"&gt;2.87235219482174&lt;/D&gt;&lt;D xsi:type="xsd:double"&gt;2.78769047577975&lt;/D&gt;&lt;D xsi:type="xsd:double"&gt;4.08213374963986&lt;/D&gt;&lt;D xsi:type="xsd:double"&gt;3.97808326310383&lt;/D&gt;&lt;D xsi:type="xsd:double"&gt;3.35722712649144&lt;/D&gt;&lt;D xsi:type="xsd:double"&gt;3.20018445655348&lt;/D&gt;&lt;D xsi:type="xsd:double"&gt;2.70264882591728&lt;/D&gt;&lt;D xsi:type="xsd:double"&gt;2.59713140057902&lt;/D&gt;&lt;D xsi:type="xsd:string"&gt;@NA&lt;/D&gt;&lt;D xsi:type="xsd:string"&gt;@NA&lt;/D&gt;&lt;D xsi:type="xsd:double"&gt;3.01295514249217&lt;/D&gt;&lt;D xsi:type="xsd:double"&gt;3.11305634404669&lt;/D&gt;&lt;D xsi:type="xsd:double"&gt;3.30399927287977&lt;/D&gt;&lt;D xsi:type="xsd:double"&gt;3.32108585791479&lt;/D&gt;&lt;D xsi:type="xsd:double"&gt;3.15292028622204&lt;/D&gt;&lt;D xsi:type="xsd:double"&gt;3.24941950389566&lt;/D&gt;&lt;D xsi:type="xsd:double"&gt;2.65961357841646&lt;/D&gt;&lt;D xsi:type="xsd:double"&gt;2.65824936580041&lt;/D&gt;&lt;D xsi:type="xsd:string"&gt;@NA&lt;/D&gt;&lt;D xsi:type="xsd:double"&gt;2.87625225155809&lt;/D&gt;&lt;D xsi:type="xsd:string"&gt;@NA&lt;/D&gt;&lt;D xsi:type="xsd:double"&gt;3.54291771507517&lt;/D&gt;&lt;D xsi:type="xsd:double"&gt;2.65810617474251&lt;/D&gt;&lt;D xsi:type="xsd:double"&gt;2.4859858482273&lt;/D&gt;&lt;D xsi:type="xsd:double"&gt;2.4143260862859&lt;/D&gt;&lt;D xsi:type="xsd:double"&gt;1.89880920248323&lt;/D&gt;&lt;D xsi:type="xsd:double"&gt;1.54618374003406&lt;/D&gt;&lt;D xsi:type="xsd:double"&gt;1.76720714134671&lt;/D&gt;&lt;D xsi:type="xsd:double"&gt;1.71422208593493&lt;/D&gt;&lt;D xsi:type="xsd:double"&gt;1.88110575805839&lt;/D&gt;&lt;D xsi:type="xsd:double"&gt;1.88373644142907&lt;/D&gt;&lt;D xsi:type="xsd:double"&gt;1.44061277557434&lt;/D&gt;&lt;D xsi:type="xsd:double"&gt;1.49224049035992&lt;/D&gt;&lt;D xsi:type="xsd:double"&gt;1.699072585614&lt;/D&gt;&lt;D xsi:type="xsd:double"&gt;1.88577555255264&lt;/D&gt;&lt;D xsi:type="xsd:double"&gt;1.94523408164592&lt;/D&gt;&lt;D xsi:type="xsd:double"&gt;1.85102379155081&lt;/D&gt;&lt;D xsi:type="xsd:double"&gt;1.6484594719974&lt;/D&gt;&lt;D xsi:type="xsd:double"&gt;1.81289751737213&lt;/D&gt;&lt;D xsi:type="xsd:double"&gt;1.64774384054117&lt;/D&gt;&lt;D xsi:type="xsd:double"&gt;1.59150135018866&lt;/D&gt;&lt;D xsi:type="xsd:double"&gt;1.8154934858271&lt;/D&gt;&lt;D xsi:type="xsd:double"&gt;1.75337433674153&lt;/D&gt;&lt;D xsi:type="xsd:double"&gt;1.71533625078204&lt;/D&gt;&lt;D xsi:type="xsd:double"&gt;1.77517438285857&lt;/D&gt;&lt;D xsi:type="xsd:double"&gt;1.562225950371&lt;/D&gt;&lt;D xsi:type="xsd:double"&gt;1.6055085733707&lt;/D&gt;&lt;D xsi:type="xsd:double"&gt;1.52932991161807&lt;/D&gt;&lt;D xsi:type="xsd:double"&gt;1.57253183250566&lt;/D&gt;&lt;D xsi:type="xsd:double"&gt;1.72316932188607&lt;/D&gt;&lt;D xsi:type="xsd:double"&gt;1.7279978123411&lt;/D&gt;&lt;D xsi:type="xsd:double"&gt;1.94752472708056&lt;/D&gt;&lt;D xsi:type="xsd:double"&gt;1.64045455459429&lt;/D&gt;&lt;D xsi:type="xsd:double"&gt;1.76430650514493&lt;/D&gt;&lt;D xsi:type="xsd:double"&gt;1.59975356940034&lt;/D&gt;&lt;D xsi:type="xsd:double"&gt;1.50151095866485&lt;/D&gt;&lt;D xsi:type="xsd:double"&gt;1.50822113895094&lt;/D&gt;&lt;D xsi:type="xsd:double"&gt;1.79298543613394&lt;/D&gt;&lt;D xsi:type="xsd:double"&gt;2.13283313219631&lt;/D&gt;&lt;D xsi:type="xsd:double"&gt;1.76168192809712&lt;/D&gt;&lt;D xsi:type="xsd:double"&gt;1.37830571715213&lt;/D&gt;&lt;D xsi:type="xsd:double"&gt;1.40684396139567&lt;/D&gt;&lt;D xsi:type="xsd:double"&gt;1.41759579144055&lt;/D&gt;&lt;D xsi:type="xsd:double"&gt;1.29494398349453&lt;/D&gt;&lt;D xsi:type="xsd:double"&gt;1.323804128993&lt;/D&gt;&lt;D xsi:type="xsd:double"&gt;1.37853072517308&lt;/D&gt;&lt;D xsi:type="xsd:double"&gt;1.31486329299292&lt;/D&gt;&lt;D xsi:type="xsd:double"&gt;1.21488691715387&lt;/D&gt;&lt;D xsi:type="xsd:double"&gt;1.29734412071158&lt;/D&gt;&lt;D xsi:type="xsd:double"&gt;1.21871650713472&lt;/D&gt;&lt;D xsi:type="xsd:double"&gt;1.24665854774841&lt;/D&gt;&lt;D xsi:type="xsd:double"&gt;1.15228726964344&lt;/D&gt;&lt;D xsi:type="xsd:double"&gt;1.19543111591765&lt;/D&gt;&lt;D xsi:type="xsd:double"&gt;1.349879602369&lt;/D&gt;&lt;D xsi:type="xsd:double"&gt;1.43512120714297&lt;/D&gt;&lt;D xsi:type="xsd:double"&gt;1.44159685788579&lt;/D&gt;&lt;D xsi:type="xsd:double"&gt;1.42133007527002&lt;/D&gt;&lt;D xsi:type="xsd:double"&gt;1.3726530798892&lt;/D&gt;&lt;D xsi:type="xsd:double"&gt;1.4830885923921&lt;/D&gt;&lt;D xsi:type="xsd:double"&gt;1.52274246803463&lt;/D&gt;&lt;D xsi:type="xsd:double"&gt;1.60397702869508&lt;/D&gt;&lt;D xsi:type="xsd:double"&gt;1.83179245854809&lt;/D&gt;&lt;D xsi:type="xsd:double"&gt;1.56645638006409&lt;/D&gt;&lt;D xsi:type="xsd:double"&gt;1.75104026904674&lt;/D&gt;&lt;D xsi:type="xsd:double"&gt;1.78163766158311&lt;/D&gt;&lt;D xsi:type="xsd:double"&gt;1.96375141748538&lt;/D&gt;&lt;D xsi:type="xsd:double"&gt;1.92672263161657&lt;/D&gt;&lt;D xsi:type="xsd:double"&gt;1.94868100677034&lt;/D&gt;&lt;D xsi:type="xsd:double"&gt;2.33616219068368&lt;/D&gt;&lt;D xsi:type="xsd:double"&gt;2.55993610064579&lt;/D&gt;&lt;D xsi:type="xsd:double"&gt;2.38950420762042&lt;/D&gt;&lt;D xsi:type="xsd:double"&gt;2.78603710394705&lt;/D&gt;&lt;D xsi:type="xsd:double"&gt;2.56796231470099&lt;/D&gt;&lt;D xsi:type="xsd:double"&gt;2.55455129960204&lt;/D&gt;&lt;D xsi:type="xsd:double"&gt;2.50367388637113&lt;/D&gt;&lt;D xsi:type="xsd:double"&gt;2.59675955540229&lt;/D&gt;&lt;D xsi:type="xsd:double"&gt;2.57596369117857&lt;/D&gt;&lt;D xsi:type="xsd:double"&gt;2.5230607074964&lt;/D&gt;&lt;D xsi:type="xsd:double"&gt;2.60219712022309&lt;/D&gt;&lt;D xsi:type="xsd:double"&gt;2.43577029739856&lt;/D&gt;&lt;D xsi:type="xsd:double"&gt;2.98931405506482&lt;/D&gt;&lt;D xsi:type="xsd:double"&gt;3.14613696148715&lt;/D&gt;&lt;D xsi:type="xsd:double"&gt;2.9096914984778&lt;/D&gt;&lt;D xsi:type="xsd:double"&gt;2.77173874934536&lt;/D&gt;&lt;D xsi:type="xsd:double"&gt;2.7608440325767&lt;/D&gt;&lt;D xsi:type="xsd:double"&gt;2.70012254632986&lt;/D&gt;&lt;D xsi:type="xsd:double"&gt;2.17933784780479&lt;/D&gt;&lt;D xsi:type="xsd:double"&gt;2.42749588928542&lt;/D&gt;&lt;D xsi:type="xsd:double"&gt;1.92153696973434&lt;/D&gt;&lt;D xsi:type="xsd:double"&gt;1.89675716773768&lt;/D&gt;&lt;/FQL&gt;&lt;FQL&gt;&lt;Q&gt;GREK^FMA_ROE(NTMA,-20AY,NOW,FY,"PORTAGG","MEANR")&lt;/Q&gt;&lt;R&gt;20&lt;/R&gt;&lt;C&gt;1&lt;/C&gt;&lt;D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xsi:type="xsd:string"&gt;@NA&lt;/D&gt;&lt;/FQL&gt;&lt;FQL&gt;&lt;Q&gt;CC_IN^FG_COMPANY_NAME&lt;/Q&gt;&lt;R&gt;1&lt;/R&gt;&lt;C&gt;1&lt;/C&gt;&lt;D xsi:type="xsd:string"&gt;India&lt;/D&gt;&lt;/FQL&gt;&lt;FQL&gt;&lt;Q&gt;USDCNH^FG_PRICE_CHANGE(0,-6AM)&lt;/Q&gt;&lt;R&gt;1&lt;/R&gt;&lt;C&gt;1&lt;/C&gt;&lt;D xsi:type="xsd:double"&gt;2.627945&lt;/D&gt;&lt;/FQL&gt;&lt;FQL&gt;&lt;Q&gt;USDMYR^FG_PRICE_CHANGE(0,-6AM)&lt;/Q&gt;&lt;R&gt;1&lt;/R&gt;&lt;C&gt;1&lt;/C&gt;&lt;D xsi:type="xsd:double"&gt;2.3874164&lt;/D&gt;&lt;/FQL&gt;&lt;FQL&gt;&lt;Q&gt;USDCLP^FG_PRICE_CHANGE(0,-6AM)&lt;/Q&gt;&lt;R&gt;1&lt;/R&gt;&lt;C&gt;1&lt;/C&gt;&lt;D xsi:type="xsd:double"&gt;6.5077543&lt;/D&gt;&lt;/FQL&gt;&lt;FQL&gt;&lt;Q&gt;MCHI^P_PRICE_RETURNS_PR('52W',2,-10AY,0,AM)&lt;/Q&gt;&lt;R&gt;121&lt;/R&gt;&lt;C&gt;1&lt;/C&gt;&lt;D xsi:type="xsd:double"&gt;16.725815&lt;/D&gt;&lt;D xsi:type="xsd:double"&gt;19.239426&lt;/D&gt;&lt;D xsi:type="xsd:double"&gt;17.784702&lt;/D&gt;&lt;D xsi:type="xsd:double"&gt;5.800855&lt;/D&gt;&lt;D xsi:type="xsd:double"&gt;7.6013207&lt;/D&gt;&lt;D xsi:type="xsd:double"&gt;1.8661141&lt;/D&gt;&lt;D xsi:type="xsd:double"&gt;8.903074&lt;/D&gt;&lt;D xsi:type="xsd:double"&gt;19.24715&lt;/D&gt;&lt;D xsi:type="xsd:double"&gt;19.699108&lt;/D&gt;&lt;D xsi:type="xsd:double"&gt;22.796165&lt;/D&gt;&lt;D xsi:type="xsd:double"&gt;51.51626&lt;/D&gt;&lt;D xsi:type="xsd:double"&gt;35.748207&lt;/D&gt;&lt;D xsi:type="xsd:double"&gt;24.185217&lt;/D&gt;&lt;D xsi:type="xsd:double"&gt;1.1091709&lt;/D&gt;&lt;D xsi:type="xsd:double"&gt;-9.039932&lt;/D&gt;&lt;D xsi:type="xsd:double"&gt;-10.402947&lt;/D&gt;&lt;D xsi:type="xsd:double"&gt;0.9241104&lt;/D&gt;&lt;D xsi:type="xsd:double"&gt;-6.270176&lt;/D&gt;&lt;D xsi:type="xsd:double"&gt;-7.512343&lt;/D&gt;&lt;D xsi:type="xsd:double"&gt;-23.547781&lt;/D&gt;&lt;D xsi:type="xsd:double"&gt;-25.825756&lt;/D&gt;&lt;D xsi:type="xsd:double"&gt;-19.43956&lt;/D&gt;&lt;D xsi:type="xsd:double"&gt;-31.94356&lt;/D&gt;&lt;D xsi:type="xsd:double"&gt;-32.49658&lt;/D&gt;&lt;D xsi:type="xsd:double"&gt;-25.796635&lt;/D&gt;&lt;D xsi:type="xsd:double"&gt;-9.923161&lt;/D&gt;&lt;D xsi:type="xsd:double"&gt;8.767569&lt;/D&gt;&lt;D xsi:type="xsd:double"&gt;17.51746&lt;/D&gt;&lt;D xsi:type="xsd:double"&gt;0.3045082&lt;/D&gt;&lt;D xsi:type="xsd:double"&gt;2.4230003&lt;/D&gt;&lt;D xsi:type="xsd:double"&gt;-2.6133537&lt;/D&gt;&lt;D xsi:type="xsd:double"&gt;26.769375&lt;/D&gt;&lt;D xsi:type="xsd:double"&gt;28.91221&lt;/D&gt;&lt;D xsi:type="xsd:double"&gt;23.785067&lt;/D&gt;&lt;D xsi:type="xsd:double"&gt;21.571875&lt;/D&gt;&lt;D xsi:type="xsd:double"&gt;34.033203&lt;/D&gt;&lt;D xsi:type="xsd:double"&gt;36.77596&lt;/D&gt;&lt;D xsi:type="xsd:double"&gt;35.790657&lt;/D&gt;&lt;D xsi:type="xsd:double"&gt;33.2832&lt;/D&gt;&lt;D xsi:type="xsd:double"&gt;28.49269&lt;/D&gt;&lt;D xsi:type="xsd:double"&gt;38.96271&lt;/D&gt;&lt;D xsi:type="xsd:double"&gt;49.99255&lt;/D&gt;&lt;D xsi:type="xsd:double"&gt;55.925022&lt;/D&gt;&lt;D xsi:type="xsd:double"&gt;64.955376&lt;/D&gt;&lt;D xsi:type="xsd:double"&gt;44.418644&lt;/D&gt;&lt;D xsi:type="xsd:double"&gt;35.408043&lt;/D&gt;&lt;D xsi:type="xsd:double"&gt;33.129715&lt;/D&gt;&lt;D xsi:type="xsd:double"&gt;29.824615&lt;/D&gt;&lt;D xsi:type="xsd:double"&gt;17.072428&lt;/D&gt;&lt;D xsi:type="xsd:double"&gt;11.350239&lt;/D&gt;&lt;D xsi:type="xsd:double"&gt;3.0981064&lt;/D&gt;&lt;D xsi:type="xsd:double"&gt;-2.0102203&lt;/D&gt;&lt;D xsi:type="xsd:double"&gt;-16.916878&lt;/D&gt;&lt;D xsi:type="xsd:double"&gt;-14.503103&lt;/D&gt;&lt;D xsi:type="xsd:double"&gt;-19.360865&lt;/D&gt;&lt;D xsi:type="xsd:double"&gt;-24.112152&lt;/D&gt;&lt;D xsi:type="xsd:double"&gt;-10.998207&lt;/D&gt;&lt;D xsi:type="xsd:double"&gt;-7.738715&lt;/D&gt;&lt;D xsi:type="xsd:double"&gt;-3.2405198&lt;/D&gt;&lt;D xsi:type="xsd:double"&gt;-18.891245&lt;/D&gt;&lt;D xsi:type="xsd:double"&gt;-5.0841513&lt;/D&gt;&lt;D xsi:type="xsd:double"&gt;-5.929929&lt;/D&gt;&lt;D xsi:type="xsd:double"&gt;-8.95493&lt;/D&gt;&lt;D xsi:type="xsd:double"&gt;-6.338292&lt;/D&gt;&lt;D xsi:type="xsd:double"&gt;14.800668&lt;/D&gt;&lt;D xsi:type="xsd:double"&gt;10.034096&lt;/D&gt;&lt;D xsi:type="xsd:double"&gt;23.976994&lt;/D&gt;&lt;D xsi:type="xsd:double"&gt;9.030045&lt;/D&gt;&lt;D xsi:type="xsd:double"&gt;3.9375186&lt;/D&gt;&lt;D xsi:type="xsd:double"&gt;-6.827837&lt;/D&gt;&lt;D xsi:type="xsd:double"&gt;-3.6151826&lt;/D&gt;&lt;D xsi:type="xsd:double"&gt;8.778381&lt;/D&gt;&lt;D xsi:type="xsd:double"&gt;12.801695&lt;/D&gt;&lt;D xsi:type="xsd:double"&gt;19.621527&lt;/D&gt;&lt;D xsi:type="xsd:double"&gt;40.714516&lt;/D&gt;&lt;D xsi:type="xsd:double"&gt;32.21035&lt;/D&gt;&lt;D xsi:type="xsd:double"&gt;32.426216&lt;/D&gt;&lt;D xsi:type="xsd:double"&gt;37.28789&lt;/D&gt;&lt;D xsi:type="xsd:double"&gt;21.80767&lt;/D&gt;&lt;D xsi:type="xsd:double"&gt;46.274437&lt;/D&gt;&lt;D xsi:type="xsd:double"&gt;40.858376&lt;/D&gt;&lt;D xsi:type="xsd:double"&gt;39.93367&lt;/D&gt;&lt;D xsi:type="xsd:double"&gt;40.415012&lt;/D&gt;&lt;D xsi:type="xsd:double"&gt;39.73092&lt;/D&gt;&lt;D xsi:type="xsd:double"&gt;28.57846&lt;/D&gt;&lt;D xsi:type="xsd:double"&gt;2.7285933&lt;/D&gt;&lt;D xsi:type="xsd:double"&gt;-8.689046&lt;/D&gt;&lt;D xsi:type="xsd:double"&gt;-6.145358&lt;/D&gt;&lt;D xsi:type="xsd:double"&gt;-8.323479&lt;/D&gt;&lt;D xsi:type="xsd:double"&gt;-17.981894&lt;/D&gt;&lt;D xsi:type="xsd:double"&gt;-19.283699&lt;/D&gt;&lt;D xsi:type="xsd:double"&gt;-32.228355&lt;/D&gt;&lt;D xsi:type="xsd:double"&gt;-32.070942&lt;/D&gt;&lt;D xsi:type="xsd:double"&gt;-33.342426&lt;/D&gt;&lt;D xsi:type="xsd:double"&gt;-41.345436&lt;/D&gt;&lt;D xsi:type="xsd:double"&gt;-38.308006&lt;/D&gt;&lt;D xsi:type="xsd:double"&gt;-32.085712&lt;/D&gt;&lt;D xsi:type="xsd:double"&gt;-27.767187&lt;/D&gt;&lt;D xsi:type="xsd:double"&gt;-25.916708&lt;/D&gt;&lt;D xsi:type="xsd:double"&gt;-33.8796&lt;/D&gt;&lt;D xsi:type="xsd:double"&gt;-47.808533&lt;/D&gt;&lt;D xsi:type="xsd:double"&gt;-33.88421&lt;/D&gt;&lt;D xsi:type="xsd:double"&gt;-22.206188&lt;/D&gt;&lt;D xsi:type="xsd:double"&gt;-4.5308886&lt;/D&gt;&lt;D xsi:type="xsd:double"&gt;-16.646755&lt;/D&gt;&lt;D xsi:type="xsd:double"&gt;-5.6404886&lt;/D&gt;&lt;D xsi:type="xsd:double"&gt;0.12421608&lt;/D&gt;&lt;D xsi:type="xsd:double"&gt;-8.73056&lt;/D&gt;&lt;D xsi:type="xsd:double"&gt;-17.667257&lt;/D&gt;&lt;D xsi:type="xsd:double"&gt;-1.204735&lt;/D&gt;&lt;D xsi:type="xsd:double"&gt;-9.202946&lt;/D&gt;&lt;D xsi:type="xsd:double"&gt;0.11866093&lt;/D&gt;&lt;D xsi:type="xsd:double"&gt;14.953661&lt;/D&gt;&lt;D xsi:type="xsd:double"&gt;2.9251218&lt;/D&gt;&lt;D xsi:type="xsd:double"&gt;-11.197048&lt;/D&gt;&lt;D xsi:type="xsd:double"&gt;-29.699057&lt;/D&gt;&lt;D xsi:type="xsd:double"&gt;-15.848112&lt;/D&gt;&lt;D xsi:type="xsd:double"&gt;-17.172485&lt;/D&gt;&lt;D xsi:type="xsd:double"&gt;-6.3938084&lt;/D&gt;&lt;D xsi:type="xsd:double"&gt;4.249668&lt;/D&gt;&lt;D xsi:type="xsd:double"&gt;-3.4514427&lt;/D&gt;&lt;/FQL&gt;&lt;FQL&gt;&lt;Q&gt;SET-BKK^FG_TOTAL_RETURNC(-10AY,0,AM)&lt;/Q&gt;&lt;R&gt;121&lt;/R&gt;&lt;C&gt;1&lt;/C&gt;&lt;D xsi:type="xsd:double"&gt;5.734992&lt;/D&gt;&lt;D xsi:type="xsd:double"&gt;3.7006855&lt;/D&gt;&lt;D xsi:type="xsd:double"&gt;1.3600945&lt;/D&gt;&lt;D xsi:type="xsd:double"&gt;2.6368618&lt;/D&gt;&lt;D xsi:type="xsd:double"&gt;-2.7266026&lt;/D&gt;&lt;D xsi:type="xsd:double"&gt;2.401495&lt;/D&gt;&lt;D xsi:type="xsd:double"&gt;-5.238688&lt;/D&gt;&lt;D xsi:type="xsd:double"&gt;5.45547&lt;/D&gt;&lt;D xsi:type="xsd:double"&gt;-0.3641367&lt;/D&gt;&lt;D xsi:type="xsd:double"&gt;-5.783832&lt;/D&gt;&lt;D xsi:type="xsd:double"&gt;2.4284124&lt;/D&gt;&lt;D xsi:type="xsd:double"&gt;-2.475959&lt;/D&gt;&lt;D xsi:type="xsd:double"&gt;1.6349673&lt;/D&gt;&lt;D xsi:type="xsd:double"&gt;-7.2436037&lt;/D&gt;&lt;D xsi:type="xsd:double"&gt;-2.99204&lt;/D&gt;&lt;D xsi:type="xsd:double"&gt;-1.01102&lt;/D&gt;&lt;D xsi:type="xsd:double"&gt;4.2251825&lt;/D&gt;&lt;D xsi:type="xsd:double"&gt;-3.27335&lt;/D&gt;&lt;D xsi:type="xsd:double"&gt;-5.6678414&lt;/D&gt;&lt;D xsi:type="xsd:double"&gt;0.19675493&lt;/D&gt;&lt;D xsi:type="xsd:double"&gt;4.2432427&lt;/D&gt;&lt;D xsi:type="xsd:double"&gt;3.4205317&lt;/D&gt;&lt;D xsi:type="xsd:double"&gt;0.7847309&lt;/D&gt;&lt;D xsi:type="xsd:double"&gt;0.91148615&lt;/D&gt;&lt;D xsi:type="xsd:double"&gt;1.752007&lt;/D&gt;&lt;D xsi:type="xsd:double"&gt;6.06364&lt;/D&gt;&lt;D xsi:type="xsd:double"&gt;1.6286492&lt;/D&gt;&lt;D xsi:type="xsd:double"&gt;-4.50688&lt;/D&gt;&lt;D xsi:type="xsd:double"&gt;1.0043383&lt;/D&gt;&lt;D xsi:type="xsd:double"&gt;0.42424202&lt;/D&gt;&lt;D xsi:type="xsd:double"&gt;1.5871763&lt;/D&gt;&lt;D xsi:type="xsd:double"&gt;4.342127&lt;/D&gt;&lt;D xsi:type="xsd:double"&gt;-1.9637883&lt;/D&gt;&lt;D xsi:type="xsd:double"&gt;1.1003017&lt;/D&gt;&lt;D xsi:type="xsd:double"&gt;-0.6595969&lt;/D&gt;&lt;D xsi:type="xsd:double"&gt;0.18833876&lt;/D&gt;&lt;D xsi:type="xsd:double"&gt;0.85134506&lt;/D&gt;&lt;D xsi:type="xsd:double"&gt;-0.09920001&lt;/D&gt;&lt;D xsi:type="xsd:double"&gt;0.29916763&lt;/D&gt;&lt;D xsi:type="xsd:double"&gt;5.0807476&lt;/D&gt;&lt;D xsi:type="xsd:double"&gt;2.9807568&lt;/D&gt;&lt;D xsi:type="xsd:double"&gt;-0.5541861&lt;/D&gt;&lt;D xsi:type="xsd:double"&gt;2.154684&lt;/D&gt;&lt;D xsi:type="xsd:double"&gt;4.9096823&lt;/D&gt;&lt;D xsi:type="xsd:double"&gt;0.068342686&lt;/D&gt;&lt;D xsi:type="xsd:double"&gt;-2.4664938&lt;/D&gt;&lt;D xsi:type="xsd:double"&gt;-0.390476&lt;/D&gt;&lt;D xsi:type="xsd:double"&gt;-2.4454176&lt;/D&gt;&lt;D xsi:type="xsd:double"&gt;-7.7830434&lt;/D&gt;&lt;D xsi:type="xsd:double"&gt;6.397462&lt;/D&gt;&lt;D xsi:type="xsd:double"&gt;0.95659494&lt;/D&gt;&lt;D xsi:type="xsd:double"&gt;2.2268176&lt;/D&gt;&lt;D xsi:type="xsd:double"&gt;-7.2562814&lt;/D&gt;&lt;D xsi:type="xsd:double"&gt;0.71641207&lt;/D&gt;&lt;D xsi:type="xsd:double"&gt;-4.6780825&lt;/D&gt;&lt;D xsi:type="xsd:double"&gt;3.9101481&lt;/D&gt;&lt;D xsi:type="xsd:double"&gt;1.7507315&lt;/D&gt;&lt;D xsi:type="xsd:double"&gt;-1.1629999&lt;/D&gt;&lt;D xsi:type="xsd:double"&gt;2.0131588&lt;/D&gt;&lt;D xsi:type="xsd:double"&gt;-2.105987&lt;/D&gt;&lt;D xsi:type="xsd:double"&gt;6.023133&lt;/D&gt;&lt;D xsi:type="xsd:double"&gt;-0.7148862&lt;/D&gt;&lt;D xsi:type="xsd:double"&gt;-5.881357&lt;/D&gt;&lt;D xsi:type="xsd:double"&gt;1.6593099&lt;/D&gt;&lt;D xsi:type="xsd:double"&gt;-2.8763354&lt;/D&gt;&lt;D xsi:type="xsd:double"&gt;0.07517338&lt;/D&gt;&lt;D xsi:type="xsd:double"&gt;-1.2180209&lt;/D&gt;&lt;D xsi:type="xsd:double"&gt;-4.116029&lt;/D&gt;&lt;D xsi:type="xsd:double"&gt;-11.415089&lt;/D&gt;&lt;D xsi:type="xsd:double"&gt;-17.960197&lt;/D&gt;&lt;D xsi:type="xsd:double"&gt;15.933477&lt;/D&gt;&lt;D xsi:type="xsd:double"&gt;4.903567&lt;/D&gt;&lt;D xsi:type="xsd:double"&gt;-0.53607225&lt;/D&gt;&lt;D xsi:type="xsd:double"&gt;0.79529285&lt;/D&gt;&lt;D xsi:type="xsd:double"&gt;-1.3132751&lt;/D&gt;&lt;D xsi:type="xsd:double"&gt;-4.556&lt;/D&gt;&lt;D xsi:type="xsd:double"&gt;-4.36098&lt;/D&gt;&lt;D xsi:type="xsd:double"&gt;19.027447&lt;/D&gt;&lt;D xsi:type="xsd:double"&gt;1.0356307&lt;/D&gt;&lt;D xsi:type="xsd:double"&gt;1.0904074&lt;/D&gt;&lt;D xsi:type="xsd:double"&gt;1.925087&lt;/D&gt;&lt;D xsi:type="xsd:double"&gt;5.216527&lt;/D&gt;&lt;D xsi:type="xsd:double"&gt;0.12255907&lt;/D&gt;&lt;D xsi:type="xsd:double"&gt;0.32914877&lt;/D&gt;&lt;D xsi:type="xsd:double"&gt;-0.17762184&lt;/D&gt;&lt;D xsi:type="xsd:double"&gt;-2.630496&lt;/D&gt;&lt;D xsi:type="xsd:double"&gt;4.7846317&lt;/D&gt;&lt;D xsi:type="xsd:double"&gt;0.3289461&lt;/D&gt;&lt;D xsi:type="xsd:double"&gt;0.48314333&lt;/D&gt;&lt;D xsi:type="xsd:double"&gt;-0.8434415&lt;/D&gt;&lt;D xsi:type="xsd:double"&gt;1.9191504&lt;/D&gt;&lt;D xsi:type="xsd:double"&gt;-0.12244582&lt;/D&gt;&lt;D xsi:type="xsd:double"&gt;2.7855873&lt;/D&gt;&lt;D xsi:type="xsd:double"&gt;-0.05221963&lt;/D&gt;&lt;D xsi:type="xsd:double"&gt;-0.98320246&lt;/D&gt;&lt;D xsi:type="xsd:double"&gt;-1.73828&lt;/D&gt;&lt;D xsi:type="xsd:double"&gt;-2.7020633&lt;/D&gt;&lt;D xsi:type="xsd:double"&gt;-1.1326611&lt;/D&gt;&lt;D xsi:type="xsd:double"&gt;4.3370724&lt;/D&gt;&lt;D xsi:type="xsd:double"&gt;-2.769369&lt;/D&gt;&lt;D xsi:type="xsd:double"&gt;0.4276991&lt;/D&gt;&lt;D xsi:type="xsd:double"&gt;0.67493916&lt;/D&gt;&lt;D xsi:type="xsd:double"&gt;1.8782735&lt;/D&gt;&lt;D xsi:type="xsd:double"&gt;2.0652294&lt;/D&gt;&lt;D xsi:type="xsd:double"&gt;-3.5062194&lt;/D&gt;&lt;D xsi:type="xsd:double"&gt;-0.9517014&lt;/D&gt;&lt;D xsi:type="xsd:double"&gt;-4.84097&lt;/D&gt;&lt;D xsi:type="xsd:double"&gt;0.112485886&lt;/D&gt;&lt;D xsi:type="xsd:double"&gt;-4.1748285&lt;/D&gt;&lt;D xsi:type="xsd:double"&gt;5.2040577&lt;/D&gt;&lt;D xsi:type="xsd:double"&gt;1.276505&lt;/D&gt;&lt;D xsi:type="xsd:double"&gt;-5.1715612&lt;/D&gt;&lt;D xsi:type="xsd:double"&gt;-6.336111&lt;/D&gt;&lt;D xsi:type="xsd:double"&gt;0.9501338&lt;/D&gt;&lt;D xsi:type="xsd:double"&gt;1.0296702&lt;/D&gt;&lt;D xsi:type="xsd:double"&gt;-3.3689976&lt;/D&gt;&lt;D xsi:type="xsd:double"&gt;1.0159731&lt;/D&gt;&lt;D xsi:type="xsd:double"&gt;-0.8472979&lt;/D&gt;&lt;D xsi:type="xsd:double"&gt;-0.75894&lt;/D&gt;&lt;D xsi:type="xsd:double"&gt;0.20295382&lt;/D&gt;&lt;D xsi:type="xsd:double"&gt;-4.53071&lt;/D&gt;&lt;/FQL&gt;&lt;FQL&gt;&lt;Q&gt;UAE^FMA_PE(NTMA,-10AY,0,AM,"PORTAGG","MEANR")&lt;/Q&gt;&lt;R&gt;121&lt;/R&gt;&lt;C&gt;1&lt;/C&gt;&lt;D xsi:type="xsd:double"&gt;13.9241211155812&lt;/D&gt;&lt;D xsi:type="xsd:double"&gt;14.5036079501339&lt;/D&gt;&lt;D xsi:type="xsd:double"&gt;14.7575159417858&lt;/D&gt;&lt;D xsi:type="xsd:double"&gt;15.1907794197772&lt;/D&gt;&lt;D xsi:type="xsd:double"&gt;14.1959888793818&lt;/D&gt;&lt;D xsi:type="xsd:double"&gt;13.597402968905&lt;/D&gt;&lt;D xsi:type="xsd:double"&gt;12.230311946668&lt;/D&gt;&lt;D xsi:type="xsd:double"&gt;11.6565257454866&lt;/D&gt;&lt;D xsi:type="xsd:double"&gt;13.0244375458255&lt;/D&gt;&lt;D xsi:type="xsd:double"&gt;11.6288739690966&lt;/D&gt;&lt;D xsi:type="xsd:double"&gt;14.2734128335562&lt;/D&gt;&lt;D xsi:type="xsd:double"&gt;13.4496639893045&lt;/D&gt;&lt;D xsi:type="xsd:double"&gt;12.9941832417548&lt;/D&gt;&lt;D xsi:type="xsd:double"&gt;12.5793837215816&lt;/D&gt;&lt;D xsi:type="xsd:double"&gt;11.379610708001&lt;/D&gt;&lt;D xsi:type="xsd:double"&gt;11.7920492493911&lt;/D&gt;&lt;D xsi:type="xsd:double"&gt;11.4886063590939&lt;/D&gt;&lt;D xsi:type="xsd:double"&gt;10.6980957942538&lt;/D&gt;&lt;D xsi:type="xsd:double"&gt;10.998189626566&lt;/D&gt;&lt;D xsi:type="xsd:double"&gt;10.4632002128373&lt;/D&gt;&lt;D xsi:type="xsd:double"&gt;11.1457008152937&lt;/D&gt;&lt;D xsi:type="xsd:double"&gt;11.9216219387356&lt;/D&gt;&lt;D xsi:type="xsd:double"&gt;13.13302076903&lt;/D&gt;&lt;D xsi:type="xsd:double"&gt;12.5653053381786&lt;/D&gt;&lt;D xsi:type="xsd:double"&gt;12.3919065973782&lt;/D&gt;&lt;D xsi:type="xsd:double"&gt;12.7760078435326&lt;/D&gt;&lt;D xsi:type="xsd:double"&gt;12.3511418962598&lt;/D&gt;&lt;D xsi:type="xsd:double"&gt;12.7205237753369&lt;/D&gt;&lt;D xsi:type="xsd:double"&gt;12.1794112411547&lt;/D&gt;&lt;D xsi:type="xsd:double"&gt;11.3128919769771&lt;/D&gt;&lt;D xsi:type="xsd:double"&gt;11.5862311764795&lt;/D&gt;&lt;D xsi:type="xsd:double"&gt;12.4564253697207&lt;/D&gt;&lt;D xsi:type="xsd:double"&gt;12.1308588026841&lt;/D&gt;&lt;D xsi:type="xsd:double"&gt;11.8475920545022&lt;/D&gt;&lt;D xsi:type="xsd:double"&gt;11.8748106498423&lt;/D&gt;&lt;D xsi:type="xsd:double"&gt;11.5364647010965&lt;/D&gt;&lt;D xsi:type="xsd:double"&gt;11.0864854237073&lt;/D&gt;&lt;D xsi:type="xsd:double"&gt;11.7310622930456&lt;/D&gt;&lt;D xsi:type="xsd:double"&gt;11.4018660120752&lt;/D&gt;&lt;D xsi:type="xsd:double"&gt;10.9677694210105&lt;/D&gt;&lt;D xsi:type="xsd:double"&gt;11.4360898867531&lt;/D&gt;&lt;D xsi:type="xsd:double"&gt;10.7592281461072&lt;/D&gt;&lt;D xsi:type="xsd:double"&gt;10.9478960455119&lt;/D&gt;&lt;D xsi:type="xsd:double"&gt;11.7246085219211&lt;/D&gt;&lt;D xsi:type="xsd:double"&gt;10.9498681523323&lt;/D&gt;&lt;D xsi:type="xsd:double"&gt;10.6071982684576&lt;/D&gt;&lt;D xsi:type="xsd:double"&gt;11.3175748155919&lt;/D&gt;&lt;D xsi:type="xsd:double"&gt;10.6337210890849&lt;/D&gt;&lt;D xsi:type="xsd:double"&gt;10.7214132759457&lt;/D&gt;&lt;D xsi:type="xsd:double"&gt;11.4016966440109&lt;/D&gt;&lt;D xsi:type="xsd:double"&gt;11.6431403752796&lt;/D&gt;&lt;D xsi:type="xsd:double"&gt;11.9515833633906&lt;/D&gt;&lt;D xsi:type="xsd:double"&gt;11.326161736588&lt;/D&gt;&lt;D xsi:type="xsd:double"&gt;11.6402931105974&lt;/D&gt;&lt;D xsi:type="xsd:double"&gt;10.9403076745662&lt;/D&gt;&lt;D xsi:type="xsd:double"&gt;11.0492314831785&lt;/D&gt;&lt;D xsi:type="xsd:double"&gt;11.3965682800331&lt;/D&gt;&lt;D xsi:type="xsd:double"&gt;11.6693410118938&lt;/D&gt;&lt;D xsi:type="xsd:double"&gt;12.3071704798437&lt;/D&gt;&lt;D xsi:type="xsd:double"&gt;11.1549829168847&lt;/D&gt;&lt;D xsi:type="xsd:double"&gt;11.9335847316198&lt;/D&gt;&lt;D xsi:type="xsd:double"&gt;12.442806744527&lt;/D&gt;&lt;D xsi:type="xsd:double"&gt;12.4706312629934&lt;/D&gt;&lt;D xsi:type="xsd:double"&gt;12.700368741554&lt;/D&gt;&lt;D xsi:type="xsd:double"&gt;13.2689047791937&lt;/D&gt;&lt;D xsi:type="xsd:double"&gt;12.6747349866899&lt;/D&gt;&lt;D xsi:type="xsd:double"&gt;13.6629074328429&lt;/D&gt;&lt;D xsi:type="xsd:double"&gt;13.6178840268475&lt;/D&gt;&lt;D xsi:type="xsd:double"&gt;12.5022535816166&lt;/D&gt;&lt;D xsi:type="xsd:double"&gt;10.4830226017345&lt;/D&gt;&lt;D xsi:type="xsd:double"&gt;15.6604455143337&lt;/D&gt;&lt;D xsi:type="xsd:double"&gt;16.249977373226&lt;/D&gt;&lt;D xsi:type="xsd:double"&gt;17.2840954667389&lt;/D&gt;&lt;D xsi:type="xsd:double"&gt;16.0431401967697&lt;/D&gt;&lt;D xsi:type="xsd:double"&gt;13.9044632255075&lt;/D&gt;&lt;D xsi:type="xsd:double"&gt;12.9745686070382&lt;/D&gt;&lt;D xsi:type="xsd:double"&gt;15.2175777008115&lt;/D&gt;&lt;D xsi:type="xsd:double"&gt;16.9386598219901&lt;/D&gt;&lt;D xsi:type="xsd:double"&gt;14.937637003364&lt;/D&gt;&lt;D xsi:type="xsd:double"&gt;15.8627615932522&lt;/D&gt;&lt;D xsi:type="xsd:double"&gt;14.9300752481951&lt;/D&gt;&lt;D xsi:type="xsd:double"&gt;15.057320218214&lt;/D&gt;&lt;D xsi:type="xsd:double"&gt;13.9788023547529&lt;/D&gt;&lt;D xsi:type="xsd:double"&gt;15.059420952089&lt;/D&gt;&lt;D xsi:type="xsd:double"&gt;14.7235983411611&lt;/D&gt;&lt;D xsi:type="xsd:double"&gt;14.2509565475197&lt;/D&gt;&lt;D xsi:type="xsd:double"&gt;14.7661528482394&lt;/D&gt;&lt;D xsi:type="xsd:double"&gt;14.5477799140372&lt;/D&gt;&lt;D xsi:type="xsd:double"&gt;14.5370784170583&lt;/D&gt;&lt;D xsi:type="xsd:double"&gt;15.0476545646548&lt;/D&gt;&lt;D xsi:type="xsd:double"&gt;15.4563725805554&lt;/D&gt;&lt;D xsi:type="xsd:double"&gt;16.0683964760604&lt;/D&gt;&lt;D xsi:type="xsd:double"&gt;16.0683764543822&lt;/D&gt;&lt;D xsi:type="xsd:double"&gt;16.361575846569&lt;/D&gt;&lt;D xsi:</t>
        </r>
      </text>
    </comment>
    <comment ref="A12" authorId="0" shapeId="0" xr:uid="{5C509DE0-8E70-427D-A837-14AD29F1E737}">
      <text>
        <r>
          <rPr>
            <b/>
            <sz val="9"/>
            <color indexed="81"/>
            <rFont val="Tahoma"/>
            <charset val="1"/>
          </rPr>
          <t>type="xsd:double"&gt;16.3298940485882&lt;/D&gt;&lt;D xsi:type="xsd:double"&gt;14.1816638163039&lt;/D&gt;&lt;D xsi:type="xsd:double"&gt;13.1126563366129&lt;/D&gt;&lt;D xsi:type="xsd:double"&gt;13.3599833097721&lt;/D&gt;&lt;D xsi:type="xsd:double"&gt;13.478329592889&lt;/D&gt;&lt;D xsi:type="xsd:double"&gt;12.6120932048615&lt;/D&gt;&lt;D xsi:type="xsd:double"&gt;12.5148472136897&lt;/D&gt;&lt;D xsi:type="xsd:double"&gt;12.0047869559852&lt;/D&gt;&lt;D xsi:type="xsd:double"&gt;12.1248127089082&lt;/D&gt;&lt;D xsi:type="xsd:double"&gt;11.6280703518803&lt;/D&gt;&lt;D xsi:type="xsd:double"&gt;11.8241739634139&lt;/D&gt;&lt;D xsi:type="xsd:double"&gt;10.8394406938821&lt;/D&gt;&lt;D xsi:type="xsd:double"&gt;11.5477939162623&lt;/D&gt;&lt;D xsi:type="xsd:double"&gt;10.7994391446535&lt;/D&gt;&lt;D xsi:type="xsd:double"&gt;11.2052288832219&lt;/D&gt;&lt;D xsi:type="xsd:double"&gt;11.5134791023852&lt;/D&gt;&lt;D xsi:type="xsd:double"&gt;11.1721731756938&lt;/D&gt;&lt;D xsi:type="xsd:double"&gt;11.2909817244328&lt;/D&gt;&lt;D xsi:type="xsd:double"&gt;9.57194379601051&lt;/D&gt;&lt;D xsi:type="xsd:double"&gt;10.2627125790684&lt;/D&gt;&lt;D xsi:type="xsd:double"&gt;10.5627908111291&lt;/D&gt;&lt;D xsi:type="xsd:double"&gt;10.5509119265407&lt;/D&gt;&lt;D xsi:type="xsd:double"&gt;10.0797687050751&lt;/D&gt;&lt;D xsi:type="xsd:double"&gt;9.56644106997952&lt;/D&gt;&lt;D xsi:type="xsd:double"&gt;9.031059067702&lt;/D&gt;&lt;D xsi:type="xsd:double"&gt;8.36918654721904&lt;/D&gt;&lt;D xsi:type="xsd:double"&gt;8.49521809184937&lt;/D&gt;&lt;/FQL&gt;&lt;FQL&gt;&lt;Q&gt;PASP-FDS^FG_PRICE_CHANGE(0,-3AM)&lt;/Q&gt;&lt;R&gt;1&lt;/R&gt;&lt;C&gt;1&lt;/C&gt;&lt;D xsi:type="xsd:double"&gt;-7.3170731707317&lt;/D&gt;&lt;/FQL&gt;&lt;FQL&gt;&lt;Q&gt;TIOS-FDS^FG_PRICE(0)&lt;/Q&gt;&lt;R&gt;1&lt;/R&gt;&lt;C&gt;1&lt;/C&gt;&lt;D xsi:type="xsd:double"&gt;106.51&lt;/D&gt;&lt;/FQL&gt;&lt;FQL&gt;&lt;Q&gt;FC0000PE^FG_PRICE(0)&lt;/Q&gt;&lt;R&gt;1&lt;/R&gt;&lt;C&gt;1&lt;/C&gt;&lt;D xsi:type="xsd:double"&gt;808.0173&lt;/D&gt;&lt;/FQL&gt;&lt;FQL&gt;&lt;Q&gt;SET-BKK^FG_PRICE_MAVG(0,,,,30)&lt;/Q&gt;&lt;R&gt;1&lt;/R&gt;&lt;C&gt;1&lt;/C&gt;&lt;D xsi:type="xsd:double"&gt;1333.0927&lt;/D&gt;&lt;/FQL&gt;&lt;FQL&gt;&lt;Q&gt;EWT^FG_PRICE(0)&lt;/Q&gt;&lt;R&gt;1&lt;/R&gt;&lt;C&gt;1&lt;/C&gt;&lt;D xsi:type="xsd:double"&gt;54.19&lt;/D&gt;&lt;/FQL&gt;&lt;FQL&gt;&lt;Q&gt;EIDO^FG_PRICE_MAVG(0,,,,60)&lt;/Q&gt;&lt;R&gt;1&lt;/R&gt;&lt;C&gt;1&lt;/C&gt;&lt;D xsi:type="xsd:double"&gt;20.316&lt;/D&gt;&lt;/FQL&gt;&lt;FQL&gt;&lt;Q&gt;KSA^PERCENT_CHANGE(FMA_EPS(+1,0,,,,"PORTAGG","MEAN"),FMA_EPS(+1,-1AM,,,,"PORTAGG","MEAN"))&lt;/Q&gt;&lt;R&gt;1&lt;/R&gt;&lt;C&gt;1&lt;/C&gt;&lt;D xsi:type="xsd:double"&gt;-3.13223935233278&lt;/D&gt;&lt;/FQL&gt;&lt;FQL&gt;&lt;Q&gt;TUR^FG_TOTAL_RETURNC(0,-12AM)&lt;/Q&gt;&lt;R&gt;1&lt;/R&gt;&lt;C&gt;1&lt;/C&gt;&lt;D xsi:type="xsd:double"&gt;53.429733&lt;/D&gt;&lt;/FQL&gt;&lt;FQL&gt;&lt;Q&gt;QAT^FG_TOTAL_RETURNC(0,-12AM)&lt;/Q&gt;&lt;R&gt;1&lt;/R&gt;&lt;C&gt;1&lt;/C&gt;&lt;D xsi:type="xsd:double"&gt;-0.48844814&lt;/D&gt;&lt;/FQL&gt;&lt;FQL&gt;&lt;Q&gt;INDA^FG_TOTAL_RETURNC(0,-12AM)&lt;/Q&gt;&lt;R&gt;1&lt;/R&gt;&lt;C&gt;1&lt;/C&gt;&lt;D xsi:type="xsd:double"&gt;28.67359&lt;/D&gt;&lt;/FQL&gt;&lt;FQL&gt;&lt;Q&gt;EWZ^FMA_PCT_ABOVE_MAVG(200,0,,,,"PORTAGG")&lt;/Q&gt;&lt;R&gt;1&lt;/R&gt;&lt;C&gt;1&lt;/C&gt;&lt;D xsi:type="xsd:double"&gt;28.5714285714286&lt;/D&gt;&lt;/FQL&gt;&lt;FQL&gt;&lt;Q&gt;EWM^PERCENT_CHANGE(FMA_EPS(+1,0,,,,"PORTAGG","MEAN"),FMA_EPS(+1,-1AM,,,,"PORTAGG","MEAN"))&lt;/Q&gt;&lt;R&gt;1&lt;/R&gt;&lt;C&gt;1&lt;/C&gt;&lt;D xsi:type="xsd:double"&gt;-0.719292658740918&lt;/D&gt;&lt;/FQL&gt;&lt;FQL&gt;&lt;Q&gt;EIDO^PERCENT_CHANGE(FMA_EPS(+1,0,,,,"PORTAGG","MEAN"),FMA_EPS(+1,-3AM,,,,"PORTAGG","MEAN"))&lt;/Q&gt;&lt;R&gt;1&lt;/R&gt;&lt;C&gt;1&lt;/C&gt;&lt;D xsi:type="xsd:double"&gt;-10.7471451251489&lt;/D&gt;&lt;/FQL&gt;&lt;FQL&gt;&lt;Q&gt;CNYA^PERCENT_CHANGE(FMA_EPS(+1,0,,,,"PORTAGG","MEAN"),FMA_EPS(+1,-1AM,,,,"PORTAGG","MEAN"))&lt;/Q&gt;&lt;R&gt;1&lt;/R&gt;&lt;C&gt;1&lt;/C&gt;&lt;D xsi:type="xsd:double"&gt;0.0301369752362479&lt;/D&gt;&lt;/FQL&gt;&lt;FQL&gt;&lt;Q&gt;VGK^PERCENT_CHANGE(FMA_EPS(+1,0,,,,"PORTAGG","MEAN"),FMA_EPS(+1,-1AM,,,,"PORTAGG","MEAN"))&lt;/Q&gt;&lt;R&gt;1&lt;/R&gt;&lt;C&gt;1&lt;/C&gt;&lt;D xsi:type="xsd:double"&gt;4.05347791155184&lt;/D&gt;&lt;/FQL&gt;&lt;FQL&gt;&lt;Q&gt;TRYCN10Y-FDS^FG_YIELD(-10AY,0,Y,,"YTM")&lt;/Q&gt;&lt;R&gt;10&lt;/R&gt;&lt;C&gt;1&lt;/C&gt;&lt;D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xsi:type="xsd:double"&gt;2.574&lt;/D&gt;&lt;/FQL&gt;&lt;FQL&gt;&lt;Q&gt;CAGDPY@TR^EE_ACTUAL_ANNUAL(MED,+1)&lt;/Q&gt;&lt;R&gt;1&lt;/R&gt;&lt;C&gt;1&lt;/C&gt;&lt;D xsi:type="xsd:double"&gt;-2.55&lt;/D&gt;&lt;/FQL&gt;&lt;FQL&gt;&lt;Q&gt;CAGDPY@TW^EE_ACTUAL_ANNUAL(MED,+1)&lt;/Q&gt;&lt;R&gt;1&lt;/R&gt;&lt;C&gt;1&lt;/C&gt;&lt;D xsi:type="xsd:double"&gt;14.2&lt;/D&gt;&lt;/FQL&gt;&lt;FQL&gt;&lt;Q&gt;USDSAR^FG_COMPANY_NAME&lt;/Q&gt;&lt;R&gt;1&lt;/R&gt;&lt;C&gt;1&lt;/C&gt;&lt;D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xsi:type="xsd:double"&gt;1.3337612&lt;/D&gt;&lt;/FQL&gt;&lt;FQL&gt;&lt;Q&gt;USDEUR^FG_COMPANY_NAME&lt;/Q&gt;&lt;R&gt;1&lt;/R&gt;&lt;C&gt;1&lt;/C&gt;&lt;D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xsi:type="xsd:double"&gt;2.2469878&lt;/D&gt;&lt;/FQL&gt;&lt;FQL&gt;&lt;Q&gt;USDPLN^FG_COMPANY_NAME&lt;/Q&gt;&lt;R&gt;1&lt;/R&gt;&lt;C&gt;1&lt;/C&gt;&lt;D xsi:type="xsd:string"&gt;Polish Zloty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xsi:type="xsd:double"&gt;31.878251386782&lt;/D&gt;&lt;D xsi:type="xsd:double"&gt;34.3748784343715&lt;/D&gt;&lt;D xsi:type="xsd:double"&gt;36.8513185482666&lt;/D&gt;&lt;D xsi:type="xsd:double"&gt;38.6122872227081&lt;/D&gt;&lt;D xsi:type="xsd:double"&gt;33.9202192829757&lt;/D&gt;&lt;/FQL&gt;&lt;FQL&gt;&lt;Q&gt;TUR^FMA_DIV_YLD(NTMA,-10AY,0,AM,"PORTAGG","MEANR")&lt;/Q&gt;&lt;R&gt;121&lt;/R&gt;&lt;C&gt;1&lt;/C&gt;&lt;D xsi:type="xsd:double"&gt;3.08478650527988&lt;/D&gt;&lt;D xsi:type="xsd:double"&gt;2.64215664198634&lt;/D&gt;&lt;D xsi:type="xsd:double"&gt;3.01228905423958&lt;/D&gt;&lt;D xsi:type="xsd:double"&gt;3.19714657609868&lt;/D&gt;&lt;D xsi:type="xsd:double"&gt;2.9717012009052&lt;/D&gt;&lt;D xsi:type="xsd:double"&gt;2.74258272052963&lt;/D&gt;&lt;D xsi:type="xsd:double"&gt;2.72286602176301&lt;/D&gt;&lt;D xsi:type="xsd:double"&gt;2.70122675683985&lt;/D&gt;&lt;D xsi:type="xsd:double"&gt;2.89773812291483&lt;/D&gt;&lt;D xsi:type="xsd:double"&gt;3.03759145100506&lt;/D&gt;&lt;D xsi:type="xsd:double"&gt;2.81545712201987&lt;/D&gt;&lt;D xsi:type="xsd:double"&gt;2.91166375033329&lt;/D&gt;&lt;D xsi:type="xsd:double"&gt;2.99256917297721&lt;/D&gt;&lt;D xsi:type="xsd:double"&gt;3.17127802583984&lt;/D&gt;&lt;D xsi:type="xsd:double"&gt;3.32861355593015&lt;/D&gt;&lt;D xsi:type="xsd:double"&gt;3.47494326035103&lt;/D&gt;&lt;D xsi:type="xsd:double"&gt;3.21643225030303&lt;/D&gt;&lt;D xsi:type="xsd:double"&gt;3.42566632824598&lt;/D&gt;&lt;D xsi:type="xsd:double"&gt;3.50245972145062&lt;/D&gt;&lt;D xsi:type="xsd:double"&gt;3.54491869192468&lt;/D&gt;&lt;D xsi:type="xsd:double"&gt;3.42097156749627&lt;/D&gt;&lt;D xsi:type="xsd:double"&gt;3.17789920545637&lt;/D&gt;&lt;D xsi:type="xsd:double"&gt;3.1857090040534&lt;/D&gt;&lt;D xsi:type="xsd:double"&gt;3.48074174829368&lt;/D&gt;&lt;D xsi:type="xsd:double"&gt;3.58498742653001&lt;/D&gt;&lt;D xsi:type="xsd:double"&gt;3.68838968043706&lt;/D&gt;&lt;D xsi:type="xsd:double"&gt;3.51889890736097&lt;/D&gt;&lt;D xsi:type="xsd:double"&gt;3.62089625550564&lt;/D&gt;&lt;D xsi:type="xsd:double"&gt;3.58409243605337&lt;/D&gt;&lt;D xsi:type="xsd:double"&gt;3.8184150182196&lt;/D&gt;&lt;D xsi:type="xsd:double"&gt;3.78434584576573&lt;/D&gt;&lt;D xsi:type="xsd:double"&gt;3.60694242008465&lt;/D&gt;&lt;D xsi:type="xsd:double"&gt;3.57187399499773&lt;/D&gt;&lt;D xsi:type="xsd:double"&gt;3.55949376655102&lt;/D&gt;&lt;D xsi:type="xsd:double"&gt;3.58626439024682&lt;/D&gt;&lt;D xsi:type="xsd:double"&gt;3.61153092522676&lt;/D&gt;&lt;D xsi:type="xsd:double"&gt;3.55113154699709&lt;/D&gt;&lt;D xsi:type="xsd:double"&gt;3.59507452965725&lt;/D&gt;&lt;D xsi:type="xsd:double"&gt;3.74048946081507&lt;/D&gt;&lt;D xsi:type="xsd:double"&gt;4.17285059599142&lt;/D&gt;&lt;D xsi:type="xsd:double"&gt;4.17544985933908&lt;/D&gt;&lt;D xsi:type="xsd:double"&gt;4.48659109962141&lt;/D&gt;&lt;D xsi:type="xsd:double"&gt;4.09711017962328&lt;/D&gt;&lt;D xsi:type="xsd:double"&gt;3.89116587416411&lt;/D&gt;&lt;D xsi:type="xsd:double"&gt;4.1596943560228&lt;/D&gt;&lt;D xsi:type="xsd:double"&gt;4.55659215430487&lt;/D&gt;&lt;D xsi:type="xsd:double"&gt;4.96434027132999&lt;/D&gt;&lt;D xsi:type="xsd:double"&gt;5.2130588007896&lt;/D&gt;&lt;D xsi:type="xsd:double"&gt;5.50832525221373&lt;/D&gt;&lt;D xsi:type="xsd:double"&gt;5.38140079036323&lt;/D&gt;&lt;D xsi:type="xsd:double"&gt;5.72515732615478&lt;/D&gt;&lt;D xsi:type="xsd:double"&gt;5.25881381516175&lt;/D&gt;&lt;D xsi:type="xsd:double"&gt;5.62524725392021&lt;/D&gt;&lt;D xsi:type="xsd:double"&gt;5.28255005585886&lt;/D&gt;&lt;D xsi:type="xsd:double"&gt;5.35951827563527&lt;/D&gt;&lt;D xsi:type="xsd:double"&gt;4.47840767154961&lt;/D&gt;&lt;D xsi:type="xsd:double"&gt;4.80364939973165&lt;/D&gt;&lt;D xsi:type="xsd:double"&gt;5.02306157445642&lt;/D&gt;&lt;D xsi:type="xsd:double"&gt;5.03925598930905&lt;/D&gt;&lt;D xsi:type="xsd:double"&gt;5.50596841566115&lt;/D&gt;&lt;D xsi:type="xsd:double"&gt;4.75775798149704&lt;/D&gt;&lt;D xsi:type="xsd:double"&gt;4.37021520946595&lt;/D&gt;&lt;D xsi:type="xsd:double"&gt;5.17644526461105&lt;/D&gt;&lt;D xsi:type="xsd:double"&gt;4.74244987427983&lt;/D&gt;&lt;D xsi:type="xsd:double"&gt;4.80315653008801&lt;/D&gt;&lt;D xsi:type="xsd:double"&gt;4.54979620687727&lt;/D&gt;&lt;D xsi:type="xsd:double"&gt;4.31541142779008&lt;/D&gt;&lt;D xsi:type="xsd:double"&gt;4.46687253158217&lt;/D&gt;&lt;D xsi:type="xsd:double"&gt;4.84980889543395&lt;/D&gt;&lt;D xsi:type="xsd:double"&gt;5.80734771643408&lt;/D&gt;&lt;D xsi:type="xsd:double"&gt;4.31824972574332&lt;/D&gt;&lt;D xsi:type="xsd:double"&gt;3.80340849862387&lt;/D&gt;&lt;D xsi:type="xsd:double"&gt;3.25775953874284&lt;/D&gt;&lt;D xsi:type="xsd:double"&gt;3.5889949307391&lt;/D&gt;&lt;D xsi:type="xsd:double"&gt;4.14851409887526&lt;/D&gt;&lt;D xsi:type="xsd:double"&gt;4.64579003654911&lt;/D&gt;&lt;D xsi:type="xsd:double"&gt;4.5665469570454&lt;/D&gt;&lt;D xsi:type="xsd:double"&gt;3.91460198460005&lt;/D&gt;&lt;D xsi:type="xsd:double"&gt;3.90704624654226&lt;/D&gt;&lt;D xsi:type="xsd:double"&gt;4.12046297257868&lt;/D&gt;&lt;D xsi:type="xsd:double"&gt;4.82881506095546&lt;/D&gt;&lt;D xsi:type="xsd:double"&gt;5.25113126936342&lt;/D&gt;&lt;D xsi:type="xsd:double"&gt;5.3176262081919&lt;/D&gt;&lt;D xsi:type="xsd:double"&gt;5.68418692898539&lt;/D&gt;&lt;D xsi:type="xsd:double"&gt;5.70316508786581&lt;/D&gt;&lt;D xsi:type="xsd:double"&gt;6.21525424014369&lt;/D&gt;&lt;D xsi:type="xsd:double"&gt;5.88158996951768&lt;/D&gt;&lt;D xsi:type="xsd:double"&gt;6.21948484880725&lt;/D&gt;&lt;D xsi:type="xsd:double"&gt;5.83742009387266&lt;/D&gt;&lt;D xsi:type="xsd:double"&gt;5.15584569345392&lt;/D&gt;&lt;D xsi:type="xsd:double"&gt;5.58901495283439&lt;/D&gt;&lt;D xsi:type="xsd:double"&gt;5.91413983296237&lt;/D&gt;&lt;D xsi:type="xsd:double"&gt;6.20020304421839&lt;/D&gt;&lt;D xsi:type="xsd:double"&gt;5.59765090985051&lt;/D&gt;&lt;D xsi:type="xsd:double"&gt;5.5518525252738&lt;/D&gt;&lt;D xsi:type="xsd:double"&gt;5.5267331119675&lt;/D&gt;&lt;D xsi:type="xsd:double"&gt;6.08127792712126&lt;/D&gt;&lt;D xsi:type="xsd:double"&gt;6.06484246331423&lt;/D&gt;&lt;D xsi:type="xsd:double"&gt;4.82700181402676&lt;/D&gt;&lt;D xsi:type="xsd:double"&gt;5.42530757596298&lt;/D&gt;&lt;D xsi:type="xsd:double"&gt;5.19025588975838&lt;/D&gt;&lt;D xsi:type="xsd:double"&gt;4.66052635124229&lt;/D&gt;&lt;D xsi:type="xsd:double"&gt;4.45242793868204&lt;/D&gt;&lt;D xsi:type="xsd:double"&gt;5.00134598167048&lt;/D&gt;&lt;D xsi:type="xsd:double"&gt;5.12082338841093&lt;/D&gt;&lt;D xsi:type="xsd:double"&gt;5.23489670412453&lt;/D&gt;&lt;D xsi:type="xsd:double"&gt;5.53184824782319&lt;/D&gt;&lt;D xsi:type="xsd:double"&gt;5.59365837951119&lt;/D&gt;&lt;D xsi:type="xsd:double"&gt;4.57760820455214&lt;/D&gt;&lt;D xsi:type="xsd:double"&gt;3.65615326530072&lt;/D&gt;&lt;D xsi:type="xsd:double"&gt;3.63377719846946&lt;/D&gt;&lt;D xsi:type="xsd:double"&gt;3.78448939320296&lt;/D&gt;&lt;D xsi:type="xsd:double"&gt;4.28814071813946&lt;/D&gt;&lt;D xsi:type="xsd:double"&gt;4.32769633723312&lt;/D&gt;&lt;D xsi:type="xsd:double"&gt;4.86856288613385&lt;/D&gt;&lt;D xsi:type="xsd:double"&gt;4.37936957291273&lt;/D&gt;&lt;D xsi:type="xsd:double"&gt;4.19874138998366&lt;/D&gt;&lt;D xsi:type="xsd:double"&gt;4.28115624663111&lt;/D&gt;&lt;D xsi:type="xsd:double"&gt;4.12042903673921&lt;/D&gt;&lt;D xsi:type="xsd:double"&gt;4.1673507362934&lt;/D&gt;&lt;D xsi:type="xsd:double"&gt;3.99627473476973&lt;/D&gt;&lt;/FQL&gt;&lt;FQL&gt;&lt;Q&gt;CNYA^FMA_PE(LTMA,-10AY,0,AM,"PORTAGG","MEANR")&lt;/Q&gt;&lt;R&gt;121&lt;/R&gt;&lt;C&gt;1&lt;/C&gt;&lt;D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xsi:type="xsd:double"&gt;15.1387397212517&lt;/D&gt;&lt;D xsi:type="xsd:double"&gt;15.2339365237193&lt;/D&gt;&lt;D xsi:type="xsd:double"&gt;15.1104690544766&lt;/D&gt;&lt;D xsi:type="xsd:double"&gt;15.040557127858&lt;/D&gt;&lt;D xsi:type="xsd:double"&gt;14.9779547826853&lt;/D&gt;&lt;D xsi:type="xsd:double"&gt;15.3108839469497&lt;/D&gt;&lt;D xsi:type="xsd:double"&gt;15.3481773813389&lt;/D&gt;&lt;D xsi:type="xsd:double"&gt;15.5714590105099&lt;/D&gt;&lt;D xsi:type="xsd:double"&gt;15.6188708174064&lt;/D&gt;&lt;D xsi:type="xsd:double"&gt;16.1329540343588&lt;/D&gt;&lt;D xsi:type="xsd:double"&gt;16.1656387682353&lt;/D&gt;&lt;D xsi:type="xsd:double"&gt;15.8465572932965&lt;/D&gt;&lt;D xsi:type="xsd:double"&gt;16.925488826303&lt;/D&gt;&lt;D xsi:type="xsd:double"&gt;15.3223457028861&lt;/D&gt;&lt;D xsi:type="xsd:double"&gt;15.0119127851075&lt;/D&gt;&lt;D xsi:type="xsd:double"&gt;14.5315007731726&lt;/D&gt;&lt;D xsi:type="xsd:double"&gt;14.3281956098981&lt;/D&gt;&lt;D xsi:type="xsd:double"&gt;13.5286571923005&lt;/D&gt;&lt;D xsi:type="xsd:double"&gt;13.2777275020689&lt;/D&gt;&lt;D xsi:type="xsd:double"&gt;12.6344016594703&lt;/D&gt;&lt;D xsi:type="xsd:double"&gt;12.711953131908&lt;/D&gt;&lt;D xsi:type="xsd:double"&gt;11.6819918574816&lt;/D&gt;&lt;D xsi:type="xsd:double"&gt;11.3711635768673&lt;/D&gt;&lt;D xsi:type="xsd:double"&gt;10.6764803649423&lt;/D&gt;&lt;D xsi:type="xsd:double"&gt;11.2723816373456&lt;/D&gt;&lt;D xsi:type="xsd:double"&gt;12.6999924874264&lt;/D&gt;&lt;D xsi:type="xsd:double"&gt;12.6128393220451&lt;/D&gt;&lt;D xsi:type="xsd:double"&gt;12.6955074390909&lt;/D&gt;&lt;D xsi:type="xsd:double"&gt;12.3591804822043&lt;/D&gt;&lt;D xsi:type="xsd:double"&gt;12.7283686668282&lt;/D&gt;&lt;D xsi:type="xsd:double"&gt;12.6897516240438&lt;/D&gt;&lt;D xsi:type="xsd:double"&gt;12.6908478141697&lt;/D&gt;&lt;D xsi:type="xsd:double"&gt;12.7899763812945&lt;/D&gt;&lt;D xsi:type="xsd:double"&gt;12.949722788173&lt;/D&gt;&lt;D xsi:type="xsd:double"&gt;13.6739863107968&lt;/D&gt;&lt;D xsi:type="xsd:double"&gt;14.4027709625257&lt;/D&gt;&lt;D xsi:type="xsd:double"&gt;14.386707333065&lt;/D&gt;&lt;D xsi:type="xsd:double"&gt;14.2963124826641&lt;/D&gt;&lt;D xsi:type="xsd:double"&gt;14.0430800206232&lt;/D&gt;&lt;D xsi:type="xsd:double"&gt;14.204675853313&lt;/D&gt;&lt;D xsi:type="xsd:double"&gt;14.2285907492683&lt;/D&gt;&lt;D xsi:type="xsd:double"&gt;14.9164138552692&lt;/D&gt;&lt;D xsi:type="xsd:double"&gt;15.969279676395&lt;/D&gt;&lt;D xsi:type="xsd:double"&gt;17.0232934329813&lt;/D&gt;&lt;D xsi:type="xsd:double"&gt;16.8224335891704&lt;/D&gt;&lt;D xsi:type="xsd:double"&gt;17.4924396228015&lt;/D&gt;&lt;D xsi:type="xsd:double"&gt;18.416427045428&lt;/D&gt;&lt;D xsi:type="xsd:double"&gt;19.5838565534494&lt;/D&gt;&lt;D xsi:type="xsd:double"&gt;20.7388007895196&lt;/D&gt;&lt;D xsi:type="xsd:double"&gt;20.1890235933834&lt;/D&gt;&lt;D xsi:type="xsd:double"&gt;19.7247085142272&lt;/D&gt;&lt;D xsi:type="xsd:double"&gt;19.4566955798558&lt;/D&gt;&lt;D xsi:type="xsd:double"&gt;19.5053983154324&lt;/D&gt;&lt;D xsi:type="xsd:double"&gt;19.3379117306588&lt;/D&gt;&lt;D xsi:type="xsd:double"&gt;17.9761335071534&lt;/D&gt;&lt;D xsi:type="xsd:double"&gt;17.9679133788399&lt;/D&gt;&lt;D xsi:type="xsd:double"&gt;17.9186113915775&lt;/D&gt;&lt;D xsi:type="xsd:double"&gt;17.7528840913567&lt;/D&gt;&lt;D xsi:type="xsd:double"&gt;17.8041985236801&lt;/D&gt;&lt;D xsi:type="xsd:double"&gt;18.2758025977581&lt;/D&gt;&lt;D xsi:type="xsd:double"&gt;16.5560273117143&lt;/D&gt;&lt;D xsi:type="xsd:double"&gt;16.6823535645252&lt;/D&gt;&lt;D xsi:type="xsd:double"&gt;16.1657534992486&lt;/D&gt;&lt;D xsi:type="xsd:double"&gt;15.6849812001859&lt;/D&gt;&lt;D xsi:type="xsd:double"&gt;15.6304774176385&lt;/D&gt;&lt;D xsi:type="xsd:double"&gt;16.0549274612078&lt;/D&gt;&lt;D xsi:type="xsd:double"&gt;15.4864038309644&lt;/D&gt;&lt;D xsi:type="xsd:double"&gt;15.1323131522382&lt;/D&gt;&lt;D xsi:type="xsd:double"&gt;14.296212220688&lt;/D&gt;&lt;D xsi:type="xsd:double"&gt;13.3794255260472&lt;/D&gt;&lt;D xsi:type="xsd:double"&gt;13.8686563563287&lt;/D&gt;&lt;D xsi:type="xsd:double"&gt;14.0532502763055&lt;/D&gt;&lt;D xsi:type="xsd:double"&gt;15.0743329012799&lt;/D&gt;&lt;D xsi:type="xsd:double"&gt;14.649259036973&lt;/D&gt;&lt;D xsi:type="xsd:double"&gt;14.4171301890261&lt;/D&gt;&lt;D xsi:type="xsd:double"&gt;14.336307874501&lt;/D&gt;&lt;D xsi:type="xsd:double"&gt;14.0055049864221&lt;/D&gt;&lt;D xsi:type="xsd:double"&gt;13.9077488396671&lt;/D&gt;&lt;D xsi:type="xsd:double"&gt;14.0654685468309&lt;/D&gt;&lt;D xsi:type="xsd:double"&gt;13.6387978103852&lt;/D&gt;&lt;D xsi:type="xsd:double"&gt;13.7229041461772&lt;/D&gt;&lt;D xsi:type="xsd:double"&gt;13.3430041097943&lt;/D&gt;&lt;D xsi:type="xsd:double"&gt;13.5082535585475&lt;/D&gt;&lt;D xsi:type="xsd:double"&gt;13.3416652668191&lt;/D&gt;&lt;D xsi:type="xsd:double"&gt;12.7919274216866&lt;/D&gt;&lt;D xsi:type="xsd:double"&gt;13.3284164593184&lt;/D&gt;&lt;D xsi:type="xsd:double"&gt;13.5381424919542&lt;/D&gt;&lt;D xsi:type="xsd:double"&gt;13.6732120070178&lt;/D&gt;&lt;D xsi:type="xsd:double"&gt;13.7321749189351&lt;/D&gt;&lt;D xsi:type="xsd:double"&gt;13.4283426573152&lt;/D&gt;&lt;/FQL&gt;&lt;FQL&gt;&lt;Q&gt;CPALM-FDS^MAX(FG_PRICE(0,-5AY))&lt;/Q&gt;&lt;R&gt;1&lt;/R&gt;&lt;C&gt;1&lt;/C&gt;&lt;D xsi:type="xsd:double"&gt;8163&lt;/D&gt;&lt;/FQL&gt;&lt;FQL&gt;&lt;Q&gt;BRENT-FDS^FG_PRICE_CHANGE(0,-3AM)&lt;/Q&gt;&lt;R&gt;1&lt;/R&gt;&lt;C&gt;1&lt;/C&gt;&lt;D xsi:type="xsd:double"&gt;0&lt;/D&gt;&lt;/FQL&gt;&lt;FQL&gt;&lt;Q&gt;EZA^FG_PRICE_MAVG(0,,,,60)&lt;/Q&gt;&lt;R&gt;1&lt;/R&gt;&lt;C&gt;1&lt;/C&gt;&lt;D xsi:type="xsd:double"&gt;41.332165&lt;/D&gt;&lt;/FQL&gt;&lt;FQL&gt;&lt;Q&gt;EZA^FG_TOTAL_RETURNC(0,-12AM)&lt;/Q&gt;&lt;R&gt;1&lt;/R&gt;&lt;C&gt;1&lt;/C&gt;&lt;D xsi:type="xsd:double"&gt;12.611866&lt;/D&gt;&lt;/FQL&gt;&lt;FQL&gt;&lt;Q&gt;EWW^FMA_PCT_ABOVE_MAVG(200,0,,,,"PORTAGG")&lt;/Q&gt;&lt;R&gt;1&lt;/R&gt;&lt;C&gt;1&lt;/C&gt;&lt;D xsi:type="xsd:double"&gt;25&lt;/D&gt;&lt;/FQL&gt;&lt;FQL&gt;&lt;Q&gt;EPOL^PERCENT_CHANGE(FMA_EPS(+1,0,,,,"PORTAGG","MEAN"),FMA_EPS(+1,-1AM,,,,"PORTAGG","MEAN"))&lt;/Q&gt;&lt;R&gt;1&lt;/R&gt;&lt;C&gt;1&lt;/C&gt;&lt;D xsi:type="xsd:double"&gt;-7.34773928399546&lt;/D&gt;&lt;/FQL&gt;&lt;FQL&gt;&lt;Q&gt;EZA^FMA_ROE(NTMA,-20AY,NOW,FY,"PORTAGG","MEANR")&lt;/Q&gt;&lt;R&gt;20&lt;/R&gt;&lt;C&gt;1&lt;/C&gt;&lt;D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xsi:type="xsd:double"&gt;3.727505&lt;/D&gt;&lt;/FQL&gt;&lt;FQL&gt;&lt;Q&gt;CC_GR^FG_COMPANY_NAME&lt;/Q&gt;&lt;R&gt;1&lt;/R&gt;&lt;C&gt;1&lt;/C&gt;&lt;D xsi:type="xsd:string"&gt;Greece&lt;/D&gt;&lt;/FQL&gt;&lt;FQL&gt;&lt;Q&gt;USDCNH^FG_PRICE_CHANGE(0,-3AM)&lt;/Q&gt;&lt;R&gt;1&lt;/R&gt;&lt;C&gt;1&lt;/C&gt;&lt;D xsi:type="xsd:double"&gt;0.55713654&lt;/D&gt;&lt;/FQL&gt;&lt;FQL&gt;&lt;Q&gt;TRYUS10Y-FDS^FG_YIELD(-10AY,0,Y,,"YTM")&lt;/Q&gt;&lt;R&gt;10&lt;/R&gt;&lt;C&gt;1&lt;/C&gt;&lt;D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xsi:type="xsd:double"&gt;21.984322&lt;/D&gt;&lt;/FQL&gt;&lt;FQL&gt;&lt;Q&gt;CAGDPY@TR^EE_ACTUAL_ANNUAL(MED,0)&lt;/Q&gt;&lt;R&gt;1&lt;/R&gt;&lt;C&gt;1&lt;/C&gt;&lt;D xsi:type="xsd:double"&gt;-5.05880177787794&lt;/D&gt;&lt;/FQL&gt;&lt;FQL&gt;&lt;Q&gt;USDVND^STD(FG_PRICE_CHANGE(0,-3AY,M))&lt;/Q&gt;&lt;R&gt;1&lt;/R&gt;&lt;C&gt;1&lt;/C&gt;&lt;D xsi:type="xsd:double"&gt;1.26406496425924&lt;/D&gt;&lt;/FQL&gt;&lt;FQL&gt;&lt;Q&gt;USDZAR^STD(FG_PRICE_CHANGE(0,-3AY,M))&lt;/Q&gt;&lt;R&gt;1&lt;/R&gt;&lt;C&gt;1&lt;/C&gt;&lt;D xsi:type="xsd:double"&gt;3.87050115675698&lt;/D&gt;&lt;/FQL&gt;&lt;FQL&gt;&lt;Q&gt;USDPHP^STD(FG_PRICE_CHANGE(0,-3AY,M))&lt;/Q&gt;&lt;R&gt;1&lt;/R&gt;&lt;C&gt;1&lt;/C&gt;&lt;D xsi:type="xsd:double"&gt;1.75977555415979&lt;/D&gt;&lt;/FQL&gt;&lt;FQL&gt;&lt;Q&gt;FC0000BR^FMA_EPS(NTMA,-20AY,0,CY,,"PORTAGG","MEANR")&lt;/Q&gt;&lt;R&gt;20&lt;/R&gt;&lt;C&gt;1&lt;/C&gt;&lt;D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xsi:type="xsd:double"&gt;20.1300196410351&lt;/D&gt;&lt;D xsi:type="xsd:double"&gt;14.9311683297739&lt;/D&gt;&lt;D xsi:type="xsd:double"&gt;18.5635369781062&lt;/D&gt;&lt;D xsi:type="xsd:double"&gt;21.063409853575&lt;/D&gt;&lt;D xsi:type="xsd:double"&gt;24.0472701442079&lt;/D&gt;&lt;/FQL&gt;&lt;FQL&gt;&lt;Q&gt;MCHI^FMA_DIV_YLD(NTMA,-10AY,0,AM,"PORTAGG","MEANR")&lt;/Q&gt;&lt;R&gt;121&lt;/R&gt;&lt;C&gt;1&lt;/C&gt;&lt;D xsi:type="xsd:double"&gt;3.68242105165593&lt;/D&gt;&lt;D xsi:type="xsd:double"&gt;3.47212227811237&lt;/D&gt;&lt;D xsi:type="xsd:double"&gt;3.53184094350595&lt;/D&gt;&lt;D xsi:type="xsd:double"&gt;3.69354212958397&lt;/D&gt;&lt;D xsi:type="xsd:double"&gt;3.73707005252305&lt;/D&gt;&lt;D xsi:type="xsd:double"&gt;3.55241680457531&lt;/D&gt;&lt;D xsi:type="xsd:double"&gt;3.47328002130685&lt;/D&gt;&lt;D xsi:type="xsd:double"&gt;3.12851255061531&lt;/D&gt;&lt;D xsi:type="xsd:double"&gt;3.07096692409337&lt;/D&gt;&lt;D xsi:type="xsd:double"&gt;3.05322217792289&lt;/D&gt;&lt;D xsi:type="xsd:double"&gt;2.47021409881414&lt;/D&gt;&lt;D xsi:type="xsd:double"&gt;2.6237222335483&lt;/D&gt;&lt;D xsi:type="xsd:double"&gt;2.79298380185276&lt;/D&gt;&lt;D xsi:type="xsd:double"&gt;3.23969618684661&lt;/D&gt;&lt;D xsi:type="xsd:double"&gt;3.52668563924772&lt;/D&gt;&lt;D xsi:type="xsd:double"&gt;3.50767457954248&lt;/D&gt;&lt;D xsi:type="xsd:double"&gt;3.19205678119134&lt;/D&gt;&lt;D xsi:type="xsd:double"&gt;3.28773884241482&lt;/D&gt;&lt;D xsi:type="xsd:double"&gt;3.26075297109549&lt;/D&gt;&lt;D xsi:type="xsd:double"&gt;3.2869587426471&lt;/D&gt;&lt;D xsi:type="xsd:double"&gt;3.25974255439003&lt;/D&gt;&lt;D xsi:type="xsd:double"&gt;3.00802485176959&lt;/D&gt;&lt;D xsi:type="xsd:double"&gt;2.87229404590587&lt;/D&gt;&lt;D xsi:type="xsd:double"&gt;2.94842308450205&lt;/D&gt;&lt;D xsi:type="xsd:double"&gt;2.66138057445253&lt;/D&gt;&lt;D xsi:type="xsd:double"&gt;2.45385576549253&lt;/D&gt;&lt;D xsi:type="xsd:double"&gt;2.33801161990128&lt;/D&gt;&lt;D xsi:type="xsd:double"&gt;2.240033949816&lt;/D&gt;&lt;D xsi:type="xsd:double"&gt;2.31610381339245&lt;/D&gt;&lt;D xsi:type="xsd:double"&gt;2.29502408819084&lt;/D&gt;&lt;D xsi:type="xsd:double"&gt;2.43050536878593&lt;/D&gt;&lt;D xsi:type="xsd:double"&gt;2.31047448131384&lt;/D&gt;&lt;D xsi:type="xsd:double"&gt;2.26929355339756&lt;/D&gt;&lt;D xsi:type="xsd:double"&gt;2.24432563820517&lt;/D&gt;&lt;D xsi:type="xsd:double"&gt;2.26664656376087&lt;/D&gt;&lt;D xsi:type="xsd:double"&gt;2.17315023693672&lt;/D&gt;&lt;D xsi:type="xsd:double"&gt;2.17138722267397&lt;/D&gt;&lt;D xsi:type="xsd:double"&gt;2.0743060021114&lt;/D&gt;&lt;D xsi:type="xsd:double"&gt;2.1239613766472&lt;/D&gt;&lt;D xsi:type="xsd:double"&gt;2.13415917972212&lt;/D&gt;&lt;D xsi:type="xsd:double"&gt;2.07596069157445&lt;/D&gt;&lt;D xsi:type="xsd:double"&gt;2.0144832810554&lt;/D&gt;&lt;D xsi:type="xsd:double"&gt;2.075509605757&lt;/D&gt;&lt;D xsi:type="xsd:double"&gt;1.90926990939595&lt;/D&gt;&lt;D xsi:type="xsd:double"&gt;2.10986235717956&lt;/D&gt;&lt;D xsi:type="xsd:double"&gt;2.28133873373807&lt;/D&gt;&lt;D xsi:type="xsd:double"&gt;2.32461924320031&lt;/D&gt;&lt;D xsi:type="xsd:double"&gt;2.26875366130076&lt;/D&gt;&lt;D xsi:type="xsd:double"&gt;2.44885190244576&lt;/D&gt;&lt;D xsi:type="xsd:double"&gt;2.37363757728045&lt;/D&gt;&lt;D xsi:type="xsd:double"&gt;2.49499250014918&lt;/D&gt;&lt;D xsi:type="xsd:double"&gt;2.58649246259551&lt;/D&gt;&lt;D xsi:type="xsd:double"&gt;2.95410648275486&lt;/D&gt;&lt;D xsi:type="xsd:double"&gt;2.71486561911692&lt;/D&gt;&lt;D xsi:type="xsd:double"&gt;2.86411156767696&lt;/D&gt;&lt;D xsi:type="xsd:double"&gt;2.63436134232445&lt;/D&gt;&lt;D xsi:type="xsd:double"&gt;2.51598515677015&lt;/D&gt;&lt;D xsi:type="xsd:double"&gt;2.45190848161942&lt;/D&gt;&lt;D xsi:type="xsd:double"&gt;2.37381654065523&lt;/D&gt;&lt;D xsi:type="xsd:double"&gt;2.67835504000098&lt;/D&gt;&lt;D xsi:type="xsd:double"&gt;2.47788371957674&lt;/D&gt;&lt;D xsi:type="xsd:double"&gt;2.46484840453004&lt;/D&gt;&lt;D xsi:type="xsd:double"&gt;2.58155125343085&lt;/D&gt;&lt;D xsi:type="xsd:double"&gt;2.57222613663708&lt;/D&gt;&lt;D xsi:type="xsd:double"&gt;2.49369739661199&lt;/D&gt;&lt;D xsi:type="xsd:double"&gt;2.37372179062214&lt;/D&gt;&lt;D xsi:type="xsd:double"&gt;2.24954053137945&lt;/D&gt;&lt;D xsi:type="xsd:double"&gt;2.30333042444432&lt;/D&gt;&lt;D xsi:type="xsd:double"&gt;2.33868278276548&lt;/D&gt;&lt;D xsi:type="xsd:double"&gt;2.37584392726552&lt;/D&gt;&lt;D xsi:type="xsd:double"&gt;2.1971503902896&lt;/D&gt;&lt;D xsi:type="xsd:double"&gt;2.21464200510454&lt;/D&gt;&lt;D xsi:type="xsd:double"&gt;1.92366101992691&lt;/D&gt;&lt;D xsi:type="xsd:double"&gt;1.81029162945515&lt;/D&gt;&lt;D xsi:type="xsd:double"&gt;1.71421103816611&lt;/D&gt;&lt;D xsi:type="xsd:double"&gt;1.816710820988&lt;/D&gt;&lt;D xsi:type="xsd:double"&gt;1.70870687429836&lt;/D&gt;&lt;D xsi:type="xsd:double"&gt;1.69364568261171&lt;/D&gt;&lt;D xsi:type="xsd:double"&gt;1.73395845521969&lt;/D&gt;&lt;D xsi:type="xsd:double"&gt;1.42412764220576&lt;/D&gt;&lt;D xsi:type="xsd:double"&gt;1.46277783517626&lt;/D&gt;&lt;D xsi:type="xsd:double"&gt;1.5669407383046&lt;/D&gt;&lt;D xsi:type="xsd:double"&gt;1.59152674283187&lt;/D&gt;&lt;D xsi:type="xsd:double"&gt;1.62733694998161&lt;/D&gt;&lt;D xsi:type="xsd:double"&gt;1.57757101686721&lt;/D&gt;&lt;D xsi:type="xsd:double"&gt;1.87104854966872&lt;/D&gt;&lt;D xsi:type="xsd:double"&gt;1.9384713450585&lt;/D&gt;&lt;D xsi:type="xsd:double"&gt;1.96740571492964&lt;/D&gt;&lt;D xsi:type="xsd:double"&gt;1.93996135884243&lt;/D&gt;&lt;D xsi:type="xsd:double"&gt;2.05942328523282&lt;/D&gt;&lt;D xsi:type="xsd:double"&gt;2.17104631969711&lt;/D&gt;&lt;D xsi:type="xsd:double"&gt;2.26478360292947&lt;/D&gt;&lt;D xsi:type="xsd:double"&gt;2.34807837925353&lt;/D&gt;&lt;D xsi:type="xsd:double"&gt;2.5345860584295&lt;/D&gt;&lt;D xsi:type="xsd:double"&gt;2.68437838710724&lt;/D&gt;&lt;D xsi:type="xsd:double"&gt;2.59030537134187&lt;/D&gt;&lt;D xsi:type="xsd:double"&gt;2.28899527413255&lt;/D&gt;&lt;D xsi:type="xsd:double"&gt;2.50296849804591&lt;/D&gt;&lt;D xsi:type="xsd:double"&gt;2.48043675552874&lt;/D&gt;&lt;D xsi:type="xsd:double"&gt;2.70172782521676&lt;/D&gt;&lt;D xsi:type="xsd:double"&gt;3.23151501301338&lt;/D&gt;&lt;D xsi:type="xsd:double"&gt;2.74019914262839&lt;/D&gt;&lt;D xsi:type="xsd:double"&gt;2.45396357254392&lt;/D&gt;&lt;D xsi:type="xsd:double"&gt;2.13612868412283&lt;/D&gt;&lt;D xsi:type="xsd:double"&gt;2.44210651788671&lt;/D&gt;&lt;D xsi:type="xsd:double"&gt;2.40016678903061&lt;/D&gt;&lt;D xsi:type="xsd:double"&gt;2.5069747763537&lt;/D&gt;&lt;D xsi:type="xsd:double"&gt;2.65608275283017&lt;/D&gt;&lt;D xsi:type="xsd:double"&gt;2.52260364088293&lt;/D&gt;&lt;D xsi:type="xsd:double"&gt;2.32145024470738&lt;/D&gt;&lt;D xsi:type="xsd:double"&gt;2.5071498817133&lt;/D&gt;&lt;D xsi:type="xsd:double"&gt;2.59817000544846&lt;/D&gt;&lt;D xsi:type="xsd:double"&gt;2.62397153583479&lt;/D&gt;&lt;D xsi:type="xsd:double"&gt;2.62300681111802&lt;/D&gt;&lt;D xsi:type="xsd:double"&gt;2.69775772770547&lt;/D&gt;&lt;D xsi:type="xsd:double"&gt;2.84814966023677&lt;/D&gt;&lt;D xsi:type="xsd:double"&gt;2.89577394898127&lt;/D&gt;&lt;D xsi:type="xsd:double"&gt;3.03464271015645&lt;/D&gt;&lt;D xsi:type="xsd:double"&gt;2.85574100423817&lt;/D&gt;&lt;D xsi:type="xsd:double"&gt;2.74482563101015&lt;/D&gt;&lt;D xsi:type="xsd:double"&gt;2.88459263838965&lt;/D&gt;&lt;/FQL&gt;&lt;FQL&gt;&lt;Q&gt;ECH^JULIAN(FMA_DIV_YLD(LTMA,-10AY,0,AM,"PORTAGG","MEANR").DATES)&lt;/Q&gt;&lt;R&gt;121&lt;/R&gt;&lt;C&gt;1&lt;/C&gt;&lt;D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xsi:type="xsd:long"&gt;45470&lt;/D&gt;&lt;/FQL&gt;&lt;FQL&gt;&lt;Q&gt;CPALM-FDS^FG_PRICE(0)/MAX(FG_PRICE(0,-1AY))&lt;/Q&gt;&lt;R&gt;1&lt;/R&gt;&lt;C&gt;1&lt;/C&gt;&lt;D xsi:type="xsd:double"&gt;0.868311858484385&lt;/D&gt;&lt;/FQL&gt;&lt;FQL&gt;&lt;Q&gt;BRENT-FDS^FG_PRICE_CHANGE(0,-1AM)&lt;/Q&gt;&lt;R&gt;1&lt;/R&gt;&lt;C&gt;1&lt;/C&gt;&lt;D xsi:type="xsd:double"&gt;0&lt;/D&gt;&lt;/FQL&gt;&lt;FQL&gt;&lt;Q&gt;EZA^FG_PRICE_MAVG(0,,,,30)&lt;/Q&gt;&lt;R&gt;1&lt;/R&gt;&lt;C&gt;1&lt;/C&gt;&lt;D xsi:type="xsd:double"&gt;42.24267&lt;/D&gt;&lt;/FQL&gt;&lt;FQL&gt;&lt;Q&gt;VNM^FG_TOTAL_RETURNC(0,-12AM)&lt;/Q&gt;&lt;R&gt;1&lt;/R&gt;&lt;C&gt;1&lt;/C&gt;&lt;D xsi:type="xsd:double"&gt;-5.507672&lt;/D&gt;&lt;/FQL&gt;&lt;FQL&gt;&lt;Q&gt;EWZ^FMA_ROE(NTMA,-20AY,NOW,FY,"PORTAGG","MEANR")&lt;/Q&gt;&lt;R&gt;20&lt;/R&gt;&lt;C&gt;1&lt;/C&gt;&lt;D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xsi:type="xsd:double"&gt;14.52273617378&lt;/D&gt;&lt;D xsi:type="xsd:double"&gt;16.6192198329594&lt;/D&gt;&lt;D xsi:type="xsd:double"&gt;20.4560772340804&lt;/D&gt;&lt;D xsi:type="xsd:double"&gt;19.4075515511138&lt;/D&gt;&lt;D xsi:type="xsd:double"&gt;18.6086842273203&lt;/D&gt;&lt;/FQL&gt;&lt;FQL&gt;&lt;Q&gt;CAGDPY@PE^EE_ACTUAL_ANNUAL(MED,0)&lt;/Q&gt;&lt;R&gt;1&lt;/R&gt;&lt;C&gt;1&lt;/C&gt;&lt;D xsi:type="xsd:double"&gt;0.830176564820384&lt;/D&gt;&lt;/FQL&gt;&lt;FQL&gt;&lt;Q&gt;USDTHB^STD(FG_PRICE_CHANGE(0,-3AY,M))&lt;/Q&gt;&lt;R&gt;1&lt;/R&gt;&lt;C&gt;1&lt;/C&gt;&lt;D xsi:type="xsd:double"&gt;2.95853387117657&lt;/D&gt;&lt;/FQL&gt;&lt;FQL&gt;&lt;Q&gt;USDCNH^FG_PRICE_CHANGE(0,-1AM)&lt;/Q&gt;&lt;R&gt;1&lt;/R&gt;&lt;C&gt;1&lt;/C&gt;&lt;D xsi:type="xsd:double"&gt;0.5135298&lt;/D&gt;&lt;/FQL&gt;&lt;FQL&gt;&lt;Q&gt;USDMXN^STD(FG_PRICE_CHANGE(0,-3AY,M))&lt;/Q&gt;&lt;R&gt;1&lt;/R&gt;&lt;C&gt;1&lt;/C&gt;&lt;D xsi:type="xsd:double"&gt;2.61693124603431&lt;/D&gt;&lt;/FQL&gt;&lt;FQL&gt;&lt;Q&gt;USDMYR^FG_PRICE_CHANGE(0,-1AM)&lt;/Q&gt;&lt;R&gt;1&lt;/R&gt;&lt;C&gt;1&lt;/C&gt;&lt;D xsi:type="xsd:double"&gt;0.50599575&lt;/D&gt;&lt;/FQL&gt;&lt;FQL&gt;&lt;Q&gt;USDCLP^FG_PRICE_CHANGE(0,-1AY)&lt;/Q&gt;&lt;R&gt;1&lt;/R&gt;&lt;C&gt;1&lt;/C&gt;&lt;D xsi:type="xsd:double"&gt;17.872011&lt;/D&gt;&lt;/FQL&gt;&lt;FQL&gt;&lt;Q&gt;MCHI^FG_TOTAL_RETURNC(-10AY,0,AM)&lt;/Q&gt;&lt;R&gt;121&lt;/R&gt;&lt;C&gt;1&lt;/C&gt;&lt;D xsi:type="xsd:double"&gt;2.8057098&lt;/D&gt;&lt;D xsi:type="xsd:double"&gt;8.869755&lt;/D&gt;&lt;D xsi:type="xsd:double"&gt;-0.968951&lt;/D&gt;&lt;D xsi:type="xsd:double"&gt;-3.1150162&lt;/D&gt;&lt;D xsi:type="xsd:double"&gt;-0.12366176&lt;/D&gt;&lt;D xsi:type="xsd:double"&gt;2.7238965&lt;/D&gt;&lt;D xsi:type="xsd:double"&gt;1.5366197&lt;/D&gt;&lt;D xsi:type="xsd:double"&gt;2.1365762&lt;/D&gt;&lt;D xsi:type="xsd:double"&gt;3.7341118&lt;/D&gt;&lt;D xsi:type="xsd:double"&gt;-0.4146278&lt;/D&gt;&lt;D xsi:type="xsd:double"&gt;21.93414&lt;/D&gt;&lt;D xsi:type="xsd:double"&gt;-5.680585&lt;/D&gt;&lt;D xsi:type="xsd:double"&gt;-6.194198&lt;/D&gt;&lt;D xsi:type="xsd:double"&gt;-11.130804&lt;/D&gt;&lt;D xsi:type="xsd:double"&gt;-10.909456&lt;/D&gt;&lt;D xsi:type="xsd:double"&gt;-4.566818&lt;/D&gt;&lt;D xsi:type="xsd:double"&gt;12.502933&lt;/D&gt;&lt;D xsi:type="xsd:double"&gt;-3.5446227&lt;/D&gt;&lt;D xsi:ty</t>
        </r>
      </text>
    </comment>
    <comment ref="A13" authorId="0" shapeId="0" xr:uid="{D27D1597-20E3-4FF1-9A70-B63F89623693}">
      <text>
        <r>
          <rPr>
            <b/>
            <sz val="9"/>
            <color indexed="81"/>
            <rFont val="Tahoma"/>
            <charset val="1"/>
          </rPr>
          <t>pe="xsd:double"&gt;-0.90388656&lt;/D&gt;&lt;D xsi:type="xsd:double"&gt;-15.571779&lt;/D&gt;&lt;D xsi:type="xsd:double"&gt;0.6811738&lt;/D&gt;&lt;D xsi:type="xsd:double"&gt;8.118653&lt;/D&gt;&lt;D xsi:type="xsd:double"&gt;3.0084252&lt;/D&gt;&lt;D xsi:type="xsd:double"&gt;-3.014022&lt;/D&gt;&lt;D xsi:type="xsd:double"&gt;-0.53364635&lt;/D&gt;&lt;D xsi:type="xsd:double"&gt;7.8799725&lt;/D&gt;&lt;D xsi:type="xsd:double"&gt;5.336952&lt;/D&gt;&lt;D xsi:type="xsd:double"&gt;5.3027034&lt;/D&gt;&lt;D xsi:type="xsd:double"&gt;-3.9755344&lt;/D&gt;&lt;D xsi:type="xsd:double"&gt;-1.5074313&lt;/D&gt;&lt;D xsi:type="xsd:double"&gt;-5.7766438&lt;/D&gt;&lt;D xsi:type="xsd:double"&gt;8.893501&lt;/D&gt;&lt;D xsi:type="xsd:double"&gt;3.330505&lt;/D&gt;&lt;D xsi:type="xsd:double"&gt;3.818524&lt;/D&gt;&lt;D xsi:type="xsd:double"&gt;1.1667013&lt;/D&gt;&lt;D xsi:type="xsd:double"&gt;5.9225917&lt;/D&gt;&lt;D xsi:type="xsd:double"&gt;2.4644375&lt;/D&gt;&lt;D xsi:type="xsd:double"&gt;7.102835&lt;/D&gt;&lt;D xsi:type="xsd:double"&gt;3.391838&lt;/D&gt;&lt;D xsi:type="xsd:double"&gt;1.517868&lt;/D&gt;&lt;D xsi:type="xsd:double"&gt;4.774916&lt;/D&gt;&lt;D xsi:type="xsd:double"&gt;5.370569&lt;/D&gt;&lt;D xsi:type="xsd:double"&gt;-2.0499408&lt;/D&gt;&lt;D xsi:type="xsd:double"&gt;15.542173&lt;/D&gt;&lt;D xsi:type="xsd:double"&gt;-9.801883&lt;/D&gt;&lt;D xsi:type="xsd:double"&gt;-2.6589572&lt;/D&gt;&lt;D xsi:type="xsd:double"&gt;-0.59382915&lt;/D&gt;&lt;D xsi:type="xsd:double"&gt;3.315413&lt;/D&gt;&lt;D xsi:type="xsd:double"&gt;-7.566148&lt;/D&gt;&lt;D xsi:type="xsd:double"&gt;0.974071&lt;/D&gt;&lt;D xsi:type="xsd:double"&gt;-3.423053&lt;/D&gt;&lt;D xsi:type="xsd:double"&gt;-3.512162&lt;/D&gt;&lt;D xsi:type="xsd:double"&gt;-12.322593&lt;/D&gt;&lt;D xsi:type="xsd:double"&gt;9.864783&lt;/D&gt;&lt;D xsi:type="xsd:double"&gt;-7.6152563&lt;/D&gt;&lt;D xsi:type="xsd:double"&gt;8.734369&lt;/D&gt;&lt;D xsi:type="xsd:double"&gt;5.7849765&lt;/D&gt;&lt;D xsi:type="xsd:double"&gt;0.9059429&lt;/D&gt;&lt;D xsi:type="xsd:double"&gt;3.7544966&lt;/D&gt;&lt;D xsi:type="xsd:double"&gt;-12.979859&lt;/D&gt;&lt;D xsi:type="xsd:double"&gt;8.168817&lt;/D&gt;&lt;D xsi:type="xsd:double"&gt;0.79057217&lt;/D&gt;&lt;D xsi:type="xsd:double"&gt;-7.1929216&lt;/D&gt;&lt;D xsi:type="xsd:double"&gt;-0.12587905&lt;/D&gt;&lt;D xsi:type="xsd:double"&gt;6.8059087&lt;/D&gt;&lt;D xsi:type="xsd:double"&gt;2.5286555&lt;/D&gt;&lt;D xsi:type="xsd:double"&gt;6.64469&lt;/D&gt;&lt;D xsi:type="xsd:double"&gt;-4.1387854&lt;/D&gt;&lt;D xsi:type="xsd:double"&gt;0.8440137&lt;/D&gt;&lt;D xsi:type="xsd:double"&gt;-10.091745&lt;/D&gt;&lt;D xsi:type="xsd:double"&gt;7.984245&lt;/D&gt;&lt;D xsi:type="xsd:double"&gt;-1.790446&lt;/D&gt;&lt;D xsi:type="xsd:double"&gt;11.131835&lt;/D&gt;&lt;D xsi:type="xsd:double"&gt;7.882309&lt;/D&gt;&lt;D xsi:type="xsd:double"&gt;9.171844&lt;/D&gt;&lt;D xsi:type="xsd:double"&gt;-6.1618147&lt;/D&gt;&lt;D xsi:type="xsd:double"&gt;6.980276&lt;/D&gt;&lt;D xsi:type="xsd:double"&gt;6.2927127&lt;/D&gt;&lt;D xsi:type="xsd:double"&gt;-5.3802786&lt;/D&gt;&lt;D xsi:type="xsd:double"&gt;15.116274&lt;/D&gt;&lt;D xsi:type="xsd:double"&gt;-2.2334456&lt;/D&gt;&lt;D xsi:type="xsd:double"&gt;-6.6123304&lt;/D&gt;&lt;D xsi:type="xsd:double"&gt;2.9379249&lt;/D&gt;&lt;D xsi:type="xsd:double"&gt;-2.2689283&lt;/D&gt;&lt;D xsi:type="xsd:double"&gt;2.2619843&lt;/D&gt;&lt;D xsi:type="xsd:double"&gt;-13.80673&lt;/D&gt;&lt;D xsi:type="xsd:double"&gt;-4.1678247&lt;/D&gt;&lt;D xsi:type="xsd:double"&gt;-2.3340106&lt;/D&gt;&lt;D xsi:type="xsd:double"&gt;4.497552&lt;/D&gt;&lt;D xsi:type="xsd:double"&gt;-6.2784076&lt;/D&gt;&lt;D xsi:type="xsd:double"&gt;-5.5181084&lt;/D&gt;&lt;D xsi:type="xsd:double"&gt;-3.3451855&lt;/D&gt;&lt;D xsi:type="xsd:double"&gt;-2.006352&lt;/D&gt;&lt;D xsi:type="xsd:double"&gt;-8.36035&lt;/D&gt;&lt;D xsi:type="xsd:double"&gt;-9.420961&lt;/D&gt;&lt;D xsi:type="xsd:double"&gt;3.206575&lt;/D&gt;&lt;D xsi:type="xsd:double"&gt;12.124062&lt;/D&gt;&lt;D xsi:type="xsd:double"&gt;-8.325887&lt;/D&gt;&lt;D xsi:type="xsd:double"&gt;-1.8125117&lt;/D&gt;&lt;D xsi:type="xsd:double"&gt;-12.743157&lt;/D&gt;&lt;D xsi:type="xsd:double"&gt;-17.515928&lt;/D&gt;&lt;D xsi:type="xsd:double"&gt;18.725872&lt;/D&gt;&lt;D xsi:type="xsd:double"&gt;11.170208&lt;/D&gt;&lt;D xsi:type="xsd:double"&gt;18.893135&lt;/D&gt;&lt;D xsi:type="xsd:double"&gt;-14.642411&lt;/D&gt;&lt;D xsi:type="xsd:double"&gt;3.7400723&lt;/D&gt;&lt;D xsi:type="xsd:double"&gt;-3.8872123&lt;/D&gt;&lt;D xsi:type="xsd:double"&gt;-6.3704967&lt;/D&gt;&lt;D xsi:type="xsd:double"&gt;1.6311765&lt;/D&gt;&lt;D xsi:type="xsd:double"&gt;10.004449&lt;/D&gt;&lt;D xsi:type="xsd:double"&gt;-9.7615185&lt;/D&gt;&lt;D xsi:type="xsd:double"&gt;-3.7850022&lt;/D&gt;&lt;D xsi:type="xsd:double"&gt;-2.4208605&lt;/D&gt;&lt;D xsi:type="xsd:double"&gt;3.1727195&lt;/D&gt;&lt;D xsi:type="xsd:double"&gt;-4.083252&lt;/D&gt;&lt;D xsi:type="xsd:double"&gt;-5.659914&lt;/D&gt;&lt;D xsi:type="xsd:double"&gt;1.9387007&lt;/D&gt;&lt;D xsi:type="xsd:double"&gt;2.1074295&lt;/D&gt;&lt;D xsi:type="xsd:double"&gt;6.594515&lt;/D&gt;&lt;D xsi:type="xsd:double"&gt;6.257379&lt;/D&gt;&lt;D xsi:type="xsd:double"&gt;-5.8765054&lt;/D&gt;&lt;/FQL&gt;&lt;FQL&gt;&lt;Q&gt;SET-BKK^FMA_PE(NTMA,-10AY,0,AM,"PORTAGG","MEANR")&lt;/Q&gt;&lt;R&gt;121&lt;/R&gt;&lt;C&gt;1&lt;/C&gt;&lt;D xsi:type="xsd:double"&gt;14.2294375713827&lt;/D&gt;&lt;D xsi:type="xsd:double"&gt;14.5420997611039&lt;/D&gt;&lt;D xsi:type="xsd:double"&gt;15.8347011608908&lt;/D&gt;&lt;D xsi:type="xsd:double"&gt;16.0371136569088&lt;/D&gt;&lt;D xsi:type="xsd:double"&gt;15.3553206744085&lt;/D&gt;&lt;D xsi:type="xsd:double"&gt;15.7333767838347&lt;/D&gt;&lt;D xsi:type="xsd:double"&gt;14.875725253878&lt;/D&gt;&lt;D xsi:type="xsd:double"&gt;16.0041845619304&lt;/D&gt;&lt;D xsi:type="xsd:double"&gt;15.7585708375636&lt;/D&gt;&lt;D xsi:type="xsd:double"&gt;14.7972292722712&lt;/D&gt;&lt;D xsi:type="xsd:double"&gt;15.0918485647519&lt;/D&gt;&lt;D xsi:type="xsd:double"&gt;15.1913970259087&lt;/D&gt;&lt;D xsi:type="xsd:double"&gt;15.3405082342358&lt;/D&gt;&lt;D xsi:type="xsd:double"&gt;14.3583307877109&lt;/D&gt;&lt;D xsi:type="xsd:double"&gt;13.9943572331845&lt;/D&gt;&lt;D xsi:type="xsd:double"&gt;13.7890774583387&lt;/D&gt;&lt;D xsi:type="xsd:double"&gt;14.3231865973481&lt;/D&gt;&lt;D xsi:type="xsd:double"&gt;13.5399151051841&lt;/D&gt;&lt;D xsi:type="xsd:double"&gt;12.5993528487419&lt;/D&gt;&lt;D xsi:type="xsd:double"&gt;12.9889984954733&lt;/D&gt;&lt;D xsi:type="xsd:double"&gt;13.8240344887753&lt;/D&gt;&lt;D xsi:type="xsd:double"&gt;14.4236659760445&lt;/D&gt;&lt;D xsi:type="xsd:double"&gt;14.4423528715585&lt;/D&gt;&lt;D xsi:type="xsd:double"&gt;14.430600557078&lt;/D&gt;&lt;D xsi:type="xsd:double"&gt;14.6420682298191&lt;/D&gt;&lt;D xsi:type="xsd:double"&gt;15.4374626336687&lt;/D&gt;&lt;D xsi:type="xsd:double"&gt;15.3622293270516&lt;/D&gt;&lt;D xsi:type="xsd:double"&gt;14.4572932650812&lt;/D&gt;&lt;D xsi:type="xsd:double"&gt;14.5976969668321&lt;/D&gt;&lt;D xsi:type="xsd:double"&gt;14.6253439562141&lt;/D&gt;&lt;D xsi:type="xsd:double"&gt;14.7331782783102&lt;/D&gt;&lt;D xsi:type="xsd:double"&gt;15.265850720049&lt;/D&gt;&lt;D xsi:type="xsd:double"&gt;14.8912663014231&lt;/D&gt;&lt;D xsi:type="xsd:double"&gt;15.0053267633468&lt;/D&gt;&lt;D xsi:type="xsd:double"&gt;14.7801987916943&lt;/D&gt;&lt;D xsi:type="xsd:double"&gt;14.7318193814599&lt;/D&gt;&lt;D xsi:type="xsd:double"&gt;14.796160302253&lt;/D&gt;&lt;D xsi:type="xsd:double"&gt;14.7364118530787&lt;/D&gt;&lt;D xsi:type="xsd:double"&gt;14.8011541991795&lt;/D&gt;&lt;D xsi:type="xsd:double"&gt;15.3342254722919&lt;/D&gt;&lt;D xsi:type="xsd:double"&gt;15.7367211247383&lt;/D&gt;&lt;D xsi:type="xsd:double"&gt;15.5499388917198&lt;/D&gt;&lt;D xsi:type="xsd:double"&gt;15.7856401329208&lt;/D&gt;&lt;D xsi:type="xsd:double"&gt;16.495930599195&lt;/D&gt;&lt;D xsi:type="xsd:double"&gt;16.2087858107427&lt;/D&gt;&lt;D xsi:type="xsd:double"&gt;15.4200783537007&lt;/D&gt;&lt;D xsi:type="xsd:double"&gt;15.2366970680304&lt;/D&gt;&lt;D xsi:type="xsd:double"&gt;15.1349978803103&lt;/D&gt;&lt;D xsi:type="xsd:double"&gt;13.879080383162&lt;/D&gt;&lt;D xsi:type="xsd:double"&gt;14.7597701779683&lt;/D&gt;&lt;D xsi:type="xsd:double"&gt;14.9044481765697&lt;/D&gt;&lt;D xsi:type="xsd:double"&gt;15.0446271857992&lt;/D&gt;&lt;D xsi:type="xsd:double"&gt;13.9291263396438&lt;/D&gt;&lt;D xsi:type="xsd:double"&gt;14.1334218260926&lt;/D&gt;&lt;D xsi:type="xsd:double"&gt;13.5028001106746&lt;/D&gt;&lt;D xsi:type="xsd:double"&gt;14.3504376170385&lt;/D&gt;&lt;D xsi:type="xsd:double"&gt;14.9541775894701&lt;/D&gt;&lt;D xsi:type="xsd:double"&gt;14.7494976111257&lt;/D&gt;&lt;D xsi:type="xsd:double"&gt;15.075783429681&lt;/D&gt;&lt;D xsi:type="xsd:double"&gt;14.7989094140112&lt;/D&gt;&lt;D xsi:type="xsd:double"&gt;15.7956611057543&lt;/D&gt;&lt;D xsi:type="xsd:double"&gt;15.6766678970573&lt;/D&gt;&lt;D xsi:type="xsd:double"&gt;15.0851226282188&lt;/D&gt;&lt;D xsi:type="xsd:double"&gt;15.3405758196669&lt;/D&gt;&lt;D xsi:type="xsd:double"&gt;15.2229883312771&lt;/D&gt;&lt;D xsi:type="xsd:double"&gt;15.6396794560484&lt;/D&gt;&lt;D xsi:type="xsd:double"&gt;15.3646346874671&lt;/D&gt;&lt;D xsi:type="xsd:double"&gt;14.9852472728456&lt;/D&gt;&lt;D xsi:type="xsd:double"&gt;13.9048018661799&lt;/D&gt;&lt;D xsi:type="xsd:double"&gt;12.6282195523377&lt;/D&gt;&lt;D xsi:type="xsd:double"&gt;15.7250696238679&lt;/D&gt;&lt;D xsi:type="xsd:double"&gt;18.7456758541797&lt;/D&gt;&lt;D xsi:type="xsd:double"&gt;18.9332783278714&lt;/D&gt;&lt;D xsi:type="xsd:double"&gt;19.4541444073123&lt;/D&gt;&lt;D xsi:type="xsd:double"&gt;19.3684105148379&lt;/D&gt;&lt;D xsi:type="xsd:double"&gt;18.4608691755727&lt;/D&gt;&lt;D xsi:type="xsd:double"&gt;17.1219612496346&lt;/D&gt;&lt;D xsi:type="xsd:double"&gt;19.5316351951264&lt;/D&gt;&lt;D xsi:type="xsd:double"&gt;19.5063646638908&lt;/D&gt;&lt;D xsi:type="xsd:double"&gt;19.0748418724378&lt;/D&gt;&lt;D xsi:type="xsd:double"&gt;18.9542185492638&lt;/D&gt;&lt;D xsi:type="xsd:double"&gt;19.4243536808756&lt;/D&gt;&lt;D xsi:type="xsd:double"&gt;18.779455654587&lt;/D&gt;&lt;D xsi:type="xsd:double"&gt;17.7143885906465&lt;/D&gt;&lt;D xsi:type="xsd:double"&gt;17.3237571451991&lt;/D&gt;&lt;D xsi:type="xsd:double"&gt;16.689550574325&lt;/D&gt;&lt;D xsi:type="xsd:double"&gt;17.5457063364347&lt;/D&gt;&lt;D xsi:type="xsd:double"&gt;17.2779070559009&lt;/D&gt;&lt;D xsi:type="xsd:double"&gt;17.029639279193&lt;/D&gt;&lt;D xsi:type="xsd:double"&gt;16.9796434394869&lt;/D&gt;&lt;D xsi:type="xsd:double"&gt;17.1537280580342&lt;/D&gt;&lt;D xsi:type="xsd:double"&gt;16.9932019022579&lt;/D&gt;&lt;D xsi:type="xsd:double"&gt;17.2505897387469&lt;/D&gt;&lt;D xsi:type="xsd:double"&gt;17.2316983381361&lt;/D&gt;&lt;D xsi:type="xsd:double"&gt;16.5519926219646&lt;/D&gt;&lt;D xsi:type="xsd:double"&gt;16.1580360610191&lt;/D&gt;&lt;D xsi:type="xsd:double"&gt;15.4480237959608&lt;/D&gt;&lt;D xsi:type="xsd:double"&gt;15.0887470405458&lt;/D&gt;&lt;D xsi:type="xsd:double"&gt;15.6210295315829&lt;/D&gt;&lt;D xsi:type="xsd:double"&gt;15.1812007444594&lt;/D&gt;&lt;D xsi:type="xsd:double"&gt;15.251457722308&lt;/D&gt;&lt;D xsi:type="xsd:double"&gt;15.5069006224282&lt;/D&gt;&lt;D xsi:type="xsd:double"&gt;15.8137768940367&lt;/D&gt;&lt;D xsi:type="xsd:double"&gt;16.0317382203781&lt;/D&gt;&lt;D xsi:type="xsd:double"&gt;15.5658903433837&lt;/D&gt;&lt;D xsi:type="xsd:double"&gt;15.8187940711531&lt;/D&gt;&lt;D xsi:type="xsd:double"&gt;15.2232747518281&lt;/D&gt;&lt;D xsi:type="xsd:double"&gt;15.5294863987323&lt;/D&gt;&lt;D xsi:type="xsd:double"&gt;14.9965667943687&lt;/D&gt;&lt;D xsi:type="xsd:double"&gt;15.9792644690048&lt;/D&gt;&lt;D xsi:type="xsd:double"&gt;16.1185418526327&lt;/D&gt;&lt;D xsi:type="xsd:double"&gt;15.1758548940477&lt;/D&gt;&lt;D xsi:type="xsd:double"&gt;14.2717774966225&lt;/D&gt;&lt;D xsi:type="xsd:double"&gt;14.4765389390382&lt;/D&gt;&lt;D xsi:type="xsd:double"&gt;14.5898738455011&lt;/D&gt;&lt;D xsi:type="xsd:double"&gt;14.1198767950717&lt;/D&gt;&lt;D xsi:type="xsd:double"&gt;14.3164624790824&lt;/D&gt;&lt;D xsi:type="xsd:double"&gt;14.1392708984728&lt;/D&gt;&lt;D xsi:type="xsd:double"&gt;14.0681716179997&lt;/D&gt;&lt;D xsi:type="xsd:double"&gt;14.0323745306716&lt;/D&gt;&lt;D xsi:type="xsd:double"&gt;13.3770953488852&lt;/D&gt;&lt;/FQL&gt;&lt;FQL&gt;&lt;Q&gt;UAE^FMA_PE(LTMA,-10AY,0,AM,"PORTAGG","MEANR")&lt;/Q&gt;&lt;R&gt;121&lt;/R&gt;&lt;C&gt;1&lt;/C&gt;&lt;D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xsi:type="xsd:double"&gt;11.8836268368705&lt;/D&gt;&lt;D xsi:type="xsd:double"&gt;13.1336316112065&lt;/D&gt;&lt;D xsi:type="xsd:double"&gt;12.8587863794989&lt;/D&gt;&lt;D xsi:type="xsd:double"&gt;13.7386606388237&lt;/D&gt;&lt;D xsi:type="xsd:double"&gt;13.6078931400908&lt;/D&gt;&lt;D xsi:type="xsd:double"&gt;13.552904049648&lt;/D&gt;&lt;D xsi:type="xsd:double"&gt;13.4328867700846&lt;/D&gt;&lt;D xsi:type="xsd:double"&gt;12.8982077826179&lt;/D&gt;&lt;D xsi:type="xsd:double"&gt;13.2640136786064&lt;/D&gt;&lt;D xsi:type="xsd:double"&gt;13.0931045391168&lt;/D&gt;&lt;D xsi:type="xsd:double"&gt;12.087435200795&lt;/D&gt;&lt;D xsi:type="xsd:double"&gt;12.3211541340124&lt;/D&gt;&lt;D xsi:type="xsd:double"&gt;11.9355996834542&lt;/D&gt;&lt;D xsi:type="xsd:double"&gt;12.4533550105119&lt;/D&gt;&lt;D xsi:type="xsd:double"&gt;12.9239138911058&lt;/D&gt;&lt;D xsi:type="xsd:double"&gt;13.320720105263&lt;/D&gt;&lt;D xsi:type="xsd:double"&gt;13.2464952838965&lt;/D&gt;&lt;D xsi:type="xsd:double"&gt;13.2279976663929&lt;/D&gt;&lt;D xsi:type="xsd:double"&gt;13.5023382386493&lt;/D&gt;&lt;D xsi:type="xsd:double"&gt;13.3585067178666&lt;/D&gt;&lt;D xsi:type="xsd:double"&gt;13.8421842223581&lt;/D&gt;&lt;D xsi:type="xsd:double"&gt;13.3362971402701&lt;/D&gt;&lt;D xsi:type="xsd:double"&gt;12.5766506122137&lt;/D&gt;&lt;D xsi:type="xsd:double"&gt;12.7303582442786&lt;/D&gt;&lt;D xsi:type="xsd:double"&gt;13.65017976858&lt;/D&gt;&lt;D xsi:type="xsd:double"&gt;13.4319955355359&lt;/D&gt;&lt;D xsi:type="xsd:double"&gt;13.2874343403593&lt;/D&gt;&lt;D xsi:type="xsd:double"&gt;13.2291197215184&lt;/D&gt;&lt;D xsi:type="xsd:double"&gt;13.075858491855&lt;/D&gt;&lt;D xsi:type="xsd:double"&gt;12.7664549300696&lt;/D&gt;&lt;D xsi:type="xsd:double"&gt;13.0831216041984&lt;/D&gt;&lt;D xsi:type="xsd:double"&gt;12.615001607201&lt;/D&gt;&lt;D xsi:type="xsd:double"&gt;12.0670944195611&lt;/D&gt;&lt;D xsi:type="xsd:double"&gt;12.4077335176715&lt;/D&gt;&lt;D xsi:type="xsd:double"&gt;11.3402695554881&lt;/D&gt;&lt;D xsi:type="xsd:double"&gt;11.7482203562533&lt;/D&gt;&lt;D xsi:type="xsd:double"&gt;12.3686617842054&lt;/D&gt;&lt;D xsi:type="xsd:double"&gt;12.392970597408&lt;/D&gt;&lt;D xsi:type="xsd:double"&gt;12.2338918979435&lt;/D&gt;&lt;D xsi:type="xsd:double"&gt;12.392468202874&lt;/D&gt;&lt;D xsi:type="xsd:double"&gt;11.8689596307753&lt;/D&gt;&lt;D xsi:type="xsd:double"&gt;11.9606659281086&lt;/D&gt;&lt;D xsi:type="xsd:double"&gt;12.2811455725914&lt;/D&gt;&lt;D xsi:type="xsd:double"&gt;12.3970533960689&lt;/D&gt;&lt;D xsi:type="xsd:double"&gt;12.8210026002618&lt;/D&gt;&lt;D xsi:type="xsd:double"&gt;12.4700105818805&lt;/D&gt;&lt;D xsi:type="xsd:double"&gt;12.6724123958149&lt;/D&gt;&lt;D xsi:type="xsd:double"&gt;11.887801097498&lt;/D&gt;&lt;D xsi:type="xsd:double"&gt;12.2267291994917&lt;/D&gt;&lt;D xsi:type="xsd:double"&gt;12.7112629823351&lt;/D&gt;&lt;D xsi:type="xsd:double"&gt;12.7097825635585&lt;/D&gt;&lt;D xsi:type="xsd:double"&gt;12.9047207251744&lt;/D&gt;&lt;D xsi:type="xsd:double"&gt;12.4788223181444&lt;/D&gt;&lt;D xsi:type="xsd:double"&gt;13.1159233443538&lt;/D&gt;&lt;D xsi:type="xsd:double"&gt;13.3747665285336&lt;/D&gt;&lt;D xsi:type="xsd:double"&gt;13.9570409800949&lt;/D&gt;&lt;D xsi:type="xsd:double"&gt;14.2755631452046&lt;/D&gt;&lt;D xsi:type="xsd:double"&gt;14.3819079351327&lt;/D&gt;&lt;D xsi:type="xsd:double"&gt;14.1018057625335&lt;/D&gt;&lt;D xsi:type="xsd:double"&gt;15.8997514863968&lt;/D&gt;&lt;D xsi:type="xsd:double"&gt;16.0290643227584&lt;/D&gt;&lt;D xsi:type="xsd:double"&gt;14.7578317281711&lt;/D&gt;&lt;D xsi:type="xsd:double"&gt;14.0939761366539&lt;/D&gt;&lt;D xsi:type="xsd:double"&gt;15.832929542133&lt;/D&gt;&lt;D xsi:type="xsd:double"&gt;16.6782865701903&lt;/D&gt;&lt;D xsi:type="xsd:double"&gt;17.8135491733847&lt;/D&gt;&lt;D xsi:type="xsd:double"&gt;17.849009696873&lt;/D&gt;&lt;D xsi:type="xsd:double"&gt;16.6001292449991&lt;/D&gt;&lt;D xsi:type="xsd:double"&gt;18.484586197462&lt;/D&gt;&lt;D xsi:type="xsd:double"&gt;22.0095987070064&lt;/D&gt;&lt;D xsi:type="xsd:double"&gt;26.8790671614586&lt;/D&gt;&lt;D xsi:type="xsd:double"&gt;24.2905100297431&lt;/D&gt;&lt;D xsi:type="xsd:double"&gt;24.2590409495565&lt;/D&gt;&lt;D xsi:type="xsd:double"&gt;27.5987027983256&lt;/D&gt;&lt;D xsi:type="xsd:double"&gt;26.5840699752825&lt;/D&gt;&lt;D xsi:type="xsd:double"&gt;25.019599769173&lt;/D&gt;&lt;D xsi:type="xsd:double"&gt;24.2664894597016&lt;/D&gt;&lt;D xsi:type="xsd:double"&gt;23.1172986744134&lt;/D&gt;&lt;D xsi:type="xsd:double"&gt;21.7612238135477&lt;/D&gt;&lt;D xsi:type="xsd:double"&gt;21.2583663131774&lt;/D&gt;&lt;D xsi:type="xsd:double"&gt;19.827720654048&lt;/D&gt;&lt;D xsi:type="xsd:double"&gt;18.5376860051765&lt;/D&gt;&lt;D xsi:type="xsd:double"&gt;17.7088008461036&lt;/D&gt;&lt;D xsi:type="xsd:double"&gt;16.6427951148397&lt;/D&gt;&lt;D xsi:type="xsd:double"&gt;17.1756797104345&lt;/D&gt;&lt;D xsi:type="xsd:double"&gt;17.3035021942787&lt;/D&gt;&lt;D xsi:type="xsd:double"&gt;17.3399849753517&lt;/D&gt;&lt;D xsi:type="xsd:double"&gt;17.3875654540577&lt;/D&gt;&lt;D xsi:type="xsd:double"&gt;16.4947825886414&lt;/D&gt;&lt;D xsi:type="xsd:double"&gt;15.7681809725756&lt;/D&gt;&lt;D xsi:type="xsd:double"&gt;15.5976316381695&lt;/D&gt;&lt;D xsi:type="xsd:double"&gt;15.564280637208&lt;/D&gt;&lt;D xsi:type="xsd:double"&gt;14.6794614621267&lt;/D&gt;&lt;D xsi:type="xsd:double"&gt;14.2364217387336&lt;/D&gt;&lt;D xsi:type="xsd:double"&gt;13.3895045311248&lt;/D&gt;&lt;D xsi:type="xsd:double"&gt;12.6734080169801&lt;/D&gt;&lt;D xsi:type="xsd:double"&gt;12.0214118336956&lt;/D&gt;&lt;D xsi:type="xsd:double"&gt;12.3373965417131&lt;/D&gt;&lt;D xsi:type="xsd:double"&gt;12.051196767305&lt;/D&gt;&lt;D xsi:type="xsd:double"&gt;12.1507936894815&lt;/D&gt;&lt;D xsi:type="xsd:double"&gt;11.7454265640857&lt;/D&gt;&lt;D xsi:type="xsd:double"&gt;11.7774022717704&lt;/D&gt;&lt;D xsi:type="xsd:double"&gt;11.7727668883542&lt;/D&gt;&lt;D xsi:type="xsd:double"&gt;11.3421986324339&lt;/D&gt;&lt;D xsi:type="xsd:double"&gt;11.2648353023653&lt;/D&gt;&lt;D xsi:type="xsd:double"&gt;9.94691124401416&lt;/D&gt;&lt;D xsi:type="xsd:double"&gt;10.1436983181108&lt;/D&gt;&lt;D xsi:type="xsd:double"&gt;10.1385601276561&lt;/D&gt;&lt;D xsi:type="xsd:double"&gt;10.1244500306573&lt;/D&gt;&lt;D xsi:type="xsd:double"&gt;9.49353320792079&lt;/D&gt;&lt;D xsi:type="xsd:double"&gt;9.40213409979159&lt;/D&gt;&lt;D xsi:type="xsd:double"&gt;9.27042790519019&lt;/D&gt;&lt;D xsi:type="xsd:double"&gt;8.97261746441307&lt;/D&gt;&lt;D xsi:type="xsd:double"&gt;8.99900040105356&lt;/D&gt;&lt;/FQL&gt;&lt;FQL&gt;&lt;Q&gt;PASP-FDS^FG_PRICE_MAVG(0,,,,30)&lt;/Q&gt;&lt;R&gt;1&lt;/R&gt;&lt;C&gt;1&lt;/C&gt;&lt;D xsi:type="xsd:double"&gt;957.36664&lt;/D&gt;&lt;/FQL&gt;&lt;FQL&gt;&lt;Q&gt;FTSEWIVNXXXX^FG_PRICE(0)&lt;/Q&gt;&lt;R&gt;1&lt;/R&gt;&lt;C&gt;1&lt;/C&gt;&lt;D xsi:type="xsd:double"&gt;365.83855754&lt;/D&gt;&lt;/FQL&gt;&lt;FQL&gt;&lt;Q&gt;CAGDPY@TH^EE_ACTUAL_ANNUAL(MED,+1)&lt;/Q&gt;&lt;R&gt;1&lt;/R&gt;&lt;C&gt;1&lt;/C&gt;&lt;D xsi:type="xsd:double"&gt;2.4&lt;/D&gt;&lt;/FQL&gt;&lt;FQL&gt;&lt;Q&gt;USDVND^STD(FG_PRICE_CHANGE(0,-1AY,AM))&lt;/Q&gt;&lt;R&gt;1&lt;/R&gt;&lt;C&gt;1&lt;/C&gt;&lt;D xsi:type="xsd:double"&gt;0.915398279413977&lt;/D&gt;&lt;/FQL&gt;&lt;FQL&gt;&lt;Q&gt;USDZAR^STD(FG_PRICE_CHANGE(0,-1AY,AM))&lt;/Q&gt;&lt;R&gt;1&lt;/R&gt;&lt;C&gt;1&lt;/C&gt;&lt;D xsi:type="xsd:double"&gt;3.04454156221864&lt;/D&gt;&lt;/FQL&gt;&lt;FQL&gt;&lt;Q&gt;USDPHP^STD(FG_PRICE_CHANGE(0,-1AY,AM))&lt;/Q&gt;&lt;R&gt;1&lt;/R&gt;&lt;C&gt;1&lt;/C&gt;&lt;D xsi:type="xsd:double"&gt;1.51380240882697&lt;/D&gt;&lt;/FQL&gt;&lt;FQL&gt;&lt;Q&gt;FC0000KR^FMA_EPS(NTMA,-20AY,0,CY,,"PORTAGG","MEANR")&lt;/Q&gt;&lt;R&gt;20&lt;/R&gt;&lt;C&gt;1&lt;/C&gt;&lt;D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xsi:type="xsd:double"&gt;51.3050657286793&lt;/D&gt;&lt;D xsi:type="xsd:double"&gt;35.389415157091&lt;/D&gt;&lt;D xsi:type="xsd:double"&gt;41.6877022177968&lt;/D&gt;&lt;/FQL&gt;&lt;FQL&gt;&lt;Q&gt;EZA^P_PRICE_RETURNS_PR('52W',2,-10AY,0,AM)&lt;/Q&gt;&lt;R&gt;121&lt;/R&gt;&lt;C&gt;1&lt;/C&gt;&lt;D xsi:type="xsd:double"&gt;24.626328&lt;/D&gt;&lt;D xsi:type="xsd:double"&gt;22.689365&lt;/D&gt;&lt;D xsi:type="xsd:double"&gt;27.599812&lt;/D&gt;&lt;D xsi:type="xsd:double"&gt;2.9187918&lt;/D&gt;&lt;D xsi:type="xsd:double"&gt;2.5480509&lt;/D&gt;&lt;D xsi:type="xsd:double"&gt;10.775614&lt;/D&gt;&lt;D xsi:type="xsd:double"&gt;5.0824404&lt;/D&gt;&lt;D xsi:type="xsd:double"&gt;19.266582&lt;/D&gt;&lt;D xsi:type="xsd:double"&gt;11.100494&lt;/D&gt;&lt;D xsi:type="xsd:double"&gt;2.9209137&lt;/D&gt;&lt;D xsi:type="xsd:double"&gt;11.05063&lt;/D&gt;&lt;D xsi:type="xsd:double"&gt;-2.251935&lt;/D&gt;&lt;D xsi:type="xsd:double"&gt;-3.136319&lt;/D&gt;&lt;D xsi:type="xsd:double"&gt;-12.919706&lt;/D&gt;&lt;D xsi:type="xsd:double"&gt;-18.238962&lt;/D&gt;&lt;D xsi:type="xsd:double"&gt;-19.236416&lt;/D&gt;&lt;D xsi:type="xsd:double"&gt;-13.070452&lt;/D&gt;&lt;D xsi:type="xsd:double"&gt;-22.476704&lt;/D&gt;&lt;D xsi:type="xsd:double"&gt;-22.851307&lt;/D&gt;&lt;D xsi:type="xsd:double"&gt;-35.246284&lt;/D&gt;&lt;D xsi:type="xsd:double"&gt;-35.077156&lt;/D&gt;&lt;D xsi:type="xsd:double"&gt;-21.804459&lt;/D&gt;&lt;D xsi:type="xsd:double"&gt;-21.603394&lt;/D&gt;&lt;D xsi:type="xsd:double"&gt;-22.281616&lt;/D&gt;&lt;D xsi:type="xsd:double"&gt;-21.373743&lt;/D&gt;&lt;D xsi:type="xsd:double"&gt;-1.8886387&lt;/D&gt;&lt;D xsi:type="xsd:double"&gt;0.6767273&lt;/D&gt;&lt;D xsi:type="xsd:double"&gt;16.725277&lt;/D&gt;&lt;D xsi:type="xsd:double"&gt;-3.374219&lt;/D&gt;&lt;D xsi:type="xsd:double"&gt;2.6937127&lt;/D&gt;&lt;D xsi:type="xsd:double"&gt;10.857081&lt;/D&gt;&lt;D xsi:type="xsd:double"&gt;38.08422&lt;/D&gt;&lt;D xsi:type="xsd:double"&gt;30.25527&lt;/D&gt;&lt;D xsi:type="xsd:double"&gt;19.901525&lt;/D&gt;&lt;D xsi:type="xsd:double"&gt;9.863186&lt;/D&gt;&lt;D xsi:type="xsd:double"&gt;26.251137&lt;/D&gt;&lt;D xsi:type="xsd:double"&gt;19.68894&lt;/D&gt;&lt;D xsi:type="xsd:double"&gt;9.030628&lt;/D&gt;&lt;D xsi:type="xsd:double"&gt;16.131962&lt;/D&gt;&lt;D xsi:type="xsd:double"&gt;3.4561157&lt;/D&gt;&lt;D xsi:type="xsd:double"&gt;12.711978&lt;/D&gt;&lt;D xsi:type="xsd:double"&gt;25.359022&lt;/D&gt;&lt;D xsi:type="xsd:double"&gt;35.837555&lt;/D&gt;&lt;D xsi:type="xsd:double"&gt;37.57088&lt;/D&gt;&lt;D xsi:type="xsd:double"&gt;32.07233&lt;/D&gt;&lt;D xsi:type="xsd:double"&gt;18.376244&lt;/D&gt;&lt;D xsi:type="xsd:double"&gt;18.130661&lt;/D&gt;&lt;D xsi:type="xsd:double"&gt;6.190598&lt;/D&gt;&lt;D xsi:type="xsd:double"&gt;-1.3997316&lt;/D&gt;&lt;D xsi:type="xsd:double"&gt;1.6801715&lt;/D&gt;&lt;D xsi:type="xsd:double"&gt;-4.4723153&lt;/D&gt;&lt;D xsi:type="xsd:double"&gt;-5.276191&lt;/D&gt;&lt;D xsi:type="xsd:double"&gt;-15.105367&lt;/D&gt;&lt;D xsi:type="xsd:double"&gt;-12.029099&lt;/D&gt;&lt;D xsi:type="xsd:double"&gt;-24.064684&lt;/D&gt;&lt;D xsi:type="xsd:double"&gt;-24.485456&lt;/D&gt;&lt;D xsi:type="xsd:double"&gt;-21.951462&lt;/D&gt;&lt;D xsi:type="xsd:double"&gt;-21.486504&lt;/D&gt;&lt;D xsi:type="xsd:double"&gt;-11.624879&lt;/D&gt;&lt;D xsi:type="xsd:double"&gt;-19.941193&lt;/D&gt;&lt;D xsi:type="xsd:double"&gt;3.2091022&lt;/D&gt;&lt;D xsi:type="xsd:double"&gt;-6.6547513&lt;/D&gt;&lt;D xsi:type="xsd:double"&gt;-16.754318&lt;/D&gt;&lt;D xsi:type="xsd:double"&gt;-7.5554967&lt;/D&gt;&lt;D xsi:type="xsd:double"&gt;12.177742&lt;/D&gt;&lt;D xsi:type="xsd:double"&gt;-2.5549948&lt;/D&gt;&lt;D xsi:type="xsd:double"&gt;11.376345&lt;/D&gt;&lt;D xsi:type="xsd:double"&gt;-7.0428133&lt;/D&gt;&lt;D xsi:type="xsd:double"&gt;-15.410227&lt;/D&gt;&lt;D xsi:type="xsd:double"&gt;-38.08133&lt;/D&gt;&lt;D xsi:type="xsd:double"&gt;-37.751232&lt;/D&gt;&lt;D xsi:type="xsd:double"&gt;-23.041647&lt;/D&gt;&lt;D xsi:type="xsd:double"&gt;-27.256382&lt;/D&gt;&lt;D xsi:type="xsd:double"&gt;-16.042751&lt;/D&gt;&lt;D xsi:type="xsd:double"&gt;-6.431937&lt;/D&gt;&lt;D xsi:type="xsd:double"&gt;-15.199166&lt;/D&gt;&lt;D xsi:type="xsd:double"&gt;-20.141613&lt;/D&gt;&lt;D xsi:type="xsd:double"&gt;-3.8529277&lt;/D&gt;&lt;D xsi:type="xsd:double"&gt;-6.09653&lt;/D&gt;&lt;D xsi:type="xsd:double"&gt;4.540813&lt;/D&gt;&lt;D xsi:type="xsd:double"&gt;13.539017&lt;/D&gt;&lt;D xsi:type="xsd:double"&gt;69.02882&lt;/D&gt;&lt;D xsi:type="xsd:double"&gt;74.52435&lt;/D&gt;&lt;D xsi:type="xsd:double"&gt;65.8787&lt;/D&gt;&lt;D xsi:type="xsd:double"&gt;43.879448&lt;/D&gt;&lt;D xsi:type="xsd:double"&gt;25.864946&lt;/D&gt;&lt;D xsi:type="xsd:double"&gt;33.004738&lt;/D&gt;&lt;D xsi:type="xsd:double"&gt;33.964775&lt;/D&gt;&lt;D xsi:type="xsd:double"&gt;36.708797&lt;/D&gt;&lt;D xsi:type="xsd:double"&gt;2.9657602&lt;/D&gt;&lt;D xsi:type="xsd:double"&gt;7.6274395&lt;/D&gt;&lt;D xsi:type="xsd:double"&gt;9.495485&lt;/D&gt;&lt;D xsi:type="xsd:double"&gt;16.09434&lt;/D&gt;&lt;D xsi:type="xsd:double"&gt;13.924384&lt;/D&gt;&lt;D xsi:type="xsd:double"&gt;-5.4177403&lt;/D&gt;&lt;D xsi:type="xsd:double"&gt;-6.9904623&lt;/D&gt;&lt;D xsi:type="xsd:double"&gt;-7.876706&lt;/D&gt;&lt;D xsi:type="xsd:double"&gt;-6.9303694&lt;/D&gt;&lt;D xsi:type="xsd:double"&gt;-6.395155&lt;/D&gt;&lt;D xsi:type="xsd:double"&gt;-16.416477&lt;/D&gt;&lt;D xsi:type="xsd:double"&gt;-17.079765&lt;/D&gt;&lt;D xsi:type="xsd:double"&gt;6.5814614&lt;/D&gt;&lt;D xsi:type="xsd:double"&gt;-3.7303329&lt;/D&gt;&lt;D xsi:type="xsd:double"&gt;-0.1827538&lt;/D&gt;&lt;D xsi:type="xsd:double"&gt;-19.221878&lt;/D&gt;&lt;D xsi:type="xsd:double"&gt;-20.805567&lt;/D&gt;&lt;D xsi:type="xsd:double"&gt;-6.7308664&lt;/D&gt;&lt;D xsi:type="xsd:double"&gt;-17.069536&lt;/D&gt;&lt;D xsi:type="xsd:double"&gt;-5.4353533&lt;/D&gt;&lt;D xsi:type="xsd:double"&gt;8.39752&lt;/D&gt;&lt;D xsi:type="xsd:double"&gt;-1.5353858&lt;/D&gt;&lt;D xsi:type="xsd:double"&gt;4.44957&lt;/D&gt;&lt;D xsi:type="xsd:double"&gt;-1.1664093&lt;/D&gt;&lt;D xsi:type="xsd:double"&gt;-3.1276226&lt;/D&gt;&lt;D xsi:type="xsd:double"&gt;-1.5174091&lt;/D&gt;&lt;D xsi:type="xsd:double"&gt;-12.213153&lt;/D&gt;&lt;D xsi:type="xsd:double"&gt;-7.250243&lt;/D&gt;&lt;D xsi:type="xsd:double"&gt;-3.9355814&lt;/D&gt;&lt;D xsi:type="xsd:double"&gt;-2.3598373&lt;/D&gt;&lt;D xsi:type="xsd:double"&gt;17.531704&lt;/D&gt;&lt;D xsi:type="xsd:double"&gt;12.611866&lt;/D&gt;&lt;/FQL&gt;&lt;FQL&gt;&lt;Q&gt;INDA^FMA_DIV_YLD(NTMA,-10AY,0,AM,"PORTAGG","MEANR")&lt;/Q&gt;&lt;R&gt;121&lt;/R&gt;&lt;C&gt;1&lt;/C&gt;&lt;D xsi:type="xsd:double"&gt;1.56922060142789&lt;/D&gt;&lt;D xsi:type="xsd:double"&gt;1.57493895387449&lt;/D&gt;&lt;D xsi:type="xsd:double"&gt;1.56732182723066&lt;/D&gt;&lt;D xsi:type="xsd:double"&gt;1.5796845616713&lt;/D&gt;&lt;D xsi:type="xsd:double"&gt;1.60938351616785&lt;/D&gt;&lt;D xsi:type="xsd:double"&gt;1.50702225810179&lt;/D&gt;&lt;D xsi:type="xsd:double"&gt;1.60217985094018&lt;/D&gt;&lt;D xsi:type="xsd:double"&gt;1.47998726989834&lt;/D&gt;&lt;D xsi:type="xsd:double"&gt;1.47254169625089&lt;/D&gt;&lt;D xsi:type="xsd:double"&gt;1.56389160479072&lt;/D&gt;&lt;D xsi:type="xsd:double"&gt;1.669392159824&lt;/D&gt;&lt;D xsi:type="xsd:double"&gt;1.65337501511007&lt;/D&gt;&lt;D xsi:type="xsd:double"&gt;1.65075082267748&lt;/D&gt;&lt;D xsi:type="xsd:double"&gt;1.57762367675326&lt;/D&gt;&lt;D xsi:type="xsd:double"&gt;1.63715998610431&lt;/D&gt;&lt;D xsi:type="xsd:double"&gt;1.71029430433102&lt;/D&gt;&lt;D xsi:type="xsd:double"&gt;1.65780707773656&lt;/D&gt;&lt;D xsi:type="xsd:double"&gt;1.72286599969192&lt;/D&gt;&lt;D xsi:type="xsd:double"&gt;1.70971287730931&lt;/D&gt;&lt;D xsi:type="xsd:double"&gt;1.79318063055667&lt;/D&gt;&lt;D xsi:type="xsd:double"&gt;1.86302937421243&lt;/D&gt;&lt;D xsi:type="xsd:double"&gt;1.75446430163443&lt;/D&gt;&lt;D xsi:type="xsd:double"&gt;1.69842099271712&lt;/D&gt;&lt;D xsi:type="xsd:double"&gt;1.65955057406852&lt;/D&gt;&lt;D xsi:type="xsd:double"&gt;1.62444086415124&lt;/D&gt;&lt;D xsi:type="xsd:double"&gt;1.52301876230844&lt;/D&gt;&lt;D xsi:type="xsd:double"&gt;1.55567923154527&lt;/D&gt;&lt;D xsi:type="xsd:double"&gt;1.52628745550805&lt;/D&gt;&lt;D xsi:type="xsd:double"&gt;1.56736498605141&lt;/D&gt;&lt;D xsi:type="xsd:double"&gt;1.68308663779773&lt;/D&gt;&lt;D xsi:type="xsd:double"&gt;1.7252344629023&lt;/D&gt;&lt;D xsi:type="xsd:double"&gt;1.61752947405768&lt;/D&gt;&lt;D xsi:type="xsd:double"&gt;1.58709013129702&lt;/D&gt;&lt;D xsi:type="xsd:double"&gt;1.56255009121882&lt;/D&gt;&lt;D xsi:type="xsd:double"&gt;1.56878802167138&lt;/D&gt;&lt;D xsi:type="xsd:double"&gt;1.5736773903458&lt;/D&gt;&lt;D xsi:type="xsd:double"&gt;1.65027688477933&lt;/D&gt;&lt;D xsi:type="xsd:double"&gt;1.52381155634609&lt;/D&gt;&lt;D xsi:type="xsd:double"&gt;1.535058542772&lt;/D&gt;&lt;D xsi:type="xsd:double"&gt;1.58933154443231&lt;/D&gt;&lt;D xsi:type="xsd:double"&gt;1.52057194249231&lt;/D&gt;&lt;D xsi:type="xsd:double"&gt;1.51622326516046&lt;/D&gt;&lt;D xsi:type="xsd:double"&gt;1.51083873388795&lt;/D&gt;&lt;D xsi:type="xsd:double"&gt;1.45101968423772&lt;/D&gt;&lt;D xsi:type="xsd:double"&gt;1.572230372169&lt;/D&gt;&lt;D xsi:type="xsd:double"&gt;1.62211437581869&lt;/D&gt;&lt;D xsi:type="xsd:double"&gt;1.59194447173966&lt;/D&gt;&lt;D xsi:type="xsd:double"&gt;1.6361350750562&lt;/D&gt;&lt;D xsi:type="xsd:double"&gt;1.64451904679976&lt;/D&gt;&lt;D xsi:type="xsd:double"&gt;1.53542111636025&lt;/D&gt;&lt;D xsi:type="xsd:double"&gt;1.46729241067393&lt;/D&gt;&lt;D xsi:type="xsd:double"&gt;1.59062229352705&lt;/D&gt;&lt;D xsi:type="xsd:double"&gt;1.75362894809004&lt;/D&gt;&lt;D xsi:type="xsd:double"&gt;1.65124030397349&lt;/D&gt;&lt;D xsi:type="xsd:double"&gt;1.63497253570852&lt;/D&gt;&lt;D xsi:type="xsd:double"&gt;1.68596755466986&lt;/D&gt;&lt;D xsi:type="xsd:double"&gt;1.65067532882832&lt;/D&gt;&lt;D xsi:type="xsd:double"&gt;1.58407378044657&lt;/D&gt;&lt;D xsi:type="xsd:double"&gt;1.62550896612815&lt;/D&gt;&lt;D xsi:type="xsd:double"&gt;1.64916313764241&lt;/D&gt;&lt;D xsi:type="xsd:double"&gt;1.67439744692257&lt;/D&gt;&lt;D xsi:type="xsd:double"&gt;1.76970607517315&lt;/D&gt;&lt;D xsi:type="xsd:double"&gt;1.77742685169463&lt;/D&gt;&lt;D xsi:type="xsd:double"&gt;1.74806096241386&lt;/D&gt;&lt;D xsi:type="xsd:double"&gt;1.77369199559495&lt;/D&gt;&lt;D xsi:type="xsd:double"&gt;1.63503918951653&lt;/D&gt;&lt;D xsi:type="xsd:double"&gt;1.63211803437294&lt;/D&gt;&lt;D xsi:type="xsd:double"&gt;1.63918165145662&lt;/D&gt;&lt;D xsi:type="xsd:double"&gt;1.78495824214087&lt;/D&gt;&lt;D xsi:type="xsd:double"&gt;2.27862911051229&lt;/D&gt;&lt;D xsi:type="xsd:double"&gt;1.98293452957363&lt;/D&gt;&lt;D xsi:type="xsd:double"&gt;1.82653623667597&lt;/D&gt;&lt;D xsi:type="xsd:double"&gt;1.63557499505131&lt;/D&gt;&lt;D xsi:type="xsd:double"&gt;1.5054051632852&lt;/D&gt;&lt;D xsi:type="xsd:double"&gt;1.48074379202276&lt;/D&gt;&lt;D xsi:type="xsd:double"&gt;1.5441060526182&lt;/D&gt;&lt;D xsi:type="xsd:double"&gt;1.5426330399574&lt;/D&gt;&lt;D xsi:type="xsd:double"&gt;1.44712901148395&lt;/D&gt;&lt;D xsi:type="xsd:double"&gt;1.33390941378386&lt;/D&gt;&lt;D xsi:type="xsd:double"&gt;1.37194051292028&lt;/D&gt;&lt;D xsi:type="xsd:double"&gt;1.3711923085934&lt;/D&gt;&lt;D xsi:type="xsd:double"&gt;1.38132001141888&lt;/D&gt;&lt;D xsi:type="xsd:double"&gt;1.37276881364634&lt;/D&gt;&lt;D xsi:type="xsd:double"&gt;1.39059783506056&lt;/D&gt;&lt;D xsi:type="xsd:double"&gt;1.37213560208231&lt;/D&gt;&lt;D xsi:type="xsd:double"&gt;1.369283471881&lt;/D&gt;&lt;D xsi:type="xsd:double"&gt;1.31255122277137&lt;/D&gt;&lt;D xsi:type="xsd:double"&gt;1.25319533730286&lt;/D&gt;&lt;D xsi:type="xsd:double"&gt;1.31016608788885&lt;/D&gt;&lt;D xsi:type="xsd:double"&gt;1.39545863017286&lt;/D&gt;&lt;D xsi:type="xsd:double"&gt;1.35373749108308&lt;/D&gt;&lt;D xsi:type="xsd:double"&gt;1.39674741401427&lt;/D&gt;&lt;D xsi:type="xsd:double"&gt;1.47588137380369&lt;/D&gt;&lt;D xsi:type="xsd:double"&gt;1.44974045148587&lt;/D&gt;&lt;D xsi:type="xsd:double"&gt;1.47468888856201&lt;/D&gt;&lt;D xsi:type="xsd:double"&gt;1.64855297791333&lt;/D&gt;&lt;D xsi:type="xsd:double"&gt;1.66352882752541&lt;/D&gt;&lt;D xsi:type="xsd:double"&gt;1.53603963737673&lt;/D&gt;&lt;D xsi:type="xsd:double"&gt;1.47474012534569&lt;/D&gt;&lt;D xsi:type="xsd:double"&gt;1.5535818093322&lt;/D&gt;&lt;D xsi:type="xsd:double"&gt;1.51123460845777&lt;/D&gt;&lt;D xsi:type="xsd:double"&gt;1.45306779267311&lt;/D&gt;&lt;D xsi:type="xsd:double"&gt;1.48291664804901&lt;/D&gt;&lt;D xsi:type="xsd:double"&gt;1.54698387129796&lt;/D&gt;&lt;D xsi:type="xsd:double"&gt;1.59469639037843&lt;/D&gt;&lt;D xsi:type="xsd:double"&gt;1.64726095590595&lt;/D&gt;&lt;D xsi:type="xsd:double"&gt;1.59242655749976&lt;/D&gt;&lt;D xsi:type="xsd:double"&gt;1.58619165389907&lt;/D&gt;&lt;D xsi:type="xsd:double"&gt;1.52188049661377&lt;/D&gt;&lt;D xsi:type="xsd:double"&gt;1.46497956285975&lt;/D&gt;&lt;D xsi:type="xsd:double"&gt;1.50382357025008&lt;/D&gt;&lt;D xsi:type="xsd:double"&gt;1.51826078822904&lt;/D&gt;&lt;D xsi:type="xsd:double"&gt;1.53639401046453&lt;/D&gt;&lt;D xsi:type="xsd:double"&gt;1.48660945240685&lt;/D&gt;&lt;D xsi:type="xsd:double"&gt;1.35586379002403&lt;/D&gt;&lt;D xsi:type="xsd:double"&gt;1.40381752884274&lt;/D&gt;&lt;D xsi:type="xsd:double"&gt;1.36061941075043&lt;/D&gt;&lt;D xsi:type="xsd:double"&gt;1.34417195222422&lt;/D&gt;&lt;D xsi:type="xsd:double"&gt;1.34115477948487&lt;/D&gt;&lt;D xsi:type="xsd:double"&gt;1.3295505557419&lt;/D&gt;&lt;D xsi:type="xsd:double"&gt;1.27862042755968&lt;/D&gt;&lt;/FQL&gt;&lt;FQL&gt;&lt;Q&gt;DDR3512M-FDS^FG_PRICE(0)/MAX(FG_PRICE(0,-1AY))&lt;/Q&gt;&lt;R&gt;1&lt;/R&gt;&lt;C&gt;1&lt;/C&gt;&lt;D xsi:type="xsd:double"&gt;0.89728775&lt;/D&gt;&lt;/FQL&gt;&lt;FQL&gt;&lt;Q&gt;BRENT-FDS^FG_PRICE_MAVG(0,,,,30)&lt;/Q&gt;&lt;R&gt;1&lt;/R&gt;&lt;C&gt;1&lt;/C&gt;&lt;D xsi:type="xsd:double"&gt;85.86&lt;/D&gt;&lt;/FQL&gt;&lt;FQL&gt;&lt;Q&gt;FC0000KR^FG_PRICE(0)&lt;/Q&gt;&lt;R&gt;1&lt;/R&gt;&lt;C&gt;1&lt;/C&gt;&lt;D xsi:type="xsd:double"&gt;477.0324&lt;/D&gt;&lt;/FQL&gt;&lt;FQL&gt;&lt;Q&gt;EZA^FG_PRICE(0)&lt;/Q&gt;&lt;R&gt;1&lt;/R&gt;&lt;C&gt;1&lt;/C&gt;&lt;D xsi:type="xsd:double"&gt;43.32&lt;/D&gt;&lt;/FQL&gt;&lt;FQL&gt;&lt;Q&gt;EZA^P_PRICE(0)/P_PRICE_HIGH_PR(0,,,,,,"PRICE","INTRA","52W")&lt;/Q&gt;&lt;R&gt;1&lt;/R&gt;&lt;C&gt;1&lt;/C&gt;&lt;D xsi:type="xsd:double"&gt;0.9621321&lt;/D&gt;&lt;/FQL&gt;&lt;FQL&gt;&lt;Q&gt;EWT^P_PRICE(0)/P_PRICE_LOW_PR(0,,,,,,"PRICE","INTRA","52W")-1&lt;/Q&gt;&lt;R&gt;1&lt;/R&gt;&lt;C&gt;1&lt;/C&gt;&lt;D xsi:type="xsd:double"&gt;0.2864095&lt;/D&gt;&lt;/FQL&gt;&lt;FQL&gt;&lt;Q&gt;EPHE^P_PRICE(0)/P_PRICE_LOW_PR(0,,,,,,"PRICE","INTRA","52W")-1&lt;/Q&gt;&lt;R&gt;1&lt;/R&gt;&lt;C&gt;1&lt;/C&gt;&lt;D xsi:type="xsd:double"&gt;0.04498267&lt;/D&gt;&lt;/FQL&gt;&lt;FQL&gt;&lt;Q&gt;ECH^P_PRICE(0)/P_PRICE_LOW_PR(0,,,,,,"PRICE","INTRA","52W")-1&lt;/Q&gt;&lt;R&gt;1&lt;/R&gt;&lt;C&gt;1&lt;/C&gt;&lt;D xsi:type="xsd:double"&gt;0.09294474&lt;/D&gt;&lt;/FQL&gt;&lt;FQL&gt;&lt;Q&gt;VGK^FG_TOTAL_RETURNC(0,-6AM)&lt;/Q&gt;&lt;R&gt;1&lt;/R&gt;&lt;C&gt;1&lt;/C&gt;&lt;D xsi:type="xsd:double"&gt;5.8270574&lt;/D&gt;&lt;/FQL&gt;&lt;FQL&gt;&lt;Q&gt;VNM^SIZE(FG_CONSTITUENTS)&lt;/Q&gt;&lt;R&gt;1&lt;/R&gt;&lt;C&gt;1&lt;/C&gt;&lt;D xsi:type="xsd:long"&gt;48&lt;/D&gt;&lt;/FQL&gt;&lt;FQL&gt;&lt;Q&gt;EWW^FMA_COS_UP("EPS","1M",+1,NOW,,,"PORTAGG","MEANR")&lt;/Q&gt;&lt;R&gt;1&lt;/R&gt;&lt;C&gt;1&lt;/C&gt;&lt;D xsi:type="xsd:double"&gt;14&lt;/D&gt;&lt;/FQL&gt;&lt;FQL&gt;&lt;Q&gt;EWZ^FMA_RBICS_REV_CURRENT(30, LOC, "PORTAGG")&lt;/Q&gt;&lt;R&gt;1&lt;/R&gt;&lt;C&gt;1&lt;/C&gt;&lt;D xsi:type="xsd:double"&gt;26.8630183361668&lt;/D&gt;&lt;/FQL&gt;&lt;FQL&gt;&lt;Q&gt;GREK^FG_ROE(0)&lt;/Q&gt;&lt;R&gt;1&lt;/R&gt;&lt;C&gt;1&lt;/C&gt;&lt;D xsi:type="xsd:double"&gt;14.6350378124864&lt;/D&gt;&lt;/FQL&gt;&lt;FQL&gt;&lt;Q&gt;REFSAREPO-FDS^FG_YIELD(NOW,,,0)&lt;/Q&gt;&lt;R&gt;1&lt;/R&gt;&lt;C&gt;1&lt;/C&gt;&lt;D xsi:type="xsd:double"&gt;6&lt;/D&gt;&lt;/FQL&gt;&lt;FQL&gt;&lt;Q&gt;EWY^FMA_ROE(NTMA,-20AY,NOW,FY,"PORTAGG","MEANR")&lt;/Q&gt;&lt;R&gt;20&lt;/R&gt;&lt;C&gt;1&lt;/C&gt;&lt;D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xsi:type="xsd:double"&gt;8.90596194319788&lt;/D&gt;&lt;/FQL&gt;&lt;FQL&gt;&lt;Q&gt;CAGDPY@PL^EE_ACTUAL_ANNUAL(MED,+1)&lt;/Q&gt;&lt;R&gt;1&lt;/R&gt;&lt;C&gt;1&lt;/C&gt;&lt;D xsi:type="xsd:double"&gt;0.9&lt;/D&gt;&lt;/FQL&gt;&lt;FQL&gt;&lt;Q&gt;CC_BR^FG_COMPANY_NAME&lt;/Q&gt;&lt;R&gt;1&lt;/R&gt;&lt;C&gt;1&lt;/C&gt;&lt;D xsi:type="xsd:string"&gt;Brazil&lt;/D&gt;&lt;/FQL&gt;&lt;FQL&gt;&lt;Q&gt;USDTHB^STD(FG_PRICE_CHANGE(0,-1AY,AM))&lt;/Q&gt;&lt;R&gt;1&lt;/R&gt;&lt;C&gt;1&lt;/C&gt;&lt;D xsi:type="xsd:double"&gt;2.85055024127016&lt;/D&gt;&lt;/FQL&gt;&lt;FQL&gt;&lt;Q&gt;USDCNH^FG_PRICE_CHANGE(0,-1AY)&lt;/Q&gt;&lt;R&gt;1&lt;/R&gt;&lt;C&gt;1&lt;/C&gt;&lt;D xsi:type="xsd:double"&gt;0.5245924&lt;/D&gt;&lt;/FQL&gt;&lt;FQL&gt;&lt;Q&gt;USDMXN^STD(FG_PRICE_CHANGE(0,-1AY,AM))&lt;/Q&gt;&lt;R&gt;1&lt;/R&gt;&lt;C&gt;1&lt;/C&gt;&lt;D xsi:type="xsd:double"&gt;4.03949371534261&lt;/D&gt;&lt;/FQL&gt;&lt;FQL&gt;&lt;Q&gt;USDMYR^FG_PRICE_CHANGE(0,-1AY)&lt;/Q&gt;&lt;R&gt;1&lt;/R&gt;&lt;C&gt;1&lt;/C&gt;&lt;D xsi:type="xsd:double"&gt;0.9846926&lt;/D&gt;&lt;/FQL&gt;&lt;FQL&gt;&lt;Q&gt;INDA^FG_TOTAL_RETURNC(-10AY,0,AM)&lt;/Q&gt;&lt;R&gt;121&lt;/R&gt;&lt;C&gt;1&lt;/C&gt;&lt;D xsi:type="xsd:double"&gt;2.2625804&lt;/D&gt;&lt;D xsi:type="xsd:double"&gt;3.513515&lt;/D&gt;&lt;D xsi:type="xsd:double"&gt;0.9138346&lt;/D&gt;&lt;D xsi:type="xsd:double"&gt;-1.0996103&lt;/D&gt;&lt;D xsi:type="xsd:double"&gt;0.65402985&lt;/D&gt;&lt;D xsi:type="xsd:double"&gt;3.931117&lt;/D&gt;&lt;D xsi:type="xsd:double"&gt;-7.805234&lt;/D&gt;&lt;D xsi:type="xsd:double"&gt;12.117088&lt;/D&gt;&lt;D xsi:type="xsd:double"&gt;1.6089916&lt;/D&gt;&lt;D xsi:type="xsd:double"&gt;-6.752324&lt;/D&gt;&lt;D xsi:type="xsd:double"&gt;-2.9477656&lt;/D&gt;&lt;D xsi:type="xsd:double"&gt;-0.36315918&lt;/D&gt;&lt;D xsi:type="xsd:double"&gt;1.3843536&lt;/D&gt;&lt;D xsi:type="xsd:double"&gt;-1.1814833&lt;/D&gt;&lt;D xsi:type="xsd:double"&gt;-5.8784485&lt;/D&gt;&lt;D xsi:type="xsd:double"&gt;-3.9873004&lt;/D&gt;&lt;D xsi:type="xsd:double"&gt;6.4314604&lt;/D&gt;&lt;D xsi:type="xsd:double"&gt;-6.0082855&lt;/D&gt;&lt;D xsi:type="xsd:double"&gt;2.101922&lt;/D&gt;&lt;D xsi:type="xsd:double"&gt;-8.662558&lt;/D&gt;&lt;D xsi:type="xsd:double"&gt;-5.6746063&lt;/D&gt;&lt;D xsi:type="xsd:double"&gt;11.779547&lt;/D&gt;&lt;D xsi:type="xsd:double"&gt;1.994729&lt;/D&gt;&lt;D xsi:type="xsd:double"&gt;2.583027&lt;/D&gt;&lt;D xsi:type="xsd:double"&gt;-1.3584256&lt;/D&gt;&lt;D xsi:type="xsd:double"&gt;8.090258&lt;/D&gt;&lt;D xsi:type="xsd:double"&gt;-1.6632736&lt;/D&gt;&lt;D xsi:type="xsd:double"&gt;3.5899282&lt;/D&gt;&lt;D xsi:type="xsd:double"&gt;-3.3988714&lt;/D&gt;&lt;D xsi:type="xsd:double"&gt;-8.313209&lt;/D&gt;&lt;D xsi:type="xsd:double"&gt;-1.0798931&lt;/D&gt;&lt;D xsi:type="xsd:double"&gt;7.8566074&lt;/D&gt;&lt;D xsi:type="xsd:double"&gt;4.91513&lt;/D&gt;&lt;D xsi:type="xsd:double"&gt;5.561173&lt;/D&gt;&lt;D xsi:type="xsd:double"&gt;2.4265766&lt;/D&gt;&lt;D xsi:type="xsd:double"&gt;0.8104682&lt;/D&gt;&lt;D xsi:type="xsd:double"&gt;-0.17231107&lt;/D&gt;&lt;D xsi:type="xsd:double"&gt;6.654227&lt;/D&gt;&lt;D xsi:type="xsd:double"&gt;-0.20408034&lt;/D&gt;&lt;D xsi:type="xsd:double"&gt;-4.8787537&lt;/D&gt;&lt;D xsi:type="xsd:double"&gt;7.862401&lt;/D&gt;&lt;D xsi:type="xsd:double"&gt;0.9396434&lt;/D&gt;&lt;D xsi:type="xsd:double"&gt;1.4080763&lt;/D&gt;&lt;D xsi:type="xsd:double"&gt;6.6423774&lt;/D&gt;&lt;D xsi:type="xsd:double"&gt;-9.80289&lt;/D&gt;&lt;D xsi:type="xsd:double"&gt;-1.9230783&lt;/D&gt;&lt;D xsi:type="xsd:double"&gt;3.8324475&lt;/D&gt;&lt;D xsi:type="xsd:double"&gt;-4.3204665&lt;/D&gt;&lt;D xsi:type="xsd:double"&gt;-2.4666607&lt;/D&gt;&lt;D xsi:type="xsd:double"&gt;7.9828024&lt;/D&gt;&lt;D xsi:type="xsd:double"&gt;2.331543&lt;/D&gt;&lt;D xsi:type="xsd:double"&gt;-9.780497&lt;/D&gt;&lt;D xsi:type="xsd:double"&gt;-9.5780735&lt;/D&gt;&lt;D xsi:type="xsd:double"&gt;12.976826&lt;/D&gt;&lt;D xsi:type="xsd:double"&gt;1.3857722&lt;/D&gt;&lt;D xsi:type="xsd:double"&gt;-3.866911&lt;/D&gt;&lt;D xsi:type="xsd:double"&gt;1.9332647&lt;/D&gt;&lt;D xsi:type="xsd:double"&gt;7.433462&lt;/D&gt;&lt;D xsi:type="xsd:double"&gt;1.1389613&lt;/D&gt;&lt;D xsi:type="xsd:double"&gt;0.28152466&lt;/D&gt;&lt;D xsi:type="xsd:double"&gt;0.007224083&lt;/D&gt;&lt;D xsi:type="xsd:double"&gt;-3.9093494&lt;/D&gt;&lt;D xsi:type="xsd:double"&gt;-5.571932&lt;/D&gt;&lt;D xsi:type="xsd:double"&gt;4.4645667&lt;/D&gt;&lt;D xsi:type="xsd:double"&gt;2.0472288&lt;/D&gt;&lt;D xsi:type="xsd:double"&gt;2.6797533&lt;/D&gt;&lt;D xsi:type="xsd:double"&gt;0.7785201&lt;/D&gt;&lt;D xsi:type="xsd:double"&gt;0.056660175&lt;/D&gt;&lt;D xsi:type="xsd:double"&gt;-8.861839&lt;/D&gt;&lt;D xsi:type="xsd:double"&gt;-26.250385&lt;/D&gt;&lt;D xsi:type="xsd:double"&gt;11.836565&lt;/D&gt;&lt;D xsi:type="xsd:double"&gt;1.0169506&lt;/D&gt;&lt;D xsi:type="xsd:double"&gt;8.607268&lt;/D&gt;&lt;D xsi:type="xsd:double"&gt;12.082624&lt;/D&gt;&lt;</t>
        </r>
      </text>
    </comment>
    <comment ref="A14" authorId="0" shapeId="0" xr:uid="{5195AD76-A41D-4B51-8C36-052BCB0A2DCE}">
      <text>
        <r>
          <rPr>
            <b/>
            <sz val="9"/>
            <color indexed="81"/>
            <rFont val="Tahoma"/>
            <charset val="1"/>
          </rPr>
          <t>D xsi:type="xsd:double"&gt;6.1732173&lt;/D&gt;&lt;D xsi:type="xsd:double"&gt;-2.892679&lt;/D&gt;&lt;D xsi:type="xsd:double"&gt;-0.08935928&lt;/D&gt;&lt;D xsi:type="xsd:double"&gt;10.25641&lt;/D&gt;&lt;D xsi:type="xsd:double"&gt;7.497716&lt;/D&gt;&lt;D xsi:type="xsd:double"&gt;1.7623305&lt;/D&gt;&lt;D xsi:type="xsd:double"&gt;1.5091538&lt;/D&gt;&lt;D xsi:type="xsd:double"&gt;3.6314964&lt;/D&gt;&lt;D xsi:type="xsd:double"&gt;-2.2342443&lt;/D&gt;&lt;D xsi:type="xsd:double"&gt;6.519127&lt;/D&gt;&lt;D xsi:type="xsd:double"&gt;0.81562996&lt;/D&gt;&lt;D xsi:type="xsd:double"&gt;-0.403589&lt;/D&gt;&lt;D xsi:type="xsd:double"&gt;7.091403&lt;/D&gt;&lt;D xsi:type="xsd:double"&gt;3.0271173&lt;/D&gt;&lt;D xsi:type="xsd:double"&gt;0.2652526&lt;/D&gt;&lt;D xsi:type="xsd:double"&gt;-4.008955&lt;/D&gt;&lt;D xsi:type="xsd:double"&gt;2.6395082&lt;/D&gt;&lt;D xsi:type="xsd:double"&gt;-1.4740825&lt;/D&gt;&lt;D xsi:type="xsd:double"&gt;-2.3219466&lt;/D&gt;&lt;D xsi:type="xsd:double"&gt;1.9428492&lt;/D&gt;&lt;D xsi:type="xsd:double"&gt;-0.06726384&lt;/D&gt;&lt;D xsi:type="xsd:double"&gt;-7.202154&lt;/D&gt;&lt;D xsi:type="xsd:double"&gt;-5.3675056&lt;/D&gt;&lt;D xsi:type="xsd:double"&gt;7.4092984&lt;/D&gt;&lt;D xsi:type="xsd:double"&gt;1.3558507&lt;/D&gt;&lt;D xsi:type="xsd:double"&gt;-2.9335856&lt;/D&gt;&lt;D xsi:type="xsd:double"&gt;2.3694396&lt;/D&gt;&lt;D xsi:type="xsd:double"&gt;1.9839406&lt;/D&gt;&lt;D xsi:type="xsd:double"&gt;-3.1727612&lt;/D&gt;&lt;D xsi:type="xsd:double"&gt;-2.296108&lt;/D&gt;&lt;D xsi:type="xsd:double"&gt;-5.018359&lt;/D&gt;&lt;D xsi:type="xsd:double"&gt;-1.0309219&lt;/D&gt;&lt;D xsi:type="xsd:double"&gt;7.0833206&lt;/D&gt;&lt;D xsi:type="xsd:double"&gt;2.1887183&lt;/D&gt;&lt;D xsi:type="xsd:double"&gt;3.3602953&lt;/D&gt;&lt;D xsi:type="xsd:double"&gt;2.652824&lt;/D&gt;&lt;D xsi:type="xsd:double"&gt;-1.3932586&lt;/D&gt;&lt;D xsi:type="xsd:double"&gt;0.84320307&lt;/D&gt;&lt;D xsi:type="xsd:double"&gt;-2.9152572&lt;/D&gt;&lt;D xsi:type="xsd:double"&gt;5.889201&lt;/D&gt;&lt;D xsi:type="xsd:double"&gt;7.7599406&lt;/D&gt;&lt;D xsi:type="xsd:double"&gt;0.34679174&lt;/D&gt;&lt;D xsi:type="xsd:double"&gt;3.8015962&lt;/D&gt;&lt;D xsi:type="xsd:double"&gt;1.037991&lt;/D&gt;&lt;D xsi:type="xsd:double"&gt;1.4150023&lt;/D&gt;&lt;D xsi:type="xsd:double"&gt;2.3700356&lt;/D&gt;&lt;D xsi:type="xsd:double"&gt;4.144883&lt;/D&gt;&lt;/FQL&gt;&lt;FQL&gt;&lt;Q&gt;QAT^FMA_PE(NTMA,-10AY,0,AM,"PORTAGG","MEANR")&lt;/Q&gt;&lt;R&gt;121&lt;/R&gt;&lt;C&gt;1&lt;/C&gt;&lt;D xsi:type="xsd:double"&gt;14.2652856967409&lt;/D&gt;&lt;D xsi:type="xsd:double"&gt;15.2790914458764&lt;/D&gt;&lt;D xsi:type="xsd:double"&gt;15.4744022223732&lt;/D&gt;&lt;D xsi:type="xsd:double"&gt;15.558028100259&lt;/D&gt;&lt;D xsi:type="xsd:double"&gt;15.1608508224066&lt;/D&gt;&lt;D xsi:type="xsd:double"&gt;14.7493492724084&lt;/D&gt;&lt;D xsi:type="xsd:double"&gt;13.5012498700967&lt;/D&gt;&lt;D xsi:type="xsd:double"&gt;13.5068000991726&lt;/D&gt;&lt;D xsi:type="xsd:double"&gt;13.9189027814802&lt;/D&gt;&lt;D xsi:type="xsd:double"&gt;12.8978216662493&lt;/D&gt;&lt;D xsi:type="xsd:double"&gt;13.6578410606446&lt;/D&gt;&lt;D xsi:type="xsd:double"&gt;13.0521201166151&lt;/D&gt;&lt;D xsi:type="xsd:double"&gt;13.2300072230996&lt;/D&gt;&lt;D xsi:type="xsd:double"&gt;13.2593004950957&lt;/D&gt;&lt;D xsi:type="xsd:double"&gt;12.5409895051657&lt;/D&gt;&lt;D xsi:type="xsd:double"&gt;12.665876836123&lt;/D&gt;&lt;D xsi:type="xsd:double"&gt;12.6859113788099&lt;/D&gt;&lt;D xsi:type="xsd:double"&gt;11.4679910618434&lt;/D&gt;&lt;D xsi:type="xsd:double"&gt;10.5255684829608&lt;/D&gt;&lt;D xsi:type="xsd:double"&gt;10.4731503189233&lt;/D&gt;&lt;D xsi:type="xsd:double"&gt;11.4009116154265&lt;/D&gt;&lt;D xsi:type="xsd:double"&gt;11.846459194514&lt;/D&gt;&lt;D xsi:type="xsd:double"&gt;12.2833497336908&lt;/D&gt;&lt;D xsi:type="xsd:double"&gt;11.5920160406317&lt;/D&gt;&lt;D xsi:type="xsd:double"&gt;11.8577374224547&lt;/D&gt;&lt;D xsi:type="xsd:double"&gt;12.6829946791065&lt;/D&gt;&lt;D xsi:type="xsd:double"&gt;13.4400751251535&lt;/D&gt;&lt;D xsi:type="xsd:double"&gt;12.7922849020351&lt;/D&gt;&lt;D xsi:type="xsd:double"&gt;13.0696574441255&lt;/D&gt;&lt;D xsi:type="xsd:double"&gt;11.9488508690768&lt;/D&gt;&lt;D xsi:type="xsd:double"&gt;13.1306000980754&lt;/D&gt;&lt;D xsi:type="xsd:double"&gt;13.9086525011828&lt;/D&gt;&lt;D xsi:type="xsd:double"&gt;13.2692804571862&lt;/D&gt;&lt;D xsi:type="xsd:double"&gt;12.863980056842&lt;/D&gt;&lt;D xsi:type="xsd:double"&gt;12.8156622232546&lt;/D&gt;&lt;D xsi:type="xsd:double"&gt;13.1125261253934&lt;/D&gt;&lt;D xsi:type="xsd:double"&gt;11.9437272648788&lt;/D&gt;&lt;D xsi:type="xsd:double"&gt;12.5828501147495&lt;/D&gt;&lt;D xsi:type="xsd:double"&gt;11.8530553512876&lt;/D&gt;&lt;D xsi:type="xsd:double"&gt;10.8364016297413&lt;/D&gt;&lt;D xsi:type="xsd:double"&gt;10.9302400551999&lt;/D&gt;&lt;D xsi:type="xsd:double"&gt;10.6326896644263&lt;/D&gt;&lt;D xsi:type="xsd:double"&gt;11.772828471388&lt;/D&gt;&lt;D xsi:type="xsd:double"&gt;12.3595006830858&lt;/D&gt;&lt;D xsi:type="xsd:double"&gt;11.0496210451994&lt;/D&gt;&lt;D xsi:type="xsd:double"&gt;10.9366833171894&lt;/D&gt;&lt;D xsi:type="xsd:double"&gt;11.5241543496993&lt;/D&gt;&lt;D xsi:type="xsd:double"&gt;11.4161426908432&lt;/D&gt;&lt;D xsi:type="xsd:double"&gt;11.1905385501534&lt;/D&gt;&lt;D xsi:type="xsd:double"&gt;11.8232693963778&lt;/D&gt;&lt;D xsi:type="xsd:double"&gt;12.5955897393116&lt;/D&gt;&lt;D xsi:type="xsd:double"&gt;12.3067176743998&lt;/D&gt;&lt;D xsi:type="xsd:double"&gt;12.8562042509409&lt;/D&gt;&lt;D xsi:type="xsd:double"&gt;12.9015948612657&lt;/D&gt;&lt;D xsi:type="xsd:double"&gt;12.8345293003824&lt;/D&gt;&lt;D xsi:type="xsd:double"&gt;13.4746125241221&lt;/D&gt;&lt;D xsi:type="xsd:double"&gt;12.6475142194934&lt;/D&gt;&lt;D xsi:type="xsd:double"&gt;12.619699396557&lt;/D&gt;&lt;D xsi:type="xsd:double"&gt;13.3089618303389&lt;/D&gt;&lt;D xsi:type="xsd:double"&gt;12.359771379913&lt;/D&gt;&lt;D xsi:type="xsd:double"&gt;13.188208368498&lt;/D&gt;&lt;D xsi:type="xsd:double"&gt;13.4536595674093&lt;/D&gt;&lt;D xsi:type="xsd:double"&gt;12.8437578747466&lt;/D&gt;&lt;D xsi:type="xsd:double"&gt;13.338267039144&lt;/D&gt;&lt;D xsi:type="xsd:double"&gt;13.3494405143741&lt;/D&gt;&lt;D xsi:type="xsd:double"&gt;13.0378146072643&lt;/D&gt;&lt;D xsi:type="xsd:double"&gt;13.7863240262503&lt;/D&gt;&lt;D xsi:type="xsd:double"&gt;13.8116222245335&lt;/D&gt;&lt;D xsi:type="xsd:double"&gt;12.6917895977196&lt;/D&gt;&lt;D xsi:type="xsd:double"&gt;11.6854178785929&lt;/D&gt;&lt;D xsi:type="xsd:double"&gt;12.7690406286122&lt;/D&gt;&lt;D xsi:type="xsd:double"&gt;13.8901809840786&lt;/D&gt;&lt;D xsi:type="xsd:double"&gt;14.7643220568744&lt;/D&gt;&lt;D xsi:type="xsd:double"&gt;15.3662080373167&lt;/D&gt;&lt;D xsi:type="xsd:double"&gt;15.4581591415885&lt;/D&gt;&lt;D xsi:type="xsd:double"&gt;15.006788997875&lt;/D&gt;&lt;D xsi:type="xsd:double"&gt;14.9858081948083&lt;/D&gt;&lt;D xsi:type="xsd:double"&gt;15.314291580572&lt;/D&gt;&lt;D xsi:type="xsd:double"&gt;14.2899983725978&lt;/D&gt;&lt;D xsi:type="xsd:double"&gt;14.0542203206251&lt;/D&gt;&lt;D xsi:type="xsd:double"&gt;13.3680486152985&lt;/D&gt;&lt;D xsi:type="xsd:double"&gt;13.3342704022511&lt;/D&gt;&lt;D xsi:type="xsd:double"&gt;13.9588910710511&lt;/D&gt;&lt;D xsi:type="xsd:double"&gt;13.7201142469513&lt;/D&gt;&lt;D xsi:type="xsd:double"&gt;13.4759581037613&lt;/D&gt;&lt;D xsi:type="xsd:double"&gt;12.8676544209743&lt;/D&gt;&lt;D xsi:type="xsd:double"&gt;13.482714061519&lt;/D&gt;&lt;D xsi:type="xsd:double"&gt;13.346159881928&lt;/D&gt;&lt;D xsi:type="xsd:double"&gt;13.5808163563958&lt;/D&gt;&lt;D xsi:type="xsd:double"&gt;13.3754616878946&lt;/D&gt;&lt;D xsi:type="xsd:double"&gt;13.0870216848268&lt;/D&gt;&lt;D xsi:type="xsd:double"&gt;13.6765576525409&lt;/D&gt;&lt;D xsi:type="xsd:double"&gt;13.930218433446&lt;/D&gt;&lt;D xsi:type="xsd:double"&gt;14.231096488175&lt;/D&gt;&lt;D xsi:type="xsd:double"&gt;13.7019752271558&lt;/D&gt;&lt;D xsi:type="xsd:double"&gt;12.5494448816238&lt;/D&gt;&lt;D xsi:type="xsd:double"&gt;12.2655037075032&lt;/D&gt;&lt;D xsi:type="xsd:double"&gt;13.3349841456907&lt;/D&gt;&lt;D xsi:type="xsd:double"&gt;13.5333343707206&lt;/D&gt;&lt;D xsi:type="xsd:double"&gt;12.4938551737276&lt;/D&gt;&lt;D xsi:type="xsd:double"&gt;12.2951388743975&lt;/D&gt;&lt;D xsi:type="xsd:double"&gt;12.1777222802386&lt;/D&gt;&lt;D xsi:type="xsd:double"&gt;11.1391509998417&lt;/D&gt;&lt;D xsi:type="xsd:double"&gt;11.6766785162271&lt;/D&gt;&lt;D xsi:type="xsd:double"&gt;11.134694121175&lt;/D&gt;&lt;D xsi:type="xsd:double"&gt;11.0312172871983&lt;/D&gt;&lt;D xsi:type="xsd:double"&gt;10.7686743055329&lt;/D&gt;&lt;D xsi:type="xsd:double"&gt;11.1673684635618&lt;/D&gt;&lt;D xsi:type="xsd:double"&gt;10.9481492492134&lt;/D&gt;&lt;D xsi:type="xsd:double"&gt;11.8702481819119&lt;/D&gt;&lt;D xsi:type="xsd:double"&gt;11.1084222317411&lt;/D&gt;&lt;D xsi:type="xsd:double"&gt;10.8708881265737&lt;/D&gt;&lt;D xsi:type="xsd:double"&gt;9.93557000905398&lt;/D&gt;&lt;D xsi:type="xsd:double"&gt;10.478271815657&lt;/D&gt;&lt;D xsi:type="xsd:double"&gt;10.8939900808779&lt;/D&gt;&lt;D xsi:type="xsd:double"&gt;10.7290703318097&lt;/D&gt;&lt;D xsi:type="xsd:double"&gt;10.651493092876&lt;/D&gt;&lt;D xsi:type="xsd:double"&gt;10.1915831626325&lt;/D&gt;&lt;D xsi:type="xsd:double"&gt;9.93260771043343&lt;/D&gt;&lt;D xsi:type="xsd:double"&gt;9.59822743276901&lt;/D&gt;&lt;D xsi:type="xsd:double"&gt;10.0628647553121&lt;/D&gt;&lt;/FQL&gt;&lt;FQL&gt;&lt;Q&gt;TUR^FMA_PE(LTMA,-10AY,0,AM,"PORTAGG","MEANR")&lt;/Q&gt;&lt;R&gt;121&lt;/R&gt;&lt;C&gt;1&lt;/C&gt;&lt;D xsi:type="xsd:double"&gt;10.3116078639606&lt;/D&gt;&lt;D xsi:type="xsd:double"&gt;10.9198784432807&lt;/D&gt;&lt;D xsi:type="xsd:double"&gt;10.7819052048324&lt;/D&gt;&lt;D xsi:type="xsd:double"&gt;10.2699438183431&lt;/D&gt;&lt;D xsi:type="xsd:double"&gt;10.8646518801469&lt;/D&gt;&lt;D xsi:type="xsd:double"&gt;11.8485377949138&lt;/D&gt;&lt;D xsi:type="xsd:double"&gt;11.8023412211531&lt;/D&gt;&lt;D xsi:type="xsd:double"&gt;12.8101899653272&lt;/D&gt;&lt;D xsi:type="xsd:double"&gt;11.9291448057089&lt;/D&gt;&lt;D xsi:type="xsd:double"&gt;11.7309252773342&lt;/D&gt;&lt;D xsi:type="xsd:double"&gt;11.8105873336872&lt;/D&gt;&lt;D xsi:type="xsd:double"&gt;11.6665471101446&lt;/D&gt;&lt;D xsi:type="xsd:double"&gt;11.644598668156&lt;/D&gt;&lt;D xsi:type="xsd:double"&gt;11.090620613077&lt;/D&gt;&lt;D xsi:type="xsd:double"&gt;10.6596558960887&lt;/D&gt;&lt;D xsi:type="xsd:double"&gt;10.4646117268065&lt;/D&gt;&lt;D xsi:type="xsd:double"&gt;10.9762376706405&lt;/D&gt;&lt;D xsi:type="xsd:double"&gt;10.6193470626993&lt;/D&gt;&lt;D xsi:type="xsd:double"&gt;10.0263112311953&lt;/D&gt;&lt;D xsi:type="xsd:double"&gt;9.78610796751246&lt;/D&gt;&lt;D xsi:type="xsd:double"&gt;9.75253748760704&lt;/D&gt;&lt;D xsi:type="xsd:double"&gt;9.81285367090586&lt;/D&gt;&lt;D xsi:type="xsd:double"&gt;9.9104554254563&lt;/D&gt;&lt;D xsi:type="xsd:double"&gt;9.57539948311873&lt;/D&gt;&lt;D xsi:type="xsd:double"&gt;9.45027517587276&lt;/D&gt;&lt;D xsi:type="xsd:double"&gt;9.2196475401616&lt;/D&gt;&lt;D xsi:type="xsd:double"&gt;9.51914938692712&lt;/D&gt;&lt;D xsi:type="xsd:double"&gt;9.46936748320486&lt;/D&gt;&lt;D xsi:type="xsd:double"&gt;9.31820493054852&lt;/D&gt;&lt;D xsi:type="xsd:double"&gt;8.89236884960938&lt;/D&gt;&lt;D xsi:type="xsd:double"&gt;8.97106623270117&lt;/D&gt;&lt;D xsi:type="xsd:double"&gt;9.56898219923211&lt;/D&gt;&lt;D xsi:type="xsd:double"&gt;9.87984238002814&lt;/D&gt;&lt;D xsi:type="xsd:double"&gt;9.77904468186992&lt;/D&gt;&lt;D xsi:type="xsd:double"&gt;9.78638525611803&lt;/D&gt;&lt;D xsi:type="xsd:double"&gt;9.73817885392023&lt;/D&gt;&lt;D xsi:type="xsd:double"&gt;9.7284475373236&lt;/D&gt;&lt;D xsi:type="xsd:double"&gt;9.78736590568026&lt;/D&gt;&lt;D xsi:type="xsd:double"&gt;9.63329924388277&lt;/D&gt;&lt;D xsi:type="xsd:double"&gt;9.0375254000144&lt;/D&gt;&lt;D xsi:type="xsd:double"&gt;9.11674337177259&lt;/D&gt;&lt;D xsi:type="xsd:double"&gt;8.40908178787582&lt;/D&gt;&lt;D xsi:type="xsd:double"&gt;9.00746086273183&lt;/D&gt;&lt;D xsi:type="xsd:double"&gt;9.36471102211374&lt;/D&gt;&lt;D xsi:type="xsd:double"&gt;9.23871809638318&lt;/D&gt;&lt;D xsi:type="xsd:double"&gt;9.03702832953426&lt;/D&gt;&lt;D xsi:type="xsd:double"&gt;8.77936192056747&lt;/D&gt;&lt;D xsi:type="xsd:double"&gt;8.50136459998205&lt;/D&gt;&lt;D xsi:type="xsd:double"&gt;8.09236009643928&lt;/D&gt;&lt;D xsi:type="xsd:double"&gt;7.82650656715479&lt;/D&gt;&lt;D xsi:type="xsd:double"&gt;7.52819531472241&lt;/D&gt;&lt;D xsi:type="xsd:double"&gt;7.72745425695315&lt;/D&gt;&lt;D xsi:type="xsd:double"&gt;7.0286917242774&lt;/D&gt;&lt;D xsi:type="xsd:double"&gt;6.78846587644119&lt;/D&gt;&lt;D xsi:type="xsd:double"&gt;6.58895024306127&lt;/D&gt;&lt;D xsi:type="xsd:double"&gt;7.32845522710273&lt;/D&gt;&lt;D xsi:type="xsd:double"&gt;7.41117802475559&lt;/D&gt;&lt;D xsi:type="xsd:double"&gt;7.26692656127382&lt;/D&gt;&lt;D xsi:type="xsd:double"&gt;7.1730803419961&lt;/D&gt;&lt;D xsi:type="xsd:double"&gt;6.95103841146537&lt;/D&gt;&lt;D xsi:type="xsd:double"&gt;7.333873845586&lt;/D&gt;&lt;D xsi:type="xsd:double"&gt;7.60624330026007&lt;/D&gt;&lt;D xsi:type="xsd:double"&gt;7.43986750858109&lt;/D&gt;&lt;D xsi:type="xsd:double"&gt;7.88850622914877&lt;/D&gt;&lt;D xsi:type="xsd:double"&gt;7.65976790959491&lt;/D&gt;&lt;D xsi:type="xsd:double"&gt;8.23111297960401&lt;/D&gt;&lt;D xsi:type="xsd:double"&gt;9.06732341777995&lt;/D&gt;&lt;D xsi:type="xsd:double"&gt;9.24155608481894&lt;/D&gt;&lt;D xsi:type="xsd:double"&gt;8.08644370485979&lt;/D&gt;&lt;D xsi:type="xsd:double"&gt;7.71059471766145&lt;/D&gt;&lt;D xsi:type="xsd:double"&gt;7.90252550915628&lt;/D&gt;&lt;D xsi:type="xsd:double"&gt;8.76098989954741&lt;/D&gt;&lt;D xsi:type="xsd:double"&gt;9.43313289166982&lt;/D&gt;&lt;D xsi:type="xsd:double"&gt;9.72966464090355&lt;/D&gt;&lt;D xsi:type="xsd:double"&gt;9.75588126623875&lt;/D&gt;&lt;D xsi:type="xsd:double"&gt;10.1713536364244&lt;/D&gt;&lt;D xsi:type="xsd:double"&gt;11.2301082203297&lt;/D&gt;&lt;D xsi:type="xsd:double"&gt;12.4685284032703&lt;/D&gt;&lt;D xsi:type="xsd:double"&gt;13.0861710684823&lt;/D&gt;&lt;D xsi:type="xsd:double"&gt;12.7734356349876&lt;/D&gt;&lt;D xsi:type="xsd:double"&gt;11.5496464804563&lt;/D&gt;&lt;D xsi:type="xsd:double"&gt;11.0479747330484&lt;/D&gt;&lt;D xsi:type="xsd:double"&gt;10.5061939399491&lt;/D&gt;&lt;D xsi:type="xsd:double"&gt;9.9837183299911&lt;/D&gt;&lt;D xsi:type="xsd:double"&gt;9.37186690813056&lt;/D&gt;&lt;D xsi:type="xsd:double"&gt;8.7676054332903&lt;/D&gt;&lt;D xsi:type="xsd:double"&gt;8.21565753168302&lt;/D&gt;&lt;D xsi:type="xsd:double"&gt;7.39982784747764&lt;/D&gt;&lt;D xsi:type="xsd:double"&gt;7.08250187591242&lt;/D&gt;&lt;D xsi:type="xsd:double"&gt;6.92988600260009&lt;/D&gt;&lt;D xsi:type="xsd:double"&gt;6.53279987152119&lt;/D&gt;&lt;D xsi:type="xsd:double"&gt;6.40307856755555&lt;/D&gt;&lt;D xsi:type="xsd:double"&gt;5.7704283833471&lt;/D&gt;&lt;D xsi:type="xsd:double"&gt;5.71558357087639&lt;/D&gt;&lt;D xsi:type="xsd:double"&gt;5.61791098165775&lt;/D&gt;&lt;D xsi:type="xsd:double"&gt;5.41857909588124&lt;/D&gt;&lt;D xsi:type="xsd:double"&gt;5.32806693749301&lt;/D&gt;&lt;D xsi:type="xsd:double"&gt;4.89334658221656&lt;/D&gt;&lt;D xsi:type="xsd:double"&gt;5.0050754662277&lt;/D&gt;&lt;D xsi:type="xsd:double"&gt;4.53453734289321&lt;/D&gt;&lt;D xsi:type="xsd:double"&gt;4.7187972963553&lt;/D&gt;&lt;D xsi:type="xsd:double"&gt;5.30516972400323&lt;/D&gt;&lt;D xsi:type="xsd:double"&gt;5.16215322871935&lt;/D&gt;&lt;D xsi:type="xsd:double"&gt;4.91414909902731&lt;/D&gt;&lt;D xsi:type="xsd:double"&gt;4.70448069075758&lt;/D&gt;&lt;D xsi:type="xsd:double"&gt;4.66907846977822&lt;/D&gt;&lt;D xsi:type="xsd:double"&gt;4.54357097122168&lt;/D&gt;&lt;D xsi:type="xsd:double"&gt;4.45796764353935&lt;/D&gt;&lt;D xsi:type="xsd:double"&gt;4.99109176384227&lt;/D&gt;&lt;D xsi:type="xsd:double"&gt;5.74074128733443&lt;/D&gt;&lt;D xsi:type="xsd:double"&gt;6.16566092058449&lt;/D&gt;&lt;D xsi:type="xsd:double"&gt;6.4035288647512&lt;/D&gt;&lt;D xsi:type="xsd:double"&gt;5.78425960458166&lt;/D&gt;&lt;D xsi:type="xsd:double"&gt;5.82387763676058&lt;/D&gt;&lt;D xsi:type="xsd:double"&gt;5.39979426079847&lt;/D&gt;&lt;D xsi:type="xsd:double"&gt;6.03060284287008&lt;/D&gt;&lt;D xsi:type="xsd:double"&gt;6.54950656002309&lt;/D&gt;&lt;D xsi:type="xsd:double"&gt;6.51444278237872&lt;/D&gt;&lt;D xsi:type="xsd:double"&gt;6.57627153153637&lt;/D&gt;&lt;D xsi:type="xsd:double"&gt;6.80818508056781&lt;/D&gt;&lt;D xsi:type="xsd:double"&gt;6.81608940473601&lt;/D&gt;&lt;/FQL&gt;&lt;FQL&gt;&lt;Q&gt;PASP-FDS^FG_PRICE(0)&lt;/Q&gt;&lt;R&gt;1&lt;/R&gt;&lt;C&gt;1&lt;/C&gt;&lt;D xsi:type="xsd:double"&gt;950&lt;/D&gt;&lt;/FQL&gt;&lt;FQL&gt;&lt;Q&gt;CPALM-FDS^FG_PRICE_CHANGE(0,-6AM)&lt;/Q&gt;&lt;R&gt;1&lt;/R&gt;&lt;C&gt;1&lt;/C&gt;&lt;D xsi:type="xsd:double"&gt;8.72299699207&lt;/D&gt;&lt;/FQL&gt;&lt;FQL&gt;&lt;Q&gt;KSA^FG_PRICE_MAVG(0,,,,30)&lt;/Q&gt;&lt;R&gt;1&lt;/R&gt;&lt;C&gt;1&lt;/C&gt;&lt;D xsi:type="xsd:double"&gt;40.891666&lt;/D&gt;&lt;/FQL&gt;&lt;FQL&gt;&lt;Q&gt;QAT^FG_PRICE_MAVG(0,,,,60)&lt;/Q&gt;&lt;R&gt;1&lt;/R&gt;&lt;C&gt;1&lt;/C&gt;&lt;D xsi:type="xsd:double"&gt;17.06086&lt;/D&gt;&lt;/FQL&gt;&lt;FQL&gt;&lt;Q&gt;EWM^FG_PRICE_MAVG(0,,,,30)&lt;/Q&gt;&lt;R&gt;1&lt;/R&gt;&lt;C&gt;1&lt;/C&gt;&lt;D xsi:type="xsd:double"&gt;22.903667&lt;/D&gt;&lt;/FQL&gt;&lt;FQL&gt;&lt;Q&gt;ECH^FG_PRICE_MAVG(0,,,,200)&lt;/Q&gt;&lt;R&gt;1&lt;/R&gt;&lt;C&gt;1&lt;/C&gt;&lt;D xsi:type="xsd:double"&gt;26.427046&lt;/D&gt;&lt;/FQL&gt;&lt;FQL&gt;&lt;Q&gt;VNM^FG_TOTAL_RETURNC(0,-6AM)&lt;/Q&gt;&lt;R&gt;1&lt;/R&gt;&lt;C&gt;1&lt;/C&gt;&lt;D xsi:type="xsd:double"&gt;-5.731988&lt;/D&gt;&lt;/FQL&gt;&lt;FQL&gt;&lt;Q&gt;TUR^FG_TOTAL_RETURNC(0,-6AM)&lt;/Q&gt;&lt;R&gt;1&lt;/R&gt;&lt;C&gt;1&lt;/C&gt;&lt;D xsi:type="xsd:double"&gt;32.56496&lt;/D&gt;&lt;/FQL&gt;&lt;FQL&gt;&lt;Q&gt;QAT^FG_TOTAL_RETURNC(0,-6AM)&lt;/Q&gt;&lt;R&gt;1&lt;/R&gt;&lt;C&gt;1&lt;/C&gt;&lt;D xsi:type="xsd:double"&gt;-2.5192857&lt;/D&gt;&lt;/FQL&gt;&lt;FQL&gt;&lt;Q&gt;INDA^FG_TOTAL_RETURNC(0,-6AM)&lt;/Q&gt;&lt;R&gt;1&lt;/R&gt;&lt;C&gt;1&lt;/C&gt;&lt;D xsi:type="xsd:double"&gt;13.790285&lt;/D&gt;&lt;/FQL&gt;&lt;FQL&gt;&lt;Q&gt;EWY^P_PRICE(0)/P_PRICE_HIGH_PR(0,,,,,,"PRICE","INTRA","52W")&lt;/Q&gt;&lt;R&gt;1&lt;/R&gt;&lt;C&gt;1&lt;/C&gt;&lt;D xsi:type="xsd:double"&gt;0.96906155&lt;/D&gt;&lt;/FQL&gt;&lt;FQL&gt;&lt;Q&gt;EPU^P_PRICE(0)/P_PRICE_LOW_PR(0,,,,,,"PRICE","INTRA","52W")-1&lt;/Q&gt;&lt;R&gt;1&lt;/R&gt;&lt;C&gt;1&lt;/C&gt;&lt;D xsi:type="xsd:double"&gt;0.40910685&lt;/D&gt;&lt;/FQL&gt;&lt;FQL&gt;&lt;Q&gt;EPHE^P_PRICE(0)/P_PRICE_HIGH_PR(0,,,,,,"PRICE","INTRA","52W")&lt;/Q&gt;&lt;R&gt;1&lt;/R&gt;&lt;C&gt;1&lt;/C&gt;&lt;D xsi:type="xsd:double"&gt;0.8607054&lt;/D&gt;&lt;/FQL&gt;&lt;FQL&gt;&lt;Q&gt;CAGDPY@TH^EE_ACTUAL_ANNUAL(MED,0)&lt;/Q&gt;&lt;R&gt;1&lt;/R&gt;&lt;C&gt;1&lt;/C&gt;&lt;D xsi:type="xsd:double"&gt;1.22282398910213&lt;/D&gt;&lt;/FQL&gt;&lt;FQL&gt;&lt;Q&gt;USDVND^FG_PRICE_CHANGE(0,-6AM)&lt;/Q&gt;&lt;R&gt;1&lt;/R&gt;&lt;C&gt;1&lt;/C&gt;&lt;D xsi:type="xsd:double"&gt;4.9690723&lt;/D&gt;&lt;/FQL&gt;&lt;FQL&gt;&lt;Q&gt;USDZAR^FG_PRICE_CHANGE(0,-6AM)&lt;/Q&gt;&lt;R&gt;1&lt;/R&gt;&lt;C&gt;1&lt;/C&gt;&lt;D xsi:type="xsd:double"&gt;-1.0834157&lt;/D&gt;&lt;/FQL&gt;&lt;FQL&gt;&lt;Q&gt;USDPHP^FG_PRICE_CHANGE(0,-6AM)&lt;/Q&gt;&lt;R&gt;1&lt;/R&gt;&lt;C&gt;1&lt;/C&gt;&lt;D xsi:type="xsd:double"&gt;5.6255937&lt;/D&gt;&lt;/FQL&gt;&lt;FQL&gt;&lt;Q&gt;FC0000MX^FMA_EPS(NTMA,-20AY,0,CY,,"PORTAGG","MEANR")&lt;/Q&gt;&lt;R&gt;20&lt;/R&gt;&lt;C&gt;1&lt;/C&gt;&lt;D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xsi:type="xsd:double"&gt;32.5319871434714&lt;/D&gt;&lt;D xsi:type="xsd:double"&gt;39.4423843156453&lt;/D&gt;&lt;/FQL&gt;&lt;FQL&gt;&lt;Q&gt;EWZ^P_PRICE_RETURNS_PR('52W',2,-10AY,0,AM)&lt;/Q&gt;&lt;R&gt;121&lt;/R&gt;&lt;C&gt;1&lt;/C&gt;&lt;D xsi:type="xsd:double"&gt;12.251925&lt;/D&gt;&lt;D xsi:type="xsd:double"&gt;18.286789&lt;/D&gt;&lt;D xsi:type="xsd:double"&gt;28.528141&lt;/D&gt;&lt;D xsi:type="xsd:double"&gt;-0.32719374&lt;/D&gt;&lt;D xsi:type="xsd:double"&gt;-16.229189&lt;/D&gt;&lt;D xsi:type="xsd:double"&gt;-6.994927&lt;/D&gt;&lt;D xsi:type="xsd:double"&gt;-14.361835&lt;/D&gt;&lt;D xsi:type="xsd:double"&gt;-7.2985353&lt;/D&gt;&lt;D xsi:type="xsd:double"&gt;-12.279701&lt;/D&gt;&lt;D xsi:type="xsd:double"&gt;-29.727476&lt;/D&gt;&lt;D xsi:type="xsd:double"&gt;-19.061476&lt;/D&gt;&lt;D xsi:type="xsd:double"&gt;-28.170925&lt;/D&gt;&lt;D xsi:type="xsd:double"&gt;-29.36483&lt;/D&gt;&lt;D xsi:type="xsd:double"&gt;-42.464798&lt;/D&gt;&lt;D xsi:type="xsd:double"&gt;-50.388695&lt;/D&gt;&lt;D xsi:type="xsd:double"&gt;-54.230854&lt;/D&gt;&lt;D xsi:type="xsd:double"&gt;-42.674255&lt;/D&gt;&lt;D xsi:type="xsd:double"&gt;-44.366367&lt;/D&gt;&lt;D xsi:type="xsd:double"&gt;-38.68083&lt;/D&gt;&lt;D xsi:type="xsd:double"&gt;-47.045017&lt;/D&gt;&lt;D xsi:type="xsd:double"&gt;-40.96858&lt;/D&gt;&lt;D xsi:type="xsd:double"&gt;-9.260392&lt;/D&gt;&lt;D xsi:type="xsd:double"&gt;-18.095053&lt;/D&gt;&lt;D xsi:type="xsd:double"&gt;-20.518906&lt;/D&gt;&lt;D xsi:type="xsd:double"&gt;-12.13668&lt;/D&gt;&lt;D xsi:type="xsd:double"&gt;15.052247&lt;/D&gt;&lt;D xsi:type="xsd:double"&gt;35.697342&lt;/D&gt;&lt;D xsi:type="xsd:double"&gt;70.434784&lt;/D&gt;&lt;D xsi:type="xsd:double"&gt;65.90326&lt;/D&gt;&lt;D xsi:type="xsd:double"&gt;48.01246&lt;/D&gt;&lt;D xsi:type="xsd:double"&gt;55.18831&lt;/D&gt;&lt;D xsi:type="xsd:double"&gt;111.94923&lt;/D&gt;&lt;D xsi:type="xsd:double"&gt;92.36166&lt;/D&gt;&lt;D xsi:type="xsd:double"&gt;42.091667&lt;/D&gt;&lt;D xsi:type="xsd:double"&gt;29.464865&lt;/D&gt;&lt;D xsi:type="xsd:double"&gt;37.49641&lt;/D&gt;&lt;D xsi:type="xsd:double"&gt;21.55267&lt;/D&gt;&lt;D xsi:type="xsd:double"&gt;18.502771&lt;/D&gt;&lt;D xsi:type="xsd:double"&gt;24.101126&lt;/D&gt;&lt;D xsi:type="xsd:double"&gt;21.16245&lt;/D&gt;&lt;D xsi:type="xsd:double"&gt;12.336958&lt;/D&gt;&lt;D xsi:type="xsd:double"&gt;23.468077&lt;/D&gt;&lt;D xsi:type="xsd:double"&gt;24.346363&lt;/D&gt;&lt;D xsi:type="xsd:double"&gt;28.36306&lt;/D&gt;&lt;D xsi:type="xsd:double"&gt;22.855318&lt;/D&gt;&lt;D xsi:type="xsd:double"&gt;19.418896&lt;/D&gt;&lt;D xsi:type="xsd:double"&gt;19.58269&lt;/D&gt;&lt;D xsi:type="xsd:double"&gt;8.627403&lt;/D&gt;&lt;D xsi:type="xsd:double"&gt;-3.5524309&lt;/D&gt;&lt;D xsi:type="xsd:double"&gt;1.6289473&lt;/D&gt;&lt;D xsi:type="xsd:double"&gt;-17.510689&lt;/D&gt;&lt;D xsi:type="xsd:double"&gt;-15.441978&lt;/D&gt;&lt;D xsi:type="xsd:double"&gt;1.2165904&lt;/D&gt;&lt;D xsi:type="xsd:double"&gt;-0.27298927&lt;/D&gt;&lt;D xsi:type="xsd:double"&gt;-2.5349498&lt;/D&gt;&lt;D xsi:type="xsd:double"&gt;-6.5494833&lt;/D&gt;&lt;D xsi:type="xsd:double"&gt;-2.4532676&lt;/D&gt;&lt;D xsi:type="xsd:double"&gt;-3.6043823&lt;/D&gt;&lt;D xsi:type="xsd:double"&gt;-0.726068&lt;/D&gt;&lt;D xsi:type="xsd:double"&gt;11.564981&lt;/D&gt;&lt;D xsi:type="xsd:double"&gt;40.959835&lt;/D&gt;&lt;D xsi:type="xsd:double"&gt;29.384005&lt;/D&gt;&lt;D xsi:type="xsd:double"&gt;26.039267&lt;/D&gt;&lt;D xsi:type="xsd:double"&gt;26.404953&lt;/D&gt;&lt;D xsi:type="xsd:double"&gt;15.8886795&lt;/D&gt;&lt;D xsi:type="xsd:double"&gt;10.905563&lt;/D&gt;&lt;D xsi:type="xsd:double"&gt;28.528988&lt;/D&gt;&lt;D xsi:type="xsd:double"&gt;9.720194&lt;/D&gt;&lt;D xsi:type="xsd:double"&gt;-8.321131&lt;/D&gt;&lt;D xsi:type="xsd:double"&gt;-37.7582&lt;/D&gt;&lt;D xsi:type="xsd:double"&gt;-38.812386&lt;/D&gt;&lt;D xsi:type="xsd:double"&gt;-31.2922&lt;/D&gt;&lt;D xsi:type="xsd:double"&gt;-33.495808&lt;/D&gt;&lt;D xsi:type="xsd:double"&gt;-25.20948&lt;/D&gt;&lt;D xsi:type="xsd:double"&gt;-19.601328&lt;/D&gt;&lt;D xsi:type="xsd:double"&gt;-33.216763&lt;/D&gt;&lt;D xsi:type="xsd:double"&gt;-38.168137&lt;/D&gt;&lt;D xsi:type="xsd:double"&gt;-16.98283&lt;/D&gt;&lt;D xsi:type="xsd:double"&gt;-20.488405&lt;/D&gt;&lt;D xsi:type="xsd:double"&gt;-20.92328&lt;/D&gt;&lt;D xsi:type="xsd:double"&gt;-17.009544&lt;/D&gt;&lt;D xsi:type="xsd:double"&gt;26.250458&lt;/D&gt;&lt;D xsi:type="xsd:double"&gt;52.101017&lt;/D&gt;&lt;D xsi:type="xsd:double"&gt;47.34943&lt;/D&gt;&lt;D xsi:type="xsd:double"&gt;49.358463&lt;/D&gt;&lt;D xsi:type="xsd:double"&gt;22.46337&lt;/D&gt;&lt;D xsi:type="xsd:double"&gt;28.158867&lt;/D&gt;&lt;D xsi:type="xsd:double"&gt;19.703901&lt;/D&gt;&lt;D xsi:type="xsd:double"&gt;13.300192&lt;/D&gt;&lt;D xsi:type="xsd:double"&gt;-11.230671&lt;/D&gt;&lt;D xsi:type="xsd:double"&gt;-17.581326&lt;/D&gt;&lt;D xsi:type="xsd:double"&gt;-4.111755&lt;/D&gt;&lt;D xsi:type="xsd:double"&gt;12.638402&lt;/D&gt;&lt;D xsi:type="xsd:double"&gt;26.068295&lt;/D&gt;&lt;D xsi:type="xsd:double"&gt;-0.2661407&lt;/D&gt;&lt;D xsi:type="xsd:double"&gt;2.1554112&lt;/D&gt;&lt;D xsi:type="xsd:double"&gt;-24.26617&lt;/D&gt;&lt;D xsi:type="xsd:double"&gt;-17.953814&lt;/D&gt;&lt;D xsi:type="xsd:double"&gt;0.23092031&lt;/D&gt;&lt;D xsi:type="xsd:double"&gt;2.8309107&lt;/D&gt;&lt;D xsi:type="xsd:double"&gt;17.819464&lt;/D&gt;&lt;D xsi:type="xsd:double"&gt;13.760495&lt;/D&gt;&lt;D xsi:type="xsd:double"&gt;15.393162&lt;/D&gt;&lt;D xsi:type="xsd:double"&gt;7.7673435&lt;/D&gt;&lt;D xsi:type="xsd:double"&gt;-6.512088&lt;/D&gt;&lt;D xsi:type="xsd:double"&gt;-19.56439&lt;/D&gt;&lt;D xsi:type="xsd:double"&gt;-4.677868&lt;/D&gt;&lt;D xsi:type="xsd:double"&gt;-4.905021&lt;/D&gt;&lt;D xsi:type="xsd:double"&gt;26.496542&lt;/D&gt;&lt;D xsi:type="xsd:double"&gt;27.712238&lt;/D&gt;&lt;D xsi:type="xsd:double"&gt;9.168493&lt;/D&gt;&lt;D xsi:type="xsd:double"&gt;14.597416&lt;/D&gt;&lt;D xsi:type="xsd:double"&gt;4.344201&lt;/D&gt;&lt;D xsi:type="xsd:double"&gt;26.895153&lt;/D&gt;&lt;D xsi:type="xsd:double"&gt;31.14692&lt;/D&gt;&lt;D xsi:type="xsd:double"&gt;15.805197&lt;/D&gt;&lt;D xsi:type="xsd:double"&gt;29.826105&lt;/D&gt;&lt;D xsi:type="xsd:double"&gt;28.996658&lt;/D&gt;&lt;D xsi:type="xsd:double"&gt;22.01941&lt;/D&gt;&lt;D xsi:type="xsd:double"&gt;7.78867&lt;/D&gt;&lt;D xsi:type="xsd:double"&gt;-7.82364&lt;/D&gt;&lt;/FQL&gt;&lt;FQL&gt;&lt;Q&gt;GREK^FMA_DIV_YLD(NTMA,-10AY,0,AM,"PORTAGG","MEANR")&lt;/Q&gt;&lt;R&gt;121&lt;/R&gt;&lt;C&gt;1&lt;/C&gt;&lt;D xsi:type="xsd:double"&gt;1.94218745188699&lt;/D&gt;&lt;D xsi:type="xsd:double"&gt;2.01679728706813&lt;/D&gt;&lt;D xsi:type="xsd:double"&gt;2.03955763688846&lt;/D&gt;&lt;D xsi:type="xsd:double"&gt;2.27487003827667&lt;/D&gt;&lt;D xsi:type="xsd:double"&gt;2.51891179293932&lt;/D&gt;&lt;D xsi:type="xsd:double"&gt;2.60697170328483&lt;/D&gt;&lt;D xsi:type="xsd:double"&gt;2.96964237394202&lt;/D&gt;&lt;D xsi:type="xsd:double"&gt;3.71863389797105&lt;/D&gt;&lt;D xsi:type="xsd:double"&gt;3.15096406614448&lt;/D&gt;&lt;D xsi:type="xsd:double"&gt;3.47770351490157&lt;/D&gt;&lt;D xsi:type="xsd:double"&gt;3.33977213461643&lt;/D&gt;&lt;D xsi:type="xsd:double"&gt;3.24878746176994&lt;/D&gt;&lt;D xsi:type="xsd:double"&gt;3.47200635043727&lt;/D&gt;&lt;D xsi:type="xsd:double"&gt;3.37804140405406&lt;/D&gt;&lt;D xsi:type="xsd:double"&gt;3.99360734820795&lt;/D&gt;&lt;D xsi:type="xsd:double"&gt;3.32477880444518&lt;/D&gt;&lt;D xsi:type="xsd:double"&gt;2.72880216543074&lt;/D&gt;&lt;D xsi:type="xsd:double"&gt;3.18407305076412&lt;/D&gt;&lt;D xsi:type="xsd:double"&gt;3.31647513084875&lt;/D&gt;&lt;D xsi:type="xsd:double"&gt;2.49252464383243&lt;/D&gt;&lt;D xsi:type="xsd:double"&gt;2.75671609987214&lt;/D&gt;&lt;D xsi:type="xsd:double"&gt;3.36911468496943&lt;/D&gt;&lt;D xsi:type="xsd:double"&gt;3.03854151309111&lt;/D&gt;&lt;D xsi:type="xsd:double"&gt;2.37157673380818&lt;/D&gt;&lt;D xsi:type="xsd:double"&gt;2.99313248919704&lt;/D&gt;&lt;D xsi:type="xsd:double"&gt;2.98676346477522&lt;/D&gt;&lt;D xsi:type="xsd:double"&gt;3.02728865562055&lt;/D&gt;&lt;D xsi:type="xsd:double"&gt;3.2445177162835&lt;/D&gt;&lt;D xsi:type="xsd:double"&gt;3.01558351419979&lt;/D&gt;&lt;D xsi:type="xsd:double"&gt;2.8708206441117&lt;/D&gt;&lt;D xsi:type="xsd:double"&gt;2.90192121589635&lt;/D&gt;&lt;D xsi:type="xsd:double"&gt;2.92764574761689&lt;/D&gt;&lt;D xsi:type="xsd:double"&gt;3.02576159397068&lt;/D&gt;&lt;D xsi:type="xsd:double"&gt;2.91686650891144&lt;/D&gt;&lt;D xsi:type="xsd:double"&gt;2.53100942189438&lt;/D&gt;&lt;D xsi:type="xsd:double"&gt;2.61140439375509&lt;/D&gt;&lt;D xsi:type="xsd:double"&gt;2.52651444638602&lt;/D&gt;&lt;D xsi:type="xsd:double"&gt;2.52721182696205&lt;/D&gt;&lt;D xsi:type="xsd:double"&gt;2.50988434333198&lt;/D&gt;&lt;D xsi:type="xsd:double"&gt;2.99974986028674&lt;/D&gt;&lt;D xsi:type="xsd:double"&gt;2.90521622395508&lt;/D&gt;&lt;D xsi:type="xsd:double"&gt;3.13651598380313&lt;/D&gt;&lt;D xsi:type="xsd:double"&gt;2.629350304555&lt;/D&gt;&lt;D xsi:type="xsd:double"&gt;2.52685438195439&lt;/D&gt;&lt;D xsi:type="xsd:double"&gt;2.91852209509951&lt;/D&gt;&lt;D xsi:type="xsd:double"&gt;3.23988183455201&lt;/D&gt;&lt;D xsi:type="xsd:double"&gt;2.95373999808638&lt;/D&gt;&lt;D xsi:type="xsd:double"&gt;3.45825982184091&lt;/D&gt;&lt;D xsi:type="xsd:double"&gt;3.45402506921817&lt;/D&gt;&lt;D xsi:type="xsd:double"&gt;3.46102222304056&lt;/D&gt;&lt;D xsi:type="xsd:double"&gt;3.61276142509374&lt;/D&gt;&lt;D xsi:type="xsd:double"&gt;3.8127299323576&lt;/D&gt;&lt;D xsi:type="xsd:double"&gt;4.16237833553195&lt;/D&gt;&lt;D xsi:type="xsd:double"&gt;4.41925569006834&lt;/D&gt;&lt;D xsi:type="xsd:double"&gt;4.66062964432637&lt;/D&gt;&lt;D xsi:type="xsd:double"&gt;4.32890094476315&lt;/D&gt;&lt;D xsi:type="xsd:double"&gt;3.82519329660691&lt;/D&gt;&lt;D xsi:type="xsd:double"&gt;3.75762087641551&lt;/D&gt;&lt;D xsi:type="xsd:double"&gt;3.55591681032808&lt;/D&gt;&lt;D xsi:type="xsd:double"&gt;3.55309183150814&lt;/D&gt;&lt;D xsi:type="xsd:double"&gt;3.33711724539575&lt;/D&gt;&lt;D xsi:type="xsd:double"&gt;3.18691867939391&lt;/D&gt;&lt;D xsi:type="xsd:double"&gt;3.38695645741497&lt;/D&gt;&lt;D xsi:type="xsd:double"&gt;3.28999922822574&lt;/D&gt;&lt;D xsi:type="xsd:double"&gt;3.19890658916236&lt;/D&gt;&lt;D xsi:type="xsd:double"&gt;3.07816835939212&lt;/D&gt;&lt;D xsi:type="xsd:double"&gt;2.94054414432708&lt;/D&gt;&lt;D xsi:type="xsd:double"&gt;3.09105330436038&lt;/D&gt;&lt;D xsi:type="xsd:double"&gt;3.78054455016736&lt;/D&gt;&lt;D xsi:type="xsd:double"&gt;4.99959552303193&lt;/D&gt;&lt;D xsi:type="xsd:double"&gt;4.45462178411227&lt;/D&gt;&lt;D xsi:type="xsd:double"&gt;3.80085545209034&lt;/D&gt;&lt;D xsi:type="xsd:double"&gt;3.82112680657308&lt;/D&gt;&lt;D xsi:type="xsd:double"&gt;3.64396955453789&lt;/D&gt;&lt;D xsi:type="xsd:double"&gt;3.62386086209972&lt;/D&gt;&lt;D xsi:type="xsd:double"&gt;3.73650012355557&lt;/D&gt;&lt;D xsi:type="xsd:double"&gt;4.30128892786802&lt;/D&gt;&lt;D xsi:type="xsd:double"&gt;3.35049097665402&lt;/D&gt;&lt;D xsi:type="xsd:double"&gt;3.18452675682123&lt;/D&gt;&lt;D xsi:type="xsd:double"&gt;3.48447723945332&lt;/D&gt;&lt;D xsi:type="xsd:double"&gt;3.20373773240713&lt;/D&gt;&lt;D xsi:type="xsd:double"&gt;3.57144954568108&lt;/D&gt;&lt;D xsi:type="xsd:double"&gt;3.38988836401059&lt;/D&gt;&lt;D xsi:type="xsd:double"&gt;3.13236499566077&lt;/D&gt;&lt;D xsi:type="xsd:double"&gt;3.05401507065042&lt;/D&gt;&lt;D xsi:type="xsd:double"&gt;3.05019751457125&lt;/D&gt;&lt;D xsi:type="xsd:double"&gt;3.11813306670957&lt;/D&gt;&lt;D xsi:type="xsd:double"&gt;3.03648287685725&lt;/D&gt;&lt;D xsi:type="xsd:double"&gt;3.05777352832176&lt;/D&gt;&lt;D xsi:type="xsd:double"&gt;3.03705394150535&lt;/D&gt;&lt;D xsi:type="xsd:double"&gt;3.20161903876396&lt;/D&gt;&lt;D xsi:type="xsd:double"&gt;3.08017357644543&lt;/D&gt;&lt;D xsi:type="xsd:double"&gt;3.117059343137&lt;/D&gt;&lt;D xsi:type="xsd:double"&gt;3.35323233275705&lt;/D&gt;&lt;D xsi:type="xsd:double"&gt;3.17173243394702&lt;/D&gt;&lt;D xsi:type="xsd:double"&gt;3.82697135794931&lt;/D&gt;&lt;D xsi:type="xsd:double"&gt;4.17216505934677&lt;/D&gt;&lt;D xsi:type="xsd:double"&gt;4.13830195584038&lt;/D&gt;&lt;D xsi:type="xsd:double"&gt;3.9747894747844&lt;/D&gt;&lt;D xsi:type="xsd:double"&gt;4.72947085432069&lt;/D&gt;&lt;D xsi:type="xsd:double"&gt;4.39719163255462&lt;/D&gt;&lt;D xsi:type="xsd:double"&gt;4.36880306884089&lt;/D&gt;&lt;D xsi:type="xsd:double"&gt;4.46042923902456&lt;/D&gt;&lt;D xsi:type="xsd:double"&gt;4.26217972967376&lt;/D&gt;&lt;D xsi:type="xsd:double"&gt;3.88361338463818&lt;/D&gt;&lt;D xsi:type="xsd:double"&gt;4.54199580989671&lt;/D&gt;&lt;D xsi:type="xsd:double"&gt;4.33024125032909&lt;/D&gt;&lt;D xsi:type="xsd:double"&gt;3.98993438922178&lt;/D&gt;&lt;D xsi:type="xsd:double"&gt;4.07646381323499&lt;/D&gt;&lt;D xsi:type="xsd:double"&gt;4.05843551310486&lt;/D&gt;&lt;D xsi:type="xsd:double"&gt;4.36400999674651&lt;/D&gt;&lt;D xsi:type="xsd:double"&gt;4.93978208309929&lt;/D&gt;&lt;D xsi:type="xsd:double"&gt;4.97602453931095&lt;/D&gt;&lt;D xsi:type="xsd:double"&gt;4.32893003195318&lt;/D&gt;&lt;D xsi:type="xsd:double"&gt;4.57750458478395&lt;/D&gt;&lt;D xsi:type="xsd:double"&gt;4.58214768011394&lt;/D&gt;&lt;D xsi:type="xsd:double"&gt;4.66534505166869&lt;/D&gt;&lt;D xsi:type="xsd:double"&gt;5.15818202860937&lt;/D&gt;&lt;D xsi:type="xsd:double"&gt;5.14180891972506&lt;/D&gt;&lt;D xsi:type="xsd:double"&gt;5.44202268394534&lt;/D&gt;&lt;D xsi:type="xsd:double"&gt;6.15638770132323&lt;/D&gt;&lt;/FQL&gt;&lt;FQL&gt;&lt;Q&gt;DDR3512M-FDS^FG_PRICE_CHANGE(0,-3AM)&lt;/Q&gt;&lt;R&gt;1&lt;/R&gt;&lt;C&gt;1&lt;/C&gt;&lt;D xsi:type="xsd:double"&gt;-2.69630039608451&lt;/D&gt;&lt;/FQL&gt;&lt;FQL&gt;&lt;Q&gt;BRENT-FDS^FG_PRICE(0)&lt;/Q&gt;&lt;R&gt;1&lt;/R&gt;&lt;C&gt;1&lt;/C&gt;&lt;D xsi:type="xsd:double"&gt;85.86&lt;/D&gt;&lt;/FQL&gt;&lt;FQL&gt;&lt;Q&gt;EWZ^FG_PRICE_MAVG(0,,,,200)&lt;/Q&gt;&lt;R&gt;1&lt;/R&gt;&lt;C&gt;1&lt;/C&gt;&lt;D xsi:type="xsd:double"&gt;31.89055&lt;/D&gt;&lt;/FQL&gt;&lt;FQL&gt;&lt;Q&gt;ECH^FG_PRICE_MAVG(0,,,,60)&lt;/Q&gt;&lt;R&gt;1&lt;/R&gt;&lt;C&gt;1&lt;/C&gt;&lt;D xsi:type="xsd:double"&gt;27.407333&lt;/D&gt;&lt;/FQL&gt;&lt;FQL&gt;&lt;Q&gt;EZA^FG_TOTAL_RETURNC(0,-6AM)&lt;/Q&gt;&lt;R&gt;1&lt;/R&gt;&lt;C&gt;1&lt;/C&gt;&lt;D xsi:type="xsd:double"&gt;7.4745774&lt;/D&gt;&lt;/FQL&gt;&lt;FQL&gt;&lt;Q&gt;EWT^P_PRICE(0)/P_PRICE_HIGH_PR(0,,,,,,"PRICE","INTRA","52W")&lt;/Q&gt;&lt;R&gt;1&lt;/R&gt;&lt;C&gt;1&lt;/C&gt;&lt;D xsi:type="xsd:double"&gt;0.97851205&lt;/D&gt;&lt;/FQL&gt;&lt;FQL&gt;&lt;Q&gt;EPU^P_PRICE(0)/P_PRICE_HIGH_PR(0,,,,,,"PRICE","INTRA","52W")&lt;/Q&gt;&lt;R&gt;1&lt;/R&gt;&lt;C&gt;1&lt;/C&gt;&lt;D xsi:type="xsd:double"&gt;0.89459634&lt;/D&gt;&lt;/FQL&gt;&lt;FQL&gt;&lt;Q&gt;ECH^P_PRICE(0)/P_PRICE_HIGH_PR(0,,,,,,"PRICE","INTRA","52W")&lt;/Q&gt;&lt;R&gt;1&lt;/R&gt;&lt;C&gt;1&lt;/C&gt;&lt;D xsi:type="xsd:double"&gt;0.8069245&lt;/D&gt;&lt;/FQL&gt;&lt;FQL&gt;&lt;Q&gt;VGK^FG_TOTAL_RETURNC(0,-3AM)&lt;/Q&gt;&lt;R&gt;1&lt;/R&gt;&lt;C&gt;1&lt;/C&gt;&lt;D xsi:type="xsd:double"&gt;0.6790042&lt;/D&gt;&lt;/FQL&gt;&lt;FQL&gt;&lt;Q&gt;VNM^FMA_COS_DOWN("EPS","1M",+1,NOW,,,"PORTAGG","MEANR")&lt;/Q&gt;&lt;R&gt;1&lt;/R&gt;&lt;C&gt;1&lt;/C&gt;&lt;D xsi:type="xsd:double"&gt;13&lt;/D&gt;&lt;/FQL&gt;&lt;FQL&gt;&lt;Q&gt;EWW^FMA_ROE(NTMA,-20AY,NOW,FY,"PORTAGG","MEANR")&lt;/Q&gt;&lt;R&gt;20&lt;/R&gt;&lt;C&gt;1&lt;/C&gt;&lt;D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xsi:type="xsd:double"&gt;1.211&lt;/D&gt;&lt;/FQL&gt;&lt;FQL&gt;&lt;Q&gt;CAGDPY@PL^EE_ACTUAL_ANNUAL(MED,0)&lt;/Q&gt;&lt;R&gt;1&lt;/R&gt;&lt;C&gt;1&lt;/C&gt;&lt;D xsi:type="xsd:double"&gt;1.56254742295506&lt;/D&gt;&lt;/FQL&gt;&lt;FQL&gt;&lt;Q&gt;USDTHB^FG_PRICE_CHANGE(0,-6AM)&lt;/Q&gt;&lt;R&gt;1&lt;/R&gt;&lt;C&gt;1&lt;/C&gt;&lt;D xsi:type="xsd:double"&gt;7.5148225&lt;/D&gt;&lt;/FQL&gt;&lt;FQL&gt;&lt;Q&gt;USDMXN^FG_PRICE_CHANGE(0,-6AM)&lt;/Q&gt;&lt;R&gt;1&lt;/R&gt;&lt;C&gt;1&lt;/C&gt;&lt;D xsi:type="xsd:double"&gt;8.425975&lt;/D&gt;&lt;/FQL&gt;&lt;FQL&gt;&lt;Q&gt;EZA^FG_TOTAL_RETURNC(-10AY,0,AM)&lt;/Q&gt;&lt;R&gt;121&lt;/R&gt;&lt;C&gt;1&lt;/C&gt;&lt;D xsi:type="xsd:double"&gt;1.2713075&lt;/D&gt;&lt;D xsi:type="xsd:double"&gt;3.65448&lt;/D&gt;&lt;D xsi:type="xsd:double"&gt;-0.45986772&lt;/D&gt;&lt;D xsi:type="xsd:double"&gt;-9.0018215&lt;/D&gt;&lt;D xsi:type="xsd:double"&gt;4.461539&lt;/D&gt;&lt;D xsi:type="xsd:double"&gt;0.26509762&lt;/D&gt;&lt;D xsi:type="xsd:double"&gt;-3.7384093&lt;/D&gt;&lt;D xsi:type="xsd:double"&gt;5.6886673&lt;/D&gt;&lt;D xsi:type="xsd:double"&gt;0.1316309&lt;/D&gt;&lt;D xsi:type="xsd:double"&gt;-2.994442&lt;/D&gt;&lt;D xsi:type="xsd:double"&gt;9.305811&lt;/D&gt;&lt;D xsi:type="xsd:double"&gt;-9.133488&lt;/D&gt;&lt;D xsi:type="xsd:double"&gt;0.15209913&lt;/D&gt;&lt;D xsi:type="xsd:double"&gt;-6.6259565&lt;/D&gt;&lt;D xsi:type="xsd:double"&gt;-6.540221&lt;/D&gt;&lt;D xsi:type="xsd:double"&gt;-10.111963&lt;/D&gt;&lt;D xsi:type="xsd:double"&gt;12.436748&lt;/D&gt;&lt;D xsi:type="xsd:double"&gt;-7.2875204&lt;/D&gt;&lt;D xsi:type="xsd:double"&gt;-7.6098323&lt;/D&gt;&lt;D xsi:type="xsd:double"&gt;-11.291647&lt;/D&gt;&lt;D xsi:type="xsd:double"&gt;1.9476056&lt;/D&gt;&lt;D xsi:type="xsd:double"&gt;15.055716&lt;/D&gt;&lt;D xsi:type="xsd:double"&gt;9.58687&lt;/D&gt;&lt;D xsi:type="xsd:double"&gt;-9.07287&lt;/D&gt;&lt;D xsi:type="xsd:double"&gt;0.37851334&lt;/D&gt;&lt;D xsi:type="xsd:double"&gt;16.513943&lt;/D&gt;&lt;D xsi:type="xsd:double"&gt;-3.8448095&lt;/D&gt;&lt;D xsi:type="xsd:double"&gt;3.9440155&lt;/D&gt;&lt;D xsi:type="xsd:double"&gt;-6.9242835&lt;/D&gt;&lt;D xsi:type="xsd:double"&gt;-1.4653385&lt;/D&gt;&lt;D xsi:type="xsd:double"&gt;-0.2655089&lt;/D&gt;&lt;D xsi:type="xsd:double"&gt;6.473422&lt;/D&gt;&lt;D xsi:type="xsd:double"&gt;-0.19963384&lt;/D&gt;&lt;D xsi:type="xsd:double"&gt;5.91017&lt;/D&gt;&lt;D xsi:type="xsd:double"&gt;0.41208267&lt;/D&gt;&lt;D xsi:type="xsd:double"&gt;6.190145&lt;/D&gt;&lt;D xsi:type="xsd:double"&gt;-6.3620625&lt;/D&gt;&lt;D xsi:type="xsd:double"&gt;6.1383724&lt;/D&gt;&lt;D xsi:type="xsd:double"&gt;2.41791&lt;/D&gt;&lt;D xsi:type="xsd:double"&gt;-7.401496&lt;/D&gt;&lt;D xsi:type="xsd:double"&gt;2.5839806&lt;/D&gt;&lt;D xsi:type="xsd:double"&gt;8.329142&lt;/D&gt;&lt;D xsi:type="xsd:double"&gt;8.071125&lt;/D&gt;&lt;D xsi:type="xsd:double"&gt;10.004354&lt;/D&gt;&lt;D xsi:type="xsd:double"&gt;-6.08055&lt;/D&gt;&lt;D xsi:type="xsd:double"&gt;-5.072874&lt;/D&gt;&lt;D xsi:type="xsd:double"&gt;-0.8414507&lt;/D&gt;&lt;D xsi:type="xsd:double"&gt;-4.049426&lt;/D&gt;&lt;D xsi:type="xsd:double"&gt;-12.590658&lt;/D&gt;&lt;D xsi:type="xsd:double"&gt;8.309305&lt;/D&gt;&lt;D xsi:type="xsd:double"&gt;-2.7625203&lt;/D&gt;&lt;D xsi:type="xsd:double"&gt;-8.180725&lt;/D&gt;&lt;D xsi:type="xsd:double"&gt;-9.990681&lt;/D&gt;&lt;D xsi:type="xsd:double"&gt;14.661419&lt;/D&gt;&lt;D xsi:type="xsd:double"&gt;-6.7144337&lt;/D&gt;&lt;D xsi:type="xsd:double"&gt;9.394777&lt;/D&gt;&lt;D xsi:type="xsd:double"&gt;-2.9289484&lt;/D&gt;&lt;D xsi:type="xsd:double"&gt;-4.507351&lt;/D&gt;&lt;D xsi:type="xsd:double"&gt;10.649502&lt;/D&gt;&lt;D xsi:type="xsd:double"&gt;-12.32152&lt;/D&gt;&lt;D xsi:type="xsd:double"&gt;12.685156&lt;/D&gt;&lt;D xsi:type="xsd:double"&gt;-3.0363977&lt;/D&gt;&lt;D xsi:type="xsd:double"&gt;-12.393886&lt;/D&gt;&lt;D xsi:type="xsd:double"&gt;3.143847&lt;/D&gt;&lt;D xsi:type="xsd:double"&gt;7.9749465&lt;/D&gt;&lt;D xsi:type="xsd:double"&gt;-3.3836067&lt;/D&gt;&lt;D xsi:type="xsd:double"&gt;8.743631&lt;/D&gt;&lt;D xsi:type="xsd:double"&gt;-7.7109933&lt;/D&gt;&lt;D xsi:type="xsd:double"&gt;-11.666668&lt;/D&gt;&lt;D xsi:type="xsd:double"&gt;-30.114197&lt;/D&gt;&lt;D xsi:type="xsd:double"&gt;11.261106&lt;/D&gt;&lt;D xsi:type="xsd:double"&gt;8.397198&lt;/D&gt;&lt;D xsi:type="xsd:double"&gt;6.182599&lt;/D&gt;&lt;D xsi:type="xsd:double"&gt;12.259889&lt;/D&gt;&lt;D xsi:type="xsd:double"&gt;-2.3653805&lt;/D&gt;&lt;D xsi:type="xsd:double"&gt;-6.520617&lt;/D&gt;&lt;D xsi:type="xsd:double"&gt;1.6818285&lt;/D&gt;&lt;D xsi:type="xsd:double"&gt;16.323208&lt;/D&gt;&lt;D xsi:type="xsd:double"&gt;6.2060833&lt;/D&gt;&lt;D xsi:type="xsd:double"&gt;2.7434826&lt;/D&gt;&lt;D xsi:type="xsd:double"&gt;2.915001&lt;/D&gt;&lt;D xsi:type="xsd:double"&gt;6.5297365&lt;/D&gt;&lt;D xsi:type="xsd:double"&gt;4.586971&lt;/D&gt;&lt;D xsi:type="xsd:double"&gt;3.0273676&lt;/D&gt;&lt;D xsi:type="xsd:double"&gt;-7.899624&lt;/D&gt;&lt;D xsi:type="xsd:double"&gt;-1.7956614&lt;/D&gt;&lt;D xsi:type="xsd:double"&gt;1.4711976&lt;/D&gt;&lt;D xsi:type="xsd:double"&gt;-4.2667747&lt;/D&gt;&lt;D xsi:type="xsd:double"&gt;3.7645936&lt;/D&gt;&lt;D xsi:type="xsd:double"&gt;-11.530441&lt;/D&gt;&lt;D xsi:type="xsd:double"&gt;9.938156&lt;/D&gt;&lt;D xsi:type="xsd:double"&gt;4.5267463&lt;/D&gt;&lt;D xsi:type="xsd:double"&gt;9.117281&lt;/D&gt;&lt;D xsi:type="xsd:double"&gt;4.538548&lt;/D&gt;&lt;D xsi:type="xsd:double"&gt;-13.169843&lt;/D&gt;&lt;D xsi:type="xsd:double"&gt;0.18827915&lt;/D&gt;&lt;D xsi:type="xsd:double"&gt;-7.7520313&lt;/D&gt;&lt;D xsi:type="xsd:double"&gt;-0.78685284&lt;/D&gt;&lt;D xsi:type="xsd:double"&gt;-0.6298125&lt;/D&gt;&lt;D xsi:type="xsd:double"&gt;-12.206566&lt;/D&gt;&lt;D xsi:type="xsd:double"&gt;2.9411674&lt;/D&gt;&lt;D xsi:type="xsd:double"&gt;13.714277&lt;/D&gt;&lt;D xsi:type="xsd:double"&gt;-0.69841146&lt;/D&gt;&lt;D xsi:type="xsd:double"&gt;7.6599717&lt;/D&gt;&lt;D xsi:type="xsd:double"&gt;-11.106289&lt;/D&gt;&lt;D xsi:type="xsd:double"&gt;2.4890184&lt;/D&gt;&lt;D xsi:type="xsd:double"&gt;2.261901&lt;/D&gt;&lt;D xsi:type="xsd:double"&gt;-12.665897&lt;/D&gt;&lt;D xsi:type="xsd:double"&gt;7.2952986&lt;/D&gt;&lt;D xsi:type="xsd:double"&gt;13.725985&lt;/</t>
        </r>
      </text>
    </comment>
    <comment ref="A15" authorId="0" shapeId="0" xr:uid="{BC032A2E-0C8F-49C1-89CA-BAE7B8AE272A}">
      <text>
        <r>
          <rPr>
            <b/>
            <sz val="9"/>
            <color indexed="81"/>
            <rFont val="Tahoma"/>
            <charset val="1"/>
          </rPr>
          <t>D&gt;&lt;D xsi:type="xsd:double"&gt;-9.7355&lt;/D&gt;&lt;D xsi:type="xsd:double"&gt;-6.870234&lt;/D&gt;&lt;D xsi:type="xsd:double"&gt;-2.0623982&lt;/D&gt;&lt;D xsi:type="xsd:double"&gt;10.853136&lt;/D&gt;&lt;D xsi:type="xsd:double"&gt;0.9521842&lt;/D&gt;&lt;D xsi:type="xsd:double"&gt;-3.1997979&lt;/D&gt;&lt;D xsi:type="xsd:double"&gt;-6.8887177&lt;/D&gt;&lt;D xsi:type="xsd:double"&gt;6.1517477&lt;/D&gt;&lt;D xsi:type="xsd:double"&gt;2.2210956&lt;/D&gt;&lt;D xsi:type="xsd:double"&gt;6.8930984&lt;/D&gt;&lt;D xsi:type="xsd:double"&gt;2.8039455&lt;/D&gt;&lt;/FQL&gt;&lt;FQL&gt;&lt;Q&gt;SET-BKK^FMA_PE(LTMA,-10AY,0,AM,"PORTAGG","MEANR")&lt;/Q&gt;&lt;R&gt;121&lt;/R&gt;&lt;C&gt;1&lt;/C&gt;&lt;D xsi:type="xsd:double"&gt;17.7975671569654&lt;/D&gt;&lt;D xsi:type="xsd:double"&gt;17.8071343910582&lt;/D&gt;&lt;D xsi:type="xsd:double"&gt;18.9797678312333&lt;/D&gt;&lt;D xsi:type="xsd:double"&gt;19.3519596880723&lt;/D&gt;&lt;D xsi:type="xsd:double"&gt;19.1055522618222&lt;/D&gt;&lt;D xsi:type="xsd:double"&gt;20.1840910610913&lt;/D&gt;&lt;D xsi:type="xsd:double"&gt;19.4328909414533&lt;/D&gt;&lt;D xsi:type="xsd:double"&gt;21.6081861500932&lt;/D&gt;&lt;D xsi:type="xsd:double"&gt;23.7280664525877&lt;/D&gt;&lt;D xsi:type="xsd:double"&gt;22.8469458068178&lt;/D&gt;&lt;D xsi:type="xsd:double"&gt;22.1516260895448&lt;/D&gt;&lt;D xsi:type="xsd:double"&gt;21.6429601555853&lt;/D&gt;&lt;D xsi:type="xsd:double"&gt;21.1742625382806&lt;/D&gt;&lt;D xsi:type="xsd:double"&gt;20.0507284864202&lt;/D&gt;&lt;D xsi:type="xsd:double"&gt;19.196548231642&lt;/D&gt;&lt;D xsi:type="xsd:double"&gt;18.4737870589322&lt;/D&gt;&lt;D xsi:type="xsd:double"&gt;18.4717818305998&lt;/D&gt;&lt;D xsi:type="xsd:double"&gt;16.0388822661439&lt;/D&gt;&lt;D xsi:type="xsd:double"&gt;14.2887082609903&lt;/D&gt;&lt;D xsi:type="xsd:double"&gt;15.55203394901&lt;/D&gt;&lt;D xsi:type="xsd:double"&gt;16.8496924149395&lt;/D&gt;&lt;D xsi:type="xsd:double"&gt;16.5553089351155&lt;/D&gt;&lt;D xsi:type="xsd:double"&gt;16.4283550970906&lt;/D&gt;&lt;D xsi:type="xsd:double"&gt;16.339387351435&lt;/D&gt;&lt;D xsi:type="xsd:double"&gt;16.3639176427793&lt;/D&gt;&lt;D xsi:type="xsd:double"&gt;16.799737322511&lt;/D&gt;&lt;D xsi:type="xsd:double"&gt;16.7231353791063&lt;/D&gt;&lt;D xsi:type="xsd:double"&gt;16.0503844681127&lt;/D&gt;&lt;D xsi:type="xsd:double"&gt;16.0381919550308&lt;/D&gt;&lt;D xsi:type="xsd:double"&gt;16.0425775172563&lt;/D&gt;&lt;D xsi:type="xsd:double"&gt;16.1355477863894&lt;/D&gt;&lt;D xsi:type="xsd:double"&gt;16.7526170537891&lt;/D&gt;&lt;D xsi:type="xsd:double"&gt;16.3499523555078&lt;/D&gt;&lt;D xsi:type="xsd:double"&gt;16.2970299453276&lt;/D&gt;&lt;D xsi:type="xsd:double"&gt;16.1721074788834&lt;/D&gt;&lt;D xsi:type="xsd:double"&gt;16.0841894518441&lt;/D&gt;&lt;D xsi:type="xsd:double"&gt;16.053198225282&lt;/D&gt;&lt;D xsi:type="xsd:double"&gt;15.9958999931661&lt;/D&gt;&lt;D xsi:type="xsd:double"&gt;16.0137981195988&lt;/D&gt;&lt;D xsi:type="xsd:double"&gt;16.4502677572026&lt;/D&gt;&lt;D xsi:type="xsd:double"&gt;16.8618069831449&lt;/D&gt;&lt;D xsi:type="xsd:double"&gt;17.1005130067862&lt;/D&gt;&lt;D xsi:type="xsd:double"&gt;17.6789242509208&lt;/D&gt;&lt;D xsi:type="xsd:double"&gt;18.4886169821458&lt;/D&gt;&lt;D xsi:type="xsd:double"&gt;17.8491278288067&lt;/D&gt;&lt;D xsi:type="xsd:double"&gt;17.5344445457569&lt;/D&gt;&lt;D xsi:type="xsd:double"&gt;17.2823193329468&lt;/D&gt;&lt;D xsi:type="xsd:double"&gt;17.1146291232616&lt;/D&gt;&lt;D xsi:type="xsd:double"&gt;16.313510839503&lt;/D&gt;&lt;D xsi:type="xsd:double"&gt;16.5958265151791&lt;/D&gt;&lt;D xsi:type="xsd:double"&gt;16.4434633643854&lt;/D&gt;&lt;D xsi:type="xsd:double"&gt;16.4648715454525&lt;/D&gt;&lt;D xsi:type="xsd:double"&gt;15.3759253344805&lt;/D&gt;&lt;D xsi:type="xsd:double"&gt;15.2054006270754&lt;/D&gt;&lt;D xsi:type="xsd:double"&gt;14.2800531873881&lt;/D&gt;&lt;D xsi:type="xsd:double"&gt;15.2468542039168&lt;/D&gt;&lt;D xsi:type="xsd:double"&gt;16.2470650053239&lt;/D&gt;&lt;D xsi:type="xsd:double"&gt;16.126366450479&lt;/D&gt;&lt;D xsi:type="xsd:double"&gt;16.1522472159671&lt;/D&gt;&lt;D xsi:type="xsd:double"&gt;16.0064379181396&lt;/D&gt;&lt;D xsi:type="xsd:double"&gt;16.4679147449607&lt;/D&gt;&lt;D xsi:type="xsd:double"&gt;16.4750880905533&lt;/D&gt;&lt;D xsi:type="xsd:double"&gt;16.1952987551498&lt;/D&gt;&lt;D xsi:type="xsd:double"&gt;16.4978778126883&lt;/D&gt;&lt;D xsi:type="xsd:double"&gt;16.5542800636736&lt;/D&gt;&lt;D xsi:type="xsd:double"&gt;17.2176451981275&lt;/D&gt;&lt;D xsi:type="xsd:double"&gt;17.0156816261766&lt;/D&gt;&lt;D xsi:type="xsd:double"&gt;16.339289683355&lt;/D&gt;&lt;D xsi:type="xsd:double"&gt;14.8807190393392&lt;/D&gt;&lt;D xsi:type="xsd:double"&gt;14.5251167864487&lt;/D&gt;&lt;D xsi:type="xsd:double"&gt;15.491912107286&lt;/D&gt;&lt;D xsi:type="xsd:double"&gt;17.2155089292723&lt;/D&gt;&lt;D xsi:type="xsd:double"&gt;18.0849837075503&lt;/D&gt;&lt;D xsi:type="xsd:double"&gt;19.253542258747&lt;/D&gt;&lt;D xsi:type="xsd:double"&gt;20.5925188522599&lt;/D&gt;&lt;D xsi:type="xsd:double"&gt;21.164571277948&lt;/D&gt;&lt;D xsi:type="xsd:double"&gt;21.2916946516905&lt;/D&gt;&lt;D xsi:type="xsd:double"&gt;24.6127366126871&lt;/D&gt;&lt;D xsi:type="xsd:double"&gt;27.1192224606295&lt;/D&gt;&lt;D xsi:type="xsd:double"&gt;26.9040922446564&lt;/D&gt;&lt;D xsi:type="xsd:double"&gt;27.7478253487431&lt;/D&gt;&lt;D xsi:type="xsd:double"&gt;27.1353810190481&lt;/D&gt;&lt;D xsi:type="xsd:double"&gt;26.2110033524737&lt;/D&gt;&lt;D xsi:type="xsd:double"&gt;24.8905989530155&lt;/D&gt;&lt;D xsi:type="xsd:double"&gt;23.8387017914976&lt;/D&gt;&lt;D xsi:type="xsd:double"&gt;22.6713370684312&lt;/D&gt;&lt;D xsi:type="xsd:double"&gt;22.3829701146498&lt;/D&gt;&lt;D xsi:type="xsd:double"&gt;21.398081590419&lt;/D&gt;&lt;D xsi:type="xsd:double"&gt;20.4059381022361&lt;/D&gt;&lt;D xsi:type="xsd:double"&gt;19.5116187394739&lt;/D&gt;&lt;D xsi:type="xsd:double"&gt;18.8368775564573&lt;/D&gt;&lt;D xsi:type="xsd:double"&gt;18.6199735968447&lt;/D&gt;&lt;D xsi:type="xsd:double"&gt;18.8905140910695&lt;/D&gt;&lt;D xsi:type="xsd:double"&gt;18.7970087510785&lt;/D&gt;&lt;D xsi:type="xsd:double"&gt;18.4786860909357&lt;/D&gt;&lt;D xsi:type="xsd:double"&gt;18.1894780293044&lt;/D&gt;&lt;D xsi:type="xsd:double"&gt;17.6710613331056&lt;/D&gt;&lt;D xsi:type="xsd:double"&gt;17.2482445861507&lt;/D&gt;&lt;D xsi:type="xsd:double"&gt;17.2156902981195&lt;/D&gt;&lt;D xsi:type="xsd:double"&gt;16.5483789442843&lt;/D&gt;&lt;D xsi:type="xsd:double"&gt;16.3177214538672&lt;/D&gt;&lt;D xsi:type="xsd:double"&gt;16.56080577137&lt;/D&gt;&lt;D xsi:type="xsd:double"&gt;16.7232018028884&lt;/D&gt;&lt;D xsi:type="xsd:double"&gt;17.3372115587283&lt;/D&gt;&lt;D xsi:type="xsd:double"&gt;17.4064074521645&lt;/D&gt;&lt;D xsi:type="xsd:double"&gt;17.3533138513617&lt;/D&gt;&lt;D xsi:type="xsd:double"&gt;17.0922216764112&lt;/D&gt;&lt;D xsi:type="xsd:double"&gt;17.1298072643858&lt;/D&gt;&lt;D xsi:type="xsd:double"&gt;16.8406824604708&lt;/D&gt;&lt;D xsi:type="xsd:double"&gt;17.4220497969054&lt;/D&gt;&lt;D xsi:type="xsd:double"&gt;17.6977930147604&lt;/D&gt;&lt;D xsi:type="xsd:double"&gt;17.0102801436893&lt;/D&gt;&lt;D xsi:type="xsd:double"&gt;16.4184039973013&lt;/D&gt;&lt;D xsi:type="xsd:double"&gt;16.2697778048213&lt;/D&gt;&lt;D xsi:type="xsd:double"&gt;16.3806923807381&lt;/D&gt;&lt;D xsi:type="xsd:double"&gt;15.4084425306899&lt;/D&gt;&lt;D xsi:type="xsd:double"&gt;16.6256808398275&lt;/D&gt;&lt;D xsi:type="xsd:double"&gt;16.4865265499646&lt;/D&gt;&lt;D xsi:type="xsd:double"&gt;16.3007887487415&lt;/D&gt;&lt;D xsi:type="xsd:double"&gt;16.1166044980477&lt;/D&gt;&lt;D xsi:type="xsd:double"&gt;15.6646640844952&lt;/D&gt;&lt;/FQL&gt;&lt;FQL&gt;&lt;Q&gt;NI-FDS^MAX(FG_PRICE(0,-5AY))&lt;/Q&gt;&lt;R&gt;1&lt;/R&gt;&lt;C&gt;1&lt;/C&gt;&lt;D xsi:type="xsd:double"&gt;48241&lt;/D&gt;&lt;/FQL&gt;&lt;FQL&gt;&lt;Q&gt;CPALM-FDS^FG_PRICE_CHANGE(0,-3AM)&lt;/Q&gt;&lt;R&gt;1&lt;/R&gt;&lt;C&gt;1&lt;/C&gt;&lt;D xsi:type="xsd:double"&gt;-6.57894736842105&lt;/D&gt;&lt;/FQL&gt;&lt;FQL&gt;&lt;Q&gt;FC0000PH^FG_PRICE(0)&lt;/Q&gt;&lt;R&gt;1&lt;/R&gt;&lt;C&gt;1&lt;/C&gt;&lt;D xsi:type="xsd:double"&gt;305.8295&lt;/D&gt;&lt;/FQL&gt;&lt;FQL&gt;&lt;Q&gt;KSA^FG_PRICE(0)&lt;/Q&gt;&lt;R&gt;1&lt;/R&gt;&lt;C&gt;1&lt;/C&gt;&lt;D xsi:type="xsd:double"&gt;40.62&lt;/D&gt;&lt;/FQL&gt;&lt;FQL&gt;&lt;Q&gt;QAT^FG_PRICE_MAVG(0,,,,30)&lt;/Q&gt;&lt;R&gt;1&lt;/R&gt;&lt;C&gt;1&lt;/C&gt;&lt;D xsi:type="xsd:double"&gt;16.79772&lt;/D&gt;&lt;/FQL&gt;&lt;FQL&gt;&lt;Q&gt;CAGDPY@QA^EE_ACTUAL_ANNUAL(MED,+1)&lt;/Q&gt;&lt;R&gt;1&lt;/R&gt;&lt;C&gt;1&lt;/C&gt;&lt;D xsi:type="xsd:double"&gt;15.2&lt;/D&gt;&lt;/FQL&gt;&lt;FQL&gt;&lt;Q&gt;CC_MX^FG_COMPANY_NAME&lt;/Q&gt;&lt;R&gt;1&lt;/R&gt;&lt;C&gt;1&lt;/C&gt;&lt;D xsi:type="xsd:string"&gt;Mexico&lt;/D&gt;&lt;/FQL&gt;&lt;FQL&gt;&lt;Q&gt;USDVND^FG_PRICE_CHANGE(0,-3AM)&lt;/Q&gt;&lt;R&gt;1&lt;/R&gt;&lt;C&gt;1&lt;/C&gt;&lt;D xsi:type="xsd:double"&gt;2.6618242&lt;/D&gt;&lt;/FQL&gt;&lt;FQL&gt;&lt;Q&gt;USDCNH^FG_COMPANY_NAME&lt;/Q&gt;&lt;R&gt;1&lt;/R&gt;&lt;C&gt;1&lt;/C&gt;&lt;D xsi:type="xsd:string"&gt;Chinese Offshore Renminbi per U.S. Dollar&lt;/D&gt;&lt;/FQL&gt;&lt;FQL&gt;&lt;Q&gt;USDZAR^FG_PRICE_CHANGE(0,-3AM)&lt;/Q&gt;&lt;R&gt;1&lt;/R&gt;&lt;C&gt;1&lt;/C&gt;&lt;D xsi:type="xsd:double"&gt;-3.5711944&lt;/D&gt;&lt;/FQL&gt;&lt;FQL&gt;&lt;Q&gt;USDMYR^FG_COMPANY_NAME&lt;/Q&gt;&lt;R&gt;1&lt;/R&gt;&lt;C&gt;1&lt;/C&gt;&lt;D xsi:type="xsd:string"&gt;Malaysian Ringgit per U.S. Dollar&lt;/D&gt;&lt;/FQL&gt;&lt;FQL&gt;&lt;Q&gt;USDPHP^FG_PRICE_CHANGE(0,-3AM)&lt;/Q&gt;&lt;R&gt;1&lt;/R&gt;&lt;C&gt;1&lt;/C&gt;&lt;D xsi:type="xsd:double"&gt;4.2586565&lt;/D&gt;&lt;/FQL&gt;&lt;FQL&gt;&lt;Q&gt;FC0000TW^FMA_EPS(NTMA,-20AY,0,CY,,"PORTAGG","MEANR")&lt;/Q&gt;&lt;R&gt;20&lt;/R&gt;&lt;C&gt;1&lt;/C&gt;&lt;D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xsi:type="xsd:double"&gt;12.9772778278592&lt;/D&gt;&lt;D xsi:type="xsd:double"&gt;15.9426680113071&lt;/D&gt;&lt;D xsi:type="xsd:double"&gt;24.3032223832233&lt;/D&gt;&lt;D xsi:type="xsd:double"&gt;19.7582987356675&lt;/D&gt;&lt;D xsi:type="xsd:double"&gt;19.0963258299615&lt;/D&gt;&lt;/FQL&gt;&lt;FQL&gt;&lt;Q&gt;EWY^P_PRICE_RETURNS_PR('52W',2,-10AY,0,AM)&lt;/Q&gt;&lt;R&gt;121&lt;/R&gt;&lt;C&gt;1&lt;/C&gt;&lt;D xsi:type="xsd:double"&gt;24.80383&lt;/D&gt;&lt;D xsi:type="xsd:double"&gt;18.857384&lt;/D&gt;&lt;D xsi:type="xsd:double"&gt;20.949055&lt;/D&gt;&lt;D xsi:type="xsd:double"&gt;0.4998803&lt;/D&gt;&lt;D xsi:type="xsd:double"&gt;-8.669787&lt;/D&gt;&lt;D xsi:type="xsd:double"&gt;-10.264325&lt;/D&gt;&lt;D xsi:type="xsd:double"&gt;-9.184324&lt;/D&gt;&lt;D xsi:type="xsd:double"&gt;-1.6775072&lt;/D&gt;&lt;D xsi:type="xsd:double"&gt;-6.6309395&lt;/D&gt;&lt;D xsi:type="xsd:double"&gt;-4.826564&lt;/D&gt;&lt;D xsi:type="xsd:double"&gt;1.184547&lt;/D&gt;&lt;D xsi:type="xsd:double"&gt;-10.18365&lt;/D&gt;&lt;D xsi:type="xsd:double"&gt;-12.966818&lt;/D&gt;&lt;D xsi:type="xsd:double"&gt;-20.939863&lt;/D&gt;&lt;D xsi:type="xsd:double"&gt;-27.143425&lt;/D&gt;&lt;D xsi:type="xsd:double"&gt;-23.027962&lt;/D&gt;&lt;D xsi:type="xsd:double"&gt;-6.74786&lt;/D&gt;&lt;D xsi:type="xsd:double"&gt;-6.0304823&lt;/D&gt;&lt;D xsi:type="xsd:double"&gt;-7.355535&lt;/D&gt;&lt;D xsi:type="xsd:double"&gt;-15.213031&lt;/D&gt;&lt;D xsi:type="xsd:double"&gt;-16.552067&lt;/D&gt;&lt;D xsi:type="xsd:double"&gt;-7.8791084&lt;/D&gt;&lt;D xsi:type="xsd:double"&gt;-13.902265&lt;/D&gt;&lt;D xsi:type="xsd:double"&gt;-12.103426&lt;/D&gt;&lt;D xsi:type="xsd:double"&gt;-7.336259&lt;/D&gt;&lt;D xsi:type="xsd:double"&gt;8.534169&lt;/D&gt;&lt;D xsi:type="xsd:double"&gt;22.667944&lt;/D&gt;&lt;D xsi:type="xsd:double"&gt;27.568436&lt;/D&gt;&lt;D xsi:type="xsd:double"&gt;5.0338984&lt;/D&gt;&lt;D xsi:type="xsd:double"&gt;1.6440511&lt;/D&gt;&lt;D xsi:type="xsd:double"&gt;6.053078&lt;/D&gt;&lt;D xsi:type="xsd:double"&gt;23.780155&lt;/D&gt;&lt;D xsi:type="xsd:double"&gt;28.00957&lt;/D&gt;&lt;D xsi:type="xsd:double"&gt;22.440647&lt;/D&gt;&lt;D xsi:type="xsd:double"&gt;18.923843&lt;/D&gt;&lt;D xsi:type="xsd:double"&gt;38.702347&lt;/D&gt;&lt;D xsi:type="xsd:double"&gt;36.630154&lt;/D&gt;&lt;D xsi:type="xsd:double"&gt;28.6646&lt;/D&gt;&lt;D xsi:type="xsd:double"&gt;24.419033&lt;/D&gt;&lt;D xsi:type="xsd:double"&gt;17.48823&lt;/D&gt;&lt;D xsi:type="xsd:double"&gt;34.775223&lt;/D&gt;&lt;D xsi:type="xsd:double"&gt;46.27031&lt;/D&gt;&lt;D xsi:type="xsd:double"&gt;45.35607&lt;/D&gt;&lt;D xsi:type="xsd:double"&gt;41.937492&lt;/D&gt;&lt;D xsi:type="xsd:double"&gt;26.781988&lt;/D&gt;&lt;D xsi:type="xsd:double"&gt;21.868288&lt;/D&gt;&lt;D xsi:type="xsd:double"&gt;26.147831&lt;/D&gt;&lt;D xsi:type="xsd:double"&gt;12.388372&lt;/D&gt;&lt;D xsi:type="xsd:double"&gt;1.0532379&lt;/D&gt;&lt;D xsi:type="xsd:double"&gt;-3.4104228&lt;/D&gt;&lt;D xsi:type="xsd:double"&gt;0.4386902&lt;/D&gt;&lt;D xsi:type="xsd:double"&gt;3.3050537&lt;/D&gt;&lt;D xsi:type="xsd:double"&gt;-17.88063&lt;/D&gt;&lt;D xsi:type="xsd:double"&gt;-16.873777&lt;/D&gt;&lt;D xsi:type="xsd:double"&gt;-19.815237&lt;/D&gt;&lt;D xsi:type="xsd:double"&gt;-19.318188&lt;/D&gt;&lt;D xsi:type="xsd:double"&gt;-11.469579&lt;/D&gt;&lt;D xsi:type="xsd:double"&gt;-16.710985&lt;/D&gt;&lt;D xsi:type="xsd:double"&gt;-17.610771&lt;/D&gt;&lt;D xsi:type="xsd:double"&gt;-24.163502&lt;/D&gt;&lt;D xsi:type="xsd:double"&gt;-9.270853&lt;/D&gt;&lt;D xsi:type="xsd:double"&gt;-12.626219&lt;/D&gt;&lt;D xsi:type="xsd:double"&gt;-21.207153&lt;/D&gt;&lt;D xsi:type="xsd:double"&gt;-18.009907&lt;/D&gt;&lt;D xsi:type="xsd:double"&gt;4.6025157&lt;/D&gt;&lt;D xsi:type="xsd:double"&gt;0.113892555&lt;/D&gt;&lt;D xsi:type="xsd:double"&gt;8.801794&lt;/D&gt;&lt;D xsi:type="xsd:double"&gt;-1.5015543&lt;/D&gt;&lt;D xsi:type="xsd:double"&gt;-10.8279705&lt;/D&gt;&lt;D xsi:type="xsd:double"&gt;-23.306156&lt;/D&gt;&lt;D xsi:type="xsd:double"&gt;-14.344525&lt;/D&gt;&lt;D xsi:type="xsd:double"&gt;-3.063655&lt;/D&gt;&lt;D xsi:type="xsd:double"&gt;-2.430749&lt;/D&gt;&lt;D xsi:type="xsd:double"&gt;7.7120543&lt;/D&gt;&lt;D xsi:type="xsd:double"&gt;26.03798&lt;/D&gt;&lt;D xsi:type="xsd:double"&gt;18.609465&lt;/D&gt;&lt;D xsi:type="xsd:double"&gt;13.304758&lt;/D&gt;&lt;D xsi:type="xsd:double"&gt;32.97918&lt;/D&gt;&lt;D xsi:type="xsd:double"&gt;33.737408&lt;/D&gt;&lt;D xsi:type="xsd:double"&gt;53.056015&lt;/D&gt;&lt;D xsi:type="xsd:double"&gt;58.419514&lt;/D&gt;&lt;D xsi:type="xsd:double"&gt;87.773026&lt;/D&gt;&lt;D xsi:type="xsd:double"&gt;82.65302&lt;/D&gt;&lt;D xsi:type="xsd:double"&gt;76.2505&lt;/D&gt;&lt;D xsi:type="xsd:double"&gt;64.99727&lt;/D&gt;&lt;D xsi:type="xsd:double"&gt;50.517975&lt;/D&gt;&lt;D xsi:type="xsd:double"&gt;35.38793&lt;/D&gt;&lt;D xsi:type="xsd:double"&gt;26.849354&lt;/D&gt;&lt;D xsi:type="xsd:double"&gt;23.75927&lt;/D&gt;&lt;D xsi:type="xsd:double"&gt;-0.49920678&lt;/D&gt;&lt;D xsi:type="xsd:double"&gt;-2.9237866&lt;/D&gt;&lt;D xsi:type="xsd:double"&gt;-21.720726&lt;/D&gt;&lt;D xsi:type="xsd:double"&gt;-15.917212&lt;/D&gt;&lt;D xsi:type="xsd:double"&gt;-18.774164&lt;/D&gt;&lt;D xsi:type="xsd:double"&gt;-27.034914&lt;/D&gt;&lt;D xsi:type="xsd:double"&gt;-23.94079&lt;/D&gt;&lt;D xsi:type="xsd:double"&gt;-35.434025&lt;/D&gt;&lt;D xsi:type="xsd:double"&gt;-31.278503&lt;/D&gt;&lt;D xsi:type="xsd:double"&gt;-29.992563&lt;/D&gt;&lt;D xsi:type="xsd:double"&gt;-37.75087&lt;/D&gt;&lt;D xsi:type="xsd:double"&gt;-34.721035&lt;/D&gt;&lt;D xsi:type="xsd:double"&gt;-23.359692&lt;/D&gt;&lt;D xsi:type="xsd:double"&gt;-27.308994&lt;/D&gt;&lt;D xsi:type="xsd:double"&gt;-4.358995&lt;/D&gt;&lt;D xsi:type="xsd:double"&gt;-18.242771&lt;/D&gt;&lt;D xsi:type="xsd:double"&gt;-14.293557&lt;/D&gt;&lt;D xsi:type="xsd:double"&gt;-7.4658813&lt;/D&gt;&lt;D xsi:type="xsd:double"&gt;-4.0632844&lt;/D&gt;&lt;D xsi:type="xsd:double"&gt;8.428097&lt;/D&gt;&lt;D xsi:type="xsd:double"&gt;12.852013&lt;/D&gt;&lt;D xsi:type="xsd:double"&gt;9.27347&lt;/D&gt;&lt;D xsi:type="xsd:double"&gt;21.514643&lt;/D&gt;&lt;D xsi:type="xsd:double"&gt;7.3673606&lt;/D&gt;&lt;D xsi:type="xsd:double"&gt;13.036871&lt;/D&gt;&lt;D xsi:type="xsd:double"&gt;19.600475&lt;/D&gt;&lt;D xsi:type="xsd:double"&gt;-6.197053&lt;/D&gt;&lt;D xsi:type="xsd:double"&gt;12.526441&lt;/D&gt;&lt;D xsi:type="xsd:double"&gt;14.718283&lt;/D&gt;&lt;D xsi:type="xsd:double"&gt;8.763016&lt;/D&gt;&lt;D xsi:type="xsd:double"&gt;5.2664638&lt;/D&gt;&lt;D xsi:type="xsd:double"&gt;7.1724176&lt;/D&gt;&lt;/FQL&gt;&lt;FQL&gt;&lt;Q&gt;EZA^FMA_DIV_YLD(NTMA,-10AY,0,AM,"PORTAGG","MEANR")&lt;/Q&gt;&lt;R&gt;121&lt;/R&gt;&lt;C&gt;1&lt;/C&gt;&lt;D xsi:type="xsd:double"&gt;3.33807755515624&lt;/D&gt;&lt;D xsi:type="xsd:double"&gt;3.21274179636127&lt;/D&gt;&lt;D xsi:type="xsd:double"&gt;3.2502353200087&lt;/D&gt;&lt;D xsi:type="xsd:double"&gt;3.46165253043245&lt;/D&gt;&lt;D xsi:type="xsd:double"&gt;3.44483597474251&lt;/D&gt;&lt;D xsi:type="xsd:double"&gt;3.32757728769856&lt;/D&gt;&lt;D xsi:type="xsd:double"&gt;3.36472124692267&lt;/D&gt;&lt;D xsi:type="xsd:double"&gt;3.14120211412093&lt;/D&gt;&lt;D xsi:type="xsd:double"&gt;3.05476411882601&lt;/D&gt;&lt;D xsi:type="xsd:double"&gt;3.08655938444547&lt;/D&gt;&lt;D xsi:type="xsd:double"&gt;2.91765479892861&lt;/D&gt;&lt;D xsi:type="xsd:double"&gt;3.19579229463074&lt;/D&gt;&lt;D xsi:type="xsd:double"&gt;3.16336875427058&lt;/D&gt;&lt;D xsi:type="xsd:double"&gt;3.30660824348833&lt;/D&gt;&lt;D xsi:type="xsd:double"&gt;3.34130067237266&lt;/D&gt;&lt;D xsi:type="xsd:double"&gt;3.52001551882175&lt;/D&gt;&lt;D xsi:type="xsd:double"&gt;3.2017977143988&lt;/D&gt;&lt;D xsi:type="xsd:double"&gt;3.33596207246182&lt;/D&gt;&lt;D xsi:type="xsd:double"&gt;3.41224438052728&lt;/D&gt;&lt;D xsi:type="xsd:double"&gt;3.61396862089752&lt;/D&gt;&lt;D xsi:type="xsd:double"&gt;3.52596030718425&lt;/D&gt;&lt;D xsi:type="xsd:double"&gt;3.30879053388572&lt;/D&gt;&lt;D xsi:type="xsd:double"&gt;3.20978089144449&lt;/D&gt;&lt;D xsi:type="xsd:double"&gt;3.25580535456399&lt;/D&gt;&lt;D xsi:type="xsd:double"&gt;3.24453257783104&lt;/D&gt;&lt;D xsi:type="xsd:double"&gt;2.9530034358816&lt;/D&gt;&lt;D xsi:type="xsd:double"&gt;2.9921522519784&lt;/D&gt;&lt;D xsi:type="xsd:double"&gt;3.15137050079298&lt;/D&gt;&lt;D xsi:type="xsd:double"&gt;3.25141021277357&lt;/D&gt;&lt;D xsi:type="xsd:double"&gt;3.33424923151142&lt;/D&gt;&lt;D xsi:type="xsd:double"&gt;3.23934988495525&lt;/D&gt;&lt;D xsi:type="xsd:double"&gt;3.18712057835879&lt;/D&gt;&lt;D xsi:type="xsd:double"&gt;3.22286978724204&lt;/D&gt;&lt;D xsi:type="xsd:double"&gt;3.15639302999662&lt;/D&gt;&lt;D xsi:type="xsd:double"&gt;3.08763164047335&lt;/D&gt;&lt;D xsi:type="xsd:double"&gt;3.01601975908924&lt;/D&gt;&lt;D xsi:type="xsd:double"&gt;3.36018212405794&lt;/D&gt;&lt;D xsi:type="xsd:double"&gt;3.17555517338477&lt;/D&gt;&lt;D xsi:type="xsd:double"&gt;3.11152080765093&lt;/D&gt;&lt;D xsi:type="xsd:double"&gt;3.41054105572531&lt;/D&gt;&lt;D xsi:type="xsd:double"&gt;3.24851406238334&lt;/D&gt;&lt;D xsi:type="xsd:double"&gt;3.09108665000185&lt;/D&gt;&lt;D xsi:type="xsd:double"&gt;3.32434290917186&lt;/D&gt;&lt;D xsi:type="xsd:double"&gt;3.21658531293666&lt;/D&gt;&lt;D xsi:type="xsd:double"&gt;3.34713441136927&lt;/D&gt;&lt;D xsi:type="xsd:double"&gt;3.34245446477072&lt;/D&gt;&lt;D xsi:type="xsd:double"&gt;3.31316911120273&lt;/D&gt;&lt;D xsi:type="xsd:double"&gt;3.42680819818702&lt;/D&gt;&lt;D xsi:type="xsd:double"&gt;3.6781449028596&lt;/D&gt;&lt;D xsi:type="xsd:double"&gt;3.56240709623278&lt;/D&gt;&lt;D xsi:type="xsd:double"&gt;3.41353965618068&lt;/D&gt;&lt;D xsi:type="xsd:double"&gt;3.81919603546028&lt;/D&gt;&lt;D xsi:type="xsd:double"&gt;4.28848090580621&lt;/D&gt;&lt;D xsi:type="xsd:double"&gt;3.96672977333232&lt;/D&gt;&lt;D xsi:type="xsd:double"&gt;3.82214917051645&lt;/D&gt;&lt;D xsi:type="xsd:double"&gt;3.74078760216968&lt;/D&gt;&lt;D xsi:type="xsd:double"&gt;3.84592020984927&lt;/D&gt;&lt;D xsi:type="xsd:double"&gt;3.93337536097895&lt;/D&gt;&lt;D xsi:type="xsd:double"&gt;3.64886779846221&lt;/D&gt;&lt;D xsi:type="xsd:double"&gt;4.1369940620789&lt;/D&gt;&lt;D xsi:type="xsd:double"&gt;3.78912426089244&lt;/D&gt;&lt;D xsi:type="xsd:double"&gt;3.8793955110591&lt;/D&gt;&lt;D xsi:type="xsd:double"&gt;4.20649217341859&lt;/D&gt;&lt;D xsi:type="xsd:double"&gt;4.3256530096916&lt;/D&gt;&lt;D xsi:type="xsd:double"&gt;4.21364620654515&lt;/D&gt;&lt;D xsi:type="xsd:double"&gt;3.79570955638831&lt;/D&gt;&lt;D xsi:type="xsd:double"&gt;3.70360498802683&lt;/D&gt;&lt;D xsi:type="xsd:double"&gt;3.86076738588006&lt;/D&gt;&lt;D xsi:type="xsd:double"&gt;4.28660598166367&lt;/D&gt;&lt;D xsi:type="xsd:double"&gt;5.36282793426983&lt;/D&gt;&lt;D xsi:type="xsd:double"&gt;3.65463441377134&lt;/D&gt;&lt;D xsi:type="xsd:double"&gt;3.50563877051534&lt;/D&gt;&lt;D xsi:type="xsd:double"&gt;3.55661609490968&lt;/D&gt;&lt;D xsi:type="xsd:double"&gt;3.30471076217099&lt;/D&gt;&lt;D xsi:type="xsd:double"&gt;3.42837981293307&lt;/D&gt;&lt;D xsi:type="xsd:double"&gt;3.59449153090434&lt;/D&gt;&lt;D xsi:type="xsd:double"&gt;3.71037058772445&lt;/D&gt;&lt;D xsi:type="xsd:double"&gt;3.7372852838953&lt;/D&gt;&lt;D xsi:type="xsd:double"&gt;3.881732855362&lt;/D&gt;&lt;D xsi:type="xsd:double"&gt;3.8845841800666&lt;/D&gt;&lt;D xsi:type="xsd:double"&gt;3.8637216687963&lt;/D&gt;&lt;D xsi:type="xsd:double"&gt;3.80523161590146&lt;/D&gt;&lt;D xsi:type="xsd:double"&gt;4.24701470271174&lt;/D&gt;&lt;D xsi:type="xsd:double"&gt;4.11626186467544&lt;/D&gt;&lt;D xsi:type="xsd:double"&gt;4.44184627799295&lt;/D&gt;&lt;D xsi:type="xsd:double"&gt;4.56185587962462&lt;/D&gt;&lt;D xsi:type="xsd:double"&gt;5.05153003991816&lt;/D&gt;&lt;D xsi:type="xsd:double"&gt;4.84483742183606&lt;/D&gt;&lt;D xsi:type="xsd:double"&gt;4.62582071409092&lt;/D&gt;&lt;D xsi:type="xsd:double"&gt;4.85645566792076&lt;/D&gt;&lt;D xsi:type="xsd:double"&gt;4.62198103109092&lt;/D&gt;&lt;D xsi:type="xsd:double"&gt;4.48093012654072&lt;/D&gt;&lt;D xsi:type="xsd:double"&gt;4.34723680311253&lt;/D&gt;&lt;D xsi:type="xsd:double"&gt;4.4942507780077&lt;/D&gt;&lt;D xsi:type="xsd:double"&gt;4.70919696541281&lt;/D&gt;&lt;D xsi:type="xsd:double"&gt;4.86477686933805&lt;/D&gt;&lt;D xsi:type="xsd:double"&gt;5.01857381641116&lt;/D&gt;&lt;D xsi:type="xsd:double"&gt;4.94950698277683&lt;/D&gt;&lt;D xsi:type="xsd:double"&gt;4.95206339755557&lt;/D&gt;&lt;D xsi:type="xsd:double"&gt;5.58360639193821&lt;/D&gt;&lt;D xsi:type="xsd:double"&gt;5.34577262378368&lt;/D&gt;&lt;D xsi:type="xsd:double"&gt;4.8786137469222&lt;/D&gt;&lt;D xsi:type="xsd:double"&gt;4.87090017204457&lt;/D&gt;&lt;D xsi:type="xsd:double"&gt;4.53139792569376&lt;/D&gt;&lt;D xsi:type="xsd:double"&gt;4.71718765728784&lt;/D&gt;&lt;D xsi:type="xsd:double"&gt;4.69821920907989&lt;/D&gt;&lt;D xsi:type="xsd:double"&gt;4.47148231648082&lt;/D&gt;&lt;D xsi:type="xsd:double"&gt;4.79184767234834&lt;/D&gt;&lt;D xsi:type="xsd:double"&gt;4.51612400323158&lt;/D&gt;&lt;D xsi:type="xsd:double"&gt;4.10183963872162&lt;/D&gt;&lt;D xsi:type="xsd:double"&gt;4.38524725046733&lt;/D&gt;&lt;D xsi:type="xsd:double"&gt;4.540580447728&lt;/D&gt;&lt;D xsi:type="xsd:double"&gt;4.66108327074697&lt;/D&gt;&lt;D xsi:type="xsd:double"&gt;4.26935358267138&lt;/D&gt;&lt;D xsi:type="xsd:double"&gt;4.13699271358216&lt;/D&gt;&lt;D xsi:type="xsd:double"&gt;4.24129694529062&lt;/D&gt;&lt;D xsi:type="xsd:double"&gt;4.36757644295436&lt;/D&gt;&lt;D xsi:type="xsd:double"&gt;4.16247752038423&lt;/D&gt;&lt;D xsi:type="xsd:double"&gt;4.18072469599635&lt;/D&gt;&lt;D xsi:type="xsd:double"&gt;3.99854637521982&lt;/D&gt;&lt;D xsi:type="xsd:double"&gt;4.05910294520303&lt;/D&gt;&lt;/FQL&gt;&lt;FQL&gt;&lt;Q&gt;INDA^FMA_PE(NTMA,-10AY,0,AM,"PORTAGG","MEANR")&lt;/Q&gt;&lt;R&gt;121&lt;/R&gt;&lt;C&gt;1&lt;/C&gt;&lt;D xsi:type="xsd:double"&gt;16.3344149241613&lt;/D&gt;&lt;D xsi:type="xsd:double"&gt;16.7401443370182&lt;/D&gt;&lt;D xsi:type="xsd:double"&gt;16.6593325192016&lt;/D&gt;&lt;D xsi:type="xsd:double"&gt;16.6220858624533&lt;/D&gt;&lt;D xsi:type="xsd:double"&gt;16.4384157588923&lt;/D&gt;&lt;D xsi:type="xsd:double"&gt;17.5554921361451&lt;/D&gt;&lt;D xsi:type="xsd:double"&gt;16.6215340228863&lt;/D&gt;&lt;D xsi:type="xsd:double"&gt;18.1714662586794&lt;/D&gt;&lt;D xsi:type="xsd:double"&gt;18.3912749195702&lt;/D&gt;&lt;D xsi:type="xsd:double"&gt;17.3905910399902&lt;/D&gt;&lt;D xsi:type="xsd:double"&gt;17.107164808489&lt;/D&gt;&lt;D xsi:type="xsd:double"&gt;17.5212633860738&lt;/D&gt;&lt;D xsi:type="xsd:double"&gt;17.5887516204023&lt;/D&gt;&lt;D xsi:type="xsd:double"&gt;18.1609933755325&lt;/D&gt;&lt;D xsi:type="xsd:double"&gt;17.9036195605235&lt;/D&gt;&lt;D xsi:type="xsd:double"&gt;17.2037414618577&lt;/D&gt;&lt;D xsi:type="xsd:double"&gt;17.8774450585917&lt;/D&gt;&lt;D xsi:type="xsd:double"&gt;17.2987192167477&lt;/D&gt;&lt;D xsi:type="xsd:double"&gt;17.3256788078765&lt;/D&gt;&lt;D xsi:type="xsd:double"&gt;16.4835634033187&lt;/D&gt;&lt;D xsi:type="xsd:double"&gt;16.2486594697101&lt;/D&gt;&lt;D xsi:type="xsd:double"&gt;17.0857013799181&lt;/D&gt;&lt;D xsi:type="xsd:double"&gt;17.3614725154928&lt;/D&gt;&lt;D xsi:type="xsd:double"&gt;17.8543479276287&lt;/D&gt;&lt;D xsi:type="xsd:double"&gt;17.3792583775375&lt;/D&gt;&lt;D xsi:type="xsd:double"&gt;18.4108726288002&lt;/D&gt;&lt;D xsi:type="xsd:double"&gt;17.9286621657808&lt;/D&gt;&lt;D xsi:type="xsd:double"&gt;17.8896197575202&lt;/D&gt;&lt;D xsi:type="xsd:double"&gt;17.5414391680566&lt;/D&gt;&lt;D xsi:type="xsd:double"&gt;16.3523647236903&lt;/D&gt;&lt;D xsi:type="xsd:double"&gt;15.8775393336594&lt;/D&gt;&lt;D xsi:type="xsd:double"&gt;17.1368201871115&lt;/D&gt;&lt;D xsi:type="xsd:double"&gt;17.7667199324674&lt;/D&gt;&lt;D xsi:type="xsd:double"&gt;17.8433733502987&lt;/D&gt;&lt;D xsi:type="xsd:double"&gt;18.1476510824644&lt;/D&gt;&lt;D xsi:type="xsd:double"&gt;18.4733910227041&lt;/D&gt;&lt;D xsi:type="xsd:double"&gt;17.7933569228134&lt;/D&gt;&lt;D xsi:type="xsd:double"&gt;18.9065798813494&lt;/D&gt;&lt;D xsi:type="xsd:double"&gt;18.7416028056996&lt;/D&gt;&lt;D xsi:type="xsd:double"&gt;18.1331977597605&lt;/D&gt;&lt;D xsi:type="xsd:double"&gt;18.8963654552221&lt;/D&gt;&lt;D xsi:type="xsd:double"&gt;18.8442394160105&lt;/D&gt;&lt;D xsi:type="xsd:double"&gt;18.9217914349909&lt;/D&gt;&lt;D xsi:type="xsd:double"&gt;19.5604230465989&lt;/D&gt;&lt;D xsi:type="xsd:double"&gt;18.44379744663&lt;/D&gt;&lt;D xsi:type="xsd:double"&gt;17.7193234646767&lt;/D&gt;&lt;D xsi:type="xsd:double"&gt;18.749600988421&lt;/D&gt;&lt;D xsi:type="xsd:double"&gt;18.2033455111931&lt;/D&gt;&lt;D xsi:type="xsd:double"&gt;18.0810364985961&lt;/D&gt;&lt;D xsi:type="xsd:double"&gt;19.1522858341749&lt;/D&gt;&lt;D xsi:type="xsd:double"&gt;20.1232495291592&lt;/D&gt;&lt;D xsi:type="xsd:double"&gt;18.3366012841361&lt;/D&gt;&lt;D xsi:type="xsd:double"&gt;16.6799437487917&lt;/D&gt;&lt;D xsi:type="xsd:double"&gt;17.9725946862377&lt;/D&gt;&lt;D xsi:type="xsd:double"&gt;17.9844448809235&lt;/D&gt;&lt;D xsi:type="xsd:double"&gt;17.7730828855643&lt;/D&gt;&lt;D xsi:type="xsd:double"&gt;18.2276792027785&lt;/D&gt;&lt;D xsi:type="xsd:double"&gt;18.9386718827189&lt;/D&gt;&lt;D xsi:type="xsd:double"&gt;19.2261592487239&lt;/D&gt;&lt;D xsi:type="xsd:double"&gt;19.3230169656442&lt;/D&gt;&lt;D xsi:type="xsd:double"&gt;19.0169751151601&lt;/D&gt;&lt;D xsi:type="xsd:double"&gt;18.4008714687727&lt;/D&gt;&lt;D xsi:type="xsd:double"&gt;18.463885596295&lt;/D&gt;&lt;D xsi:type="xsd:double"&gt;18.6196439375249&lt;/D&gt;&lt;D xsi:type="xsd:double"&gt;18.822976941342&lt;/D&gt;&lt;D xsi:type="xsd:double"&gt;19.663685263016&lt;/D&gt;&lt;D xsi:type="xsd:double"&gt;19.4673020287416&lt;/D&gt;&lt;D xsi:type="xsd:double"&gt;19.3146513303321&lt;/D&gt;&lt;D xsi:type="xsd:double"&gt;17.779101442368&lt;/D&gt;&lt;D xsi:type="xsd:double"&gt;14.2018871520112&lt;/D&gt;&lt;D xsi:type="xsd:double"&gt;17.5539618592364&lt;/D&gt;&lt;D xsi:type="xsd:double"&gt;19.4451619126334&lt;/D&gt;&lt;D xsi:type="xsd:double"&gt;22.590007535697&lt;/D&gt;&lt;D xsi:type="xsd:double"&gt;24.2567336435334&lt;/D&gt;&lt;D xsi:type="xsd:double"&gt;23.9772935057768&lt;/D&gt;&lt;D xsi:type="xsd:double"&gt;22.7878403319774&lt;/D&gt;&lt;D xsi:type="xsd:double"&gt;22.3375666059882&lt;/D&gt;&lt;D xsi:type="xsd:double"&gt;22.9060411125943&lt;/D&gt;&lt;D xsi:type="xsd:double"&gt;24.3326238389261&lt;/D&gt;&lt;D xsi:type="xsd:double"&gt;23.2650578701203&lt;/D&gt;&lt;D xsi:type="xsd:double"&gt;22.9300006505001&lt;/D&gt;&lt;D xsi:type="xsd:double"&gt;22.7387470212688&lt;/D&gt;&lt;D xsi:type="xsd:double"&gt;22.7711027356787&lt;/D&gt;&lt;D xsi:type="xsd:double"&gt;23.1845984882579&lt;/D&gt;&lt;D xsi:type="xsd:double"&gt;23.5510824973758&lt;/D&gt;&lt;D xsi:type="xsd:double"&gt;23.3292915432393&lt;/D&gt;&lt;D xsi:type="xsd:double"&gt;24.1392570522358&lt;/D&gt;&lt;D xsi:type="xsd:double"&gt;24.9280634964669&lt;/D&gt;&lt;D xsi:type="xsd:double"&gt;24.1818010337597&lt;/D&gt;&lt;D xsi:type="xsd:double"&gt;22.7400994563807&lt;/D&gt;&lt;D xsi:type="xsd:double"&gt;23.2494903180039&lt;/D&gt;&lt;D xsi:type="xsd:double"&gt;22.3298713505617&lt;/D&gt;&lt;D xsi:type="xsd:double"&gt;21.669297541027&lt;/D&gt;&lt;D xsi:type="xsd:double"&gt;22.0238645319708&lt;/D&gt;&lt;D xsi:type="xsd:double"&gt;22.1277747070491&lt;/D&gt;&lt;D xsi:type="xsd:double"&gt;20.6928245999314&lt;/D&gt;&lt;D xsi:type="xsd:double"&gt;20.1775409991062&lt;/D&gt;&lt;D xsi:type="xsd:double"&gt;21.7412572954772&lt;/D&gt;&lt;D xsi:type="xsd:double"&gt;22.5724701703435&lt;/D&gt;&lt;D xsi:type="xsd:double"&gt;21.4050274794841&lt;/D&gt;&lt;D xsi:type="xsd:double"&gt;22.0528314402877&lt;/D&gt;&lt;D xsi:type="xsd:double"&gt;22.7768949715534&lt;/D&gt;&lt;D xsi:type="xsd:double"&gt;22.1107513342639&lt;/D&gt;&lt;D xsi:type="xsd:double"&gt;21.1004411588901&lt;/D&gt;&lt;D xsi:type="xsd:double"&gt;20.2968319064811&lt;/D&gt;&lt;D xsi:type="xsd:double"&gt;19.5983705165566&lt;/D&gt;&lt;D xsi:type="xsd:double"&gt;20.7733816687858&lt;/D&gt;&lt;D xsi:type="xsd:double"&gt;21.339983130406&lt;/D&gt;&lt;D xsi:type="xsd:double"&gt;21.7777252701339&lt;/D&gt;&lt;D xsi:type="xsd:double"&gt;21.5852308531327&lt;/D&gt;&lt;D xsi:type="xsd:double"&gt;20.8682065745629&lt;/D&gt;&lt;D xsi:type="xsd:double"&gt;20.6049100129812&lt;/D&gt;&lt;D xsi:type="xsd:double"&gt;19.9430138999984&lt;/D&gt;&lt;D xsi:type="xsd:double"&gt;20.5940148294114&lt;/D&gt;&lt;D xsi:type="xsd:double"&gt;22.2476690425334&lt;/D&gt;&lt;D xsi:type="xsd:double"&gt;21.9192411776215&lt;/D&gt;&lt;D xsi:type="xsd:double"&gt;22.4002356241593&lt;/D&gt;&lt;D xsi:type="xsd:double"&gt;22.45850761694&lt;/D&gt;&lt;D xsi:type="xsd:double"&gt;22.5847958906868&lt;/D&gt;&lt;D xsi:type="xsd:double"&gt;22.8740210239337&lt;/D&gt;&lt;D xsi:type="xsd:double"&gt;23.5410030619602&lt;/D&gt;&lt;/FQL&gt;&lt;FQL&gt;&lt;Q&gt;DDR3512M-FDS^FG_PRICE_CHANGE(0,-1AM)&lt;/Q&gt;&lt;R&gt;1&lt;/R&gt;&lt;C&gt;1&lt;/C&gt;&lt;D xsi:type="xsd:double"&gt;-2.97454306097333&lt;/D&gt;&lt;/FQL&gt;&lt;FQL&gt;&lt;Q&gt;COPP-FDS^FG_PRICE(0)/MAX(FG_PRICE(0,-1AY))&lt;/Q&gt;&lt;R&gt;1&lt;/R&gt;&lt;C&gt;1&lt;/C&gt;&lt;D xsi:type="xsd:double"&gt;0.857687048251612&lt;/D&gt;&lt;/FQL&gt;&lt;FQL&gt;&lt;Q&gt;EWZ^FG_PRICE_MAVG(0,,,,60)&lt;/Q&gt;&lt;R&gt;1&lt;/R&gt;&lt;C&gt;1&lt;/C&gt;&lt;D xsi:type="xsd:double"&gt;30.265667&lt;/D&gt;&lt;/FQL&gt;&lt;FQL&gt;&lt;Q&gt;EZA^FG_TOTAL_RETURNC(0,-3AM)&lt;/Q&gt;&lt;R&gt;1&lt;/R&gt;&lt;C&gt;1&lt;/C&gt;&lt;D xsi:type="xsd:double"&gt;12.331104&lt;/D&gt;&lt;/FQL&gt;&lt;FQL&gt;&lt;Q&gt;EWT^FG_TOTAL_RETURNC(0,-6AM)&lt;/Q&gt;&lt;R&gt;1&lt;/R&gt;&lt;C&gt;1&lt;/C&gt;&lt;D xsi:type="xsd:double"&gt;17.727566&lt;/D&gt;&lt;/FQL&gt;&lt;FQL&gt;&lt;Q&gt;EPU^FG_TOTAL_RETURNC(0,-3AM)&lt;/Q&gt;&lt;R&gt;1&lt;/R&gt;&lt;C&gt;1&lt;/C&gt;&lt;D xsi:type="xsd:double"&gt;5.2305818&lt;/D&gt;&lt;/FQL&gt;&lt;FQL&gt;&lt;Q&gt;ECH^FG_TOTAL_RETURNC(0,-6AM)&lt;/Q&gt;&lt;R&gt;1&lt;/R&gt;&lt;C&gt;1&lt;/C&gt;&lt;D xsi:type="xsd:double"&gt;-5.4816303&lt;/D&gt;&lt;/FQL&gt;&lt;FQL&gt;&lt;Q&gt;SPY^PERCENT_CHANGE(FMA_EPS(+1,0,,,,"PORTAGG","MEAN"),FMA_EPS(+1,-3AM,,,,"PORTAGG","MEAN"))&lt;/Q&gt;&lt;R&gt;1&lt;/R&gt;&lt;C&gt;1&lt;/C&gt;&lt;D xsi:type="xsd:double"&gt;0.247710272643617&lt;/D&gt;&lt;/FQL&gt;&lt;FQL&gt;&lt;Q&gt;VNM^FMA_COS_UP("EPS","1M",+1,NOW,,,"PORTAGG","MEANR")&lt;/Q&gt;&lt;R&gt;1&lt;/R&gt;&lt;C&gt;1&lt;/C&gt;&lt;D xsi:type="xsd:double"&gt;11&lt;/D&gt;&lt;/FQL&gt;&lt;FQL&gt;&lt;Q&gt;EWT^FMA_COS_DOWN("EPS","1M",+1,NOW,,,"PORTAGG","MEANR")&lt;/Q&gt;&lt;R&gt;1&lt;/R&gt;&lt;C&gt;1&lt;/C&gt;&lt;D xsi:type="xsd:double"&gt;30&lt;/D&gt;&lt;/FQL&gt;&lt;FQL&gt;&lt;Q&gt;EWT^FMA_ROE(NTMA,-20AY,NOW,FY,"PORTAGG","MEANR")&lt;/Q&gt;&lt;R&gt;20&lt;/R&gt;&lt;C&gt;1&lt;/C&gt;&lt;D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xsi:type="xsd:double"&gt;11.6209108675925&lt;/D&gt;&lt;D xsi:type="xsd:double"&gt;14.724411980088&lt;/D&gt;&lt;D xsi:type="xsd:double"&gt;12.9407920839873&lt;/D&gt;&lt;D xsi:type="xsd:double"&gt;11.9152161134332&lt;/D&gt;&lt;/FQL&gt;&lt;FQL&gt;&lt;Q&gt;TRYDE10Y-FDS^FG_YIELD(-10AY,0,Y,,"YTM")&lt;/Q&gt;&lt;R&gt;10&lt;/R&gt;&lt;C&gt;1&lt;/C&gt;&lt;D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xsi:type="xsd:double"&gt;2.004&lt;/D&gt;&lt;/FQL&gt;&lt;FQL&gt;&lt;Q&gt;CAGDPY@PH^EE_ACTUAL_ANNUAL(MED,+1)&lt;/Q&gt;&lt;R&gt;1&lt;/R&gt;&lt;C&gt;1&lt;/C&gt;&lt;D xsi:type="xsd:double"&gt;-2.3&lt;/D&gt;&lt;/FQL&gt;&lt;FQL&gt;&lt;Q&gt;USDTHB^FG_PRICE_CHANGE(0,-3AM)&lt;/Q&gt;&lt;R&gt;1&lt;/R&gt;&lt;C&gt;1&lt;/C&gt;&lt;D xsi:type="xsd:double"&gt;0.57554245&lt;/D&gt;&lt;/FQL&gt;&lt;FQL&gt;&lt;Q&gt;USDMXN^FG_PRICE_CHANGE(0,-3AM)&lt;/Q&gt;&lt;R&gt;1&lt;/R&gt;&lt;C&gt;1&lt;/C&gt;&lt;D xsi:type="xsd:double"&gt;10.0094795&lt;/D&gt;&lt;/FQL&gt;&lt;FQL&gt;&lt;Q&gt;EWW^FG_TOTAL_RETURNC(-10AY,0,AM)&lt;/Q&gt;&lt;R&gt;121&lt;/R&gt;&lt;C&gt;1&lt;/C&gt;&lt;D xsi:type="xsd:double"&gt;1.2106538&lt;/D&gt;&lt;D xsi:type="xsd:double"&gt;4.935527&lt;/D&gt;&lt;D xsi:type="xsd:double"&gt;1.1440635&lt;/D&gt;&lt;D xsi:type="xsd:double"&gt;-4.4686437&lt;/D&gt;&lt;D xsi:type="xsd:double"&gt;-1.4763951&lt;/D&gt;&lt;D xsi:type="xsd:double"&gt;-3.0712187&lt;/D&gt;&lt;D xsi:type="xsd:double"&gt;-8.475208&lt;/D&gt;&lt;D xsi:type="xsd:double"&gt;-1.1643589&lt;/D&gt;&lt;D xsi:type="xsd:double"&gt;2.8000712&lt;/D&gt;&lt;D xsi:type="xsd:double"&gt;-3.4047484&lt;/D&gt;&lt;D xsi:type="xsd:double"&gt;3.662312&lt;/D&gt;&lt;D xsi:type="xsd:double"&gt;-2.3055196&lt;/D&gt;&lt;D xsi:type="xsd:double"&gt;-0.19340515&lt;/D&gt;&lt;D xsi:type="xsd:double"&gt;-6.0304937&lt;/D&gt;&lt;D xsi:type="xsd:double"&gt;-4.412031&lt;/D&gt;&lt;D xsi:type="xsd:double"&gt;-4.520309&lt;/D&gt;&lt;D xsi:type="xsd:double"&gt;9.208941&lt;/D&gt;&lt;D xsi:type="xsd:double"&gt;-0.7499516&lt;/D&gt;&lt;D xsi:type="xsd:double"&gt;-5.498356&lt;/D&gt;&lt;D xsi:type="xsd:double"&gt;-7.993853&lt;/D&gt;&lt;D xsi:type="xsd:double"&gt;2.9253483&lt;/D&gt;&lt;D xsi:type="xsd:double"&gt;10.574711&lt;/D&gt;&lt;D xsi:type="xsd:double"&gt;0.9261012&lt;/D&gt;&lt;D xsi:type="xsd:double"&gt;-5.3370833&lt;/D&gt;&lt;D xsi:type="xsd:double"&gt;-4.6155634&lt;/D&gt;&lt;D xsi:type="xsd:double"&gt;3.9026499&lt;/D&gt;&lt;D xsi:type="xsd:double"&gt;3.1300426&lt;/D&gt;&lt;D xsi:type="xsd:double"&gt;-3.1329513&lt;/D&gt;&lt;D xsi:type="xsd:double"&gt;2.3650646&lt;/D&gt;&lt;D xsi:type="xsd:double"&gt;-13.112164&lt;/D&gt;&lt;D xsi:type="xsd:double"&gt;-0.1826942&lt;/D&gt;&lt;D xsi:type="xsd:double"&gt;3.1564474&lt;/D&gt;&lt;D xsi:type="xsd:double"&gt;2.1729589&lt;/D&gt;&lt;D xsi:type="xsd:double"&gt;11.241317&lt;/D&gt;&lt;D xsi:type="xsd:double"&gt;0.9754181&lt;/D&gt;&lt;D xsi:type="xsd:double"&gt;2.5115967&lt;/D&gt;&lt;D xsi:type="xsd:double"&gt;3.5815835&lt;/D&gt;&lt;D xsi:type="xsd:double"&gt;4.2678475&lt;/D&gt;&lt;D xsi:type="xsd:double"&gt;-0.10585785&lt;/D&gt;&lt;D xsi:type="xsd:double"&gt;-3.8502276&lt;/D&gt;&lt;D xsi:type="xsd:double"&gt;-6.906682&lt;/D&gt;&lt;D xsi:type="xsd:double"&gt;0.63141584&lt;/D&gt;&lt;D xsi:type="xsd:double"&gt;-3.7858963&lt;/D&gt;&lt;D xsi:type="xsd:double"&gt;11.323857&lt;/D&gt;&lt;D xsi:type="xsd:double"&gt;-7.693732&lt;/D&gt;&lt;D xsi:type="xsd:double"&gt;0.64115524&lt;/D&gt;&lt;D xsi:type="xsd:double"&gt;2.8668046&lt;/D&gt;&lt;D xsi:type="xsd:double"&gt;-10.973483&lt;/D&gt;&lt;D xsi:type="xsd:double"&gt;3.3184767&lt;/D&gt;&lt;D xsi:type="xsd:double"&gt;10.549879&lt;/D&gt;&lt;D xsi:type="xsd:double"&gt;-1.7736614&lt;/D&gt;&lt;D xsi:type="xsd:double"&gt;0.5495548&lt;/D&gt;&lt;D xsi:type="xsd:double"&gt;-10.443097&lt;/D&gt;&lt;D xsi:type="xsd:double"&gt;-12.598085&lt;/D&gt;&lt;D xsi:type="xsd:double"&gt;3.5473228&lt;/D&gt;&lt;D xsi:type="xsd:double"&gt;8.434618&lt;/D&gt;&lt;D xsi:type="xsd:double"&gt;-2.3537278&lt;/D&gt;&lt;D xsi:type="xsd:double"&gt;-0.36730766&lt;/D&gt;&lt;D xsi:type="xsd:double"&gt;7.18894&lt;/D&gt;&lt;D xsi:type="xsd:double"&gt;-6.9217563&lt;/D&gt;&lt;D xsi:type="xsd:double"&gt;2.2267103&lt;/D&gt;&lt;D xsi:type="xsd:double"&gt;-4.356843&lt;/D&gt;&lt;D xsi:type="xsd:double"&gt;-4.073274&lt;/D&gt;&lt;D xsi:type="xsd:double"&gt;6.8592906&lt;/D&gt;&lt;D xsi:type="xsd:double"&gt;6.1133385&lt;/D&gt;&lt;D xsi:type="xsd:double"&gt;-3.0135155&lt;/D&gt;&lt;D xsi:type="xsd:double"&gt;5.8626175&lt;/D&gt;&lt;D xsi:type="xsd:double"&gt;1.8300653&lt;/D&gt;&lt;D xsi:type="xsd:double"&gt;-10.954219&lt;/D&gt;&lt;D xsi:type="xsd:double"&gt;-32.916866&lt;/D&gt;&lt;D xsi:type="xsd:double"&gt;2.4713516&lt;/D&gt;&lt;D xsi:type="xsd:double"&gt;11.604333&lt;/D&gt;&lt;D xsi:type="xsd:double"&gt;-0.784266&lt;/D&gt;&lt;D xsi:type="xsd:double"&gt;6.2420726&lt;/D&gt;&lt;D xsi:type="xsd:double"&gt;1.9683838&lt;/D&gt;&lt;D xsi:type="xsd:double"&gt;-4.5042334&lt;/D&gt;&lt;D xsi:type="xsd:double"&gt;5.0535917&lt;/D&gt;&lt;D xsi:type="xsd:double"&gt;20.699715&lt;/D&gt;&lt;D xsi:type="xsd:double"&gt;3.5574675&lt;/D&gt;&lt;D xsi:type="xsd:double"&gt;-0.9674251&lt;/D&gt;&lt;D xsi:type="xsd:double"&gt;-3.1212807&lt;/D&gt;&lt;D xsi:type="xsd:double"&gt;8.28824&lt;/D&gt;&lt;D xsi:type="xsd:double"&gt;5.5416822&lt;/D&gt;&lt;D xsi:type="xsd:double"&gt;3.5291553&lt;/D&gt;&lt;D xsi:type="xsd:double"&gt;1.1187434&lt;/D&gt;&lt;D xsi:type="xsd:double"&gt;2.154553&lt;/D&gt;&lt;D xsi:type="xsd:double"&gt;1.33847&lt;/D&gt;&lt;D xsi:type="xsd:double"&gt;-2.8216898&lt;/D&gt;&lt;D xsi:type="xsd:double"&gt;0.47364235&lt;/D&gt;&lt;D xsi:type="xsd:double"&gt;-9.346181&lt;/D&gt;&lt;D xsi:type="xsd:double"&gt;15.426338&lt;/D&gt;&lt;D xsi:type="xsd:double"&gt;-5.9197426&lt;/D&gt;&lt;D xsi:type="xsd:double"&gt;6.292224&lt;/D&gt;&lt;D xsi:type="xsd:double"&gt;6.5752864&lt;/D&gt;&lt;D xsi:type="xsd:double"&gt;-5.8527527&lt;/D&gt;&lt;D xsi:type="xsd:double"&gt;5.2464843&lt;/D&gt;&lt;D xsi:type="xsd:double"&gt;-10.021395&lt;/D&gt;&lt;D xsi:type="xsd:double"&gt;-0.42454004&lt;/D&gt;&lt;D xsi:type="xsd:double"&gt;-0.7887423&lt;/D&gt;&lt;D xsi:type="xsd:double"&gt;-2.7288377&lt;/D&gt;&lt;D xsi:type="xsd:double"&gt;9.96244&lt;/D&gt;&lt;D xsi:type="xsd:double"&gt;7.292092&lt;/D&gt;&lt;D xsi:type="xsd:double"&gt;-3.110665&lt;/D&gt;&lt;D xsi:type="xsd:double"&gt;14.474463&lt;/D&gt;&lt;D xsi:type="xsd:double"&gt;-0.70628524&lt;/D&gt;&lt;D xsi:type="xsd:double"&gt;1.2144327&lt;/D&gt;&lt;D xsi:type="xsd:double"&gt;4.3537855&lt;/D&gt;&lt;D xsi:type="xsd:double"&gt;0.5584717&lt;/D&gt;&lt;D xsi:type="xsd:double"&gt;2.6161194&lt;/D&gt;&lt;D xsi:type="xsd:double"&gt;4.8107743&lt;/D&gt;&lt;D xsi:type="xsd:double"&gt;-3.3047736&lt;/D&gt;&lt;D xsi:type="xsd:double"&gt;-7.484174&lt;/D&gt;&lt;D xsi:type="xsd:double"&gt;-6.7385015&lt;/D&gt;&lt;D xsi:type="xsd:double"&gt;14.524115&lt;/D&gt;&lt;D xsi:type="xsd:double"&gt;10.502565&lt;/D&gt;&lt;D xsi:type="xsd:double"&gt;-2.3101807&lt;/D&gt;&lt;D xsi:type="xsd:double"&gt;-2.2593737&lt;/D&gt;&lt;D xsi:type="xsd:double"&gt;6.8115234&lt;/D&gt;&lt;D xsi:type="xsd:double"&gt;-3.5492718&lt;/D&gt;&lt;D xsi:type="xsd:double"&gt;-2.3036659&lt;/D&gt;&lt;D xsi:type="xsd:double"&gt;-12.593042&lt;/D&gt;&lt;/FQL&gt;&lt;FQL&gt;&lt;Q&gt;QAT^FMA_PE(LTMA,-10AY,0,AM,"PORTAGG","MEANR")&lt;/Q&gt;&lt;R&gt;121&lt;/R&gt;&lt;C&gt;1&lt;/C&gt;&lt;D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xsi:type="xsd:double"&gt;14.7486831121182&lt;/D&gt;&lt;D xsi:type="xsd:double"&gt;15.0861002134848&lt;/D&gt;&lt;D xsi:type="xsd:double"&gt;14.7756015900302&lt;/D&gt;&lt;D xsi:type="xsd:double"&gt;14.8740663699078&lt;/D&gt;&lt;D xsi:type="xsd:double"&gt;14.546080974935&lt;/D&gt;&lt;D xsi:type="xsd:double"&gt;14.5485250139715&lt;/D&gt;&lt;D xsi:type="xsd:double"&gt;14.5672520206571&lt;/D&gt;&lt;D xsi:type="xsd:double"&gt;14.0283940656905&lt;/D&gt;&lt;D xsi:type="xsd:double"&gt;14.0162794429446&lt;/D&gt;&lt;D xsi:type="xsd:double"&gt;13.8732615237647&lt;/D&gt;&lt;D xsi:type="xsd:double"&gt;12.5404995852778&lt;/D&gt;&lt;D xsi:type="xsd:double"&gt;11.2987019039869&lt;/D&gt;&lt;D xsi:type="xsd:double"&gt;10.9679132080313&lt;/D&gt;&lt;D xsi:type="xsd:double"&gt;11.9753269012723&lt;/D&gt;&lt;D xsi:type="xsd:double"&gt;12.0789958066192&lt;/D&gt;&lt;D xsi:type="xsd:double"&gt;12.2955352439465&lt;/D&gt;&lt;D xsi:type="xsd:double"&gt;12.0954213244586&lt;/D&gt;&lt;D xsi:type="xsd:double"&gt;12.2512229273215&lt;/D&gt;&lt;D xsi:type="xsd:double"&gt;12.7757942761844&lt;/D&gt;&lt;D xsi:type="xsd:double"&gt;13.4221135675166&lt;/D&gt;&lt;D xsi:type="xsd:double"&gt;13.2111242023869&lt;/D&gt;&lt;D xsi:type="xsd:double"&gt;13.6190178282136&lt;/D&gt;&lt;D xsi:type="xsd:double"&gt;13.0897082609241&lt;/D&gt;&lt;D</t>
        </r>
      </text>
    </comment>
    <comment ref="A16" authorId="0" shapeId="0" xr:uid="{B7531B4E-0260-4A78-8A6E-9FFD7426250D}">
      <text>
        <r>
          <rPr>
            <b/>
            <sz val="9"/>
            <color indexed="81"/>
            <rFont val="Tahoma"/>
            <charset val="1"/>
          </rPr>
          <t xml:space="preserve"> xsi:type="xsd:double"&gt;14.2602966914982&lt;/D&gt;&lt;D xsi:type="xsd:double"&gt;15.1580226398912&lt;/D&gt;&lt;D xsi:type="xsd:double"&gt;14.9118781388585&lt;/D&gt;&lt;D xsi:type="xsd:double"&gt;14.7109228280907&lt;/D&gt;&lt;D xsi:type="xsd:double"&gt;14.5756400939044&lt;/D&gt;&lt;D xsi:type="xsd:double"&gt;14.636455883733&lt;/D&gt;&lt;D xsi:type="xsd:double"&gt;13.9803848001669&lt;/D&gt;&lt;D xsi:type="xsd:double"&gt;14.2580045789056&lt;/D&gt;&lt;D xsi:type="xsd:double"&gt;13.7320479757881&lt;/D&gt;&lt;D xsi:type="xsd:double"&gt;12.7075738902599&lt;/D&gt;&lt;D xsi:type="xsd:double"&gt;12.757115158472&lt;/D&gt;&lt;D xsi:type="xsd:double"&gt;12.1400723153993&lt;/D&gt;&lt;D xsi:type="xsd:double"&gt;13.3602085500937&lt;/D&gt;&lt;D xsi:type="xsd:double"&gt;13.9195001457132&lt;/D&gt;&lt;D xsi:type="xsd:double"&gt;12.837489123309&lt;/D&gt;&lt;D xsi:type="xsd:double"&gt;12.6753322013892&lt;/D&gt;&lt;D xsi:type="xsd:double"&gt;12.7341978872691&lt;/D&gt;&lt;D xsi:type="xsd:double"&gt;12.6138067239756&lt;/D&gt;&lt;D xsi:type="xsd:double"&gt;12.4668969430278&lt;/D&gt;&lt;D xsi:type="xsd:double"&gt;12.7448717143013&lt;/D&gt;&lt;D xsi:type="xsd:double"&gt;13.216852001383&lt;/D&gt;&lt;D xsi:type="xsd:double"&gt;13.0867097731791&lt;/D&gt;&lt;D xsi:type="xsd:double"&gt;13.662043066346&lt;/D&gt;&lt;D xsi:type="xsd:double"&gt;13.8972350236044&lt;/D&gt;&lt;D xsi:type="xsd:double"&gt;14.0349055150163&lt;/D&gt;&lt;D xsi:type="xsd:double"&gt;14.6504421337632&lt;/D&gt;&lt;D xsi:type="xsd:double"&gt;13.6268375324807&lt;/D&gt;&lt;D xsi:type="xsd:double"&gt;13.5605652295885&lt;/D&gt;&lt;D xsi:type="xsd:double"&gt;13.7280494871224&lt;/D&gt;&lt;D xsi:type="xsd:double"&gt;13.3638823035733&lt;/D&gt;&lt;D xsi:type="xsd:double"&gt;13.7571151680127&lt;/D&gt;&lt;D xsi:type="xsd:double"&gt;13.9557287503065&lt;/D&gt;&lt;D xsi:type="xsd:double"&gt;13.5633312337744&lt;/D&gt;&lt;D xsi:type="xsd:double"&gt;13.9224753194194&lt;/D&gt;&lt;D xsi:type="xsd:double"&gt;14.0079722661917&lt;/D&gt;&lt;D xsi:type="xsd:double"&gt;13.9929981556993&lt;/D&gt;&lt;D xsi:type="xsd:double"&gt;14.6503946605104&lt;/D&gt;&lt;D xsi:type="xsd:double"&gt;14.9304708660172&lt;/D&gt;&lt;D xsi:type="xsd:double"&gt;13.873538383743&lt;/D&gt;&lt;D xsi:type="xsd:double"&gt;13.5608774062658&lt;/D&gt;&lt;D xsi:type="xsd:double"&gt;13.7846918126726&lt;/D&gt;&lt;D xsi:type="xsd:double"&gt;14.3232603562204&lt;/D&gt;&lt;D xsi:type="xsd:double"&gt;14.9262853200982&lt;/D&gt;&lt;D xsi:type="xsd:double"&gt;15.7307959332622&lt;/D&gt;&lt;D xsi:type="xsd:double"&gt;16.2175655771197&lt;/D&gt;&lt;D xsi:type="xsd:double"&gt;16.0603399895858&lt;/D&gt;&lt;D xsi:type="xsd:double"&gt;16.4642039760139&lt;/D&gt;&lt;D xsi:type="xsd:double"&gt;17.6707299278891&lt;/D&gt;&lt;D xsi:type="xsd:double"&gt;17.5117680257764&lt;/D&gt;&lt;D xsi:type="xsd:double"&gt;17.2045240789726&lt;/D&gt;&lt;D xsi:type="xsd:double"&gt;16.9432209996957&lt;/D&gt;&lt;D xsi:type="xsd:double"&gt;16.6624980252342&lt;/D&gt;&lt;D xsi:type="xsd:double"&gt;16.552039875571&lt;/D&gt;&lt;D xsi:type="xsd:double"&gt;16.2650090847968&lt;/D&gt;&lt;D xsi:type="xsd:double"&gt;15.9197261166465&lt;/D&gt;&lt;D xsi:type="xsd:double"&gt;15.3601811004158&lt;/D&gt;&lt;D xsi:type="xsd:double"&gt;15.5059735680588&lt;/D&gt;&lt;D xsi:type="xsd:double"&gt;15.3588651214733&lt;/D&gt;&lt;D xsi:type="xsd:double"&gt;15.6735745652142&lt;/D&gt;&lt;D xsi:type="xsd:double"&gt;15.3424195251341&lt;/D&gt;&lt;D xsi:type="xsd:double"&gt;14.79661282704&lt;/D&gt;&lt;D xsi:type="xsd:double"&gt;15.5613478259679&lt;/D&gt;&lt;D xsi:type="xsd:double"&gt;16.307035375659&lt;/D&gt;&lt;D xsi:type="xsd:double"&gt;16.1908285727084&lt;/D&gt;&lt;D xsi:type="xsd:double"&gt;15.8702725781951&lt;/D&gt;&lt;D xsi:type="xsd:double"&gt;15.2373869225783&lt;/D&gt;&lt;D xsi:type="xsd:double"&gt;14.7689175421199&lt;/D&gt;&lt;D xsi:type="xsd:double"&gt;15.1446363778006&lt;/D&gt;&lt;D xsi:type="xsd:double"&gt;15.143222792554&lt;/D&gt;&lt;D xsi:type="xsd:double"&gt;14.2736295713902&lt;/D&gt;&lt;D xsi:type="xsd:double"&gt;13.709385626624&lt;/D&gt;&lt;D xsi:type="xsd:double"&gt;13.1872031288642&lt;/D&gt;&lt;D xsi:type="xsd:double"&gt;12.0788371384546&lt;/D&gt;&lt;D xsi:type="xsd:double"&gt;12.484623140819&lt;/D&gt;&lt;D xsi:type="xsd:double"&gt;11.8157537602789&lt;/D&gt;&lt;D xsi:type="xsd:double"&gt;11.7625024880128&lt;/D&gt;&lt;D xsi:type="xsd:double"&gt;11.6445013961154&lt;/D&gt;&lt;D xsi:type="xsd:double"&gt;11.7702448017749&lt;/D&gt;&lt;D xsi:type="xsd:double"&gt;11.6820309904527&lt;/D&gt;&lt;D xsi:type="xsd:double"&gt;12.2691414868889&lt;/D&gt;&lt;D xsi:type="xsd:double"&gt;11.8395922688771&lt;/D&gt;&lt;D xsi:type="xsd:double"&gt;11.6645200936704&lt;/D&gt;&lt;D xsi:type="xsd:double"&gt;10.8682377438258&lt;/D&gt;&lt;D xsi:type="xsd:double"&gt;11.4407248272314&lt;/D&gt;&lt;D xsi:type="xsd:double"&gt;11.9249220957605&lt;/D&gt;&lt;D xsi:type="xsd:double"&gt;11.5587878237794&lt;/D&gt;&lt;D xsi:type="xsd:double"&gt;11.5169839318491&lt;/D&gt;&lt;D xsi:type="xsd:double"&gt;11.3430539860412&lt;/D&gt;&lt;D xsi:type="xsd:double"&gt;11.1632167382504&lt;/D&gt;&lt;D xsi:type="xsd:double"&gt;10.8837970064954&lt;/D&gt;&lt;D xsi:type="xsd:double"&gt;10.962094807037&lt;/D&gt;&lt;/FQL&gt;&lt;FQL&gt;&lt;Q&gt;NI-FDS^FG_PRICE(0)/MAX(FG_PRICE(0,-1AY))&lt;/Q&gt;&lt;R&gt;1&lt;/R&gt;&lt;C&gt;1&lt;/C&gt;&lt;D xsi:type="xsd:double"&gt;0.758666964884813&lt;/D&gt;&lt;/FQL&gt;&lt;FQL&gt;&lt;Q&gt;CPALM-FDS^FG_PRICE_CHANGE(0,-1AM)&lt;/Q&gt;&lt;R&gt;1&lt;/R&gt;&lt;C&gt;1&lt;/C&gt;&lt;D xsi:type="xsd:double"&gt;0.632751202227277&lt;/D&gt;&lt;/FQL&gt;&lt;FQL&gt;&lt;Q&gt;VNM^FG_PRICE_MAVG(0,,,,200)&lt;/Q&gt;&lt;R&gt;1&lt;/R&gt;&lt;C&gt;1&lt;/C&gt;&lt;D xsi:type="xsd:double"&gt;13.054925&lt;/D&gt;&lt;/FQL&gt;&lt;FQL&gt;&lt;Q&gt;QAT^FG_PRICE(0)&lt;/Q&gt;&lt;R&gt;1&lt;/R&gt;&lt;C&gt;1&lt;/C&gt;&lt;D xsi:type="xsd:double"&gt;16.88&lt;/D&gt;&lt;/FQL&gt;&lt;FQL&gt;&lt;Q&gt;EPU^FG_PRICE_MAVG(0,,,,200)&lt;/Q&gt;&lt;R&gt;1&lt;/R&gt;&lt;C&gt;1&lt;/C&gt;&lt;D xsi:type="xsd:double"&gt;35.395447&lt;/D&gt;&lt;/FQL&gt;&lt;FQL&gt;&lt;Q&gt;CNYA^FG_PRICE_MAVG(0,,,,200)&lt;/Q&gt;&lt;R&gt;1&lt;/R&gt;&lt;C&gt;1&lt;/C&gt;&lt;D xsi:type="xsd:double"&gt;26.357752&lt;/D&gt;&lt;/FQL&gt;&lt;FQL&gt;&lt;Q&gt;VNM^FG_TOTAL_RETURNC(0,-1AM)&lt;/Q&gt;&lt;R&gt;1&lt;/R&gt;&lt;C&gt;1&lt;/C&gt;&lt;D xsi:type="xsd:double"&gt;-5.0701976&lt;/D&gt;&lt;/FQL&gt;&lt;FQL&gt;&lt;Q&gt;TUR^FG_TOTAL_RETURNC(0,-1AM)&lt;/Q&gt;&lt;R&gt;1&lt;/R&gt;&lt;C&gt;1&lt;/C&gt;&lt;D xsi:type="xsd:double"&gt;-1.6413987&lt;/D&gt;&lt;/FQL&gt;&lt;FQL&gt;&lt;Q&gt;QAT^FG_TOTAL_RETURNC(0,-1AM)&lt;/Q&gt;&lt;R&gt;1&lt;/R&gt;&lt;C&gt;1&lt;/C&gt;&lt;D xsi:type="xsd:double"&gt;6.4012766&lt;/D&gt;&lt;/FQL&gt;&lt;FQL&gt;&lt;Q&gt;INDA^FG_TOTAL_RETURNC(0,-1AM)&lt;/Q&gt;&lt;R&gt;1&lt;/R&gt;&lt;C&gt;1&lt;/C&gt;&lt;D xsi:type="xsd:double"&gt;4.144883&lt;/D&gt;&lt;/FQL&gt;&lt;FQL&gt;&lt;Q&gt;EWY^FG_TOTAL_RETURNC(0,-3AM)&lt;/Q&gt;&lt;R&gt;1&lt;/R&gt;&lt;C&gt;1&lt;/C&gt;&lt;D xsi:type="xsd:double"&gt;-1.5199006&lt;/D&gt;&lt;/FQL&gt;&lt;FQL&gt;&lt;Q&gt;EWT^FG_TOTAL_RETURNC(0,-3AM)&lt;/Q&gt;&lt;R&gt;1&lt;/R&gt;&lt;C&gt;1&lt;/C&gt;&lt;D xsi:type="xsd:double"&gt;11.318815&lt;/D&gt;&lt;/FQL&gt;&lt;FQL&gt;&lt;Q&gt;EPHE^FG_TOTAL_RETURNC(0,-3AM)&lt;/Q&gt;&lt;R&gt;1&lt;/R&gt;&lt;C&gt;1&lt;/C&gt;&lt;D xsi:type="xsd:double"&gt;-11.237562&lt;/D&gt;&lt;/FQL&gt;&lt;FQL&gt;&lt;Q&gt;EPHE^FMA_ROE(NTMA,-20AY,NOW,FY,"PORTAGG","MEANR")&lt;/Q&gt;&lt;R&gt;20&lt;/R&gt;&lt;C&gt;1&lt;/C&gt;&lt;D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xsi:type="xsd:double"&gt;8.91575729801008&lt;/D&gt;&lt;D xsi:type="xsd:double"&gt;9.59945410063992&lt;/D&gt;&lt;D xsi:type="xsd:double"&gt;10.6731246326263&lt;/D&gt;&lt;D xsi:type="xsd:double"&gt;11.9407094450378&lt;/D&gt;&lt;/FQL&gt;&lt;FQL&gt;&lt;Q&gt;TRYPH10Y-FDS^FG_YIELD(-10AY,0,Y,,"YTM")&lt;/Q&gt;&lt;R&gt;10&lt;/R&gt;&lt;C&gt;1&lt;/C&gt;&lt;D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xsi:type="xsd:double"&gt;6.0028777&lt;/D&gt;&lt;/FQL&gt;&lt;FQL&gt;&lt;Q&gt;CC_TW^FG_COMPANY_NAME&lt;/Q&gt;&lt;R&gt;1&lt;/R&gt;&lt;C&gt;1&lt;/C&gt;&lt;D xsi:type="xsd:string"&gt;Taiwan, China&lt;/D&gt;&lt;/FQL&gt;&lt;FQL&gt;&lt;Q&gt;USDINR^STD(FG_PRICE_CHANGE(0,-3AY,M))&lt;/Q&gt;&lt;R&gt;1&lt;/R&gt;&lt;C&gt;1&lt;/C&gt;&lt;D xsi:type="xsd:double"&gt;0.995821660066499&lt;/D&gt;&lt;/FQL&gt;&lt;FQL&gt;&lt;Q&gt;USDPEN^STD(FG_PRICE_CHANGE(0,-3AY,M))&lt;/Q&gt;&lt;R&gt;1&lt;/R&gt;&lt;C&gt;1&lt;/C&gt;&lt;D xsi:type="xsd:double"&gt;2.36443629555773&lt;/D&gt;&lt;/FQL&gt;&lt;FQL&gt;&lt;Q&gt;USDPHP^FG_PRICE_CHANGE(0,-1AY)&lt;/Q&gt;&lt;R&gt;1&lt;/R&gt;&lt;C&gt;1&lt;/C&gt;&lt;D xsi:type="xsd:double"&gt;5.935836&lt;/D&gt;&lt;/FQL&gt;&lt;FQL&gt;&lt;Q&gt;EWW^P_PRICE_RETURNS_PR('52W',2,-10AY,0,AM)&lt;/Q&gt;&lt;R&gt;121&lt;/R&gt;&lt;C&gt;1&lt;/C&gt;&lt;D xsi:type="xsd:double"&gt;8.107281&lt;/D&gt;&lt;D xsi:type="xsd:double"&gt;6.776762&lt;/D&gt;&lt;D xsi:type="xsd:double"&gt;18.534363&lt;/D&gt;&lt;D xsi:type="xsd:double"&gt;5.40905&lt;/D&gt;&lt;D xsi:type="xsd:double"&gt;2.7160048&lt;/D&gt;&lt;D xsi:type="xsd:double"&gt;0.14702082&lt;/D&gt;&lt;D xsi:type="xsd:double"&gt;-10.352427&lt;/D&gt;&lt;D xsi:type="xsd:double"&gt;-6.128311&lt;/D&gt;&lt;D xsi:type="xsd:double"&gt;0.65978765&lt;/D&gt;&lt;D xsi:type="xsd:double"&gt;-6.4596057&lt;/D&gt;&lt;D xsi:type="xsd:double"&gt;-3.003037&lt;/D&gt;&lt;D xsi:type="xsd:double"&gt;-10.850155&lt;/D&gt;&lt;D xsi:type="xsd:double"&gt;-11.786175&lt;/D&gt;&lt;D xsi:type="xsd:double"&gt;-21.27403&lt;/D&gt;&lt;D xsi:type="xsd:double"&gt;-25.598644&lt;/D&gt;&lt;D xsi:type="xsd:double"&gt;-25.638884&lt;/D&gt;&lt;D xsi:type="xsd:double"&gt;-17.574083&lt;/D&gt;&lt;D xsi:type="xsd:double"&gt;-17.184687&lt;/D&gt;&lt;D xsi:type="xsd:double"&gt;-12.855017&lt;/D&gt;&lt;D xsi:type="xsd:double"&gt;-18.876696&lt;/D&gt;&lt;D xsi:type="xsd:double"&gt;-18.520714&lt;/D&gt;&lt;D xsi:type="xsd:double"&gt;-7.0231915&lt;/D&gt;&lt;D xsi:type="xsd:double"&gt;-9.477341&lt;/D&gt;&lt;D xsi:type="xsd:double"&gt;-12.301236&lt;/D&gt;&lt;D xsi:type="xsd:double"&gt;-16.172718&lt;/D&gt;&lt;D xsi:type="xsd:double"&gt;-7.311666&lt;/D&gt;&lt;D xsi:type="xsd:double"&gt;3.8645864&lt;/D&gt;&lt;D xsi:type="xsd:double"&gt;1.4546752&lt;/D&gt;&lt;D xsi:type="xsd:double"&gt;-4.903257&lt;/D&gt;&lt;D xsi:type="xsd:double"&gt;-16.748142&lt;/D&gt;&lt;D xsi:type="xsd:double"&gt;-12.065273&lt;/D&gt;&lt;D xsi:type="xsd:double"&gt;0.44977665&lt;/D&gt;&lt;D xsi:type="xsd:double"&gt;-2.1291137&lt;/D&gt;&lt;D xsi:type="xsd:double"&gt;-1.5391052&lt;/D&gt;&lt;D xsi:type="xsd:double"&gt;-1.4909863&lt;/D&gt;&lt;D xsi:type="xsd:double"&gt;6.7399263&lt;/D&gt;&lt;D xsi:type="xsd:double"&gt;15.844143&lt;/D&gt;&lt;D xsi:type="xsd:double"&gt;16.251314&lt;/D&gt;&lt;D xsi:type="xsd:double"&gt;12.603701&lt;/D&gt;&lt;D xsi:type="xsd:double"&gt;11.769903&lt;/D&gt;&lt;D xsi:type="xsd:double"&gt;0.8694649&lt;/D&gt;&lt;D xsi:type="xsd:double"&gt;17.724323&lt;/D&gt;&lt;D xsi:type="xsd:double"&gt;13.474714&lt;/D&gt;&lt;D xsi:type="xsd:double"&gt;24.361742&lt;/D&gt;&lt;D xsi:type="xsd:double"&gt;10.633397&lt;/D&gt;&lt;D xsi:type="xsd:double"&gt;0.09115934&lt;/D&gt;&lt;D xsi:type="xsd:double"&gt;2.6003122&lt;/D&gt;&lt;D xsi:type="xsd:double"&gt;-10.740781&lt;/D&gt;&lt;D xsi:type="xsd:double"&gt;-11.67224&lt;/D&gt;&lt;D xsi:type="xsd:double"&gt;-6.267905&lt;/D&gt;&lt;D xsi:type="xsd:double"&gt;-7.914138&lt;/D&gt;&lt;D xsi:type="xsd:double"&gt;-3.70031&lt;/D&gt;&lt;D xsi:type="xsd:double"&gt;-6.5285683&lt;/D&gt;&lt;D xsi:type="xsd:double"&gt;-19.537634&lt;/D&gt;&lt;D xsi:type="xsd:double"&gt;-13.404971&lt;/D&gt;&lt;D xsi:type="xsd:double"&gt;-15.652418&lt;/D&gt;&lt;D xsi:type="xsd:double"&gt;-10.772842&lt;/D&gt;&lt;D xsi:type="xsd:double"&gt;-11.666918&lt;/D&gt;&lt;D xsi:type="xsd:double"&gt;-7.219249&lt;/D&gt;&lt;D xsi:type="xsd:double"&gt;-3.7663817&lt;/D&gt;&lt;D xsi:type="xsd:double"&gt;-4.7832847&lt;/D&gt;&lt;D xsi:type="xsd:double"&gt;-17.399513&lt;/D&gt;&lt;D xsi:type="xsd:double"&gt;-19.551027&lt;/D&gt;&lt;D xsi:type="xsd:double"&gt;-14.335436&lt;/D&gt;&lt;D xsi:type="xsd:double"&gt;1.3032913&lt;/D&gt;&lt;D xsi:type="xsd:double"&gt;17.419456&lt;/D&gt;&lt;D xsi:type="xsd:double"&gt;15.205836&lt;/D&gt;&lt;D xsi:type="xsd:double"&gt;7.925892&lt;/D&gt;&lt;D xsi:type="xsd:double"&gt;-1.5800059&lt;/D&gt;&lt;D xsi:type="xsd:double"&gt;-33.870518&lt;/D&gt;&lt;D xsi:type="xsd:double"&gt;-36.649895&lt;/D&gt;&lt;D xsi:type="xsd:double"&gt;-24.040836&lt;/D&gt;&lt;D xsi:type="xsd:double"&gt;-27.678537&lt;/D&gt;&lt;D xsi:type="xsd:double"&gt;-18.108458&lt;/D&gt;&lt;D xsi:type="xsd:double"&gt;-12.95076&lt;/D&gt;&lt;D xsi:type="xsd:double"&gt;-22.207659&lt;/D&gt;&lt;D xsi:type="xsd:double"&gt;-22.98457&lt;/D&gt;&lt;D xsi:type="xsd:double"&gt;-4.154277&lt;/D&gt;&lt;D xsi:type="xsd:double"&gt;-6.2412977&lt;/D&gt;&lt;D xsi:type="xsd:double"&gt;-8.817053&lt;/D&gt;&lt;D xsi:type="xsd:double"&gt;-5.862623&lt;/D&gt;&lt;D xsi:type="xsd:double"&gt;47.317158&lt;/D&gt;&lt;D xsi:type="xsd:double"&gt;64.93702&lt;/D&gt;&lt;D xsi:type="xsd:double"&gt;53.00294&lt;/D&gt;&lt;D xsi:type="xsd:double"&gt;55.9376&lt;/D&gt;&lt;D xsi:type="xsd:double"&gt;49.938107&lt;/D&gt;&lt;D xsi:type="xsd:double"&gt;53.04041&lt;/D&gt;&lt;D xsi:type="xsd:double"&gt;51.63729&lt;/D&gt;&lt;D xsi:type="xsd:double"&gt;45.02647&lt;/D&gt;&lt;D xsi:type="xsd:double"&gt;8.505547&lt;/D&gt;&lt;D xsi:type="xsd:double"&gt;21.40894&lt;/D&gt;&lt;D xsi:type="xsd:double"&gt;15.337634&lt;/D&gt;&lt;D xsi:type="xsd:double"&gt;26.544773&lt;/D&gt;&lt;D xsi:type="xsd:double"&gt;24.543036&lt;/D&gt;&lt;D xsi:type="xsd:double"&gt;11.097181&lt;/D&gt;&lt;D xsi:type="xsd:double"&gt;13.982498&lt;/D&gt;&lt;D xsi:type="xsd:double"&gt;0.49757957&lt;/D&gt;&lt;D xsi:type="xsd:double"&gt;-2.039677&lt;/D&gt;&lt;D xsi:type="xsd:double"&gt;-2.812326&lt;/D&gt;&lt;D xsi:type="xsd:double"&gt;-4.004341&lt;/D&gt;&lt;D xsi:type="xsd:double"&gt;5.061555&lt;/D&gt;&lt;D xsi:type="xsd:double"&gt;24.34417&lt;/D&gt;&lt;D xsi:type="xsd:double"&gt;4.374993&lt;/D&gt;&lt;D xsi:type="xsd:double"&gt;27.296507&lt;/D&gt;&lt;D xsi:type="xsd:double"&gt;18.638824&lt;/D&gt;&lt;D xsi:type="xsd:double"&gt;12.671173&lt;/D&gt;&lt;D xsi:type="xsd:double"&gt;24.885893&lt;/D&gt;&lt;D xsi:type="xsd:double"&gt;22.055304&lt;/D&gt;&lt;D xsi:type="xsd:double"&gt;36.08203&lt;/D&gt;&lt;D xsi:type="xsd:double"&gt;43.23672&lt;/D&gt;&lt;D xsi:type="xsd:double"&gt;39.604187&lt;/D&gt;&lt;D xsi:type="xsd:double"&gt;32.7793&lt;/D&gt;&lt;D xsi:type="xsd:double"&gt;13.801718&lt;/D&gt;&lt;D xsi:type="xsd:double"&gt;20.20365&lt;/D&gt;&lt;D xsi:type="xsd:double"&gt;37.0926&lt;/D&gt;&lt;D xsi:type="xsd:double"&gt;16.171097&lt;/D&gt;&lt;D xsi:type="xsd:double"&gt;15.161705&lt;/D&gt;&lt;D xsi:type="xsd:double"&gt;21.530067&lt;/D&gt;&lt;D xsi:type="xsd:double"&gt;16.062773&lt;/D&gt;&lt;D xsi:type="xsd:double"&gt;9.1291065&lt;/D&gt;&lt;D xsi:type="xsd:double"&gt;-7.0453644&lt;/D&gt;&lt;/FQL&gt;&lt;FQL&gt;&lt;Q&gt;EWZ^FMA_DIV_YLD(NTMA,-10AY,0,AM,"PORTAGG","MEANR")&lt;/Q&gt;&lt;R&gt;121&lt;/R&gt;&lt;C&gt;1&lt;/C&gt;&lt;D xsi:type="xsd:double"&gt;4.09283297933404&lt;/D&gt;&lt;D xsi:type="xsd:double"&gt;3.76501924667226&lt;/D&gt;&lt;D xsi:type="xsd:double"&gt;3.56637009138083&lt;/D&gt;&lt;D xsi:type="xsd:double"&gt;3.72875790142467&lt;/D&gt;&lt;D xsi:type="xsd:double"&gt;3.92333396123425&lt;/D&gt;&lt;D xsi:type="xsd:double"&gt;3.70579599981418&lt;/D&gt;&lt;D xsi:type="xsd:double"&gt;4.11734417643303&lt;/D&gt;&lt;D xsi:type="xsd:double"&gt;4.17701815737298&lt;/D&gt;&lt;D xsi:type="xsd:double"&gt;3.92647278045223&lt;/D&gt;&lt;D xsi:type="xsd:double"&gt;3.93214999253575&lt;/D&gt;&lt;D xsi:type="xsd:double"&gt;3.61899211665616&lt;/D&gt;&lt;D xsi:type="xsd:double"&gt;3.78971513256454&lt;/D&gt;&lt;D xsi:type="xsd:double"&gt;3.86825694172325&lt;/D&gt;&lt;D xsi:type="xsd:double"&gt;4.07301064601552&lt;/D&gt;&lt;D xsi:type="xsd:double"&gt;4.25074044337055&lt;/D&gt;&lt;D xsi:type="xsd:double"&gt;4.40469882471029&lt;/D&gt;&lt;D xsi:type="xsd:double"&gt;4.04016630459551&lt;/D&gt;&lt;D xsi:type="xsd:double"&gt;4.03805659816746&lt;/D&gt;&lt;D xsi:type="xsd:double"&gt;4.10489734301062&lt;/D&gt;&lt;D xsi:type="xsd:double"&gt;4.825815448645&lt;/D&gt;&lt;D xsi:type="xsd:double"&gt;4.26593043290344&lt;/D&gt;&lt;D xsi:type="xsd:double"&gt;3.23058224179018&lt;/D&gt;&lt;D xsi:type="xsd:double"&gt;3.08519551053631&lt;/D&gt;&lt;D xsi:type="xsd:double"&gt;3.4730932282771&lt;/D&gt;&lt;D xsi:type="xsd:double"&gt;3.41957129081256&lt;/D&gt;&lt;D xsi:type="xsd:double"&gt;2.96227636411252&lt;/D&gt;&lt;D xsi:type="xsd:double"&gt;3.15821762361602&lt;/D&gt;&lt;D xsi:type="xsd:double"&gt;3.10089820869779&lt;/D&gt;&lt;D xsi:type="xsd:double"&gt;2.84498954408692&lt;/D&gt;&lt;D xsi:type="xsd:double"&gt;3.11672774875901&lt;/D&gt;&lt;D xsi:type="xsd:double"&gt;3.54084495577026&lt;/D&gt;&lt;D xsi:type="xsd:double"&gt;3.32622687378374&lt;/D&gt;&lt;D xsi:type="xsd:double"&gt;3.41339154920404&lt;/D&gt;&lt;D xsi:type="xsd:double"&gt;3.6185259440219&lt;/D&gt;&lt;D xsi:type="xsd:double"&gt;3.60209814864686&lt;/D&gt;&lt;D xsi:type="xsd:double"&gt;3.67169606386374&lt;/D&gt;&lt;D xsi:type="xsd:double"&gt;3.68072831691593&lt;/D&gt;&lt;D xsi:type="xsd:double"&gt;3.49232824285161&lt;/D&gt;&lt;D xsi:type="xsd:double"&gt;3.3016271266421&lt;/D&gt;&lt;D xsi:type="xsd:double"&gt;3.25457979401574&lt;/D&gt;&lt;D xsi:type="xsd:double"&gt;3.21632797161225&lt;/D&gt;&lt;D xsi:type="xsd:double"&gt;3.52883011806503&lt;/D&gt;&lt;D xsi:type="xsd:double"&gt;3.42856136477743&lt;/D&gt;&lt;D xsi:type="xsd:double"&gt;3.13445934995669&lt;/D&gt;&lt;D xsi:type="xsd:double"&gt;3.37089567466124&lt;/D&gt;&lt;D xsi:type="xsd:double"&gt;3.55045381154086&lt;/D&gt;&lt;D xsi:type="xsd:double"&gt;3.64391794517955&lt;/D&gt;&lt;D xsi:type="xsd:double"&gt;4.06659306448698&lt;/D&gt;&lt;D xsi:type="xsd:double"&gt;4.53605950821642&lt;/D&gt;&lt;D xsi:type="xsd:double"&gt;4.14001750999132&lt;/D&gt;&lt;D xsi:type="xsd:double"&gt;4.3200707597639&lt;/D&gt;&lt;D xsi:type="xsd:double"&gt;4.29716502438738&lt;/D&gt;&lt;D xsi:type="xsd:double"&gt;3.97698333471425&lt;/D&gt;&lt;D xsi:type="xsd:double"&gt;3.88773436684948&lt;/D&gt;&lt;D xsi:type="xsd:double"&gt;4.00061762309327&lt;/D&gt;&lt;D xsi:type="xsd:double"&gt;3.66926040105109&lt;/D&gt;&lt;D xsi:type="xsd:double"&gt;3.57518304657292&lt;/D&gt;&lt;D xsi:type="xsd:double"&gt;3.4101499290733&lt;/D&gt;&lt;D xsi:type="xsd:double"&gt;3.4047922066765&lt;/D&gt;&lt;D xsi:type="xsd:double"&gt;3.42461108101337&lt;/D&gt;&lt;D xsi:type="xsd:double"&gt;3.10799652153085&lt;/D&gt;&lt;D xsi:type="xsd:double"&gt;3.15981816573361&lt;/D&gt;&lt;D xsi:type="xsd:double"&gt;3.46729950865933&lt;/D&gt;&lt;D xsi:type="xsd:double"&gt;3.22413593645511&lt;/D&gt;&lt;D xsi:type="xsd:double"&gt;3.22090992154907&lt;/D&gt;&lt;D xsi:type="xsd:double"&gt;3.29137942356467&lt;/D&gt;&lt;D xsi:type="xsd:double"&gt;3.12177284834648&lt;/D&gt;&lt;D xsi:type="xsd:double"&gt;3.07873046419076&lt;/D&gt;&lt;D xsi:type="xsd:double"&gt;3.47802145725136&lt;/D&gt;&lt;D xsi:type="xsd:double"&gt;4.59408304663412&lt;/D&gt;&lt;D xsi:type="xsd:double"&gt;3.77323714417606&lt;/D&gt;&lt;D xsi:type="xsd:double"&gt;3.27659916788996&lt;/D&gt;&lt;D xsi:type="xsd:double"&gt;3.0133545299272&lt;/D&gt;&lt;D xsi:type="xsd:double"&gt;2.68370123002673&lt;/D&gt;&lt;D xsi:type="xsd:double"&gt;2.84656207936914&lt;/D&gt;&lt;D xsi:type="xsd:double"&gt;3.51007471123349&lt;/D&gt;&lt;D xsi:type="xsd:double"&gt;3.56594338443835&lt;/D&gt;&lt;D xsi:type="xsd:double"&gt;3.31048691425064&lt;/D&gt;&lt;D xsi:type="xsd:double"&gt;3.34077489953513&lt;/D&gt;&lt;D xsi:type="xsd:double"&gt;3.55775753104576&lt;/D&gt;&lt;D xsi:type="xsd:double"&gt;4.14058935411958&lt;/D&gt;&lt;D xsi:type="xsd:double"&gt;4.47744289161371&lt;/D&gt;&lt;D xsi:type="xsd:double"&gt;4.7357186728271&lt;/D&gt;&lt;D xsi:type="xsd:double"&gt;4.6098091777077&lt;/D&gt;&lt;D xsi:type="xsd:double"&gt;4.94769065023978&lt;/D&gt;&lt;D xsi:type="xsd:double"&gt;5.47540115486258&lt;/D&gt;&lt;D xsi:type="xsd:double"&gt;5.97395853073627&lt;/D&gt;&lt;D xsi:type="xsd:double"&gt;6.50130901293047&lt;/D&gt;&lt;D xsi:type="xsd:double"&gt;7.08908387452726&lt;/D&gt;&lt;D xsi:type="xsd:double"&gt;7.92287481017558&lt;/D&gt;&lt;D xsi:type="xsd:double"&gt;7.53591902416533&lt;/D&gt;&lt;D xsi:type="xsd:double"&gt;6.88344702324434&lt;/D&gt;&lt;D xsi:type="xsd:double"&gt;7.89772369076638&lt;/D&gt;&lt;D xsi:type="xsd:double"&gt;8.45400026168888&lt;/D&gt;&lt;D xsi:type="xsd:double"&gt;8.99298378968588&lt;/D&gt;&lt;D xsi:type="xsd:double"&gt;9.85553765139045&lt;/D&gt;&lt;D xsi:type="xsd:double"&gt;11.3949212530629&lt;/D&gt;&lt;D xsi:type="xsd:double"&gt;11.2427649661897&lt;/D&gt;&lt;D xsi:type="xsd:double"&gt;10.3166854792993&lt;/D&gt;&lt;D xsi:type="xsd:double"&gt;10.2906515209771&lt;/D&gt;&lt;D xsi:type="xsd:double"&gt;8.55340631093258&lt;/D&gt;&lt;D xsi:type="xsd:double"&gt;7.69577230242222&lt;/D&gt;&lt;D xsi:type="xsd:double"&gt;6.67834144849348&lt;/D&gt;&lt;D xsi:type="xsd:double"&gt;6.58066323625824&lt;/D&gt;&lt;D xsi:type="xsd:double"&gt;6.53909545713576&lt;/D&gt;&lt;D xsi:type="xsd:double"&gt;6.80363570583094&lt;/D&gt;&lt;D xsi:type="xsd:double"&gt;6.81124578245104&lt;/D&gt;&lt;D xsi:type="xsd:double"&gt;6.46663826315868&lt;/D&gt;&lt;D xsi:type="xsd:double"&gt;6.15968433760955&lt;/D&gt;&lt;D xsi:type="xsd:double"&gt;5.86857538030308&lt;/D&gt;&lt;D xsi:type="xsd:double"&gt;5.92545329008762&lt;/D&gt;&lt;D xsi:type="xsd:double"&gt;5.97424107427&lt;/D&gt;&lt;D xsi:type="xsd:double"&gt;6.39006728270355&lt;/D&gt;&lt;D xsi:type="xsd:double"&gt;6.08615706008402&lt;/D&gt;&lt;D xsi:type="xsd:double"&gt;5.67615423991877&lt;/D&gt;&lt;D xsi:type="xsd:double"&gt;5.76882189370591&lt;/D&gt;&lt;D xsi:type="xsd:double"&gt;5.92686272778225&lt;/D&gt;&lt;D xsi:type="xsd:double"&gt;6.3139110501139&lt;/D&gt;&lt;D xsi:type="xsd:double"&gt;6.50373722079754&lt;/D&gt;&lt;D xsi:type="xsd:double"&gt;7.20796013551195&lt;/D&gt;&lt;D xsi:type="xsd:double"&gt;7.11479286565792&lt;/D&gt;&lt;/FQL&gt;&lt;FQL&gt;&lt;Q&gt;GREK^FMA_PE(NTMA,-10AY,0,AM,"PORTAGG","MEANR")&lt;/Q&gt;&lt;R&gt;121&lt;/R&gt;&lt;C&gt;1&lt;/C&gt;&lt;D xsi:type="xsd:double"&gt;9.66625469704048&lt;/D&gt;&lt;D xsi:type="xsd:double"&gt;8.93793169047846&lt;/D&gt;&lt;D xsi:type="xsd:double"&gt;8.47968761524587&lt;/D&gt;&lt;D xsi:type="xsd:double"&gt;7.3200507369813&lt;/D&gt;&lt;D xsi:type="xsd:double"&gt;6.63077754677918&lt;/D&gt;&lt;D xsi:type="xsd:double"&gt;6.6293015491823&lt;/D&gt;&lt;D xsi:type="xsd:double"&gt;5.19343032918091&lt;/D&gt;&lt;D xsi:type="xsd:double"&gt;3.76315894815825&lt;/D&gt;&lt;D xsi:type="xsd:double"&gt;5.04545084319914&lt;/D&gt;&lt;D xsi:type="xsd:double"&gt;4.99185063681904&lt;/D&gt;&lt;D xsi:type="xsd:double"&gt;5.26344406481871&lt;/D&gt;&lt;D xsi:type="xsd:double"&gt;5.2827004497634&lt;/D&gt;&lt;D xsi:type="xsd:double"&gt;5.49288285532426&lt;/D&gt;&lt;D xsi:type="xsd:double"&gt;4.60906391738285&lt;/D&gt;&lt;D xsi:type="xsd:double"&gt;4.04098178327308&lt;/D&gt;&lt;D xsi:type="xsd:double"&gt;4.08431772897878&lt;/D&gt;&lt;D xsi:type="xsd:double"&gt;4.08490052031992&lt;/D&gt;&lt;D xsi:type="xsd:double"&gt;5.63715735080944&lt;/D&gt;&lt;D xsi:type="xsd:double"&gt;4.84013513643083&lt;/D&gt;&lt;D xsi:type="xsd:double"&gt;9.82036982763414&lt;/D&gt;&lt;D xsi:type="xsd:double"&gt;8.53062099907395&lt;/D&gt;&lt;D xsi:type="xsd:double"&gt;8.77509967855684&lt;/D&gt;&lt;D xsi:type="xsd:double"&gt;10.033355126239&lt;/D&gt;&lt;D xsi:type="xsd:double"&gt;10.5736317902035&lt;/D&gt;&lt;D xsi:type="xsd:double"&gt;8.40616152969915&lt;/D&gt;&lt;D xsi:type="xsd:double"&gt;8.88553169777141&lt;/D&gt;&lt;D xsi:type="xsd:double"&gt;8.51551066776957&lt;/D&gt;&lt;D xsi:type="xsd:double"&gt;8.70912635077157&lt;/D&gt;&lt;D xsi:type="xsd:double"&gt;8.8119645715315&lt;/D&gt;&lt;D xsi:type="xsd:double"&gt;8.94045940313112&lt;/D&gt;&lt;D xsi:type="xsd:double"&gt;8.74264257135835&lt;/D&gt;&lt;D xsi:type="xsd:double"&gt;8.95210094003398&lt;/D&gt;&lt;D xsi:type="xsd:double"&gt;9.13842005763492&lt;/D&gt;&lt;D xsi:type="xsd:double"&gt;9.3774243869418&lt;/D&gt;&lt;D xsi:type="xsd:double"&gt;11.2689194979327&lt;/D&gt;&lt;D xsi:type="xsd:double"&gt;13.5534041922106&lt;/D&gt;&lt;D xsi:type="xsd:double"&gt;12.8254878265037&lt;/D&gt;&lt;D xsi:type="xsd:double"&gt;12.6292149037152&lt;/D&gt;&lt;D xsi:type="xsd:double"&gt;12.228328987835&lt;/D&gt;&lt;D xsi:type="xsd:double"&gt;11.2172006987062&lt;/D&gt;&lt;D xsi:type="xsd:double"&gt;11.8891340474238&lt;/D&gt;&lt;D xsi:type="xsd:double"&gt;11.8756775444716&lt;/D&gt;&lt;D xsi:type="xsd:double"&gt;13.9021902943144&lt;/D&gt;&lt;D xsi:type="xsd:double"&gt;14.9162219604357&lt;/D&gt;&lt;D xsi:type="xsd:double"&gt;14.4430617472366&lt;/D&gt;&lt;D xsi:type="xsd:double"&gt;13.5522046610494&lt;/D&gt;&lt;D xsi:type="xsd:double"&gt;15.1193844538398&lt;/D&gt;&lt;D xsi:type="xsd:double"&gt;14.1729875324738&lt;/D&gt;&lt;D xsi:type="xsd:double"&gt;14.7611370618221&lt;/D&gt;&lt;D xsi:type="xsd:double"&gt;14.5724112320965&lt;/D&gt;&lt;D xsi:type="xsd:double"&gt;14.6320719567046&lt;/D&gt;&lt;D xsi:type="xsd:double"&gt;14.3097061993617&lt;/D&gt;&lt;D xsi:type="xsd:double"&gt;12.2897128411344&lt;/D&gt;&lt;D xsi:type="xsd:double"&gt;11.5828011071054&lt;/D&gt;&lt;D xsi:type="xsd:double"&gt;10.1631506450635&lt;/D&gt;&lt;D xsi:type="xsd:double"&gt;11.1801949634785&lt;/D&gt;&lt;D xsi:type="xsd:double"&gt;12.6004793344694&lt;/D&gt;&lt;D xsi:type="xsd:double"&gt;13.6739644438438&lt;/D&gt;&lt;D xsi:type="xsd:double"&gt;14.1174611316467&lt;/D&gt;&lt;D xsi:type="xsd:double"&gt;13.2220824802379&lt;/D&gt;&lt;D xsi:type="xsd:double"&gt;13.5664395857574&lt;/D&gt;&lt;D xsi:type="xsd:double"&gt;13.9283139527039&lt;/D&gt;&lt;D xsi:type="xsd:double"&gt;13.6671008552563&lt;/D&gt;&lt;D xsi:type="xsd:double"&gt;13.5500190111954&lt;/D&gt;&lt;D xsi:type="xsd:double"&gt;11.8979909372985&lt;/D&gt;&lt;D xsi:type="xsd:double"&gt;11.6343526195623&lt;/D&gt;&lt;D xsi:type="xsd:double"&gt;11.5040989935036&lt;/D&gt;&lt;D xsi:type="xsd:double"&gt;11.0456104844062&lt;/D&gt;&lt;D xsi:type="xsd:double"&gt;8.85607510716343&lt;/D&gt;&lt;D xsi:type="xsd:double"&gt;6.77216290039179&lt;/D&gt;&lt;D xsi:type="xsd:double"&gt;10.1326461545448&lt;/D&gt;&lt;D xsi:type="xsd:double"&gt;11.3039904886208&lt;/D&gt;&lt;D xsi:type="xsd:double"&gt;13.5351590669641&lt;/D&gt;&lt;D xsi:type="xsd:double"&gt;13.2437291239023&lt;/D&gt;&lt;D xsi:type="xsd:double"&gt;12.0349008747236&lt;/D&gt;&lt;D xsi:type="xsd:double"&gt;11.5167673459949&lt;/D&gt;&lt;D xsi:type="xsd:double"&gt;9.49357407914638&lt;/D&gt;&lt;D xsi:type="xsd:double"&gt;11.4423704739401&lt;/D&gt;&lt;D xsi:type="xsd:double"&gt;12.6046532676397&lt;/D&gt;&lt;D xsi:type="xsd:double"&gt;11.3578883891835&lt;/D&gt;&lt;D xsi:type="xsd:double"&gt;11.7619187069586&lt;/D&gt;&lt;D xsi:type="xsd:double"&gt;12.1539471142693&lt;/D&gt;&lt;D xsi:type="xsd:double"&gt;13.0368501017886&lt;/D&gt;&lt;D xsi:type="xsd:double"&gt;12.5672486380294&lt;/D&gt;&lt;D xsi:type="xsd:double"&gt;12.3524359052386&lt;/D&gt;&lt;D xsi:type="xsd:double"&gt;10.7694282967063&lt;/D&gt;&lt;D xsi:type="xsd:double"&gt;11.1251432918779&lt;/D&gt;&lt;D xsi:type="xsd:double"&gt;10.192008183714&lt;/D&gt;&lt;D xsi:type="xsd:double"&gt;10.4613583340147&lt;/D&gt;&lt;D xsi:type="xsd:double"&gt;10.3305075428935&lt;/D&gt;&lt;D xsi:type="xsd:double"&gt;9.57814807671012&lt;/D&gt;&lt;D xsi:type="xsd:double"&gt;9.76023422883604&lt;/D&gt;&lt;D xsi:type="xsd:double"&gt;9.6925985542091&lt;/D&gt;&lt;D xsi:type="xsd:double"&gt;9.68830346016059&lt;/D&gt;&lt;D xsi:type="xsd:double"&gt;10.3028735575706&lt;/D&gt;&lt;D xsi:type="xsd:double"&gt;9.4427619623009&lt;/D&gt;&lt;D xsi:type="xsd:double"&gt;8.23133536641543&lt;/D&gt;&lt;D xsi:type="xsd:double"&gt;8.08050730357875&lt;/D&gt;&lt;D xsi:type="xsd:double"&gt;8.25370640418086&lt;/D&gt;&lt;D xsi:type="xsd:double"&gt;6.42680395095356&lt;/D&gt;&lt;D xsi:type="xsd:double"&gt;6.98389234731143&lt;/D&gt;&lt;D xsi:type="xsd:double"&gt;6.66416721119165&lt;/D&gt;&lt;D xsi:type="xsd:double"&gt;6.68416657933706&lt;/D&gt;&lt;D xsi:type="xsd:double"&gt;6.88654906003932&lt;/D&gt;&lt;D xsi:type="xsd:double"&gt;8.05876037431856&lt;/D&gt;&lt;D xsi:type="xsd:double"&gt;6.94974957471941&lt;/D&gt;&lt;D xsi:type="xsd:double"&gt;6.99429552617128&lt;/D&gt;&lt;D xsi:type="xsd:double"&gt;7.55186850406503&lt;/D&gt;&lt;D xsi:type="xsd:double"&gt;7.63515871111818&lt;/D&gt;&lt;D xsi:type="xsd:double"&gt;8.14741829335303&lt;/D&gt;&lt;D xsi:type="xsd:double"&gt;7.56116596371453&lt;/D&gt;&lt;D xsi:type="xsd:double"&gt;6.64234636561727&lt;/D&gt;&lt;D xsi:type="xsd:double"&gt;6.52833320507181&lt;/D&gt;&lt;D xsi:type="xsd:double"&gt;6.83939352297254&lt;/D&gt;&lt;D xsi:type="xsd:double"&gt;6.569750185204&lt;/D&gt;&lt;D xsi:type="xsd:double"&gt;6.87002953318434&lt;/D&gt;&lt;D xsi:type="xsd:double"&gt;7.0153753270864&lt;/D&gt;&lt;D xsi:type="xsd:double"&gt;7.00482867689607&lt;/D&gt;&lt;D xsi:type="xsd:double"&gt;7.29555907468328&lt;/D&gt;&lt;D xsi:type="xsd:double"&gt;7.19631300675135&lt;/D&gt;&lt;D xsi:type="xsd:double"&gt;7.01921739778377&lt;/D&gt;&lt;/FQL&gt;&lt;FQL&gt;&lt;Q&gt;DDR3512M-FDS^FG_PRICE_MAVG(0,,,,30)&lt;/Q&gt;&lt;R&gt;1&lt;/R&gt;&lt;C&gt;1&lt;/C&gt;&lt;D xsi:type="xsd:double"&gt;0.9556652&lt;/D&gt;&lt;/FQL&gt;&lt;FQL&gt;&lt;Q&gt;COPP-FDS^FG_PRICE_CHANGE(0,-3AM)&lt;/Q&gt;&lt;R&gt;1&lt;/R&gt;&lt;C&gt;1&lt;/C&gt;&lt;D xsi:type="xsd:double"&gt;9.66654177594606&lt;/D&gt;&lt;/FQL&gt;&lt;FQL&gt;&lt;Q&gt;EWZ^FG_PRICE_MAVG(0,,,,30)&lt;/Q&gt;&lt;R&gt;1&lt;/R&gt;&lt;C&gt;1&lt;/C&gt;&lt;D xsi:type="xsd:double"&gt;28.994333&lt;/D&gt;&lt;/FQL&gt;&lt;FQL&gt;&lt;Q&gt;EPU^FG_PRICE_MAVG(0,,,,60)&lt;/Q&gt;&lt;R&gt;1&lt;/R&gt;&lt;C&gt;1&lt;/C&gt;&lt;D xsi:type="xsd:double"&gt;41.380672&lt;/D&gt;&lt;/FQL&gt;&lt;FQL&gt;&lt;Q&gt;EZA^FG_TOTAL_RETURNC(0,-1AM)&lt;/Q&gt;&lt;R&gt;1&lt;/R&gt;&lt;C&gt;1&lt;/C&gt;&lt;D xsi:type="xsd:double"&gt;2.8039455&lt;/D&gt;&lt;/FQL&gt;&lt;FQL&gt;&lt;Q&gt;EWT^FG_TOTAL_RETURNC(0,-1AM)&lt;/Q&gt;&lt;R&gt;1&lt;/R&gt;&lt;C&gt;1&lt;/C&gt;&lt;D xsi:type="xsd:double"&gt;3.61377&lt;/D&gt;&lt;/FQL&gt;&lt;FQL&gt;&lt;Q&gt;EPU^FG_TOTAL_RETURNC(0,-1AM)&lt;/Q&gt;&lt;R&gt;1&lt;/R&gt;&lt;C&gt;1&lt;/C&gt;&lt;D xsi:type="xsd:double"&gt;-6.086087&lt;/D&gt;&lt;/FQL&gt;&lt;FQL&gt;&lt;Q&gt;ECH^FG_TOTAL_RETURNC(0,-3AM)&lt;/Q&gt;&lt;R&gt;1&lt;/R&gt;&lt;C&gt;1&lt;/C&gt;&lt;D xsi:type="xsd:double"&gt;-0.110054016&lt;/D&gt;&lt;/FQL&gt;&lt;FQL&gt;&lt;Q&gt;SPY^PERCENT_CHANGE(FMA_EPS(+1,0,,,,"PORTAGG","MEAN"),FMA_EPS(+1,-1AM,,,,"PORTAGG","MEAN"))&lt;/Q&gt;&lt;R&gt;1&lt;/R&gt;&lt;C&gt;1&lt;/C&gt;&lt;D xsi:type="xsd:double"&gt;-0.507189181449166&lt;/D&gt;&lt;/FQL&gt;&lt;FQL&gt;&lt;Q&gt;UAE^SIZE(FG_CONSTITUENTS)&lt;/Q&gt;&lt;R&gt;1&lt;/R&gt;&lt;C&gt;1&lt;/C&gt;&lt;D xsi:type="xsd:long"&gt;43&lt;/D&gt;&lt;/FQL&gt;&lt;FQL&gt;&lt;Q&gt;EWT^FMA_COS_UP("EPS","1M",+1,NOW,,,"PORTAGG","MEANR")&lt;/Q&gt;&lt;R&gt;1&lt;/R&gt;&lt;C&gt;1&lt;/C&gt;&lt;D xsi:type="xsd:double"&gt;37&lt;/D&gt;&lt;/FQL&gt;&lt;FQL&gt;&lt;Q&gt;CNYA^SIZE(FG_CONSTITUENTS)&lt;/Q&gt;&lt;R&gt;1&lt;/R&gt;&lt;C&gt;1&lt;/C&gt;&lt;D xsi:type="xsd:long"&gt;485&lt;/D&gt;&lt;/FQL&gt;&lt;FQL&gt;&lt;Q&gt;EWY^FG_ROE(0)&lt;/Q&gt;&lt;R&gt;1&lt;/R&gt;&lt;C&gt;1&lt;/C&gt;&lt;D xsi:type="xsd:double"&gt;6.21644040643972&lt;/D&gt;&lt;/FQL&gt;&lt;FQL&gt;&lt;Q&gt;REFVNDISC-FDS^FG_YIELD(NOW,,,0)&lt;/Q&gt;&lt;R&gt;1&lt;/R&gt;&lt;C&gt;1&lt;/C&gt;&lt;D xsi:type="xsd:double"&gt;3&lt;/D&gt;&lt;/FQL&gt;&lt;FQL&gt;&lt;Q&gt;TRYKR10Y-FDS^FG_YIELD(-10AY,0,Y,,"YTM")&lt;/Q&gt;&lt;R&gt;10&lt;/R&gt;&lt;C&gt;1&lt;/C&gt;&lt;D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xsi:type="xsd:double"&gt;3.1928&lt;/D&gt;&lt;/FQL&gt;&lt;FQL&gt;&lt;Q&gt;CAGDPY@IN^EE_ACTUAL_ANNUAL(MED,0)&lt;/Q&gt;&lt;R&gt;1&lt;/R&gt;&lt;C&gt;1&lt;/C&gt;&lt;D xsi:type="xsd:double"&gt;-0.651406479275637&lt;/D&gt;&lt;/FQL&gt;&lt;FQL&gt;&lt;Q&gt;CAGDPY@PH^EE_ACTUAL_ANNUAL(MED,0)&lt;/Q&gt;&lt;R&gt;1&lt;/R&gt;&lt;C&gt;1&lt;/C&gt;&lt;D xsi:type="xsd:double"&gt;-2.56663776811855&lt;/D&gt;&lt;/FQL&gt;&lt;FQL&gt;&lt;Q&gt;USDAED^STD(FG_PRICE_CHANGE(0,-3AY,M))&lt;/Q&gt;&lt;R&gt;1&lt;/R&gt;&lt;C&gt;1&lt;/C&gt;&lt;D xsi:type="xsd:double"&gt;0.00867146086605291&lt;/D&gt;&lt;/FQL&gt;&lt;FQL&gt;&lt;Q&gt;USDTHB^FG_PRICE_CHANGE(0,-1AM)&lt;/Q&gt;&lt;R&gt;1&lt;/R&gt;&lt;C&gt;1&lt;/C&gt;&lt;D xsi:type="xsd:double"&gt;0.17060041&lt;/D&gt;&lt;/FQL&gt;&lt;FQL&gt;&lt;Q&gt;USDBRL^STD(FG_PRICE_CHANGE(0,-3AY,M))&lt;/Q&gt;&lt;R&gt;1&lt;/R&gt;&lt;C&gt;1&lt;/C&gt;&lt;D xsi:type="xsd:double"&gt;3.68915083589638&lt;/D&gt;&lt;/FQL&gt;&lt;FQL&gt;&lt;Q&gt;USDMXN^FG_PRICE_CHANGE(0,-1AM)&lt;/Q&gt;&lt;R&gt;1&lt;/R&gt;&lt;C&gt;1&lt;/C&gt;&lt;D xsi:type="xsd:double"&gt;9.304201&lt;/D&gt;&lt;/FQL&gt;&lt;FQL&gt;&lt;Q&gt;EPU^FMA_EPS(NTMA,-20AY,0,CY,,"PORTAGG","MEANR")&lt;/Q&gt;&lt;R&gt;20&lt;/R&gt;&lt;C&gt;1&lt;/C&gt;&lt;D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xsi:type="xsd:double"&gt;3.11609679434848&lt;/D&gt;&lt;D xsi:type="xsd:double"&gt;2.96006707163237&lt;/D&gt;&lt;/FQL&gt;&lt;FQL&gt;&lt;Q&gt;EWT^FG_TOTAL_RETURNC(-10AY,0,AM)&lt;/Q&gt;&lt;R&gt;121&lt;/R&gt;&lt;C&gt;1&lt;/C&gt;&lt;D xsi:type="xsd:double"&gt;3.2194495&lt;/D&gt;&lt;D xsi:type="xsd:double"&gt;3.1826854&lt;/D&gt;&lt;D xsi:type="xsd:double"&gt;1.9741058&lt;/D&gt;&lt;D xsi:type="xsd:double"&gt;-7.0175467&lt;/D&gt;&lt;D xsi:type="xsd:double"&gt;1.1060476&lt;/D&gt;&lt;D xsi:type="xsd:double"&gt;1.7374516&lt;/D&gt;&lt;D xsi:type="xsd:double"&gt;-3.1160712&lt;/D&gt;&lt;D xsi:type="xsd:double"&gt;4.593873&lt;/D&gt;&lt;D xsi:type="xsd:double"&gt;1.8459558&lt;/D&gt;&lt;D xsi:type="xsd:double"&gt;-2.2187471&lt;/D&gt;&lt;D xsi:type="xsd:double"&gt;8.021725&lt;/D&gt;&lt;D xsi:type="xsd:double"&gt;-2.1301687&lt;/D&gt;&lt;D xsi:type="xsd:double"&gt;-3.5671175&lt;/D&gt;&lt;D xsi:type="xsd:double"&gt;-8.275861&lt;/D&gt;&lt;D xsi:type="xsd:double"&gt;-9.022552&lt;/D&gt;&lt;D xsi:type="xsd:double"&gt;-4.2824984&lt;/D&gt;&lt;D xsi:type="xsd:double"&gt;10.361075&lt;/D&gt;&lt;D xsi:type="xsd:double"&gt;-4.480797&lt;/D&gt;&lt;D xsi:type="xsd:double"&gt;0.32553673&lt;/D&gt;&lt;D xsi:type="xsd:double"&gt;-8.798772&lt;/D&gt;&lt;D xsi:type="xsd:double"&gt;7.2986603&lt;/D&gt;&lt;D xsi:type="xsd:double"&gt;6.567633&lt;/D&gt;&lt;D xsi:type="xsd:double"&gt;-3.1181216&lt;/D&gt;&lt;D xsi:type="xsd:double"&gt;0.56796074&lt;/D&gt;&lt;D xsi:type="xsd:double"&gt;3.0873537&lt;/D&gt;&lt;D xsi:type="xsd:double"&gt;9.934258&lt;/D&gt;&lt;D xsi:type="xsd:double"&gt;1.0631204&lt;/D&gt;&lt;D xsi:type="xsd:double"&gt;3.7475348&lt;/D&gt;&lt;D xsi:type="xsd:double"&gt;-0.8238256&lt;/D&gt;&lt;D xsi:type="xsd:double"&gt;-1.6932845&lt;/D&gt;&lt;D xsi:type="xsd:double"&gt;-2.651602&lt;/D&gt;&lt;D xsi:type="xsd:double"&gt;7.8605533&lt;/D&gt;&lt;D xsi:type="xsd:double"&gt;2.629912&lt;/D&gt;&lt;D xsi:type="xsd:double"&gt;4.4766903&lt;/D&gt;&lt;D xsi:type="xsd:double"&gt;-0.2364099&lt;/D&gt;&lt;D xsi:type="xsd:double"&gt;2.813983&lt;/D&gt;&lt;D xsi:type="xsd:double"&gt;3.7165165&lt;/D&gt;&lt;D xsi:type="xsd:double"&gt;1.8333316&lt;/D&gt;&lt;D xsi:type="xsd:double"&gt;1.7457724&lt;/D&gt;&lt;D xsi:type="xsd:double"&gt;-3.9946318&lt;/D&gt;&lt;D xsi:type="xsd:double"&gt;5.920136&lt;/D&gt;&lt;D xsi:type="xsd:double"&gt;-0.50091743&lt;/D&gt;&lt;D xsi:type="xsd:double"&gt;-1.9381523&lt;/D&gt;&lt;D xsi:type="xsd:double"&gt;8.896292&lt;/D&gt;&lt;D xsi:type="xsd:double"&gt;-6.433487&lt;/D&gt;&lt;D xsi:type="xsd:double"&gt;2.919507&lt;/D&gt;&lt;D xsi:type="xsd:double"&gt;-3.817612&lt;/D&gt;&lt;D xsi:type="xsd:double"&gt;2.2877693&lt;/D&gt;&lt;D xsi:type="xsd:double"&gt;-4.8234997&lt;/D&gt;&lt;D xsi:type="xsd:double"&gt;6.7100763&lt;/D&gt;&lt;D xsi:type="xsd:double"&gt;0.23878813&lt;/D&gt;&lt;D xsi:type="xsd:double"&gt;-0.2117455&lt;/D&gt;&lt;D xsi:type="xsd:double"&gt;-15.278512&lt;/D&gt;&lt;D xsi:type="xsd:double"&gt;5.792117&lt;/D&gt;&lt;D xsi:type="xsd:double"&gt;-3.1984627&lt;/D&gt;&lt;D xsi:type="xsd:double"&gt;2.6174784&lt;/D&gt;&lt;D xsi:type="xsd:double"&gt;2.0282745&lt;/D&gt;&lt;D xsi:type="xsd:double"&gt;2.8915644&lt;/D&gt;&lt;D xsi:type="xsd:double"&gt;4.742384&lt;/D&gt;&lt;D xsi:type="xsd:double"&gt;-9.334826&lt;/D&gt;&lt;D xsi:type="xsd:double"&gt;7.76819&lt;/D&gt;&lt;D xsi:type="xsd:double"&gt;2.4027467&lt;/D&gt;&lt;D xsi:type="xsd:double"&gt;-4.3854713&lt;/D&gt;&lt;D xsi:type="xsd:double"&gt;5.4046273&lt;/D&gt;&lt;D xsi:type="xsd:double"&gt;7.5387955&lt;/D&gt;&lt;D xsi:type="xsd:double"&gt;3.5824776&lt;/D&gt;&lt;D xsi:type="xsd:double"&gt;5.360186&lt;/D&gt;&lt;D xsi:type="xsd:double"&gt;-4.28468&lt;/D&gt;&lt;D xsi:type="xsd:double"&gt;-5.3616643&lt;/D&gt;&lt;D xsi:type="xsd:double"&gt;-13.281661&lt;/D&gt;&lt;D xsi:type="xsd:double"&gt;11.710321&lt;/D&gt;&lt;D xsi:type="xsd:double"&gt;2.0413876&lt;/D&gt;&lt;D xsi:type="xsd:double"&gt;7.921052&lt;/D&gt;&lt;D xsi:type="xsd:double"&gt;10.62125&lt;/D&gt;&lt;D xsi:type="xsd:double"&gt;1.6304374&lt;/D&gt;&lt;D xsi:type="xsd:double"&gt;-1.2700498&lt;/D&gt;&lt;D xsi:type="xsd:double"&gt;2.730763&lt;/D&gt;&lt;D xsi:type="xsd:double"&gt;10.434973&lt;/D&gt;&lt;D xsi:type="xsd:double"&gt;6.2549233&lt;/D&gt;&lt;D xsi:type="xsd:double"&gt;8.946967&lt;/D&gt;&lt;D xsi:type="xsd:double"&gt;2.3463488&lt;/D&gt;&lt;D xsi:type="xsd:double"&gt;1.5055656&lt;/D&gt;&lt;D xsi:type="xsd:double"&gt;9.708405&lt;/D&gt;&lt;D xsi:type="xsd:double"&gt;-4.194188&lt;/D&gt;&lt;D xsi:type="xsd:double"&gt;2.6940346&lt;/D&gt;&lt;D xsi:type="xsd:double"&gt;-1.6239882&lt;/D&gt;&lt;D xsi:type="xsd:double"&gt;1.4920592&lt;/D&gt;&lt;D xsi:type="xsd:double"&gt;-1.8141985&lt;/D&gt;&lt;D xsi:type="xsd:double"&gt;1.4972925&lt;/D&gt;&lt;D xsi:type="xsd:double"&gt;-0.078475475&lt;/D&gt;&lt;D xsi:type="xsd:double"&gt;7.7236056&lt;/D&gt;&lt;D xsi:type="xsd:double"&gt;-5.992508&lt;/D&gt;&lt;D xsi:type="xsd:double"&gt;1.8645406&lt;/D&gt;&lt;D xsi:type="xsd:double"&gt;-3.9737105&lt;/D&gt;&lt;D xsi:type="xsd:double"&gt;-7.8038454&lt;/D&gt;&lt;D xsi:type="xsd:double"&gt;-0.9719014&lt;/D&gt;&lt;D xsi:type="xsd:double"&gt;-7.601714&lt;/D&gt;&lt;D xsi:type="xsd:double"&gt;-1.0042489&lt;/D&gt;&lt;D xsi:type="xsd:double"&gt;-0.8193493&lt;/D&gt;&lt;D xsi:type="xsd:double"&gt;-12.608183&lt;/D&gt;&lt;D xsi:type="xsd:double"&gt;-5.5367947&lt;/D&gt;&lt;D xsi:type="xsd:double"&gt;14.867759&lt;/D&gt;&lt;D xsi:type="xsd:double"&gt;-2.567935&lt;/D&gt;&lt;D xsi:type="xsd:double"&gt;14.020109&lt;/D&gt;&lt;D xsi:type="xsd:double"&gt;-3.7241101&lt;/D&gt;&lt;D xsi:type="xsd:double"&gt;3.0670643&lt;/D&gt;&lt;D xsi:type="xsd:double"&gt;-2.4650276&lt;/D&gt;&lt;D xsi:type="xsd:double"&gt;6.557381&lt;/D&gt;&lt;D xsi:type="xsd:double"&gt;0.66239834&lt;/D&gt;&lt;D xsi:type="xsd:double"&gt;3.5448909&lt;/D&gt;&lt;D xsi:type="xsd:double"&gt;-6.068057&lt;/D&gt;&lt;D xsi:type="xsd:double"&gt;-2.3134053&lt;/D&gt;&lt;D xsi:type="xsd:double"&gt;-2.9043794&lt;/D&gt;&lt;D xsi:type="xsd:double"&gt;12.172115&lt;/D&gt;&lt;D xsi:type="xsd:double"&gt;6.436622&lt;/D&gt;&lt;D xsi:type="xsd:double"&gt;-2.2376657&lt;/D&gt;&lt;D xsi:type="xsd:double"&gt;1.9111156&lt;/D&gt;&lt;D xsi:type="xsd:double"&gt;6.149149&lt;/D&gt;&lt;D xsi:type="xsd:double"&gt;-3.2456875&lt;/D&gt;&lt;D xsi:type="xsd:double"&gt;11.040342&lt;/D&gt;&lt;D xsi:type="xsd:double"&gt;3.61377&lt;/D&gt;&lt;/FQL&gt;&lt;FQL&gt;&lt;Q&gt;INDA^FMA_PE(LTMA,-10AY,0,AM,"PORTAGG","MEANR")&lt;/Q&gt;&lt;R&gt;121&lt;/R&gt;&lt;C&gt;1&lt;/C&gt;&lt;D xsi:type="xsd:double"&gt;17.050410121874&lt;/D&gt;&lt;D xsi:type="xsd:double"&gt;17.4610310194189&lt;/D&gt;&lt;D xsi:type="xsd:double"&gt;17.688754808211&lt;/D&gt;&lt;D xsi:type="xsd:double"&gt;17.9516866820999&lt;/D&gt;&lt;D xsi:type="xsd:double"&gt;18.0972352302227&lt;/D&gt;&lt;D xsi:type="xsd:double"&gt;19.6291568241158&lt;/D&gt;&lt;D xsi:type="xsd:double"&gt;18.9698837925017&lt;/D&gt;&lt;D xsi:type="xsd:double"&gt;20.7312202573539&lt;/D&gt;&lt;D xsi:type="xsd:double"&gt;21.0395593436174&lt;/D&gt;&lt;D xsi:type="xsd:double"&gt;20.6554818966318&lt;/D&gt;&lt;D xsi:type="xsd:double"&gt;20.3453801870299&lt;/D&gt;&lt;D xsi:type="xsd:double"&gt;20.362486123516&lt;/D&gt;&lt;D xsi:type="xsd:double"&gt;20.3319033671887&lt;/D&gt;&lt;D xsi:type="xsd:double"&gt;20.7014267914568&lt;/D&gt;&lt;D xsi:type="xsd:double"&gt;20.5867944867075&lt;/D&gt;&lt;D xsi:type="xsd:double"&gt;20.0982745110373&lt;/D&gt;&lt;D xsi:type="xsd:double"&gt;20.7743497713994&lt;/D&gt;&lt;D xsi:type="xsd:double"&gt;20.3239227030895&lt;/D&gt;&lt;D xsi:type="xsd:double"&gt;20.5329940002425&lt;/D&gt;&lt;D xsi:type="xsd:double"&gt;19.4080665612495&lt;/D&gt;&lt;D xsi:type="xsd:double"&gt;18.999220048377&lt;/D&gt;&lt;D xsi:type="xsd:double"&gt;18.9090686146788&lt;/D&gt;&lt;D xsi:type="xsd:double"&gt;18.9419669681441&lt;/D&gt;&lt;D xsi:type="xsd:double"&gt;19.1463399708058&lt;/D&gt;&lt;D xsi:type="xsd:double"&gt;19.0054843315012&lt;/D&gt;&lt;D xsi:type="xsd:double"&gt;19.7597563419651&lt;/D&gt;&lt;D xsi:type="xsd:double"&gt;19.6269572350209&lt;/D&gt;&lt;D xsi:type="xsd:double"&gt;19.8150012701975&lt;/D&gt;&lt;D xsi:type="xsd:double"&gt;19.8217647786198&lt;/D&gt;&lt;D xsi:type="xsd:double"&gt;18.9354550133435&lt;/D&gt;&lt;D xsi:type="xsd:double"&gt;18.6091243479738&lt;/D&gt;&lt;D xsi:type="xsd:double"&gt;19.910105551654&lt;/D&gt;&lt;D xsi:type="xsd:double"&gt;20.5681027739357&lt;/D&gt;&lt;D xsi:type="xsd:double"&gt;20.4188209244304&lt;/D&gt;&lt;D xsi:type="xsd:double"&gt;20.4021997969974&lt;/D&gt;&lt;D xsi:type="xsd:double"&gt;20.4943314170326&lt;/D&gt;&lt;D xsi:type="xs</t>
        </r>
      </text>
    </comment>
    <comment ref="A17" authorId="0" shapeId="0" xr:uid="{E767D997-6879-4D6D-ACAC-3D24372D62E3}">
      <text>
        <r>
          <rPr>
            <b/>
            <sz val="9"/>
            <color indexed="81"/>
            <rFont val="Tahoma"/>
            <charset val="1"/>
          </rPr>
          <t>d:double"&gt;20.1637322591803&lt;/D&gt;&lt;D xsi:type="xsd:double"&gt;20.8599207729023&lt;/D&gt;&lt;D xsi:type="xsd:double"&gt;20.9165247077063&lt;/D&gt;&lt;D xsi:type="xsd:double"&gt;20.6584020169341&lt;/D&gt;&lt;D xsi:type="xsd:double"&gt;21.6122623504543&lt;/D&gt;&lt;D xsi:type="xsd:double"&gt;21.9831500028588&lt;/D&gt;&lt;D xsi:type="xsd:double"&gt;22.5184219645404&lt;/D&gt;&lt;D xsi:type="xsd:double"&gt;23.3440522994892&lt;/D&gt;&lt;D xsi:type="xsd:double"&gt;21.7554506665343&lt;/D&gt;&lt;D xsi:type="xsd:double"&gt;21.3751509123849&lt;/D&gt;&lt;D xsi:type="xsd:double"&gt;21.4975378262227&lt;/D&gt;&lt;D xsi:type="xsd:double"&gt;21.1724003300821&lt;/D&gt;&lt;D xsi:type="xsd:double"&gt;20.9768074860031&lt;/D&gt;&lt;D xsi:type="xsd:double"&gt;21.6025540235111&lt;/D&gt;&lt;D xsi:type="xsd:double"&gt;22.5297788090484&lt;/D&gt;&lt;D xsi:type="xsd:double"&gt;21.3349580775584&lt;/D&gt;&lt;D xsi:type="xsd:double"&gt;19.8895074840038&lt;/D&gt;&lt;D xsi:type="xsd:double"&gt;21.3894816653122&lt;/D&gt;&lt;D xsi:type="xsd:double"&gt;21.6209459027169&lt;/D&gt;&lt;D xsi:type="xsd:double"&gt;21.2846577650978&lt;/D&gt;&lt;D xsi:type="xsd:double"&gt;21.7123924713774&lt;/D&gt;&lt;D xsi:type="xsd:double"&gt;21.673311781335&lt;/D&gt;&lt;D xsi:type="xsd:double"&gt;21.65243409754&lt;/D&gt;&lt;D xsi:type="xsd:double"&gt;21.6691855508979&lt;/D&gt;&lt;D xsi:type="xsd:double"&gt;21.5245512922519&lt;/D&gt;&lt;D xsi:type="xsd:double"&gt;21.193075696498&lt;/D&gt;&lt;D xsi:type="xsd:double"&gt;21.3203685813389&lt;/D&gt;&lt;D xsi:type="xsd:double"&gt;21.6780926880799&lt;/D&gt;&lt;D xsi:type="xsd:double"&gt;22.3037212701423&lt;/D&gt;&lt;D xsi:type="xsd:double"&gt;23.3609510181459&lt;/D&gt;&lt;D xsi:type="xsd:double"&gt;23.7972692216452&lt;/D&gt;&lt;D xsi:type="xsd:double"&gt;23.441066336024&lt;/D&gt;&lt;D xsi:type="xsd:double"&gt;21.4792449122655&lt;/D&gt;&lt;D xsi:type="xsd:double"&gt;20.3560120669809&lt;/D&gt;&lt;D xsi:type="xsd:double"&gt;20.9706720456589&lt;/D&gt;&lt;D xsi:type="xsd:double"&gt;21.728733284576&lt;/D&gt;&lt;D xsi:type="xsd:double"&gt;23.6741953773732&lt;/D&gt;&lt;D xsi:type="xsd:double"&gt;25.4556437766696&lt;/D&gt;&lt;D xsi:type="xsd:double"&gt;26.1780639487204&lt;/D&gt;&lt;D xsi:type="xsd:double"&gt;26.0533046980571&lt;/D&gt;&lt;D xsi:type="xsd:double"&gt;26.518871046176&lt;/D&gt;&lt;D xsi:type="xsd:double"&gt;27.8144781732986&lt;/D&gt;&lt;D xsi:type="xsd:double"&gt;33.8042862640627&lt;/D&gt;&lt;D xsi:type="xsd:double"&gt;32.3158900993864&lt;/D&gt;&lt;D xsi:type="xsd:double"&gt;31.5156203665021&lt;/D&gt;&lt;D xsi:type="xsd:double"&gt;30.8269781112723&lt;/D&gt;&lt;D xsi:type="xsd:double"&gt;30.1209614959899&lt;/D&gt;&lt;D xsi:type="xsd:double"&gt;29.7183642280099&lt;/D&gt;&lt;D xsi:type="xsd:double"&gt;29.4458763462011&lt;/D&gt;&lt;D xsi:type="xsd:double"&gt;29.0209342085883&lt;/D&gt;&lt;D xsi:type="xsd:double"&gt;29.351044940435&lt;/D&gt;&lt;D xsi:type="xsd:double"&gt;29.8604903563197&lt;/D&gt;&lt;D xsi:type="xsd:double"&gt;29.3295053347485&lt;/D&gt;&lt;D xsi:type="xsd:double"&gt;28.0441831372538&lt;/D&gt;&lt;D xsi:type="xsd:double"&gt;28.8516490856773&lt;/D&gt;&lt;D xsi:type="xsd:double"&gt;27.6758018395003&lt;/D&gt;&lt;D xsi:type="xsd:double"&gt;26.8217717387843&lt;/D&gt;&lt;D xsi:type="xsd:double"&gt;26.5382660838523&lt;/D&gt;&lt;D xsi:type="xsd:double"&gt;26.2346558797949&lt;/D&gt;&lt;D xsi:type="xsd:double"&gt;25.352640592517&lt;/D&gt;&lt;D xsi:type="xsd:double"&gt;24.6830922967983&lt;/D&gt;&lt;D xsi:type="xsd:double"&gt;25.3438785200095&lt;/D&gt;&lt;D xsi:type="xsd:double"&gt;25.9025390201834&lt;/D&gt;&lt;D xsi:type="xsd:double"&gt;24.9638204718899&lt;/D&gt;&lt;D xsi:type="xsd:double"&gt;25.6085773738839&lt;/D&gt;&lt;D xsi:type="xsd:double"&gt;26.5440579960075&lt;/D&gt;&lt;D xsi:type="xsd:double"&gt;26.0444552891428&lt;/D&gt;&lt;D xsi:type="xsd:double"&gt;24.8849315653954&lt;/D&gt;&lt;D xsi:type="xsd:double"&gt;24.1468485267914&lt;/D&gt;&lt;D xsi:type="xsd:double"&gt;23.7245644984595&lt;/D&gt;&lt;D xsi:type="xsd:double"&gt;23.8456641751735&lt;/D&gt;&lt;D xsi:type="xsd:double"&gt;23.9515946702542&lt;/D&gt;&lt;D xsi:type="xsd:double"&gt;24.152506293931&lt;/D&gt;&lt;D xsi:type="xsd:double"&gt;24.1402037133089&lt;/D&gt;&lt;D xsi:type="xsd:double"&gt;23.7099033045631&lt;/D&gt;&lt;D xsi:type="xsd:double"&gt;23.5779661048704&lt;/D&gt;&lt;D xsi:type="xsd:double"&gt;23.0760100221902&lt;/D&gt;&lt;D xsi:type="xsd:double"&gt;23.8584424101085&lt;/D&gt;&lt;D xsi:type="xsd:double"&gt;26.1048634484177&lt;/D&gt;&lt;D xsi:type="xsd:double"&gt;25.5730242063983&lt;/D&gt;&lt;D xsi:type="xsd:double"&gt;26.1077704519759&lt;/D&gt;&lt;D xsi:type="xsd:double"&gt;25.9595139172397&lt;/D&gt;&lt;D xsi:type="xsd:double"&gt;25.7879098128385&lt;/D&gt;&lt;D xsi:type="xsd:double"&gt;25.7353741107694&lt;/D&gt;&lt;D xsi:type="xsd:double"&gt;26.015042207102&lt;/D&gt;&lt;/FQL&gt;&lt;FQL&gt;&lt;Q&gt;EIDO^FMA_ROE(NTMA,-20AY,NOW,FY,"PORTAGG","MEANR")&lt;/Q&gt;&lt;R&gt;20&lt;/R&gt;&lt;C&gt;1&lt;/C&gt;&lt;D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xsi:type="xsd:double"&gt;15.6524440673878&lt;/D&gt;&lt;D xsi:type="xsd:double"&gt;14.0234033144087&lt;/D&gt;&lt;/FQL&gt;&lt;FQL&gt;&lt;Q&gt;CC_MY^FG_COMPANY_NAME&lt;/Q&gt;&lt;R&gt;1&lt;/R&gt;&lt;C&gt;1&lt;/C&gt;&lt;D xsi:type="xsd:string"&gt;Malaysia&lt;/D&gt;&lt;/FQL&gt;&lt;FQL&gt;&lt;Q&gt;USDINR^STD(FG_PRICE_CHANGE(0,-1AY,AM))&lt;/Q&gt;&lt;R&gt;1&lt;/R&gt;&lt;C&gt;1&lt;/C&gt;&lt;D xsi:type="xsd:double"&gt;0.364431413375967&lt;/D&gt;&lt;/FQL&gt;&lt;FQL&gt;&lt;Q&gt;USDPEN^STD(FG_PRICE_CHANGE(0,-1AY,AM))&lt;/Q&gt;&lt;R&gt;1&lt;/R&gt;&lt;C&gt;1&lt;/C&gt;&lt;D xsi:type="xsd:double"&gt;1.93802252095516&lt;/D&gt;&lt;/FQL&gt;&lt;FQL&gt;&lt;Q&gt;USDIDR^STD(FG_PRICE_CHANGE(0,-3AY,M))&lt;/Q&gt;&lt;R&gt;1&lt;/R&gt;&lt;C&gt;1&lt;/C&gt;&lt;D xsi:type="xsd:double"&gt;1.52389048513864&lt;/D&gt;&lt;/FQL&gt;&lt;FQL&gt;&lt;Q&gt;EWT^P_PRICE_RETURNS_PR('52W',2,-10AY,0,AM)&lt;/Q&gt;&lt;R&gt;121&lt;/R&gt;&lt;C&gt;1&lt;/C&gt;&lt;D xsi:type="xsd:double"&gt;21.879148&lt;/D&gt;&lt;D xsi:type="xsd:double"&gt;20.26255&lt;/D&gt;&lt;D xsi:type="xsd:double"&gt;27.948416&lt;/D&gt;&lt;D xsi:type="xsd:double"&gt;11.038267&lt;/D&gt;&lt;D xsi:type="xsd:double"&gt;9.094167&lt;/D&gt;&lt;D xsi:type="xsd:double"&gt;13.733029&lt;/D&gt;&lt;D xsi:type="xsd:double"&gt;9.880567&lt;/D&gt;&lt;D xsi:type="xsd:double"&gt;16.771198&lt;/D&gt;&lt;D xsi:type="xsd:double"&gt;15.968382&lt;/D&gt;&lt;D xsi:type="xsd:double"&gt;11.493516&lt;/D&gt;&lt;D xsi:type="xsd:double"&gt;17.401684&lt;/D&gt;&lt;D xsi:type="xsd:double"&gt;10.824192&lt;/D&gt;&lt;D xsi:type="xsd:double"&gt;4.2008996&lt;/D&gt;&lt;D xsi:type="xsd:double"&gt;-7.9603376&lt;/D&gt;&lt;D xsi:type="xsd:double"&gt;-17.885685&lt;/D&gt;&lt;D xsi:type="xsd:double"&gt;-15.47032&lt;/D&gt;&lt;D xsi:type="xsd:double"&gt;-7.7326593&lt;/D&gt;&lt;D xsi:type="xsd:double"&gt;-13.536161&lt;/D&gt;&lt;D xsi:type="xsd:double"&gt;-10.294807&lt;/D&gt;&lt;D xsi:type="xsd:double"&gt;-21.781046&lt;/D&gt;&lt;D xsi:type="xsd:double"&gt;-17.69619&lt;/D&gt;&lt;D xsi:type="xsd:double"&gt;-10.188442&lt;/D&gt;&lt;D xsi:type="xsd:double"&gt;-19.450348&lt;/D&gt;&lt;D xsi:type="xsd:double"&gt;-17.57853&lt;/D&gt;&lt;D xsi:type="xsd:double"&gt;-11.518049&lt;/D&gt;&lt;D xsi:type="xsd:double"&gt;6.048405&lt;/D&gt;&lt;D xsi:type="xsd:double"&gt;21.643305&lt;/D&gt;&lt;D xsi:type="xsd:double"&gt;27.687836&lt;/D&gt;&lt;D xsi:type="xsd:double"&gt;14.746893&lt;/D&gt;&lt;D xsi:type="xsd:double"&gt;18.09553&lt;/D&gt;&lt;D xsi:type="xsd:double"&gt;14.591063&lt;/D&gt;&lt;D xsi:type="xsd:double"&gt;36.901104&lt;/D&gt;&lt;D xsi:type="xsd:double"&gt;29.626083&lt;/D&gt;&lt;D xsi:type="xsd:double"&gt;27.082706&lt;/D&gt;&lt;D xsi:type="xsd:double"&gt;30.862736&lt;/D&gt;&lt;D xsi:type="xsd:double"&gt;34.290947&lt;/D&gt;&lt;D xsi:type="xsd:double"&gt;34.601845&lt;/D&gt;&lt;D xsi:type="xsd:double"&gt;24.68319&lt;/D&gt;&lt;D xsi:type="xsd:double"&gt;25.525402&lt;/D&gt;&lt;D xsi:type="xsd:double"&gt;16.158056&lt;/D&gt;&lt;D xsi:type="xsd:double"&gt;24.295044&lt;/D&gt;&lt;D xsi:type="xsd:double"&gt;25.561464&lt;/D&gt;&lt;D xsi:type="xsd:double"&gt;26.481688&lt;/D&gt;&lt;D xsi:type="xsd:double"&gt;27.736723&lt;/D&gt;&lt;D xsi:type="xsd:double"&gt;16.419197&lt;/D&gt;&lt;D xsi:type="xsd:double"&gt;14.68401&lt;/D&gt;&lt;D xsi:type="xsd:double"&gt;11.193001&lt;/D&gt;&lt;D xsi:type="xsd:double"&gt;9.622324&lt;/D&gt;&lt;D xsi:type="xsd:double"&gt;0.9438157&lt;/D&gt;&lt;D xsi:type="xsd:double"&gt;5.20401&lt;/D&gt;&lt;D xsi:type="xsd:double"&gt;4.211271&lt;/D&gt;&lt;D xsi:type="xsd:double"&gt;8.317482&lt;/D&gt;&lt;D xsi:type="xsd:double"&gt;-12.484187&lt;/D&gt;&lt;D xsi:type="xsd:double"&gt;-7.8812895&lt;/D&gt;&lt;D xsi:type="xsd:double"&gt;-9.065223&lt;/D&gt;&lt;D xsi:type="xsd:double"&gt;-14.308405&lt;/D&gt;&lt;D xsi:type="xsd:double"&gt;-6.558818&lt;/D&gt;&lt;D xsi:type="xsd:double"&gt;-6.5841913&lt;/D&gt;&lt;D xsi:type="xsd:double"&gt;2.3218513&lt;/D&gt;&lt;D xsi:type="xsd:double"&gt;-9.82958&lt;/D&gt;&lt;D xsi:type="xsd:double"&gt;2.099812&lt;/D&gt;&lt;D xsi:type="xsd:double"&gt;-1.5250027&lt;/D&gt;&lt;D xsi:type="xsd:double"&gt;-6.5414248&lt;/D&gt;&lt;D xsi:type="xsd:double"&gt;-1.5685022&lt;/D&gt;&lt;D xsi:type="xsd:double"&gt;25.305748&lt;/D&gt;&lt;D xsi:type="xsd:double"&gt;26.276148&lt;/D&gt;&lt;D xsi:type="xsd:double"&gt;34.940266&lt;/D&gt;&lt;D xsi:type="xsd:double"&gt;24.554216&lt;/D&gt;&lt;D xsi:type="xsd:double"&gt;15.532708&lt;/D&gt;&lt;D xsi:type="xsd:double"&gt;-2.2268295&lt;/D&gt;&lt;D xsi:type="xsd:double"&gt;3.8501143&lt;/D&gt;&lt;D xsi:type="xsd:double"&gt;16.880703&lt;/D&gt;&lt;D xsi:type="xsd:double"&gt;18.02553&lt;/D&gt;&lt;D xsi:type="xsd:double"&gt;26.44025&lt;/D&gt;&lt;D xsi:type="xsd:double"&gt;34.39567&lt;/D&gt;&lt;D xsi:type="xsd:double"&gt;25.885164&lt;/D&gt;&lt;D xsi:type="xsd:double"&gt;20.256853&lt;/D&gt;&lt;D xsi:type="xsd:double"&gt;28.212452&lt;/D&gt;&lt;D xsi:type="xsd:double"&gt;29.301262&lt;/D&gt;&lt;D xsi:type="xsd:double"&gt;47.17581&lt;/D&gt;&lt;D xsi:type="xsd:double"&gt;54.85891&lt;/D&gt;&lt;D xsi:type="xsd:double"&gt;77.34066&lt;/D&gt;&lt;D xsi:type="xsd:double"&gt;82.964645&lt;/D&gt;&lt;D xsi:type="xsd:double"&gt;71.784&lt;/D&gt;&lt;D xsi:type="xsd:double"&gt;63.463867&lt;/D&gt;&lt;D xsi:type="xsd:double"&gt;45.36922&lt;/D&gt;&lt;D xsi:type="xsd:double"&gt;45.755886&lt;/D&gt;&lt;D xsi:type="xsd:double"&gt;44.37119&lt;/D&gt;&lt;D xsi:type="xsd:double"&gt;42.637753&lt;/D&gt;&lt;D xsi:type="xsd:double"&gt;30.067682&lt;/D&gt;&lt;D xsi:type="xsd:double"&gt;30.842459&lt;/D&gt;&lt;D xsi:type="xsd:double"&gt;12.900532&lt;/D&gt;&lt;D xsi:type="xsd:double"&gt;12.369049&lt;/D&gt;&lt;D xsi:type="xsd:double"&gt;6.303358&lt;/D&gt;&lt;D xsi:type="xsd:double"&gt;-10.665363&lt;/D&gt;&lt;D xsi:type="xsd:double"&gt;-6.171131&lt;/D&gt;&lt;D xsi:type="xsd:double"&gt;-16.918343&lt;/D&gt;&lt;D xsi:type="xsd:double"&gt;-16.394955&lt;/D&gt;&lt;D xsi:type="xsd:double"&gt;-16.550142&lt;/D&gt;&lt;D xsi:type="xsd:double"&gt;-27.280743&lt;/D&gt;&lt;D xsi:type="xsd:double"&gt;-32.320427&lt;/D&gt;&lt;D xsi:type="xsd:double"&gt;-22.196938&lt;/D&gt;&lt;D xsi:type="xsd:double"&gt;-29.629963&lt;/D&gt;&lt;D xsi:type="xsd:double"&gt;-14.307964&lt;/D&gt;&lt;D xsi:type="xsd:double"&gt;-19.33201&lt;/D&gt;&lt;D xsi:type="xsd:double"&gt;-13.417321&lt;/D&gt;&lt;D xsi:type="xsd:double"&gt;-8.403551&lt;/D&gt;&lt;D xsi:type="xsd:double"&gt;0.58897734&lt;/D&gt;&lt;D xsi:type="xsd:double"&gt;7.3759556&lt;/D&gt;&lt;D xsi:type="xsd:double"&gt;12.310195&lt;/D&gt;&lt;D xsi:type="xsd:double"&gt;6.366658&lt;/D&gt;&lt;D xsi:type="xsd:double"&gt;18.896675&lt;/D&gt;&lt;D xsi:type="xsd:double"&gt;22.85397&lt;/D&gt;&lt;D xsi:type="xsd:double"&gt;19.342041&lt;/D&gt;&lt;D xsi:type="xsd:double"&gt;30.371487&lt;/D&gt;&lt;D xsi:type="xsd:double"&gt;11.413956&lt;/D&gt;&lt;D xsi:type="xsd:double"&gt;18.325054&lt;/D&gt;&lt;D xsi:type="xsd:double"&gt;21.863413&lt;/D&gt;&lt;D xsi:type="xsd:double"&gt;23.359716&lt;/D&gt;&lt;D xsi:type="xsd:double"&gt;25.97388&lt;/D&gt;&lt;D xsi:type="xsd:double"&gt;29.667377&lt;/D&gt;&lt;/FQL&gt;&lt;FQL&gt;&lt;Q&gt;EWY^FMA_DIV_YLD(NTMA,-10AY,0,AM,"PORTAGG","MEANR")&lt;/Q&gt;&lt;R&gt;121&lt;/R&gt;&lt;C&gt;1&lt;/C&gt;&lt;D xsi:type="xsd:double"&gt;1.27403764498325&lt;/D&gt;&lt;D xsi:type="xsd:double"&gt;1.26959192101364&lt;/D&gt;&lt;D xsi:type="xsd:double"&gt;1.28934200581813&lt;/D&gt;&lt;D xsi:type="xsd:double"&gt;1.34660616409203&lt;/D&gt;&lt;D xsi:type="xsd:double"&gt;1.47351136542721&lt;/D&gt;&lt;D xsi:type="xsd:double"&gt;1.380343561442&lt;/D&gt;&lt;D xsi:type="xsd:double"&gt;1.39965471639886&lt;/D&gt;&lt;D xsi:type="xsd:double"&gt;1.58093211722603&lt;/D&gt;&lt;D xsi:type="xsd:double"&gt;1.57782996013108&lt;/D&gt;&lt;D xsi:type="xsd:double"&gt;1.55182251440488&lt;/D&gt;&lt;D xsi:type="xsd:double"&gt;1.50972329286891&lt;/D&gt;&lt;D xsi:type="xsd:double"&gt;1.59237245599893&lt;/D&gt;&lt;D xsi:type="xsd:double"&gt;1.64596850541778&lt;/D&gt;&lt;D xsi:type="xsd:double"&gt;1.74425522690696&lt;/D&gt;&lt;D xsi:type="xsd:double"&gt;1.85853472936527&lt;/D&gt;&lt;D xsi:type="xsd:double"&gt;1.85143898500603&lt;/D&gt;&lt;D xsi:type="xsd:double"&gt;1.7194203709968&lt;/D&gt;&lt;D xsi:type="xsd:double"&gt;1.84392580678127&lt;/D&gt;&lt;D xsi:type="xsd:double"&gt;1.97326297551356&lt;/D&gt;&lt;D xsi:type="xsd:double"&gt;1.95881514042826&lt;/D&gt;&lt;D xsi:type="xsd:double"&gt;1.96178327382173&lt;/D&gt;&lt;D xsi:type="xsd:double"&gt;1.91735583117729&lt;/D&gt;&lt;D xsi:type="xsd:double"&gt;1.93638676397882&lt;/D&gt;&lt;D xsi:type="xsd:double"&gt;1.98983198724096&lt;/D&gt;&lt;D xsi:type="xsd:double"&gt;2.00266309679778&lt;/D&gt;&lt;D xsi:type="xsd:double"&gt;1.91844389860052&lt;/D&gt;&lt;D xsi:type="xsd:double"&gt;1.88859384308946&lt;/D&gt;&lt;D xsi:type="xsd:double"&gt;1.86852473225289&lt;/D&gt;&lt;D xsi:type="xsd:double"&gt;1.93870665812093&lt;/D&gt;&lt;D xsi:type="xsd:double"&gt;1.99662913660293&lt;/D&gt;&lt;D xsi:type="xsd:double"&gt;1.96624210452112&lt;/D&gt;&lt;D xsi:type="xsd:double"&gt;1.90879457271616&lt;/D&gt;&lt;D xsi:type="xsd:double"&gt;1.93121976126595&lt;/D&gt;&lt;D xsi:type="xsd:double"&gt;1.89350823045453&lt;/D&gt;&lt;D xsi:type="xsd:double"&gt;1.90807625207123&lt;/D&gt;&lt;D xsi:type="xsd:double"&gt;1.7824490888525&lt;/D&gt;&lt;D xsi:type="xsd:double"&gt;1.76257687353925&lt;/D&gt;&lt;D xsi:type="xsd:double"&gt;1.78809433026713&lt;/D&gt;&lt;D xsi:type="xsd:double"&gt;1.83387766581184&lt;/D&gt;&lt;D xsi:type="xsd:double"&gt;1.80775105954594&lt;/D&gt;&lt;D xsi:type="xsd:double"&gt;1.72719185387685&lt;/D&gt;&lt;D xsi:type="xsd:double"&gt;2.00065139156168&lt;/D&gt;&lt;D xsi:type="xsd:double"&gt;2.0651837447482&lt;/D&gt;&lt;D xsi:type="xsd:double"&gt;1.9899363419853&lt;/D&gt;&lt;D xsi:type="xsd:double"&gt;2.17514916921874&lt;/D&gt;&lt;D xsi:type="xsd:double"&gt;2.22482534773048&lt;/D&gt;&lt;D xsi:type="xsd:double"&gt;2.20153560622347&lt;/D&gt;&lt;D xsi:type="xsd:double"&gt;2.21544654785019&lt;/D&gt;&lt;D xsi:type="xsd:double"&gt;2.37177874530819&lt;/D&gt;&lt;D xsi:type="xsd:double"&gt;2.35699225435616&lt;/D&gt;&lt;D xsi:type="xsd:double"&gt;2.38496323703428&lt;/D&gt;&lt;D xsi:type="xsd:double"&gt;2.37882683885163&lt;/D&gt;&lt;D xsi:type="xsd:double"&gt;2.69163193451352&lt;/D&gt;&lt;D xsi:type="xsd:double"&gt;2.59020149388975&lt;/D&gt;&lt;D xsi:type="xsd:double"&gt;2.66017397913926&lt;/D&gt;&lt;D xsi:type="xsd:double"&gt;2.46683347341416&lt;/D&gt;&lt;D xsi:type="xsd:double"&gt;2.48368007988719&lt;/D&gt;&lt;D xsi:type="xsd:double"&gt;2.55435713193955&lt;/D&gt;&lt;D xsi:type="xsd:double"&gt;2.47245310607433&lt;/D&gt;&lt;D xsi:type="xsd:double"&gt;2.60787404547751&lt;/D&gt;&lt;D xsi:type="xsd:double"&gt;2.49249439166264&lt;/D&gt;&lt;D xsi:type="xsd:double"&gt;2.55186128328847&lt;/D&gt;&lt;D xsi:type="xsd:double"&gt;2.68112107066833&lt;/D&gt;&lt;D xsi:type="xsd:double"&gt;2.52403643636564&lt;/D&gt;&lt;D xsi:type="xsd:double"&gt;2.45809512993044&lt;/D&gt;&lt;D xsi:type="xsd:double"&gt;2.39839148301865&lt;/D&gt;&lt;D xsi:type="xsd:double"&gt;2.3220184986219&lt;/D&gt;&lt;D xsi:type="xsd:double"&gt;2.3477228248165&lt;/D&gt;&lt;D xsi:type="xsd:double"&gt;2.50937388471834&lt;/D&gt;&lt;D xsi:type="xsd:double"&gt;2.87242145786886&lt;/D&gt;&lt;D xsi:type="xsd:double"&gt;2.49042835526652&lt;/D&gt;&lt;D xsi:type="xsd:double"&gt;2.36463597705462&lt;/D&gt;&lt;D xsi:type="xsd:double"&gt;2.26563707208393&lt;/D&gt;&lt;D xsi:type="xsd:double"&gt;2.1894946959514&lt;/D&gt;&lt;D xsi:type="xsd:double"&gt;2.10594367597686&lt;/D&gt;&lt;D xsi:type="xsd:double"&gt;2.1709141904827&lt;/D&gt;&lt;D xsi:type="xsd:double"&gt;2.17598848829686&lt;/D&gt;&lt;D xsi:type="xsd:double"&gt;1.93649506367106&lt;/D&gt;&lt;D xsi:type="xsd:double"&gt;1.84198792996827&lt;/D&gt;&lt;D xsi:type="xsd:double"&gt;1.646216096629&lt;/D&gt;&lt;D xsi:type="xsd:double"&gt;1.70743936185468&lt;/D&gt;&lt;D xsi:type="xsd:double"&gt;1.70195102232893&lt;/D&gt;&lt;D xsi:type="xsd:double"&gt;1.71508873700101&lt;/D&gt;&lt;D xsi:type="xsd:double"&gt;1.70171217149405&lt;/D&gt;&lt;D xsi:type="xsd:double"&gt;1.65943827293238&lt;/D&gt;&lt;D xsi:type="xsd:double"&gt;1.73481389023996&lt;/D&gt;&lt;D xsi:type="xsd:double"&gt;1.83440104962278&lt;/D&gt;&lt;D xsi:type="xsd:double"&gt;1.86674115666454&lt;/D&gt;&lt;D xsi:type="xsd:double"&gt;1.94587537280175&lt;/D&gt;&lt;D xsi:type="xsd:double"&gt;2.01023718215637&lt;/D&gt;&lt;D xsi:type="xsd:double"&gt;1.91937378040337&lt;/D&gt;&lt;D xsi:type="xsd:double"&gt;2.25976825111429&lt;/D&gt;&lt;D xsi:type="xsd:double"&gt;2.22024326051364&lt;/D&gt;&lt;D xsi:type="xsd:double"&gt;2.23927888990823&lt;/D&gt;&lt;D xsi:type="xsd:double"&gt;2.29971706886232&lt;/D&gt;&lt;D xsi:type="xsd:double"&gt;2.34740581038242&lt;/D&gt;&lt;D xsi:type="xsd:double"&gt;2.54702079187259&lt;/D&gt;&lt;D xsi:type="xsd:double"&gt;2.54002538347246&lt;/D&gt;&lt;D xsi:type="xsd:double"&gt;2.5422543005361&lt;/D&gt;&lt;D xsi:type="xsd:double"&gt;2.84668129616502&lt;/D&gt;&lt;D xsi:type="xsd:double"&gt;2.68143272204097&lt;/D&gt;&lt;D xsi:type="xsd:double"&gt;2.56040791853915&lt;/D&gt;&lt;D xsi:type="xsd:double"&gt;2.63993410443522&lt;/D&gt;&lt;D xsi:type="xsd:double"&gt;2.43322861616252&lt;/D&gt;&lt;D xsi:type="xsd:double"&gt;2.5058198709019&lt;/D&gt;&lt;D xsi:type="xsd:double"&gt;2.45283990801872&lt;/D&gt;&lt;D xsi:type="xsd:double"&gt;2.42583635660337&lt;/D&gt;&lt;D xsi:type="xsd:double"&gt;2.36899685254217&lt;/D&gt;&lt;D xsi:type="xsd:double"&gt;2.37223504706699&lt;/D&gt;&lt;D xsi:type="xsd:double"&gt;2.31892562921972&lt;/D&gt;&lt;D xsi:type="xsd:double"&gt;2.45219608912849&lt;/D&gt;&lt;D xsi:type="xsd:double"&gt;2.48581140605458&lt;/D&gt;&lt;D xsi:type="xsd:double"&gt;2.6701217761702&lt;/D&gt;&lt;D xsi:type="xsd:double"&gt;2.3923157822568&lt;/D&gt;&lt;D xsi:type="xsd:double"&gt;2.2349401816228&lt;/D&gt;&lt;D xsi:type="xsd:double"&gt;2.42299326780533&lt;/D&gt;&lt;D xsi:type="xsd:double"&gt;2.25772787811498&lt;/D&gt;&lt;D xsi:type="xsd:double"&gt;2.15938181312101&lt;/D&gt;&lt;D xsi:type="xsd:double"&gt;2.23112569546167&lt;/D&gt;&lt;D xsi:type="xsd:double"&gt;2.18741950776733&lt;/D&gt;&lt;D xsi:type="xsd:double"&gt;2.08277880847394&lt;/D&gt;&lt;/FQL&gt;&lt;FQL&gt;&lt;Q&gt;EZA^FMA_PE(NTMA,-10AY,0,AM,"PORTAGG","MEANR")&lt;/Q&gt;&lt;R&gt;121&lt;/R&gt;&lt;C&gt;1&lt;/C&gt;&lt;D xsi:type="xsd:double"&gt;14.6528571391024&lt;/D&gt;&lt;D xsi:type="xsd:double"&gt;15.2139216325728&lt;/D&gt;&lt;D xsi:type="xsd:double"&gt;15.2338146965645&lt;/D&gt;&lt;D xsi:type="xsd:double"&gt;14.4787703410639&lt;/D&gt;&lt;D xsi:type="xsd:double"&gt;14.5976338135738&lt;/D&gt;&lt;D xsi:type="xsd:double"&gt;15.0927039831895&lt;/D&gt;&lt;D xsi:type="xsd:double"&gt;15.5616488851931&lt;/D&gt;&lt;D xsi:type="xsd:double"&gt;16.973794441273&lt;/D&gt;&lt;D xsi:type="xsd:double"&gt;16.895802477581&lt;/D&gt;&lt;D xsi:type="xsd:double"&gt;16.7301653888529&lt;/D&gt;&lt;D xsi:type="xsd:double"&gt;17.925747884743&lt;/D&gt;&lt;D xsi:type="xsd:double"&gt;16.4239447690438&lt;/D&gt;&lt;D xsi:type="xsd:double"&gt;16.3825299806463&lt;/D&gt;&lt;D xsi:type="xsd:double"&gt;15.6062036602995&lt;/D&gt;&lt;D xsi:type="xsd:double"&gt;15.247262798519&lt;/D&gt;&lt;D xsi:type="xsd:double"&gt;14.6397178185814&lt;/D&gt;&lt;D xsi:type="xsd:double"&gt;15.999685599607&lt;/D&gt;&lt;D xsi:type="xsd:double"&gt;15.2017752318967&lt;/D&gt;&lt;D xsi:type="xsd:double"&gt;14.7526084155173&lt;/D&gt;&lt;D xsi:type="xsd:double"&gt;13.8497713541476&lt;/D&gt;&lt;D xsi:type="xsd:double"&gt;13.9204506551298&lt;/D&gt;&lt;D xsi:type="xsd:double"&gt;14.6885254862819&lt;/D&gt;&lt;D xsi:type="xsd:double"&gt;15.2447477010596&lt;/D&gt;&lt;D xsi:type="xsd:double"&gt;14.5717027947484&lt;/D&gt;&lt;D xsi:type="xsd:double"&gt;14.1410845475181&lt;/D&gt;&lt;D xsi:type="xsd:double"&gt;15.4660971565026&lt;/D&gt;&lt;D xsi:type="xsd:double"&gt;15.4766806062634&lt;/D&gt;&lt;D xsi:type="xsd:double"&gt;14.9319989092419&lt;/D&gt;&lt;D xsi:type="xsd:double"&gt;14.5721088653848&lt;/D&gt;&lt;D xsi:type="xsd:double"&gt;14.1123787924206&lt;/D&gt;&lt;D xsi:type="xsd:double"&gt;14.4292453679452&lt;/D&gt;&lt;D xsi:type="xsd:double"&gt;14.9251011472753&lt;/D&gt;&lt;D xsi:type="xsd:double"&gt;15.2309953297831&lt;/D&gt;&lt;D xsi:type="xsd:double"&gt;16.0326180310418&lt;/D&gt;&lt;D xsi:type="xsd:double"&gt;16.2079834669641&lt;/D&gt;&lt;D xsi:type="xsd:double"&gt;16.3649060635767&lt;/D&gt;&lt;D xsi:type="xsd:double"&gt;15.077997216786&lt;/D&gt;&lt;D xsi:type="xsd:double"&gt;15.8905121285706&lt;/D&gt;&lt;D xsi:type="xsd:double"&gt;16.0347410514084&lt;/D&gt;&lt;D xsi:type="xsd:double"&gt;14.6907446480719&lt;/D&gt;&lt;D xsi:type="xsd:double"&gt;15.364837014383&lt;/D&gt;&lt;D xsi:type="xsd:double"&gt;15.9024189500655&lt;/D&gt;&lt;D xsi:type="xsd:double"&gt;15.0809028859714&lt;/D&gt;&lt;D xsi:type="xsd:double"&gt;15.7137537547714&lt;/D&gt;&lt;D xsi:type="xsd:double"&gt;15.1469102530475&lt;/D&gt;&lt;D xsi:type="xsd:double"&gt;14.9500890471703&lt;/D&gt;&lt;D xsi:type="xsd:double"&gt;15.1086008358765&lt;/D&gt;&lt;D xsi:type="xsd:double"&gt;14.5901498775763&lt;/D&gt;&lt;D xsi:type="xsd:double"&gt;13.7284028843805&lt;/D&gt;&lt;D xsi:type="xsd:double"&gt;14.0109865196795&lt;/D&gt;&lt;D xsi:type="xsd:double"&gt;14.4184967790519&lt;/D&gt;&lt;D xsi:type="xsd:double"&gt;12.9641923736685&lt;/D&gt;&lt;D xsi:type="xsd:double"&gt;11.6298321227094&lt;/D&gt;&lt;D xsi:type="xsd:double"&gt;12.5617977050051&lt;/D&gt;&lt;D xsi:type="xsd:double"&gt;12.5835452483243&lt;/D&gt;&lt;D xsi:type="xsd:double"&gt;13.0282783423023&lt;/D&gt;&lt;D xsi:type="xsd:double"&gt;13.1750013682846&lt;/D&gt;&lt;D xsi:type="xsd:double"&gt;12.7652347680044&lt;/D&gt;&lt;D xsi:type="xsd:double"&gt;13.7003045290084&lt;/D&gt;&lt;D xsi:type="xsd:double"&gt;12.2349310789966&lt;/D&gt;&lt;D xsi:type="xsd:double"&gt;13.1841224001996&lt;/D&gt;&lt;D xsi:type="xsd:double"&gt;12.7712933174464&lt;/D&gt;&lt;D xsi:type="xsd:double"&gt;11.6738974722922&lt;/D&gt;&lt;D xsi:type="xsd:double"&gt;11.622896964574&lt;/D&gt;&lt;D xsi:type="xsd:double"&gt;11.6699588549941&lt;/D&gt;&lt;D xsi:type="xsd:double"&gt;12.1918616748401&lt;/D&gt;&lt;D xsi:type="xsd:double"&gt;12.4085669089001&lt;/D&gt;&lt;D xsi:type="xsd:double"&gt;11.5039362244889&lt;/D&gt;&lt;D xsi:type="xsd:double"&gt;10.4412357995575&lt;/D&gt;&lt;D xsi:type="xsd:double"&gt;8.12744645038277&lt;/D&gt;&lt;D xsi:type="xsd:double"&gt;10.2646350599314&lt;/D&gt;&lt;D xsi:type="xsd:double"&gt;10.8653905940233&lt;/D&gt;&lt;D xsi:type="xsd:double"&gt;11.1816093881119&lt;/D&gt;&lt;D xsi:type="xsd:double"&gt;11.9705545796966&lt;/D&gt;&lt;D xsi:type="xsd:double"&gt;11.2197766267893&lt;/D&gt;&lt;D xsi:type="xsd:double"&gt;10.3976146533196&lt;/D&gt;&lt;D xsi:type="xsd:double"&gt;9.91028350764257&lt;/D&gt;&lt;D xsi:type="xsd:double"&gt;10.0590949729264&lt;/D&gt;&lt;D xsi:type="xsd:double"&gt;9.76210883252081&lt;/D&gt;&lt;D xsi:type="xsd:double"&gt;10.0113275614463&lt;/D&gt;&lt;D xsi:type="xsd:double"&gt;10.0332236641992&lt;/D&gt;&lt;D xsi:type="xsd:double"&gt;10.0693660933569&lt;/D&gt;&lt;D xsi:type="xsd:double"&gt;9.67567164109542&lt;/D&gt;&lt;D xsi:type="xsd:double"&gt;10.1731071036415&lt;/D&gt;&lt;D xsi:type="xsd:double"&gt;9.38568995194762&lt;/D&gt;&lt;D xsi:type="xsd:double"&gt;9.31245776505218&lt;/D&gt;&lt;D xsi:type="xsd:double"&gt;8.93632741978087&lt;/D&gt;&lt;D xsi:type="xsd:double"&gt;9.24165843674687&lt;/D&gt;&lt;D xsi:type="xsd:double"&gt;9.47331584756138&lt;/D&gt;&lt;D xsi:type="xsd:double"&gt;8.99923879527044&lt;/D&gt;&lt;D xsi:type="xsd:double"&gt;9.68036515325782&lt;/D&gt;&lt;D xsi:type="xsd:double"&gt;9.51665535141395&lt;/D&gt;&lt;D xsi:type="xsd:double"&gt;10.1060610143583&lt;/D&gt;&lt;D xsi:type="xsd:double"&gt;9.83224028726074&lt;/D&gt;&lt;D xsi:type="xsd:double"&gt;9.25440326976689&lt;/D&gt;&lt;D xsi:type="xsd:double"&gt;9.03830794284779&lt;/D&gt;&lt;D xsi:type="xsd:double"&gt;8.72697626579007&lt;/D&gt;&lt;D xsi:type="xsd:double"&gt;8.84285272627439&lt;/D&gt;&lt;D xsi:type="xsd:double"&gt;8.78679171204052&lt;/D&gt;&lt;D xsi:type="xsd:double"&gt;7.81706066647324&lt;/D&gt;&lt;D xsi:type="xsd:double"&gt;8.34204005105861&lt;/D&gt;&lt;D xsi:type="xsd:double"&gt;9.17445627114845&lt;/D&gt;&lt;D xsi:type="xsd:double"&gt;8.96345604588535&lt;/D&gt;&lt;D xsi:type="xsd:double"&gt;9.48188962880999&lt;/D&gt;&lt;D xsi:type="xsd:double"&gt;8.88444383173098&lt;/D&gt;&lt;D xsi:type="xsd:double"&gt;8.96717735284423&lt;/D&gt;&lt;D xsi:type="xsd:double"&gt;9.14531746164451&lt;/D&gt;&lt;D xsi:type="xsd:double"&gt;8.63384007118773&lt;/D&gt;&lt;D xsi:type="xsd:double"&gt;9.31605248152391&lt;/D&gt;&lt;D xsi:type="xsd:double"&gt;10.1767039381119&lt;/D&gt;&lt;D xsi:type="xsd:double"&gt;9.67182435398714&lt;/D&gt;&lt;D xsi:type="xsd:double"&gt;9.29528654482024&lt;/D&gt;&lt;D xsi:type="xsd:double"&gt;9.06369758767275&lt;/D&gt;&lt;D xsi:type="xsd:double"&gt;9.85456577994037&lt;/D&gt;&lt;D xsi:type="xsd:double"&gt;9.98775093658614&lt;/D&gt;&lt;D xsi:type="xsd:double"&gt;9.66761876852298&lt;/D&gt;&lt;D xsi:type="xsd:double"&gt;9.20316649052966&lt;/D&gt;&lt;D xsi:type="xsd:double"&gt;9.41996017965965&lt;/D&gt;&lt;D xsi:type="xsd:double"&gt;9.29831694671567&lt;/D&gt;&lt;D xsi:type="xsd:double"&gt;9.65039095767084&lt;/D&gt;&lt;D xsi:type="xsd:double"&gt;9.59739328035823&lt;/D&gt;&lt;/FQL&gt;&lt;FQL&gt;&lt;Q&gt;DDR3512M-FDS^FG_PRICE(0)&lt;/Q&gt;&lt;R&gt;1&lt;/R&gt;&lt;C&gt;1&lt;/C&gt;&lt;D xsi:type="xsd:double"&gt;0.93317926&lt;/D&gt;&lt;/FQL&gt;&lt;FQL&gt;&lt;Q&gt;TRYPL10Y-FDS^FG_YIELD(-10AY,0,Y,,"YTM")&lt;/Q&gt;&lt;R&gt;10&lt;/R&gt;&lt;C&gt;1&lt;/C&gt;&lt;D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xsi:type="xsd:double"&gt;5.1912&lt;/D&gt;&lt;/FQL&gt;&lt;FQL&gt;&lt;Q&gt;CAGDPY@GR^EE_ACTUAL_ANNUAL(MED,+1)&lt;/Q&gt;&lt;R&gt;1&lt;/R&gt;&lt;C&gt;1&lt;/C&gt;&lt;D xsi:type="xsd:double"&gt;-6.9&lt;/D&gt;&lt;/FQL&gt;&lt;FQL&gt;&lt;Q&gt;CAGDPY@ID^EE_ACTUAL_ANNUAL(MED,+1)&lt;/Q&gt;&lt;R&gt;1&lt;/R&gt;&lt;C&gt;1&lt;/C&gt;&lt;D xsi:type="xsd:double"&gt;-0.58&lt;/D&gt;&lt;/FQL&gt;&lt;FQL&gt;&lt;Q&gt;USDAED^STD(FG_PRICE_CHANGE(0,-1AY,AM))&lt;/Q&gt;&lt;R&gt;1&lt;/R&gt;&lt;C&gt;1&lt;/C&gt;&lt;D xsi:type="xsd:double"&gt;0.01058122812382&lt;/D&gt;&lt;/FQL&gt;&lt;FQL&gt;&lt;Q&gt;ECH^FMA_ROE(NTMA,-20AY,NOW,FY,"PORTAGG","MEANR")&lt;/Q&gt;&lt;R&gt;20&lt;/R&gt;&lt;C&gt;1&lt;/C&gt;&lt;D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xsi:type="xsd:double"&gt;12.7874449821423&lt;/D&gt;&lt;D xsi:type="xsd:double"&gt;13.7697152555849&lt;/D&gt;&lt;/FQL&gt;&lt;FQL&gt;&lt;Q&gt;CC_PE^FG_COMPANY_NAME&lt;/Q&gt;&lt;R&gt;1&lt;/R&gt;&lt;C&gt;1&lt;/C&gt;&lt;D xsi:type="xsd:string"&gt;Peru&lt;/D&gt;&lt;/FQL&gt;&lt;FQL&gt;&lt;Q&gt;USDINR^FG_PRICE_CHANGE(0,-6AM)&lt;/Q&gt;&lt;R&gt;1&lt;/R&gt;&lt;C&gt;1&lt;/C&gt;&lt;D xsi:type="xsd:double"&gt;0.2569914&lt;/D&gt;&lt;/FQL&gt;&lt;FQL&gt;&lt;Q&gt;USDPEN^FG_PRICE_CHANGE(0,-6AM)&lt;/Q&gt;&lt;R&gt;1&lt;/R&gt;&lt;C&gt;1&lt;/C&gt;&lt;D xsi:type="xsd:double"&gt;3.4554958&lt;/D&gt;&lt;/FQL&gt;&lt;FQL&gt;&lt;Q&gt;USDIDR^STD(FG_PRICE_CHANGE(0,-1AY,AM))&lt;/Q&gt;&lt;R&gt;1&lt;/R&gt;&lt;C&gt;1&lt;/C&gt;&lt;D xsi:type="xsd:double"&gt;1.64727310513343&lt;/D&gt;&lt;/FQL&gt;&lt;FQL&gt;&lt;Q&gt;EPU^P_PRICE_RETURNS_PR('52W',2,-10AY,0,AM)&lt;/Q&gt;&lt;R&gt;121&lt;/R&gt;&lt;C&gt;1&lt;/C&gt;&lt;D xsi:type="xsd:double"&gt;6.1592937&lt;/D&gt;&lt;D xsi:type="xsd:double"&gt;12.769449&lt;/D&gt;&lt;D xsi:type="xsd:double"&gt;9.661425&lt;/D&gt;&lt;D xsi:type="xsd:double"&gt;6.539941&lt;/D&gt;&lt;D xsi:type="xsd:double"&gt;-3.5918057&lt;/D&gt;&lt;D xsi:type="xsd:double"&gt;6.863904&lt;/D&gt;&lt;D xsi:type="xsd:double"&gt;0.4177332&lt;/D&gt;&lt;D xsi:type="xsd:double"&gt;-5.911165&lt;/D&gt;&lt;D xsi:type="xsd:double"&gt;-8.757174&lt;/D&gt;&lt;D xsi:type="xsd:double"&gt;-9.079862&lt;/D&gt;&lt;D xsi:type="xsd:double"&gt;-8.672911&lt;/D&gt;&lt;D xsi:type="xsd:double"&gt;-13.605433&lt;/D&gt;&lt;D xsi:type="xsd:double"&gt;-14.804029&lt;/D&gt;&lt;D xsi:type="xsd:double"&gt;-25.945055&lt;/D&gt;&lt;D xsi:type="xsd:double"&gt;-35.307236&lt;/D&gt;&lt;D xsi:type="xsd:double"&gt;-36.765915&lt;/D&gt;&lt;D xsi:type="xsd:double"&gt;-29.712332&lt;/D&gt;&lt;D xsi:type="xsd:double"&gt;-36.225666&lt;/D&gt;&lt;D xsi:type="xsd:double"&gt;-35.350018&lt;/D&gt;&lt;D xsi:type="xsd:double"&gt;-35.02999&lt;/D&gt;&lt;D xsi:type="xsd:double"&gt;-25.376135&lt;/D&gt;&lt;D xsi:type="xsd:double"&gt;-7.829118&lt;/D&gt;&lt;D xsi:type="xsd:double"&gt;3.1415582&lt;/D&gt;&lt;D xsi:type="xsd:double"&gt;0.006008148&lt;/D&gt;&lt;D xsi:type="xsd:double"&gt;1.1820316&lt;/D&gt;&lt;D xsi:type="xsd:double"&gt;30.002558&lt;/D&gt;&lt;D xsi:type="xsd:double"&gt;62.355934&lt;/D&gt;&lt;D xsi:type="xsd:double"&gt;56.313385&lt;/D&gt;&lt;D xsi:type="xsd:double"&gt;41.852592&lt;/D&gt;&lt;D xsi:type="xsd:double"&gt;51.83047&lt;/D&gt;&lt;D xsi:type="xsd:double"&gt;60.669113&lt;/D&gt;&lt;D xsi:type="xsd:double"&gt;84.45106&lt;/D&gt;&lt;D xsi:type="xsd:double"&gt;57.765316&lt;/D&gt;&lt;D xsi:type="xsd:double"&gt;34.33237&lt;/D&gt;&lt;D xsi:type="xsd:double"&gt;8.694291&lt;/D&gt;&lt;D xsi:type="xsd:double"&gt;17.74199&lt;/D&gt;&lt;D xsi:type="xsd:double"&gt;16.264296&lt;/D&gt;&lt;D xsi:type="xsd:double"&gt;6.37182&lt;/D&gt;&lt;D xsi:type="xsd:double"&gt;13.875759&lt;/D&gt;&lt;D xsi:type="xsd:double"&gt;17.91227&lt;/D&gt;&lt;D xsi:type="xsd:double"&gt;30.68136&lt;/D&gt;&lt;D xsi:type="xsd:double"&gt;30.379713&lt;/D&gt;&lt;D xsi:type="xsd:double"&gt;30.671501&lt;/D&gt;&lt;D xsi:type="xsd:double"&gt;32.396187&lt;/D&gt;&lt;D xsi:type="xsd:double"&gt;27.084042&lt;/D&gt;&lt;D xsi:type="xsd:double"&gt;27.220858&lt;/D&gt;&lt;D xsi:type="xsd:double"&gt;38.025547&lt;/D&gt;&lt;D xsi:type="xsd:double"&gt;27.771832&lt;/D&gt;&lt;D xsi:type="xsd:double"&gt;18.199862&lt;/D&gt;&lt;D xsi:type="xsd:double"&gt;16.363478&lt;/D&gt;&lt;D xsi:type="xsd:double"&gt;4.450166&lt;/D&gt;&lt;D xsi:type="xsd:double"&gt;-1.7236173&lt;/D&gt;&lt;D xsi:type="xsd:double"&gt;-14.987546&lt;/D&gt;&lt;D xsi:type="xsd:double"&gt;-11.582523&lt;/D&gt;&lt;D xsi:type="xsd:double"&gt;-12.647259&lt;/D&gt;&lt;D xsi:type="xsd:double"&gt;-16.035587&lt;/D&gt;&lt;D xsi:type="xsd:double"&gt;-6.386381&lt;/D&gt;&lt;D xsi:type="xsd:double"&gt;-5.135548&lt;/D&gt;&lt;D xsi:type="xsd:double"&gt;-12.978756&lt;/D&gt;&lt;D xsi:type="xsd:double"&gt;-17.33505&lt;/D&gt;&lt;D xsi:type="xsd:double"&gt;-2.5167644&lt;/D&gt;&lt;D xsi:type="xsd:double"&gt;-4.9193916&lt;/D&gt;&lt;D xsi:type="xsd:double"&gt;-9.706163&lt;/D&gt;&lt;D xsi:type="xsd:double"&gt;-2.994132&lt;/D&gt;&lt;D xsi:type="xsd:double"&gt;3.8570762&lt;/D&gt;&lt;D xsi:type="xsd:double"&gt;0.9438515&lt;/D&gt;&lt;D xsi:type="xsd:double"&gt;7.929921&lt;/D&gt;&lt;D xsi:type="xsd:double"&gt;-0.40178895&lt;/D&gt;&lt;D xsi:type="xsd:double"&gt;-16.999287&lt;/D&gt;&lt;D xsi:type="xsd:double"&gt;-41.58675&lt;/D&gt;&lt;D xsi:type="xsd:double"&gt;-32.922832&lt;/D&gt;&lt;D xsi:type="xsd:double"&gt;-19.419384&lt;/D&gt;&lt;D xsi:type="xsd:double"&gt;-21.861124&lt;/D&gt;&lt;D xsi:type="xsd:double"&gt;-16.100716&lt;/D&gt;&lt;D xsi:type="xsd:double"&gt;-3.7237465&lt;/D&gt;&lt;D xsi:type="xsd:double"&gt;-14.151841&lt;/D&gt;&lt;D xsi:type="xsd:double"&gt;-14.106721&lt;/D&gt;&lt;D xsi:type="xsd:double"&gt;0.29144287&lt;/D&gt;&lt;D xsi:type="xsd:double"&gt;-4.488367&lt;/D&gt;&lt;D xsi:type="xsd:double"&gt;-0.35767555&lt;/D&gt;&lt;D xsi:type="xsd:double"&gt;15.364086&lt;/D&gt;&lt;D xsi:type="xsd:double"&gt;48.77864&lt;/D&gt;&lt;D xsi:type="xsd:double"&gt;30.93344&lt;/D&gt;&lt;D xsi:type="xsd:double"&gt;23.646772&lt;/D&gt;&lt;D xsi:type="xsd:double"&gt;5.390322&lt;/D&gt;&lt;D xsi:type="xsd:double"&gt;-4.160982&lt;/D&gt;&lt;D xsi:type="xsd:double"&gt;-12.081218&lt;/D&gt;&lt;D xsi:type="xsd:double"&gt;-7.734007&lt;/D&gt;&lt;D xsi:type="xsd:double"&gt;4.1495323&lt;/D&gt;&lt;D xsi:type="xsd:double"&gt;-14.459616&lt;/D&gt;&lt;D xsi:type="xsd:double"&gt;-12.214798&lt;/D&gt;&lt;D xsi:type="xsd:double"&gt;-2.990818&lt;/D&gt;&lt;D xsi:type="xsd:double"&gt;-2.9724061&lt;/D&gt;&lt;D xsi:type="xsd:double"&gt;12.04151&lt;/D&gt;&lt;D xsi:type="xsd:double"&gt;3.4981608&lt;/D&gt;&lt;D xsi:type="xsd:double"&gt;1.8684864&lt;/D&gt;&lt;D xsi:type="xsd:double"&gt;-3.3073962&lt;/D&gt;&lt;D xsi:type="xsd:double"&gt;-6.085253&lt;/D&gt;&lt;D xsi:type="xsd:double"&gt;8.916903&lt;/D&gt;&lt;D xsi:type="xsd:double"&gt;-2.6909769&lt;/D&gt;&lt;D xsi:type="xsd:double"&gt;-6.989908&lt;/D&gt;&lt;D xsi:type="xsd:double"&gt;8.390963&lt;/D&gt;&lt;D xsi:type="xsd:double"&gt;3.0703902&lt;/D&gt;&lt;D xsi:type="xsd:double"&gt;2.6158571&lt;/D&gt;&lt;D xsi:type="xsd:double"&gt;-12.05203&lt;/D&gt;&lt;D xsi:type="xsd:double"&gt;-15.085691&lt;/D&gt;&lt;D xsi:type="xsd:double"&gt;2.8282523&lt;/D&gt;&lt;D xsi:type="xsd:double"&gt;1.3893366&lt;/D&gt;&lt;D xsi:type="xsd:double"&gt;17.226719&lt;/D&gt;&lt;D xsi:type="xsd:double"&gt;36.935936&lt;/D&gt;&lt;D xsi:type="xsd:double"&gt;26.37117&lt;/D&gt;&lt;D xsi:type="xsd:double"&gt;27.639448&lt;/D&gt;&lt;D xsi:type="xsd:double"&gt;14.278067&lt;/D&gt;&lt;D xsi:type="xsd:double"&gt;12.917948&lt;/D&gt;&lt;D xsi:type="xsd:double"&gt;25.843954&lt;/D&gt;&lt;D xsi:type="xsd:double"&gt;11.320567&lt;/D&gt;&lt;D xsi:type="xsd:double"&gt;24.977314&lt;/D&gt;&lt;D xsi:type="xsd:double"&gt;36.435722&lt;/D&gt;&lt;D xsi:type="xsd:double"&gt;40.044167&lt;/D&gt;&lt;D xsi:type="xsd:double"&gt;54.913235&lt;/D&gt;&lt;D xsi:type="xsd:double"&gt;40.18246&lt;/D&gt;&lt;/FQL&gt;&lt;FQL&gt;&lt;Q&gt;EWZ^FMA_PE(NTMA,-10AY,0,AM,"PORTAGG","MEANR")&lt;/Q&gt;&lt;R&gt;121&lt;/R&gt;&lt;C&gt;1&lt;/C&gt;&lt;D xsi:type="xsd:double"&gt;11.2424170184555&lt;/D&gt;&lt;D xsi:type="xsd:double"&gt;11.8939444610398&lt;/D&gt;&lt;D xsi:type="xsd:double"&gt;12.4675108904461&lt;/D&gt;&lt;D xsi:type="xsd:double"&gt;11.847686290494&lt;/D&gt;&lt;D xsi:type="xsd:double"&gt;11.1285343208634&lt;/D&gt;&lt;D xsi:type="xsd:double"&gt;11.6293869769987&lt;/D&gt;&lt;D xsi:type="xsd:double"&gt;11.1068814423898&lt;/D&gt;&lt;D xsi:type="xsd:double"&gt;11.1489976025594&lt;/D&gt;&lt;D xsi:type="xsd:double"&gt;12.4040620489982&lt;/D&gt;&lt;D xsi:type="xsd:double"&gt;12.5057546127547&lt;/D&gt;&lt;D xsi:type="xsd:double"&gt;14.1976444057731&lt;/D&gt;&lt;D xsi:type="xsd:double"&gt;13.5281598665003&lt;/D&gt;&lt;D xsi:type="xsd:double"&gt;13.2651542617249&lt;/D&gt;&lt;D xsi:type="xsd:double"&gt;12.1160996684132&lt;/D&gt;&lt;D xsi:type="xsd:double"&gt;11.2608298473955&lt;/D&gt;&lt;D xsi:type="xsd:double"&gt;10.4799074770391&lt;/D&gt;&lt;D xsi:type="xsd:double"&gt;11.0906489329711&lt;/D&gt;&lt;D xsi:type="xsd:double"&gt;10.7799224034055&lt;/D&gt;&lt;D xsi:type="xsd:double"&gt;10.445281664659&lt;/D&gt;&lt;D xsi:type="xsd:double"&gt;9.84867487255427&lt;/D&gt;&lt;D xsi:type="xsd:double"&gt;10.9444823607844&lt;/D&gt;&lt;D xsi:type="xsd:double"&gt;13.6383224192902&lt;/D&gt;&lt;D xsi:type="xsd:double"&gt;13.7631074606959&lt;/D&gt;&lt;D xsi:type="xsd:double"&gt;12.1038566696463&lt;/D&gt;&lt;D xsi:type="xsd:double"&gt;12.1779539730083&lt;/D&gt;&lt;D xsi:type="xsd:double"&gt;13.5177839730999&lt;/D&gt;&lt;D xsi:type="xsd:double"&gt;13.6667562694684&lt;/D&gt;&lt;D xsi:type="xsd:double"&gt;13.882120581018&lt;/D&gt;&lt;D xsi:type="xsd:double"&gt;14.9320484732706&lt;/D&gt;&lt;D xsi:type="xsd:double"&gt;13.8889082411997&lt;/D&gt;&lt;D xsi:type="xsd:double"&gt;12.628745256042&lt;/D&gt;&lt;D xsi:type="xsd:double"&gt;13.4410623451278&lt;/D&gt;&lt;D xsi:type="xsd:double"&gt;13.4842583906091&lt;/D&gt;&lt;D xsi:type="xsd:double"&gt;12.7151475472601&lt;/D&gt;&lt;D xsi:type="xsd:double"&gt;12.7270796389791&lt;/D&gt;&lt;D xsi:type="xsd:double"&gt;12.3598386098548&lt;/D&gt;&lt;D xsi:type="xsd:double"&gt;11.8177527577274&lt;/D&gt;&lt;D xsi:type="xsd:double"&gt;12.3657284531973&lt;/D&gt;&lt;D xsi:type="xsd:double"&gt;13.395583027505&lt;/D&gt;&lt;D xsi:type="xsd:double"&gt;13.6136745005199&lt;/D&gt;&lt;D xsi:type="xsd:double"&gt;13.7444778607068&lt;/D&gt;&lt;D xsi:type="xsd:double"&gt;13.2247078095016&lt;/D&gt;&lt;D xsi:type="xsd:double"&gt;13.4914515836173&lt;/D&gt;&lt;D xsi:type="xsd:double"&gt;14.3108041255717&lt;/D&gt;&lt;D xsi:type="xsd:double"&gt;13.4644442279864&lt;/D&gt;&lt;D xsi:type="xsd:double"&gt;12.3919034342783&lt;/D&gt;&lt;D xsi:type="xsd:double"&gt;12.8838545775823&lt;/D&gt;&lt;D xsi:type="xsd:double"&gt;11.4726101658917&lt;/D&gt;&lt;D xsi:type="xsd:double"&gt;10.4058777351267&lt;/D&gt;&lt;D xsi:type="xsd:double"&gt;11.2722510635382&lt;/D&gt;&lt;D xsi:type="xsd:double"&gt;10.7550690651564&lt;/D&gt;&lt;D xsi:type="xsd:double"&gt;10.6241946564351&lt;/D&gt;&lt;D xsi:type="xsd:double"&gt;11.3534727340547&lt;/D&gt;&lt;D xsi:type="xsd:double"&gt;11.622791089278&lt;/D&gt;&lt;D xsi:type="xsd:double"&gt;11.478256187115&lt;/D&gt;&lt;D xsi:type="xsd:double"&gt;12.9855600688717&lt;/D&gt;&lt;D xsi:type="xsd:double"&gt;12.4622173131517&lt;/D&gt;&lt;D xsi:type="xsd:double"&gt;11.9291520262276&lt;/D&gt;&lt;D xsi:type="xsd:double"&gt;11.661571959593&lt;/D&gt;&lt;D xsi:type="xsd:double"&gt;11.8555600142265&lt;/D&gt;&lt;D xsi:type="xsd:double"&gt;12.2198799943722&lt;/D&gt;&lt;D xsi:type="xsd:double"&gt;12.7301990343089&lt;/D&gt;&lt;D xsi:type="xsd:double"&gt;12.144980625434&lt;/D&gt;&lt;D xsi:type="xsd:double"&gt;13.0414821156586&lt;/D&gt;&lt;D xsi:type="xsd:double"&gt;13.5536442698445&lt;/D&gt;&lt;D xsi:type="xsd:double"&gt;13.4503629521625&lt;/D&gt;&lt;D xsi:type="xsd:double"&gt;14.4832301179782&lt;/D&gt;&lt;D xsi:type="xsd:double"&gt;14.2747120187448&lt;/D&gt;&lt;D xsi:type="xsd:double"&gt;12.8882226951408&lt;/D&gt;&lt;D xsi:type="xsd:double"&gt;10.4979154848495&lt;/D&gt;&lt;D xsi:type="xsd:double"&gt;13.1087964001057&lt;/D&gt;&lt;D xsi:type="xsd:double"&gt;16.7492193968491&lt;/D&gt;&lt;D xsi:type="xsd:double"&gt;17.8075986621726&lt;/D&gt;&lt;D xsi:type="xsd:double"&gt;25.4996221015523&lt;/D&gt;&lt;D xsi:type="xsd:double"&gt;23.4715343179291&lt;/D&gt;&lt;D xsi:type="xsd:double"&gt;17.3183715000719&lt;/D&gt;&lt;D xsi:type="xsd:double"&gt;15.350919149106&lt;/D&gt;&lt;D xsi:type="xsd:double"&gt;14.5771496544554&lt;/D&gt;&lt;D xsi:type="xsd:double"&gt;12.9735446482211&lt;/D&gt;&lt;D xsi:type="xsd:double"&gt;11.5825016334589&lt;/D&gt;&lt;D xsi:type="xsd:double"&gt;9.88484727579658&lt;/D&gt;&lt;D xsi:type="xsd:double"&gt;9.41481898477599&lt;/D&gt;&lt;D xsi:type="xsd:double"&gt;8.98986717908041&lt;/D&gt;&lt;D xsi:type="xsd:double"&gt;9.2033993362154&lt;/D&gt;&lt;D xsi:type="xsd:double"&gt;9.19107778184213&lt;/D&gt;&lt;D xsi:type="xsd:double"&gt;8.5070481608277&lt;/D&gt;&lt;D xsi:type="xsd:double"&gt;7.94285215666029&lt;/D&gt;&lt;D xsi:type="xsd:double"&gt;7.48614282249545&lt;/D&gt;&lt;D xsi:type="xsd:double"&gt;7.46020677001632&lt;/D&gt;&lt;D xsi:type="xsd:double"&gt;7.33005122251672&lt;/D&gt;&lt;D xsi:type="xsd:double"&gt;7.71793767941396&lt;/D&gt;&lt;D xsi:type="xsd:double"&gt;8.145661127381&lt;/D&gt;&lt;D xsi:type="xsd:double"&gt;8.10902731322409&lt;/D&gt;&lt;D xsi:type="xsd:double"&gt;7.8360983215573&lt;/D&gt;&lt;D xsi:type="xsd:double"&gt;6.73710859040701&lt;/D&gt;&lt;D xsi:type="xsd:double"&gt;6.75343752309048&lt;/D&gt;&lt;D xsi:type="xsd:double"&gt;5.97480704046332&lt;/D&gt;&lt;D xsi:type="xsd:double"&gt;6.06648339923901&lt;/D&gt;&lt;D xsi:type="xsd:double"&gt;6.48182942335396&lt;/D&gt;&lt;D xsi:type="xsd:double"&gt;6.43979643405752&lt;/D&gt;&lt;D xsi:type="xsd:double"&gt;6.92012525983568&lt;/D&gt;&lt;D xsi:type="xsd:double"&gt;6.61467096494832&lt;/D&gt;&lt;D xsi:type="xsd:double"&gt;7.02424385688141&lt;/D&gt;&lt;D xsi:type="xsd:double"&gt;7.15597894730797&lt;/D&gt;&lt;D xsi:type="xsd:double"&gt;6.80430039540624&lt;/D&gt;&lt;D xsi:type="xsd:double"&gt;6.46268921897067&lt;/D&gt;&lt;D xsi:type="xsd:double"&gt;6.79032472659602&lt;/D&gt;&lt;D xsi:type="xsd:double"&gt;7.15527199506964&lt;/D&gt;&lt;D xsi:type="xsd:double"&gt;7.7636042222971&lt;/D&gt;&lt;D xsi:type="xsd:double"&gt;8.17388962599807&lt;/D&gt;&lt;D xsi:type</t>
        </r>
      </text>
    </comment>
    <comment ref="A18" authorId="0" shapeId="0" xr:uid="{505B322A-9129-4858-8EA0-DE28ABEAF4FA}">
      <text>
        <r>
          <rPr>
            <b/>
            <sz val="9"/>
            <color indexed="81"/>
            <rFont val="Tahoma"/>
            <charset val="1"/>
          </rPr>
          <t>="xsd:double"&gt;7.9051311853985&lt;/D&gt;&lt;D xsi:type="xsd:double"&gt;7.67469198250297&lt;/D&gt;&lt;D xsi:type="xsd:double"&gt;7.18348659877269&lt;/D&gt;&lt;D xsi:type="xsd:double"&gt;7.77649860499983&lt;/D&gt;&lt;D xsi:type="xsd:double"&gt;7.99745404743215&lt;/D&gt;&lt;D xsi:type="xsd:double"&gt;7.78766403954357&lt;/D&gt;&lt;D xsi:type="xsd:double"&gt;7.94972035978912&lt;/D&gt;&lt;D xsi:type="xsd:double"&gt;7.74140086101118&lt;/D&gt;&lt;D xsi:type="xsd:double"&gt;7.54443941095377&lt;/D&gt;&lt;D xsi:type="xsd:double"&gt;7.1867159481043&lt;/D&gt;&lt;D xsi:type="xsd:double"&gt;7.03915621498152&lt;/D&gt;&lt;/FQL&gt;&lt;FQL&gt;&lt;Q&gt;WL-FDS^MAX(FG_PRICE(0,-5AY))&lt;/Q&gt;&lt;R&gt;1&lt;/R&gt;&lt;C&gt;1&lt;/C&gt;&lt;D xsi:type="xsd:double"&gt;763.4&lt;/D&gt;&lt;/FQL&gt;&lt;FQL&gt;&lt;Q&gt;NI-FDS^FG_PRICE_CHANGE(0,-3AM)&lt;/Q&gt;&lt;R&gt;1&lt;/R&gt;&lt;C&gt;1&lt;/C&gt;&lt;D xsi:type="xsd:double"&gt;2.60133091349062&lt;/D&gt;&lt;/FQL&gt;&lt;FQL&gt;&lt;Q&gt;COPP-FDS^FG_PRICE_MAVG(0,,,,30)&lt;/Q&gt;&lt;R&gt;1&lt;/R&gt;&lt;C&gt;1&lt;/C&gt;&lt;D xsi:type="xsd:double"&gt;4.6506834&lt;/D&gt;&lt;/FQL&gt;&lt;FQL&gt;&lt;Q&gt;VNM^FG_PRICE(0)&lt;/Q&gt;&lt;R&gt;1&lt;/R&gt;&lt;C&gt;1&lt;/C&gt;&lt;D xsi:type="xsd:double"&gt;12.17&lt;/D&gt;&lt;/FQL&gt;&lt;FQL&gt;&lt;Q&gt;EWY^FG_PRICE_MAVG(0,,,,200)&lt;/Q&gt;&lt;R&gt;1&lt;/R&gt;&lt;C&gt;1&lt;/C&gt;&lt;D xsi:type="xsd:double"&gt;62.77465&lt;/D&gt;&lt;/FQL&gt;&lt;FQL&gt;&lt;Q&gt;EZA^PERCENT_CHANGE(FMA_EPS(+1,0,,,,"PORTAGG","MEAN"),FMA_EPS(+1,-1AM,,,,"PORTAGG","MEAN"))&lt;/Q&gt;&lt;R&gt;1&lt;/R&gt;&lt;C&gt;1&lt;/C&gt;&lt;D xsi:type="xsd:double"&gt;0.303756978362231&lt;/D&gt;&lt;/FQL&gt;&lt;FQL&gt;&lt;Q&gt;EWY^FMA_PCT_ABOVE_MAVG(200,0,,,,"PORTAGG")&lt;/Q&gt;&lt;R&gt;1&lt;/R&gt;&lt;C&gt;1&lt;/C&gt;&lt;D xsi:type="xsd:double"&gt;56&lt;/D&gt;&lt;/FQL&gt;&lt;FQL&gt;&lt;Q&gt;EPU^PERCENT_CHANGE(FMA_EPS(+1,0,,,,"PORTAGG","MEAN"),FMA_EPS(+1,-1AM,,,,"PORTAGG","MEAN"))&lt;/Q&gt;&lt;R&gt;1&lt;/R&gt;&lt;C&gt;1&lt;/C&gt;&lt;D xsi:type="xsd:double"&gt;6.44462519185068&lt;/D&gt;&lt;/FQL&gt;&lt;FQL&gt;&lt;Q&gt;ECH^PERCENT_CHANGE(FMA_EPS(+1,0,,,,"PORTAGG","MEAN"),FMA_EPS(+1,-3AM,,,,"PORTAGG","MEAN"))&lt;/Q&gt;&lt;R&gt;1&lt;/R&gt;&lt;C&gt;1&lt;/C&gt;&lt;D xsi:type="xsd:double"&gt;-4.35478322002645&lt;/D&gt;&lt;/FQL&gt;&lt;FQL&gt;&lt;Q&gt;EWJ^PERCENT_CHANGE(FMA_EPS(+1,0,,,,"PORTAGG","MEAN"),FMA_EPS(+1,-3AM,,,,"PORTAGG","MEAN"))&lt;/Q&gt;&lt;R&gt;1&lt;/R&gt;&lt;C&gt;1&lt;/C&gt;&lt;D xsi:type="xsd:double"&gt;-6.39438576682918&lt;/D&gt;&lt;/FQL&gt;&lt;FQL&gt;&lt;Q&gt;UAE^FMA_COS_UP("EPS","1M",+1,NOW,,,"PORTAGG","MEANR")&lt;/Q&gt;&lt;R&gt;1&lt;/R&gt;&lt;C&gt;1&lt;/C&gt;&lt;D xsi:type="xsd:double"&gt;9&lt;/D&gt;&lt;/FQL&gt;&lt;FQL&gt;&lt;Q&gt;GREK^FMA_COS_UP("EPS","1M",+1,NOW,,,"PORTAGG","MEANR")&lt;/Q&gt;&lt;R&gt;1&lt;/R&gt;&lt;C&gt;1&lt;/C&gt;&lt;D xsi:type="xsd:double"&gt;12&lt;/D&gt;&lt;/FQL&gt;&lt;FQL&gt;&lt;Q&gt;CNYA^FMA_COS_UP("EPS","1M",+1,NOW,,,"PORTAGG","MEANR")&lt;/Q&gt;&lt;R&gt;1&lt;/R&gt;&lt;C&gt;1&lt;/C&gt;&lt;D xsi:type="xsd:double"&gt;80&lt;/D&gt;&lt;/FQL&gt;&lt;FQL&gt;&lt;Q&gt;EWT^FG_ROE(0)&lt;/Q&gt;&lt;R&gt;1&lt;/R&gt;&lt;C&gt;1&lt;/C&gt;&lt;D xsi:type="xsd:double"&gt;10.4304330075054&lt;/D&gt;&lt;/FQL&gt;&lt;FQL&gt;&lt;Q&gt;REFAEREPO-FDS^(SUBARRAY(NOT_NA(NO_REPEAT_F(FG_YIELD(NOW,-10AY,D))),0,1)-SUBARRAY(NOT_NA(NO_REPEAT_F(FG_YIELD(NOW,-10AY,D))),1,1))*100&lt;/Q&gt;&lt;R&gt;1&lt;/R&gt;&lt;C&gt;1&lt;/C&gt;&lt;D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xsi:type="xsd:double"&gt;25&lt;/D&gt;&lt;/FQL&gt;&lt;FQL&gt;&lt;Q&gt;REFTWDISC-FDS^PROPER_NAME(0,,,"SECURITY","NAME")&lt;/Q&gt;&lt;R&gt;1&lt;/R&gt;&lt;C&gt;1&lt;/C&gt;&lt;D xsi:type="xsd:string"&gt;Taiwan China Discount Rate&lt;/D&gt;&lt;/FQL&gt;&lt;FQL&gt;&lt;Q&gt;TRYIN10Y-FDS^PCTCHG(FG_YIELD(0,,,,"YTM"),FG_YIELD(-3AM,,,,"YTM"))&lt;/Q&gt;&lt;R&gt;1&lt;/R&gt;&lt;C&gt;1&lt;/C&gt;&lt;D xsi:type="xsd:double"&gt;0.19872163&lt;/D&gt;&lt;/FQL&gt;&lt;FQL&gt;&lt;Q&gt;TRYPL10Y-FDS^PCTCHG(FG_YIELD(0,,,,"YTM"),FG_YIELD(-3AM,,,,"YTM"))&lt;/Q&gt;&lt;R&gt;1&lt;/R&gt;&lt;C&gt;1&lt;/C&gt;&lt;D xsi:type="xsd:double"&gt;5.3406887&lt;/D&gt;&lt;/FQL&gt;&lt;FQL&gt;&lt;Q&gt;TRYKR10Y-FDS^FG_YIELD_NAME&lt;/Q&gt;&lt;R&gt;1&lt;/R&gt;&lt;C&gt;1&lt;/C&gt;&lt;D xsi:type="xsd:string"&gt;South Korea Benchmark Bond - 10 Year&lt;/D&gt;&lt;/FQL&gt;&lt;FQL&gt;&lt;Q&gt;CC_PL^IMF_IFS_RCPI_Q(0)&lt;/Q&gt;&lt;R&gt;1&lt;/R&gt;&lt;C&gt;1&lt;/C&gt;&lt;D xsi:type="xsd:double"&gt;3.0462575&lt;/D&gt;&lt;/FQL&gt;&lt;FQL&gt;&lt;Q&gt;TRYZA10Y-FDS^FG_YIELD(-10AY,0,Y,,"YTM")&lt;/Q&gt;&lt;R&gt;10&lt;/R&gt;&lt;C&gt;1&lt;/C&gt;&lt;D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xsi:type="xsd:double"&gt;11.358896&lt;/D&gt;&lt;/FQL&gt;&lt;FQL&gt;&lt;Q&gt;CAGDPY@GR^EE_ACTUAL_ANNUAL(MED,0)&lt;/Q&gt;&lt;R&gt;1&lt;/R&gt;&lt;C&gt;1&lt;/C&gt;&lt;D xsi:type="xsd:double"&gt;-6.34898385694549&lt;/D&gt;&lt;/FQL&gt;&lt;FQL&gt;&lt;Q&gt;USDAED^FG_PRICE_CHANGE(0,-6AM)&lt;/Q&gt;&lt;R&gt;1&lt;/R&gt;&lt;C&gt;1&lt;/C&gt;&lt;D xsi:type="xsd:double"&gt;0.0068068504&lt;/D&gt;&lt;/FQL&gt;&lt;FQL&gt;&lt;Q&gt;USDBRL^FG_PRICE_CHANGE(0,-6AM)&lt;/Q&gt;&lt;R&gt;1&lt;/R&gt;&lt;C&gt;1&lt;/C&gt;&lt;D xsi:type="xsd:double"&gt;14.761364&lt;/D&gt;&lt;/FQL&gt;&lt;FQL&gt;&lt;Q&gt;FC0000PH^FMA_EPS(NTMA,-20AY,0,CY,,"PORTAGG","MEANR")&lt;/Q&gt;&lt;R&gt;20&lt;/R&gt;&lt;C&gt;1&lt;/C&gt;&lt;D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xsi:type="xsd:double"&gt;25.6257109249739&lt;/D&gt;&lt;D xsi:type="xsd:double"&gt;24.8900071648497&lt;/D&gt;&lt;D xsi:type="xsd:double"&gt;26.8368786703138&lt;/D&gt;&lt;D xsi:type="xsd:double"&gt;30.8315679687197&lt;/D&gt;&lt;/FQL&gt;&lt;FQL&gt;&lt;Q&gt;EPU^FG_TOTAL_RETURNC(-10AY,0,AM)&lt;/Q&gt;&lt;R&gt;121&lt;/R&gt;&lt;C&gt;1&lt;/C&gt;&lt;D xsi:type="xsd:double"&gt;2.6688695&lt;/D&gt;&lt;D xsi:type="xsd:double"&gt;3.3902287&lt;/D&gt;&lt;D xsi:type="xsd:double"&gt;-0.6285846&lt;/D&gt;&lt;D xsi:type="xsd:double"&gt;-4.299325&lt;/D&gt;&lt;D xsi:type="xsd:double"&gt;-3.82514&lt;/D&gt;&lt;D xsi:type="xsd:double"&gt;-0.17941594&lt;/D&gt;&lt;D xsi:type="xsd:double"&gt;-3.6591053&lt;/D&gt;&lt;D xsi:type="xsd:double"&gt;-5.7169557&lt;/D&gt;&lt;D xsi:type="xsd:double"&gt;-1.0603011&lt;/D&gt;&lt;D xsi:type="xsd:double"&gt;-5.659747&lt;/D&gt;&lt;D xsi:type="xsd:double"&gt;8.235704&lt;/D&gt;&lt;D xsi:type="xsd:double"&gt;-2.8533936&lt;/D&gt;&lt;D xsi:type="xsd:double"&gt;1.3588548&lt;/D&gt;&lt;D xsi:type="xsd:double"&gt;-10.231465&lt;/D&gt;&lt;D xsi:type="xsd:double"&gt;-13.19133&lt;/D&gt;&lt;D xsi:type="xsd:double"&gt;-6.4571676&lt;/D&gt;&lt;D xsi:type="xsd:double"&gt;6.9028974&lt;/D&gt;&lt;D xsi:type="xsd:double"&gt;-7.2045507&lt;/D&gt;&lt;D xsi:type="xsd:double"&gt;-4.6779575&lt;/D&gt;&lt;D xsi:type="xsd:double"&gt;-5.250245&lt;/D&gt;&lt;D xsi:type="xsd:double"&gt;13.412738&lt;/D&gt;&lt;D xsi:type="xsd:double"&gt;16.757988&lt;/D&gt;&lt;D xsi:type="xsd:double"&gt;21.118498&lt;/D&gt;&lt;D xsi:type="xsd:double"&gt;-5.4568887&lt;/D&gt;&lt;D xsi:type="xsd:double"&gt;2.1713734&lt;/D&gt;&lt;D xsi:type="xsd:double"&gt;15.338051&lt;/D&gt;&lt;D xsi:type="xsd:double"&gt;-2.2747219&lt;/D&gt;&lt;D xsi:type="xsd:double"&gt;-0.089520216&lt;/D&gt;&lt;D xsi:type="xsd:double"&gt;-2.9868603&lt;/D&gt;&lt;D xsi:type="xsd:double"&gt;-0.6773412&lt;/D&gt;&lt;D xsi:type="xsd:double"&gt;0.8711219&lt;/D&gt;&lt;D xsi:type="xsd:double"&gt;7.7041626&lt;/D&gt;&lt;D xsi:type="xsd:double"&gt;-2.0314693&lt;/D&gt;&lt;D xsi:type="xsd:double"&gt;-0.5841136&lt;/D&gt;&lt;D xsi:type="xsd:double"&gt;-1.9976497&lt;/D&gt;&lt;D xsi:type="xsd:double"&gt;3.7769675&lt;/D&gt;&lt;D xsi:type="xsd:double"&gt;-0.43705702&lt;/D&gt;&lt;D xsi:type="xsd:double"&gt;5.524385&lt;/D&gt;&lt;D xsi:type="xsd:double"&gt;4.6192527&lt;/D&gt;&lt;D xsi:type="xsd:double"&gt;3.4519672&lt;/D&gt;&lt;D xsi:type="xsd:double"&gt;8.147955&lt;/D&gt;&lt;D xsi:type="xsd:double"&gt;-1.482904&lt;/D&gt;&lt;D xsi:type="xsd:double"&gt;1.0968685&lt;/D&gt;&lt;D xsi:type="xsd:double"&gt;8.470022&lt;/D&gt;&lt;D xsi:type="xsd:double"&gt;-5.393821&lt;/D&gt;&lt;D xsi:type="xsd:double"&gt;-0.47709346&lt;/D&gt;&lt;D xsi:type="xsd:double"&gt;5.465007&lt;/D&gt;&lt;D xsi:type="xsd:double"&gt;-3.2045424&lt;/D&gt;&lt;D xsi:type="xsd:double"&gt;-7.842529&lt;/D&gt;&lt;D xsi:type="xsd:double"&gt;3.6522627&lt;/D&gt;&lt;D xsi:type="xsd:double"&gt;-5.8808923&lt;/D&gt;&lt;D xsi:type="xsd:double"&gt;-2.6628077&lt;/D&gt;&lt;D xsi:type="xsd:double"&gt;-6.224537&lt;/D&gt;&lt;D xsi:type="xsd:double"&gt;2.2185445&lt;/D&gt;&lt;D xsi:type="xsd:double"&gt;-0.120562315&lt;/D&gt;&lt;D xsi:type="xsd:double"&gt;4.2625785&lt;/D&gt;&lt;D xsi:type="xsd:double"&gt;5.4783344&lt;/D&gt;&lt;D xsi:type="xsd:double"&gt;0.85270405&lt;/D&gt;&lt;D xsi:type="xsd:double"&gt;-2.6389897&lt;/D&gt;&lt;D xsi:type="xsd:double"&gt;-8.631575&lt;/D&gt;&lt;D xsi:type="xsd:double"&gt;8.677363&lt;/D&gt;&lt;D xsi:type="xsd:double"&gt;0.62094927&lt;/D&gt;&lt;D xsi:type="xsd:double"&gt;-10.195864&lt;/D&gt;&lt;D xsi:type="xsd:double"&gt;4.601121&lt;/D&gt;&lt;D xsi:type="xsd:double"&gt;0.37132502&lt;/D&gt;&lt;D xsi:type="xsd:double"&gt;-2.3050606&lt;/D&gt;&lt;D xsi:type="xsd:double"&gt;8.695006&lt;/D&gt;&lt;D xsi:type="xsd:double"&gt;-3.8680017&lt;/D&gt;&lt;D xsi:type="xsd:double"&gt;-12.099046&lt;/D&gt;&lt;D xsi:type="xsd:double"&gt;-28.841227&lt;/D&gt;&lt;D xsi:type="xsd:double"&gt;11.515975&lt;/D&gt;&lt;D xsi:type="xsd:double"&gt;9.76199&lt;/D&gt;&lt;D xsi:type="xsd:double"&gt;5.298877&lt;/D&gt;&lt;D xsi:type="xsd:double"&gt;8.12633&lt;/D&gt;&lt;D xsi:type="xsd:double"&gt;3.052187&lt;/D&gt;&lt;D xsi:type="xsd:double"&gt;-6.728661&lt;/D&gt;&lt;D xsi:type="xsd:double"&gt;0.42407513&lt;/D&gt;&lt;D xsi:type="xsd:double"&gt;14.071417&lt;/D&gt;&lt;D xsi:type="xsd:double"&gt;3.5146952&lt;/D&gt;&lt;D xsi:type="xsd:double"&gt;0.28951168&lt;/D&gt;&lt;D xsi:type="xsd:double"&gt;7.0150137&lt;/D&gt;&lt;D xsi:type="xsd:double"&gt;-7.3104916&lt;/D&gt;&lt;D xsi:type="xsd:double"&gt;-7.5960455&lt;/D&gt;&lt;D xsi:type="xsd:double"&gt;3.6535382&lt;/D&gt;&lt;D xsi:type="xsd:double"&gt;-10.248507&lt;/D&gt;&lt;D xsi:type="xsd:double"&gt;-1.6729295&lt;/D&gt;&lt;D xsi:type="xsd:double"&gt;-7.8125&lt;/D&gt;&lt;D xsi:type="xsd:double"&gt;0.37665367&lt;/D&gt;&lt;D xsi:type="xsd:double"&gt;13.358343&lt;/D&gt;&lt;D xsi:type="xsd:double"&gt;-7.5769606&lt;/D&gt;&lt;D xsi:type="xsd:double"&gt;7.6868176&lt;/D&gt;&lt;D xsi:type="xsd:double"&gt;10.827374&lt;/D&gt;&lt;D xsi:type="xsd:double"&gt;7.035339&lt;/D&gt;&lt;D xsi:type="xsd:double"&gt;7.032144&lt;/D&gt;&lt;D xsi:type="xsd:double"&gt;-14.642&lt;/D&gt;&lt;D xsi:type="xsd:double"&gt;-1.8535972&lt;/D&gt;&lt;D xsi:type="xsd:double"&gt;-11.445207&lt;/D&gt;&lt;D xsi:type="xsd:double"&gt;-4.4977546&lt;/D&gt;&lt;D xsi:type="xsd:double"&gt;3.5714269&lt;/D&gt;&lt;D xsi:type="xsd:double"&gt;-7.4270544&lt;/D&gt;&lt;D xsi:type="xsd:double"&gt;8.350384&lt;/D&gt;&lt;D xsi:type="xsd:double"&gt;7.706845&lt;/D&gt;&lt;D xsi:type="xsd:double"&gt;2.4008036&lt;/D&gt;&lt;D xsi:type="xsd:double"&gt;9.864068&lt;/D&gt;&lt;D xsi:type="xsd:double"&gt;-7.868016&lt;/D&gt;&lt;D xsi:type="xsd:double"&gt;3.3402205&lt;/D&gt;&lt;D xsi:type="xsd:double"&gt;3.3655405&lt;/D&gt;&lt;D xsi:type="xsd:double"&gt;-4.5280457&lt;/D&gt;&lt;D xsi:type="xsd:double"&gt;3.7826657&lt;/D&gt;&lt;D xsi:type="xsd:double"&gt;11.558962&lt;/D&gt;&lt;D xsi:type="xsd:double"&gt;-4.419237&lt;/D&gt;&lt;D xsi:type="xsd:double"&gt;-6.497961&lt;/D&gt;&lt;D xsi:type="xsd:double"&gt;-2.698636&lt;/D&gt;&lt;D xsi:type="xsd:double"&gt;6.1042547&lt;/D&gt;&lt;D xsi:type="xsd:double"&gt;14.122879&lt;/D&gt;&lt;D xsi:type="xsd:double"&gt;-2.2293031&lt;/D&gt;&lt;D xsi:type="xsd:double"&gt;2.8149247&lt;/D&gt;&lt;D xsi:type="xsd:double"&gt;12.814867&lt;/D&gt;&lt;D xsi:type="xsd:double"&gt;4.90222&lt;/D&gt;&lt;D xsi:type="xsd:double"&gt;6.8137884&lt;/D&gt;&lt;D xsi:type="xsd:double"&gt;-6.086087&lt;/D&gt;&lt;/FQL&gt;&lt;FQL&gt;&lt;Q&gt;EWT^FMA_DIV_YLD(NTMA,-10AY,0,AM,"PORTAGG","MEANR")&lt;/Q&gt;&lt;R&gt;121&lt;/R&gt;&lt;C&gt;1&lt;/C&gt;&lt;D xsi:type="xsd:double"&gt;3.1740615126985&lt;/D&gt;&lt;D xsi:type="xsd:double"&gt;3.16927394121721&lt;/D&gt;&lt;D xsi:type="xsd:double"&gt;3.21099715288135&lt;/D&gt;&lt;D xsi:type="xsd:double"&gt;3.4737313058185&lt;/D&gt;&lt;D xsi:type="xsd:double"&gt;3.534549222913&lt;/D&gt;&lt;D xsi:type="xsd:double"&gt;3.38023990755614&lt;/D&gt;&lt;D xsi:type="xsd:double"&gt;3.40802718796348&lt;/D&gt;&lt;D xsi:type="xsd:double"&gt;3.39314744237414&lt;/D&gt;&lt;D xsi:type="xsd:double"&gt;3.38703874236579&lt;/D&gt;&lt;D xsi:type="xsd:double"&gt;3.5615868947978&lt;/D&gt;&lt;D xsi:type="xsd:double"&gt;3.43180305086454&lt;/D&gt;&lt;D xsi:type="xsd:double"&gt;3.69018412311326&lt;/D&gt;&lt;D xsi:type="xsd:double"&gt;3.79545695719718&lt;/D&gt;&lt;D xsi:type="xsd:double"&gt;4.22221194279678&lt;/D&gt;&lt;D xsi:type="xsd:double"&gt;4.40341684878555&lt;/D&gt;&lt;D xsi:type="xsd:double"&gt;4.40786608905236&lt;/D&gt;&lt;D xsi:type="xsd:double"&gt;4.08130287195849&lt;/D&gt;&lt;D xsi:type="xsd:double"&gt;4.18190342588919&lt;/D&gt;&lt;D xsi:type="xsd:double"&gt;4.1742107716718&lt;/D&gt;&lt;D xsi:type="xsd:double"&gt;4.53768148599744&lt;/D&gt;&lt;D xsi:type="xsd:double"&gt;4.25614516401852&lt;/D&gt;&lt;D xsi:type="xsd:double"&gt;4.12814520135404&lt;/D&gt;&lt;D xsi:type="xsd:double"&gt;4.38057718889003&lt;/D&gt;&lt;D xsi:type="xsd:double"&gt;4.34031831509751&lt;/D&gt;&lt;D xsi:type="xsd:double"&gt;4.2717494912442&lt;/D&gt;&lt;D xsi:type="xsd:double"&gt;4.02183344647859&lt;/D&gt;&lt;D xsi:type="xsd:double"&gt;4.03770440639854&lt;/D&gt;&lt;D xsi:type="xsd:double"&gt;4.0269147147087&lt;/D&gt;&lt;D xsi:type="xsd:double"&gt;3.9857508899522&lt;/D&gt;&lt;D xsi:type="xsd:double"&gt;4.16131739133244&lt;/D&gt;&lt;D xsi:type="xsd:double"&gt;4.23892665175699&lt;/D&gt;&lt;D xsi:type="xsd:double"&gt;4.15630445535683&lt;/D&gt;&lt;D xsi:type="xsd:double"&gt;4.11427330340036&lt;/D&gt;&lt;D xsi:type="xsd:double"&gt;4.10299306371902&lt;/D&gt;&lt;D xsi:type="xsd:double"&gt;4.0902816492297&lt;/D&gt;&lt;D xsi:type="xsd:double"&gt;4.0466783319156&lt;/D&gt;&lt;D xsi:type="xsd:double"&gt;3.98676391799188&lt;/D&gt;&lt;D xsi:type="xsd:double"&gt;3.97752055322307&lt;/D&gt;&lt;D xsi:type="xsd:double"&gt;4.03712640623555&lt;/D&gt;&lt;D xsi:type="xsd:double"&gt;4.18946674044795&lt;/D&gt;&lt;D xsi:type="xsd:double"&gt;4.04156505871846&lt;/D&gt;&lt;D xsi:type="xsd:double"&gt;4.08853957279774&lt;/D&gt;&lt;D xsi:type="xsd:double"&gt;4.21461465385747&lt;/D&gt;&lt;D xsi:type="xsd:double"&gt;4.04895195756775&lt;/D&gt;&lt;D xsi:type="xsd:double"&gt;4.210010093867&lt;/D&gt;&lt;D xsi:type="xsd:double"&gt;4.23047980619092&lt;/D&gt;&lt;D xsi:type="xsd:double"&gt;4.37500117046837&lt;/D&gt;&lt;D xsi:type="xsd:double"&gt;4.32237534969129&lt;/D&gt;&lt;D xsi:type="xsd:double"&gt;4.51746003624001&lt;/D&gt;&lt;D xsi:type="xsd:double"&gt;4.32938435805984&lt;/D&gt;&lt;D xsi:type="xsd:double"&gt;4.3448350925688&lt;/D&gt;&lt;D xsi:type="xsd:double"&gt;4.40672962161278&lt;/D&gt;&lt;D xsi:type="xsd:double"&gt;5.15334002374839&lt;/D&gt;&lt;D xsi:type="xsd:double"&gt;4.87154166551677&lt;/D&gt;&lt;D xsi:type="xsd:double"&gt;4.91193560664164&lt;/D&gt;&lt;D xsi:type="xsd:double"&gt;4.62903197252108&lt;/D&gt;&lt;D xsi:type="xsd:double"&gt;4.43297736712052&lt;/D&gt;&lt;D xsi:type="xsd:double"&gt;4.3320148676195&lt;/D&gt;&lt;D xsi:type="xsd:double"&gt;4.21322466269422&lt;/D&gt;&lt;D xsi:type="xsd:double"&gt;4.5871358336244&lt;/D&gt;&lt;D xsi:type="xsd:double"&gt;4.36272917337803&lt;/D&gt;&lt;D xsi:type="xsd:double"&gt;4.26298215721458&lt;/D&gt;&lt;D xsi:type="xsd:double"&gt;4.45674096186178&lt;/D&gt;&lt;D xsi:type="xsd:double"&gt;4.27400836103851&lt;/D&gt;&lt;D xsi:type="xsd:double"&gt;4.12479858375707&lt;/D&gt;&lt;D xsi:type="xsd:double"&gt;4.06332297264051&lt;/D&gt;&lt;D xsi:type="xsd:double"&gt;3.95968713697719&lt;/D&gt;&lt;D xsi:type="xsd:double"&gt;3.96728073863322&lt;/D&gt;&lt;D xsi:type="xsd:double"&gt;4.25007290803681&lt;/D&gt;&lt;D xsi:type="xsd:double"&gt;4.77396458853442&lt;/D&gt;&lt;D xsi:type="xsd:double"&gt;4.22636575320804&lt;/D&gt;&lt;D xsi:type="xsd:double"&gt;4.12177288463586&lt;/D&gt;&lt;D xsi:type="xsd:double"&gt;3.87936158160233&lt;/D&gt;&lt;D xsi:type="xsd:double"&gt;3.59409896046366&lt;/D&gt;&lt;D xsi:type="xsd:double"&gt;3.75938246750754&lt;/D&gt;&lt;D xsi:type="xsd:double"&gt;3.9333976932381&lt;/D&gt;&lt;D xsi:type="xsd:double"&gt;3.89023059068203&lt;/D&gt;&lt;D xsi:type="xsd:double"&gt;3.74245762118928&lt;/D&gt;&lt;D xsi:type="xsd:double"&gt;3.64743551951262&lt;/D&gt;&lt;D xsi:type="xsd:double"&gt;3.53727334589654&lt;/D&gt;&lt;D xsi:type="xsd:double"&gt;3.59157855893426&lt;/D&gt;&lt;D xsi:type="xsd:double"&gt;3.65427850104003&lt;/D&gt;&lt;D xsi:type="xsd:double"&gt;3.69179382168312&lt;/D&gt;&lt;D xsi:type="xsd:double"&gt;4.00625881094025&lt;/D&gt;&lt;D xsi:type="xsd:double"&gt;4.00479092942396&lt;/D&gt;&lt;D xsi:type="xsd:double"&gt;4.21604858235978&lt;/D&gt;&lt;D xsi:type="xsd:double"&gt;4.30221710499189&lt;/D&gt;&lt;D xsi:type="xsd:double"&gt;4.32509648660471&lt;/D&gt;&lt;D xsi:type="xsd:double"&gt;4.37788315422194&lt;/D&gt;&lt;D xsi:type="xsd:double"&gt;4.340360184389&lt;/D&gt;&lt;D xsi:type="xsd:double"&gt;4.09267755624294&lt;/D&gt;&lt;D xsi:type="xsd:double"&gt;4.39946802543339&lt;/D&gt;&lt;D xsi:type="xsd:double"&gt;4.3884325803817&lt;/D&gt;&lt;D xsi:type="xsd:double"&gt;4.51153508833241&lt;/D&gt;&lt;D xsi:type="xsd:double"&gt;4.80014836357632&lt;/D&gt;&lt;D xsi:type="xsd:double"&gt;4.7917940276462&lt;/D&gt;&lt;D xsi:type="xsd:double"&gt;4.99655459768981&lt;/D&gt;&lt;D xsi:type="xsd:double"&gt;5.13464919666653&lt;/D&gt;&lt;D xsi:type="xsd:double"&gt;4.90256178313167&lt;/D&gt;&lt;D xsi:type="xsd:double"&gt;5.46598693915859&lt;/D&gt;&lt;D xsi:type="xsd:double"&gt;5.20426752369085&lt;/D&gt;&lt;D xsi:type="xsd:double"&gt;4.46850327896706&lt;/D&gt;&lt;D xsi:type="xsd:double"&gt;4.53624979067174&lt;/D&gt;&lt;D xsi:type="xsd:double"&gt;4.20829241938458&lt;/D&gt;&lt;D xsi:type="xsd:double"&gt;3.9998202079722&lt;/D&gt;&lt;D xsi:type="xsd:double"&gt;3.9057842843517&lt;/D&gt;&lt;D xsi:type="xsd:double"&gt;3.80101377525288&lt;/D&gt;&lt;D xsi:type="xsd:double"&gt;3.57750525214769&lt;/D&gt;&lt;D xsi:type="xsd:double"&gt;3.48866980786447&lt;/D&gt;&lt;D xsi:type="xsd:double"&gt;3.38829277273562&lt;/D&gt;&lt;D xsi:type="xsd:double"&gt;3.58658478282229&lt;/D&gt;&lt;D xsi:type="xsd:double"&gt;3.65646819556414&lt;/D&gt;&lt;D xsi:type="xsd:double"&gt;3.68940283529769&lt;/D&gt;&lt;D xsi:type="xsd:double"&gt;3.43378189534976&lt;/D&gt;&lt;D xsi:type="xsd:double"&gt;3.30837927522707&lt;/D&gt;&lt;D xsi:type="xsd:double"&gt;3.36212932353247&lt;/D&gt;&lt;D xsi:type="xsd:double"&gt;3.27347042383811&lt;/D&gt;&lt;D xsi:type="xsd:double"&gt;3.09675927624478&lt;/D&gt;&lt;D xsi:type="xsd:double"&gt;3.20571183731024&lt;/D&gt;&lt;D xsi:type="xsd:double"&gt;3.00545727903677&lt;/D&gt;&lt;D xsi:type="xsd:double"&gt;2.97300492523405&lt;/D&gt;&lt;/FQL&gt;&lt;FQL&gt;&lt;Q&gt;EWY^FMA_PE(LTMA,-10AY,0,AM,"PORTAGG","MEANR")&lt;/Q&gt;&lt;R&gt;121&lt;/R&gt;&lt;C&gt;1&lt;/C&gt;&lt;D xsi:type="xsd:double"&gt;11.2747567509568&lt;/D&gt;&lt;D xsi:type="xsd:double"&gt;11.487215089856&lt;/D&gt;&lt;D xsi:type="xsd:double"&gt;11.6616204108626&lt;/D&gt;&lt;D xsi:type="xsd:double"&gt;11.633650448678&lt;/D&gt;&lt;D xsi:type="xsd:double"&gt;11.0776998870222&lt;/D&gt;&lt;D xsi:type="xsd:double"&gt;11.8073218008437&lt;/D&gt;&lt;D xsi:type="xsd:double"&gt;11.616839910336&lt;/D&gt;&lt;D xsi:type="xsd:double"&gt;11.8259382742889&lt;/D&gt;&lt;D xsi:type="xsd:double"&gt;12.2927883663826&lt;/D&gt;&lt;D xsi:type="xsd:double"&gt;12.1109129437289&lt;/D&gt;&lt;D xsi:type="xsd:double"&gt;11.9953554143368&lt;/D&gt;&lt;D xsi:type="xsd:double"&gt;11.6305069466037&lt;/D&gt;&lt;D xsi:type="xsd:double"&gt;11.4042333787914&lt;/D&gt;&lt;D xsi:type="xsd:double"&gt;11.0355383172134&lt;/D&gt;&lt;D xsi:type="xsd:double"&gt;10.7254602929411&lt;/D&gt;&lt;D xsi:type="xsd:double"&gt;10.6187597243586&lt;/D&gt;&lt;D xsi:type="xsd:double"&gt;11.4207092866131&lt;/D&gt;&lt;D xsi:type="xsd:double"&gt;11.2958003631596&lt;/D&gt;&lt;D xsi:type="xsd:double"&gt;10.4582714640621&lt;/D&gt;&lt;D xsi:type="xsd:double"&gt;10.2009806836281&lt;/D&gt;&lt;D xsi:type="xsd:double"&gt;10.5800120110534&lt;/D&gt;&lt;D xsi:type="xsd:double"&gt;10.6592698189732&lt;/D&gt;&lt;D xsi:type="xsd:double"&gt;10.5566959546852&lt;/D&gt;&lt;D xsi:type="xsd:double"&gt;10.4498692343151&lt;/D&gt;&lt;D xsi:type="xsd:double"&gt;10.3550411736963&lt;/D&gt;&lt;D xsi:type="xsd:double"&gt;10.4685303113698&lt;/D&gt;&lt;D xsi:type="xsd:double"&gt;10.5624010146297&lt;/D&gt;&lt;D xsi:type="xsd:double"&gt;10.7243436366831&lt;/D&gt;&lt;D xsi:type="xsd:double"&gt;10.7955835175653&lt;/D&gt;&lt;D xsi:type="xsd:double"&gt;10.7575154250684&lt;/D&gt;&lt;D xsi:type="xsd:double"&gt;11.0252616282754&lt;/D&gt;&lt;D xsi:type="xsd:double"&gt;11.4835655928093&lt;/D&gt;&lt;D xsi:type="xsd:double"&gt;11.6597179913024&lt;/D&gt;&lt;D xsi:type="xsd:double"&gt;11.4969311219758&lt;/D&gt;&lt;D xsi:type="xsd:double"&gt;11.14263288055&lt;/D&gt;&lt;D xsi:type="xsd:double"&gt;11.1713425525731&lt;/D&gt;&lt;D xsi:type="xsd:double"&gt;10.9844344910577&lt;/D&gt;&lt;D xsi:type="xsd:double"&gt;10.7428069272956&lt;/D&gt;&lt;D xsi:type="xsd:double"&gt;10.4212202869752&lt;/D&gt;&lt;D xsi:type="xsd:double"&gt;10.3425741199464&lt;/D&gt;&lt;D xsi:type="xsd:double"&gt;10.5833883951738&lt;/D&gt;&lt;D xsi:type="xsd:double"&gt;10.2772018905209&lt;/D&gt;&lt;D xsi:type="xsd:double"&gt;10.0996706350885&lt;/D&gt;&lt;D xsi:type="xsd:double"&gt;10.7813386762906&lt;/D&gt;&lt;D xsi:type="xsd:double"&gt;10.5686269854027&lt;/D&gt;&lt;D xsi:type="xsd:double"&gt;10.4165823859025&lt;/D&gt;&lt;D xsi:type="xsd:double"&gt;10.3260799415096&lt;/D&gt;&lt;D xsi:type="xsd:double"&gt;10.1608141808177&lt;/D&gt;&lt;D xsi:type="xsd:double"&gt;9.76258194430995&lt;/D&gt;&lt;D xsi:type="xsd:double"&gt;9.60736149078762&lt;/D&gt;&lt;D xsi:type="xsd:double"&gt;9.45409942095949&lt;/D&gt;&lt;D xsi:type="xsd:double"&gt;9.40886604825133&lt;/D&gt;&lt;D xsi:type="xsd:double"&gt;8.4236798411319&lt;/D&gt;&lt;D xsi:type="xsd:double"&gt;8.51036449584955&lt;/D&gt;&lt;D xsi:type="xsd:double"&gt;8.1495815760323&lt;/D&gt;&lt;D xsi:type="xsd:double"&gt;9.29820064956293&lt;/D&gt;&lt;D xsi:type="xsd:double"&gt;9.98663461328134&lt;/D&gt;&lt;D xsi:type="xsd:double"&gt;10.1228768600489&lt;/D&gt;&lt;D xsi:type="xsd:double"&gt;10.4684606161994&lt;/D&gt;&lt;D xsi:type="xsd:double"&gt;10.4678243422207&lt;/D&gt;&lt;D xsi:type="xsd:double"&gt;11.067768779489&lt;/D&gt;&lt;D xsi:type="xsd:double"&gt;11.350532428515&lt;/D&gt;&lt;D xsi:type="xsd:double"&gt;11.1836003276671&lt;/D&gt;&lt;D xsi:type="xsd:double"&gt;11.9551424743371&lt;/D&gt;&lt;D xsi:type="xsd:double"&gt;12.7903673110912&lt;/D&gt;&lt;D xsi:type="xsd:double"&gt;13.6357417324081&lt;/D&gt;&lt;D xsi:type="xsd:double"&gt;14.5847207383437&lt;/D&gt;&lt;D xsi:type="xsd:double"&gt;14.4576992372116&lt;/D&gt;&lt;D xsi:type="xsd:double"&gt;15.1738265716614&lt;/D&gt;&lt;D xsi:type="xsd:double"&gt;14.5314871432486&lt;/D&gt;&lt;D xsi:type="xsd:double"&gt;14.8801696611318&lt;/D&gt;&lt;D xsi:type="xsd:double"&gt;15.1397622144817&lt;/D&gt;&lt;D xsi:type="xsd:double"&gt;15.3558240756799&lt;/D&gt;&lt;D xsi:type="xsd:double"&gt;15.6371475269657&lt;/D&gt;&lt;D xsi:type="xsd:double"&gt;16.2473389183369&lt;/D&gt;&lt;D xsi:type="xsd:double"&gt;15.9359799641831&lt;/D&gt;&lt;D xsi:type="xsd:double"&gt;15.9499125197638&lt;/D&gt;&lt;D xsi:type="xsd:double"&gt;17.5996521339415&lt;/D&gt;&lt;D xsi:type="xsd:double"&gt;19.0637479139829&lt;/D&gt;&lt;D xsi:type="xsd:double"&gt;21.2766210193975&lt;/D&gt;&lt;D xsi:type="xsd:double"&gt;20.5028803564756&lt;/D&gt;&lt;D xsi:type="xsd:double"&gt;19.8537801837693&lt;/D&gt;&lt;D xsi:type="xsd:double"&gt;18.9822531514031&lt;/D&gt;&lt;D xsi:type="xsd:double"&gt;17.527373620494&lt;/D&gt;&lt;D xsi:type="xsd:double"&gt;16.731331443598&lt;/D&gt;&lt;D xsi:type="xsd:double"&gt;15.4945398553581&lt;/D&gt;&lt;D xsi:type="xsd:double"&gt;14.2150545443079&lt;/D&gt;&lt;D xsi:type="xsd:double"&gt;13.0782862047179&lt;/D&gt;&lt;D xsi:type="xsd:double"&gt;11.8061581827739&lt;/D&gt;&lt;D xsi:type="xsd:double"&gt;10.5381076228494&lt;/D&gt;&lt;D xsi:type="xsd:double"&gt;9.7970692709451&lt;/D&gt;&lt;D xsi:type="xsd:double"&gt;8.99379033388496&lt;/D&gt;&lt;D xsi:type="xsd:double"&gt;9.29845816105368&lt;/D&gt;&lt;D xsi:type="xsd:double"&gt;9.33449911517826&lt;/D&gt;&lt;D xsi:type="xsd:double"&gt;9.24029863040116&lt;/D&gt;&lt;D xsi:type="xsd:double"&gt;9.21220336008141&lt;/D&gt;&lt;D xsi:type="xsd:double"&gt;8.97555091647739&lt;/D&gt;&lt;D xsi:type="xsd:double"&gt;8.99253378355547&lt;/D&gt;&lt;D xsi:type="xsd:double"&gt;8.98551592373814&lt;/D&gt;&lt;D xsi:type="xsd:double"&gt;8.30992607888361&lt;/D&gt;&lt;D xsi:type="xsd:double"&gt;9.13468070301752&lt;/D&gt;&lt;D xsi:type="xsd:double"&gt;9.74628091665623&lt;/D&gt;&lt;D xsi:type="xsd:double"&gt;9.46833933427704&lt;/D&gt;&lt;D xsi:type="xsd:double"&gt;11.0989660621146&lt;/D&gt;&lt;D xsi:type="xsd:double"&gt;10.9740571123564&lt;/D&gt;&lt;D xsi:type="xsd:double"&gt;11.4389567031543&lt;/D&gt;&lt;D xsi:type="xsd:double"&gt;11.9925506901737&lt;/D&gt;&lt;D xsi:type="xsd:double"&gt;12.3429227861114&lt;/D&gt;&lt;D xsi:type="xsd:double"&gt;12.519178761873&lt;/D&gt;&lt;D xsi:type="xsd:double"&gt;13.1453717712004&lt;/D&gt;&lt;D xsi:type="xsd:double"&gt;13.0707524301413&lt;/D&gt;&lt;D xsi:type="xsd:double"&gt;13.4185999116667&lt;/D&gt;&lt;D xsi:type="xsd:double"&gt;13.0829698827381&lt;/D&gt;&lt;D xsi:type="xsd:double"&gt;14.4274503949435&lt;/D&gt;&lt;D xsi:type="xsd:double"&gt;15.6205713130993&lt;/D&gt;&lt;D xsi:type="xsd:double"&gt;15.0023244647197&lt;/D&gt;&lt;D xsi:type="xsd:double"&gt;16.3101078478961&lt;/D&gt;&lt;D xsi:type="xsd:double"&gt;15.9210105982919&lt;/D&gt;&lt;D xsi:type="xsd:double"&gt;15.1637801876661&lt;/D&gt;&lt;D xsi:type="xsd:double"&gt;14.6234053791736&lt;/D&gt;&lt;D xsi:type="xsd:double"&gt;14.1872211749905&lt;/D&gt;&lt;/FQL&gt;&lt;FQL&gt;&lt;Q&gt;W-FDS^FG_PRICE(0)/MAX(FG_PRICE(0,-1AY))&lt;/Q&gt;&lt;R&gt;1&lt;/R&gt;&lt;C&gt;1&lt;/C&gt;&lt;D xsi:type="xsd:double"&gt;0.72804998355804&lt;/D&gt;&lt;/FQL&gt;&lt;FQL&gt;&lt;Q&gt;FC0000IN^FG_PRICE(0)&lt;/Q&gt;&lt;R&gt;1&lt;/R&gt;&lt;C&gt;1&lt;/C&gt;&lt;D xsi:type="xsd:double"&gt;1424.3516&lt;/D&gt;&lt;/FQL&gt;&lt;FQL&gt;&lt;Q&gt;MCHI^FG_PRICE_MAVG(0,,,,30)&lt;/Q&gt;&lt;R&gt;1&lt;/R&gt;&lt;C&gt;1&lt;/C&gt;&lt;D xsi:type="xsd:double"&gt;44.244667&lt;/D&gt;&lt;/FQL&gt;&lt;FQL&gt;&lt;Q&gt;EWY^FG_PRICE_MAVG(0,,,,60)&lt;/Q&gt;&lt;R&gt;1&lt;/R&gt;&lt;C&gt;1&lt;/C&gt;&lt;D xsi:type="xsd:double"&gt;64.318&lt;/D&gt;&lt;/FQL&gt;&lt;FQL&gt;&lt;Q&gt;EPOL^FG_PRICE_MAVG(0,,,,60)&lt;/Q&gt;&lt;R&gt;1&lt;/R&gt;&lt;C&gt;1&lt;/C&gt;&lt;D xsi:type="xsd:double"&gt;24.295666&lt;/D&gt;&lt;/FQL&gt;&lt;FQL&gt;&lt;Q&gt;CNYA^FG_PRICE(0)&lt;/Q&gt;&lt;R&gt;1&lt;/R&gt;&lt;C&gt;1&lt;/C&gt;&lt;D xsi:type="xsd:double"&gt;25.33&lt;/D&gt;&lt;/FQL&gt;&lt;FQL&gt;&lt;Q&gt;VNM^FMA_PCT_ABOVE_MAVG(200,0,,,,"PORTAGG")&lt;/Q&gt;&lt;R&gt;1&lt;/R&gt;&lt;C&gt;1&lt;/C&gt;&lt;D xsi:type="xsd:double"&gt;54.1666666666667&lt;/D&gt;&lt;/FQL&gt;&lt;FQL&gt;&lt;Q&gt;TUR^FMA_PCT_ABOVE_MAVG(200,0,,,,"PORTAGG")&lt;/Q&gt;&lt;R&gt;1&lt;/R&gt;&lt;C&gt;1&lt;/C&gt;&lt;D xsi:type="xsd:double"&gt;61.0526315789474&lt;/D&gt;&lt;/FQL&gt;&lt;FQL&gt;&lt;Q&gt;QAT^FMA_PCT_ABOVE_MAVG(200,0,,,,"PORTAGG")&lt;/Q&gt;&lt;R&gt;1&lt;/R&gt;&lt;C&gt;1&lt;/C&gt;&lt;D xsi:type="xsd:double"&gt;31.4285714285714&lt;/D&gt;&lt;/FQL&gt;&lt;FQL&gt;&lt;Q&gt;INDA^FMA_PCT_ABOVE_MAVG(200,0,,,,"PORTAGG")&lt;/Q&gt;&lt;R&gt;1&lt;/R&gt;&lt;C&gt;1&lt;/C&gt;&lt;D xsi:type="xsd:double"&gt;90.4761904761905&lt;/D&gt;&lt;/FQL&gt;&lt;FQL&gt;&lt;Q&gt;EZA^FMA_PCT_ABOVE_MAVG(200,0,,,,"PORTAGG")&lt;/Q&gt;&lt;R&gt;1&lt;/R&gt;&lt;C&gt;1&lt;/C&gt;&lt;D xsi:type="xsd:double"&gt;66.6666666666667&lt;/D&gt;&lt;/FQL&gt;&lt;FQL&gt;&lt;Q&gt;EWT^FMA_PCT_ABOVE_MAVG(200,0,,,,"PORTAGG")&lt;/Q&gt;&lt;R&gt;1&lt;/R&gt;&lt;C&gt;1&lt;/C&gt;&lt;D xsi:type="xsd:double"&gt;77.5280898876404&lt;/D&gt;&lt;/FQL&gt;&lt;FQL&gt;&lt;Q&gt;EPHE^PERCENT_CHANGE(FMA_EPS(+1,0,,,,"PORTAGG","MEAN"),FMA_EPS(+1,-1AM,,,,"PORTAGG","MEAN"))&lt;/Q&gt;&lt;R&gt;1&lt;/R&gt;&lt;C&gt;1&lt;/C&gt;&lt;D xsi:type="xsd:double"&gt;-6.98086300402109&lt;/D&gt;&lt;/FQL&gt;&lt;FQL&gt;&lt;Q&gt;EWJ^FG_TOTAL_RETURNC(0,-6AM)&lt;/Q&gt;&lt;R&gt;1&lt;/R&gt;&lt;C&gt;1&lt;/C&gt;&lt;D xsi:type="xsd:double"&gt;7.354772&lt;/D&gt;&lt;/FQL&gt;&lt;FQL&gt;&lt;Q&gt;URTH^SIZE(FG_CONSTITUENTS)&lt;/Q&gt;&lt;R&gt;1&lt;/R&gt;&lt;C&gt;1&lt;/C&gt;&lt;D xsi:type="xsd:long"&gt;1433&lt;/D&gt;&lt;/FQL&gt;&lt;FQL&gt;&lt;Q&gt;EZA^SIZE(FG_CONSTITUENTS)&lt;/Q&gt;&lt;R&gt;1&lt;/R&gt;&lt;C&gt;1&lt;/C&gt;&lt;D xsi:type="xsd:long"&gt;33&lt;/D&gt;&lt;/FQL&gt;&lt;FQL&gt;&lt;Q&gt;EPU^SIZE(FG_CONSTITUENTS)&lt;/Q&gt;&lt;R&gt;1&lt;/R&gt;&lt;C&gt;1&lt;/C&gt;&lt;D xsi:type="xsd:long"&gt;26&lt;/D&gt;&lt;/FQL&gt;&lt;FQL&gt;&lt;Q&gt;EPHE^FMA_RBICS_REV_CURRENT(30, LOC, "PORTAGG")&lt;/Q&gt;&lt;R&gt;1&lt;/R&gt;&lt;C&gt;1&lt;/C&gt;&lt;D xsi:type="xsd:double"&gt;41.4704728411789&lt;/D&gt;&lt;/FQL&gt;&lt;FQL&gt;&lt;Q&gt;TRYBR10Y-FDS^FG_YIELD_NAME&lt;/Q&gt;&lt;R&gt;1&lt;/R&gt;&lt;C&gt;1&lt;/C&gt;&lt;D xsi:type="xsd:string"&gt;Treasury - Brazil Benchmark Bond 10Y&lt;/D&gt;&lt;/FQL&gt;&lt;FQL&gt;&lt;Q&gt;REFEUREFI-FDS^(SUBARRAY(NOT_NA(NO_REPEAT_F(FG_YIELD(NOW,-10AY,D))),0,1)-SUBARRAY(NOT_NA(NO_REPEAT_F(FG_YIELD(NOW,-10AY,D))),1,1))*100&lt;/Q&gt;&lt;R&gt;1&lt;/R&gt;&lt;C&gt;1&lt;/C&gt;&lt;D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xsi:type="xsd:double"&gt;13.4768293308314&lt;/D&gt;&lt;D xsi:type="xsd:double"&gt;12.9906914197163&lt;/D&gt;&lt;D xsi:type="xsd:double"&gt;13.7611028769999&lt;/D&gt;&lt;D xsi:type="xsd:double"&gt;13.3632530999&lt;/D&gt;&lt;D xsi:type="xsd:double"&gt;12.0068925931872&lt;/D&gt;&lt;/FQL&gt;&lt;FQL&gt;&lt;Q&gt;CAGDPY@CL^EE_ACTUAL_ANNUAL(MED,+1)&lt;/Q&gt;&lt;R&gt;1&lt;/R&gt;&lt;C&gt;1&lt;/C&gt;&lt;D xsi:type="xsd:double"&gt;-3.2&lt;/D&gt;&lt;/FQL&gt;&lt;FQL&gt;&lt;Q&gt;CC_PL^FG_COMPANY_NAME&lt;/Q&gt;&lt;R&gt;1&lt;/R&gt;&lt;C&gt;1&lt;/C&gt;&lt;D xsi:type="xsd:string"&gt;Poland&lt;/D&gt;&lt;/FQL&gt;&lt;FQL&gt;&lt;Q&gt;USDTHB^FG_COMPANY_NAME&lt;/Q&gt;&lt;R&gt;1&lt;/R&gt;&lt;C&gt;1&lt;/C&gt;&lt;D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xsi:type="xsd:double"&gt;-0.017982721&lt;/D&gt;&lt;/FQL&gt;&lt;FQL&gt;&lt;Q&gt;USDMXN^FG_COMPANY_NAME&lt;/Q&gt;&lt;R&gt;1&lt;/R&gt;&lt;C&gt;1&lt;/C&gt;&lt;D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xsi:type="xsd:double"&gt;2.9633164&lt;/D&gt;&lt;/FQL&gt;&lt;FQL&gt;&lt;Q&gt;USDIDR^FG_PRICE_CHANGE(0,-6AM)&lt;/Q&gt;&lt;R&gt;1&lt;/R&gt;&lt;C&gt;1&lt;/C&gt;&lt;D xsi:type="xsd:double"&gt;6.1932564&lt;/D&gt;&lt;/FQL&gt;&lt;FQL&gt;&lt;Q&gt;EIDO^P_PRICE_RETURNS_PR('52W',2,-10AY,0,AM)&lt;/Q&gt;&lt;R&gt;121&lt;/R&gt;&lt;C&gt;1&lt;/C&gt;&lt;D xsi:type="xsd:double"&gt;-16.740889&lt;/D&gt;&lt;D xsi:type="xsd:double"&gt;0.12528896&lt;/D&gt;&lt;D xsi:type="xsd:double"&gt;33.906555&lt;/D&gt;&lt;D xsi:type="xsd:double"&gt;11.105442&lt;/D&gt;&lt;D xsi:type="xsd:double"&gt;0.45843124&lt;/D&gt;&lt;D xsi:type="xsd:double"&gt;20.008362&lt;/D&gt;&lt;D xsi:type="xsd:double"&gt;27.20126&lt;/D&gt;&lt;D xsi:type="xsd:double"&gt;22.081745&lt;/D&gt;&lt;D xsi:type="xsd:double"&gt;8.81654&lt;/D&gt;&lt;D xsi:type="xsd:double"&gt;0.83841085&lt;/D&gt;&lt;D xsi:type="xsd:double"&gt;-2.0222902&lt;/D&gt;&lt;D xsi:type="xsd:double"&gt;-7.558477&lt;/D&gt;&lt;D xsi:type="xsd:double"&gt;-8.264441&lt;/D&gt;&lt;D xsi:type="xsd:double"&gt;-23.650097&lt;/D&gt;&lt;D xsi:type="xsd:double"&gt;-29.073303&lt;/D&gt;&lt;D xsi:type="xsd:double"&gt;-38.54214&lt;/D&gt;&lt;D xsi:type="xsd:double"&gt;-20.978815&lt;/D&gt;&lt;D xsi:type="xsd:double"&gt;-24.462706&lt;/D&gt;&lt;D xsi:type="xsd:double"&gt;-21.488274&lt;/D&gt;&lt;D xsi:type="xsd:double"&gt;-21.420223&lt;/D&gt;&lt;D xsi:type="xsd:double"&gt;-19.592644&lt;/D&gt;&lt;D xsi:type="xsd:double"&gt;-14.593369&lt;/D&gt;&lt;D xsi:type="xsd:double"&gt;-9.396911&lt;/D&gt;&lt;D xsi:type="xsd:double"&gt;-12.248987&lt;/D&gt;&lt;D xsi:type="xsd:double"&gt;2.354455&lt;/D&gt;&lt;D xsi:type="xsd:double"&gt;19.041204&lt;/D&gt;&lt;D xsi:type="xsd:double"&gt;40.16112&lt;/D&gt;&lt;D xsi:type="xsd:double"&gt;64.94168&lt;/D&gt;&lt;D xsi:type="xsd:double"&gt;25.65111&lt;/D&gt;&lt;D xsi:type="xsd:double"&gt;12.552107&lt;/D&gt;&lt;D xsi:type="xsd:double"&gt;12.552393&lt;/D&gt;&lt;D xsi:type="xsd:double"&gt;18.45348&lt;/D&gt;&lt;D xsi:type="xsd:double"&gt;12.135553&lt;/D&gt;&lt;D xsi:type="xsd:double"&gt;15.055906&lt;/D&gt;&lt;D xsi:type="xsd:double"&gt;14.548122&lt;/D&gt;&lt;D xsi:type="xsd:double"&gt;20.700705&lt;/D&gt;&lt;D xsi:type="xsd:double"&gt;18.260883&lt;/D&gt;&lt;D xsi:type="xsd:double"&gt;5.0193667&lt;/D&gt;&lt;D xsi:type="xsd:double"&gt;6.100011&lt;/D&gt;&lt;D xsi:type="xsd:double"&gt;-1.7394662&lt;/D&gt;&lt;D xsi:type="xsd:double"&gt;3.0783653&lt;/D&gt;&lt;D xsi:type="xsd:double"&gt;19.756567&lt;/D&gt;&lt;D xsi:type="xsd:double"&gt;21.876598&lt;/D&gt;&lt;D xsi:type="xsd:double"&gt;26.917469&lt;/D&gt;&lt;D xsi:type="xsd:double"&gt;18.382347&lt;/D&gt;&lt;D xsi:type="xsd:double"&gt;4.0436864&lt;/D&gt;&lt;D xsi:type="xsd:double"&gt;-2.4128437&lt;/D&gt;&lt;D xsi:type="xsd:double"&gt;-5.2176714&lt;/D&gt;&lt;D xsi:type="xsd:double"&gt;-17.524755&lt;/D&gt;&lt;D xsi:type="xsd:double"&gt;-7.9382124&lt;/D&gt;&lt;D xsi:type="xsd:double"&gt;-9.9509535&lt;/D&gt;&lt;D xsi:type="xsd:double"&gt;-10.587502&lt;/D&gt;&lt;D xsi:type="xsd:double"&gt;-16.644596&lt;/D&gt;&lt;D xsi:type="xsd:double"&gt;-7.4492574&lt;/D&gt;&lt;D xsi:type="xsd:double"&gt;-10.635328&lt;/D&gt;&lt;D xsi:type="xsd:double"&gt;-10.121518&lt;/D&gt;&lt;D xsi:type="xsd:double"&gt;-8.20536&lt;/D&gt;&lt;D xsi:type="xsd:double"&gt;-0.973469&lt;/D&gt;&lt;D xsi:type="xsd:double"&gt;3.7459016&lt;/D&gt;&lt;D xsi:type="xsd:double"&gt;-3.0401886&lt;/D&gt;&lt;D xsi:type="xsd:double"&gt;18.616236&lt;/D&gt;&lt;D xsi:type="xsd:double"&gt;10.951937&lt;/D&gt;&lt;D xsi:type="xsd:double"&gt;5.560851&lt;/D&gt;&lt;D xsi:type="xsd:double"&gt;8.868861&lt;/D&gt;&lt;D xsi:type="xsd:double"&gt;20.409191&lt;/D&gt;&lt;D xsi:type="xsd:double"&gt;0.66235065&lt;/D&gt;&lt;D xsi:type="xsd:double"&gt;5.983448&lt;/D&gt;&lt;D xsi:type="xsd:double"&gt;-3.4805894&lt;/D&gt;&lt;D xsi:type="xsd:double"&gt;-14.413733&lt;/D&gt;&lt;D xsi:type="xsd:double"&gt;-42.49527&lt;/D&gt;&lt;D xsi:type="xsd:double"&gt;-39.489723&lt;/D&gt;&lt;D xsi:type="xsd:double"&gt;-28.006172&lt;/D&gt;&lt;D xsi:type="xsd:double"&gt;-28.255308&lt;/D&gt;&lt;D xsi:type="xsd:double"&gt;-25.826687&lt;/D&gt;&lt;D xsi:type="xsd:double"&gt;-17.62548&lt;/D&gt;&lt;D xsi:type="xsd:double"&gt;-28.002804&lt;/D&gt;&lt;D xsi:type="xsd:double"&gt;-27.933289&lt;/D&gt;&lt;D xsi:type="xsd:double"&gt;-5.3340077&lt;/D&gt;&lt;D xsi:type="xsd:double"&gt;-6.0207367&lt;/D&gt;&lt;D xsi:type="xsd:double"&gt;-7.232648&lt;/D&gt;&lt;D xsi:type="xsd:double"&gt;1.8339753&lt;/D&gt;&lt;D xsi:type="xsd:double"&gt;54.6656&lt;/D&gt;&lt;D xsi:type="xsd:double"&gt;43.259895&lt;/D&gt;&lt;D xsi:type="xsd:double"&gt;28.595852&lt;/D&gt;&lt;D xsi:type="xsd:double"&gt;12.66011&lt;/D&gt;&lt;D xsi:type="xsd:double"&gt;7.205248&lt;/D&gt;&lt;D xsi:type="xsd:double"&gt;6.4266086&lt;/D&gt;&lt;D xsi:type="xsd:double"&gt;22.394932&lt;/D&gt;&lt;D xsi:type="xsd:double"&gt;32.45816&lt;/D&gt;&lt;D xsi:type="xsd:double"&gt;4.3367147&lt;/D&gt;&lt;D xsi:type="xsd:double"&gt;-0.7903576&lt;/D&gt;&lt;D xsi:type="xsd:double"&gt;1.1279821&lt;/D&gt;&lt;D xsi:type="xsd:double"&gt;7.9101324&lt;/D&gt;&lt;D xsi:type="xsd:double"&gt;9.663069&lt;/D&gt;&lt;D xsi:type="xsd:double"&gt;17.848444&lt;/D&gt;&lt;D xsi:type="xsd:double"&gt;17.12463&lt;/D&gt;&lt;D xsi:type="xsd:double"&gt;14.981497&lt;/D&gt;&lt;D xsi:type="xsd:double"&gt;17.596233&lt;/D&gt;&lt;D xsi:type="xsd:double"&gt;17.142809&lt;/D&gt;&lt;D xsi:type="xsd:double"&gt;16.250504&lt;/D&gt;&lt;D xsi:type="xsd:double"&gt;1.5708447&lt;/D&gt;&lt;D xsi:type="xsd:double"&gt;3.550434&lt;/D&gt;&lt;D xsi:type="xsd:double"&gt;-2.8594434&lt;/D&gt;&lt;D xsi:type="xsd:double"&gt;4.520285&lt;/D&gt;&lt;D xsi:type="xsd:double"&gt;-3.5441756&lt;/D&gt;&lt;D xsi:type="xsd:double"&gt;-4.6357927&lt;/D&gt;&lt;D xsi:type="xsd:double"&gt;0.28674603&lt;/D&gt;&lt;D xsi:type="xsd:double"&gt;1.7499924&lt;/D&gt;&lt;D xsi:type="xsd:double"&gt;4.465306&lt;/D&gt;&lt;D xsi:type="xsd:double"&gt;4.263878&lt;/D&gt;&lt;D xsi:type="xsd:double"&gt;1.0470748&lt;/D&gt;&lt;D xsi:type="xsd:double"&gt;-3.504771&lt;/D&gt;&lt;D xsi:type="xsd:double"&gt;-11.0887165&lt;/D&gt;&lt;D xsi:type="xsd:double"&gt;-3.2293737&lt;/D&gt;&lt;D xsi:type="xsd:double"&gt;3.879857&lt;/D&gt;&lt;D xsi:type="xsd:double"&gt;-5.874729&lt;/D&gt;&lt;D xsi:type="xsd:double"&gt;1.2367249&lt;/D&gt;&lt;D xsi:type="xsd:double"&gt;-0.07309914&lt;/D&gt;&lt;D xsi:type="xsd:double"&gt;-13.855344&lt;/D&gt;&lt;D xsi:type="xsd:double"&gt;-11.634416&lt;/D&gt;&lt;D xsi:type="xsd:double"&gt;-12.646389&lt;/D&gt;&lt;/FQL&gt;&lt;FQL&gt;&lt;Q&gt;EWY^FMA_PE(NTMA,-10AY,0,AM,"PORTAGG","MEANR")&lt;/Q&gt;&lt;R&gt;121&lt;/R&gt;&lt;C&gt;1&lt;/C&gt;&lt;D xsi:type="xsd:double"&gt;9.60297539689895&lt;/D&gt;&lt;D xsi:type="xsd:double"&gt;10.1126088564808&lt;/D&gt;&lt;D xsi:type="xsd:double"&gt;10.3264797708104&lt;/D&gt;&lt;D xsi:type="xsd:double"&gt;10.2539998449008&lt;/D&gt;&lt;D xsi:type="xsd:double"&gt;9.37498629608428&lt;/D&gt;&lt;D xsi:type="xsd:double"&gt;9.8870192086381&lt;/D&gt;&lt;D xsi:type="xsd:double"&gt;9.6932128064491&lt;/D&gt;&lt;D xsi:type="xsd:double"&gt;9.79460040863973&lt;/D&gt;&lt;D xsi:type="xsd:double"&gt;9.85450697972138&lt;/D&gt;&lt;D xsi:type="xsd:double"&gt;9.92890662274005&lt;/D&gt;&lt;D xsi:type="xsd:double"&gt;10.2544336293508&lt;/D&gt;&lt;D xsi:type="xsd:double"&gt;9.77687296599119&lt;/D&gt;&lt;D xsi:type="xsd:double"&gt;9.69525412349939&lt;/D&gt;&lt;D xsi:type="xsd:double"&gt;9.48705497936003&lt;/D&gt;&lt;D xsi:type="xsd:double"&gt;9.26759272318893&lt;/D&gt;&lt;D xsi:type="xsd:double"&gt;9.44278698433545&lt;/D&gt;&lt;D xsi:type="xsd:double"&gt;10.3332157607382&lt;/D&gt;&lt;D xsi:type="xsd:double"&gt;10.3187575813941&lt;/D&gt;&lt;D xsi:type="xsd:double"&gt;10.0054514208824&lt;/D&gt;&lt;D xsi:type="xsd:double"&gt;10.2315674958751&lt;/D&gt;&lt;D xsi:type="xsd:double"&gt;10.2844998605884&lt;/D&gt;&lt;D xsi:type="xsd:double"&gt;10.6237385632093&lt;/D&gt;&lt;D xsi:type="xsd:double"&gt;10.2144536536064&lt;/D&gt;&lt;D xsi:type="xsd:double"&gt;9.93198925406516&lt;/D&gt;&lt;D xsi:type="xsd:double"&gt;9.73929607798161&lt;/D&gt;&lt;D xsi:type="xsd:double"&gt;9.96018147754644&lt;/D&gt;&lt;D xsi:type="xsd:double"&gt;10.0311093419683&lt;/D&gt;&lt;D xsi:type="xsd:double"&gt;10.0833781668949&lt;/D&gt;&lt;D xsi:type="xsd:double"&gt;9.90834342830003&lt;/D&gt;&lt;D xsi:type="xsd:double"&gt;9.6588865227703&lt;/D&gt;&lt;D xsi:type="xsd:double"&gt;9.70146007508897&lt;/D&gt;&lt;D xsi:type="xsd:double"&gt;9.58451766003526&lt;/D&gt;&lt;D xsi:type="xsd:double"&gt;9.43555790460964&lt;/D&gt;&lt;D xsi:type="xsd:double"&gt;9.53348558170992&lt;/D&gt;&lt;D xsi:type="xsd:double"&gt;9.0251066861339&lt;/D&gt;&lt;D xsi:type="xsd:double"&gt;9.61116199746942&lt;/D&gt;&lt;D xsi:type="xsd:double"&gt;9.54467778434029&lt;/D&gt;&lt;D xsi:type="xsd:double"&gt;9.38288868645594&lt;/D&gt;&lt;D xsi:type="xsd:double"&gt;9.13541577216713&lt;/D&gt;&lt;D xsi:type="xsd:double"&gt;9.12758331650416&lt;/D&gt;&lt;D xsi:type="xsd:double"&gt;9.3960549268031&lt;/D&gt;&lt;D xsi:type="xsd:double"&gt;9.243592394757&lt;/D&gt;&lt;D xsi:type="xsd:double"&gt;9.09281353314228&lt;/D&gt;&lt;D xsi:type="xsd:double"&gt;9.40566718352965&lt;/D&gt;&lt;D xsi:type="xsd:double"&gt;8.98385337111577&lt;/D&gt;&lt;D xsi:type="xsd:double"&gt;8.87035789161346&lt;/D&gt;&lt;D xsi:type="xsd:double"&gt;8.97706045911289&lt;/D&gt;&lt;D xsi:type="xsd:double"&gt;8.84772886823141&lt;/D&gt;&lt;D xsi:type="xsd:double"&gt;8.33016550298122&lt;/D&gt;&lt;D xsi:type="xsd:double"&gt;8.32784810176448&lt;/D&gt;&lt;D xsi:type="xsd:double"&gt;8.3093680766456&lt;/D&gt;&lt;D xsi:type="xsd:double"&gt;8.43019039811309&lt;/D&gt;&lt;D xsi:type="xsd:double"&gt;7.54685311588463&lt;/D&gt;&lt;D xsi:type="xsd:double"&gt;7.99715680328575&lt;/D&gt;&lt;D xsi:type="xsd:double"&gt;8.23661815374156&lt;/D&gt;&lt;D xsi:type="xsd:double"&gt;9.67982334321663&lt;/D&gt;&lt;D xsi:type="xsd:double"&gt;10.3162578287691&lt;/D&gt;&lt;D xsi:type="xsd:double"&gt;10.5016216818189&lt;/D&gt;&lt;D xsi:type="xsd:double"&gt;11.0972127404674&lt;/D&gt;&lt;D xsi:type="xsd:double"&gt;10.5430035629974&lt;/D&gt;&lt;D xsi:type="xsd:double"&gt;11.2676940381793&lt;/D&gt;&lt;D xsi:type="xsd:double"&gt;11.1974663684524&lt;/D&gt;&lt;D xsi:type="xsd:double"&gt;10.4691506440294&lt;/D&gt;&lt;D xsi:type="xsd:double"&gt;10.921774222034&lt;/D&gt;&lt;D xsi:type="xsd:double"&gt;11.2179290793552&lt;/D&gt;&lt;D xsi:type="xsd:double"&gt;11.2624231812947&lt;/D&gt;&lt;D xsi:type="xsd:double"&gt;11.4145939488846&lt;/D&gt;&lt;D xsi:type="xsd:double"&gt;11.1075320830088&lt;/D&gt;&lt;D xsi:type="xsd:double"&gt;10.2069272384898&lt;/D&gt;&lt;D xsi:type="xsd:double"&gt;9.13910916153433&lt;/D&gt;&lt;D xsi:type="xsd:double"&gt;11.332351565601&lt;/D&gt;&lt;D xsi:type="xsd:double"&gt;12.1348622069083&lt;/D&gt;&lt;D xsi:type="xsd:double"&gt;12.5821795282989&lt;/D&gt;&lt;D xsi:type="xsd:double"&gt;12.7104248713134&lt;/D&gt;&lt;D xsi:type="xsd:double"&gt;13.0033057740033&lt;/D&gt;&lt;D xsi:type="xsd:double"&gt;12.2719569229154&lt;/D&gt;&lt;D xsi:type="xsd:double"&gt;11.8721863190328&lt;/D&gt;&lt;D xsi:type="xsd:double"&gt;12.8622523273681&lt;/D&gt;&lt;D</t>
        </r>
      </text>
    </comment>
    <comment ref="A19" authorId="0" shapeId="0" xr:uid="{ED1ADBB5-E875-4D5C-815F-164B2C8AF1B7}">
      <text>
        <r>
          <rPr>
            <b/>
            <sz val="9"/>
            <color indexed="81"/>
            <rFont val="Tahoma"/>
            <charset val="1"/>
          </rPr>
          <t xml:space="preserve"> xsi:type="xsd:double"&gt;13.1427529822771&lt;/D&gt;&lt;D xsi:type="xsd:double"&gt;14.0357746782732&lt;/D&gt;&lt;D xsi:type="xsd:double"&gt;13.3076501163872&lt;/D&gt;&lt;D xsi:type="xsd:double"&gt;13.0177635504898&lt;/D&gt;&lt;D xsi:type="xsd:double"&gt;12.5138037069801&lt;/D&gt;&lt;D xsi:type="xsd:double"&gt;11.1573430446783&lt;/D&gt;&lt;D xsi:type="xsd:double"&gt;11.3568201315493&lt;/D&gt;&lt;D xsi:type="xsd:double"&gt;10.7297655162396&lt;/D&gt;&lt;D xsi:type="xsd:double"&gt;10.192298452117&lt;/D&gt;&lt;D xsi:type="xsd:double"&gt;10.15790575898&lt;/D&gt;&lt;D xsi:type="xsd:double"&gt;10.0852304416935&lt;/D&gt;&lt;D xsi:type="xsd:double"&gt;9.93375842244488&lt;/D&gt;&lt;D xsi:type="xsd:double"&gt;10.3826581259441&lt;/D&gt;&lt;D xsi:type="xsd:double"&gt;9.0969297899021&lt;/D&gt;&lt;D xsi:type="xsd:double"&gt;9.38372246156642&lt;/D&gt;&lt;D xsi:type="xsd:double"&gt;9.31633102191635&lt;/D&gt;&lt;D xsi:type="xsd:double"&gt;8.90801454450593&lt;/D&gt;&lt;D xsi:type="xsd:double"&gt;8.84174825129122&lt;/D&gt;&lt;D xsi:type="xsd:double"&gt;8.33197811155605&lt;/D&gt;&lt;D xsi:type="xsd:double"&gt;8.63840971276976&lt;/D&gt;&lt;D xsi:type="xsd:double"&gt;8.71624407420017&lt;/D&gt;&lt;D xsi:type="xsd:double"&gt;8.12659613704868&lt;/D&gt;&lt;D xsi:type="xsd:double"&gt;9.6076445463514&lt;/D&gt;&lt;D xsi:type="xsd:double"&gt;10.5142864927198&lt;/D&gt;&lt;D xsi:type="xsd:double"&gt;10.523682610734&lt;/D&gt;&lt;D xsi:type="xsd:double"&gt;12.1348959594856&lt;/D&gt;&lt;D xsi:type="xsd:double"&gt;12.6533977350843&lt;/D&gt;&lt;D xsi:type="xsd:double"&gt;13.225976425799&lt;/D&gt;&lt;D xsi:type="xsd:double"&gt;13.3440252000531&lt;/D&gt;&lt;D xsi:type="xsd:double"&gt;12.9725893542403&lt;/D&gt;&lt;D xsi:type="xsd:double"&gt;12.1402720038139&lt;/D&gt;&lt;D xsi:type="xsd:double"&gt;12.0193725571355&lt;/D&gt;&lt;D xsi:type="xsd:double"&gt;11.0817025254715&lt;/D&gt;&lt;D xsi:type="xsd:double"&gt;10.5747616367008&lt;/D&gt;&lt;D xsi:type="xsd:double"&gt;9.65482992261282&lt;/D&gt;&lt;D xsi:type="xsd:double"&gt;10.2509660128149&lt;/D&gt;&lt;D xsi:type="xsd:double"&gt;10.4293852015793&lt;/D&gt;&lt;D xsi:type="xsd:double"&gt;9.62604052329971&lt;/D&gt;&lt;D xsi:type="xsd:double"&gt;10.3983987467501&lt;/D&gt;&lt;D xsi:type="xsd:double"&gt;10.6801748672952&lt;/D&gt;&lt;D xsi:type="xsd:double"&gt;9.75891839814515&lt;/D&gt;&lt;D xsi:type="xsd:double"&gt;9.79208560185238&lt;/D&gt;&lt;D xsi:type="xsd:double"&gt;9.74510713732192&lt;/D&gt;&lt;/FQL&gt;&lt;FQL&gt;&lt;Q&gt;WL-FDS^FG_PRICE(0)/MAX(FG_PRICE(0,-1AY))&lt;/Q&gt;&lt;R&gt;1&lt;/R&gt;&lt;C&gt;1&lt;/C&gt;&lt;D xsi:type="xsd:double"&gt;0.783861671469741&lt;/D&gt;&lt;/FQL&gt;&lt;FQL&gt;&lt;Q&gt;TRYCA10Y-FDS^FG_YIELD(-10AY,0,Y,,"YTM")&lt;/Q&gt;&lt;R&gt;10&lt;/R&gt;&lt;C&gt;1&lt;/C&gt;&lt;D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xsi:type="xsd:double"&gt;3.0987&lt;/D&gt;&lt;/FQL&gt;&lt;FQL&gt;&lt;Q&gt;CAGDPY@ZA^EE_ACTUAL_ANNUAL(MED,+1)&lt;/Q&gt;&lt;R&gt;1&lt;/R&gt;&lt;C&gt;1&lt;/C&gt;&lt;D xsi:type="xsd:double"&gt;-2.2&lt;/D&gt;&lt;/FQL&gt;&lt;FQL&gt;&lt;Q&gt;USDAED^FG_PRICE_CHANGE(0,-3AM)&lt;/Q&gt;&lt;R&gt;1&lt;/R&gt;&lt;C&gt;1&lt;/C&gt;&lt;D xsi:type="xsd:double"&gt;0.021791458&lt;/D&gt;&lt;/FQL&gt;&lt;FQL&gt;&lt;Q&gt;USDBRL^FG_PRICE_CHANGE(0,-3AM)&lt;/Q&gt;&lt;R&gt;1&lt;/R&gt;&lt;C&gt;1&lt;/C&gt;&lt;D xsi:type="xsd:double"&gt;10.965836&lt;/D&gt;&lt;/FQL&gt;&lt;FQL&gt;&lt;Q&gt;FC0000ID^FMA_EPS(NTMA,-20AY,0,CY,,"PORTAGG","MEANR")&lt;/Q&gt;&lt;R&gt;20&lt;/R&gt;&lt;C&gt;1&lt;/C&gt;&lt;D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xsi:type="xsd:double"&gt;51.5269226422492&lt;/D&gt;&lt;D xsi:type="xsd:double"&gt;58.7717056112907&lt;/D&gt;&lt;D xsi:type="xsd:double"&gt;64.972794174405&lt;/D&gt;&lt;D xsi:type="xsd:double"&gt;67.9855595922809&lt;/D&gt;&lt;/FQL&gt;&lt;FQL&gt;&lt;Q&gt;EPOL^FG_TOTAL_RETURNC(-10AY,0,AM)&lt;/Q&gt;&lt;R&gt;121&lt;/R&gt;&lt;C&gt;1&lt;/C&gt;&lt;D xsi:type="xsd:double"&gt;-1.7156363&lt;/D&gt;&lt;D xsi:type="xsd:double"&gt;-0.06835461&lt;/D&gt;&lt;D xsi:type="xsd:double"&gt;-4.240763&lt;/D&gt;&lt;D xsi:type="xsd:double"&gt;1.4999986&lt;/D&gt;&lt;D xsi:type="xsd:double"&gt;-1.618582&lt;/D&gt;&lt;D xsi:type="xsd:double"&gt;-3.6122978&lt;/D&gt;&lt;D xsi:type="xsd:double"&gt;-8.738488&lt;/D&gt;&lt;D xsi:type="xsd:double"&gt;-5.4492593&lt;/D&gt;&lt;D xsi:type="xsd:double"&gt;3.5195827&lt;/D&gt;&lt;D xsi:type="xsd:double"&gt;-0.2550006&lt;/D&gt;&lt;D xsi:type="xsd:double"&gt;10.225832&lt;/D&gt;&lt;D xsi:type="xsd:double"&gt;-7.112485&lt;/D&gt;&lt;D xsi:type="xsd:double"&gt;-2.5566995&lt;/D&gt;&lt;D xsi:type="xsd:double"&gt;-3.5760462&lt;/D&gt;&lt;D xsi:type="xsd:double"&gt;-4.066128&lt;/D&gt;&lt;D xsi:type="xsd:double"&gt;-4.2384744&lt;/D&gt;&lt;D xsi:type="xsd:double"&gt;-0.58365464&lt;/D&gt;&lt;D xsi:type="xsd:double"&gt;-9.050882&lt;/D&gt;&lt;D xsi:type="xsd:double"&gt;1.411891&lt;/D&gt;&lt;D xsi:type="xsd:double"&gt;-10.752689&lt;/D&gt;&lt;D xsi:type="xsd:double"&gt;5.7831287&lt;/D&gt;&lt;D xsi:type="xsd:double"&gt;10.763109&lt;/D&gt;&lt;D xsi:type="xsd:double"&gt;-4.473013&lt;/D&gt;&lt;D xsi:type="xsd:double"&gt;-4.8439145&lt;/D&gt;&lt;D xsi:type="xsd:double"&gt;-5.2045465&lt;/D&gt;&lt;D xsi:type="xsd:double"&gt;5.382788&lt;/D&gt;&lt;D xsi:type="xsd:double"&gt;1.4755845&lt;/D&gt;&lt;D xsi:type="xsd:double"&gt;2.4888277&lt;/D&gt;&lt;D xsi:type="xsd:double"&gt;0.0818491&lt;/D&gt;&lt;D xsi:type="xsd:double"&gt;-6.379497&lt;/D&gt;&lt;D xsi:type="xsd:double"&gt;5.9865713&lt;/D&gt;&lt;D xsi:type="xsd:double"&gt;13.333332&lt;/D&gt;&lt;D xsi:type="xsd:double"&gt;3.8556576&lt;/D&gt;&lt;D xsi:type="xsd:double"&gt;5.949545&lt;/D&gt;&lt;D xsi:type="xsd:double"&gt;6.7385435&lt;/D&gt;&lt;D xsi:type="xsd:double"&gt;1.7255902&lt;/D&gt;&lt;D xsi:type="xsd:double"&gt;1.7089128&lt;/D&gt;&lt;D xsi:type="xsd:double"&gt;4.3265343&lt;/D&gt;&lt;D xsi:type="xsd:double"&gt;8.450699&lt;/D&gt;&lt;D xsi:type="xsd:double"&gt;-5.663782&lt;/D&gt;&lt;D xsi:type="xsd:double"&gt;1.644361&lt;/D&gt;&lt;D xsi:type="xsd:double"&gt;3.0850291&lt;/D&gt;&lt;D xsi:type="xsd:double"&gt;0.833869&lt;/D&gt;&lt;D xsi:type="xsd:double"&gt;10.297907&lt;/D&gt;&lt;D xsi:type="xsd:double"&gt;-12.3374405&lt;/D&gt;&lt;D xsi:type="xsd:double"&gt;-5.2871885&lt;/D&gt;&lt;D xsi:type="xsd:double"&gt;1.5261054&lt;/D&gt;&lt;D xsi:type="xsd:double"&gt;-8.742094&lt;/D&gt;&lt;D xsi:type="xsd:double"&gt;-7.119817&lt;/D&gt;&lt;D xsi:type="xsd:double"&gt;12.073803&lt;/D&gt;&lt;D xsi:type="xsd:double"&gt;4.4800997&lt;/D&gt;&lt;D xsi:type="xsd:double"&gt;-4.82648&lt;/D&gt;&lt;D xsi:type="xsd:double"&gt;-10.058683&lt;/D&gt;&lt;D xsi:type="xsd:double"&gt;10.018646&lt;/D&gt;&lt;D xsi:type="xsd:double"&gt;-1.2824655&lt;/D&gt;&lt;D xsi:type="xsd:double"&gt;4.130435&lt;/D&gt;&lt;D xsi:type="xsd:double"&gt;-2.546978&lt;/D&gt;&lt;D xsi:type="xsd:double"&gt;-1.4995754&lt;/D&gt;&lt;D xsi:type="xsd:double"&gt;1.4789104&lt;/D&gt;&lt;D xsi:type="xsd:double"&gt;-6.9867077&lt;/D&gt;&lt;D xsi:type="xsd:double"&gt;9.640145&lt;/D&gt;&lt;D xsi:type="xsd:double"&gt;-3.2421052&lt;/D&gt;&lt;D xsi:type="xsd:double"&gt;-12.924278&lt;/D&gt;&lt;D xsi:type="xsd:double"&gt;3.2983541&lt;/D&gt;&lt;D xsi:type="xsd:double"&gt;6.095791&lt;/D&gt;&lt;D xsi:type="xsd:double"&gt;-2.963972&lt;/D&gt;&lt;D xsi:type="xsd:double"&gt;1.4467478&lt;/D&gt;&lt;D xsi:type="xsd:double"&gt;-3.0346096&lt;/D&gt;&lt;D xsi:type="xsd:double"&gt;-16.528124&lt;/D&gt;&lt;D xsi:type="xsd:double"&gt;-19.683653&lt;/D&gt;&lt;D xsi:type="xsd:double"&gt;5.8351636&lt;/D&gt;&lt;D xsi:type="xsd:double"&gt;11.164701&lt;/D&gt;&lt;D xsi:type="xsd:double"&gt;4.28679&lt;/D&gt;&lt;D xsi:type="xsd:double"&gt;8.108115&lt;/D&gt;&lt;D xsi:type="xsd:double"&gt;2.6111126&lt;/D&gt;&lt;D xsi:type="xsd:double"&gt;-10.882515&lt;/D&gt;&lt;D xsi:type="xsd:double"&gt;-13.973266&lt;/D&gt;&lt;D xsi:type="xsd:double"&gt;26.05933&lt;/D&gt;&lt;D xsi:type="xsd:double"&gt;9.924722&lt;/D&gt;&lt;D xsi:type="xsd:double"&gt;-1.7930329&lt;/D&gt;&lt;D xsi:type="xsd:double"&gt;-2.6082397&lt;/D&gt;&lt;D xsi:type="xsd:double"&gt;-2.4102867&lt;/D&gt;&lt;D xsi:type="xsd:double"&gt;9.330416&lt;/D&gt;&lt;D xsi:type="xsd:double"&gt;13.152611&lt;/D&gt;&lt;D xsi:type="xsd:double"&gt;-0.5303621&lt;/D&gt;&lt;D xsi:type="xsd:double"&gt;-3.756708&lt;/D&gt;&lt;D xsi:type="xsd:double"&gt;3.8568735&lt;/D&gt;&lt;D xsi:type="xsd:double"&gt;-3.3109605&lt;/D&gt;&lt;D xsi:type="xsd:double"&gt;8.051825&lt;/D&gt;&lt;D xsi:type="xsd:double"&gt;-15.28908&lt;/D&gt;&lt;D xsi:type="xsd:double"&gt;6.7463517&lt;/D&gt;&lt;D xsi:type="xsd:double"&gt;-3.1354666&lt;/D&gt;&lt;D xsi:type="xsd:double"&gt;-11.489993&lt;/D&gt;&lt;D xsi:type="xsd:double"&gt;5.1368&lt;/D&gt;&lt;D xsi:type="xsd:double"&gt;-13.5953245&lt;/D&gt;&lt;D xsi:type="xsd:double"&gt;1.0448694&lt;/D&gt;&lt;D xsi:type="xsd:double"&gt;-9.77025&lt;/D&gt;&lt;D xsi:type="xsd:double"&gt;-5.306119&lt;/D&gt;&lt;D xsi:type="xsd:double"&gt;-7.6149464&lt;/D&gt;&lt;D xsi:type="xsd:double"&gt;-11.430788&lt;/D&gt;&lt;D xsi:type="xsd:double"&gt;9.569788&lt;/D&gt;&lt;D xsi:type="xsd:double"&gt;17.628216&lt;/D&gt;&lt;D xsi:type="xsd:double"&gt;4.319072&lt;/D&gt;&lt;D xsi:type="xsd:double"&gt;11.229229&lt;/D&gt;&lt;D xsi:type="xsd:double"&gt;-5.7945013&lt;/D&gt;&lt;D xsi:type="xsd:double"&gt;-5.389982&lt;/D&gt;&lt;D xsi:type="xsd:double"&gt;18.09652&lt;/D&gt;&lt;D xsi:type="xsd:double"&gt;1.2485743&lt;/D&gt;&lt;D xsi:type="xsd:double"&gt;6.0538054&lt;/D&gt;&lt;D xsi:type="xsd:double"&gt;11.046516&lt;/D&gt;&lt;D xsi:type="xsd:double"&gt;-8.138985&lt;/D&gt;&lt;D xsi:type="xsd:double"&gt;-12.746107&lt;/D&gt;&lt;D xsi:type="xsd:double"&gt;14.608073&lt;/D&gt;&lt;D xsi:type="xsd:double"&gt;15.647674&lt;/D&gt;&lt;D xsi:type="xsd:double"&gt;5.5515885&lt;/D&gt;&lt;D xsi:type="xsd:double"&gt;-7.121009&lt;/D&gt;&lt;D xsi:type="xsd:double"&gt;9.830666&lt;/D&gt;&lt;D xsi:type="xsd:double"&gt;1.0278344&lt;/D&gt;&lt;D xsi:type="xsd:double"&gt;1.186943&lt;/D&gt;&lt;D xsi:type="xsd:double"&gt;5.6975245&lt;/D&gt;&lt;D xsi:type="xsd:double"&gt;-0.949347&lt;/D&gt;&lt;/FQL&gt;&lt;FQL&gt;&lt;Q&gt;EWM^FMA_DIV_YLD(NTMA,-10AY,0,AM,"PORTAGG","MEANR")&lt;/Q&gt;&lt;R&gt;121&lt;/R&gt;&lt;C&gt;1&lt;/C&gt;&lt;D xsi:type="xsd:double"&gt;3.11214896045041&lt;/D&gt;&lt;D xsi:type="xsd:double"&gt;3.15813509053513&lt;/D&gt;&lt;D xsi:type="xsd:double"&gt;3.13774189194931&lt;/D&gt;&lt;D xsi:type="xsd:double"&gt;3.20903565468392&lt;/D&gt;&lt;D xsi:type="xsd:double"&gt;3.27955424960405&lt;/D&gt;&lt;D xsi:type="xsd:double"&gt;3.20371677768658&lt;/D&gt;&lt;D xsi:type="xsd:double"&gt;3.29312316304513&lt;/D&gt;&lt;D xsi:type="xsd:double"&gt;3.24496187519337&lt;/D&gt;&lt;D xsi:type="xsd:double"&gt;3.14140983906306&lt;/D&gt;&lt;D xsi:type="xsd:double"&gt;3.18727514725567&lt;/D&gt;&lt;D xsi:type="xsd:double"&gt;3.0872708237848&lt;/D&gt;&lt;D xsi:type="xsd:double"&gt;3.21891100167845&lt;/D&gt;&lt;D xsi:type="xsd:double"&gt;3.29648225012019&lt;/D&gt;&lt;D xsi:type="xsd:double"&gt;3.31981229703432&lt;/D&gt;&lt;D xsi:type="xsd:double"&gt;3.47031759523301&lt;/D&gt;&lt;D xsi:type="xsd:double"&gt;3.44604163172041&lt;/D&gt;&lt;D xsi:type="xsd:double"&gt;3.26153301129936&lt;/D&gt;&lt;D xsi:type="xsd:double"&gt;3.25858637632009&lt;/D&gt;&lt;D xsi:type="xsd:double"&gt;3.28817507614311&lt;/D&gt;&lt;D xsi:type="xsd:double"&gt;3.3465280736245&lt;/D&gt;&lt;D xsi:type="xsd:double"&gt;3.15228388240886&lt;/D&gt;&lt;D xsi:type="xsd:double"&gt;3.08531224233942&lt;/D&gt;&lt;D xsi:type="xsd:double"&gt;3.1332333537722&lt;/D&gt;&lt;D xsi:type="xsd:double"&gt;3.15136822457749&lt;/D&gt;&lt;D xsi:type="xsd:double"&gt;3.08626126836578&lt;/D&gt;&lt;D xsi:type="xsd:double"&gt;3.01789109628357&lt;/D&gt;&lt;D xsi:type="xsd:double"&gt;2.95482079227186&lt;/D&gt;&lt;D xsi:type="xsd:double"&gt;2.96045592127984&lt;/D&gt;&lt;D xsi:type="xsd:double"&gt;2.94236061624386&lt;/D&gt;&lt;D xsi:type="xsd:double"&gt;3.01330640614907&lt;/D&gt;&lt;D xsi:type="xsd:double"&gt;3.04890876308012&lt;/D&gt;&lt;D xsi:type="xsd:double"&gt;2.98547940186279&lt;/D&gt;&lt;D xsi:type="xsd:double"&gt;3.01201147409562&lt;/D&gt;&lt;D xsi:type="xsd:double"&gt;2.94622423593864&lt;/D&gt;&lt;D xsi:type="xsd:double"&gt;2.94933868852452&lt;/D&gt;&lt;D xsi:type="xsd:double"&gt;2.97825440439086&lt;/D&gt;&lt;D xsi:type="xsd:double"&gt;3.02671684629985&lt;/D&gt;&lt;D xsi:type="xsd:double"&gt;3.03069368063655&lt;/D&gt;&lt;D xsi:type="xsd:double"&gt;3.04772279126195&lt;/D&gt;&lt;D xsi:type="xsd:double"&gt;3.07994392620517&lt;/D&gt;&lt;D xsi:type="xsd:double"&gt;3.19678440734305&lt;/D&gt;&lt;D xsi:type="xsd:double"&gt;3.31690176405401&lt;/D&gt;&lt;D xsi:type="xsd:double"&gt;3.17486035615786&lt;/D&gt;&lt;D xsi:type="xsd:double"&gt;3.07011602270428&lt;/D&gt;&lt;D xsi:type="xsd:double"&gt;3.14842387876147&lt;/D&gt;&lt;D xsi:type="xsd:double"&gt;3.19391952755614&lt;/D&gt;&lt;D xsi:type="xsd:double"&gt;3.18927591835462&lt;/D&gt;&lt;D xsi:type="xsd:double"&gt;3.2930921899642&lt;/D&gt;&lt;D xsi:type="xsd:double"&gt;3.42502937820346&lt;/D&gt;&lt;D xsi:type="xsd:double"&gt;3.22336809511002&lt;/D&gt;&lt;D xsi:type="xsd:double"&gt;3.12449144328374&lt;/D&gt;&lt;D xsi:type="xsd:double"&gt;3.22275748655689&lt;/D&gt;&lt;D xsi:type="xsd:double"&gt;3.45562149252295&lt;/D&gt;&lt;D xsi:type="xsd:double"&gt;3.36315208235219&lt;/D&gt;&lt;D xsi:type="xsd:double"&gt;3.28560196719486&lt;/D&gt;&lt;D xsi:type="xsd:double"&gt;3.24810640368549&lt;/D&gt;&lt;D xsi:type="xsd:double"&gt;3.25632385774838&lt;/D&gt;&lt;D xsi:type="xsd:double"&gt;3.38619560945397&lt;/D&gt;&lt;D xsi:type="xsd:double"&gt;3.38326731787061&lt;/D&gt;&lt;D xsi:type="xsd:double"&gt;3.45538505789462&lt;/D&gt;&lt;D xsi:type="xsd:double"&gt;3.42697706895065&lt;/D&gt;&lt;D xsi:type="xsd:double"&gt;3.45205617247555&lt;/D&gt;&lt;D xsi:type="xsd:double"&gt;3.53255290705185&lt;/D&gt;&lt;D xsi:type="xsd:double"&gt;3.54705717874428&lt;/D&gt;&lt;D xsi:type="xsd:double"&gt;3.56335426965855&lt;/D&gt;&lt;D xsi:type="xsd:double"&gt;3.4859666674753&lt;/D&gt;&lt;D xsi:type="xsd:double"&gt;3.43583728206342&lt;/D&gt;&lt;D xsi:type="xsd:double"&gt;3.57584270370016&lt;/D&gt;&lt;D xsi:type="xsd:double"&gt;3.77739741955009&lt;/D&gt;&lt;D xsi:type="xsd:double"&gt;4.06917597957159&lt;/D&gt;&lt;D xsi:type="xsd:double"&gt;3.77684263816893&lt;/D&gt;&lt;D xsi:type="xsd:double"&gt;3.24477187177041&lt;/D&gt;&lt;D xsi:type="xsd:double"&gt;3.16258828809843&lt;/D&gt;&lt;D xsi:type="xsd:double"&gt;3.0022360849463&lt;/D&gt;&lt;D xsi:type="xsd:double"&gt;3.22613245576327&lt;/D&gt;&lt;D xsi:type="xsd:double"&gt;3.283488862034&lt;/D&gt;&lt;D xsi:type="xsd:double"&gt;3.46158745849957&lt;/D&gt;&lt;D xsi:type="xsd:double"&gt;3.45457923009025&lt;/D&gt;&lt;D xsi:type="xsd:double"&gt;3.57621396888694&lt;/D&gt;&lt;D xsi:type="xsd:double"&gt;3.80136459987723&lt;/D&gt;&lt;D xsi:type="xsd:double"&gt;4.01487580657477&lt;/D&gt;&lt;D xsi:type="xsd:double"&gt;4.02661366273884&lt;/D&gt;&lt;D xsi:type="xsd:double"&gt;3.96236652919296&lt;/D&gt;&lt;D xsi:type="xsd:double"&gt;4.10676258843488&lt;/D&gt;&lt;D xsi:type="xsd:double"&gt;4.1952861906044&lt;/D&gt;&lt;D xsi:type="xsd:double"&gt;4.24990643285331&lt;/D&gt;&lt;D xsi:type="xsd:double"&gt;4.00284344249792&lt;/D&gt;&lt;D xsi:type="xsd:double"&gt;4.03056918595633&lt;/D&gt;&lt;D xsi:type="xsd:double"&gt;3.90747237381162&lt;/D&gt;&lt;D xsi:type="xsd:double"&gt;4.02177570851402&lt;/D&gt;&lt;D xsi:type="xsd:double"&gt;3.76974532422813&lt;/D&gt;&lt;D xsi:type="xsd:double"&gt;3.87732099139644&lt;/D&gt;&lt;D xsi:type="xsd:double"&gt;3.75672146357554&lt;/D&gt;&lt;D xsi:type="xsd:double"&gt;3.78858801859407&lt;/D&gt;&lt;D xsi:type="xsd:double"&gt;3.83750229103488&lt;/D&gt;&lt;D xsi:type="xsd:double"&gt;3.97693655650324&lt;/D&gt;&lt;D xsi:type="xsd:double"&gt;4.16667067563055&lt;/D&gt;&lt;D xsi:type="xsd:double"&gt;4.06283760807174&lt;/D&gt;&lt;D xsi:type="xsd:double"&gt;4.05967696402376&lt;/D&gt;&lt;D xsi:type="xsd:double"&gt;4.38953883249498&lt;/D&gt;&lt;D xsi:type="xsd:double"&gt;4.28613445785936&lt;/D&gt;&lt;D xsi:type="xsd:double"&gt;4.15112474501096&lt;/D&gt;&lt;D xsi:type="xsd:double"&gt;4.21240907027421&lt;/D&gt;&lt;D xsi:type="xsd:double"&gt;4.19009390774601&lt;/D&gt;&lt;D xsi:type="xsd:double"&gt;4.30146274443841&lt;/D&gt;&lt;D xsi:type="xsd:double"&gt;4.48748464424761&lt;/D&gt;&lt;D xsi:type="xsd:double"&gt;4.43711833174927&lt;/D&gt;&lt;D xsi:type="xsd:double"&gt;4.45102944337479&lt;/D&gt;&lt;D xsi:type="xsd:double"&gt;4.44591235311614&lt;/D&gt;&lt;D xsi:type="xsd:double"&gt;4.25888354511798&lt;/D&gt;&lt;D xsi:type="xsd:double"&gt;4.24952851629936&lt;/D&gt;&lt;D xsi:type="xsd:double"&gt;4.31922483244705&lt;/D&gt;&lt;D xsi:type="xsd:double"&gt;4.31427503173595&lt;/D&gt;&lt;D xsi:type="xsd:double"&gt;4.26311773066835&lt;/D&gt;&lt;D xsi:type="xsd:double"&gt;4.30585249509403&lt;/D&gt;&lt;D xsi:type="xsd:double"&gt;4.2482324443091&lt;/D&gt;&lt;D xsi:type="xsd:double"&gt;4.13752611238335&lt;/D&gt;&lt;D xsi:type="xsd:double"&gt;4.19345248935773&lt;/D&gt;&lt;D xsi:type="xsd:double"&gt;4.10155439291948&lt;/D&gt;&lt;D xsi:type="xsd:double"&gt;4.04328052694378&lt;/D&gt;&lt;D xsi:type="xsd:double"&gt;4.16255158234831&lt;/D&gt;&lt;/FQL&gt;&lt;FQL&gt;&lt;Q&gt;EWW^FMA_PE(LTMA,-10AY,0,AM,"PORTAGG","MEANR")&lt;/Q&gt;&lt;R&gt;121&lt;/R&gt;&lt;C&gt;1&lt;/C&gt;&lt;D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xsi:type="xsd:double"&gt;22.8566875938703&lt;/D&gt;&lt;D xsi:type="xsd:double"&gt;24.8861741149146&lt;/D&gt;&lt;D xsi:type="xsd:double"&gt;24.5986680167376&lt;/D&gt;&lt;D xsi:type="xsd:double"&gt;24.4888521735212&lt;/D&gt;&lt;D xsi:type="xsd:double"&gt;24.0324782290389&lt;/D&gt;&lt;D xsi:type="xsd:double"&gt;22.9050861749308&lt;/D&gt;&lt;D xsi:type="xsd:double"&gt;22.9349838810319&lt;/D&gt;&lt;D xsi:type="xsd:double"&gt;22.6666016949522&lt;/D&gt;&lt;D xsi:type="xsd:double"&gt;22.2170259091977&lt;/D&gt;&lt;D xsi:type="xsd:double"&gt;22.4283419143024&lt;/D&gt;&lt;D xsi:type="xsd:double"&gt;20.88330766804&lt;/D&gt;&lt;D xsi:type="xsd:double"&gt;20.4246554600642&lt;/D&gt;&lt;D xsi:type="xsd:double"&gt;20.7118506133804&lt;/D&gt;&lt;D xsi:type="xsd:double"&gt;21.5198952245878&lt;/D&gt;&lt;D xsi:type="xsd:double"&gt;21.3584778888058&lt;/D&gt;&lt;D xsi:type="xsd:double"&gt;20.868495918125&lt;/D&gt;&lt;D xsi:type="xsd:double"&gt;20.4721140362862&lt;/D&gt;&lt;D xsi:type="xsd:double"&gt;19.9021524480247&lt;/D&gt;&lt;D xsi:type="xsd:double"&gt;20.1575162739778&lt;/D&gt;&lt;D xsi:type="xsd:double"&gt;19.5884203291145&lt;/D&gt;&lt;D xsi:type="xsd:double"&gt;19.0066513596948&lt;/D&gt;&lt;D xsi:type="xsd:double"&gt;18.2601461338607&lt;/D&gt;&lt;D xsi:type="xsd:double"&gt;16.839159918849&lt;/D&gt;&lt;D xsi:type="xsd:double"&gt;17.0119432864753&lt;/D&gt;&lt;D xsi:type="xsd:double"&gt;17.789156898089&lt;/D&gt;&lt;D xsi:type="xsd:double"&gt;17.9727025626927&lt;/D&gt;&lt;D xsi:type="xsd:double"&gt;17.6706066797939&lt;/D&gt;&lt;D xsi:type="xsd:double"&gt;17.6854085390363&lt;/D&gt;&lt;D xsi:type="xsd:double"&gt;17.1097423439392&lt;/D&gt;&lt;D xsi:type="xsd:double"&gt;17.2479051316157&lt;/D&gt;&lt;D xsi:type="xsd:double"&gt;17.5767181876512&lt;/D&gt;&lt;D xsi:type="xsd:double"&gt;17.4109824790685&lt;/D&gt;&lt;D xsi:type="xsd:double"&gt;17.1686873987436&lt;/D&gt;&lt;D xsi:type="xsd:double"&gt;16.1247505983259&lt;/D&gt;&lt;D xsi:type="xsd:double"&gt;14.5708577857332&lt;/D&gt;&lt;D xsi:type="xsd:double"&gt;14.5672235529669&lt;/D&gt;&lt;D xsi:type="xsd:double"&gt;15.3621784642126&lt;/D&gt;&lt;D xsi:type="xsd:double"&gt;15.5558127306881&lt;/D&gt;&lt;D xsi:type="xsd:double"&gt;15.3659318081246&lt;/D&gt;&lt;D xsi:type="xsd:double"&gt;15.4282521556137&lt;/D&gt;&lt;D xsi:type="xsd:double"&gt;14.8936297979768&lt;/D&gt;&lt;D xsi:type="xsd:double"&gt;14.8819357843516&lt;/D&gt;&lt;D xsi:type="xsd:double"&gt;14.5544984673019&lt;/D&gt;&lt;D xsi:type="xsd:double"&gt;14.4679000304857&lt;/D&gt;&lt;D xsi:type="xsd:double"&gt;15.0217016347115&lt;/D&gt;&lt;D xsi:type="xsd:double"&gt;15.4779062206256&lt;/D&gt;&lt;D xsi:type="xsd:double"&gt;15.2975636095365&lt;/D&gt;&lt;D xsi:type="xsd:double"&gt;15.7688435006802&lt;/D&gt;&lt;D xsi:type="xsd:double"&gt;15.9847192689138&lt;/D&gt;&lt;D xsi:type="xsd:double"&gt;15.1492676667433&lt;/D&gt;&lt;D xsi:type="xsd:double"&gt;14.390381538761&lt;/D&gt;&lt;D xsi:type="xsd:double"&gt;14.8729257309533&lt;/D&gt;&lt;D xsi:type="xsd:double"&gt;16.4339957441843&lt;/D&gt;&lt;D xsi:type="xsd:double"&gt;17.8792617167505&lt;/D&gt;&lt;D xsi:type="xsd:double"&gt;19.3009912224268&lt;/D&gt;&lt;D xsi:type="xsd:double"&gt;20.2421206183942&lt;/D&gt;&lt;D xsi:type="xsd:double"&gt;20.2169154985533&lt;/D&gt;&lt;D xsi:type="xsd:double"&gt;20.6020494637503&lt;/D&gt;&lt;D xsi:type="xsd:double"&gt;23.4216010124113&lt;/D&gt;&lt;D xsi:type="xsd:double"&gt;32.0359479833361&lt;/D&gt;&lt;D xsi:type="xsd:double"&gt;29.8149847284248&lt;/D&gt;&lt;D xsi:type="xsd:double"&gt;27.5143667519754&lt;/D&gt;&lt;D xsi:type="xsd:double"&gt;26.5199375390223&lt;/D&gt;&lt;D xsi:type="xsd:double"&gt;25.3283302373984&lt;/D&gt;&lt;D xsi:type="xsd:double"&gt;24.1615114359771&lt;/D&gt;&lt;D xsi:type="xsd:double"&gt;22.9796274333706&lt;/D&gt;&lt;D xsi:type="xsd:double"&gt;21.5459552831957&lt;/D&gt;&lt;D xsi:type="xsd:double"&gt;20.4248791548408&lt;/D&gt;&lt;D xsi:type="xsd:double"&gt;18.5491617342945&lt;/D&gt;&lt;D xsi:type="xsd:double"&gt;17.2058553267834&lt;/D&gt;&lt;D xsi:type="xsd:double"&gt;15.3464774267821&lt;/D&gt;&lt;D xsi:type="xsd:double"&gt;15.5296360067844&lt;/D&gt;&lt;D xsi:type="xsd:double"&gt;14.4222660923942&lt;/D&gt;&lt;D xsi:type="xsd:double"&gt;15.0346405199802&lt;/D&gt;&lt;D xsi:type="xsd:double"&gt;15.0748078151258&lt;/D&gt;&lt;D xsi:type="xsd:double"&gt;14.7910765106579&lt;/D&gt;&lt;D xsi:type="xsd:double"&gt;14.6045007523966&lt;/D&gt;&lt;D xsi:type="xsd:double"&gt;13.923113576929&lt;/D&gt;&lt;D xsi:type="xsd:double"&gt;13.6537247895678&lt;/D&gt;&lt;D xsi:type="xsd:double"&gt;13.2583695998522&lt;/D&gt;&lt;D xsi:type="xsd:double"&gt;12.7664073300907&lt;/D&gt;&lt;D xsi:type="xsd:double"&gt;13.3367164971871&lt;/D&gt;&lt;D xsi:type="xsd:double"&gt;13.5485874699859&lt;/D&gt;&lt;D xsi:type="xsd:double"&gt;12.9708167316483&lt;/D&gt;&lt;D xsi:type="xsd:double"&gt;14.2391084055242&lt;/D&gt;&lt;D xsi:type="xsd:double"&gt;14.6073554880224&lt;/D&gt;&lt;D xsi:type="xsd:double"&gt;14.4559407449811&lt;/D&gt;&lt;D xsi:type="xsd:double"&gt;14.3396473467745&lt;/D&gt;&lt;D xsi:type="xsd:double"&gt;13.9446237426056&lt;/D&gt;&lt;D xsi:type="xsd:double"&gt;13.5432955308518&lt;/D&gt;&lt;D xsi:type="xsd:double"&gt;13.5637972597074&lt;/D&gt;&lt;D xsi:type="xsd:double"&gt;13.1680133509391&lt;/D&gt;&lt;D xsi:type="xsd:double"&gt;12.7084095252959&lt;/D&gt;&lt;D xsi:type="xsd:double"&gt;12.1757150463821&lt;/D&gt;&lt;D xsi:type="xsd:double"&gt;12.9447093682619&lt;/D&gt;&lt;D xsi:type="xsd:double"&gt;14.1081238147662&lt;/D&gt;&lt;D xsi:type="xsd:double"&gt;13.9036937120389&lt;/D&gt;&lt;D xsi:type="xsd:double"&gt;15.8436754788553&lt;/D&gt;&lt;D xsi:type="xsd:double"&gt;15.6699028522031&lt;/D&gt;&lt;D xsi:type="xsd:double"&gt;15.4523290320896&lt;/D&gt;&lt;D xsi:type="xsd:double"&gt;14.9203147204315&lt;/D&gt;&lt;D xsi:type="xsd:double"&gt;14.3023439591596&lt;/D&gt;&lt;/FQL&gt;&lt;FQL&gt;&lt;Q&gt;W-FDS^FG_PRICE_CHANGE(0,-3AM)&lt;/Q&gt;&lt;R&gt;1&lt;/R&gt;&lt;C&gt;1&lt;/C&gt;&lt;D xsi:type="xsd:double"&gt;-1.20481927710843&lt;/D&gt;&lt;/FQL&gt;&lt;FQL&gt;&lt;Q&gt;MCHI^FG_PRICE(0)&lt;/Q&gt;&lt;R&gt;1&lt;/R&gt;&lt;C&gt;1&lt;/C&gt;&lt;D xsi:type="xsd:double"&gt;42.17&lt;/D&gt;&lt;/FQL&gt;&lt;FQL&gt;&lt;Q&gt;EWW^FG_PRICE_MAVG(0,,,,200)&lt;/Q&gt;&lt;R&gt;1&lt;/R&gt;&lt;C&gt;1&lt;/C&gt;&lt;D xsi:type="xsd:double"&gt;63.40695&lt;/D&gt;&lt;/FQL&gt;&lt;FQL&gt;&lt;Q&gt;EPOL^FG_PRICE_MAVG(0,,,,30)&lt;/Q&gt;&lt;R&gt;1&lt;/R&gt;&lt;C&gt;1&lt;/C&gt;&lt;D xsi:type="xsd:double"&gt;24.504667&lt;/D&gt;&lt;/FQL&gt;&lt;FQL&gt;&lt;Q&gt;EWM^JULIAN(FMA_ROE(NTMA,-20AY,NOW,FY,"PORTAGG","MEANR").DATES)&lt;/Q&gt;&lt;R&gt;20&lt;/R&gt;&lt;C&gt;1&lt;/C&gt;&lt;D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xsi:type="xsd:long"&gt;45289&lt;/D&gt;&lt;/FQL&gt;&lt;FQL&gt;&lt;Q&gt;CAGDPY@CL^EE_ACTUAL_ANNUAL(MED,0)&lt;/Q&gt;&lt;R&gt;1&lt;/R&gt;&lt;C&gt;1&lt;/C&gt;&lt;D xsi:type="xsd:double"&gt;-3.68653581083686&lt;/D&gt;&lt;/FQL&gt;&lt;FQL&gt;&lt;Q&gt;USDQAR^STD(FG_PRICE_CHANGE(0,-3AY,M))&lt;/Q&gt;&lt;R&gt;1&lt;/R&gt;&lt;C&gt;1&lt;/C&gt;&lt;D xsi:type="xsd:double"&gt;0.0102709733271533&lt;/D&gt;&lt;/FQL&gt;&lt;FQL&gt;&lt;Q&gt;USDTWD^STD(FG_PRICE_CHANGE(0,-3AY,M))&lt;/Q&gt;&lt;R&gt;1&lt;/R&gt;&lt;C&gt;1&lt;/C&gt;&lt;D xsi:type="xsd:double"&gt;1.6641207467155&lt;/D&gt;&lt;/FQL&gt;&lt;FQL&gt;&lt;Q&gt;USDIDR^FG_PRICE_CHANGE(0,-3AM)&lt;/Q&gt;&lt;R&gt;1&lt;/R&gt;&lt;C&gt;1&lt;/C&gt;&lt;D xsi:type="xsd:double"&gt;3.2797217&lt;/D&gt;&lt;/FQL&gt;&lt;FQL&gt;&lt;Q&gt;ECH^P_PRICE_RETURNS_PR('52W',2,-10AY,0,AM)&lt;/Q&gt;&lt;R&gt;121&lt;/R&gt;&lt;C&gt;1&lt;/C&gt;&lt;D xsi:type="xsd:double"&gt;-13.646054&lt;/D&gt;&lt;D xsi:type="xsd:double"&gt;-9.608561&lt;/D&gt;&lt;D xsi:type="xsd:double"&gt;-5.3951144&lt;/D&gt;&lt;D xsi:type="xsd:double"&gt;-16.54297&lt;/D&gt;&lt;D xsi:type="xsd:double"&gt;-16.594006&lt;/D&gt;&lt;D xsi:type="xsd:double"&gt;-9.957182&lt;/D&gt;&lt;D xsi:type="xsd:double"&gt;-12.734091&lt;/D&gt;&lt;D xsi:type="xsd:double"&gt;-5.589843&lt;/D&gt;&lt;D xsi:type="xsd:double"&gt;-4.0387273&lt;/D&gt;&lt;D xsi:type="xsd:double"&gt;-10.670442&lt;/D&gt;&lt;D xsi:type="xsd:double"&gt;-3.3402562&lt;/D&gt;&lt;D xsi:type="xsd:double"&gt;-10.109007&lt;/D&gt;&lt;D xsi:type="xsd:double"&gt;-15.0648&lt;/D&gt;&lt;D xsi:type="xsd:double"&gt;-20.522373&lt;/D&gt;&lt;D xsi:type="xsd:double"&gt;-17.815722&lt;/D&gt;&lt;D xsi:type="xsd:double"&gt;-23.742783&lt;/D&gt;&lt;D xsi:type="xsd:double"&gt;-14.362264&lt;/D&gt;&lt;D xsi:type="xsd:double"&gt;-21.85598&lt;/D&gt;&lt;D xsi:type="xsd:double"&gt;-16.986544&lt;/D&gt;&lt;D xsi:type="xsd:double"&gt;-17.564928&lt;/D&gt;&lt;D xsi:type="xsd:double"&gt;-16.979385&lt;/D&gt;&lt;D xsi:type="xsd:double"&gt;-8.448601&lt;/D&gt;&lt;D xsi:type="xsd:double"&gt;-10.703218&lt;/D&gt;&lt;D xsi:type="xsd:double"&gt;-13.406581&lt;/D&gt;&lt;D xsi:type="xsd:double"&gt;-4.3583097&lt;/D&gt;&lt;D xsi:type="xsd:double"&gt;10.346508&lt;/D&gt;&lt;D xsi:type="xsd:double"&gt;15.752947&lt;/D&gt;&lt;D xsi:type="xsd:double"&gt;18.912102&lt;/D&gt;&lt;D xsi:type="xsd:double"&gt;15.0548935&lt;/D&gt;&lt;D xsi:type="xsd:double"&gt;17.72728&lt;/D&gt;&lt;D xsi:type="xsd:double"&gt;16.06022&lt;/D&gt;&lt;D xsi:type="xsd:double"&gt;30.579079&lt;/D&gt;&lt;D xsi:type="xsd:double"&gt;23.076904&lt;/D&gt;&lt;D xsi:type="xsd:double"&gt;25.198782&lt;/D&gt;&lt;D xsi:type="xsd:double"&gt;15.489567&lt;/D&gt;&lt;D xsi:type="xsd:double"&gt;23.783302&lt;/D&gt;&lt;D xsi:type="xsd:double"&gt;18.307125&lt;/D&gt;&lt;D xsi:type="xsd:double"&gt;20.989418&lt;/D&gt;&lt;D xsi:type="xsd:double"&gt;30.87561&lt;/D&gt;&lt;D xsi:type="xsd:double"&gt;31.910717&lt;/D&gt;&lt;D xsi:type="xsd:double"&gt;29.437124&lt;/D&gt;&lt;D xsi:type="xsd:double"&gt;24.824417&lt;/D&gt;&lt;D xsi:type="xsd:double"&gt;44.521618&lt;/D&gt;&lt;D xsi:type="xsd:double"&gt;43.3581&lt;/D&gt;&lt;D xsi:type="xsd:double"&gt;35.63533&lt;/D&gt;&lt;D xsi:type="xsd:double"&gt;20.095253&lt;/D&gt;&lt;D xsi:type="xsd:double"&gt;28.61625&lt;/D&gt;&lt;D xsi:type="xsd:double"&gt;20.624578&lt;/D&gt;&lt;D xsi:type="xsd:double"&gt;11.908209&lt;/D&gt;&lt;D xsi:type="xsd:double"&gt;5.6824803&lt;/D&gt;&lt;D xsi:type="xsd:double"&gt;-4.971033&lt;/D&gt;&lt;D xsi:type="xsd:double"&gt;-4.5841513&lt;/D&gt;&lt;D xsi:type="xsd:double"&gt;-14.405716&lt;/D&gt;&lt;D xsi:type="xsd:double"&gt;-3.54262&lt;/D&gt;&lt;D xsi:type="xsd:double"&gt;-19.330883&lt;/D&gt;&lt;D xsi:type="xsd:double"&gt;-17.473263&lt;/D&gt;&lt;D xsi:type="xsd:double"&gt;-14.245391&lt;/D&gt;&lt;D xsi:type="xsd:double"&gt;-16.073555&lt;/D&gt;&lt;D xsi:type="xsd:double"&gt;-19.474047&lt;/D&gt;&lt;D xsi:type="xsd:double"&gt;-24.368483&lt;/D&gt;&lt;D xsi:type="xsd:double"&gt;-8.8639555&lt;/D&gt;&lt;D xsi:type="xsd:double"&gt;-15.741348&lt;/D&gt;&lt;D xsi:type="xsd:double"&gt;-21.78179&lt;/D&gt;&lt;D xsi:type="xsd:double"&gt;-15.432304&lt;/D&gt;&lt;D xsi:type="xsd:double"&gt;-11.441982&lt;/D&gt;&lt;D xsi:type="xsd:double"&gt;-28.0446&lt;/D&gt;&lt;D xsi:type="xsd:double"&gt;-17.807514&lt;/D&gt;&lt;D xsi:type="xsd:double"&gt;-29.71627&lt;/D&gt;&lt;D xsi:type="xsd:double"&gt;-38.97027&lt;/D&gt;&lt;D xsi:type="xsd:double"&gt;-50.721466&lt;/D&gt;&lt;D xsi:type="xsd:double"&gt;-40.759502&lt;/D&gt;&lt;D xsi:type="xsd:double"&gt;-35.53932&lt;/D&gt;&lt;D xsi:type="xsd:double"&gt;-36.081905&lt;/D&gt;&lt;D xsi:type="xsd:double"&gt;-27.242226&lt;/D&gt;&lt;D xsi:type="xsd:double"&gt;-22.627956&lt;/D&gt;&lt;D xsi:type="xsd:double"&gt;-35.249203&lt;/D&gt;&lt;D xsi:type="xsd:double"&gt;-32.980656&lt;/D&gt;&lt;D xsi:type="xsd:double"&gt;-6.343466&lt;/D&gt;&lt;D xsi:type="xsd:double"&gt;-8.116656&lt;/D&gt;&lt;D xsi:type="xsd:double"&gt;0.18277168&lt;/D&gt;&lt;D xsi:type="xsd:double"&gt;13.742542&lt;/D&gt;&lt;D xsi:type="xsd:double"&gt;62.680603&lt;/D&gt;&lt;D xsi:type="xsd:double"&gt;35.599743&lt;/D&gt;&lt;D xsi:type="xsd:double"&gt;25.4768&lt;/D&gt;&lt;D xsi:type="xsd:double"&gt;14.280272&lt;/D&gt;&lt;D xsi:type="xsd:double"&gt;-1.7662525&lt;/D&gt;&lt;D xsi:type="xsd:double"&gt;10.937929&lt;/D&gt;&lt;D xsi:type="xsd:double"&gt;11.824822&lt;/D&gt;&lt;D xsi:type="xsd:double"&gt;5.501926&lt;/D&gt;&lt;D xsi:type="xsd:double"&gt;-3.1009495&lt;/D&gt;&lt;D xsi:type="xsd:double"&gt;-19.880081&lt;/D&gt;&lt;D xsi:type="xsd:double"&gt;-11.615396&lt;/D&gt;&lt;D xsi:type="xsd:double"&gt;-12.98272&lt;/D&gt;&lt;D xsi:type="xsd:double"&gt;-8.591843&lt;/D&gt;&lt;D xsi:type="xsd:double"&gt;-18.92609&lt;/D&gt;&lt;D xsi:type="xsd:double"&gt;13.790154&lt;/D&gt;&lt;D xsi:type="xsd:double"&gt;-7.8140616&lt;/D&gt;&lt;D xsi:type="xsd:double"&gt;4.906583&lt;/D&gt;&lt;D xsi:type="xsd:double"&gt;8.128918&lt;/D&gt;&lt;D xsi:type="xsd:double"&gt;0.5571246&lt;/D&gt;&lt;D xsi:type="xsd:double"&gt;9.985852&lt;/D&gt;&lt;D xsi:type="xsd:double"&gt;2.494502&lt;/D&gt;&lt;D xsi:type="xsd:double"&gt;23.603523&lt;/D&gt;&lt;D xsi:type="xsd:double"&gt;18.547117&lt;/D&gt;&lt;D xsi:type="xsd:double"&gt;15.257776&lt;/D&gt;&lt;D xsi:type="xsd:double"&gt;3.8048148&lt;/D&gt;&lt;D xsi:type="xsd:double"&gt;19.003307&lt;/D&gt;&lt;D xsi:type="xsd:double"&gt;4.7284126&lt;/D&gt;&lt;D xsi:type="xsd:double"&gt;24.693752&lt;/D&gt;&lt;D xsi:type="xsd:double"&gt;26.54469&lt;/D&gt;&lt;D xsi:type="xsd:double"&gt;8.613038&lt;/D&gt;&lt;D xsi:type="xsd:double"&gt;12.7707&lt;/D&gt;&lt;D xsi:type="xsd:double"&gt;3.056264&lt;/D&gt;&lt;D xsi:type="xsd:double"&gt;12.263107&lt;/D&gt;&lt;D xsi:type="xsd:double"&gt;10.853624&lt;/D&gt;&lt;D xsi:type="xsd:double"&gt;-7.349944&lt;/D&gt;&lt;D xsi:type="xsd:double"&gt;-4.0936174&lt;/D&gt;&lt;D xsi:type="xsd:double"&gt;-2.2257507&lt;/D&gt;&lt;D xsi:type="xsd:double"&gt;-1.3757706&lt;/D&gt;&lt;D xsi:type="xsd:double"&gt;4.7980666&lt;/D&gt;&lt;D xsi:type="xsd:double"&gt;-6.7009926&lt;/D&gt;&lt;/FQL&gt;&lt;FQL&gt;&lt;Q&gt;EWT^FMA_PE(NTMA,-10AY,0,AM,"PORTAGG","MEANR")&lt;/Q&gt;&lt;R&gt;121&lt;/R&gt;&lt;C&gt;1&lt;/C&gt;&lt;D xsi:type="xsd:double"&gt;14.4025669976173&lt;/D&gt;&lt;D xsi:type="xsd:double"&gt;14.0314936677077&lt;/D&gt;&lt;D xsi:type="xsd:double"&gt;13.9605489829025&lt;/D&gt;&lt;D xsi:type="xsd:double"&gt;13.0644195224531&lt;/D&gt;&lt;D xsi:type="xsd:double"&gt;12.8727785097602&lt;/D&gt;&lt;D xsi:type="xsd:double"&gt;13.2259063543011&lt;/D&gt;&lt;D xsi:type="xsd:double"&gt;13.0433948543575&lt;/D&gt;&lt;D xsi:type="xsd:double"&gt;12.9246552526148&lt;/D&gt;&lt;D xsi:type="xsd:double"&gt;12.8525949143028&lt;/D&gt;&lt;D xsi:type="xsd:double"&gt;12.4634713870907&lt;/D&gt;&lt;D xsi:type="xsd:double"&gt;13.2140798771161&lt;/D&gt;&lt;D xsi:type="xsd:double"&gt;12.9334866730283&lt;/D&gt;&lt;D xsi:type="xsd:double"&gt;12.7826574124464&lt;/D&gt;&lt;D xsi:type="xsd:double"&gt;11.7734973266402&lt;/D&gt;&lt;D xsi:type="xsd:double"&gt;11.2993691387169&lt;/D&gt;&lt;D xsi:type="xsd:double"&gt;11.4379946409795&lt;/D&gt;&lt;D xsi:type="xsd:double"&gt;12.1973575947356&lt;/D&gt;&lt;D xsi:type="xsd:double"&gt;11.9711092812208&lt;/D&gt;&lt;D xsi:type="xsd:double"&gt;11.8817802614317&lt;/D&gt;&lt;D xsi:type="xsd:double"&gt;11.3785852603357&lt;/D&gt;&lt;D xsi:type="xsd:double"&gt;12.2253146421806&lt;/D&gt;&lt;D xsi:type="xsd:double"&gt;12.7487015775906&lt;/D&gt;&lt;D xsi:type="xsd:double"&gt;12.4505413970192&lt;/D&gt;&lt;D xsi:type="xsd:double"&gt;12.6543162650773&lt;/D&gt;&lt;D xsi:type="xsd:double"&gt;12.8211895128366&lt;/D&gt;&lt;D xsi:type="xsd:double"&gt;13.7171198406392&lt;/D&gt;&lt;D xsi:type="xsd:double"&gt;13.7124415960243&lt;/D&gt;&lt;D xsi:type="xsd:double"&gt;13.6484362925315&lt;/D&gt;&lt;D xsi:type="xsd:double"&gt;13.5861219399777&lt;/D&gt;&lt;D xsi:type="xsd:double"&gt;13.1505721298478&lt;/D&gt;&lt;D xsi:type="xsd:double"&gt;12.8833276081576&lt;/D&gt;&lt;D xsi:type="xsd:double"&gt;13.0874036662076&lt;/D&gt;&lt;D xsi:type="xsd:double"&gt;13.1221894504159&lt;/D&gt;&lt;D xsi:type="xsd:double"&gt;13.2410913879285&lt;/D&gt;&lt;D xsi:type="xsd:double"&gt;13.1746398487127&lt;/D&gt;&lt;D xsi:type="xsd:double"&gt;13.4799718825167&lt;/D&gt;&lt;D xsi:type="xsd:double"&gt;13.9349183152962&lt;/D&gt;&lt;D xsi:type="xsd:double"&gt;14.0040788802781&lt;/D&gt;&lt;D xsi:type="xsd:double"&gt;14.0025727838787&lt;/D&gt;&lt;D xsi:type="xsd:double"&gt;13.1530211264287&lt;/D&gt;&lt;D xsi:type="xsd:double"&gt;13.7254575813824&lt;/D&gt;&lt;D xsi:type="xsd:double"&gt;13.5637934931822&lt;/D&gt;&lt;D xsi:type="xsd:double"&gt;13.1602460900104&lt;/D&gt;&lt;D xsi:type="xsd:double"&gt;13.8609556660866&lt;/D&gt;&lt;D xsi:type="xsd:double"&gt;13.3955571856103&lt;/D&gt;&lt;D xsi:type="xsd:double"&gt;13.4492544820758&lt;/D&gt;&lt;D xsi:type="xsd:double"&gt;13.1382431630496&lt;/D&gt;&lt;D xsi:type="xsd:double"&gt;13.5246353854733&lt;/D&gt;&lt;D xsi:type="xsd:double"&gt;13.0341457046097&lt;/D&gt;&lt;D xsi:type="xsd:double"&gt;13.5834164488691&lt;/D&gt;&lt;D xsi:type="xsd:double"&gt;13.5214419018613&lt;/D&gt;&lt;D xsi:type="xsd:double"&gt;13.2549228519608&lt;/D&gt;&lt;D xsi:type="xsd:double"&gt;11.5531082856458&lt;/D&gt;&lt;D xsi:type="xsd:double"&gt;12.5317134575941&lt;/D&gt;&lt;D xsi:type="xsd:double"&gt;12.4247653246528&lt;/D&gt;&lt;D xsi:type="xsd:double"&gt;13.5199734182261&lt;/D&gt;&lt;D xsi:type="xsd:double"&gt;14.3011463981842&lt;/D&gt;&lt;D xsi:type="xsd:double"&gt;14.695350166554&lt;/D&gt;&lt;D xsi:type="xsd:double"&gt;15.2418616775487&lt;/D&gt;&lt;D xsi:type="xsd:double"&gt;14.1707265935923&lt;/D&gt;&lt;D xsi:type="xsd:double"&gt;14.9438790984493&lt;/D&gt;&lt;D xsi:type="xsd:double"&gt;15.1305062748584&lt;/D&gt;&lt;D xsi:type="xsd:double"&gt;14.4889741072476&lt;/D&gt;&lt;D xsi:type="xsd:double"&gt;15.1109092969621&lt;/D&gt;&lt;D xsi:type="xsd:double"&gt;15.4797164304979&lt;/D&gt;&lt;D xsi:type="xsd:double"&gt;15.4926361946507&lt;/D&gt;&lt;D xsi:type="xsd:double"&gt;15.8642176772267&lt;/D&gt;&lt;D xsi:type="xsd:double"&gt;15.6004826121295&lt;/D&gt;&lt;D xsi:type="xsd:double"&gt;14.4034641579301&lt;/D&gt;&lt;D xsi:type="xsd:double"&gt;13.2995755584495&lt;/D&gt;&lt;D xsi:type="xsd:double"&gt;14.7999717280808&lt;/D&gt;&lt;D xsi:type="xsd:double"&gt;15.3914374620682&lt;/D&gt;&lt;D xsi:type="xsd:double"&gt;16.3734293238366&lt;/D&gt;&lt;D xsi:type="xsd:double"&gt;17.2276995804206&lt;/D&gt;&lt;D xsi:type="xsd:double"&gt;16.09215077949&lt;/D&gt;&lt;D xsi:type="xsd:double"&gt;15.1115805893032&lt;/D&gt;&lt;D xsi:type="xsd:double"&gt;14.996730935855&lt;/D&gt;&lt;D xsi:type="xsd:double"&gt;15.4810172823994&lt;/D&gt;&lt;D xsi:type="xsd:double"&gt;15.799427578396&lt;/D&gt;&lt;D xsi:type="xsd:double"&gt;16.0849840741428&lt;/D&gt;&lt;D xsi:type="xsd:double"&gt;15.6214102298071&lt;/D&gt;&lt;D xsi:type="xsd:double"&gt;15.4244501310353&lt;/D&gt;&lt;D xsi:type="xsd:double"&gt;15.1323544659125&lt;/D&gt;&lt;D xsi:type="xsd:double"&gt;13.7832746602128&lt;/D&gt;&lt;D xsi:type="xsd:double"&gt;13.8311420145127&lt;/D&gt;&lt;D xsi:type="xsd:double"&gt;13.2504512648468&lt;/D&gt;&lt;D xsi:type="xsd:double"&gt;12.9319523355901&lt;/D&gt;&lt;D xsi:type="xsd:double"&gt;13.0286788085685&lt;/D&gt;&lt;D xsi:type="xsd:double"&gt;12.8999749980676&lt;/D&gt;&lt;D xsi:type="xsd:double"&gt;13.0086473147742&lt;/D&gt;&lt;D xsi:type="xsd:double"&gt;13.8251395471551&lt;/D&gt;&lt;D xsi:type="xsd:double"&gt;12.6128977706118&lt;/D&gt;&lt;D xsi:type="xsd:double"&gt;12.4824827170357&lt;/D&gt;&lt;D xsi:type="xsd:double"&gt;12.2914656639425&lt;/D&gt;&lt;D xsi:type="xsd:double"&gt;11.4806423728125&lt;/D&gt;&lt;D xsi:type="xsd:double"&gt;11.3708154540521&lt;/D&gt;&lt;D xsi:type="xsd:double"&gt;10.8292662398555&lt;/D&gt;&lt;D xsi:type="xsd:double"&gt;10.596301084063&lt;/D&gt;&lt;D xsi:type="xsd:double"&gt;11.2023529390214&lt;/D&gt;&lt;D xsi:type="xsd:double"&gt;10.1001131392721&lt;/D&gt;&lt;D xsi:type="xsd:double"&gt;10.5565670493314&lt;/D&gt;&lt;D xsi:type="xsd:double"&gt;12.5746179178215&lt;/D&gt;&lt;D xsi:type="xsd:double"&gt;12.5512575949974&lt;/D&gt;&lt;D xsi:type="xsd:double"&gt;13.8008834585309&lt;/D&gt;&lt;D xsi:type="xsd:double"&gt;14.4236612875038&lt;/D&gt;&lt;D xsi:type="xsd:double"&gt;14.9288539811092&lt;/D&gt;&lt;D xsi:type="xsd:double"&gt;15.1029142697024&lt;/D&gt;&lt;D xsi:type="xsd:double"&gt;16.1739853902395&lt;/D&gt;&lt;D xsi:type="xsd:double"&gt;16.2513369651758&lt;/D&gt;&lt;D xsi:type="xsd:double"&gt;16.8744591092661&lt;/D&gt;&lt;D xsi:type="xsd:double"&gt;15.7769368979765&lt;/D&gt;&lt;D xsi:type="xsd:double"&gt;15.2842036470995&lt;/D&gt;&lt;D xsi:type="xsd:double"&gt;14.8074773323012&lt;/D&gt;&lt;D xsi:type="xsd:double"&gt;15.7027273696878&lt;/D&gt;&lt;D xsi:type="xsd:double"&gt;16.2181610233584&lt;/D&gt;&lt;D xsi:type="xsd:double"&gt;15.977932887486&lt;/D&gt;&lt;D xsi:type="xsd:double"&gt;16.3846089961819&lt;/D&gt;&lt;D xsi:type="xsd:double"&gt;17.4017760143884&lt;/D&gt;&lt;D xsi:type="xsd:double"&gt;16.9342069339315&lt;/D&gt;&lt;D xsi:type="xsd:double"&gt;17.9122551854409&lt;/D&gt;&lt;D xsi:type="xsd:double"&gt;18.3413935777715&lt;/D&gt;&lt;/FQL&gt;&lt;FQL&gt;&lt;Q&gt;NI-FDS^FG_PRICE_MAVG(0,,,,30)&lt;/Q&gt;&lt;R&gt;1&lt;/R&gt;&lt;C&gt;1&lt;/C&gt;&lt;D xsi:type="xsd:double"&gt;18525.334&lt;/D&gt;&lt;/FQL&gt;&lt;FQL&gt;&lt;Q&gt;TRYGB10Y-FDS^FG_YIELD(-10AY,0,Y,,"YTM")&lt;/Q&gt;&lt;R&gt;10&lt;/R&gt;&lt;C&gt;1&lt;/C&gt;&lt;D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xsi:type="xsd:long"&gt;45289&lt;/D&gt;&lt;/FQL&gt;&lt;FQL&gt;&lt;Q&gt;CAGDPY@ZA^EE_ACTUAL_ANNUAL(MED,0)&lt;/Q&gt;&lt;R&gt;1&lt;/R&gt;&lt;C&gt;1&lt;/C&gt;&lt;D xsi:type="xsd:double"&gt;-1.6&lt;/D&gt;&lt;/FQL&gt;&lt;FQL&gt;&lt;Q&gt;USDSAR^STD(FG_PRICE_CHANGE(0,-3AY,M))&lt;/Q&gt;&lt;R&gt;1&lt;/R&gt;&lt;C&gt;1&lt;/C&gt;&lt;D xsi:type="xsd:double"&gt;0.0426586276323352&lt;/D&gt;&lt;/FQL&gt;&lt;FQL&gt;&lt;Q&gt;USDAED^FG_PRICE_CHANGE(0,-1AM)&lt;/Q&gt;&lt;R&gt;1&lt;/R&gt;&lt;C&gt;1&lt;/C&gt;&lt;D xsi:type="xsd:double"&gt;-0.0013589859&lt;/D&gt;&lt;/FQL&gt;&lt;FQL&gt;&lt;Q&gt;USDEUR^STD(FG_PRICE_CHANGE(0,-3AY,M))&lt;/Q&gt;&lt;R&gt;1&lt;/R&gt;&lt;C&gt;1&lt;/C&gt;&lt;D xsi:type="xsd:double"&gt;2.15371240183617&lt;/D&gt;&lt;/FQL&gt;&lt;FQL&gt;&lt;Q&gt;USDBRL^FG_PRICE_CHANGE(0,-1AM)&lt;/Q&gt;&lt;R&gt;1&lt;/R&gt;&lt;C&gt;1&lt;/C&gt;&lt;D xsi:type="xsd:double"&gt;7.6621175&lt;/D&gt;&lt;/FQL&gt;&lt;FQL&gt;&lt;Q&gt;USDPLN^STD(FG_PRICE_CHANGE(0,-3AY,M))&lt;/Q&gt;&lt;R&gt;1&lt;/R&gt;&lt;C&gt;1&lt;/C&gt;&lt;D xsi:type="xsd:double"&gt;3.26074795217203&lt;/D&gt;&lt;/FQL&gt;&lt;FQL&gt;&lt;Q&gt;FC0000CL^FMA_EPS(NTMA,-20AY,0,CY,,"PORTAGG","MEANR")&lt;/Q&gt;&lt;R&gt;20&lt;/R&gt;&lt;C&gt;1&lt;/C&gt;&lt;D xsi:type="xsd:double"&gt;13.4345645762327&lt;/D&gt;&lt;D xsi:type="xsd:double"&gt;13.9377456</t>
        </r>
      </text>
    </comment>
    <comment ref="A20" authorId="0" shapeId="0" xr:uid="{3871D0A8-5B6D-45CA-A982-D2B1AF8E72E6}">
      <text>
        <r>
          <rPr>
            <b/>
            <sz val="9"/>
            <color indexed="81"/>
            <rFont val="Tahoma"/>
            <charset val="1"/>
          </rPr>
          <t>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xsi:type="xsd:double"&gt;28.703846209951&lt;/D&gt;&lt;/FQL&gt;&lt;FQL&gt;&lt;Q&gt;EPHE^FG_TOTAL_RETURNC(-10AY,0,AM)&lt;/Q&gt;&lt;R&gt;121&lt;/R&gt;&lt;C&gt;1&lt;/C&gt;&lt;D xsi:type="xsd:double"&gt;1.4289498&lt;/D&gt;&lt;D xsi:type="xsd:double"&gt;1.3683915&lt;/D&gt;&lt;D xsi:type="xsd:double"&gt;2.2233963&lt;/D&gt;&lt;D xsi:type="xsd:double"&gt;-1.242876&lt;/D&gt;&lt;D xsi:type="xsd:double"&gt;-0.99633336&lt;/D&gt;&lt;D xsi:type="xsd:double"&gt;2.2775412&lt;/D&gt;&lt;D xsi:type="xsd:double"&gt;0.16860962&lt;/D&gt;&lt;D xsi:type="xsd:double"&gt;5.054426&lt;/D&gt;&lt;D xsi:type="xsd:double"&gt;3.010118&lt;/D&gt;&lt;D xsi:type="xsd:double"&gt;-0.5269468&lt;/D&gt;&lt;D xsi:type="xsd:double"&gt;1.3243556&lt;/D&gt;&lt;D xsi:type="xsd:double"&gt;-6.701529&lt;/D&gt;&lt;D xsi:type="xsd:double"&gt;-0.32166243&lt;/D&gt;&lt;D xsi:type="xsd:double"&gt;-1.0280192&lt;/D&gt;&lt;D xsi:type="xsd:double"&gt;-8.776933&lt;/D&gt;&lt;D xsi:type="xsd:double"&gt;-4.7822356&lt;/D&gt;&lt;D xsi:type="xsd:double"&gt;6.995511&lt;/D&gt;&lt;D xsi:type="xsd:double"&gt;-4.330814&lt;/D&gt;&lt;D xsi:type="xsd:double"&gt;0.054466724&lt;/D&gt;&lt;D xsi:type="xsd:double"&gt;-8.481026&lt;/D&gt;&lt;D xsi:type="xsd:double"&gt;4.6094775&lt;/D&gt;&lt;D xsi:type="xsd:double"&gt;10.801708&lt;/D&gt;&lt;D xsi:type="xsd:double"&gt;-2.7064323&lt;/D&gt;&lt;D xsi:type="xsd:double"&gt;5.3079724&lt;/D&gt;&lt;D xsi:type="xsd:double"&gt;3.821361&lt;/D&gt;&lt;D xsi:type="xsd:double"&gt;2.9702902&lt;/D&gt;&lt;D xsi:type="xsd:double"&gt;-1.1386633&lt;/D&gt;&lt;D xsi:type="xsd:double"&gt;-4.9910426&lt;/D&gt;&lt;D xsi:type="xsd:double"&gt;-5.118531&lt;/D&gt;&lt;D xsi:type="xsd:double"&gt;-8.489502&lt;/D&gt;&lt;D xsi:type="xsd:double"&gt;-0.6168783&lt;/D&gt;&lt;D xsi:type="xsd:double"&gt;8.578587&lt;/D&gt;&lt;D xsi:type="xsd:double"&gt;-4.1522446&lt;/D&gt;&lt;D xsi:type="xsd:double"&gt;3.7605286&lt;/D&gt;&lt;D xsi:type="xsd:double"&gt;3.9141774&lt;/D&gt;&lt;D xsi:type="xsd:double"&gt;2.9017925&lt;/D&gt;&lt;D xsi:type="xsd:double"&gt;-1.2586057&lt;/D&gt;&lt;D xsi:type="xsd:double"&gt;0.9366393&lt;/D&gt;&lt;D xsi:type="xsd:double"&gt;-1.2554586&lt;/D&gt;&lt;D xsi:type="xsd:double"&gt;1.4372587&lt;/D&gt;&lt;D xsi:type="xsd:double"&gt;-0.10899305&lt;/D&gt;&lt;D xsi:type="xsd:double"&gt;1.7730594&lt;/D&gt;&lt;D xsi:type="xsd:double"&gt;3.7143707&lt;/D&gt;&lt;D xsi:type="xsd:double"&gt;3.129053&lt;/D&gt;&lt;D xsi:type="xsd:double"&gt;-9.277832&lt;/D&gt;&lt;D xsi:type="xsd:double"&gt;-5.4173527&lt;/D&gt;&lt;D xsi:type="xsd:double"&gt;-1.1104643&lt;/D&gt;&lt;D xsi:type="xsd:double"&gt;-2.2163093&lt;/D&gt;&lt;D xsi:type="xsd:double"&gt;-10.555946&lt;/D&gt;&lt;D xsi:type="xsd:double"&gt;9.972858&lt;/D&gt;&lt;D xsi:type="xsd:double"&gt;2.282548&lt;/D&gt;&lt;D xsi:type="xsd:double"&gt;-9.378773&lt;/D&gt;&lt;D xsi:type="xsd:double"&gt;-1.5640557&lt;/D&gt;&lt;D xsi:type="xsd:double"&gt;7.809329&lt;/D&gt;&lt;D xsi:type="xsd:double"&gt;1.1952162&lt;/D&gt;&lt;D xsi:type="xsd:double"&gt;7.782936&lt;/D&gt;&lt;D xsi:type="xsd:double"&gt;-3.5097718&lt;/D&gt;&lt;D xsi:type="xsd:double"&gt;1.6100168&lt;/D&gt;&lt;D xsi:type="xsd:double"&gt;1.3204098&lt;/D&gt;&lt;D xsi:type="xsd:double"&gt;-2.519548&lt;/D&gt;&lt;D xsi:type="xsd:double"&gt;6.525469&lt;/D&gt;&lt;D xsi:type="xsd:double"&gt;1.5445113&lt;/D&gt;&lt;D xsi:type="xsd:double"&gt;-6.830758&lt;/D&gt;&lt;D xsi:type="xsd:double"&gt;-1.0982454&lt;/D&gt;&lt;D xsi:type="xsd:double"&gt;5.0120115&lt;/D&gt;&lt;D xsi:type="xsd:double"&gt;-1.6861975&lt;/D&gt;&lt;D xsi:type="xsd:double"&gt;0.14916658&lt;/D&gt;&lt;D xsi:type="xsd:double"&gt;-5.461931&lt;/D&gt;&lt;D xsi:type="xsd:double"&gt;-10.202831&lt;/D&gt;&lt;D xsi:type="xsd:double"&gt;-23.990417&lt;/D&gt;&lt;D xsi:type="xsd:double"&gt;10.040533&lt;/D&gt;&lt;D xsi:type="xsd:double"&gt;-0.49099922&lt;/D&gt;&lt;D xsi:type="xsd:double"&gt;10.856724&lt;/D&gt;&lt;D xsi:type="xsd:double"&gt;-2.2387981&lt;/D&gt;&lt;D xsi:type="xsd:double"&gt;1.7557263&lt;/D&gt;&lt;D xsi:type="xsd:double"&gt;-0.60014725&lt;/D&gt;&lt;D xsi:type="xsd:double"&gt;6.528306&lt;/D&gt;&lt;D xsi:type="xsd:double"&gt;10.308182&lt;/D&gt;&lt;D xsi:type="xsd:double"&gt;4.547119&lt;/D&gt;&lt;D xsi:type="xsd:double"&gt;-4.940748&lt;/D&gt;&lt;D xsi:type="xsd:double"&gt;-2.234453&lt;/D&gt;&lt;D xsi:type="xsd:double"&gt;-0.8943379&lt;/D&gt;&lt;D xsi:type="xsd:double"&gt;-2.4398386&lt;/D&gt;&lt;D xsi:type="xsd:double"&gt;5.4813266&lt;/D&gt;&lt;D xsi:type="xsd:double"&gt;2.2168517&lt;/D&gt;&lt;D xsi:type="xsd:double"&gt;-9.6289215&lt;/D&gt;&lt;D xsi:type="xsd:double"&gt;7.1504474&lt;/D&gt;&lt;D xsi:type="xsd:double"&gt;-2.7750254&lt;/D&gt;&lt;D xsi:type="xsd:double"&gt;8.59667&lt;/D&gt;&lt;D xsi:type="xsd:double"&gt;0.25031567&lt;/D&gt;&lt;D xsi:type="xsd:double"&gt;1.1821985&lt;/D&gt;&lt;D xsi:type="xsd:double"&gt;-1.8885434&lt;/D&gt;&lt;D xsi:type="xsd:double"&gt;3.9760232&lt;/D&gt;&lt;D xsi:type="xsd:double"&gt;-6.4946947&lt;/D&gt;&lt;D xsi:type="xsd:double"&gt;-4.316783&lt;/D&gt;&lt;D xsi:type="xsd:double"&gt;0.16961098&lt;/D&gt;&lt;D xsi:type="xsd:double"&gt;-11.602211&lt;/D&gt;&lt;D xsi:type="xsd:double"&gt;-0.6589174&lt;/D&gt;&lt;D xsi:type="xsd:double"&gt;5.189228&lt;/D&gt;&lt;D xsi:type="xsd:double"&gt;-15.207708&lt;/D&gt;&lt;D xsi:type="xsd:double"&gt;5.2493334&lt;/D&gt;&lt;D xsi:type="xsd:double"&gt;9.891939&lt;/D&gt;&lt;D xsi:type="xsd:double"&gt;-2.0428061&lt;/D&gt;&lt;D xsi:type="xsd:double"&gt;12.878203&lt;/D&gt;&lt;D xsi:type="xsd:double"&gt;-9.243989&lt;/D&gt;&lt;D xsi:type="xsd:double"&gt;3.2563448&lt;/D&gt;&lt;D xsi:type="xsd:double"&gt;-0.91676116&lt;/D&gt;&lt;D xsi:type="xsd:double"&gt;-3.6269426&lt;/D&gt;&lt;D xsi:type="xsd:double"&gt;1.9863605&lt;/D&gt;&lt;D xsi:type="xsd:double"&gt;3.125&lt;/D&gt;&lt;D xsi:type="xsd:double"&gt;-9.940868&lt;/D&gt;&lt;D xsi:type="xsd:double"&gt;3.3647895&lt;/D&gt;&lt;D xsi:type="xsd:double"&gt;-7.661772&lt;/D&gt;&lt;D xsi:type="xsd:double"&gt;8.813405&lt;/D&gt;&lt;D xsi:type="xsd:double"&gt;3.8087726&lt;/D&gt;&lt;D xsi:type="xsd:double"&gt;1.45818&lt;/D&gt;&lt;D xsi:type="xsd:double"&gt;3.5174012&lt;/D&gt;&lt;D xsi:type="xsd:double"&gt;0.94994307&lt;/D&gt;&lt;D xsi:type="xsd:double"&gt;-8.17951&lt;/D&gt;&lt;D xsi:type="xsd:double"&gt;-1.1825025&lt;/D&gt;&lt;D xsi:type="xsd:double"&gt;-2.1736681&lt;/D&gt;&lt;/FQL&gt;&lt;FQL&gt;&lt;Q&gt;EPU^FMA_DIV_YLD(NTMA,-10AY,0,AM,"PORTAGG","MEANR")&lt;/Q&gt;&lt;R&gt;121&lt;/R&gt;&lt;C&gt;1&lt;/C&gt;&lt;D xsi:type="xsd:double"&gt;2.22403745844291&lt;/D&gt;&lt;D xsi:type="xsd:double"&gt;2.18950673163822&lt;/D&gt;&lt;D xsi:type="xsd:double"&gt;2.13699886798071&lt;/D&gt;&lt;D xsi:type="xsd:double"&gt;2.19445135046213&lt;/D&gt;&lt;D xsi:type="xsd:double"&gt;2.27189150454958&lt;/D&gt;&lt;D xsi:type="xsd:double"&gt;2.17659013044525&lt;/D&gt;&lt;D xsi:type="xsd:double"&gt;2.15471686591924&lt;/D&gt;&lt;D xsi:type="xsd:double"&gt;2.27856446212592&lt;/D&gt;&lt;D xsi:type="xsd:double"&gt;2.21424926964644&lt;/D&gt;&lt;D xsi:type="xsd:double"&gt;2.37607783238019&lt;/D&gt;&lt;D xsi:type="xsd:double"&gt;2.00659162874738&lt;/D&gt;&lt;D xsi:type="xsd:double"&gt;1.87848120093897&lt;/D&gt;&lt;D xsi:type="xsd:double"&gt;1.98545435168338&lt;/D&gt;&lt;D xsi:type="xsd:double"&gt;2.09836592553082&lt;/D&gt;&lt;D xsi:type="xsd:double"&gt;2.33819392523839&lt;/D&gt;&lt;D xsi:type="xsd:double"&gt;2.62571105879403&lt;/D&gt;&lt;D xsi:type="xsd:double"&gt;2.3607652380011&lt;/D&gt;&lt;D xsi:type="xsd:double"&gt;2.41125289879998&lt;/D&gt;&lt;D xsi:type="xsd:double"&gt;2.73201617293972&lt;/D&gt;&lt;D xsi:type="xsd:double"&gt;2.76312847619604&lt;/D&gt;&lt;D xsi:type="xsd:double"&gt;2.35079716479596&lt;/D&gt;&lt;D xsi:type="xsd:double"&gt;2.13029841764386&lt;/D&gt;&lt;D xsi:type="xsd:double"&gt;1.66907503403771&lt;/D&gt;&lt;D xsi:type="xsd:double"&gt;1.87671737426998&lt;/D&gt;&lt;D xsi:type="xsd:double"&gt;1.81015992858571&lt;/D&gt;&lt;D xsi:type="xsd:double"&gt;1.6172264271354&lt;/D&gt;&lt;D xsi:type="xsd:double"&gt;1.50565140383842&lt;/D&gt;&lt;D xsi:type="xsd:double"&gt;1.5409863039094&lt;/D&gt;&lt;D xsi:type="xsd:double"&gt;1.69184835771886&lt;/D&gt;&lt;D xsi:type="xsd:double"&gt;2.07155526814087&lt;/D&gt;&lt;D xsi:type="xsd:double"&gt;2.28699388096886&lt;/D&gt;&lt;D xsi:type="xsd:double"&gt;2.07847713925231&lt;/D&gt;&lt;D xsi:type="xsd:double"&gt;2.05434598835605&lt;/D&gt;&lt;D xsi:type="xsd:double"&gt;2.20298942113972&lt;/D&gt;&lt;D xsi:type="xsd:double"&gt;2.0138945346723&lt;/D&gt;&lt;D xsi:type="xsd:double"&gt;2.26327780021026&lt;/D&gt;&lt;D xsi:type="xsd:double"&gt;2.29017904369311&lt;/D&gt;&lt;D xsi:type="xsd:double"&gt;2.30362780184156&lt;/D&gt;&lt;D xsi:type="xsd:double"&gt;2.02984647101183&lt;/D&gt;&lt;D xsi:type="xsd:double"&gt;2.27432844091419&lt;/D&gt;&lt;D xsi:type="xsd:double"&gt;2.33660229108299&lt;/D&gt;&lt;D xsi:type="xsd:double"&gt;2.68445079406664&lt;/D&gt;&lt;D xsi:type="xsd:double"&gt;2.7375953734102&lt;/D&gt;&lt;D xsi:type="xsd:double"&gt;2.41492416762088&lt;/D&gt;&lt;D xsi:type="xsd:double"&gt;2.35781642273817&lt;/D&gt;&lt;D xsi:type="xsd:double"&gt;2.21864472376687&lt;/D&gt;&lt;D xsi:type="xsd:double"&gt;2.07155781206759&lt;/D&gt;&lt;D xsi:type="xsd:double"&gt;4.58675089657733&lt;/D&gt;&lt;D xsi:type="xsd:double"&gt;2.0908684022491&lt;/D&gt;&lt;D xsi:type="xsd:double"&gt;2.22756732903008&lt;/D&gt;&lt;D xsi:type="xsd:double"&gt;2.41669651234274&lt;/D&gt;&lt;D xsi:type="xsd:double"&gt;2.31079385576579&lt;/D&gt;&lt;D xsi:type="xsd:double"&gt;2.60538554355464&lt;/D&gt;&lt;D xsi:type="xsd:double"&gt;2.29824959864097&lt;/D&gt;&lt;D xsi:type="xsd:double"&gt;2.35490404290812&lt;/D&gt;&lt;D xsi:type="xsd:double"&gt;2.25687733215421&lt;/D&gt;&lt;D xsi:type="xsd:double"&gt;2.20356507522905&lt;/D&gt;&lt;D xsi:type="xsd:double"&gt;2.27038338649252&lt;/D&gt;&lt;D xsi:type="xsd:double"&gt;2.44259781568053&lt;/D&gt;&lt;D xsi:type="xsd:double"&gt;2.80057468514212&lt;/D&gt;&lt;D xsi:type="xsd:double"&gt;2.67732608656569&lt;/D&gt;&lt;D xsi:type="xsd:double"&gt;2.71993456037817&lt;/D&gt;&lt;D xsi:type="xsd:double"&gt;2.92567956063348&lt;/D&gt;&lt;D xsi:type="xsd:double"&gt;2.98987915934917&lt;/D&gt;&lt;D xsi:type="xsd:double"&gt;2.99656752802688&lt;/D&gt;&lt;D xsi:type="xsd:double"&gt;2.83719269902697&lt;/D&gt;&lt;D xsi:type="xsd:double"&gt;2.56053091426715&lt;/D&gt;&lt;D xsi:type="xsd:double"&gt;2.71971179519919&lt;/D&gt;&lt;D xsi:type="xsd:double"&gt;3.36793074895702&lt;/D&gt;&lt;D xsi:type="xsd:double"&gt;4.56225940809742&lt;/D&gt;&lt;D xsi:type="xsd:double"&gt;3.58604192505346&lt;/D&gt;&lt;D xsi:type="xsd:double"&gt;3.1891156223283&lt;/D&gt;&lt;D xsi:type="xsd:double"&gt;3.18905244189162&lt;/D&gt;&lt;D xsi:type="xsd:double"&gt;2.80059650142349&lt;/D&gt;&lt;D xsi:type="xsd:double"&gt;2.49395137248927&lt;/D&gt;&lt;D xsi:type="xsd:double"&gt;2.72436349281109&lt;/D&gt;&lt;D xsi:type="xsd:double"&gt;2.57139472882365&lt;/D&gt;&lt;D xsi:type="xsd:double"&gt;1.98315187679203&lt;/D&gt;&lt;D xsi:type="xsd:double"&gt;1.68178838025284&lt;/D&gt;&lt;D xsi:type="xsd:double"&gt;1.59499220452758&lt;/D&gt;&lt;D xsi:type="xsd:double"&gt;1.73917218867517&lt;/D&gt;&lt;D xsi:type="xsd:double"&gt;2.12834636539948&lt;/D&gt;&lt;D xsi:type="xsd:double"&gt;2.40139195809914&lt;/D&gt;&lt;D xsi:type="xsd:double"&gt;2.44418087172561&lt;/D&gt;&lt;D xsi:type="xsd:double"&gt;2.84971186043994&lt;/D&gt;&lt;D xsi:type="xsd:double"&gt;3.09100279621311&lt;/D&gt;&lt;D xsi:type="xsd:double"&gt;3.57824875411775&lt;/D&gt;&lt;D xsi:type="xsd:double"&gt;3.61950465943219&lt;/D&gt;&lt;D xsi:type="xsd:double"&gt;3.67137926384412&lt;/D&gt;&lt;D xsi:type="xsd:double"&gt;3.91193402492007&lt;/D&gt;&lt;D xsi:type="xsd:double"&gt;4.13401404392684&lt;/D&gt;&lt;D xsi:type="xsd:double"&gt;3.71167122701793&lt;/D&gt;&lt;D xsi:type="xsd:double"&gt;3.4302943794934&lt;/D&gt;&lt;D xsi:type="xsd:double"&gt;3.55347053980767&lt;/D&gt;&lt;D xsi:type="xsd:double"&gt;4.2172890325852&lt;/D&gt;&lt;D xsi:type="xsd:double"&gt;4.45209770888995&lt;/D&gt;&lt;D xsi:type="xsd:double"&gt;5.00936793798875&lt;/D&gt;&lt;D xsi:type="xsd:double"&gt;5.30975515414963&lt;/D&gt;&lt;D xsi:type="xsd:double"&gt;5.07645301868144&lt;/D&gt;&lt;D xsi:type="xsd:double"&gt;5.27152458941657&lt;/D&gt;&lt;D xsi:type="xsd:double"&gt;4.83642708639287&lt;/D&gt;&lt;D xsi:type="xsd:double"&gt;3.85781942651589&lt;/D&gt;&lt;D xsi:type="xsd:double"&gt;3.83780423160976&lt;/D&gt;&lt;D xsi:type="xsd:double"&gt;3.61787533553768&lt;/D&gt;&lt;D xsi:type="xsd:double"&gt;4.31340813206864&lt;/D&gt;&lt;D xsi:type="xsd:double"&gt;4.58988580877292&lt;/D&gt;&lt;D xsi:type="xsd:double"&gt;4.76333502527872&lt;/D&gt;&lt;D xsi:type="xsd:double"&gt;5.18859550377861&lt;/D&gt;&lt;D xsi:type="xsd:double"&gt;5.09509059763185&lt;/D&gt;&lt;D xsi:type="xsd:double"&gt;4.2923460766885&lt;/D&gt;&lt;D xsi:type="xsd:double"&gt;4.64109877753923&lt;/D&gt;&lt;D xsi:type="xsd:double"&gt;5.01121368223684&lt;/D&gt;&lt;D xsi:type="xsd:double"&gt;5.15244537195085&lt;/D&gt;&lt;D xsi:type="xsd:double"&gt;4.35800352643895&lt;/D&gt;&lt;D xsi:type="xsd:double"&gt;3.61596156659059&lt;/D&gt;&lt;D xsi:type="xsd:double"&gt;3.47694103337173&lt;/D&gt;&lt;D xsi:type="xsd:double"&gt;3.78564831863085&lt;/D&gt;&lt;D xsi:type="xsd:double"&gt;3.37445729982578&lt;/D&gt;&lt;D xsi:type="xsd:double"&gt;3.34267404302968&lt;/D&gt;&lt;D xsi:type="xsd:double"&gt;3.39098433707857&lt;/D&gt;&lt;D xsi:type="xsd:double"&gt;4.10360646809297&lt;/D&gt;&lt;/FQL&gt;&lt;FQL&gt;&lt;Q&gt;EWT^FMA_PE(LTMA,-10AY,0,AM,"PORTAGG","MEANR")&lt;/Q&gt;&lt;R&gt;121&lt;/R&gt;&lt;C&gt;1&lt;/C&gt;&lt;D xsi:type="xsd:double"&gt;15.5358919087365&lt;/D&gt;&lt;D xsi:type="xsd:double"&gt;15.3018954130174&lt;/D&gt;&lt;D xsi:type="xsd:double"&gt;15.1280017970382&lt;/D&gt;&lt;D xsi:type="xsd:double"&gt;14.369046414091&lt;/D&gt;&lt;D xsi:type="xsd:double"&gt;14.0887279336637&lt;/D&gt;&lt;D xsi:type="xsd:double"&gt;14.1869948093887&lt;/D&gt;&lt;D xsi:type="xsd:double"&gt;13.8632305289704&lt;/D&gt;&lt;D xsi:type="xsd:double"&gt;14.3408135422119&lt;/D&gt;&lt;D xsi:type="xsd:double"&gt;14.3500265669233&lt;/D&gt;&lt;D xsi:type="xsd:double"&gt;14.1446675789668&lt;/D&gt;&lt;D xsi:type="xsd:double"&gt;14.2416668027307&lt;/D&gt;&lt;D xsi:type="xsd:double"&gt;14.0671169858319&lt;/D&gt;&lt;D xsi:type="xsd:double"&gt;13.9151481844963&lt;/D&gt;&lt;D xsi:type="xsd:double"&gt;13.2154458596895&lt;/D&gt;&lt;D xsi:type="xsd:double"&gt;12.6676484112083&lt;/D&gt;&lt;D xsi:type="xsd:double"&gt;12.4545847083929&lt;/D&gt;&lt;D xsi:type="xsd:double"&gt;12.8410431621071&lt;/D&gt;&lt;D xsi:type="xsd:double"&gt;12.6193494373801&lt;/D&gt;&lt;D xsi:type="xsd:double"&gt;12.3936276544382&lt;/D&gt;&lt;D xsi:type="xsd:double"&gt;11.4499843896374&lt;/D&gt;&lt;D xsi:type="xsd:double"&gt;12.3539791953495&lt;/D&gt;&lt;D xsi:type="xsd:double"&gt;12.5112664749748&lt;/D&gt;&lt;D xsi:type="xsd:double"&gt;12.5089590631922&lt;/D&gt;&lt;D xsi:type="xsd:double"&gt;12.6821869356118&lt;/D&gt;&lt;D xsi:type="xsd:double"&gt;12.8724060859811&lt;/D&gt;&lt;D xsi:type="xsd:double"&gt;13.5663378243779&lt;/D&gt;&lt;D xsi:type="xsd:double"&gt;13.8761195064614&lt;/D&gt;&lt;D xsi:type="xsd:double"&gt;14.1444851507411&lt;/D&gt;&lt;D xsi:type="xsd:double"&gt;14.2816125817094&lt;/D&gt;&lt;D xsi:type="xsd:double"&gt;14.237061442399&lt;/D&gt;&lt;D xsi:type="xsd:double"&gt;14.2665404436608&lt;/D&gt;&lt;D xsi:type="xsd:double"&gt;14.325157289817&lt;/D&gt;&lt;D xsi:type="xsd:double"&gt;14.5468041912956&lt;/D&gt;&lt;D xsi:type="xsd:double"&gt;14.4693096361076&lt;/D&gt;&lt;D xsi:type="xsd:double"&gt;14.3575389344517&lt;/D&gt;&lt;D xsi:type="xsd:double"&gt;14.3958895064964&lt;/D&gt;&lt;D xsi:type="xsd:double"&gt;14.6060887630947&lt;/D&gt;&lt;D xsi:type="xsd:double"&gt;14.7073710630067&lt;/D&gt;&lt;D xsi:type="xsd:double"&gt;14.7739289675836&lt;/D&gt;&lt;D xsi:type="xsd:double"&gt;14.2383660344235&lt;/D&gt;&lt;D xsi:type="xsd:double"&gt;14.7090643155908&lt;/D&gt;&lt;D xsi:type="xsd:double"&gt;14.7412518257661&lt;/D&gt;&lt;D xsi:type="xsd:double"&gt;14.5380355664286&lt;/D&gt;&lt;D xsi:type="xsd:double"&gt;15.068916773148&lt;/D&gt;&lt;D xsi:type="xsd:double"&gt;14.4670932570349&lt;/D&gt;&lt;D xsi:type="xsd:double"&gt;14.4123958900222&lt;/D&gt;&lt;D xsi:type="xsd:double"&gt;14.2299462024361&lt;/D&gt;&lt;D xsi:type="xsd:double"&gt;14.2984801230813&lt;/D&gt;&lt;D xsi:type="xsd:double"&gt;14.011380140488&lt;/D&gt;&lt;D xsi:type="xsd:double"&gt;14.2697681014383&lt;/D&gt;&lt;D xsi:type="xsd:double"&gt;14.1533005248713&lt;/D&gt;&lt;D xsi:type="xsd:double"&gt;13.8577852483696&lt;/D&gt;&lt;D xsi:type="xsd:double"&gt;12.3007730093421&lt;/D&gt;&lt;D xsi:type="xsd:double"&gt;12.6328356363712&lt;/D&gt;&lt;D xsi:type="xsd:double"&gt;12.5161595340857&lt;/D&gt;&lt;D xsi:type="xsd:double"&gt;13.2604286025088&lt;/D&gt;&lt;D xsi:type="xsd:double"&gt;14.0790637500466&lt;/D&gt;&lt;D xsi:type="xsd:double"&gt;14.2495637688173&lt;/D&gt;&lt;D xsi:type="xsd:double"&gt;14.535820895153&lt;/D&gt;&lt;D xsi:type="xsd:double"&gt;14.303693372023&lt;/D&gt;&lt;D xsi:type="xsd:double"&gt;14.8086231048369&lt;/D&gt;&lt;D xsi:type="xsd:double"&gt;15.1666035205935&lt;/D&gt;&lt;D xsi:type="xsd:double"&gt;14.9191840898267&lt;/D&gt;&lt;D xsi:type="xsd:double"&gt;15.5629450598179&lt;/D&gt;&lt;D xsi:type="xsd:double"&gt;16.2635031034699&lt;/D&gt;&lt;D xsi:type="xsd:double"&gt;16.6971462979068&lt;/D&gt;&lt;D xsi:type="xsd:double"&gt;17.6073495688692&lt;/D&gt;&lt;D xsi:type="xsd:double"&gt;17.6180829781761&lt;/D&gt;&lt;D xsi:type="xsd:double"&gt;16.3576136671733&lt;/D&gt;&lt;D xsi:type="xsd:double"&gt;15.9775400379261&lt;/D&gt;&lt;D xsi:type="xsd:double"&gt;16.2916285905565&lt;/D&gt;&lt;D xsi:type="xsd:double"&gt;16.5721421215493&lt;/D&gt;&lt;D xsi:type="xsd:double"&gt;17.2140251103678&lt;/D&gt;&lt;D xsi:type="xsd:double"&gt;18.0628776404489&lt;/D&gt;&lt;D xsi:type="xsd:double"&gt;17.4065064986477&lt;/D&gt;&lt;D xsi:type="xsd:double"&gt;16.9380955122549&lt;/D&gt;&lt;D xsi:type="xsd:double"&gt;17.0752149371182&lt;/D&gt;&lt;D xsi:type="xsd:double"&gt;17.3024183681157&lt;/D&gt;&lt;D xsi:type="xsd:double"&gt;18.112923904736&lt;/D&gt;&lt;D xsi:type="xsd:double"&gt;18.6569125082724&lt;/D&gt;&lt;D xsi:type="xsd:double"&gt;18.6682635635784&lt;/D&gt;&lt;D xsi:type="xsd:double"&gt;18.3665469450264&lt;/D&gt;&lt;D xsi:type="xsd:double"&gt;17.9462402886551&lt;/D&gt;&lt;D xsi:type="xsd:double"&gt;17.0374439256744&lt;/D&gt;&lt;D xsi:type="xsd:double"&gt;16.5347052020661&lt;/D&gt;&lt;D xsi:type="xsd:double"&gt;15.729684824656&lt;/D&gt;&lt;D xsi:type="xsd:double"&gt;14.8630227653408&lt;/D&gt;&lt;D xsi:type="xsd:double"&gt;14.3761021184974&lt;/D&gt;&lt;D xsi:type="xsd:double"&gt;13.6108212211602&lt;/D&gt;&lt;D xsi:type="xsd:double"&gt;13.1151849477663&lt;/D&gt;&lt;D xsi:type="xsd:double"&gt;13.1014621786485&lt;/D&gt;&lt;D xsi:type="xsd:double"&gt;12.4897668222809&lt;/D&gt;&lt;D xsi:type="xsd:double"&gt;12.3496928576953&lt;/D&gt;&lt;D xsi:type="xsd:double"&gt;12.3178860563904&lt;/D&gt;&lt;D xsi:type="xsd:double"&gt;12.0334595800725&lt;/D&gt;&lt;D xsi:type="xsd:double"&gt;11.9226445546268&lt;/D&gt;&lt;D xsi:type="xsd:double"&gt;11.5641550084558&lt;/D&gt;&lt;D xsi:type="xsd:double"&gt;11.1495727580333&lt;/D&gt;&lt;D xsi:type="xsd:double"&gt;11.2996240967359&lt;/D&gt;&lt;D xsi:type="xsd:double"&gt;10.2831595460662&lt;/D&gt;&lt;D xsi:type="xsd:double"&gt;9.90313423805356&lt;/D&gt;&lt;D xsi:type="xsd:double"&gt;10.966222511376&lt;/D&gt;&lt;D xsi:type="xsd:double"&gt;10.7258138298764&lt;/D&gt;&lt;D xsi:type="xsd:double"&gt;11.6513157142118&lt;/D&gt;&lt;D xsi:type="xsd:double"&gt;12.4381012024331&lt;/D&gt;&lt;D xsi:type="xsd:double"&gt;12.8450659209439&lt;/D&gt;&lt;D xsi:type="xsd:double"&gt;13.2864892201194&lt;/D&gt;&lt;D xsi:type="xsd:double"&gt;14.2031083754352&lt;/D&gt;&lt;D xsi:type="xsd:double"&gt;14.9553815691023&lt;/D&gt;&lt;D xsi:type="xsd:double"&gt;16.0563517865744&lt;/D&gt;&lt;D xsi:type="xsd:double"&gt;15.9964965169304&lt;/D&gt;&lt;D xsi:type="xsd:double"&gt;16.261011406693&lt;/D&gt;&lt;D xsi:type="xsd:double"&gt;16.2530111443708&lt;/D&gt;&lt;D xsi:type="xsd:double"&gt;17.5510277251503&lt;/D&gt;&lt;D xsi:type="xsd:double"&gt;18.9825639320412&lt;/D&gt;&lt;D xsi:type="xsd:double"&gt;19.0995609651698&lt;/D&gt;&lt;D xsi:type="xsd:double"&gt;19.6688146543363&lt;/D&gt;&lt;D xsi:type="xsd:double"&gt;19.8138275152876&lt;/D&gt;&lt;D xsi:type="xsd:double"&gt;19.5521996245679&lt;/D&gt;&lt;D xsi:type="xsd:double"&gt;19.8159210571193&lt;/D&gt;&lt;D xsi:type="xsd:double"&gt;20.0330384124594&lt;/D&gt;&lt;/FQL&gt;&lt;FQL&gt;&lt;Q&gt;WL-FDS^FG_PRICE_CHANGE(0,-6AM)&lt;/Q&gt;&lt;R&gt;1&lt;/R&gt;&lt;C&gt;1&lt;/C&gt;&lt;D xsi:type="xsd:double"&gt;-3.8560411311054&lt;/D&gt;&lt;/FQL&gt;&lt;FQL&gt;&lt;Q&gt;USDTHB^FG_PRICE_CHANGE(0,-1AY)&lt;/Q&gt;&lt;R&gt;1&lt;/R&gt;&lt;C&gt;1&lt;/C&gt;&lt;D xsi:type="xsd:double"&gt;2.9960632&lt;/D&gt;&lt;/FQL&gt;&lt;FQL&gt;&lt;Q&gt;EWW^FG_PRICE_MAVG(0,,,,60)&lt;/Q&gt;&lt;R&gt;1&lt;/R&gt;&lt;C&gt;1&lt;/C&gt;&lt;D xsi:type="xsd:double"&gt;63.97333&lt;/D&gt;&lt;/FQL&gt;&lt;FQL&gt;&lt;Q&gt;INDA^P_PRICE(0)/P_PRICE_LOW_PR(0,,,,,,"PRICE","INTRA","52W")-1&lt;/Q&gt;&lt;R&gt;1&lt;/R&gt;&lt;C&gt;1&lt;/C&gt;&lt;D xsi:type="xsd:double"&gt;0.30724168&lt;/D&gt;&lt;/FQL&gt;&lt;FQL&gt;&lt;Q&gt;EWY^PERCENT_CHANGE(FMA_EPS(+1,0,,,,"PORTAGG","MEAN"),FMA_EPS(+1,-1AM,,,,"PORTAGG","MEAN"))&lt;/Q&gt;&lt;R&gt;1&lt;/R&gt;&lt;C&gt;1&lt;/C&gt;&lt;D xsi:type="xsd:double"&gt;-1.24363319828951&lt;/D&gt;&lt;/FQL&gt;&lt;FQL&gt;&lt;Q&gt;EPOL^PERCENT_CHANGE(FMA_EPS(+1,0,,,,"PORTAGG","MEAN"),FMA_EPS(+1,-3AM,,,,"PORTAGG","MEAN"))&lt;/Q&gt;&lt;R&gt;1&lt;/R&gt;&lt;C&gt;1&lt;/C&gt;&lt;D xsi:type="xsd:double"&gt;-7.27450602012709&lt;/D&gt;&lt;/FQL&gt;&lt;FQL&gt;&lt;Q&gt;CNYA^PERCENT_CHANGE(FMA_EPS(+1,0,,,,"PORTAGG","MEAN"),FMA_EPS(+1,-3AM,,,,"PORTAGG","MEAN"))&lt;/Q&gt;&lt;R&gt;1&lt;/R&gt;&lt;C&gt;1&lt;/C&gt;&lt;D xsi:type="xsd:double"&gt;-7.05891113835196&lt;/D&gt;&lt;/FQL&gt;&lt;FQL&gt;&lt;Q&gt;EWW^FMA_COS_DOWN("EPS","1M",+1,NOW,,,"PORTAGG","MEANR")&lt;/Q&gt;&lt;R&gt;1&lt;/R&gt;&lt;C&gt;1&lt;/C&gt;&lt;D xsi:type="xsd:double"&gt;16&lt;/D&gt;&lt;/FQL&gt;&lt;FQL&gt;&lt;Q&gt;VNM^FMA_RBICS_REV_CURRENT(30, LOC, "PORTAGG")&lt;/Q&gt;&lt;R&gt;1&lt;/R&gt;&lt;C&gt;1&lt;/C&gt;&lt;D xsi:type="xsd:double"&gt;54.2124951073956&lt;/D&gt;&lt;/FQL&gt;&lt;FQL&gt;&lt;Q&gt;TRYMX10Y-FDS^FG_YIELD_NAME&lt;/Q&gt;&lt;R&gt;1&lt;/R&gt;&lt;C&gt;1&lt;/C&gt;&lt;D xsi:type="xsd:string"&gt;Treasury - Mexico Benchmark Bond 10Y&lt;/D&gt;&lt;/FQL&gt;&lt;FQL&gt;&lt;Q&gt;REFCNRMB-FDS^FG_YIELD(NOW,,,0)&lt;/Q&gt;&lt;R&gt;1&lt;/R&gt;&lt;C&gt;1&lt;/C&gt;&lt;D xsi:type="xsd:double"&gt;3.45&lt;/D&gt;&lt;/FQL&gt;&lt;FQL&gt;&lt;Q&gt;REFMYON-FDS^(SUBARRAY(NOT_NA(NO_REPEAT_F(FG_YIELD(NOW,-10AY,D))),0,1)-SUBARRAY(NOT_NA(NO_REPEAT_F(FG_YIELD(NOW,-10AY,D))),1,1))*100&lt;/Q&gt;&lt;R&gt;1&lt;/R&gt;&lt;C&gt;1&lt;/C&gt;&lt;D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xsi:type="xsd:double"&gt;25&lt;/D&gt;&lt;/FQL&gt;&lt;FQL&gt;&lt;Q&gt;TRYTR7Y-FDS^PCTCHG(FG_YIELD(0,,,,"YTM"),FG_YIELD(-3AM,,,,"YTM"))&lt;/Q&gt;&lt;R&gt;1&lt;/R&gt;&lt;C&gt;1&lt;/C&gt;&lt;D xsi:type="xsd:double"&gt;4.9864902&lt;/D&gt;&lt;/FQL&gt;&lt;FQL&gt;&lt;Q&gt;TRYTR7Y-FDS^FG_YIELD_NAME&lt;/Q&gt;&lt;R&gt;1&lt;/R&gt;&lt;C&gt;1&lt;/C&gt;&lt;D xsi:type="xsd:string"&gt;Treasury - Turkey Benchmark Bond 7Y&lt;/D&gt;&lt;/FQL&gt;&lt;FQL&gt;&lt;Q&gt;TRYPL10Y-FDS^FG_YIELD(0,,,,"YTM")&lt;/Q&gt;&lt;R&gt;1&lt;/R&gt;&lt;C&gt;1&lt;/C&gt;&lt;D xsi:type="xsd:double"&gt;5.7167&lt;/D&gt;&lt;/FQL&gt;&lt;FQL&gt;&lt;Q&gt;CC_TW^IMF_IFS_RCPI_Q(0)&lt;/Q&gt;&lt;R&gt;0&lt;/R&gt;&lt;C&gt;0&lt;/C&gt;&lt;/FQL&gt;&lt;FQL&gt;&lt;Q&gt;MCHI^FMA_DIV_YLD(NTMA,NOW,NOW,M,"PORTAGG","MEANR")&lt;/Q&gt;&lt;R&gt;1&lt;/R&gt;&lt;C&gt;1&lt;/C&gt;&lt;D xsi:type="xsd:double"&gt;2.88459263838965&lt;/D&gt;&lt;/FQL&gt;&lt;FQL&gt;&lt;Q&gt;EIDO^JULIAN(FMA_DIV_YLD(NTMA,NOW,NOW,M,"PORTAGG","MEANR").DATES)&lt;/Q&gt;&lt;R&gt;1&lt;/R&gt;&lt;C&gt;1&lt;/C&gt;&lt;D xsi:type="xsd:long"&gt;45469&lt;/D&gt;&lt;/FQL&gt;&lt;FQL&gt;&lt;Q&gt;SET-BKK^FG_COMPANY_NAME&lt;/Q&gt;&lt;R&gt;1&lt;/R&gt;&lt;C&gt;1&lt;/C&gt;&lt;D xsi:type="xsd:string"&gt;Thailand SET&lt;/D&gt;&lt;/FQL&gt;&lt;FQL&gt;&lt;Q&gt;EWT^FG_PRICE_MAVG(0,,,,30)&lt;/Q&gt;&lt;R&gt;1&lt;/R&gt;&lt;C&gt;1&lt;/C&gt;&lt;D xsi:type="xsd:double"&gt;52.190666&lt;/D&gt;&lt;/FQL&gt;&lt;FQL&gt;&lt;Q&gt;UAE^FG_TOTAL_RETURNC(0,-12AM)&lt;/Q&gt;&lt;R&gt;1&lt;/R&gt;&lt;C&gt;1&lt;/C&gt;&lt;D xsi:type="xsd:double"&gt;-2.3442447&lt;/D&gt;&lt;/FQL&gt;&lt;FQL&gt;&lt;Q&gt;EWW^FG_TOTAL_RETURNC(0,-12AM)&lt;/Q&gt;&lt;R&gt;1&lt;/R&gt;&lt;C&gt;1&lt;/C&gt;&lt;D xsi:type="xsd:double"&gt;-7.0453644&lt;/D&gt;&lt;/FQL&gt;&lt;FQL&gt;&lt;Q&gt;VWO^FMA_PCT_ABOVE_MAVG(200,0,,,,"PORTAGG")&lt;/Q&gt;&lt;R&gt;1&lt;/R&gt;&lt;C&gt;1&lt;/C&gt;&lt;D xsi:type="xsd:double"&gt;45.9104606112785&lt;/D&gt;&lt;/FQL&gt;&lt;FQL&gt;&lt;Q&gt;TUR^SIZE(FG_CONSTITUENTS)&lt;/Q&gt;&lt;R&gt;1&lt;/R&gt;&lt;C&gt;1&lt;/C&gt;&lt;D xsi:type="xsd:long"&gt;97&lt;/D&gt;&lt;/FQL&gt;&lt;FQL&gt;&lt;Q&gt;EZA^FG_ROE(0)&lt;/Q&gt;&lt;R&gt;1&lt;/R&gt;&lt;C&gt;1&lt;/C&gt;&lt;D xsi:type="xsd:double"&gt;13.798388470215&lt;/D&gt;&lt;/FQL&gt;&lt;FQL&gt;&lt;Q&gt;TRYPL10Y-FDS^FG_YIELD_NAME&lt;/Q&gt;&lt;R&gt;1&lt;/R&gt;&lt;C&gt;1&lt;/C&gt;&lt;D xsi:type="xsd:string"&gt;Treasury - Poland Benchmark Bond 10Y&lt;/D&gt;&lt;/FQL&gt;&lt;FQL&gt;&lt;Q&gt;TRYMY10Y-FDS^PCTCHG(FG_YIELD(0,,,,"YTM"),FG_YIELD(-3AM,,,,"YTM"))&lt;/Q&gt;&lt;R&gt;1&lt;/R&gt;&lt;C&gt;1&lt;/C&gt;&lt;D xsi:type="xsd:double"&gt;0.17649344&lt;/D&gt;&lt;/FQL&gt;&lt;FQL&gt;&lt;Q&gt;KSA^FMA_EVAL_EBIT(LTMA,NOW,NOW,M,"PORTAGG","MEANR")&lt;/Q&gt;&lt;R&gt;1&lt;/R&gt;&lt;C&gt;1&lt;/C&gt;&lt;D xsi:type="xsd:double"&gt;21.0845416901678&lt;/D&gt;&lt;/FQL&gt;&lt;FQL&gt;&lt;Q&gt;TUR^FMA_PE(NTMA,0,,,"PORTAGG","MEANR")&lt;/Q&gt;&lt;R&gt;1&lt;/R&gt;&lt;C&gt;1&lt;/C&gt;&lt;D xsi:type="xsd:double"&gt;5.86414945227535&lt;/D&gt;&lt;/FQL&gt;&lt;FQL&gt;&lt;Q&gt;EZA^FMA_DIV_YLD(NTMA,NOW,NOW,M,"PORTAGG","MEANR")&lt;/Q&gt;&lt;R&gt;1&lt;/R&gt;&lt;C&gt;1&lt;/C&gt;&lt;D xsi:type="xsd:double"&gt;4.05910294520303&lt;/D&gt;&lt;/FQL&gt;&lt;FQL&gt;&lt;Q&gt;EWW^FMA_PE(NTMA,0,,,"PORTAGG","MEANR")&lt;/Q&gt;&lt;R&gt;1&lt;/R&gt;&lt;C&gt;1&lt;/C&gt;&lt;D xsi:type="xsd:double"&gt;11.2318672491305&lt;/D&gt;&lt;/FQL&gt;&lt;FQL&gt;&lt;Q&gt;ECH^FMA_EVAL_EBIT(LTMA,NOW,NOW,M,"PORTAGG","MEANR")&lt;/Q&gt;&lt;R&gt;1&lt;/R&gt;&lt;C&gt;1&lt;/C&gt;&lt;D xsi:type="xsd:double"&gt;9.66065577368992&lt;/D&gt;&lt;/FQL&gt;&lt;FQL&gt;&lt;Q&gt;REFCNRMB-FDS^PROPER_NAME(0,,,"SECURITY","NAME")&lt;/Q&gt;&lt;R&gt;1&lt;/R&gt;&lt;C&gt;1&lt;/C&gt;&lt;D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xsi:type="xsd:double"&gt;1.2020465&lt;/D&gt;&lt;/FQL&gt;&lt;FQL&gt;&lt;Q&gt;TRYMY10Y-FDS^PCTCHG(FG_YIELD(0,,,,"YTM"),FG_YIELD(-1AM,,,,"YTM"))&lt;/Q&gt;&lt;R&gt;1&lt;/R&gt;&lt;C&gt;1&lt;/C&gt;&lt;D xsi:type="xsd:double"&gt;-0.14467268&lt;/D&gt;&lt;/FQL&gt;&lt;FQL&gt;&lt;Q&gt;QAT^FG_COMPANY_NAME&lt;/Q&gt;&lt;R&gt;1&lt;/R&gt;&lt;C&gt;1&lt;/C&gt;&lt;D xsi:type="xsd:string"&gt;iShares MSCI Qatar ETF&lt;/D&gt;&lt;/FQL&gt;&lt;FQL&gt;&lt;Q&gt;REFMYON-FDS^PROPER_NAME(0,,,"SECURITY","NAME")&lt;/Q&gt;&lt;R&gt;1&lt;/R&gt;&lt;C&gt;1&lt;/C&gt;&lt;D xsi:type="xsd:string"&gt;Malaysia Policy Rate - Overnight&lt;/D&gt;&lt;/FQL&gt;&lt;FQL&gt;&lt;Q&gt;EZA^FMA_PE(NTMA,0,,,"PORTAGG","MEANR")&lt;/Q&gt;&lt;R&gt;1&lt;/R&gt;&lt;C&gt;1&lt;/C&gt;&lt;D xsi:type="xsd:double"&gt;9.59739328035823&lt;/D&gt;&lt;/FQL&gt;&lt;FQL&gt;&lt;Q&gt;EWW^FMA_PE(LTM,0,,,"PORTAGG","MEANR")&lt;/Q&gt;&lt;R&gt;1&lt;/R&gt;&lt;C&gt;1&lt;/C&gt;&lt;D xsi:type="xsd:double"&gt;13.5851851999675&lt;/D&gt;&lt;/FQL&gt;&lt;FQL&gt;&lt;Q&gt;EPHE^FMA_COS_DOWN("EPS","1M",+1,NOW,,,"PORTAGG","MEANR")&lt;/Q&gt;&lt;R&gt;1&lt;/R&gt;&lt;C&gt;1&lt;/C&gt;&lt;D xsi:type="xsd:double"&gt;11&lt;/D&gt;&lt;/FQL&gt;&lt;FQL&gt;&lt;Q&gt;INDA^FMA_COS_DOWN("EPS","1M",+1,NOW,,,"PORTAGG","MEANR")&lt;/Q&gt;&lt;R&gt;1&lt;/R&gt;&lt;C&gt;1&lt;/C&gt;&lt;D xsi:type="xsd:double"&gt;49&lt;/D&gt;&lt;/FQL&gt;&lt;FQL&gt;&lt;Q&gt;REFVNDISC-FDS^PROPER_NAME(0,,,"SECURITY","NAME")&lt;/Q&gt;&lt;R&gt;1&lt;/R&gt;&lt;C&gt;1&lt;/C&gt;&lt;D xsi:type="xsd:string"&gt;Vietnam Discount Rate&lt;/D&gt;&lt;/FQL&gt;&lt;FQL&gt;&lt;Q&gt;TRYCN10Y-FDS^PCTCHG(FG_YIELD(0,,,,"YTM"),FG_YIELD(-1AM,,,,"YTM"))&lt;/Q&gt;&lt;R&gt;1&lt;/R&gt;&lt;C&gt;1&lt;/C&gt;&lt;D xsi:type="xsd:double"&gt;-4.4532647&lt;/D&gt;&lt;/FQL&gt;&lt;FQL&gt;&lt;Q&gt;EPOL^FG_COMPANY_NAME&lt;/Q&gt;&lt;R&gt;1&lt;/R&gt;&lt;C&gt;1&lt;/C&gt;&lt;D xsi:type="xsd:string"&gt;iShares MSCI Poland ETF&lt;/D&gt;&lt;/FQL&gt;&lt;FQL&gt;&lt;Q&gt;EZA^FG_FCF_YIELD_NTM(0)&lt;/Q&gt;&lt;R&gt;1&lt;/R&gt;&lt;C&gt;1&lt;/C&gt;&lt;D xsi:type="xsd:double"&gt;7.10274349006047&lt;/D&gt;&lt;/FQL&gt;&lt;FQL&gt;&lt;Q&gt;PASP-FDS^FG_PRICE(0)/MAX(FG_PRICE(0,-1AY))&lt;/Q&gt;&lt;R&gt;1&lt;/R&gt;&lt;C&gt;1&lt;/C&gt;&lt;D xsi:type="xsd:double"&gt;0.708955223880597&lt;/D&gt;&lt;/FQL&gt;&lt;FQL&gt;&lt;Q&gt;CC_MY^IMF_IFS_RCPI_Q(0)&lt;/Q&gt;&lt;R&gt;1&lt;/R&gt;&lt;C&gt;1&lt;/C&gt;&lt;D xsi:type="xsd:double"&gt;1.6700923&lt;/D&gt;&lt;/FQL&gt;&lt;FQL&gt;&lt;Q&gt;ECH^FMA_EVAL_EBITDA(NTMA,0,,,"PORTAGG","MEANR")&lt;/Q&gt;&lt;R&gt;1&lt;/R&gt;&lt;C&gt;1&lt;/C&gt;&lt;D xsi:type="xsd:double"&gt;6.08078791913482&lt;/D&gt;&lt;/FQL&gt;&lt;FQL&gt;&lt;Q&gt;TRYPE10Y-FDS^PCTCHG(FG_YIELD(0,,,,"YTM"),FG_YIELD(-3AM,,,,"YTM"))&lt;/Q&gt;&lt;R&gt;1&lt;/R&gt;&lt;C&gt;1&lt;/C&gt;&lt;D xsi:type="xsd:double"&gt;-3.3500667&lt;/D&gt;&lt;/FQL&gt;&lt;FQL&gt;&lt;Q&gt;TRYPH10Y-FDS^FG_YIELD_NAME&lt;/Q&gt;&lt;R&gt;1&lt;/R&gt;&lt;C&gt;1&lt;/C&gt;&lt;D xsi:type="xsd:string"&gt;Philippines Benchmark Bond - 10 Year&lt;/D&gt;&lt;/FQL&gt;&lt;FQL&gt;&lt;Q&gt;EPHE^SIZE(FG_CONSTITUENTS)&lt;/Q&gt;&lt;R&gt;1&lt;/R&gt;&lt;C&gt;1&lt;/C&gt;&lt;D xsi:type="xsd:long"&gt;33&lt;/D&gt;&lt;/FQL&gt;&lt;FQL&gt;&lt;Q&gt;CNYA^FMA_EVAL_EBITDA(NTMA,0,,,"PORTAGG","MEANR")&lt;/Q&gt;&lt;R&gt;1&lt;/R&gt;&lt;C&gt;1&lt;/C&gt;&lt;D xsi:type="xsd:double"&gt;9.59392352730501&lt;/D&gt;&lt;/FQL&gt;&lt;FQL&gt;&lt;Q&gt;TRYAE10Y-FDS^FG_YIELD_NAME&lt;/Q&gt;&lt;R&gt;1&lt;/R&gt;&lt;C&gt;1&lt;/C&gt;&lt;D xsi:type="xsd:string"&gt;Treasury - United Arab Emirates USD Benchmark Bond 10Y&lt;/D&gt;&lt;/FQL&gt;&lt;FQL&gt;&lt;Q&gt;INDA^P_PRICE(0)/P_PRICE_HIGH_PR(0,,,,,,"PRICE","INTRA","52W")&lt;/Q&gt;&lt;R&gt;1&lt;/R&gt;&lt;C&gt;1&lt;/C&gt;&lt;D xsi:type="xsd:double"&gt;0.9974964&lt;/D&gt;&lt;/FQL&gt;&lt;FQL&gt;&lt;Q&gt;EPOL^FMA_PCT_ABOVE_MAVG(200,0,,,,"PORTAGG")&lt;/Q&gt;&lt;R&gt;1&lt;/R&gt;&lt;C&gt;1&lt;/C&gt;&lt;D xsi:type="xsd:double"&gt;69.6969696969697&lt;/D&gt;&lt;/FQL&gt;&lt;FQL&gt;&lt;Q&gt;CNYA^FMA_PCT_ABOVE_MAVG(200,0,,,,"PORTAGG")&lt;/Q&gt;&lt;R&gt;1&lt;/R&gt;&lt;C&gt;1&lt;/C&gt;&lt;D xsi:type="xsd:double"&gt;42.2680412371134&lt;/D&gt;&lt;/FQL&gt;&lt;FQL&gt;&lt;Q&gt;TUR^FMA_COS_DOWN("EPS","1M",+1,NOW,,,"PORTAGG","MEANR")&lt;/Q&gt;&lt;R&gt;1&lt;/R&gt;&lt;C&gt;1&lt;/C&gt;&lt;D xsi:type="xsd:double"&gt;15&lt;/D&gt;&lt;/FQL&gt;&lt;FQL&gt;&lt;Q&gt;REFMYON-FDS^FG_YIELD(NOW,,,0)&lt;/Q&gt;&lt;R&gt;1&lt;/R&gt;&lt;C&gt;1&lt;/C&gt;&lt;D xsi:type="xsd:double"&gt;3&lt;/D&gt;&lt;/FQL&gt;&lt;FQL&gt;&lt;Q&gt;TRYTH10Y-FDS^FG_YIELD(0,,,,"YTM")&lt;/Q&gt;&lt;R&gt;1&lt;/R&gt;&lt;C&gt;1&lt;/C&gt;&lt;D xsi:type="xsd:double"&gt;2.703977&lt;/D&gt;&lt;/FQL&gt;&lt;FQL&gt;&lt;Q&gt;TRYPH10Y-FDS^FG_YIELD(0,,,,"YTM")&lt;/Q&gt;&lt;R&gt;1&lt;/R&gt;&lt;C&gt;1&lt;/C&gt;&lt;D xsi:type="xsd:double"&gt;6.5943456&lt;/D&gt;&lt;/FQL&gt;&lt;FQL&gt;&lt;Q&gt;MCHI^FMA_PE(NTMA,0,,,"PORTAGG","MEANR")&lt;/Q&gt;&lt;R&gt;1&lt;/R&gt;&lt;C&gt;1&lt;/C&gt;&lt;D xsi:type="xsd:double"&gt;9.7943261988186&lt;/D&gt;&lt;/FQL&gt;&lt;FQL&gt;&lt;Q&gt;EPOL^FMA_EVAL_EBIT(LTMA,NOW,NOW,M,"PORTAGG","MEANR")&lt;/Q&gt;&lt;R&gt;1&lt;/R&gt;&lt;C&gt;1&lt;/C&gt;&lt;D xsi:type="xsd:double"&gt;8.43877456876402&lt;/D&gt;&lt;/FQL&gt;&lt;FQL&gt;&lt;Q&gt;TRYID10Y-FDS^FG_YIELD_NAME&lt;/Q&gt;&lt;R&gt;1&lt;/R&gt;&lt;C&gt;1&lt;/C&gt;&lt;D xsi:type="xsd:string"&gt;Treasury - Indonesia Benchmark Bond 10Y&lt;/D&gt;&lt;/FQL&gt;&lt;FQL&gt;&lt;Q&gt;REFVNDISC-FDS^(SUBARRAY(NOT_NA(NO_REPEAT_F(FG_YIELD(NOW,-10AY,D))),0,1)-SUBARRAY(NOT_NA(NO_REPEAT_F(FG_YIELD(NOW,-10AY,D))),1,1))*100&lt;/Q&gt;&lt;R&gt;1&lt;/R&gt;&lt;C&gt;1&lt;/C&gt;&lt;D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xsi:type="xsd:double"&gt;-50&lt;/D&gt;&lt;/FQL&gt;&lt;FQL&gt;&lt;Q&gt;CNYA^FMA_COS_DOWN("EPS","1M",+1,NOW,,,"PORTAGG","MEANR")&lt;/Q&gt;&lt;R&gt;1&lt;/R&gt;&lt;C&gt;1&lt;/C&gt;&lt;D xsi:type="xsd:double"&gt;129&lt;/D&gt;&lt;/FQL&gt;&lt;FQL&gt;&lt;Q&gt;USDBRL^STD(FG_PRICE_CHANGE(0,-1AY,AM))&lt;/Q&gt;&lt;R&gt;1&lt;/R&gt;&lt;C&gt;1&lt;/C&gt;&lt;D xsi:type="xsd:double"&gt;2.99314986916317&lt;/D&gt;&lt;/FQL&gt;&lt;FQL&gt;&lt;Q&gt;PASP-FDS^FG_PRICE_CHANGE(0,-1AM)&lt;/Q&gt;&lt;R&gt;1&lt;/R&gt;&lt;C&gt;1&lt;/C&gt;&lt;D xsi:type="xsd:double"&gt;-3.55329949238579&lt;/D&gt;&lt;/FQL&gt;&lt;FQL&gt;&lt;Q&gt;EWM^FG_PRICE_MAVG(0,,,,200)&lt;/Q&gt;&lt;R&gt;1&lt;/R&gt;&lt;C&gt;1&lt;/C&gt;&lt;D xsi:type="xsd:double"&gt;21.6286&lt;/D&gt;&lt;/FQL&gt;&lt;FQL&gt;&lt;Q&gt;UAE^P_PRICE(0)/P_PRICE_LOW_PR(0,,,,,,"PRICE","INTRA","52W")-1&lt;/Q&gt;&lt;R&gt;1&lt;/R&gt;&lt;C&gt;1&lt;/C&gt;&lt;D xsi:type="xsd:double"&gt;0.03812766&lt;/D&gt;&lt;/FQL&gt;&lt;FQL&gt;&lt;Q&gt;INDA^FG_TOTAL_RETURNC(0,-3AM)&lt;/Q&gt;&lt;R&gt;1&lt;/R&gt;&lt;C&gt;1&lt;/C&gt;&lt;D xsi:type="xsd:double"&gt;8.121729&lt;/D&gt;&lt;/FQL&gt;&lt;FQL&gt;&lt;Q&gt;EWW^P_PRICE(0)/P_PRICE_LOW_PR(0,,,,,,"PRICE","INTRA","52W")-1&lt;/Q&gt;&lt;R&gt;1&lt;/R&gt;&lt;C&gt;1&lt;/C&gt;&lt;D xsi:type="xsd:double"&gt;0.079719186&lt;/D&gt;&lt;/FQL&gt;&lt;FQL&gt;&lt;Q&gt;EPHE^FG_TOTAL_RETURNC(0,-12AM)&lt;/Q&gt;&lt;R&gt;1&lt;/R&gt;&lt;C&gt;1&lt;/C&gt;&lt;D xsi:type="xsd:double"&gt;-5.7680845&lt;/D&gt;&lt;/FQL&gt;&lt;FQL&gt;&lt;Q&gt;VGK^PERCENT_CHANGE(FMA_EPS(+1,0,,,,"PORTAGG","MEAN"),FMA_EPS(+1,-3AM,,,,"PORTAGG","MEAN"))&lt;/Q&gt;&lt;R&gt;1&lt;/R&gt;&lt;C&gt;1&lt;/C&gt;&lt;D xsi:type="xsd:double"&gt;3.24349920809798&lt;/D&gt;&lt;/FQL&gt;&lt;FQL&gt;&lt;Q&gt;TUR^FMA_COS_UP("EPS","1M",+1,NOW,,,"PORTAGG","MEANR")&lt;/Q&gt;&lt;R&gt;1&lt;/R&gt;&lt;C&gt;1&lt;/C&gt;&lt;D xsi:type="xsd:double"&gt;16&lt;/D&gt;&lt;/FQL&gt;&lt;FQL&gt;&lt;Q&gt;EWT^SIZE(FG_CONSTITUENTS)&lt;/Q&gt;&lt;R&gt;1&lt;/R&gt;&lt;C&gt;1&lt;/C&gt;&lt;D xsi:type="xsd:long"&gt;91&lt;/D&gt;&lt;/FQL&gt;&lt;FQL&gt;&lt;Q&gt;MCHI^FMA_RBICS_REV_CURRENT(30, LOC, "PORTAGG")&lt;/Q&gt;&lt;R&gt;1&lt;/R&gt;&lt;C&gt;1&lt;/C&gt;&lt;D xsi:type="xsd:double"&gt;24.5296712824204&lt;/D&gt;&lt;/FQL&gt;&lt;FQL&gt;&lt;Q&gt;EWZ^FG_ROE(0)&lt;/Q&gt;&lt;R&gt;1&lt;/R&gt;&lt;C&gt;1&lt;/C&gt;&lt;D xsi:type="xsd:double"&gt;19.4996138832004&lt;/D&gt;&lt;/FQL&gt;&lt;FQL&gt;&lt;Q&gt;TRYCN10Y-FDS^FG_YIELD(0,,,,"YTM")&lt;/Q&gt;&lt;R&gt;1&lt;/R&gt;&lt;C&gt;1&lt;/C&gt;&lt;D xsi:type="xsd:double"&gt;2.2142&lt;/D&gt;&lt;/FQL&gt;&lt;FQL&gt;&lt;Q&gt;KSA^FMA_EVAL_EBITDA(NTMA,0,,,"PORTAGG","MEANR")&lt;/Q&gt;&lt;R&gt;1&lt;/R&gt;&lt;C&gt;1&lt;/C&gt;&lt;D xsi:type="xsd:double"&gt;10.7293737378172&lt;/D&gt;&lt;/FQL&gt;&lt;FQL&gt;&lt;Q&gt;TUR^FMA_PE(LTM,0,,,"PORTAGG","MEANR")&lt;/Q&gt;&lt;R&gt;1&lt;/R&gt;&lt;C&gt;1&lt;/C&gt;&lt;D xsi:type="xsd:double"&gt;8.67629301419381&lt;/D&gt;&lt;/FQL&gt;&lt;FQL&gt;&lt;Q&gt;TRYCN10Y-FDS^PCTCHG(FG_YIELD(0,,,,"YTM"),FG_YIELD(-3AM,,,,"YTM"))&lt;/Q&gt;&lt;R&gt;1&lt;/R&gt;&lt;C&gt;1&lt;/C&gt;&lt;D xsi:type="xsd:double"&gt;-5.9321895&lt;/D&gt;&lt;/FQL&gt;&lt;FQL&gt;&lt;Q&gt;EWM^FMA_RBICS_REV_CURRENT(30, LOC, "PORTAGG")&lt;/Q&gt;&lt;R&gt;1&lt;/R&gt;&lt;C&gt;1&lt;/C&gt;&lt;D xsi:type="xsd:double"&gt;39.8538663246548&lt;/D&gt;&lt;/FQL&gt;&lt;FQL&gt;&lt;Q&gt;TRYSA10Y-FDS^FG_YIELD_NAME&lt;/Q&gt;&lt;R&gt;1&lt;/R&gt;&lt;C&gt;1&lt;/C&gt;&lt;D xsi:type="xsd:string"&gt;Treasury - SAUDI ARABIA Benchmark Bond 10Y&lt;/D&gt;&lt;/FQL&gt;&lt;FQL&gt;&lt;Q&gt;EPU^FMA_RBICS_REV_CURRENT(30, LOC, "PORTAGG")&lt;/Q&gt;&lt;R&gt;1&lt;/R&gt;&lt;C&gt;1&lt;/C&gt;&lt;D xsi:type="xsd:double"&gt;23.5467997737324&lt;/D&gt;&lt;/FQL&gt;&lt;FQL&gt;&lt;Q&gt;VNM^FMA_PE(LTM,0,,,"PORTAGG","MEANR")&lt;/Q&gt;&lt;R&gt;1&lt;/R&gt;&lt;C&gt;1&lt;/C&gt;&lt;D xsi:type="xsd:double"&gt;16.827917451767&lt;/D&gt;&lt;/FQL&gt;&lt;FQL&gt;&lt;Q&gt;EPHE^FG_FCF_YIELD_NTM(0)&lt;/Q&gt;&lt;R&gt;1&lt;/R&gt;&lt;C&gt;1&lt;/C&gt;&lt;D xsi:type="xsd:double"&gt;7.21665658913834&lt;/D&gt;&lt;/FQL&gt;&lt;FQL&gt;&lt;Q&gt;KSA^FG_PRICE_MAVG(0,,,,200)&lt;/Q&gt;&lt;R&gt;1&lt;/R&gt;&lt;C&gt;1&lt;/C&gt;&lt;D xsi:type="xsd:double"&gt;41.51985&lt;/D&gt;&lt;/FQL&gt;&lt;FQL&gt;&lt;Q&gt;EWM^FG_PRICE_MAVG(0,,,,60)&lt;/Q&gt;&lt;R&gt;1&lt;/R&gt;&lt;C&gt;1&lt;/C&gt;&lt;D xsi:type="xsd:double"&gt;22.565332&lt;/D&gt;&lt;/FQL&gt;&lt;FQL&gt;&lt;Q&gt;UAE^PERCENT_CHANGE(FMA_EPS(+1,0,,,,"PORTAGG","MEAN"),FMA_EPS(+1,-3AM,,,,"PORTAGG","MEAN"))&lt;/Q&gt;&lt;R&gt;1&lt;/R&gt;&lt;C&gt;1&lt;/C&gt;&lt;D xsi:type="xsd:double"&gt;1.76155581608194&lt;/D&gt;&lt;/FQL&gt;&lt;FQL&gt;&lt;Q&gt;INDA^PERCENT_CHANGE(FMA_EPS(+1,0,,,,"PORTAGG","MEAN"),FMA_EPS(+1,-3AM,,,,"PORTAGG","MEAN"))&lt;/Q&gt;&lt;R&gt;1&lt;/R&gt;&lt;C&gt;1&lt;/C&gt;&lt;D xsi:type="xsd:double"&gt;-1.29779506310432&lt;/D&gt;&lt;/FQL&gt;&lt;FQL&gt;&lt;Q&gt;EPHE^FG_TOTAL_RETURNC(0,-6AM)&lt;/Q&gt;&lt;R&gt;1&lt;/R&gt;&lt;C&gt;1&lt;/C&gt;&lt;D xsi:type="xsd:double"&gt;-5.8900237&lt;/D&gt;&lt;/FQL&gt;&lt;FQL&gt;&lt;Q&gt;SPY^P_PRICE(0)/P_PRICE_LOW_PR(0,,,,,,"PRICE","INTRA","52W")-1&lt;/Q&gt;&lt;R&gt;1&lt;/R&gt;&lt;C&gt;1&lt;/C&gt;&lt;D xsi:type="xsd:double"&gt;0.3299284&lt;/D&gt;&lt;/FQL&gt;&lt;FQL&gt;&lt;Q&gt;SET-BKK^SIZE(FG_CONSTITUENTS)&lt;/Q&gt;&lt;R&gt;1&lt;/R&gt;&lt;C&gt;1&lt;/C&gt;&lt;D xsi:type="xsd:long"&gt;1&lt;/D&gt;&lt;/FQL&gt;&lt;FQL&gt;&lt;Q&gt;TIPSCL10Y-FDS^FG_YIELD_NAME&lt;/Q&gt;&lt;R&gt;1&lt;/R&gt;&lt;C&gt;1&lt;/C&gt;&lt;D xsi:type="xsd:string"&gt;Treasury - Chile Inflation-Indexed (TIPS) Bond 10Y&lt;/D&gt;&lt;/FQL&gt;&lt;FQL&gt;&lt;Q&gt;REFINREPO-FDS^(SUBARRAY(NOT_NA(NO_REPEAT_F(FG_YIELD(NOW,-10AY,D))),0,1)-SUBARRAY(NOT_NA(NO_REPEAT_F(FG_YIELD(NOW,-10AY,D))),1,1))*100&lt;/Q&gt;&lt;R&gt;1&lt;/R&gt;&lt;C&gt;1&lt;/C&gt;&lt;D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xsi:type="xsd:double"&gt;25&lt;/D&gt;&lt;/FQL&gt;&lt;FQL&gt;&lt;Q&gt;REFPL7D-FDS^FG_YIELD(NOW,,,0)&lt;/Q&gt;&lt;R&gt;1&lt;/R&gt;&lt;C&gt;1&lt;/C&gt;&lt;D xsi:type="xsd:double"&gt;5.75&lt;/D&gt;&lt;/FQL&gt;&lt;FQL&gt;&lt;Q&gt;TRYTH10Y-FDS^PCTCHG(FG_YIELD(0,,,,"YTM"),FG_YIELD(-3AM,,,,"YTM"))&lt;/Q&gt;&lt;R&gt;1&lt;/R&gt;&lt;C&gt;1&lt;/C&gt;&lt;D xsi:type="xsd:double"&gt;7.312985&lt;/D&gt;&lt;/FQL&gt;&lt;FQL&gt;&lt;Q&gt;TRYPE10Y-FDS^PCTCHG(FG_YIELD(0,,,,"YTM"),FG_YIELD(-1AM,,,,"YTM"))&lt;/Q&gt;&lt;R&gt;1&lt;/R&gt;&lt;C&gt;1&lt;/C&gt;&lt;D xsi:type="xsd:double"&gt;0.21897992&lt;/D&gt;&lt;/FQL&gt;&lt;FQL&gt;&lt;Q&gt;CC_PE^IMF_IFS_RCPI_Q(0)&lt;/Q&gt;&lt;R&gt;1&lt;/R&gt;&lt;C&gt;1&lt;/C&gt;&lt;D xsi:type="xsd:double"&gt;2.8496776&lt;/D&gt;&lt;/FQL&gt;&lt;FQL&gt;&lt;Q&gt;KSA^FG_FCF_YIELD_NTM(0)&lt;/Q&gt;&lt;R&gt;1&lt;/R&gt;&lt;C&gt;1&lt;/C&gt;&lt;D xsi:type="xsd:double"&gt;3.93871115049262&lt;/D&gt;&lt;/FQL&gt;&lt;FQL&gt;&lt;Q&gt;MCHI^FMA_PE(LTM,0,,,"PORTAGG","MEANR")&lt;/Q&gt;&lt;R&gt;1&lt;/R&gt;&lt;C&gt;1&lt;/C&gt;&lt;D xsi:type="xsd:double"&gt;12.8648223629294&lt;/D&gt;&lt;/FQL&gt;&lt;FQL&gt;&lt;Q&gt;EZA^FMA_PE(LTM,0,,,"PORTAGG","MEANR")&lt;/Q&gt;&lt;R&gt;1&lt;/R&gt;&lt;C&gt;1&lt;/C&gt;&lt;D xsi:type="xsd:double"&gt;12.6187126070969&lt;/D&gt;&lt;/FQL&gt;&lt;FQL&gt;&lt;Q&gt;EPOL^FMA_EVAL_EBITDA(NTMA,0,,,"PORTAGG","MEANR")&lt;/Q&gt;&lt;R&gt;1&lt;/R&gt;&lt;C&gt;1&lt;/C&gt;&lt;D xsi:type="xsd:double"&gt;4.85468643594376&lt;/D&gt;&lt;/FQL&gt;&lt;FQL&gt;&lt;Q&gt;ECH^FG_FCF_YIELD_NTM(0)&lt;/Q&gt;&lt;R&gt;1&lt;/R&gt;&lt;C&gt;1&lt;/C&gt;&lt;D xsi:type="xsd:double"&gt;9.37750857908318&lt;/D&gt;&lt;/FQL&gt;&lt;FQL&gt;&lt;Q&gt;MCHI^FG_COMPANY_NAME&lt;/Q&gt;&lt;R&gt;1&lt;/R&gt;&lt;C&gt;1&lt;/C&gt;&lt;D xsi:type="xsd:string"&gt;iShares MSCI China ETF&lt;/D&gt;&lt;/FQL&gt;&lt;FQL&gt;&lt;Q&gt;MCHI^JULIAN(FMA_DIV_YLD(NTMA,NOW,NOW,M,"PORTAGG","MEANR").DATES)&lt;/Q&gt;&lt;R&gt;1&lt;/R&gt;&lt;C&gt;1&lt;/C&gt;&lt;D xsi:type="xsd:long"&gt;45469&lt;/D&gt;&lt;/FQL&gt;&lt;FQL&gt;&lt;Q&gt;EWT^FMA_EVAL_EBIT(LTMA,NOW,NOW,M,"PORTAGG","MEANR")&lt;/Q&gt;&lt;R&gt;1&lt;/R&gt;&lt;C&gt;1&lt;/C&gt;&lt;D xsi:type="xsd:double"&gt;20.3182517074279&lt;/D&gt;&lt;/FQL&gt;&lt;FQL&gt;&lt;Q&gt;EPOL^FG_FCF_YIELD_NTM(0)&lt;/Q&gt;&lt;R&gt;0&lt;/R&gt;&lt;C&gt;0&lt;/C&gt;&lt;/FQL&gt;&lt;FQL&gt;&lt;Q&gt;EWM^FMA_COS_DOWN("EPS","1M",+1,NOW,,,"PORTAGG","MEANR")&lt;/Q&gt;&lt;R&gt;1&lt;/R&gt;&lt;C&gt;1&lt;/C&gt;&lt;D xsi:type="xsd:double"&gt;15&lt;/D&gt;&lt;/FQL&gt;&lt;FQL&gt;&lt;Q&gt;TRYPL10Y-FDS^PCTCHG(FG_YIELD(0,,,,"YTM"),FG_YIELD(-1AM,,,,"YTM"))&lt;/Q&gt;&lt;R&gt;1&lt;/R&gt;&lt;C&gt;1&lt;/C&gt;&lt;D xsi:type="xsd:double"&gt;-1.448103&lt;/D&gt;&lt;/FQL&gt;&lt;FQL&gt;&lt;Q&gt;CC_PH^IMF_IFS_RCPI_Q(0)&lt;/Q&gt;&lt;R&gt;1&lt;/R&gt;&lt;C&gt;1&lt;/C&gt;&lt;D xsi:type="xsd:double"&gt;3.2976058&lt;/D&gt;&lt;/FQL&gt;&lt;FQL&gt;&lt;Q&gt;SET-BKK^FMA_EVAL_EBIT(LTMA,NOW,NOW,M,"PORTAGG","MEANR")&lt;/Q&gt;&lt;R&gt;1&lt;/R&gt;&lt;C&gt;1&lt;/C&gt;&lt;D xsi:type="xsd:double"&gt;18.1469119228866&lt;/D&gt;&lt;/FQL&gt;&lt;FQL&gt;&lt;Q&gt;EWT^FMA_DIV_YLD(NTMA,NOW,NOW,M,"PORTAGG","MEANR")&lt;/Q&gt;&lt;R&gt;1&lt;/R&gt;&lt;C&gt;1&lt;/C&gt;&lt;D xsi:type="xsd:double"&gt;2.97300492523405&lt;/D&gt;&lt;/FQL&gt;&lt;FQL&gt;&lt;Q&gt;EZA^FMA_RBICS_REV_CURRENT(30, LOC, "PORTAGG")&lt;/Q&gt;&lt;R&gt;1&lt;/R&gt;&lt;C&gt;1&lt;/C&gt;&lt;D xsi:type="xsd:double"&gt;40.8002499724395&lt;/D&gt;&lt;/FQL&gt;&lt;FQL&gt;&lt;Q&gt;EPOL^FMA_PE(NTMA,0,,,"PORTAGG","MEANR")&lt;/Q&gt;&lt;R&gt;1&lt;/R&gt;&lt;C&gt;1&lt;/C&gt;&lt;D xsi:type="xsd:double"&gt;8.97439839628268&lt;/D&gt;&lt;/FQL&gt;&lt;FQL&gt;&lt;Q&gt;SET-BKK^FG_FCF_YIELD_NTM(0)&lt;/Q&gt;&lt;R&gt;1&lt;/R&gt;&lt;C&gt;1&lt;/C&gt;&lt;D xsi:type="xsd:double"&gt;4.58655769552721&lt;/D&gt;&lt;/FQL&gt;&lt;FQL&gt;&lt;Q&gt;EIDO^FG_PRICE_MAVG(0,,,,200)&lt;/Q&gt;&lt;R&gt;1&lt;/R&gt;&lt;C&gt;1&lt;/C&gt;&lt;D xsi:type="xsd:double"&gt;21.51425&lt;/D&gt;&lt;/FQL&gt;&lt;FQL&gt;&lt;Q&gt;REFKRBASE-FDS^(SUBARRAY(NOT_NA(NO_REPEAT_F(FG_YIELD(NOW,-10AY,D))),0,1)-SUBARRAY(NOT_NA(NO_REPEAT_F(FG_YIELD(NOW,-10AY,D))),1,1))*100&lt;/Q&gt;&lt;R&gt;1&lt;/R&gt;&lt;C&gt;1&lt;/C&gt;&lt;D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xsi:type="xsd:double"&gt;25&lt;/D&gt;&lt;/FQL&gt;&lt;FQL&gt;&lt;Q&gt;VGK^P_PRICE(0)/P_PRICE_LOW_PR(0,,,,,,"PRICE","INTRA","52W")-1&lt;/Q&gt;&lt;R&gt;1&lt;/R&gt;&lt;C&gt;1&lt;/C&gt;&lt;D xsi:type="xsd:double"&gt;0.212677&lt;/D&gt;&lt;/FQL&gt;&lt;FQL&gt;&lt;Q&gt;USDMXN^FG_PRICE_CHANGE(0,-1AY)&lt;/Q&gt;&lt;R&gt;1&lt;/R&gt;&lt;C&gt;1&lt;/C&gt;&lt;D xsi:type="xsd:double"&gt;6.904614&lt;/D&gt;&lt;/FQL&gt;&lt;FQL&gt;&lt;Q&gt;NI-FDS^FG_PRICE_CHANGE(0,-6AM)&lt;/Q&gt;&lt;R&gt;1&lt;/R&gt;&lt;C&gt;1&lt;/C&gt;&lt;D xsi:type="xsd:double"&gt;3.38311490399268&lt;/D&gt;&lt;/FQL&gt;&lt;FQL&gt;&lt;Q&gt;KSA^FG_PRICE_MAVG(0,,,,60)&lt;/Q&gt;&lt;R&gt;1&lt;/R&gt;&lt;C&gt;1&lt;/C&gt;&lt;D xsi:type="xsd:double"&gt;42.185333&lt;/D&gt;&lt;/FQL&gt;&lt;FQL&gt;&lt;Q&gt;EWM^FG_PRICE(0)&lt;/Q&gt;&lt;R&gt;1&lt;/R&gt;&lt;C&gt;1&lt;/C&gt;&lt;D xsi:type="xsd:double"&gt;22.46&lt;/D&gt;&lt;/FQL&gt;&lt;FQL&gt;&lt;Q&gt;UAE^PERCENT_CHANGE(FMA_EPS(+1,0,,,,"PORTAGG","MEAN"),FMA_EPS(+1,-1AM,,,,"PORTAGG","MEAN"))&lt;/Q&gt;&lt;R&gt;1&lt;/R&gt;&lt;C&gt;1&lt;/C&gt;&lt;D xsi:type="xsd:double"&gt;-2.98815589494303&lt;/D&gt;&lt;/FQL&gt;&lt;FQL&gt;&lt;Q&gt;EPHE^FG_TOTAL_RETURNC(0,-1AM)&lt;/Q&gt;&lt;R&gt;1&lt;/R&gt;&lt;C&gt;1&lt;/C&gt;&lt;D xsi:type="xsd:double"&gt;-2.1736681&lt;/D&gt;&lt;/FQL&gt;&lt;FQL&gt;&lt;Q&gt;SPY^P_PRICE(0)/P_PRICE_HIGH_PR(0,,,,,,"PRICE","INTRA","52W")&lt;/Q&gt;&lt;R&gt;1&lt;/R&gt;&lt;C&gt;1&lt;/C&gt;&lt;D xsi:type="xsd:double"&gt;0.9889873&lt;/D&gt;&lt;/FQL&gt;&lt;FQL&gt;&lt;Q&gt;QAT^FMA_COS_DOWN("EPS","1M",+1,NOW,,,"PORTAGG","MEANR")&lt;/Q&gt;&lt;R&gt;1&lt;/R&gt;&lt;C&gt;1&lt;/C&gt;&lt;D xsi:type="xsd:double"&gt;3&lt;/D&gt;&lt;/FQL&gt;&lt;FQL&gt;&lt;Q&gt;INDA^FMA_RBICS_REV_CURRENT(30, LOC, "PORTAGG")&lt;/Q&gt;&lt;R&gt;1&lt;/R&gt;&lt;C&gt;1&lt;/C&gt;&lt;D xsi:type="xsd:double"&gt;29.6814915797842&lt;/D&gt;&lt;/FQL&gt;&lt;FQL&gt;&lt;Q&gt;TRYCN10Y-FDS^FG_YIELD_NAME&lt;/Q&gt;&lt;R&gt;1&lt;/R&gt;&lt;C&gt;1&lt;/C&gt;&lt;D xsi:type="xsd:string"&gt;Treasury - China Benchmark Bond 10Y&lt;/D&gt;&lt;/FQL&gt;&lt;FQL&gt;&lt;Q&gt;TRYID10Y-FDS^FG_YIELD(0,,,,"YTM")&lt;/Q&gt;&lt;R&gt;1&lt;/R&gt;&lt;C&gt;1&lt;/C&gt;&lt;D xsi:type="xsd:double"&gt;7.016407&lt;/D&gt;&lt;/FQL&gt;&lt;FQL&gt;&lt;Q&gt;TUR^JULIAN(FMA_DIV_YLD(NTMA,NOW,NOW,M,"PORTAGG","MEANR").DATES)&lt;/Q&gt;&lt;R&gt;1&lt;/R&gt;&lt;C&gt;1&lt;/C&gt;&lt;D xsi:type="xsd:long"&gt;45469&lt;/D&gt;&lt;/FQL&gt;&lt;FQL&gt;&lt;Q&gt;EZA^JULIAN(FMA_DIV_YLD(NTMA,NOW,NOW,M,"PORTAGG","MEANR").DATES)&lt;/Q&gt;&lt;R&gt;1&lt;/R&gt;&lt;C&gt;1&lt;/C&gt;&lt;D xsi:type="xsd:long"&gt;45469&lt;/D&gt;&lt;/FQL&gt;&lt;FQL&gt;&lt;Q&gt;EWW^JULIAN(FMA_DIV_YLD(NTMA,NOW,NOW,M,"PORTAGG","MEANR").DATES)&lt;/Q&gt;&lt;R&gt;1&lt;/R&gt;&lt;C&gt;1&lt;/C&gt;&lt;D xsi:type="xsd:long"&gt;45469&lt;/D&gt;&lt;/FQL&gt;&lt;FQL&gt;&lt;Q&gt;TRYTH10Y-FDS^PCTCHG(FG_YIELD(0,,,,"YTM"),FG_YIELD(-1AM,,,,"YTM"))&lt;/Q&gt;&lt;R&gt;1&lt;/R&gt;</t>
        </r>
      </text>
    </comment>
    <comment ref="A21" authorId="0" shapeId="0" xr:uid="{5538709C-F32E-421D-BE9D-A004EEC9D784}">
      <text>
        <r>
          <rPr>
            <b/>
            <sz val="9"/>
            <color indexed="81"/>
            <rFont val="Tahoma"/>
            <charset val="1"/>
          </rPr>
          <t>&lt;C&gt;1&lt;/C&gt;&lt;D xsi:type="xsd:double"&gt;-2.7101715&lt;/D&gt;&lt;/FQL&gt;&lt;FQL&gt;&lt;Q&gt;NI-FDS^FG_PRICE_CHANGE(0,-1AM)&lt;/Q&gt;&lt;R&gt;1&lt;/R&gt;&lt;C&gt;1&lt;/C&gt;&lt;D xsi:type="xsd:double"&gt;-15.4747072015948&lt;/D&gt;&lt;/FQL&gt;&lt;FQL&gt;&lt;Q&gt;EPHE^PERCENT_CHANGE(FMA_EPS(+1,0,,,,"PORTAGG","MEAN"),FMA_EPS(+1,-3AM,,,,"PORTAGG","MEAN"))&lt;/Q&gt;&lt;R&gt;1&lt;/R&gt;&lt;C&gt;1&lt;/C&gt;&lt;D xsi:type="xsd:double"&gt;-7.32610472754964&lt;/D&gt;&lt;/FQL&gt;&lt;FQL&gt;&lt;Q&gt;TRYIN10Y-FDS^FG_YIELD(0,,,,"YTM")&lt;/Q&gt;&lt;R&gt;1&lt;/R&gt;&lt;C&gt;1&lt;/C&gt;&lt;D xsi:type="xsd:double"&gt;7.059&lt;/D&gt;&lt;/FQL&gt;&lt;FQL&gt;&lt;Q&gt;TRYPH10Y-FDS^PCTCHG(FG_YIELD(0,,,,"YTM"),FG_YIELD(-3AM,,,,"YTM"))&lt;/Q&gt;&lt;R&gt;1&lt;/R&gt;&lt;C&gt;1&lt;/C&gt;&lt;D xsi:type="xsd:double"&gt;6.0441756&lt;/D&gt;&lt;/FQL&gt;&lt;FQL&gt;&lt;Q&gt;CC_ID^IMF_IFS_RCPI_Q(0)&lt;/Q&gt;&lt;R&gt;0&lt;/R&gt;&lt;C&gt;0&lt;/C&gt;&lt;/FQL&gt;&lt;FQL&gt;&lt;Q&gt;SET-BKK^FMA_EVAL_EBITDA(NTMA,0,,,"PORTAGG","MEANR")&lt;/Q&gt;&lt;R&gt;1&lt;/R&gt;&lt;C&gt;1&lt;/C&gt;&lt;D xsi:type="xsd:double"&gt;9.08174868374537&lt;/D&gt;&lt;/FQL&gt;&lt;FQL&gt;&lt;Q&gt;EWT^FMA_PE(NTMA,0,,,"PORTAGG","MEANR")&lt;/Q&gt;&lt;R&gt;1&lt;/R&gt;&lt;C&gt;1&lt;/C&gt;&lt;D xsi:type="xsd:double"&gt;18.3413935777715&lt;/D&gt;&lt;/FQL&gt;&lt;FQL&gt;&lt;Q&gt;TUR^PERCENT_CHANGE(FMA_EPS(+1,0,,,,"PORTAGG","MEAN"),FMA_EPS(+1,-1AM,,,,"PORTAGG","MEAN"))&lt;/Q&gt;&lt;R&gt;1&lt;/R&gt;&lt;C&gt;1&lt;/C&gt;&lt;D xsi:type="xsd:double"&gt;-5.53243628490797&lt;/D&gt;&lt;/FQL&gt;&lt;FQL&gt;&lt;Q&gt;EWJ^FMA_COS_DOWN("EPS","1M",+1,NOW,,,"PORTAGG","MEANR")&lt;/Q&gt;&lt;R&gt;1&lt;/R&gt;&lt;C&gt;1&lt;/C&gt;&lt;D xsi:type="xsd:double"&gt;88&lt;/D&gt;&lt;/FQL&gt;&lt;FQL&gt;&lt;Q&gt;INDA^FMA_DIV_YLD(NTMA,NOW,NOW,M,"PORTAGG","MEANR")&lt;/Q&gt;&lt;R&gt;1&lt;/R&gt;&lt;C&gt;1&lt;/C&gt;&lt;D xsi:type="xsd:double"&gt;1.27862042755968&lt;/D&gt;&lt;/FQL&gt;&lt;FQL&gt;&lt;Q&gt;QAT^P_PRICE(0)/P_PRICE_LOW_PR(0,,,,,,"PRICE","INTRA","52W")-1&lt;/Q&gt;&lt;R&gt;1&lt;/R&gt;&lt;C&gt;1&lt;/C&gt;&lt;D xsi:type="xsd:double"&gt;0.07790542&lt;/D&gt;&lt;/FQL&gt;&lt;FQL&gt;&lt;Q&gt;KSA^FG_COMPANY_NAME&lt;/Q&gt;&lt;R&gt;1&lt;/R&gt;&lt;C&gt;1&lt;/C&gt;&lt;D xsi:type="xsd:string"&gt;iShares MSCI Saudi Arabia ETF&lt;/D&gt;&lt;/FQL&gt;&lt;FQL&gt;&lt;Q&gt;VGK^FMA_DIV_YLD(NTMA,NOW,NOW,M,"PORTAGG","MEANR")&lt;/Q&gt;&lt;R&gt;1&lt;/R&gt;&lt;C&gt;1&lt;/C&gt;&lt;D xsi:type="xsd:double"&gt;3.44345675643519&lt;/D&gt;&lt;/FQL&gt;&lt;FQL&gt;&lt;Q&gt;USDMYR^FG_PRICE_CHANGE(0,-3AM)&lt;/Q&gt;&lt;R&gt;1&lt;/R&gt;&lt;C&gt;1&lt;/C&gt;&lt;D xsi:type="xsd:double"&gt;-0.32747984&lt;/D&gt;&lt;/FQL&gt;&lt;FQL&gt;&lt;Q&gt;VNM^FG_PRICE_MAVG(0,,,,60)&lt;/Q&gt;&lt;R&gt;1&lt;/R&gt;&lt;C&gt;1&lt;/C&gt;&lt;D xsi:type="xsd:double"&gt;12.637834&lt;/D&gt;&lt;/FQL&gt;&lt;FQL&gt;&lt;Q&gt;EPU^FG_PRICE(0)&lt;/Q&gt;&lt;R&gt;1&lt;/R&gt;&lt;C&gt;1&lt;/C&gt;&lt;D xsi:type="xsd:double"&gt;40.23&lt;/D&gt;&lt;/FQL&gt;&lt;FQL&gt;&lt;Q&gt;TUR^P_PRICE(0)/P_PRICE_LOW_PR(0,,,,,,"PRICE","INTRA","52W")-1&lt;/Q&gt;&lt;R&gt;1&lt;/R&gt;&lt;C&gt;1&lt;/C&gt;&lt;D xsi:type="xsd:double"&gt;0.51314366&lt;/D&gt;&lt;/FQL&gt;&lt;FQL&gt;&lt;Q&gt;INDA^PERCENT_CHANGE(FMA_EPS(+1,0,,,,"PORTAGG","MEAN"),FMA_EPS(+1,-1AM,,,,"PORTAGG","MEAN"))&lt;/Q&gt;&lt;R&gt;1&lt;/R&gt;&lt;C&gt;1&lt;/C&gt;&lt;D xsi:type="xsd:double"&gt;-1.06458138935337&lt;/D&gt;&lt;/FQL&gt;&lt;FQL&gt;&lt;Q&gt;EWW^PERCENT_CHANGE(FMA_EPS(+1,0,,,,"PORTAGG","MEAN"),FMA_EPS(+1,-1AM,,,,"PORTAGG","MEAN"))&lt;/Q&gt;&lt;R&gt;1&lt;/R&gt;&lt;C&gt;1&lt;/C&gt;&lt;D xsi:type="xsd:double"&gt;-9.2347806549974&lt;/D&gt;&lt;/FQL&gt;&lt;FQL&gt;&lt;Q&gt;SPY^FG_TOTAL_RETURNC(0,-6AM)&lt;/Q&gt;&lt;R&gt;1&lt;/R&gt;&lt;C&gt;1&lt;/C&gt;&lt;D xsi:type="xsd:double"&gt;14.893556&lt;/D&gt;&lt;/FQL&gt;&lt;FQL&gt;&lt;Q&gt;VGK^FMA_PCT_ABOVE_MAVG(200,0,,,,"PORTAGG")&lt;/Q&gt;&lt;R&gt;1&lt;/R&gt;&lt;C&gt;1&lt;/C&gt;&lt;D xsi:type="xsd:double"&gt;73.2114467408585&lt;/D&gt;&lt;/FQL&gt;&lt;FQL&gt;&lt;Q&gt;EWM^SIZE(FG_CONSTITUENTS)&lt;/Q&gt;&lt;R&gt;1&lt;/R&gt;&lt;C&gt;1&lt;/C&gt;&lt;D xsi:type="xsd:long"&gt;34&lt;/D&gt;&lt;/FQL&gt;&lt;FQL&gt;&lt;Q&gt;EWW^FG_ROE(0)&lt;/Q&gt;&lt;R&gt;1&lt;/R&gt;&lt;C&gt;1&lt;/C&gt;&lt;D xsi:type="xsd:double"&gt;10.7390026124665&lt;/D&gt;&lt;/FQL&gt;&lt;FQL&gt;&lt;Q&gt;REFINREPO-FDS^FG_YIELD(NOW,,,0)&lt;/Q&gt;&lt;R&gt;1&lt;/R&gt;&lt;C&gt;1&lt;/C&gt;&lt;D xsi:type="xsd:double"&gt;6.5&lt;/D&gt;&lt;/FQL&gt;&lt;FQL&gt;&lt;Q&gt;REFPL7D-FDS^PROPER_NAME(0,,,"SECURITY","NAME")&lt;/Q&gt;&lt;R&gt;1&lt;/R&gt;&lt;C&gt;1&lt;/C&gt;&lt;D xsi:type="xsd:string"&gt;Poland Reference Rate - 7 Day&lt;/D&gt;&lt;/FQL&gt;&lt;FQL&gt;&lt;Q&gt;VNM^FMA_EVAL_EBIT(LTMA,NOW,NOW,M,"PORTAGG","MEANR")&lt;/Q&gt;&lt;R&gt;1&lt;/R&gt;&lt;C&gt;1&lt;/C&gt;&lt;D xsi:type="xsd:double"&gt;17.5858325771254&lt;/D&gt;&lt;/FQL&gt;&lt;FQL&gt;&lt;Q&gt;EWZ^FMA_EVAL_EBIT(LTMA,NOW,NOW,M,"PORTAGG","MEANR")&lt;/Q&gt;&lt;R&gt;1&lt;/R&gt;&lt;C&gt;1&lt;/C&gt;&lt;D xsi:type="xsd:double"&gt;6.63801894094356&lt;/D&gt;&lt;/FQL&gt;&lt;FQL&gt;&lt;Q&gt;ECH^FMA_DIV_YLD(NTMA,NOW,NOW,M,"PORTAGG","MEANR")&lt;/Q&gt;&lt;R&gt;1&lt;/R&gt;&lt;C&gt;1&lt;/C&gt;&lt;D xsi:type="xsd:double"&gt;5.25902062964763&lt;/D&gt;&lt;/FQL&gt;&lt;FQL&gt;&lt;Q&gt;INDA^FG_COMPANY_NAME&lt;/Q&gt;&lt;R&gt;1&lt;/R&gt;&lt;C&gt;1&lt;/C&gt;&lt;D xsi:type="xsd:string"&gt;iShares MSCI India ETF&lt;/D&gt;&lt;/FQL&gt;&lt;FQL&gt;&lt;Q&gt;SPY^FG_TOTAL_RETURNC(0,-3AM)&lt;/Q&gt;&lt;R&gt;1&lt;/R&gt;&lt;C&gt;1&lt;/C&gt;&lt;D xsi:type="xsd:double"&gt;4.3795347&lt;/D&gt;&lt;/FQL&gt;&lt;FQL&gt;&lt;Q&gt;QAT^FMA_COS_UP("EPS","1M",+1,NOW,,,"PORTAGG","MEANR")&lt;/Q&gt;&lt;R&gt;1&lt;/R&gt;&lt;C&gt;1&lt;/C&gt;&lt;D xsi:type="xsd:double"&gt;5&lt;/D&gt;&lt;/FQL&gt;&lt;FQL&gt;&lt;Q&gt;GREK^FMA_RBICS_REV_CURRENT(30, LOC, "PORTAGG")&lt;/Q&gt;&lt;R&gt;1&lt;/R&gt;&lt;C&gt;1&lt;/C&gt;&lt;D xsi:type="xsd:double"&gt;44.667591399586&lt;/D&gt;&lt;/FQL&gt;&lt;FQL&gt;&lt;Q&gt;TUR^FG_TOTAL_RETURNC(0,-3AM)&lt;/Q&gt;&lt;R&gt;1&lt;/R&gt;&lt;C&gt;1&lt;/C&gt;&lt;D xsi:type="xsd:double"&gt;18.364216&lt;/D&gt;&lt;/FQL&gt;&lt;FQL&gt;&lt;Q&gt;SPY^FMA_COS_DOWN("EPS","1M",+1,NOW,,,"PORTAGG","MEANR")&lt;/Q&gt;&lt;R&gt;1&lt;/R&gt;&lt;C&gt;1&lt;/C&gt;&lt;D xsi:type="xsd:double"&gt;171&lt;/D&gt;&lt;/FQL&gt;&lt;FQL&gt;&lt;Q&gt;TRYIN10Y-FDS^FG_YIELD_NAME&lt;/Q&gt;&lt;R&gt;1&lt;/R&gt;&lt;C&gt;1&lt;/C&gt;&lt;D xsi:type="xsd:string"&gt;India Benchmark Bond - 10 Year&lt;/D&gt;&lt;/FQL&gt;&lt;FQL&gt;&lt;Q&gt;TIPSCL10Y-FDS^FG_YIELD(0,,,,"YTM")&lt;/Q&gt;&lt;R&gt;1&lt;/R&gt;&lt;C&gt;1&lt;/C&gt;&lt;D xsi:type="xsd:double"&gt;2.8191717&lt;/D&gt;&lt;/FQL&gt;&lt;FQL&gt;&lt;Q&gt;EPOL^JULIAN(FMA_DIV_YLD(NTMA,NOW,NOW,M,"PORTAGG","MEANR").DATES)&lt;/Q&gt;&lt;R&gt;1&lt;/R&gt;&lt;C&gt;1&lt;/C&gt;&lt;D xsi:type="xsd:long"&gt;45470&lt;/D&gt;&lt;/FQL&gt;&lt;FQL&gt;&lt;Q&gt;GREK^FMA_PCT_ABOVE_MAVG(200,0,,,,"PORTAGG")&lt;/Q&gt;&lt;R&gt;1&lt;/R&gt;&lt;C&gt;1&lt;/C&gt;&lt;D xsi:type="xsd:double"&gt;53.5714285714286&lt;/D&gt;&lt;/FQL&gt;&lt;FQL&gt;&lt;Q&gt;EWW^FMA_RBICS_REV_CURRENT(30, LOC, "PORTAGG")&lt;/Q&gt;&lt;R&gt;1&lt;/R&gt;&lt;C&gt;1&lt;/C&gt;&lt;D xsi:type="xsd:double"&gt;28.8062616361414&lt;/D&gt;&lt;/FQL&gt;&lt;FQL&gt;&lt;Q&gt;TIPSCL10Y-FDS^PCTCHG(FG_YIELD(0,,,,"YTM"),FG_YIELD(-1AM,,,,"YTM"))&lt;/Q&gt;&lt;R&gt;1&lt;/R&gt;&lt;C&gt;1&lt;/C&gt;&lt;D xsi:type="xsd:double"&gt;7.435042&lt;/D&gt;&lt;/FQL&gt;&lt;FQL&gt;&lt;Q&gt;EWT^FMA_RBICS_REV_CURRENT(30, LOC, "PORTAGG")&lt;/Q&gt;&lt;R&gt;1&lt;/R&gt;&lt;C&gt;1&lt;/C&gt;&lt;D xsi:type="xsd:double"&gt;17.6761954608908&lt;/D&gt;&lt;/FQL&gt;&lt;FQL&gt;&lt;Q&gt;SET-BKK^FMA_DIV_YLD(NTMA,NOW,NOW,M,"PORTAGG","MEANR")&lt;/Q&gt;&lt;R&gt;1&lt;/R&gt;&lt;C&gt;1&lt;/C&gt;&lt;D xsi:type="xsd:double"&gt;3.86401895575936&lt;/D&gt;&lt;/FQL&gt;&lt;FQL&gt;&lt;Q&gt;EWT^JULIAN(FMA_DIV_YLD(NTMA,NOW,NOW,M,"PORTAGG","MEANR").DATES)&lt;/Q&gt;&lt;R&gt;1&lt;/R&gt;&lt;C&gt;1&lt;/C&gt;&lt;D xsi:type="xsd:long"&gt;45469&lt;/D&gt;&lt;/FQL&gt;&lt;FQL&gt;&lt;Q&gt;EPHE^FMA_EVAL_EBIT(LTMA,NOW,NOW,M,"PORTAGG","MEANR")&lt;/Q&gt;&lt;R&gt;1&lt;/R&gt;&lt;C&gt;1&lt;/C&gt;&lt;D xsi:type="xsd:double"&gt;12.3940011404877&lt;/D&gt;&lt;/FQL&gt;&lt;FQL&gt;&lt;Q&gt;VNM^FMA_PE(NTMA,0,,,"PORTAGG","MEANR")&lt;/Q&gt;&lt;R&gt;1&lt;/R&gt;&lt;C&gt;1&lt;/C&gt;&lt;D xsi:type="xsd:double"&gt;14.5015084954815&lt;/D&gt;&lt;/FQL&gt;&lt;FQL&gt;&lt;Q&gt;EWY^FMA_EVAL_EBITDA(NTMA,0,,,"PORTAGG","MEANR")&lt;/Q&gt;&lt;R&gt;1&lt;/R&gt;&lt;C&gt;1&lt;/C&gt;&lt;D xsi:type="xsd:double"&gt;6.30878317614282&lt;/D&gt;&lt;/FQL&gt;&lt;FQL&gt;&lt;Q&gt;EWM^JULIAN(FMA_DIV_YLD(NTMA,NOW,NOW,M,"PORTAGG","MEANR").DATES)&lt;/Q&gt;&lt;R&gt;1&lt;/R&gt;&lt;C&gt;1&lt;/C&gt;&lt;D xsi:type="xsd:long"&gt;45470&lt;/D&gt;&lt;/FQL&gt;&lt;FQL&gt;&lt;Q&gt;TRYAE10Y-FDS^PCTCHG(FG_YIELD(0,,,,"YTM"),FG_YIELD(-3AM,,,,"YTM"))&lt;/Q&gt;&lt;R&gt;0&lt;/R&gt;&lt;C&gt;0&lt;/C&gt;&lt;/FQL&gt;&lt;FQL&gt;&lt;Q&gt;SET-BKK^FG_PRICE_MAVG(0,,,,60)&lt;/Q&gt;&lt;R&gt;1&lt;/R&gt;&lt;C&gt;1&lt;/C&gt;&lt;D xsi:type="xsd:double"&gt;1352.2911&lt;/D&gt;&lt;/FQL&gt;&lt;FQL&gt;&lt;Q&gt;TRYZA10Y-FDS^FG_YIELD(0,,,,"YTM")&lt;/Q&gt;&lt;R&gt;1&lt;/R&gt;&lt;C&gt;1&lt;/C&gt;&lt;D xsi:type="xsd:double"&gt;11.390694&lt;/D&gt;&lt;/FQL&gt;&lt;FQL&gt;&lt;Q&gt;VWO^FG_PE_NTM(0,,,90,0)&lt;/Q&gt;&lt;R&gt;1&lt;/R&gt;&lt;C&gt;1&lt;/C&gt;&lt;D xsi:type="xsd:double"&gt;12.6404783721988&lt;/D&gt;&lt;/FQL&gt;&lt;FQL&gt;&lt;Q&gt;CC_SA^IMF_IFS_RCPI_Q(0)&lt;/Q&gt;&lt;R&gt;1&lt;/R&gt;&lt;C&gt;1&lt;/C&gt;&lt;D xsi:type="xsd:double"&gt;1.6709557&lt;/D&gt;&lt;/FQL&gt;&lt;FQL&gt;&lt;Q&gt;EPU^FG_COMPANY_NAME&lt;/Q&gt;&lt;R&gt;1&lt;/R&gt;&lt;C&gt;1&lt;/C&gt;&lt;D xsi:type="xsd:string"&gt;iShares MSCI Peru and Global Exposure ETF&lt;/D&gt;&lt;/FQL&gt;&lt;FQL&gt;&lt;Q&gt;VNM^FG_TOTAL_RETURNC(0,-3AM)&lt;/Q&gt;&lt;R&gt;1&lt;/R&gt;&lt;C&gt;1&lt;/C&gt;&lt;D xsi:type="xsd:double"&gt;-12.44604&lt;/D&gt;&lt;/FQL&gt;&lt;FQL&gt;&lt;Q&gt;EPOL^FG_PRICE_MAVG(0,,,,200)&lt;/Q&gt;&lt;R&gt;1&lt;/R&gt;&lt;C&gt;1&lt;/C&gt;&lt;D xsi:type="xsd:double"&gt;22.147076&lt;/D&gt;&lt;/FQL&gt;&lt;FQL&gt;&lt;Q&gt;TUR^P_PRICE(0)/P_PRICE_HIGH_PR(0,,,,,,"PRICE","INTRA","52W")&lt;/Q&gt;&lt;R&gt;1&lt;/R&gt;&lt;C&gt;1&lt;/C&gt;&lt;D xsi:type="xsd:double"&gt;0.9461833&lt;/D&gt;&lt;/FQL&gt;&lt;FQL&gt;&lt;Q&gt;GREK^FG_TOTAL_RETURNC(0,-12AM)&lt;/Q&gt;&lt;R&gt;1&lt;/R&gt;&lt;C&gt;1&lt;/C&gt;&lt;D xsi:type="xsd:double"&gt;13.03097&lt;/D&gt;&lt;/FQL&gt;&lt;FQL&gt;&lt;Q&gt;EWT^FG_TOTAL_RETURNC(0,-12AM)&lt;/Q&gt;&lt;R&gt;1&lt;/R&gt;&lt;C&gt;1&lt;/C&gt;&lt;D xsi:type="xsd:double"&gt;29.667377&lt;/D&gt;&lt;/FQL&gt;&lt;FQL&gt;&lt;Q&gt;EWJ^P_PRICE(0)/P_PRICE_LOW_PR(0,,,,,,"PRICE","INTRA","52W")-1&lt;/Q&gt;&lt;R&gt;1&lt;/R&gt;&lt;C&gt;1&lt;/C&gt;&lt;D xsi:type="xsd:double"&gt;0.19300699&lt;/D&gt;&lt;/FQL&gt;&lt;FQL&gt;&lt;Q&gt;SPY^SIZE(FG_CONSTITUENTS)&lt;/Q&gt;&lt;R&gt;1&lt;/R&gt;&lt;C&gt;1&lt;/C&gt;&lt;D xsi:type="xsd:long"&gt;504&lt;/D&gt;&lt;/FQL&gt;&lt;FQL&gt;&lt;Q&gt;EWM^FMA_COS_UP("EPS","1M",+1,NOW,,,"PORTAGG","MEANR")&lt;/Q&gt;&lt;R&gt;1&lt;/R&gt;&lt;C&gt;1&lt;/C&gt;&lt;D xsi:type="xsd:double"&gt;15&lt;/D&gt;&lt;/FQL&gt;&lt;FQL&gt;&lt;Q&gt;EWM^FG_ROE(0)&lt;/Q&gt;&lt;R&gt;1&lt;/R&gt;&lt;C&gt;1&lt;/C&gt;&lt;D xsi:type="xsd:double"&gt;8.23697176695342&lt;/D&gt;&lt;/FQL&gt;&lt;FQL&gt;&lt;Q&gt;REFSAREPO-FDS^(SUBARRAY(NOT_NA(NO_REPEAT_F(FG_YIELD(NOW,-10AY,D))),0,1)-SUBARRAY(NOT_NA(NO_REPEAT_F(FG_YIELD(NOW,-10AY,D))),1,1))*100&lt;/Q&gt;&lt;R&gt;1&lt;/R&gt;&lt;C&gt;1&lt;/C&gt;&lt;D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xsi:type="xsd:double"&gt;25&lt;/D&gt;&lt;/FQL&gt;&lt;FQL&gt;&lt;Q&gt;REFINREPO-FDS^PROPER_NAME(0,,,"SECURITY","NAME")&lt;/Q&gt;&lt;R&gt;1&lt;/R&gt;&lt;C&gt;1&lt;/C&gt;&lt;D xsi:type="xsd:string"&gt;India Repo Rate&lt;/D&gt;&lt;/FQL&gt;&lt;FQL&gt;&lt;Q&gt;REFPHRREPO-FDS^(SUBARRAY(NOT_NA(NO_REPEAT_F(FG_YIELD(NOW,-10AY,D))),0,1)-SUBARRAY(NOT_NA(NO_REPEAT_F(FG_YIELD(NOW,-10AY,D))),1,1))*100&lt;/Q&gt;&lt;R&gt;1&lt;/R&gt;&lt;C&gt;1&lt;/C&gt;&lt;D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QA10Y-FDS^PCTCHG(FG_YIELD(0,,,,"YTM"),FG_YIELD(-3AM,,,,"YTM"))&lt;/Q&gt;&lt;R&gt;0&lt;/R&gt;&lt;C&gt;0&lt;/C&gt;&lt;/FQL&gt;&lt;FQL&gt;&lt;Q&gt;VNM^FMA_EVAL_EBITDA(NTMA,0,,,"PORTAGG","MEANR")&lt;/Q&gt;&lt;R&gt;1&lt;/R&gt;&lt;C&gt;1&lt;/C&gt;&lt;D xsi:type="xsd:double"&gt;10.1220150979041&lt;/D&gt;&lt;/FQL&gt;&lt;FQL&gt;&lt;Q&gt;INDA^FMA_EVAL_EBIT(LTMA,NOW,NOW,M,"PORTAGG","MEANR")&lt;/Q&gt;&lt;R&gt;1&lt;/R&gt;&lt;C&gt;1&lt;/C&gt;&lt;D xsi:type="xsd:double"&gt;22.9612637650382&lt;/D&gt;&lt;/FQL&gt;&lt;FQL&gt;&lt;Q&gt;EWZ^FMA_EVAL_EBITDA(NTMA,0,,,"PORTAGG","MEANR")&lt;/Q&gt;&lt;R&gt;1&lt;/R&gt;&lt;C&gt;1&lt;/C&gt;&lt;D xsi:type="xsd:double"&gt;4.50190225117587&lt;/D&gt;&lt;/FQL&gt;&lt;FQL&gt;&lt;Q&gt;EPOL^FMA_DIV_YLD(NTMA,NOW,NOW,M,"PORTAGG","MEANR")&lt;/Q&gt;&lt;R&gt;1&lt;/R&gt;&lt;C&gt;1&lt;/C&gt;&lt;D xsi:type="xsd:double"&gt;5.01114862087765&lt;/D&gt;&lt;/FQL&gt;&lt;FQL&gt;&lt;Q&gt;ECH^FMA_PE(NTMA,0,,,"PORTAGG","MEANR")&lt;/Q&gt;&lt;R&gt;1&lt;/R&gt;&lt;C&gt;1&lt;/C&gt;&lt;D xsi:type="xsd:double"&gt;7.91376463201175&lt;/D&gt;&lt;/FQL&gt;&lt;FQL&gt;&lt;Q&gt;GREK^FG_COMPANY_NAME&lt;/Q&gt;&lt;R&gt;1&lt;/R&gt;&lt;C&gt;1&lt;/C&gt;&lt;D xsi:type="xsd:string"&gt;Global X MSCI Greece ETF&lt;/D&gt;&lt;/FQL&gt;&lt;FQL&gt;&lt;Q&gt;UAE^FG_PRICE_MAVG(0,,,,200)&lt;/Q&gt;&lt;R&gt;1&lt;/R&gt;&lt;C&gt;1&lt;/C&gt;&lt;D xsi:type="xsd:double"&gt;14.570411&lt;/D&gt;&lt;/FQL&gt;&lt;FQL&gt;&lt;Q&gt;GREK^P_PRICE(0)/P_PRICE_LOW_PR(0,,,,,,"PRICE","INTRA","52W")-1&lt;/Q&gt;&lt;R&gt;1&lt;/R&gt;&lt;C&gt;1&lt;/C&gt;&lt;D xsi:type="xsd:double"&gt;0.29670274&lt;/D&gt;&lt;/FQL&gt;&lt;FQL&gt;&lt;Q&gt;EPHE^FMA_PCT_ABOVE_MAVG(200,0,,,,"PORTAGG")&lt;/Q&gt;&lt;R&gt;1&lt;/R&gt;&lt;C&gt;1&lt;/C&gt;&lt;D xsi:type="xsd:double"&gt;39.3939393939394&lt;/D&gt;&lt;/FQL&gt;&lt;FQL&gt;&lt;Q&gt;MCHI^SIZE(FG_CONSTITUENTS)&lt;/Q&gt;&lt;R&gt;1&lt;/R&gt;&lt;C&gt;1&lt;/C&gt;&lt;D xsi:type="xsd:long"&gt;654&lt;/D&gt;&lt;/FQL&gt;&lt;FQL&gt;&lt;Q&gt;EWT^FMA_PE(LTM,0,,,"PORTAGG","MEANR")&lt;/Q&gt;&lt;R&gt;1&lt;/R&gt;&lt;C&gt;1&lt;/C&gt;&lt;D xsi:type="xsd:double"&gt;22.746388423741&lt;/D&gt;&lt;/FQL&gt;&lt;FQL&gt;&lt;Q&gt;EPU^FMA_COS_UP("EPS","1M",+1,NOW,,,"PORTAGG","MEANR")&lt;/Q&gt;&lt;R&gt;1&lt;/R&gt;&lt;C&gt;1&lt;/C&gt;&lt;D xsi:type="xsd:double"&gt;11&lt;/D&gt;&lt;/FQL&gt;&lt;FQL&gt;&lt;Q&gt;REFEUREFI-FDS^PROPER_NAME(0,,,"SECURITY","NAME")&lt;/Q&gt;&lt;R&gt;1&lt;/R&gt;&lt;C&gt;1&lt;/C&gt;&lt;D xsi:type="xsd:string"&gt;Eurozone Main Refinancing Operations Minimum Bid Rate&lt;/D&gt;&lt;/FQL&gt;&lt;FQL&gt;&lt;Q&gt;VWO^FMA_DIV_YLD(NTMA,NOW,NOW,M,"PORTAGG","MEANR")&lt;/Q&gt;&lt;R&gt;1&lt;/R&gt;&lt;C&gt;1&lt;/C&gt;&lt;D xsi:type="xsd:double"&gt;3.05913047927568&lt;/D&gt;&lt;/FQL&gt;&lt;FQL&gt;&lt;Q&gt;EWY^FMA_EVAL_EBIT(LTMA,NOW,NOW,M,"PORTAGG","MEANR")&lt;/Q&gt;&lt;R&gt;1&lt;/R&gt;&lt;C&gt;1&lt;/C&gt;&lt;D xsi:type="xsd:double"&gt;17.5926824751787&lt;/D&gt;&lt;/FQL&gt;&lt;FQL&gt;&lt;Q&gt;EPHE^FMA_EVAL_EBITDA(NTMA,0,,,"PORTAGG","MEANR")&lt;/Q&gt;&lt;R&gt;1&lt;/R&gt;&lt;C&gt;1&lt;/C&gt;&lt;D xsi:type="xsd:double"&gt;8.01213562052289&lt;/D&gt;&lt;/FQL&gt;&lt;FQL&gt;&lt;Q&gt;TRYVN10Y-FDS^FG_YIELD_NAME&lt;/Q&gt;&lt;R&gt;1&lt;/R&gt;&lt;C&gt;1&lt;/C&gt;&lt;D xsi:type="xsd:string"&gt;Treasury - Vietnam Benchmark Bond 10Y&lt;/D&gt;&lt;/FQL&gt;&lt;FQL&gt;&lt;Q&gt;VWO^JULIAN(FMA_DIV_YLD(NTMA,NOW,NOW,M,"PORTAGG","MEANR").DATES)&lt;/Q&gt;&lt;R&gt;1&lt;/R&gt;&lt;C&gt;1&lt;/C&gt;&lt;D xsi:type="xsd:long"&gt;45443&lt;/D&gt;&lt;/FQL&gt;&lt;FQL&gt;&lt;Q&gt;INDA^JULIAN(FMA_DIV_YLD(NTMA,NOW,NOW,M,"PORTAGG","MEANR").DATES)&lt;/Q&gt;&lt;R&gt;1&lt;/R&gt;&lt;C&gt;1&lt;/C&gt;&lt;D xsi:type="xsd:long"&gt;45469&lt;/D&gt;&lt;/FQL&gt;&lt;FQL&gt;&lt;Q&gt;EWM^FMA_EVAL_EBITDA(NTMA,0,,,"PORTAGG","MEANR")&lt;/Q&gt;&lt;R&gt;1&lt;/R&gt;&lt;C&gt;1&lt;/C&gt;&lt;D xsi:type="xsd:double"&gt;8.82006004184904&lt;/D&gt;&lt;/FQL&gt;&lt;FQL&gt;&lt;Q&gt;EWM^FG_FCF_YIELD_NTM(0)&lt;/Q&gt;&lt;R&gt;1&lt;/R&gt;&lt;C&gt;1&lt;/C&gt;&lt;D xsi:type="xsd:double"&gt;6.02397874491468&lt;/D&gt;&lt;/FQL&gt;&lt;FQL&gt;&lt;Q&gt;CNYA^FG_FCF_YIELD_NTM(0)&lt;/Q&gt;&lt;R&gt;1&lt;/R&gt;&lt;C&gt;1&lt;/C&gt;&lt;D xsi:type="xsd:double"&gt;5.96357478409522&lt;/D&gt;&lt;/FQL&gt;&lt;FQL&gt;&lt;Q&gt;UAE^FMA_PE(NTMA,0,,,"PORTAGG","MEANR")&lt;/Q&gt;&lt;R&gt;1&lt;/R&gt;&lt;C&gt;1&lt;/C&gt;&lt;D xsi:type="xsd:double"&gt;8.49521809184937&lt;/D&gt;&lt;/FQL&gt;&lt;FQL&gt;&lt;Q&gt;EWJ^FG_TOTAL_RETURNC(0,-3AM)&lt;/Q&gt;&lt;R&gt;1&lt;/R&gt;&lt;C&gt;1&lt;/C&gt;&lt;D xsi:type="xsd:double"&gt;-3.6440134&lt;/D&gt;&lt;/FQL&gt;&lt;FQL&gt;&lt;Q&gt;INDA^FMA_PE(NTMA,0,,,"PORTAGG","MEANR")&lt;/Q&gt;&lt;R&gt;1&lt;/R&gt;&lt;C&gt;1&lt;/C&gt;&lt;D xsi:type="xsd:double"&gt;23.5410030619602&lt;/D&gt;&lt;/FQL&gt;&lt;FQL&gt;&lt;Q&gt;VWO^FG_PE(0)&lt;/Q&gt;&lt;R&gt;1&lt;/R&gt;&lt;C&gt;1&lt;/C&gt;&lt;D xsi:type="xsd:double"&gt;14.4418177143083&lt;/D&gt;&lt;/FQL&gt;&lt;FQL&gt;&lt;Q&gt;TRYGR10Y-FDS^PCTCHG(FG_YIELD(0,,,,"YTM"),FG_YIELD(-3AM,,,,"YTM"))&lt;/Q&gt;&lt;R&gt;1&lt;/R&gt;&lt;C&gt;1&lt;/C&gt;&lt;D xsi:type="xsd:double"&gt;10.749183&lt;/D&gt;&lt;/FQL&gt;&lt;FQL&gt;&lt;Q&gt;SET-BKK^FMA_PE(LTM,0,,,"PORTAGG","MEANR")&lt;/Q&gt;&lt;R&gt;1&lt;/R&gt;&lt;C&gt;1&lt;/C&gt;&lt;D xsi:type="xsd:double"&gt;16.3461574939698&lt;/D&gt;&lt;/FQL&gt;&lt;FQL&gt;&lt;Q&gt;TRYBR10Y-FDS^PCTCHG(FG_YIELD(0,,,,"YTM"),FG_YIELD(-1AM,,,,"YTM"))&lt;/Q&gt;&lt;R&gt;1&lt;/R&gt;&lt;C&gt;1&lt;/C&gt;&lt;D xsi:type="xsd:double"&gt;4.345444&lt;/D&gt;&lt;/FQL&gt;&lt;FQL&gt;&lt;Q&gt;CC_QA^IMF_IFS_RCPI_Q(0)&lt;/Q&gt;&lt;R&gt;0&lt;/R&gt;&lt;C&gt;0&lt;/C&gt;&lt;/FQL&gt;&lt;FQL&gt;&lt;Q&gt;SET-BKK^JULIAN(FMA_DIV_YLD(NTMA,NOW,NOW,M,"PORTAGG","MEANR").DATES)&lt;/Q&gt;&lt;R&gt;1&lt;/R&gt;&lt;C&gt;1&lt;/C&gt;&lt;D xsi:type="xsd:long"&gt;45471&lt;/D&gt;&lt;/FQL&gt;&lt;FQL&gt;&lt;Q&gt;EPHE^FMA_DIV_YLD(NTMA,NOW,NOW,M,"PORTAGG","MEANR")&lt;/Q&gt;&lt;R&gt;1&lt;/R&gt;&lt;C&gt;1&lt;/C&gt;&lt;D xsi:type="xsd:double"&gt;3.31260560287351&lt;/D&gt;&lt;/FQL&gt;&lt;FQL&gt;&lt;Q&gt;EPHE^FMA_PE(LTM,0,,,"PORTAGG","MEANR")&lt;/Q&gt;&lt;R&gt;1&lt;/R&gt;&lt;C&gt;1&lt;/C&gt;&lt;D xsi:type="xsd:double"&gt;9.9006325805849&lt;/D&gt;&lt;/FQL&gt;&lt;FQL&gt;&lt;Q&gt;ECH^FG_COMPANY_NAME&lt;/Q&gt;&lt;R&gt;1&lt;/R&gt;&lt;C&gt;1&lt;/C&gt;&lt;D xsi:type="xsd:string"&gt;iShares MSCI Chile ETF&lt;/D&gt;&lt;/FQL&gt;&lt;FQL&gt;&lt;Q&gt;EWW^FMA_EVAL_EBITDA(NTMA,0,,,"PORTAGG","MEANR")&lt;/Q&gt;&lt;R&gt;1&lt;/R&gt;&lt;C&gt;1&lt;/C&gt;&lt;D xsi:type="xsd:double"&gt;5.92670927929634&lt;/D&gt;&lt;/FQL&gt;&lt;FQL&gt;&lt;Q&gt;USDCLP^FG_PRICE_CHANGE(0,-3AM)&lt;/Q&gt;&lt;R&gt;1&lt;/R&gt;&lt;C&gt;1&lt;/C&gt;&lt;D xsi:type="xsd:double"&gt;-3.7645936&lt;/D&gt;&lt;/FQL&gt;&lt;FQL&gt;&lt;Q&gt;PLATI-FDS^FG_PRICE(0)&lt;/Q&gt;&lt;R&gt;1&lt;/R&gt;&lt;C&gt;1&lt;/C&gt;&lt;D xsi:type="xsd:double"&gt;1008&lt;/D&gt;&lt;/FQL&gt;&lt;FQL&gt;&lt;Q&gt;UAE^FG_PRICE_MAVG(0,,,,60)&lt;/Q&gt;&lt;R&gt;1&lt;/R&gt;&lt;C&gt;1&lt;/C&gt;&lt;D xsi:type="xsd:double"&gt;14.165479&lt;/D&gt;&lt;/FQL&gt;&lt;FQL&gt;&lt;Q&gt;TUR^PERCENT_CHANGE(FMA_EPS(+1,0,,,,"PORTAGG","MEAN"),FMA_EPS(+1,-3AM,,,,"PORTAGG","MEAN"))&lt;/Q&gt;&lt;R&gt;1&lt;/R&gt;&lt;C&gt;1&lt;/C&gt;&lt;D xsi:type="xsd:double"&gt;-8.54885940196405&lt;/D&gt;&lt;/FQL&gt;&lt;FQL&gt;&lt;Q&gt;GREK^P_PRICE(0)/P_PRICE_HIGH_PR(0,,,,,,"PRICE","INTRA","52W")&lt;/Q&gt;&lt;R&gt;1&lt;/R&gt;&lt;C&gt;1&lt;/C&gt;&lt;D xsi:type="xsd:double"&gt;0.9111111&lt;/D&gt;&lt;/FQL&gt;&lt;FQL&gt;&lt;Q&gt;EWJ^P_PRICE(0)/P_PRICE_HIGH_PR(0,,,,,,"PRICE","INTRA","52W")&lt;/Q&gt;&lt;R&gt;1&lt;/R&gt;&lt;C&gt;1&lt;/C&gt;&lt;D xsi:type="xsd:double"&gt;0.94692284&lt;/D&gt;&lt;/FQL&gt;&lt;FQL&gt;&lt;Q&gt;SPY^FMA_COS_UP("EPS","1M",+1,NOW,,,"PORTAGG","MEANR")&lt;/Q&gt;&lt;R&gt;1&lt;/R&gt;&lt;C&gt;1&lt;/C&gt;&lt;D xsi:type="xsd:double"&gt;155&lt;/D&gt;&lt;/FQL&gt;&lt;FQL&gt;&lt;Q&gt;EPU^FMA_COS_DOWN("EPS","1M",+1,NOW,,,"PORTAGG","MEANR")&lt;/Q&gt;&lt;R&gt;1&lt;/R&gt;&lt;C&gt;1&lt;/C&gt;&lt;D xsi:type="xsd:double"&gt;3&lt;/D&gt;&lt;/FQL&gt;&lt;FQL&gt;&lt;Q&gt;EPU^FG_ROE(0)&lt;/Q&gt;&lt;R&gt;1&lt;/R&gt;&lt;C&gt;1&lt;/C&gt;&lt;D xsi:type="xsd:double"&gt;9.97043692651613&lt;/D&gt;&lt;/FQL&gt;&lt;FQL&gt;&lt;Q&gt;REFEUREFI-FDS^FG_YIELD(NOW,,,0)&lt;/Q&gt;&lt;R&gt;1&lt;/R&gt;&lt;C&gt;1&lt;/C&gt;&lt;D xsi:type="xsd:double"&gt;4.25&lt;/D&gt;&lt;/FQL&gt;&lt;FQL&gt;&lt;Q&gt;REFPHRREPO-FDS^FG_YIELD(NOW,,,0)&lt;/Q&gt;&lt;R&gt;1&lt;/R&gt;&lt;C&gt;1&lt;/C&gt;&lt;D xsi:type="xsd:double"&gt;6.5&lt;/D&gt;&lt;/FQL&gt;&lt;FQL&gt;&lt;Q&gt;TRYQA10Y-FDS^PCTCHG(FG_YIELD(0,,,,"YTM"),FG_YIELD(-1AM,,,,"YTM"))&lt;/Q&gt;&lt;R&gt;0&lt;/R&gt;&lt;C&gt;0&lt;/C&gt;&lt;/FQL&gt;&lt;FQL&gt;&lt;Q&gt;VNM^FG_FCF_YIELD_NTM(0)&lt;/Q&gt;&lt;R&gt;1&lt;/R&gt;&lt;C&gt;1&lt;/C&gt;&lt;D xsi:type="xsd:double"&gt;0.0283783722827269&lt;/D&gt;&lt;/FQL&gt;&lt;FQL&gt;&lt;Q&gt;INDA^FMA_EVAL_EBITDA(NTMA,0,,,"PORTAGG","MEANR")&lt;/Q&gt;&lt;R&gt;1&lt;/R&gt;&lt;C&gt;1&lt;/C&gt;&lt;D xsi:type="xsd:double"&gt;15.5121636132572&lt;/D&gt;&lt;/FQL&gt;&lt;FQL&gt;&lt;Q&gt;EWZ^FG_FCF_YIELD_NTM(0)&lt;/Q&gt;&lt;R&gt;1&lt;/R&gt;&lt;C&gt;1&lt;/C&gt;&lt;D xsi:type="xsd:double"&gt;10.3892840097266&lt;/D&gt;&lt;/FQL&gt;&lt;FQL&gt;&lt;Q&gt;EPOL^FMA_PE(LTM,0,,,"PORTAGG","MEANR")&lt;/Q&gt;&lt;R&gt;1&lt;/R&gt;&lt;C&gt;1&lt;/C&gt;&lt;D xsi:type="xsd:double"&gt;8.93920333978889&lt;/D&gt;&lt;/FQL&gt;&lt;FQL&gt;&lt;Q&gt;ECH^FMA_PE(LTM,0,,,"PORTAGG","MEANR")&lt;/Q&gt;&lt;R&gt;1&lt;/R&gt;&lt;C&gt;1&lt;/C&gt;&lt;D xsi:type="xsd:double"&gt;13.3769529526003&lt;/D&gt;&lt;/FQL&gt;&lt;FQL&gt;&lt;Q&gt;EZA^FG_COMPANY_NAME&lt;/Q&gt;&lt;R&gt;1&lt;/R&gt;&lt;C&gt;1&lt;/C&gt;&lt;D xsi:type="xsd:string"&gt;iShares MSCI South Africa ETF&lt;/D&gt;&lt;/FQL&gt;&lt;FQL&gt;&lt;Q&gt;EPOL^FG_PRICE(0)&lt;/Q&gt;&lt;R&gt;1&lt;/R&gt;&lt;C&gt;1&lt;/C&gt;&lt;D xsi:type="xsd:double"&gt;24.53&lt;/D&gt;&lt;/FQL&gt;&lt;FQL&gt;&lt;Q&gt;EWT^PERCENT_CHANGE(FMA_EPS(+1,0,,,,"PORTAGG","MEAN"),FMA_EPS(+1,-3AM,,,,"PORTAGG","MEAN"))&lt;/Q&gt;&lt;R&gt;1&lt;/R&gt;&lt;C&gt;1&lt;/C&gt;&lt;D xsi:type="xsd:double"&gt;1.00058750380255&lt;/D&gt;&lt;/FQL&gt;&lt;FQL&gt;&lt;Q&gt;EIDO^FG_TOTAL_RETURNC(0,-12AM)&lt;/Q&gt;&lt;R&gt;1&lt;/R&gt;&lt;C&gt;1&lt;/C&gt;&lt;D xsi:type="xsd:double"&gt;-12.646389&lt;/D&gt;&lt;/FQL&gt;&lt;FQL&gt;&lt;Q&gt;EWJ^SIZE(FG_CONSTITUENTS)&lt;/Q&gt;&lt;R&gt;1&lt;/R&gt;&lt;C&gt;1&lt;/C&gt;&lt;D xsi:type="xsd:long"&gt;205&lt;/D&gt;&lt;/FQL&gt;&lt;FQL&gt;&lt;Q&gt;MCHI^FMA_COS_DOWN("EPS","1M",+1,NOW,,,"PORTAGG","MEANR")&lt;/Q&gt;&lt;R&gt;1&lt;/R&gt;&lt;C&gt;1&lt;/C&gt;&lt;D xsi:type="xsd:double"&gt;184&lt;/D&gt;&lt;/FQL&gt;&lt;FQL&gt;&lt;Q&gt;EWY^FMA_RBICS_REV_CURRENT(30, LOC, "PORTAGG")&lt;/Q&gt;&lt;R&gt;1&lt;/R&gt;&lt;C&gt;1&lt;/C&gt;&lt;D xsi:type="xsd:double"&gt;15.3455966557575&lt;/D&gt;&lt;/FQL&gt;&lt;FQL&gt;&lt;Q&gt;REFSAREPO-FDS^PROPER_NAME(0,,,"SECURITY","NAME")&lt;/Q&gt;&lt;R&gt;1&lt;/R&gt;&lt;C&gt;1&lt;/C&gt;&lt;D xsi:type="xsd:string"&gt;Saudi Arabia Repo Rate&lt;/D&gt;&lt;/FQL&gt;&lt;FQL&gt;&lt;Q&gt;TRYGR10Y-FDS^FG_YIELD(0,,,,"YTM")&lt;/Q&gt;&lt;R&gt;1&lt;/R&gt;&lt;C&gt;1&lt;/C&gt;&lt;D xsi:type="xsd:double"&gt;3.74&lt;/D&gt;&lt;/FQL&gt;&lt;FQL&gt;&lt;Q&gt;VWO^FG_FCF_YIELD_NTM(0)&lt;/Q&gt;&lt;R&gt;1&lt;/R&gt;&lt;C&gt;1&lt;/C&gt;&lt;D xsi:type="xsd:double"&gt;5.42403043686262&lt;/D&gt;&lt;/FQL&gt;&lt;FQL&gt;&lt;Q&gt;TRYZA10Y-FDS^FG_YIELD_NAME&lt;/Q&gt;&lt;R&gt;1&lt;/R&gt;&lt;C&gt;1&lt;/C&gt;&lt;D xsi:type="xsd:string"&gt;South Africa Benchmark Bond - 10 Year&lt;/D&gt;&lt;/FQL&gt;&lt;FQL&gt;&lt;Q&gt;GREK^FMA_DIV_YLD(NTMA,NOW,NOW,M,"PORTAGG","MEANR")&lt;/Q&gt;&lt;R&gt;1&lt;/R&gt;&lt;C&gt;1&lt;/C&gt;&lt;D xsi:type="xsd:double"&gt;6.15638770132323&lt;/D&gt;&lt;/FQL&gt;&lt;FQL&gt;&lt;Q&gt;TRYGR10Y-FDS^FG_YIELD_NAME&lt;/Q&gt;&lt;R&gt;1&lt;/R&gt;&lt;C&gt;1&lt;/C&gt;&lt;D xsi:type="xsd:string"&gt;Greece Benchmark Bond - 10 Year&lt;/D&gt;&lt;/FQL&gt;&lt;FQL&gt;&lt;Q&gt;VNM^FMA_DIV_YLD(NTMA,NOW,NOW,M,"PORTAGG","MEANR")&lt;/Q&gt;&lt;R&gt;1&lt;/R&gt;&lt;C&gt;1&lt;/C&gt;&lt;D xsi:type="xsd:double"&gt;1.89675716773768&lt;/D&gt;&lt;/FQL&gt;&lt;FQL&gt;&lt;Q&gt;INDA^FG_FCF_YIELD_NTM(0)&lt;/Q&gt;&lt;R&gt;1&lt;/R&gt;&lt;C&gt;1&lt;/C&gt;&lt;D xsi:type="xsd:double"&gt;2.75626293970697&lt;/D&gt;&lt;/FQL&gt;&lt;FQL&gt;&lt;Q&gt;ECH^JULIAN(FMA_DIV_YLD(NTMA,NOW,NOW,M,"PORTAGG","MEANR").DATES)&lt;/Q&gt;&lt;R&gt;1&lt;/R&gt;&lt;C&gt;1&lt;/C&gt;&lt;D xsi:type="xsd:long"&gt;45470&lt;/D&gt;&lt;/FQL&gt;&lt;FQL&gt;&lt;Q&gt;MCHI^FMA_COS_UP("EPS","1M",+1,NOW,,,"PORTAGG","MEANR")&lt;/Q&gt;&lt;R&gt;1&lt;/R&gt;&lt;C&gt;1&lt;/C&gt;&lt;D xsi:type="xsd:double"&gt;133&lt;/D&gt;&lt;/FQL&gt;&lt;FQL&gt;&lt;Q&gt;CNYA^FG_ROE(0)&lt;/Q&gt;&lt;R&gt;1&lt;/R&gt;&lt;C&gt;1&lt;/C&gt;&lt;D xsi:type="xsd:double"&gt;9.99474176652605&lt;/D&gt;&lt;/FQL&gt;&lt;FQL&gt;&lt;Q&gt;CPALM-FDS^FG_PRICE_MAVG(0,,,,30)&lt;/Q&gt;&lt;R&gt;1&lt;/R&gt;&lt;C&gt;1&lt;/C&gt;&lt;D xsi:type="xsd:double"&gt;3933.7666&lt;/D&gt;&lt;/FQL&gt;&lt;FQL&gt;&lt;Q&gt;REFPHRREPO-FDS^PROPER_NAME(0,,,"SECURITY","NAME")&lt;/Q&gt;&lt;R&gt;1&lt;/R&gt;&lt;C&gt;1&lt;/C&gt;&lt;D xsi:type="xsd:string"&gt;Philippines Reverse Repo Rate - Overnight&lt;/D&gt;&lt;/FQL&gt;&lt;FQL&gt;&lt;Q&gt;EWZ^FG_COMPANY_NAME&lt;/Q&gt;&lt;R&gt;1&lt;/R&gt;&lt;C&gt;1&lt;/C&gt;&lt;D xsi:type="xsd:string"&gt;iShares MSCI Brazil ETF&lt;/D&gt;&lt;/FQL&gt;&lt;FQL&gt;&lt;Q&gt;REFIDRREPO-FDS^FG_YIELD(NOW,,,0)&lt;/Q&gt;&lt;R&gt;1&lt;/R&gt;&lt;C&gt;1&lt;/C&gt;&lt;D xsi:type="xsd:double"&gt;6.25&lt;/D&gt;&lt;/FQL&gt;&lt;FQL&gt;&lt;Q&gt;UAE^FG_FCF_YIELD_NTM(0)&lt;/Q&gt;&lt;R&gt;1&lt;/R&gt;&lt;C&gt;1&lt;/C&gt;&lt;D xsi:type="xsd:double"&gt;9.87428742710747&lt;/D&gt;&lt;/FQL&gt;&lt;FQL&gt;&lt;Q&gt;FC0000PL^FMA_EPS(NTMA,-20AY,0,CY,,"PORTAGG","MEANR")&lt;/Q&gt;&lt;R&gt;20&lt;/R&gt;&lt;C&gt;1&lt;/C&gt;&lt;D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xsi:type="xsd:double"&gt;23.3955887248491&lt;/D&gt;&lt;/FQL&gt;&lt;FQL&gt;&lt;Q&gt;EWT^PERCENT_CHANGE(FMA_EPS(+1,0,,,,"PORTAGG","MEAN"),FMA_EPS(+1,-1AM,,,,"PORTAGG","MEAN"))&lt;/Q&gt;&lt;R&gt;1&lt;/R&gt;&lt;C&gt;1&lt;/C&gt;&lt;D xsi:type="xsd:double"&gt;-0.98676064753221&lt;/D&gt;&lt;/FQL&gt;&lt;FQL&gt;&lt;Q&gt;EIDO^FG_TOTAL_RETURNC(0,-1AM)&lt;/Q&gt;&lt;R&gt;1&lt;/R&gt;&lt;C&gt;1&lt;/C&gt;&lt;D xsi:type="xsd:double"&gt;-2.361524&lt;/D&gt;&lt;/FQL&gt;&lt;FQL&gt;&lt;Q&gt;SET-BKK^FMA_PE(NTMA,0,,,"PORTAGG","MEANR")&lt;/Q&gt;&lt;R&gt;1&lt;/R&gt;&lt;C&gt;1&lt;/C&gt;&lt;D xsi:type="xsd:double"&gt;13.3770953488852&lt;/D&gt;&lt;/FQL&gt;&lt;FQL&gt;&lt;Q&gt;EWM^FMA_EVAL_EBIT(LTMA,NOW,NOW,M,"PORTAGG","MEANR")&lt;/Q&gt;&lt;R&gt;1&lt;/R&gt;&lt;C&gt;1&lt;/C&gt;&lt;D xsi:type="xsd:double"&gt;17.2880343337391&lt;/D&gt;&lt;/FQL&gt;&lt;FQL&gt;&lt;Q&gt;INDA^P_PRICE_RETURNS_PR('52W',2,-10AY,0,AM)&lt;/Q&gt;&lt;R&gt;121&lt;/R&gt;&lt;C&gt;1&lt;/C&gt;&lt;D xsi:type="xsd:double"&gt;28.919136&lt;/D&gt;&lt;D xsi:type="xsd:double"&gt;28.607178&lt;/D&gt;&lt;D xsi:type="xsd:double"&gt;61.75586&lt;/D&gt;&lt;D xsi:type="xsd:double"&gt;32.785202&lt;/D&gt;&lt;D xsi:type="xsd:double"&gt;28.55153&lt;/D&gt;&lt;D xsi:type="xsd:double"&gt;36.435654&lt;/D&gt;&lt;D xsi:type="xsd:double"&gt;21.831095&lt;/D&gt;&lt;D xsi:type="xsd:double"&gt;41.069103&lt;/D&gt;&lt;D xsi:type="xsd:double"&gt;37.995243&lt;/D&gt;&lt;D xsi:type="xsd:double"&gt;20.668995&lt;/D&gt;&lt;D xsi:type="xsd:double"&gt;15.514374&lt;/D&gt;&lt;D xsi:type="xsd:double"&gt;4.667771&lt;/D&gt;&lt;D xsi:type="xsd:double"&gt;4.75986&lt;/D&gt;&lt;D xsi:type="xsd:double"&gt;-0.9376824&lt;/D&gt;&lt;D xsi:type="xsd:double"&gt;-7.60535&lt;/D&gt;&lt;D xsi:type="xsd:double"&gt;-10.303092&lt;/D&gt;&lt;D xsi:type="xsd:double"&gt;-5.154574&lt;/D&gt;&lt;D xsi:type="xsd:double"&gt;-14.439053&lt;/D&gt;&lt;D xsi:type="xsd:double"&gt;-5.0078034&lt;/D&gt;&lt;D xsi:type="xsd:double"&gt;-22.613537&lt;/D&gt;&lt;D xsi:type="xsd:double"&gt;-26.603836&lt;/D&gt;&lt;D xsi:type="xsd:double"&gt;-13.883609&lt;/D&gt;&lt;D xsi:type="xsd:double"&gt;-9.49803&lt;/D&gt;&lt;D xsi:type="xsd:double"&gt;-7.313335&lt;/D&gt;&lt;D xsi:type="xsd:double"&gt;-9.342724&lt;/D&gt;&lt;D xsi:type="xsd:double"&gt;-0.8367181&lt;/D&gt;&lt;D xsi:type="xsd:double"&gt;5.768895&lt;/D&gt;&lt;D xsi:type="xsd:double"&gt;11.780596&lt;/D&gt;&lt;D xsi:type="xsd:double"&gt;1.4562011&lt;/D&gt;&lt;D xsi:type="xsd:double"&gt;-1.0317743&lt;/D&gt;&lt;D xsi:type="xsd:double"&gt;-4.115927&lt;/D&gt;&lt;D xsi:type="xsd:double"&gt;13.903534&lt;/D&gt;&lt;D xsi:type="xsd:double"&gt;25.93714&lt;/D&gt;&lt;D xsi:type="xsd:double"&gt;18.931162&lt;/D&gt;&lt;D xsi:type="xsd:double"&gt;19.434715&lt;/D&gt;&lt;D xsi:type="xsd:double"&gt;18.780972&lt;/D&gt;&lt;D xsi:type="xsd:double"&gt;18.782307&lt;/D&gt;&lt;D xsi:type="xsd:double"&gt;17.204226&lt;/D&gt;&lt;D xsi:type="xsd:double"&gt;18.943382&lt;/D&gt;&lt;D xsi:type="xsd:double"&gt;9.219515&lt;/D&gt;&lt;D xsi:type="xsd:double"&gt;22.33156&lt;/D&gt;&lt;D xsi:type="xsd:double"&gt;34.258915&lt;/D&gt;&lt;D xsi:type="xsd:double"&gt;37.635696&lt;/D&gt;&lt;D xsi:type="xsd:double"&gt;36.375572&lt;/D&gt;&lt;D xsi:type="xsd:double"&gt;16.995358&lt;/D&gt;&lt;D xsi:type="xsd:double"&gt;8.700442&lt;/D&gt;&lt;D xsi:type="xsd:double"&gt;10.158086&lt;/D&gt;&lt;D xsi:type="xsd:double"&gt;5.497372&lt;/D&gt;&lt;D xsi:type="xsd:double"&gt;2.180314&lt;/D&gt;&lt;D xsi:type="xsd:double"&gt;3.9684415&lt;/D&gt;&lt;D xsi:type="xsd:double"&gt;6.0817122&lt;/D&gt;&lt;D xsi:type="xsd:double"&gt;0.6151676&lt;/D&gt;&lt;D xsi:type="xsd:double"&gt;-14.804453&lt;/D&gt;&lt;D xsi:type="xsd:double"&gt;-5.5950522&lt;/D&gt;&lt;D xsi:type="xsd:double"&gt;-5.6158123&lt;/D&gt;&lt;D xsi:type="xsd:double"&gt;-14.917093&lt;/D&gt;&lt;D xsi:type="xsd:double"&gt;-3.8463771&lt;/D&gt;&lt;D xsi:type="xsd:double"&gt;5.3266883&lt;/D&gt;&lt;D xsi:type="xsd:double"&gt;3.542459&lt;/D&gt;&lt;D xsi:type="xsd:double"&gt;7.5290203&lt;/D&gt;&lt;D xsi:type="xsd:double"&gt;10.2564335&lt;/D&gt;&lt;D xsi:type="xsd:double"&gt;-0.8429587&lt;/D&gt;&lt;D xsi:type="xsd:double"&gt;-9.4638405&lt;/D&gt;&lt;D xsi:type="xsd:double"&gt;3.7448883&lt;/D&gt;&lt;D xsi:type="xsd:double"&gt;18.309069&lt;/D&gt;&lt;D xsi:type="xsd:double"&gt;9.60778&lt;/D&gt;&lt;D xsi:type="xsd:double"&gt;8.196855&lt;/D&gt;&lt;D xsi:type="xsd:double"&gt;11.2442255&lt;/D&gt;&lt;D xsi:type="xsd:double"&gt;-0.5369425&lt;/D&gt;&lt;D xsi:type="xsd:double"&gt;-30.7357&lt;/D&gt;&lt;D xsi:type="xsd:double"&gt;-24.49993&lt;/D&gt;&lt;D xsi:type="xsd:double"&gt;-23.946249&lt;/D&gt;&lt;D xsi:type="xsd:double"&gt;-17.476194&lt;/D&gt;&lt;D xsi:type="xsd:double"&gt;-3.6602914&lt;/D&gt;&lt;D xsi:type="xsd:double"&gt;8.322632&lt;/D&gt;&lt;D xsi:type="xsd:double"&gt;0.69366693&lt;/D&gt;&lt;D xsi:type="xsd:double"&gt;-1.4145792&lt;/D&gt;&lt;D xsi:type="xsd:double"&gt;5.859959&lt;/D&gt;&lt;D xsi:type="xsd:double"&gt;12.917936&lt;/D&gt;&lt;D xsi:type="xsd:double"&gt;14.842844&lt;/D&gt;&lt;D xsi:type="xsd:double"&gt;21.854519&lt;/D&gt;&lt;D xsi:type="xsd:double"&gt;68.85594&lt;/D&gt;&lt;D xsi:type="xsd:double"&gt;57.124485&lt;/D&gt;&lt;D xsi:type="xsd:double"&gt;65.68271&lt;/D&gt;&lt;D xsi:type="xsd:double"&gt;53.79642&lt;/D&gt;&lt;D xsi:type="xsd:double"&gt;36.663223&lt;/D&gt;&lt;D xsi:type="xsd:double"&gt;40.3211&lt;/D&gt;&lt;D xsi:type="xsd:double"&gt;46.248306&lt;/D&gt;&lt;D xsi:type="xsd:double"&gt;46.767403&lt;/D&gt;&lt;D xsi:type="xsd:double"&gt;28.263687&lt;/D&gt;&lt;D xsi:type="xsd:double"&gt;22.003376&lt;/D&gt;&lt;D xsi:type="xsd:double"&gt;18.123222&lt;/D&gt;&lt;D xsi:type="xsd:double"&gt;13.66508&lt;/D&gt;&lt;D xsi:type="xsd:double"&gt;11.812962&lt;/D&gt;&lt;D xsi:type="xsd:double"&gt;14.291298&lt;/D&gt;&lt;D xsi:type="xsd:double"&gt;-0.3636539&lt;/D&gt;&lt;D xsi:type="xsd:double"&gt;-6.5378428&lt;/D&gt;&lt;D xsi:type="xsd:double"&gt;0.7938385&lt;/D&gt;&lt;D xsi:type="xsd:double"&gt;-2.535063&lt;/D&gt;&lt;D xsi:type="xsd:double"&gt;-10.123592&lt;/D&gt;&lt;D xsi:type="xsd:double"&gt;-8.237433&lt;/D&gt;&lt;D xsi:type="xsd:double"&gt;-2.508527&lt;/D&gt;&lt;D xsi:type="xsd:double"&gt;-8.029276&lt;/D&gt;&lt;D xsi:type="xsd:double"&gt;-7.7044725&lt;/D&gt;&lt;D xsi:type="xsd:double"&gt;-11.314285&lt;/D&gt;&lt;D xsi:type="xsd:double"&gt;-13.9013405&lt;/D&gt;&lt;D xsi:type="xsd:double"&gt;-7.740635&lt;/D&gt;&lt;D xsi:type="xsd:double"&gt;2.2882104&lt;/D&gt;&lt;D xsi:type="xsd:double"&gt;10.965753&lt;/D&gt;&lt;D xsi:type="xsd:double"&gt;6.0517907&lt;/D&gt;&lt;D xsi:type="xsd:double"&gt;3.1753182&lt;/D&gt;&lt;D xsi:type="xsd:double"&gt;7.1897984&lt;/D&gt;&lt;D xsi:type="xsd:double"&gt;2.8710961&lt;/D&gt;&lt;D xsi:type="xsd:double"&gt;5.548978&lt;/D&gt;&lt;D xsi:type="xsd:double"&gt;17.46645&lt;/D&gt;&lt;D xsi:type="xsd:double"&gt;17.564524&lt;/D&gt;&lt;D xsi:type="xsd:double"&gt;31.846882&lt;/D&gt;&lt;D xsi:type="xsd:double"&gt;34.603096&lt;/D&gt;&lt;D xsi:type="xsd:double"&gt;30.201126&lt;/D&gt;&lt;D xsi:type="xsd:double"&gt;27.704227&lt;/D&gt;&lt;D xsi:type="xsd:double"&gt;28.67359&lt;/D&gt;&lt;/FQL&gt;&lt;FQL&gt;&lt;Q&gt;CPALM-FDS^FG_PRICE(0)&lt;/Q&gt;&lt;R&gt;1&lt;/R&gt;&lt;C&gt;1&lt;/C&gt;&lt;D xsi:type="xsd:double"&gt;3976&lt;/D&gt;&lt;/FQL&gt;&lt;FQL&gt;&lt;Q&gt;EIDO^FG_PRICE_MAVG(0,,,,30)&lt;/Q&gt;&lt;R&gt;1&lt;/R&gt;&lt;C&gt;1&lt;/C&gt;&lt;D xsi:type="xsd:double"&gt;19.604666&lt;/D&gt;&lt;/FQL&gt;&lt;FQL&gt;&lt;Q&gt;SET-BKK^FG_TOTAL_RETURNC(0,-12AM)&lt;/Q&gt;&lt;R&gt;1&lt;/R&gt;&lt;C&gt;1&lt;/C&gt;&lt;D xsi:type="xsd:double"&gt;-11.314112&lt;/D&gt;&lt;/FQL&gt;&lt;FQL&gt;&lt;Q&gt;EZA^P_PRICE(0)/P_PRICE_LOW_PR(0,,,,,,"PRICE","INTRA","52W")-1&lt;/Q&gt;&lt;R&gt;1&lt;/R&gt;&lt;C&gt;1&lt;/C&gt;&lt;D xsi:type="xsd:double"&gt;0.21140945&lt;/D&gt;&lt;/FQL&gt;&lt;FQL&gt;&lt;Q&gt;URTH^P_PRICE(0)/P_PRICE_LOW_PR(0,,,,,,"PRICE","INTRA","52W")-1&lt;/Q&gt;&lt;R&gt;1&lt;/R&gt;&lt;C&gt;1&lt;/C&gt;&lt;D xsi:type="xsd:double"&gt;0.28587627&lt;/D&gt;&lt;/FQL&gt;&lt;FQL&gt;&lt;Q&gt;EWJ^FMA_COS_UP("EPS","1M",+1,NOW,,,"PORTAGG","MEANR")&lt;/Q&gt;&lt;R&gt;1&lt;/R&gt;&lt;C&gt;1&lt;/C&gt;&lt;D xsi:type="xsd:double"&gt;105&lt;/D&gt;&lt;/FQL&gt;&lt;FQL&gt;&lt;Q&gt;INDA^SIZE(FG_CONSTITUENTS)&lt;/Q&gt;&lt;R&gt;1&lt;/R&gt;&lt;C&gt;1&lt;/C&gt;&lt;D xsi:type="xsd:long"&gt;147&lt;/D&gt;&lt;/FQL&gt;&lt;FQL&gt;&lt;Q&gt;REFBRSELIC-FDS^PROPER_NAME(0,,,"SECURITY","NAME")&lt;/Q&gt;&lt;R&gt;1&lt;/R&gt;&lt;C&gt;1&lt;/C&gt;&lt;D xsi:type="xsd:string"&gt;Brazil Target Selic Rate&lt;/D&gt;&lt;/FQL&gt;&lt;FQL&gt;&lt;Q&gt;REFIDRREPO-FDS^(SUBARRAY(NOT_NA(NO_REPEAT_F(FG_YIELD(NOW,-10AY,D))),0,1)-SUBARRAY(NOT_NA(NO_REPEAT_F(FG_YIELD(NOW,-10AY,D))),1,1))*100&lt;/Q&gt;&lt;R&gt;1&lt;/R&gt;&lt;C&gt;1&lt;/C&gt;&lt;D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xsi:type="xsd:double"&gt;25&lt;/D&gt;&lt;/FQL&gt;&lt;FQL&gt;&lt;Q&gt;TRYIN10Y-FDS^PCTCHG(FG_YIELD(0,,,,"YTM"),FG_YIELD(-1AM,,,,"YTM"))&lt;/Q&gt;&lt;R&gt;1&lt;/R&gt;&lt;C&gt;1&lt;/C&gt;&lt;D xsi:type="xsd:double"&gt;0.16317676&lt;/D&gt;&lt;/FQL&gt;&lt;FQL&gt;&lt;Q&gt;CNYA^FMA_EVAL_EBIT(LTMA,NOW,NOW,M,"PORTAGG","MEANR")&lt;/Q&gt;&lt;R&gt;1&lt;/R&gt;&lt;C&gt;1&lt;/C&gt;&lt;D xsi:type="xsd:double"&gt;16.1942457493599&lt;/D&gt;&lt;/FQL&gt;&lt;FQL&gt;&lt;Q&gt;INDA^FMA_PE(LTM,0,,,"PORTAGG","MEANR")&lt;/Q&gt;&lt;R&gt;1&lt;/R&gt;&lt;C&gt;1&lt;/C&gt;&lt;D xsi:type="xsd:double"&gt;27.0512892024689&lt;/D&gt;&lt;/FQL&gt;&lt;FQL&gt;&lt;Q&gt;TRYBR10Y-FDS^FG_YIELD(0,,,,"YTM")&lt;/Q&gt;&lt;R&gt;1&lt;/R&gt;&lt;C&gt;1&lt;/C&gt;&lt;D xsi:type="xsd:double"&gt;12.443972&lt;/D&gt;&lt;/FQL&gt;&lt;FQL&gt;&lt;Q&gt;CNYA^FG_PRICE_MAVG(0,,,,30)&lt;/Q&gt;&lt;R&gt;1&lt;/R&gt;&lt;C&gt;1&lt;/C&gt;&lt;D xsi:type="xsd:double"&gt;26.270264&lt;/D&gt;&lt;/FQL&gt;&lt;FQL&gt;&lt;Q&gt;EIDO^SIZE(FG_CONSTITUENTS)&lt;/Q&gt;&lt;R&gt;1&lt;/R&gt;&lt;C&gt;1&lt;/C&gt;&lt;D xsi:type="xsd:long"&gt;75&lt;/D&gt;&lt;/FQL&gt;&lt;FQL&gt;&lt;Q&gt;EWM^FMA_DIV_YLD(NTMA,NOW,NOW,M,"PORTAGG","MEANR")&lt;/Q&gt;&lt;R&gt;1&lt;/R&gt;&lt;C&gt;1&lt;/C&gt;&lt;D xsi:type="xsd:double"&gt;4.16255158234831&lt;/D&gt;&lt;/FQL&gt;&lt;FQL&gt;&lt;Q&gt;EPU^FMA_EVAL_EBITDA(NTMA,0,,,"PORTAGG","MEANR")&lt;/Q&gt;&lt;R&gt;1&lt;/R&gt;&lt;C&gt;1&lt;/C&gt;&lt;D xsi:type="xsd:double"&gt;6.44351312674157&lt;/D&gt;&lt;/FQL&gt;&lt;FQL&gt;&lt;Q&gt;QAT^FG_PRICE_MAVG(0,,,,200)&lt;/Q&gt;&lt;R&gt;1&lt;/R&gt;&lt;C&gt;1&lt;/C&gt;&lt;D xsi:type="xsd:double"&gt;17.334557&lt;/D&gt;&lt;/FQL&gt;&lt;FQL&gt;&lt;Q&gt;EIDO^FG_PRICE(0)&lt;/Q&gt;&lt;R&gt;1&lt;/R&gt;&lt;C&gt;1&lt;/C&gt;&lt;D xsi:type="xsd:double"&gt;19.27&lt;/D&gt;&lt;/FQL&gt;&lt;FQL&gt;&lt;Q&gt;EWM^FG_TOTAL_RETURNC(0,-12AM)&lt;/Q&gt;&lt;R&gt;1&lt;/R&gt;&lt;C&gt;1&lt;/C&gt;&lt;D xsi:type="xsd:double"&gt;16.115427&lt;/D&gt;&lt;/FQL&gt;&lt;FQL&gt;&lt;Q&gt;EIDO^PERCENT_CHANGE(FMA_EPS(+1,0,,,,"PORTAGG","MEAN"),FMA_EPS(+1,-1AM,,,,"PORTAGG","MEAN"))&lt;/Q&gt;&lt;R&gt;1&lt;/R&gt;&lt;C&gt;1&lt;/C&gt;&lt;D xsi:type="xsd:double"&gt;-10.0134501516375&lt;/D&gt;&lt;/FQL&gt;&lt;FQL&gt;&lt;Q&gt;VWO^P_PRICE(0)/P_PRICE_HIGH_PR(0,,,,,,"PRICE","INTRA","52W")&lt;/Q&gt;&lt;R&gt;1&lt;/R&gt;&lt;C&gt;1&lt;/C&gt;&lt;D xsi:type="xsd:double"&gt;0.97318184&lt;/D&gt;&lt;/FQL&gt;&lt;FQL&gt;&lt;Q&gt;VGK^FMA_EVAL_EBIT(LTMA,NOW,NOW,M,"PORTAGG","MEANR")&lt;/Q&gt;&lt;R&gt;1&lt;/R&gt;&lt;C&gt;1&lt;/C&gt;&lt;D xsi:type="xsd:double"&gt;13.2878151669223&lt;/D&gt;&lt;/FQL&gt;&lt;FQL&gt;&lt;Q&gt;TUR^FG_TOTAL_RETURNC(-10AY,0,AM)&lt;/Q&gt;&lt;R&gt;121&lt;/R&gt;&lt;C&gt;1&lt;/C&gt;&lt;D xsi:type="xsd:double"&gt;0.07721186&lt;/D&gt;&lt;D xsi:type="xsd:double"&gt;8.20347&lt;/D&gt;&lt;D xsi:type="xsd:double"&gt;-7.068366&lt;/D&gt;&lt;D xsi:type="xsd:double"&gt;-12.094766&lt;/D&gt;&lt;D xsi:type="xsd:double"&gt;10.496449&lt;/D&gt;&lt;D xsi:type="xsd:double"&gt;5.7766438&lt;/D&gt;&lt;D xsi:type="xsd:double"&gt;-5.7905674&lt;/D&gt;&lt;D xsi:type="xsd:double"&gt;2.9812217&lt;/D&gt;&lt;D xsi:type="xsd:double"&gt;-11.383128&lt;/D&gt;&lt;D xsi:type="xsd:double"&gt;-7.279694&lt;/D&gt;&lt;D xsi:type="xsd:double"&gt;6.06786&lt;/D&gt;&lt;D xsi:type="xsd:double"&gt;-2.0504415&lt;/D&gt;&lt;D xsi:type="xsd:double"&gt;-1.2099564&lt;/D&gt;&lt;D xsi:type="xsd:double"&gt;-9.240776&lt;/D&gt;&lt;D xsi:type="xsd:double"&gt;-9.703636&lt;/D&gt;&lt;D xsi:type="xsd:double"&gt;-6.7231236&lt;/D&gt;&lt;D xsi:type="xsd:double"&gt;11.748016&lt;/D&gt;&lt;D xsi:type="xsd:double"&gt;-3.148812&lt;/D&gt;&lt;D xsi:type="xsd:double"&gt;-0.60063004&lt;/D&gt;&lt;D xsi:type="xsd:double"&gt;-4.459107&lt;/D&gt;&lt;D xsi:type="xsd:double"&gt;1.380837&lt;/D&gt;&lt;D xsi:type="xsd:double"&gt;15.200222&lt;/D&gt;&lt;D xsi:type="xsd:double"&gt;7.897854&lt;/D&gt;&lt;D xsi:type="xsd:double"&gt;-13.127333&lt;/D&gt;&lt;D xsi:type="xsd:double"&gt;1.1076927&lt;/D&gt;&lt;D xsi:type="xsd:double"&gt;-4.97449&lt;/D&gt;&lt;D xsi:type="xsd:double"&gt;3.3020139&lt;/D&gt;&lt;D xsi:type="xsd:double"&gt;1.1174679&lt;/D&gt;&lt;D xsi:type="xsd:double"&gt;-4.6774626&lt;/D&gt;&lt;D xsi:type="xsd:double"&gt;-12.267452&lt;/D&gt;&lt;D xsi:type="xsd:double"&gt;-1.2886703&lt;/D&gt;&lt;D xsi:type="xsd:double"&gt;-0.21827221&lt;/D&gt;&lt;D xsi:type="xsd:double"&gt;9.812498&lt;/D&gt;&lt;D xsi:type="xsd:double"&gt;1.650548&lt;/D&gt;&lt;D xsi:type="xsd:double"&gt;11.338186&lt;/D&gt;&lt;D xsi:type="xsd:double"&gt;1.6846776&lt;/D&gt;&lt;D xsi:type="xsd:double"&gt;5.7969213&lt;/D&gt;&lt;D xsi:type="xsd:double"&gt;6.2784553&lt;/D&gt;&lt;D xsi:type="xsd:double"&gt;4.599774&lt;/D&gt;&lt;D xsi:type="xsd:double"&gt;-9.937489&lt;/D&gt;&lt;D xsi:type="xsd:double"&gt;-2.1541357&lt;/D&gt;&lt;D xsi:type="xsd:double"&gt;-8.414877&lt;/D&gt;&lt;D xsi:type="xsd:double"&gt;16.14362&lt;/D&gt;&lt;D xsi:type="xsd:double"&gt;7.6107025&lt;/D&gt;&lt;D xsi:type="xsd:double"&gt;-4.4149218&lt;/D&gt;&lt;D xsi:type="xsd:double"&gt;-8.363229&lt;/D&gt;&lt;D xsi:type="xsd:double"&gt;-4.771227&lt;/D&gt;&lt;D xsi:type="xsd:double"&gt;-17.625893&lt;/D&gt;&lt;D xsi:type="xsd:double"&gt;-3.0125797&lt;/D&gt;&lt;D xsi:type="xsd:double"&gt;-7.069361&lt;/D&gt;&lt;D xsi:type="xsd:double"&gt;-23.999994&lt;/D&gt;&lt;D xsi:type="xsd:double"&gt;11.889088&lt;/D&gt;&lt;D xsi:type="xsd:double"&gt;-1.0079801&lt;/D&gt;&lt;D xsi:type="xsd:double"&gt;11.879516&lt;/D&gt;&lt;D xsi:type="xsd:double"&gt;-6.0424385&lt;/D&gt;&lt;D xsi:type="xsd:double"&gt;10.728741&lt;/D&gt;&lt;D xsi:type="xsd:double"&gt;1.9012809&lt;/D&gt;&lt;D xsi:type="xsd:double"&gt;-15.3570175&lt;/D&gt;&lt;D xsi:type="xsd:double"&gt;-1.8652022&lt;/D&gt;&lt;D xsi:type="xsd:double"&gt;-8.250541&lt;/D&gt;&lt;D xsi:type="xsd:double"&gt;15.087509&lt;/D&gt;&lt;D xsi:type="xsd:double"&gt;8.7741375&lt;/D&gt;&lt;D xsi:type="xsd:double"&gt;-7.757622&lt;/D&gt;&lt;D xsi:type="xsd:double"&gt;11.338913&lt;/D&gt;&lt;D xsi:type="xsd:double"&gt;-5.7497206&lt;/D&gt;&lt;D xsi:type="xsd:double"&gt;5.223286&lt;/D&gt;&lt;D xsi:type="xsd:double"&gt;3.1112552&lt;/D&gt;&lt;D xsi:type="xsd:double"&gt;4.868078&lt;/D&gt;&lt;D xsi:type="xsd:double"&gt;-16.19419&lt;/D&gt;&lt;D xsi:type="xsd:double"&gt;-19.45032&lt;/D&gt;&lt;D xsi:type="xsd:double"&gt;5.354333&lt;/D&gt;&lt;D xsi:type="xsd:double"&gt;7.3741913&lt;/D&gt;&lt;D xsi:type="xsd:double"&gt;8.054626&lt;/D&gt;&lt;D xsi:type="xsd:double"&gt;-2.075225&lt;/D&gt;&lt;D xsi:type="xsd:double"&gt;-9.448123&lt;/D&gt;&lt;D xsi:type="xsd:double"&gt;-5.607021&lt;/D&gt;&lt;D xsi:type="xsd:double"&gt;-6.0433865&lt;/D&gt;&lt;D xsi:type="xsd:double"&gt;26.663006&lt;/D&gt;&lt;D xsi:type="xsd:double"&gt;12.25872&lt;/D&gt;&lt;D xsi:type="xsd:double"&gt;5.896032&lt;/D&gt;&lt;D xsi:type="xsd:double"&gt;-2.124542&lt;/D&gt;&lt;D xsi:type="xsd:double"&gt;-13.922155&lt;/D&gt;&lt;D xsi:type="xsd:double"&gt;1.6086936&lt;/D&gt;&lt;D xsi:type="xsd:double"&gt;-1.8827558&lt;/D&gt;&lt;D xsi:type="xsd:double"&gt;-4.480648&lt;/D&gt;&lt;D xsi:type="xsd:double"&gt;0.3291011&lt;/D&gt;&lt;D xsi:type="xsd:double"&gt;11.29334&lt;/D&gt;&lt;D xsi:type="xsd:double"&gt;-11.410522&lt;/D&gt;&lt;D xsi:type="xsd:double"&gt;2.3288965&lt;/D&gt;&lt;D xsi:type="xsd:double"&gt;-9.42871&lt;/D&gt;&lt;D xsi:type="xsd:double"&gt;6.5763593&lt;/D&gt;&lt;D xsi:type="xsd:double"&gt;-4.784918&lt;/D&gt;&lt;D xsi:type="xsd:double"&gt;-4.9746275&lt;/D&gt;&lt;D xsi:type="xsd:double"&gt;6.7841887&lt;/D&gt;&lt;D xsi:type="xsd:double"&gt;12.556278&lt;/D&gt;&lt;D xsi:type="xsd:double"&gt;-8.311117&lt;/D&gt;&lt;D xsi:type="xsd:double"&gt;-1.7979503&lt;/D&gt;&lt;D xsi:type="xsd:double"&gt;-4.060918&lt;/D&gt;&lt;D xsi:type="xsd:double"&gt;17.989422&lt;/D&gt;&lt;D xsi:type="xsd:double"&gt;0.89685917&lt;/D&gt;&lt;D xsi:type="xsd:double"&gt;18.977785&lt;/D&gt;&lt;D xsi:type="xsd:double"&gt;24.54239&lt;/D&gt;&lt;D xsi:type="xsd:double"&gt;8.004654&lt;/D&gt;&lt;D xsi:type="xsd:double"&gt;-1.5908539&lt;/D&gt;&lt;D xsi:type="xsd:double"&gt;0.6239414&lt;/D&gt;&lt;D xsi:type="xsd:double"&gt;-7.9763174&lt;/D&gt;&lt;D xsi:type="xsd:double"&gt;-5.14549&lt;/D&gt;&lt;D xsi:type="xsd:double"&gt;-4.5204997&lt;/D&gt;&lt;D xsi:type="xsd:double"&gt;-1.8331528&lt;/D&gt;&lt;D xsi:type="xsd:double"&gt;18.915058&lt;/D&gt;&lt;D xsi:type="xsd:double"&gt;14.090633&lt;/D&gt;&lt;D xsi:type="xsd:double"&gt;0.065767765&lt;/D&gt;&lt;D xsi:type="xsd:double"&gt;-10.620403&lt;/D&gt;&lt;D xsi:type="xsd:double"&gt;6.029415&lt;/D&gt;&lt;D xsi:type="xsd:double"&gt;-10.041195&lt;/D&gt;&lt;D xsi:type="xsd:double"&gt;9.971952&lt;/D&gt;&lt;D xsi:type="xsd:double"&gt;5.695665&lt;/D&gt;&lt;D xsi:type="xsd:double"&gt;-3.6461115&lt;/D&gt;&lt;D xsi:type="xsd:double"&gt;10.378408&lt;/D&gt;&lt;D xsi:type="xsd:double"&gt;9.024453&lt;/D&gt;&lt;D xsi:type="xsd:double"&gt;-1.6413987&lt;/D&gt;&lt;/FQL&gt;&lt;FQL&gt;&lt;Q&gt;MCHI^FG_PRICE_MAVG(0,,,,200)&lt;/Q&gt;&lt;R&gt;1&lt;/R&gt;&lt;C&gt;1&lt;/C&gt;&lt;D xsi:type="xsd:double"&gt;41.46225&lt;/D&gt;&lt;/FQL&gt;&lt;FQL&gt;&lt;Q&gt;ECH^FG_PRICE(0)&lt;/Q&gt;&lt;R&gt;1&lt;/R&gt;&lt;C&gt;1&lt;/C&gt;&lt;D xsi:type="xsd:double"&gt;25.87&lt;/D&gt;&lt;/FQL&gt;&lt;FQL&gt;&lt;Q&gt;SET-BKK^P_PRICE(0)/P_PRICE_LOW_PR(0,,,,,,"PRICE","INTRA","52W")-1&lt;/Q&gt;&lt;R&gt;1&lt;/R&gt;&lt;C&gt;1&lt;/C&gt;&lt;D xsi:type="xsd:double"&gt;0.0148922205&lt;/D&gt;&lt;/FQL&gt;&lt;FQL&gt;&lt;Q&gt;EIDO^FMA_PCT_ABOVE_MAVG(200,0,,,,"PORTAGG")&lt;/Q&gt;&lt;R&gt;1&lt;/R&gt;&lt;C&gt;1&lt;/C&gt;&lt;D xsi:type="xsd:double"&gt;25.6756756756757&lt;/D&gt;&lt;/FQL&gt;&lt;FQL&gt;&lt;Q&gt;VWO^FG_TOTAL_RETURNC(0,-6AM)&lt;/Q&gt;&lt;R&gt;1&lt;/R&gt;&lt;C&gt;1&lt;/C&gt;&lt;D xsi:type="xsd:double"&gt;7.270837&lt;/D&gt;&lt;/FQL&gt;&lt;FQL&gt;&lt;Q&gt;URTH^FMA_COS_DOWN("EPS","1M",+1,NOW,,,"PORTAGG","MEANR")&lt;/Q&gt;&lt;R&gt;1&lt;/R&gt;&lt;C&gt;1&lt;/C&gt;&lt;D xsi:type="xsd:double"&gt;529&lt;/D&gt;&lt;/FQL&gt;&lt;FQL&gt;&lt;Q&gt;QAT^FG_TOTAL_RETURNC(-10AY,0,AM)&lt;/Q&gt;&lt;R&gt;121&lt;/R&gt;&lt;C&gt;1&lt;/C&gt;&lt;D xsi:type="xsd:double"&gt;-11.794281&lt;/D&gt;&lt;D xsi:type="xsd:double"&gt;10.258663&lt;/D&gt;&lt;D xsi:type="xsd:double"&gt;3.300202&lt;/D&gt;&lt;D xsi:type="xsd:double"&gt;0.88529587&lt;/D&gt;&lt;D xsi:type="xsd:double"&gt;-0.26707053&lt;/D&gt;&lt;D xsi:type="xsd:double"&gt;-1.9892812&lt;/D&gt;&lt;D xsi:type="xsd:double"&gt;-5.425453&lt;/D&gt;&lt;D xsi:type="xsd:double"&gt;-6.108129&lt;/D&gt;&lt;D xsi:type="xsd:double"&gt;7.3406577&lt;/D&gt;&lt;D xsi:type="xsd:double"&gt;-7.2143736&lt;/D&gt;&lt;D xsi:type="xsd:double"&gt;7.116914&lt;/D&gt;&lt;D xsi:type="xsd:double"&gt;-3.5843432&lt;/D&gt;&lt;D xsi:type="xsd:double"&gt;-0.46542287&lt;/D&gt;&lt;D xsi:type="xsd:double"&gt;-1.5364051&lt;/D&gt;&lt;D xsi:type="xsd:double"&gt;-3.075534&lt;/D&gt;&lt;D xsi:type="xsd:double"&gt;-2.8464794&lt;/D&gt;&lt;D xsi:type="xsd:double"&gt;5.571568&lt;/D&gt;&lt;D xsi:type="xsd:double"&gt;-11.510462&lt;/D&gt;&lt;D xsi:type="xsd:double"&gt;-2.1486163&lt;/D&gt;&lt;D xsi:type="xsd:double"&gt;-10.620403&lt;/D&gt;&lt;D xsi:type="xsd:double"&gt;10.029411&lt;/D&gt;&lt;D xsi:type="xsd:double"&gt;3.3948183&lt;/D&gt;&lt;D xsi:type="xsd:double"&gt;1.7063022&lt;/D&gt;&lt;D xsi:type="xsd:double"&gt;-6.380272&lt;/D&gt;&lt;D xsi:type="xsd:double"&gt;2.4350643&lt;/D&gt;&lt;D xsi:type="xsd:double"&gt;7.4216604&lt;/D&gt;&lt;D xsi:type="xsd:double"&gt;4.503572&lt;/D&gt;&lt;D xsi:type="xsd:double"&gt;-2.4490654&lt;/D&gt;&lt;D xsi:type="xsd:double"&gt;-3.1621635&lt;/D&gt;&lt;D xsi:type="xsd:double"&gt;-7.568693&lt;/D&gt;&lt;D xsi:type="xsd:double"&gt;6.4498067&lt;/D&gt;&lt;D xsi:type="xsd:double"&gt;6.4905286&lt;/D&gt;&lt;D xsi:type="xsd:double"&gt;-2.483201&lt;/D&gt;&lt;D xsi:type="xsd:double"&gt;-0.15220046&lt;/D&gt;&lt;D xsi:type="xsd:double"&gt;-2.8963387&lt;/D&gt;&lt;D xsi:type="xsd:double"&gt;-1.2454271&lt;/D&gt;&lt;D xsi:type="xsd:double"&gt;-10.003895&lt;/D&gt;&lt;D xsi:type="xsd:double"&gt;8.790195&lt;/D&gt;&lt;D xsi:type="xsd:double"&gt;-7.1193695&lt;/D&gt;&lt;D xsi:type="xsd:double"&gt;-4.4836226&lt;/D&gt;&lt;D xsi:type="xsd:double"&gt;-3.5922825&lt;/D&gt;&lt;D xsi:type="xsd:double"&gt;-8.624088&lt;/D&gt;&lt;D xsi:type="xsd:double"&gt;15.640057&lt;/D&gt;&lt;D xsi:type="xsd:double"&gt;7.7881575&lt;/D&gt;&lt;D xsi:type="xsd:double"&gt;-7.861268</t>
        </r>
      </text>
    </comment>
    <comment ref="A22" authorId="0" shapeId="0" xr:uid="{A140BBFD-7AA6-43EC-AE4B-04CA94A6D2B4}">
      <text>
        <r>
          <rPr>
            <b/>
            <sz val="9"/>
            <color indexed="81"/>
            <rFont val="Tahoma"/>
            <charset val="1"/>
          </rPr>
          <t>5&lt;/D&gt;&lt;D xsi:type="xsd:double"&gt;2.1888375&lt;/D&gt;&lt;D xsi:type="xsd:double"&gt;5.716157&lt;/D&gt;&lt;D xsi:type="xsd:double"&gt;-2.0905852&lt;/D&gt;&lt;D xsi:type="xsd:double"&gt;0.6839037&lt;/D&gt;&lt;D xsi:type="xsd:double"&gt;5.7709336&lt;/D&gt;&lt;D xsi:type="xsd:double"&gt;3.101778&lt;/D&gt;&lt;D xsi:type="xsd:double"&gt;1.8069029&lt;/D&gt;&lt;D xsi:type="xsd:double"&gt;0.8319497&lt;/D&gt;&lt;D xsi:type="xsd:double"&gt;6.1056137&lt;/D&gt;&lt;D xsi:type="xsd:double"&gt;-2.9086053&lt;/D&gt;&lt;D xsi:type="xsd:double"&gt;3.2778025&lt;/D&gt;&lt;D xsi:type="xsd:double"&gt;-4.5265317&lt;/D&gt;&lt;D xsi:type="xsd:double"&gt;-0.3269732&lt;/D&gt;&lt;D xsi:type="xsd:double"&gt;4.428649&lt;/D&gt;&lt;D xsi:type="xsd:double"&gt;-8.324605&lt;/D&gt;&lt;D xsi:type="xsd:double"&gt;5.840504&lt;/D&gt;&lt;D xsi:type="xsd:double"&gt;1.1179447&lt;/D&gt;&lt;D xsi:type="xsd:double"&gt;-5.804306&lt;/D&gt;&lt;D xsi:type="xsd:double"&gt;3.3450723&lt;/D&gt;&lt;D xsi:type="xsd:double"&gt;0.73821545&lt;/D&gt;&lt;D xsi:type="xsd:double"&gt;0&lt;/D&gt;&lt;D xsi:type="xsd:double"&gt;1.0191679&lt;/D&gt;&lt;D xsi:type="xsd:double"&gt;1.0284185&lt;/D&gt;&lt;D xsi:type="xsd:double"&gt;-12.345141&lt;/D&gt;&lt;D xsi:type="xsd:double"&gt;-4.1587887&lt;/D&gt;&lt;D xsi:type="xsd:double"&gt;3.0756116&lt;/D&gt;&lt;D xsi:type="xsd:double"&gt;1.9275665&lt;/D&gt;&lt;D xsi:type="xsd:double"&gt;4.5293093&lt;/D&gt;&lt;D xsi:type="xsd:double"&gt;4.3177366&lt;/D&gt;&lt;D xsi:type="xsd:double"&gt;4.776418&lt;/D&gt;&lt;D xsi:type="xsd:double"&gt;-0.056433678&lt;/D&gt;&lt;D xsi:type="xsd:double"&gt;-3.9525628&lt;/D&gt;&lt;D xsi:type="xsd:double"&gt;4.9382687&lt;/D&gt;&lt;D xsi:type="xsd:double"&gt;4.3697357&lt;/D&gt;&lt;D xsi:type="xsd:double"&gt;1.341927&lt;/D&gt;&lt;D xsi:type="xsd:double"&gt;-4.766947&lt;/D&gt;&lt;D xsi:type="xsd:double"&gt;4.226923&lt;/D&gt;&lt;D xsi:type="xsd:double"&gt;5.6563497&lt;/D&gt;&lt;D xsi:type="xsd:double"&gt;-2.2504985&lt;/D&gt;&lt;D xsi:type="xsd:double"&gt;-0.80580115&lt;/D&gt;&lt;D xsi:type="xsd:double"&gt;-0.3461182&lt;/D&gt;&lt;D xsi:type="xsd:double"&gt;5.476892&lt;/D&gt;&lt;D xsi:type="xsd:double"&gt;1.7730474&lt;/D&gt;&lt;D xsi:type="xsd:double"&gt;4.1314125&lt;/D&gt;&lt;D xsi:type="xsd:double"&gt;-3.3460855&lt;/D&gt;&lt;D xsi:type="xsd:double"&gt;1.5292525&lt;/D&gt;&lt;D xsi:type="xsd:double"&gt;7.085979&lt;/D&gt;&lt;D xsi:type="xsd:double"&gt;4.787755&lt;/D&gt;&lt;D xsi:type="xsd:double"&gt;5.790162&lt;/D&gt;&lt;D xsi:type="xsd:double"&gt;-2.057612&lt;/D&gt;&lt;D xsi:type="xsd:double"&gt;-3.6554575&lt;/D&gt;&lt;D xsi:type="xsd:double"&gt;-5.3865967&lt;/D&gt;&lt;D xsi:type="xsd:double"&gt;5.436349&lt;/D&gt;&lt;D xsi:type="xsd:double"&gt;4.568064&lt;/D&gt;&lt;D xsi:type="xsd:double"&gt;-7.8287244&lt;/D&gt;&lt;D xsi:type="xsd:double"&gt;-1.6893446&lt;/D&gt;&lt;D xsi:type="xsd:double"&gt;-4.534608&lt;/D&gt;&lt;D xsi:type="xsd:double"&gt;-7.363838&lt;/D&gt;&lt;D xsi:type="xsd:double"&gt;5.1059246&lt;/D&gt;&lt;D xsi:type="xsd:double"&gt;-5.581397&lt;/D&gt;&lt;D xsi:type="xsd:double"&gt;-0.6020844&lt;/D&gt;&lt;D xsi:type="xsd:double"&gt;1.541853&lt;/D&gt;&lt;D xsi:type="xsd:double"&gt;3.7418604&lt;/D&gt;&lt;D xsi:type="xsd:double"&gt;-3.5159945&lt;/D&gt;&lt;D xsi:type="xsd:double"&gt;6.3063025&lt;/D&gt;&lt;D xsi:type="xsd:double"&gt;-4.608047&lt;/D&gt;&lt;D xsi:type="xsd:double"&gt;-2.665186&lt;/D&gt;&lt;D xsi:type="xsd:double"&gt;-9.640616&lt;/D&gt;&lt;D xsi:type="xsd:double"&gt;9.406567&lt;/D&gt;&lt;D xsi:type="xsd:double"&gt;4.6162724&lt;/D&gt;&lt;D xsi:type="xsd:double"&gt;-2.0683944&lt;/D&gt;&lt;D xsi:type="xsd:double"&gt;2.6753068&lt;/D&gt;&lt;D xsi:type="xsd:double"&gt;-3.236425&lt;/D&gt;&lt;D xsi:type="xsd:double"&gt;-2.4943233&lt;/D&gt;&lt;D xsi:type="xsd:double"&gt;-3.4302354&lt;/D&gt;&lt;D xsi:type="xsd:double"&gt;6.4012766&lt;/D&gt;&lt;/FQL&gt;&lt;FQL&gt;&lt;Q&gt;W-FDS^FG_PRICE_CHANGE(0,-1AM)&lt;/Q&gt;&lt;R&gt;1&lt;/R&gt;&lt;C&gt;1&lt;/C&gt;&lt;D xsi:type="xsd:double"&gt;-20.9568011424491&lt;/D&gt;&lt;/FQL&gt;&lt;FQL&gt;&lt;Q&gt;CNYA^FG_PRICE_MAVG(0,,,,60)&lt;/Q&gt;&lt;R&gt;1&lt;/R&gt;&lt;C&gt;1&lt;/C&gt;&lt;D xsi:type="xsd:double"&gt;26.389666&lt;/D&gt;&lt;/FQL&gt;&lt;FQL&gt;&lt;Q&gt;SET-BKK^FMA_PCT_ABOVE_MAVG(200,0,,,,"PORTAGG")&lt;/Q&gt;&lt;R&gt;1&lt;/R&gt;&lt;C&gt;1&lt;/C&gt;&lt;D xsi:type="xsd:double"&gt;24.3243243243243&lt;/D&gt;&lt;/FQL&gt;&lt;FQL&gt;&lt;Q&gt;EWM^P_PRICE(0)/P_PRICE_LOW_PR(0,,,,,,"PRICE","INTRA","52W")-1&lt;/Q&gt;&lt;R&gt;1&lt;/R&gt;&lt;C&gt;1&lt;/C&gt;&lt;D xsi:type="xsd:double"&gt;0.13205636&lt;/D&gt;&lt;/FQL&gt;&lt;FQL&gt;&lt;Q&gt;ECH^FG_TOTAL_RETURNC(0,-12AM)&lt;/Q&gt;&lt;R&gt;1&lt;/R&gt;&lt;C&gt;1&lt;/C&gt;&lt;D xsi:type="xsd:double"&gt;-6.7009926&lt;/D&gt;&lt;/FQL&gt;&lt;FQL&gt;&lt;Q&gt;INDA^FMA_COS_UP("EPS","1M",+1,NOW,,,"PORTAGG","MEANR")&lt;/Q&gt;&lt;R&gt;1&lt;/R&gt;&lt;C&gt;1&lt;/C&gt;&lt;D xsi:type="xsd:double"&gt;59&lt;/D&gt;&lt;/FQL&gt;&lt;FQL&gt;&lt;Q&gt;EPHE^FMA_COS_UP("EPS","1M",+1,NOW,,,"PORTAGG","MEANR")&lt;/Q&gt;&lt;R&gt;1&lt;/R&gt;&lt;C&gt;1&lt;/C&gt;&lt;D xsi:type="xsd:double"&gt;11&lt;/D&gt;&lt;/FQL&gt;&lt;FQL&gt;&lt;Q&gt;EWM^FG_TOTAL_RETURNC(-10AY,0,AM)&lt;/Q&gt;&lt;R&gt;121&lt;/R&gt;&lt;C&gt;1&lt;/C&gt;&lt;D xsi:type="xsd:double"&gt;1.2735486&lt;/D&gt;&lt;D xsi:type="xsd:double"&gt;1.3149619&lt;/D&gt;&lt;D xsi:type="xsd:double"&gt;0.24721622&lt;/D&gt;&lt;D xsi:type="xsd:double"&gt;-5.2404404&lt;/D&gt;&lt;D xsi:type="xsd:double"&gt;-0.2602458&lt;/D&gt;&lt;D xsi:type="xsd:double"&gt;-4.827136&lt;/D&gt;&lt;D xsi:type="xsd:double"&gt;-4.9562216&lt;/D&gt;&lt;D xsi:type="xsd:double"&gt;-2.5773227&lt;/D&gt;&lt;D xsi:type="xsd:double"&gt;2.5699139&lt;/D&gt;&lt;D xsi:type="xsd:double"&gt;-2.2107542&lt;/D&gt;&lt;D xsi:type="xsd:double"&gt;7.234359&lt;/D&gt;&lt;D xsi:type="xsd:double"&gt;-8.99508&lt;/D&gt;&lt;D xsi:type="xsd:double"&gt;-5.4975214&lt;/D&gt;&lt;D xsi:type="xsd:double"&gt;-1.6556263&lt;/D&gt;&lt;D xsi:type="xsd:double"&gt;-14.478117&lt;/D&gt;&lt;D xsi:type="xsd:double"&gt;-5.6102333&lt;/D&gt;&lt;D xsi:type="xsd:double"&gt;8.446288&lt;/D&gt;&lt;D xsi:type="xsd:double"&gt;1.7307758&lt;/D&gt;&lt;D xsi:type="xsd:double"&gt;-0.8728981&lt;/D&gt;&lt;D xsi:type="xsd:double"&gt;1.1703491&lt;/D&gt;&lt;D xsi:type="xsd:double"&gt;-0.12853742&lt;/D&gt;&lt;D xsi:type="xsd:double"&gt;9.652519&lt;/D&gt;&lt;D xsi:type="xsd:double"&gt;1.7605543&lt;/D&gt;&lt;D xsi:type="xsd:double"&gt;-7.0357504&lt;/D&gt;&lt;D xsi:type="xsd:double"&gt;0.79381466&lt;/D&gt;&lt;D xsi:type="xsd:double"&gt;1.9950151&lt;/D&gt;&lt;D xsi:type="xsd:double"&gt;2.0782351&lt;/D&gt;&lt;D xsi:type="xsd:double"&gt;-1.9161761&lt;/D&gt;&lt;D xsi:type="xsd:double"&gt;-2.8082967&lt;/D&gt;&lt;D xsi:type="xsd:double"&gt;-7.851762&lt;/D&gt;&lt;D xsi:type="xsd:double"&gt;-0.49555898&lt;/D&gt;&lt;D xsi:type="xsd:double"&gt;5.118108&lt;/D&gt;&lt;D xsi:type="xsd:double"&gt;0.40857792&lt;/D&gt;&lt;D xsi:type="xsd:double"&gt;4.9169183&lt;/D&gt;&lt;D xsi:type="xsd:double"&gt;2.4240494&lt;/D&gt;&lt;D xsi:type="xsd:double"&gt;2.1773458&lt;/D&gt;&lt;D xsi:type="xsd:double"&gt;-0.46129823&lt;/D&gt;&lt;D xsi:type="xsd:double"&gt;-0.09409785&lt;/D&gt;&lt;D xsi:type="xsd:double"&gt;0.6907344&lt;/D&gt;&lt;D xsi:type="xsd:double"&gt;0.3430009&lt;/D&gt;&lt;D xsi:type="xsd:double"&gt;-0.062149763&lt;/D&gt;&lt;D xsi:type="xsd:double"&gt;1.4925361&lt;/D&gt;&lt;D xsi:type="xsd:double"&gt;5.1067114&lt;/D&gt;&lt;D xsi:type="xsd:double"&gt;10.039675&lt;/D&gt;&lt;D xsi:type="xsd:double"&gt;-2.9950142&lt;/D&gt;&lt;D xsi:type="xsd:double"&gt;2.0869017&lt;/D&gt;&lt;D xsi:type="xsd:double"&gt;-0.47605038&lt;/D&gt;&lt;D xsi:type="xsd:double"&gt;-4.5582533&lt;/D&gt;&lt;D xsi:type="xsd:double"&gt;-7.561052&lt;/D&gt;&lt;D xsi:type="xsd:double"&gt;5.790508&lt;/D&gt;&lt;D xsi:type="xsd:double"&gt;1.8450141&lt;/D&gt;&lt;D xsi:type="xsd:double"&gt;-2.3248792&lt;/D&gt;&lt;D xsi:type="xsd:double"&gt;-7.4497643&lt;/D&gt;&lt;D xsi:type="xsd:double"&gt;1.60321&lt;/D&gt;&lt;D xsi:type="xsd:double"&gt;-0.037759542&lt;/D&gt;&lt;D xsi:type="xsd:double"&gt;2.309239&lt;/D&gt;&lt;D xsi:type="xsd:double"&gt;-0.03271103&lt;/D&gt;&lt;D xsi:type="xsd:double"&gt;-2.3232937&lt;/D&gt;&lt;D xsi:type="xsd:double"&gt;-0.43551326&lt;/D&gt;&lt;D xsi:type="xsd:double"&gt;-4.1386247&lt;/D&gt;&lt;D xsi:type="xsd:double"&gt;6.227052&lt;/D&gt;&lt;D xsi:type="xsd:double"&gt;-1.3790786&lt;/D&gt;&lt;D xsi:type="xsd:double"&gt;-5.42292&lt;/D&gt;&lt;D xsi:type="xsd:double"&gt;-0.25243163&lt;/D&gt;&lt;D xsi:type="xsd:double"&gt;0.97614527&lt;/D&gt;&lt;D xsi:type="xsd:double"&gt;0.07160902&lt;/D&gt;&lt;D xsi:type="xsd:double"&gt;3.4035087&lt;/D&gt;&lt;D xsi:type="xsd:double"&gt;-3.5689294&lt;/D&gt;&lt;D xsi:type="xsd:double"&gt;-7.583457&lt;/D&gt;&lt;D xsi:type="xsd:double"&gt;-13.3883&lt;/D&gt;&lt;D xsi:type="xsd:double"&gt;5.6663632&lt;/D&gt;&lt;D xsi:type="xsd:double"&gt;6.349218&lt;/D&gt;&lt;D xsi:type="xsd:double"&gt;2.7454972&lt;/D&gt;&lt;D xsi:type="xsd:double"&gt;9.903765&lt;/D&gt;&lt;D xsi:type="xsd:double"&gt;-2.3713946&lt;/D&gt;&lt;D xsi:type="xsd:double"&gt;-2.4289966&lt;/D&gt;&lt;D xsi:type="xsd:double"&gt;-1.953274&lt;/D&gt;&lt;D xsi:type="xsd:double"&gt;10.3515625&lt;/D&gt;&lt;D xsi:type="xsd:double"&gt;2.5132656&lt;/D&gt;&lt;D xsi:type="xsd:double"&gt;-5.2486124&lt;/D&gt;&lt;D xsi:type="xsd:double"&gt;-0.8746326&lt;/D&gt;&lt;D xsi:type="xsd:double"&gt;2.2058725&lt;/D&gt;&lt;D xsi:type="xsd:double"&gt;0.79137087&lt;/D&gt;&lt;D xsi:type="xsd:double"&gt;-2.2127092&lt;/D&gt;&lt;D xsi:type="xsd:double"&gt;-3.061813&lt;/D&gt;&lt;D xsi:type="xsd:double"&gt;-3.611654&lt;/D&gt;&lt;D xsi:type="xsd:double"&gt;6.325543&lt;/D&gt;&lt;D xsi:type="xsd:double"&gt;-3.3345938&lt;/D&gt;&lt;D xsi:type="xsd:double"&gt;3.1360269&lt;/D&gt;&lt;D xsi:type="xsd:double"&gt;-7.031548&lt;/D&gt;&lt;D xsi:type="xsd:double"&gt;4.8493385&lt;/D&gt;&lt;D xsi:type="xsd:double"&gt;-1.7317772&lt;/D&gt;&lt;D xsi:type="xsd:double"&gt;6.270492&lt;/D&gt;&lt;D xsi:type="xsd:double"&gt;-0.65560937&lt;/D&gt;&lt;D xsi:type="xsd:double"&gt;-4.1925488&lt;/D&gt;&lt;D xsi:type="xsd:double"&gt;-2.4311185&lt;/D&gt;&lt;D xsi:type="xsd:double"&gt;-6.9393516&lt;/D&gt;&lt;D xsi:type="xsd:double"&gt;2.5045633&lt;/D&gt;&lt;D xsi:type="xsd:double"&gt;-0.8440733&lt;/D&gt;&lt;D xsi:type="xsd:double"&gt;-7.8853073&lt;/D&gt;&lt;D xsi:type="xsd:double"&gt;1.4591455&lt;/D&gt;&lt;D xsi:type="xsd:double"&gt;7.71811&lt;/D&gt;&lt;D xsi:type="xsd:double"&gt;0.78829527&lt;/D&gt;&lt;D xsi:type="xsd:double"&gt;6.9995522&lt;/D&gt;&lt;D xsi:type="xsd:double"&gt;-9.41667&lt;/D&gt;&lt;D xsi:type="xsd:double"&gt;1.2879491&lt;/D&gt;&lt;D xsi:type="xsd:double"&gt;-1.1353314&lt;/D&gt;&lt;D xsi:type="xsd:double"&gt;-3.8585186&lt;/D&gt;&lt;D xsi:type="xsd:double"&gt;-2.714783&lt;/D&gt;&lt;D xsi:type="xsd:double"&gt;7.8500032&lt;/D&gt;&lt;D xsi:type="xsd:double"&gt;-2.735281&lt;/D&gt;&lt;D xsi:type="xsd:double"&gt;-0.66729784&lt;/D&gt;&lt;D xsi:type="xsd:double"&gt;-2.06334&lt;/D&gt;&lt;D xsi:type="xsd:double"&gt;4.262626&lt;/D&gt;&lt;D xsi:type="xsd:double"&gt;1.4327288&lt;/D&gt;&lt;D xsi:type="xsd:double"&gt;-0.4243195&lt;/D&gt;&lt;D xsi:type="xsd:double"&gt;2.0359755&lt;/D&gt;&lt;D xsi:type="xsd:double"&gt;1.1137009&lt;/D&gt;&lt;D xsi:type="xsd:double"&gt;2.2487402&lt;/D&gt;&lt;D xsi:type="xsd:double"&gt;3.9048433&lt;/D&gt;&lt;D xsi:type="xsd:double"&gt;-1.4265776&lt;/D&gt;&lt;/FQL&gt;&lt;FQL&gt;&lt;Q&gt;MCHI^FG_PRICE_MAVG(0,,,,60)&lt;/Q&gt;&lt;R&gt;1&lt;/R&gt;&lt;C&gt;1&lt;/C&gt;&lt;D xsi:type="xsd:double"&gt;43.133335&lt;/D&gt;&lt;/FQL&gt;&lt;FQL&gt;&lt;Q&gt;EZA^PERCENT_CHANGE(FMA_EPS(+1,0,,,,"PORTAGG","MEAN"),FMA_EPS(+1,-3AM,,,,"PORTAGG","MEAN"))&lt;/Q&gt;&lt;R&gt;1&lt;/R&gt;&lt;C&gt;1&lt;/C&gt;&lt;D xsi:type="xsd:double"&gt;4.04505853401915&lt;/D&gt;&lt;/FQL&gt;&lt;FQL&gt;&lt;Q&gt;EWM^PERCENT_CHANGE(FMA_EPS(+1,0,,,,"PORTAGG","MEAN"),FMA_EPS(+1,-3AM,,,,"PORTAGG","MEAN"))&lt;/Q&gt;&lt;R&gt;1&lt;/R&gt;&lt;C&gt;1&lt;/C&gt;&lt;D xsi:type="xsd:double"&gt;0.275920682018967&lt;/D&gt;&lt;/FQL&gt;&lt;FQL&gt;&lt;Q&gt;VWO^FG_TOTAL_RETURNC(0,-3AM)&lt;/Q&gt;&lt;R&gt;1&lt;/R&gt;&lt;C&gt;1&lt;/C&gt;&lt;D xsi:type="xsd:double"&gt;5.170369&lt;/D&gt;&lt;/FQL&gt;&lt;FQL&gt;&lt;Q&gt;URTH^FMA_COS_UP("EPS","1M",+1,NOW,,,"PORTAGG","MEANR")&lt;/Q&gt;&lt;R&gt;1&lt;/R&gt;&lt;C&gt;1&lt;/C&gt;&lt;D xsi:type="xsd:double"&gt;541&lt;/D&gt;&lt;/FQL&gt;&lt;FQL&gt;&lt;Q&gt;GREK^SIZE(FG_CONSTITUENTS)&lt;/Q&gt;&lt;R&gt;1&lt;/R&gt;&lt;C&gt;1&lt;/C&gt;&lt;D xsi:type="xsd:long"&gt;32&lt;/D&gt;&lt;/FQL&gt;&lt;FQL&gt;&lt;Q&gt;EPOL^FMA_RBICS_REV_CURRENT(30, LOC, "PORTAGG")&lt;/Q&gt;&lt;R&gt;1&lt;/R&gt;&lt;C&gt;1&lt;/C&gt;&lt;D xsi:type="xsd:double"&gt;46.8361013902606&lt;/D&gt;&lt;/FQL&gt;&lt;FQL&gt;&lt;Q&gt;REFAEREPO-FDS^FG_YIELD(NOW,,,0)&lt;/Q&gt;&lt;R&gt;1&lt;/R&gt;&lt;C&gt;1&lt;/C&gt;&lt;D xsi:type="xsd:double"&gt;5.4&lt;/D&gt;&lt;/FQL&gt;&lt;FQL&gt;&lt;Q&gt;REFKRBASE-FDS^FG_YIELD(NOW,,,0)&lt;/Q&gt;&lt;R&gt;1&lt;/R&gt;&lt;C&gt;1&lt;/C&gt;&lt;D xsi:type="xsd:double"&gt;3.5&lt;/D&gt;&lt;/FQL&gt;&lt;FQL&gt;&lt;Q&gt;REFIDRREPO-FDS^PROPER_NAME(0,,,"SECURITY","NAME")&lt;/Q&gt;&lt;R&gt;1&lt;/R&gt;&lt;C&gt;1&lt;/C&gt;&lt;D xsi:type="xsd:string"&gt;Indonesia BI (Reverse) Repo Rate - 7 Day&lt;/D&gt;&lt;/FQL&gt;&lt;FQL&gt;&lt;Q&gt;TRYGR10Y-FDS^PCTCHG(FG_YIELD(0,,,,"YTM"),FG_YIELD(-1AM,,,,"YTM"))&lt;/Q&gt;&lt;R&gt;1&lt;/R&gt;&lt;C&gt;1&lt;/C&gt;&lt;D xsi:type="xsd:double"&gt;4.761907&lt;/D&gt;&lt;/FQL&gt;&lt;FQL&gt;&lt;Q&gt;TRYUS10Y-FDS^FG_YIELD(0,,,,"YTM")&lt;/Q&gt;&lt;R&gt;1&lt;/R&gt;&lt;C&gt;1&lt;/C&gt;&lt;D xsi:type="xsd:double"&gt;4.3705&lt;/D&gt;&lt;/FQL&gt;&lt;FQL&gt;&lt;Q&gt;CC_VN^IMF_IFS_RCPI_Q(0)&lt;/Q&gt;&lt;R&gt;1&lt;/R&gt;&lt;C&gt;1&lt;/C&gt;&lt;D xsi:type="xsd:double"&gt;3.77269&lt;/D&gt;&lt;/FQL&gt;&lt;FQL&gt;&lt;Q&gt;VNM^JULIAN(FMA_DIV_YLD(NTMA,NOW,NOW,M,"PORTAGG","MEANR").DATES)&lt;/Q&gt;&lt;R&gt;1&lt;/R&gt;&lt;C&gt;1&lt;/C&gt;&lt;D xsi:type="xsd:long"&gt;45470&lt;/D&gt;&lt;/FQL&gt;&lt;FQL&gt;&lt;Q&gt;GREK^FMA_EVAL_EBIT(LTMA,NOW,NOW,M,"PORTAGG","MEANR")&lt;/Q&gt;&lt;R&gt;1&lt;/R&gt;&lt;C&gt;1&lt;/C&gt;&lt;D xsi:type="xsd:double"&gt;7.77619907285693&lt;/D&gt;&lt;/FQL&gt;&lt;FQL&gt;&lt;Q&gt;EWY^FG_FCF_YIELD_NTM(0)&lt;/Q&gt;&lt;R&gt;1&lt;/R&gt;&lt;C&gt;1&lt;/C&gt;&lt;D xsi:type="xsd:double"&gt;5.25649336798628&lt;/D&gt;&lt;/FQL&gt;&lt;FQL&gt;&lt;Q&gt;EWY^FMA_PE(LTM,0,,,"PORTAGG","MEANR")&lt;/Q&gt;&lt;R&gt;1&lt;/R&gt;&lt;C&gt;1&lt;/C&gt;&lt;D xsi:type="xsd:double"&gt;17.5612018049877&lt;/D&gt;&lt;/FQL&gt;&lt;FQL&gt;&lt;Q&gt;EWY^P_PRICE(0)/P_PRICE_LOW_PR(0,,,,,,"PRICE","INTRA","52W")-1&lt;/Q&gt;&lt;R&gt;1&lt;/R&gt;&lt;C&gt;1&lt;/C&gt;&lt;D xsi:type="xsd:double"&gt;0.212883&lt;/D&gt;&lt;/FQL&gt;&lt;FQL&gt;&lt;Q&gt;TRYPE10Y-FDS^FG_YIELD(0,,,,"YTM")&lt;/Q&gt;&lt;R&gt;1&lt;/R&gt;&lt;C&gt;1&lt;/C&gt;&lt;D xsi:type="xsd:double"&gt;7.036629&lt;/D&gt;&lt;/FQL&gt;&lt;FQL&gt;&lt;Q&gt;EWW^FMA_DIV_YLD(NTMA,NOW,NOW,M,"PORTAGG","MEANR")&lt;/Q&gt;&lt;R&gt;1&lt;/R&gt;&lt;C&gt;1&lt;/C&gt;&lt;D xsi:type="xsd:double"&gt;4.56627254916767&lt;/D&gt;&lt;/FQL&gt;&lt;FQL&gt;&lt;Q&gt;EIDO^FMA_PE(LTM,0,,,"PORTAGG","MEANR")&lt;/Q&gt;&lt;R&gt;1&lt;/R&gt;&lt;C&gt;1&lt;/C&gt;&lt;D xsi:type="xsd:double"&gt;14.8865029664347&lt;/D&gt;&lt;/FQL&gt;&lt;FQL&gt;&lt;Q&gt;BRENT-FDS^FG_PRICE_CHANGE(0,-6AM)&lt;/Q&gt;&lt;R&gt;1&lt;/R&gt;&lt;C&gt;1&lt;/C&gt;&lt;D xsi:type="xsd:double"&gt;0&lt;/D&gt;&lt;/FQL&gt;&lt;FQL&gt;&lt;Q&gt;CC_KR^IMF_IFS_RCPI_Q(0)&lt;/Q&gt;&lt;R&gt;1&lt;/R&gt;&lt;C&gt;1&lt;/C&gt;&lt;D xsi:type="xsd:double"&gt;3.0037532&lt;/D&gt;&lt;/FQL&gt;&lt;FQL&gt;&lt;Q&gt;VGK^JULIAN(FMA_DIV_YLD(NTMA,NOW,NOW,M,"PORTAGG","MEANR").DATES)&lt;/Q&gt;&lt;R&gt;1&lt;/R&gt;&lt;C&gt;1&lt;/C&gt;&lt;D xsi:type="xsd:long"&gt;45443&lt;/D&gt;&lt;/FQL&gt;&lt;FQL&gt;&lt;Q&gt;TUR^FMA_DIV_YLD(NTMA,NOW,NOW,M,"PORTAGG","MEANR")&lt;/Q&gt;&lt;R&gt;1&lt;/R&gt;&lt;C&gt;1&lt;/C&gt;&lt;D xsi:type="xsd:double"&gt;3.99627473476973&lt;/D&gt;&lt;/FQL&gt;&lt;FQL&gt;&lt;Q&gt;EWZ^FG_TOTAL_RETURNC(0,-12AM)&lt;/Q&gt;&lt;R&gt;1&lt;/R&gt;&lt;C&gt;1&lt;/C&gt;&lt;D xsi:type="xsd:double"&gt;-7.82364&lt;/D&gt;&lt;/FQL&gt;&lt;FQL&gt;&lt;Q&gt;EWM^FMA_PCT_ABOVE_MAVG(200,0,,,,"PORTAGG")&lt;/Q&gt;&lt;R&gt;1&lt;/R&gt;&lt;C&gt;1&lt;/C&gt;&lt;D xsi:type="xsd:double"&gt;54.5454545454545&lt;/D&gt;&lt;/FQL&gt;&lt;FQL&gt;&lt;Q&gt;VGK^FMA_COS_UP("EPS","1M",+1,NOW,,,"PORTAGG","MEANR")&lt;/Q&gt;&lt;R&gt;1&lt;/R&gt;&lt;C&gt;1&lt;/C&gt;&lt;D xsi:type="xsd:double"&gt;516&lt;/D&gt;&lt;/FQL&gt;&lt;FQL&gt;&lt;Q&gt;GREK^FMA_COS_DOWN("EPS","1M",+1,NOW,,,"PORTAGG","MEANR")&lt;/Q&gt;&lt;R&gt;1&lt;/R&gt;&lt;C&gt;1&lt;/C&gt;&lt;D xsi:type="xsd:double"&gt;5&lt;/D&gt;&lt;/FQL&gt;&lt;FQL&gt;&lt;Q&gt;EIDO^FMA_RBICS_REV_CURRENT(30, LOC, "PORTAGG")&lt;/Q&gt;&lt;R&gt;1&lt;/R&gt;&lt;C&gt;1&lt;/C&gt;&lt;D xsi:type="xsd:double"&gt;52.254687611588&lt;/D&gt;&lt;/FQL&gt;&lt;FQL&gt;&lt;Q&gt;REFAEREPO-FDS^PROPER_NAME(0,,,"SECURITY","NAME")&lt;/Q&gt;&lt;R&gt;1&lt;/R&gt;&lt;C&gt;1&lt;/C&gt;&lt;D xsi:type="xsd:string"&gt;United Arab Emirates Repo Rate&lt;/D&gt;&lt;/FQL&gt;&lt;FQL&gt;&lt;Q&gt;REFKRBASE-FDS^PROPER_NAME(0,,,"SECURITY","NAME")&lt;/Q&gt;&lt;R&gt;1&lt;/R&gt;&lt;C&gt;1&lt;/C&gt;&lt;D xsi:type="xsd:string"&gt;South Korea Base Rate&lt;/D&gt;&lt;/FQL&gt;&lt;FQL&gt;&lt;Q&gt;REFCLMPR-FDS^(SUBARRAY(NOT_NA(NO_REPEAT_F(FG_YIELD(NOW,-10AY,D))),0,1)-SUBARRAY(NOT_NA(NO_REPEAT_F(FG_YIELD(NOW,-10AY,D))),1,1))*100&lt;/Q&gt;&lt;R&gt;1&lt;/R&gt;&lt;C&gt;1&lt;/C&gt;&lt;D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xsi:type="xsd:double"&gt;-25&lt;/D&gt;&lt;/FQL&gt;&lt;FQL&gt;&lt;Q&gt;TRYUS10Y-FDS^FG_YIELD_NAME&lt;/Q&gt;&lt;R&gt;1&lt;/R&gt;&lt;C&gt;1&lt;/C&gt;&lt;D xsi:type="xsd:string"&gt;US Benchmark Bond - 10 Year&lt;/D&gt;&lt;/FQL&gt;&lt;FQL&gt;&lt;Q&gt;TRYKR10Y-FDS^FG_YIELD(0,,,,"YTM")&lt;/Q&gt;&lt;R&gt;1&lt;/R&gt;&lt;C&gt;1&lt;/C&gt;&lt;D xsi:type="xsd:double"&gt;3.2558&lt;/D&gt;&lt;/FQL&gt;&lt;FQL&gt;&lt;Q&gt;UAE^FMA_EVAL_EBIT(LTMA,NOW,NOW,M,"PORTAGG","MEANR")&lt;/Q&gt;&lt;R&gt;1&lt;/R&gt;&lt;C&gt;1&lt;/C&gt;&lt;D xsi:type="xsd:double"&gt;9.25530700843164&lt;/D&gt;&lt;/FQL&gt;&lt;FQL&gt;&lt;Q&gt;EWY^FMA_DIV_YLD(NTMA,NOW,NOW,M,"PORTAGG","MEANR")&lt;/Q&gt;&lt;R&gt;1&lt;/R&gt;&lt;C&gt;1&lt;/C&gt;&lt;D xsi:type="xsd:double"&gt;2.08277880847394&lt;/D&gt;&lt;/FQL&gt;&lt;FQL&gt;&lt;Q&gt;EWM^FMA_PE(NTMA,0,,,"PORTAGG","MEANR")&lt;/Q&gt;&lt;R&gt;1&lt;/R&gt;&lt;C&gt;1&lt;/C&gt;&lt;D xsi:type="xsd:double"&gt;13.8753347866914&lt;/D&gt;&lt;/FQL&gt;&lt;FQL&gt;&lt;Q&gt;EPHE^FG_COMPANY_NAME&lt;/Q&gt;&lt;R&gt;1&lt;/R&gt;&lt;C&gt;1&lt;/C&gt;&lt;D xsi:type="xsd:string"&gt;iShares MSCI Philippines ETF&lt;/D&gt;&lt;/FQL&gt;&lt;FQL&gt;&lt;Q&gt;INDA^FG_PRICE_MAVG(0,,,,200)&lt;/Q&gt;&lt;R&gt;1&lt;/R&gt;&lt;C&gt;1&lt;/C&gt;&lt;D xsi:type="xsd:double"&gt;49.304523&lt;/D&gt;&lt;/FQL&gt;&lt;FQL&gt;&lt;Q&gt;KSA^FG_TOTAL_RETURNC(0,-12AM)&lt;/Q&gt;&lt;R&gt;1&lt;/R&gt;&lt;C&gt;1&lt;/C&gt;&lt;D xsi:type="xsd:double"&gt;1.5710592&lt;/D&gt;&lt;/FQL&gt;&lt;FQL&gt;&lt;Q&gt;VGK^P_PRICE(0)/P_PRICE_HIGH_PR(0,,,,,,"PRICE","INTRA","52W")&lt;/Q&gt;&lt;R&gt;1&lt;/R&gt;&lt;C&gt;1&lt;/C&gt;&lt;D xsi:type="xsd:double"&gt;0.944747&lt;/D&gt;&lt;/FQL&gt;&lt;FQL&gt;&lt;Q&gt;TRYKR10Y-FDS^PCTCHG(FG_YIELD(0,,,,"YTM"),FG_YIELD(-3AM,,,,"YTM"))&lt;/Q&gt;&lt;R&gt;1&lt;/R&gt;&lt;C&gt;1&lt;/C&gt;&lt;D xsi:type="xsd:double"&gt;-3.5375688&lt;/D&gt;&lt;/FQL&gt;&lt;FQL&gt;&lt;Q&gt;QAT^FMA_EVAL_EBIT(LTMA,NOW,NOW,M,"PORTAGG","MEANR")&lt;/Q&gt;&lt;R&gt;1&lt;/R&gt;&lt;C&gt;1&lt;/C&gt;&lt;D xsi:type="xsd:double"&gt;15.0750952367954&lt;/D&gt;&lt;/FQL&gt;&lt;FQL&gt;&lt;Q&gt;GREK^FMA_PE(NTMA,0,,,"PORTAGG","MEANR")&lt;/Q&gt;&lt;R&gt;1&lt;/R&gt;&lt;C&gt;1&lt;/C&gt;&lt;D xsi:type="xsd:double"&gt;7.01921739778377&lt;/D&gt;&lt;/FQL&gt;&lt;FQL&gt;&lt;Q&gt;EPHE^FMA_PE(NTMA,0,,,"PORTAGG","MEANR")&lt;/Q&gt;&lt;R&gt;1&lt;/R&gt;&lt;C&gt;1&lt;/C&gt;&lt;D xsi:type="xsd:double"&gt;8.98110331035594&lt;/D&gt;&lt;/FQL&gt;&lt;FQL&gt;&lt;Q&gt;EIDO^FMA_COS_UP("EPS","1M",+1,NOW,,,"PORTAGG","MEANR")&lt;/Q&gt;&lt;R&gt;1&lt;/R&gt;&lt;C&gt;1&lt;/C&gt;&lt;D xsi:type="xsd:double"&gt;18&lt;/D&gt;&lt;/FQL&gt;&lt;FQL&gt;&lt;Q&gt;ECH^FMA_RBICS_REV_CURRENT(30, LOC, "PORTAGG")&lt;/Q&gt;&lt;R&gt;1&lt;/R&gt;&lt;C&gt;1&lt;/C&gt;&lt;D xsi:type="xsd:double"&gt;31.7131083956428&lt;/D&gt;&lt;/FQL&gt;&lt;FQL&gt;&lt;Q&gt;REFTHREPO-FDS^PROPER_NAME(0,,,"SECURITY","NAME")&lt;/Q&gt;&lt;R&gt;1&lt;/R&gt;&lt;C&gt;1&lt;/C&gt;&lt;D xsi:type="xsd:string"&gt;Thailand Repo Rate - 1 Day&lt;/D&gt;&lt;/FQL&gt;&lt;FQL&gt;&lt;Q&gt;REFMXTON-FDS^(SUBARRAY(NOT_NA(NO_REPEAT_F(FG_YIELD(NOW,-10AY,D))),0,1)-SUBARRAY(NOT_NA(NO_REPEAT_F(FG_YIELD(NOW,-10AY,D))),1,1))*100&lt;/Q&gt;&lt;R&gt;1&lt;/R&gt;&lt;C&gt;1&lt;/C&gt;&lt;D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xsi:type="xsd:double"&gt;-25&lt;/D&gt;&lt;/FQL&gt;&lt;FQL&gt;&lt;Q&gt;REFCLMPR-FDS^FG_YIELD(NOW,,,0)&lt;/Q&gt;&lt;R&gt;1&lt;/R&gt;&lt;C&gt;1&lt;/C&gt;&lt;D xsi:type="xsd:double"&gt;5.75&lt;/D&gt;&lt;/FQL&gt;&lt;FQL&gt;&lt;Q&gt;UAE^FMA_EVAL_EBITDA(NTMA,0,,,"PORTAGG","MEANR")&lt;/Q&gt;&lt;R&gt;1&lt;/R&gt;&lt;C&gt;1&lt;/C&gt;&lt;D xsi:type="xsd:double"&gt;5.76576290314289&lt;/D&gt;&lt;/FQL&gt;&lt;FQL&gt;&lt;Q&gt;QAT^FMA_EVAL_EBITDA(NTMA,0,,,"PORTAGG","MEANR")&lt;/Q&gt;&lt;R&gt;1&lt;/R&gt;&lt;C&gt;1&lt;/C&gt;&lt;D xsi:type="xsd:double"&gt;8.5699927233609&lt;/D&gt;&lt;/FQL&gt;&lt;FQL&gt;&lt;Q&gt;EWY^FMA_PE(NTMA,0,,,"PORTAGG","MEANR")&lt;/Q&gt;&lt;R&gt;1&lt;/R&gt;&lt;C&gt;1&lt;/C&gt;&lt;D xsi:type="xsd:double"&gt;9.74510713732192&lt;/D&gt;&lt;/FQL&gt;&lt;FQL&gt;&lt;Q&gt;EWM^FMA_PE(LTM,0,,,"PORTAGG","MEANR")&lt;/Q&gt;&lt;R&gt;1&lt;/R&gt;&lt;C&gt;1&lt;/C&gt;&lt;D xsi:type="xsd:double"&gt;17.6000607784962&lt;/D&gt;&lt;/FQL&gt;&lt;FQL&gt;&lt;Q&gt;CC_GR^IMF_IFS_RCPI_Q(0)&lt;/Q&gt;&lt;R&gt;1&lt;/R&gt;&lt;C&gt;1&lt;/C&gt;&lt;D xsi:type="xsd:double"&gt;3.0938485&lt;/D&gt;&lt;/FQL&gt;&lt;FQL&gt;&lt;Q&gt;VGK^FG_FCF_YIELD_NTM(0)&lt;/Q&gt;&lt;R&gt;1&lt;/R&gt;&lt;C&gt;1&lt;/C&gt;&lt;D xsi:type="xsd:double"&gt;5.20084745745663&lt;/D&gt;&lt;/FQL&gt;&lt;FQL&gt;&lt;Q&gt;QAT^FG_FCF_YIELD_NTM(0)&lt;/Q&gt;&lt;R&gt;0&lt;/R&gt;&lt;C&gt;0&lt;/C&gt;&lt;/FQL&gt;&lt;FQL&gt;&lt;Q&gt;QAT^P_PRICE(0)/P_PRICE_HIGH_PR(0,,,,,,"PRICE","INTRA","52W")&lt;/Q&gt;&lt;R&gt;1&lt;/R&gt;&lt;C&gt;1&lt;/C&gt;&lt;D xsi:type="xsd:double"&gt;0.8791666&lt;/D&gt;&lt;/FQL&gt;&lt;FQL&gt;&lt;Q&gt;EWZ^P_PRICE(0)/P_PRICE_LOW_PR(0,,,,,,"PRICE","INTRA","52W")-1&lt;/Q&gt;&lt;R&gt;1&lt;/R&gt;&lt;C&gt;1&lt;/C&gt;&lt;D xsi:type="xsd:double"&gt;0.018446088&lt;/D&gt;&lt;/FQL&gt;&lt;FQL&gt;&lt;Q&gt;EZA^FMA_COS_DOWN("EPS","1M",+1,NOW,,,"PORTAGG","MEANR")&lt;/Q&gt;&lt;R&gt;1&lt;/R&gt;&lt;C&gt;1&lt;/C&gt;&lt;D xsi:type="xsd:double"&gt;17&lt;/D&gt;&lt;/FQL&gt;&lt;FQL&gt;&lt;Q&gt;EIDO^FMA_COS_DOWN("EPS","1M",+1,NOW,,,"PORTAGG","MEANR")&lt;/Q&gt;&lt;R&gt;1&lt;/R&gt;&lt;C&gt;1&lt;/C&gt;&lt;D xsi:type="xsd:double"&gt;27&lt;/D&gt;&lt;/FQL&gt;&lt;FQL&gt;&lt;Q&gt;VGK^FMA_EVAL_EBITDA(NTMA,0,,,"PORTAGG","MEANR")&lt;/Q&gt;&lt;R&gt;1&lt;/R&gt;&lt;C&gt;1&lt;/C&gt;&lt;D xsi:type="xsd:double"&gt;8.95015499475222&lt;/D&gt;&lt;/FQL&gt;&lt;FQL&gt;&lt;Q&gt;TRYSA10Y-FDS^FG_YIELD(0,,,,"YTM")&lt;/Q&gt;&lt;R&gt;0&lt;/R&gt;&lt;C&gt;0&lt;/C&gt;&lt;/FQL&gt;&lt;FQL&gt;&lt;Q&gt;CC_IN^IMF_IFS_RCPI_Q(0)&lt;/Q&gt;&lt;R&gt;1&lt;/R&gt;&lt;C&gt;1&lt;/C&gt;&lt;D xsi:type="xsd:double"&gt;5.014141&lt;/D&gt;&lt;/FQL&gt;&lt;FQL&gt;&lt;Q&gt;CC_US^IMF_IFS_RCPI_Q(0)&lt;/Q&gt;&lt;R&gt;1&lt;/R&gt;&lt;C&gt;1&lt;/C&gt;&lt;D xsi:type="xsd:double"&gt;3.241016&lt;/D&gt;&lt;/FQL&gt;&lt;FQL&gt;&lt;Q&gt;EIDO^FG_COMPANY_NAME&lt;/Q&gt;&lt;R&gt;1&lt;/R&gt;&lt;C&gt;1&lt;/C&gt;&lt;D xsi:type="xsd:string"&gt;iShares MSCI Indonesia ETF&lt;/D&gt;&lt;/FQL&gt;&lt;FQL&gt;&lt;Q&gt;GREK^JULIAN(FMA_DIV_YLD(NTMA,NOW,NOW,M,"PORTAGG","MEANR").DATES)&lt;/Q&gt;&lt;R&gt;1&lt;/R&gt;&lt;C&gt;1&lt;/C&gt;&lt;D xsi:type="xsd:long"&gt;45470&lt;/D&gt;&lt;/FQL&gt;&lt;FQL&gt;&lt;Q&gt;REFTWDISC-FDS^(SUBARRAY(NOT_NA(NO_REPEAT_F(FG_YIELD(NOW,-10AY,D))),0,1)-SUBARRAY(NOT_NA(NO_REPEAT_F(FG_YIELD(NOW,-10AY,D))),1,1))*100&lt;/Q&gt;&lt;R&gt;1&lt;/R&gt;&lt;C&gt;1&lt;/C&gt;&lt;D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xsi:type="xsd:double"&gt;12.5&lt;/D&gt;&lt;/FQL&gt;&lt;FQL&gt;&lt;Q&gt;VNM^FMA_PE(NTMA,-10AY,0,AM,"PORTAGG","MEANR")&lt;/Q&gt;&lt;R&gt;121&lt;/R&gt;&lt;C&gt;1&lt;/C&gt;&lt;D xsi:type="xsd:double"&gt;12.4965626056999&lt;/D&gt;&lt;D xsi:type="xsd:double"&gt;12.7444832993687&lt;/D&gt;&lt;D xsi:type="xsd:double"&gt;13.3940672146958&lt;/D&gt;&lt;D xsi:type="xsd:double"&gt;11.7033281047043&lt;/D&gt;&lt;D xsi:type="xsd:double"&gt;11.85380397872&lt;/D&gt;&lt;D xsi:type="xsd:double"&gt;12.0464008706641&lt;/D&gt;&lt;D xsi:type="xsd:double"&gt;11.5654181561667&lt;/D&gt;&lt;D xsi:type="xsd:double"&gt;12.2287813490811&lt;/D&gt;&lt;D xsi:type="xsd:double"&gt;13.5736186359587&lt;/D&gt;&lt;D xsi:type="xsd:double"&gt;11.8209800624517&lt;/D&gt;&lt;D xsi:type="xsd:double"&gt;13.9869638875174&lt;/D&gt;&lt;D xsi:type="xsd:double"&gt;13.9503305334763&lt;/D&gt;&lt;D xsi:type="xsd:double"&gt;13.8912201130949&lt;/D&gt;&lt;D xsi:type="xsd:double"&gt;14.3320817192716&lt;/D&gt;&lt;D xsi:type="xsd:double"&gt;13.7608014360985&lt;/D&gt;&lt;D xsi:type="xsd:double"&gt;13.5028415363514&lt;/D&gt;&lt;D xsi:type="xsd:double"&gt;14.7430332021656&lt;/D&gt;&lt;D xsi:type="xsd:double"&gt;12.5837110431107&lt;/D&gt;&lt;D xsi:type="xsd:double"&gt;11.7243468179961&lt;/D&gt;&lt;D xsi:type="xsd:double"&gt;12.8236206279577&lt;/D&gt;&lt;D xsi:type="xsd:double"&gt;15.0644352816773&lt;/D&gt;&lt;D xsi:type="xsd:double"&gt;12.6943687128286&lt;/D&gt;&lt;D xsi:type="xsd:double"&gt;12.3008377748262&lt;/D&gt;&lt;D xsi:type="xsd:double"&gt;12.4146357100876&lt;/D&gt;&lt;D xsi:type="xsd:double"&gt;11.779795206647&lt;/D&gt;&lt;D xsi:type="xsd:double"&gt;12.4269313759024&lt;/D&gt;&lt;D xsi:type="xsd:double"&gt;11.9431015258363&lt;/D&gt;&lt;D xsi:type="xsd:double"&gt;13.7024919748677&lt;/D&gt;&lt;D xsi:type="xsd:double"&gt;12.8958009397453&lt;/D&gt;&lt;D xsi:type="xsd:double"&gt;12.6083296633521&lt;/D&gt;&lt;D xsi:type="xsd:double"&gt;12.4088605204183&lt;/D&gt;&lt;D xsi:type="xsd:double"&gt;12.4083028313543&lt;/D&gt;&lt;D xsi:type="xsd:double"&gt;13.3053765880825&lt;/D&gt;&lt;D xsi:type="xsd:double"&gt;14.1023771453107&lt;/D&gt;&lt;D xsi:type="xsd:double"&gt;14.588039635545&lt;/D&gt;&lt;D xsi:type="xsd:double"&gt;14.4088625566065&lt;/D&gt;&lt;D xsi:type="xsd:double"&gt;15.3841114433035&lt;/D&gt;&lt;D xsi:type="xsd:double"&gt;14.8277583967192&lt;/D&gt;&lt;D xsi:type="xsd:double"&gt;15.6207135274241&lt;/D&gt;&lt;D xsi:type="xsd:double"&gt;15.2141776861109&lt;/D&gt;&lt;D xsi:type="xsd:double"&gt;16.2869114449977&lt;/D&gt;&lt;D xsi:type="xsd:double"&gt;18.0971544208775&lt;/D&gt;&lt;D xsi:type="xsd:double"&gt;19.1200901833916&lt;/D&gt;&lt;D xsi:type="xsd:double"&gt;21.5183463196302&lt;/D&gt;&lt;D xsi:type="xsd:double"&gt;20.7630011229602&lt;/D&gt;&lt;D xsi:type="xsd:double"&gt;21.4523270328809&lt;/D&gt;&lt;D xsi:type="xsd:double"&gt;20.3629112410383&lt;/D&gt;&lt;D xsi:type="xsd:double"&gt;19.235448834612&lt;/D&gt;&lt;D xsi:type="xsd:double"&gt;17.057259327004&lt;/D&gt;&lt;D xsi:type="xsd:double"&gt;17.3977137909839&lt;/D&gt;&lt;D xsi:type="xsd:double"&gt;17.8047121687279&lt;/D&gt;&lt;D xsi:type="xsd:double"&gt;16.4801912400976&lt;/D&gt;&lt;D xsi:type="xsd:double"&gt;14.5501625151233&lt;/D&gt;&lt;D xsi:type="xsd:double"&gt;15.7587590766669&lt;/D&gt;&lt;D xsi:type="xsd:double"&gt;14.2235388284462&lt;/D&gt;&lt;D xsi:type="xsd:double"&gt;15.2040467467401&lt;/D&gt;&lt;D xsi:type="xsd:double"&gt;16.8116269515279&lt;/D&gt;&lt;D xsi:type="xsd:double"&gt;17.0050653777422&lt;/D&gt;&lt;D xsi:type="xsd:double"&gt;18.0197777164191&lt;/D&gt;&lt;D xsi:type="xsd:double"&gt;17.3620682649469&lt;/D&gt;&lt;D xsi:type="xsd:double"&gt;16.5058860587191&lt;/D&gt;&lt;D xsi:type="xsd:double"&gt;15.9964816879533&lt;/D&gt;&lt;D xsi:type="xsd:double"&gt;13.8249835786018&lt;/D&gt;&lt;D xsi:type="xsd:double"&gt;13.9097363857951&lt;/D&gt;&lt;D xsi:type="xsd:double"&gt;14.2577215335563&lt;/D&gt;&lt;D xsi:type="xsd:double"&gt;14.6670136885977&lt;/D&gt;&lt;D xsi:type="xsd:double"&gt;14.4709076508188&lt;/D&gt;&lt;D xsi:type="xsd:double"&gt;14.1139642822902&lt;/D&gt;&lt;D xsi:type="xsd:double"&gt;12.5366659351033&lt;/D&gt;&lt;D xsi:type="xsd:double"&gt;10.9922210228533&lt;/D&gt;&lt;D xsi:type="xsd:double"&gt;14.1785079011404&lt;/D&gt;&lt;D xsi:type="xsd:double"&gt;15.4977490227705&lt;/D&gt;&lt;D xsi:type="xsd:double"&gt;14.827105542888&lt;/D&gt;&lt;D xsi:type="xsd:double"&gt;14.4503324215772&lt;/D&gt;&lt;D xsi:type="xsd:double"&gt;14.9648450301325&lt;/D&gt;&lt;D xsi:type="xsd:double"&gt;15.5181301660628&lt;/D&gt;&lt;D xsi:type="xsd:double"&gt;14.8052896832714&lt;/D&gt;&lt;D xsi:type="xsd:double"&gt;15.7126698663534&lt;/D&gt;&lt;D xsi:type="xsd:double"&gt;16.59722096338&lt;/D&gt;&lt;D xsi:type="xsd:double"&gt;15.8452010006034&lt;/D&gt;&lt;D xsi:type="xsd:double"&gt;16.656183823447&lt;/D&gt;&lt;D xsi:type="xsd:double"&gt;16.4549695328231&lt;/D&gt;&lt;D xsi:type="xsd:double"&gt;16.6116432082075&lt;/D&gt;&lt;D xsi:type="xsd:double"&gt;17.0559780993187&lt;/D&gt;&lt;D xsi:type="xsd:double"&gt;17.9666182922084&lt;/D&gt;&lt;D xsi:type="xsd:double"&gt;16.4636862743653&lt;/D&gt;&lt;D xsi:type="xsd:double"&gt;16.105625000797&lt;/D&gt;&lt;D xsi:type="xsd:double"&gt;16.1248260474035&lt;/D&gt;&lt;D xsi:type="xsd:double"&gt;16.2582591797148&lt;/D&gt;&lt;D xsi:type="xsd:double"&gt;16.3149937592094&lt;/D&gt;&lt;D xsi:type="xsd:double"&gt;16.5867096614453&lt;/D&gt;&lt;D xsi:type="xsd:double"&gt;15.0302708320318&lt;/D&gt;&lt;D xsi:type="xsd:double"&gt;14.5679448580049&lt;/D&gt;&lt;D xsi:type="xsd:double"&gt;14.3953613416818&lt;/D&gt;&lt;D xsi:type="xsd:double"&gt;13.1665799145514&lt;/D&gt;&lt;D xsi:type="xsd:double"&gt;12.4453257133329&lt;/D&gt;&lt;D xsi:type="xsd:double"&gt;11.289735944989&lt;/D&gt;&lt;D xsi:type="xsd:double"&gt;10.9465907643737&lt;/D&gt;&lt;D xsi:type="xsd:double"&gt;11.4985537453037&lt;/D&gt;&lt;D xsi:type="xsd:double"&gt;10.6529829743011&lt;/D&gt;&lt;D xsi:type="xsd:double"&gt;10.1316684198569&lt;/D&gt;&lt;D xsi:type="xsd:double"&gt;11.0882087438109&lt;/D&gt;&lt;D xsi:type="xsd:double"&gt;10.7948808747946&lt;/D&gt;&lt;D xsi:type="xsd:double"&gt;11.8099434665412&lt;/D&gt;&lt;D xsi:type="xsd:double"&gt;11.928814170267&lt;/D&gt;&lt;D xsi:type="xsd:double"&gt;13.5813593827976&lt;/D&gt;&lt;D xsi:type="xsd:double"&gt;13.7465694299574&lt;/D&gt;&lt;D xsi:type="xsd:double"&gt;14.5170055123975&lt;/D&gt;&lt;D xsi:type="xsd:double"&gt;15.4776185650707&lt;/D&gt;&lt;D xsi:type="xsd:double"&gt;14.1997898590763&lt;/D&gt;&lt;D xsi:type="xsd:double"&gt;14.3775820263011&lt;/D&gt;&lt;D xsi:type="xsd:double"&gt;12.9030432140022&lt;/D&gt;&lt;D xsi:type="xsd:double"&gt;12.9071650336299&lt;/D&gt;&lt;D xsi:type="xsd:double"&gt;14.082208912754&lt;/D&gt;&lt;D xsi:type="xsd:double"&gt;14.5641000540378&lt;/D&gt;&lt;D xsi:type="xsd:double"&gt;14.4988895286376&lt;/D&gt;&lt;D xsi:type="xsd:double"&gt;16.705815945638&lt;/D&gt;&lt;D xsi:type="xsd:double"&gt;16.9935587390919&lt;/D&gt;&lt;D xsi:type="xsd:double"&gt;15.2430459288145&lt;/D&gt;&lt;D xsi:type="xsd:double"&gt;16.0179040754611&lt;/D&gt;&lt;D xsi:type="xsd:double"&gt;14.5015084954815&lt;/D&gt;&lt;/FQL&gt;&lt;FQL&gt;&lt;Q&gt;COPP-FDS^FG_PRICE_CHANGE(0,-1AM)&lt;/Q&gt;&lt;R&gt;1&lt;/R&gt;&lt;C&gt;1&lt;/C&gt;&lt;D xsi:type="xsd:double"&gt;-9.94769767203363&lt;/D&gt;&lt;/FQL&gt;&lt;FQL&gt;&lt;Q&gt;QAT^FG_TOTAL_RETURNC(0,-3AM)&lt;/Q&gt;&lt;R&gt;1&lt;/R&gt;&lt;C&gt;1&lt;/C&gt;&lt;D xsi:type="xsd:double"&gt;0.18850565&lt;/D&gt;&lt;/FQL&gt;&lt;FQL&gt;&lt;Q&gt;EPU^FG_TOTAL_RETURNC(0,-12AM)&lt;/Q&gt;&lt;R&gt;1&lt;/R&gt;&lt;C&gt;1&lt;/C&gt;&lt;D xsi:type="xsd:double"&gt;40.18246&lt;/D&gt;&lt;/FQL&gt;&lt;FQL&gt;&lt;Q&gt;KSA^SIZE(FG_CONSTITUENTS)&lt;/Q&gt;&lt;R&gt;1&lt;/R&gt;&lt;C&gt;1&lt;/C&gt;&lt;D xsi:type="xsd:long"&gt;124&lt;/D&gt;&lt;/FQL&gt;&lt;FQL&gt;&lt;Q&gt;GREK^FMA_PE(LTM,0,,,"PORTAGG","MEANR")&lt;/Q&gt;&lt;R&gt;1&lt;/R&gt;&lt;C&gt;1&lt;/C&gt;&lt;D xsi:type="xsd:double"&gt;7.3520791117401&lt;/D&gt;&lt;/FQL&gt;&lt;FQL&gt;&lt;Q&gt;EPHE^JULIAN(FMA_DIV_YLD(NTMA,NOW,NOW,M,"PORTAGG","MEANR").DATES)&lt;/Q&gt;&lt;R&gt;1&lt;/R&gt;&lt;C&gt;1&lt;/C&gt;&lt;D xsi:type="xsd:long"&gt;45470&lt;/D&gt;&lt;/FQL&gt;&lt;FQL&gt;&lt;Q&gt;MCHI^FMA_EVAL_EBITDA(NTMA,0,,,"PORTAGG","MEANR")&lt;/Q&gt;&lt;R&gt;1&lt;/R&gt;&lt;C&gt;1&lt;/C&gt;&lt;D xsi:type="xsd:double"&gt;8.62639355641462&lt;/D&gt;&lt;/FQL&gt;&lt;FQL&gt;&lt;Q&gt;UAE^FG_COMPANY_NAME&lt;/Q&gt;&lt;R&gt;1&lt;/R&gt;&lt;C&gt;1&lt;/C&gt;&lt;D xsi:type="xsd:string"&gt;iShares MSCI UAE ETF&lt;/D&gt;&lt;/FQL&gt;&lt;FQL&gt;&lt;Q&gt;TUR^FMA_PE(NTMA,-10AY,0,AM,"PORTAGG","MEANR")&lt;/Q&gt;&lt;R&gt;121&lt;/R&gt;&lt;C&gt;1&lt;/C&gt;&lt;D xsi:type="xsd:double"&gt;10.4417140563303&lt;/D&gt;&lt;D xsi:type="xsd:double"&gt;11.054977449936&lt;/D&gt;&lt;D xsi:type="xsd:double"&gt;10.3576268614702&lt;/D&gt;&lt;D xsi:type="xsd:double"&gt;9.43183185150456&lt;/D&gt;&lt;D xsi:type="xsd:double"&gt;9.9482198132589&lt;/D&gt;&lt;D xsi:type="xsd:double"&gt;10.7181300253427&lt;/D&gt;&lt;D xsi:type="xsd:double"&gt;10.4826743944364&lt;/D&gt;&lt;D xsi:type="xsd:double"&gt;11.0621123963584&lt;/D&gt;&lt;D xsi:type="xsd:double"&gt;10.3363972114981&lt;/D&gt;&lt;D xsi:type="xsd:double"&gt;9.92779382724525&lt;/D&gt;&lt;D xsi:type="xsd:double"&gt;10.505478740801&lt;/D&gt;&lt;D xsi:type="xsd:double"&gt;10.175074212625&lt;/D&gt;&lt;D xsi:type="xsd:double"&gt;10.1687011777915&lt;/D&gt;&lt;D xsi:type="xsd:double"&gt;9.35273247544252&lt;/D&gt;&lt;D xsi:type="xsd:double"&gt;8.86025435836022&lt;/D&gt;&lt;D xsi:type="xsd:double"&gt;8.69640284894975&lt;/D&gt;&lt;D xsi:type="xsd:double"&gt;9.22469439071548&lt;/D&gt;&lt;D xsi:type="xsd:double"&gt;8.72520874505289&lt;/D&gt;&lt;D xsi:type="xsd:double"&gt;8.39401918664979&lt;/D&gt;&lt;D xsi:type="xsd:double"&gt;8.14648498432477&lt;/D&gt;&lt;D xsi:type="xsd:double"&gt;8.43300281321147&lt;/D&gt;&lt;D xsi:type="xsd:double"&gt;9.04434032429777&lt;/D&gt;&lt;D xsi:type="xsd:double"&gt;9.37670870586409&lt;/D&gt;&lt;D xsi:type="xsd:double"&gt;8.48520491419636&lt;/D&gt;&lt;D xsi:type="xsd:double"&gt;8.31451826852898&lt;/D&gt;&lt;D xsi:type="xsd:double"&gt;8.01888588661254&lt;/D&gt;&lt;D xsi:type="xsd:double"&gt;8.38027308839587&lt;/D&gt;&lt;D xsi:type="xsd:double"&gt;8.3545140456998&lt;/D&gt;&lt;D xsi:type="xsd:double"&gt;8.19930652206049&lt;/D&gt;&lt;D xsi:type="xsd:double"&gt;7.59859385624156&lt;/D&gt;&lt;D xsi:type="xsd:double"&gt;7.70777235340758&lt;/D&gt;&lt;D xsi:type="xsd:double"&gt;8.26426587180228&lt;/D&gt;&lt;D xsi:type="xsd:double"&gt;8.42286763525613&lt;/D&gt;&lt;D xsi:type="xsd:double"&gt;8.42254409021466&lt;/D&gt;&lt;D xsi:type="xsd:double"&gt;8.67516197252297&lt;/D&gt;&lt;D xsi:type="xsd:double"&gt;8.6252972637581&lt;/D&gt;&lt;D xsi:type="xsd:double"&gt;8.75848733005967&lt;/D&gt;&lt;D xsi:type="xsd:double"&gt;8.91464196863642&lt;/D&gt;&lt;D xsi:type="xsd:double"&gt;8.73549443818729&lt;/D&gt;&lt;D xsi:type="xsd:double"&gt;8.00634901295947&lt;/D&gt;&lt;D xsi:type="xsd:double"&gt;8.23885269831079&lt;/D&gt;&lt;D xsi:type="xsd:double"&gt;7.57694324936397&lt;/D&gt;&lt;D xsi:type="xsd:double"&gt;8.17280009043881&lt;/D&gt;&lt;D xsi:type="xsd:double"&gt;8.50664252467786&lt;/D&gt;&lt;D xsi:type="xsd:double"&gt;8.17628220012079&lt;/D&gt;&lt;D xsi:type="xsd:double"&gt;7.63885185768842&lt;/D&gt;&lt;D xsi:type="xsd:double"&gt;7.15496758638634&lt;/D&gt;&lt;D xsi:type="xsd:double"&gt;6.77195548248533&lt;/D&gt;&lt;D xsi:type="xsd:double"&gt;6.28394506644898&lt;/D&gt;&lt;D xsi:type="xsd:double"&gt;6.18921884861401&lt;/D&gt;&lt;D xsi:type="xsd:double"&gt;6.04915194840883&lt;/D&gt;&lt;D xsi:type="xsd:double"&gt;6.22609109041569&lt;/D&gt;&lt;D xsi:type="xsd:double"&gt;5.61131865791634&lt;/D&gt;&lt;D xsi:type="xsd:double"&gt;5.78256929177833&lt;/D&gt;&lt;D xsi:type="xsd:double"&gt;5.941280516796&lt;/D&gt;&lt;D xsi:type="xsd:double"&gt;7.00351443591648&lt;/D&gt;&lt;D xsi:type="xsd:double"&gt;7.04853156931378&lt;/D&gt;&lt;D xsi:type="xsd:double"&gt;6.37552652235427&lt;/D&gt;&lt;D xsi:type="xsd:double"&gt;6.12473462181257&lt;/D&gt;&lt;D xsi:type="xsd:double"&gt;5.62104434943625&lt;/D&gt;&lt;D xsi:type="xsd:double"&gt;6.27792941059449&lt;/D&gt;&lt;D xsi:type="xsd:double"&gt;6.58348311130446&lt;/D&gt;&lt;D xsi:type="xsd:double"&gt;6.13910078618624&lt;/D&gt;&lt;D xsi:type="xsd:double"&gt;6.5468411372193&lt;/D&gt;&lt;D xsi:type="xsd:double"&gt;6.12025137882565&lt;/D&gt;&lt;D xsi:type="xsd:double"&gt;6.23290784338162&lt;/D&gt;&lt;D xsi:type="xsd:double"&gt;6.47453873204595&lt;/D&gt;&lt;D xsi:type="xsd:double"&gt;6.53849048613908&lt;/D&gt;&lt;D xsi:type="xsd:double"&gt;5.86405857907949&lt;/D&gt;&lt;D xsi:type="xsd:double"&gt;4.99217794587783&lt;/D&gt;&lt;D xsi:type="xsd:double"&gt;6.22098032060389&lt;/D&gt;&lt;D xsi:type="xsd:double"&gt;7.83139425037587&lt;/D&gt;&lt;D xsi:type="xsd:double"&gt;8.43960640427746&lt;/D&gt;&lt;D xsi:type="xsd:double"&gt;8.1334877876155&lt;/D&gt;&lt;D xsi:type="xsd:double"&gt;7.55120407272394&lt;/D&gt;&lt;D xsi:type="xsd:double"&gt;7.38897900350363&lt;/D&gt;&lt;D xsi:type="xsd:double"&gt;7.47698790784621&lt;/D&gt;&lt;D xsi:type="xsd:double"&gt;7.90759778998026&lt;/D&gt;&lt;D xsi:type="xsd:double"&gt;7.73125891131853&lt;/D&gt;&lt;D xsi:type="xsd:double"&gt;7.48092544923539&lt;/D&gt;&lt;D xsi:type="xsd:double"&gt;6.94903806137239&lt;/D&gt;&lt;D xsi:type="xsd:double"&gt;6.38291249167116&lt;/D&gt;&lt;D xsi:type="xsd:double"&gt;6.14496371669164&lt;/D&gt;&lt;D xsi:type="xsd:double"&gt;6.00968132743436&lt;/D&gt;&lt;D xsi:type="xsd:double"&gt;5.67765471697926&lt;/D&gt;&lt;D xsi:type="xsd:double"&gt;5.44163319406664&lt;/D&gt;&lt;D xsi:type="xsd:double"&gt;5.47057306502708&lt;/D&gt;&lt;D xsi:type="xsd:double"&gt;5.06240005101502&lt;/D&gt;&lt;D xsi:type="xsd:double"&gt;5.34649878212567&lt;/D&gt;&lt;D xsi:type="xsd:double"&gt;5.80655885347794&lt;/D&gt;&lt;D xsi:type="xsd:double"&gt;5.43984141009467&lt;/D&gt;&lt;D xsi:type="xsd:double"&gt;4.92967409238779&lt;/D&gt;&lt;D xsi:type="xsd:double"&gt;4.33342175162171&lt;/D&gt;&lt;D xsi:type="xsd:double"&gt;4.59703725845947&lt;/D&gt;&lt;D xsi:type="xsd:double"&gt;4.64572168236496&lt;/D&gt;&lt;D xsi:type="xsd:double"&gt;4.45168551004072&lt;/D&gt;&lt;D xsi:type="xsd:double"&gt;4.52259688167971&lt;/D&gt;&lt;D xsi:type="xsd:double"&gt;4.02047590040085&lt;/D&gt;&lt;D xsi:type="xsd:double"&gt;4.63463068402617&lt;/D&gt;&lt;D xsi:type="xsd:double"&gt;4.27632689111599&lt;/D&gt;&lt;D xsi:type="xsd:double"&gt;4.72004806692142&lt;/D&gt;&lt;D xsi:type="xsd:double"&gt;5.76407151110631&lt;/D&gt;&lt;D xsi:type="xsd:double"&gt;5.77682557054491&lt;/D&gt;&lt;D xsi:type="xsd:double"&gt;5.24002580692356&lt;/D&gt;&lt;D xsi:type="xsd:double"&gt;5.08189560923474&lt;/D&gt;&lt;D xsi:type="xsd:double"&gt;4.69129402873481&lt;/D&gt;&lt;D xsi:type="xsd:double"&gt;4.24506305893232&lt;/D&gt;&lt;D xsi:type="xsd:double"&gt;4.0257284024267&lt;/D&gt;&lt;D xsi:type="xsd:double"&gt;5.03429520978963&lt;/D&gt;&lt;D xsi:type="xsd:double"&gt;5.77750218583614&lt;/D&gt;&lt;D xsi:type="xsd:double"&gt;6.0359722187405&lt;/D&gt;&lt;D xsi:type="xsd:double"&gt;5.9113611901293&lt;/D&gt;&lt;D xsi:type="xsd:double"&gt;5.01528625321799&lt;/D&gt;&lt;D xsi:type="xsd:double"&gt;4.92284052218325&lt;/D&gt;&lt;D xsi:type="xsd:double"&gt;4.37673159828249&lt;/D&gt;&lt;D xsi:type="xsd:double"&gt;4.94228998970062&lt;/D&gt;&lt;D xsi:type="xsd:double"&gt;5.07622064874218&lt;/D&gt;&lt;D xsi:type="xsd:double"&gt;5.10127473608665&lt;/D&gt;&lt;D xsi:type="xsd:double"&gt;5.53063505461814&lt;/D&gt;&lt;D xsi:type="xsd:double"&gt;5.9590739315287&lt;/D&gt;&lt;D xsi:type="xsd:double"&gt;5.86414945227535&lt;/D&gt;&lt;/FQL&gt;&lt;FQL&gt;&lt;Q&gt;EZA^FG_PRICE_MAVG(0,,,,200)&lt;/Q&gt;&lt;R&gt;1&lt;/R&gt;&lt;C&gt;1&lt;/C&gt;&lt;D xsi:type="xsd:double"&gt;39.6421&lt;/D&gt;&lt;/FQL&gt;&lt;FQL&gt;&lt;Q&gt;KSA^P_PRICE(0)/P_PRICE_LOW_PR(0,,,,,,"PRICE","INTRA","52W")-1&lt;/Q&gt;&lt;R&gt;1&lt;/R&gt;&lt;C&gt;1&lt;/C&gt;&lt;D xsi:type="xsd:double"&gt;0.121789575&lt;/D&gt;&lt;/FQL&gt;&lt;FQL&gt;&lt;Q&gt;QAT^PERCENT_CHANGE(FMA_EPS(+1,0,,,,"PORTAGG","MEAN"),FMA_EPS(+1,-3AM,,,,"PORTAGG","MEAN"))&lt;/Q&gt;&lt;R&gt;1&lt;/R&gt;&lt;C&gt;1&lt;/C&gt;&lt;D xsi:type="xsd:double"&gt;-4.79390835162613&lt;/D&gt;&lt;/FQL&gt;&lt;FQL&gt;&lt;Q&gt;EWZ^P_PRICE(0)/P_PRICE_HIGH_PR(0,,,,,,"PRICE","INTRA","52W")&lt;/Q&gt;&lt;R&gt;1&lt;/R&gt;&lt;C&gt;1&lt;/C&gt;&lt;D xsi:type="xsd:double"&gt;0.7646894&lt;/D&gt;&lt;/FQL&gt;&lt;FQL&gt;&lt;Q&gt;EPU^FG_TOTAL_RETURNC(0,-6AM)&lt;/Q&gt;&lt;R&gt;1&lt;/R&gt;&lt;C&gt;1&lt;/C&gt;&lt;D xsi:type="xsd:double"&gt;19.336473&lt;/D&gt;&lt;/FQL&gt;&lt;FQL&gt;&lt;Q&gt;ECH^FG_TOTAL_RETURNC(0,-1AM)&lt;/Q&gt;&lt;R&gt;1&lt;/R&gt;&lt;C&gt;1&lt;/C&gt;&lt;D xsi:type="xsd:double"&gt;-9.817332&lt;/D&gt;&lt;/FQL&gt;&lt;FQL&gt;&lt;Q&gt;KSA^FMA_COS_DOWN("EPS","1M",+1,NOW,,,"PORTAGG","MEANR")&lt;/Q&gt;&lt;R&gt;1&lt;/R&gt;&lt;C&gt;1&lt;/C&gt;&lt;D xsi:type="xsd:double"&gt;41&lt;/D&gt;&lt;/FQL&gt;&lt;FQL&gt;&lt;Q&gt;EZA^FMA_COS_UP("EPS","1M",+1,NOW,,,"PORTAGG","MEANR")&lt;/Q&gt;&lt;R&gt;1&lt;/R&gt;&lt;C&gt;1&lt;/C&gt;&lt;D xsi:type="xsd:double"&gt;9&lt;/D&gt;&lt;/FQL&gt;&lt;FQL&gt;&lt;Q&gt;UAE^FG_ROE(0)&lt;/Q&gt;&lt;R&gt;1&lt;/R&gt;&lt;C&gt;1&lt;/C&gt;&lt;D xsi:type="xsd:double"&gt;13.6513464395033&lt;/D&gt;&lt;/FQL&gt;&lt;FQL&gt;&lt;Q&gt;REFCNRMB-FDS^(SUBARRAY(NOT_NA(NO_REPEAT_F(FG_YIELD(NOW,-10AY,D))),0,1)-SUBARRAY(NOT_NA(NO_REPEAT_F(FG_YIELD(NOW,-10AY,D))),1,1))*100&lt;/Q&gt;&lt;R&gt;1&lt;/R&gt;&lt;C&gt;1&lt;/C&gt;&lt;D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xsi:type="xsd:double"&gt;-9.99999999999996&lt;/D&gt;&lt;/FQL&gt;&lt;FQL&gt;&lt;Q&gt;TRYKR10Y-FDS^PCTCHG(FG_YIELD(0,,,,"YTM"),FG_YIELD(-1AM,,,,"YTM"))&lt;/Q&gt;&lt;R&gt;1&lt;/R&gt;&lt;C&gt;1&lt;/C&gt;&lt;D xsi:type="xsd:double"&gt;-6.364496&lt;/D&gt;&lt;/FQL&gt;&lt;FQL&gt;&lt;Q&gt;TRYMX10Y-FDS^FG_YIELD(0,,,,"YTM")&lt;/Q&gt;&lt;R&gt;1&lt;/R&gt;&lt;C&gt;1&lt;/C&gt;&lt;D xsi:type="xsd:double"&gt;9.8861&lt;/D&gt;&lt;/FQL&gt;&lt;FQL&gt;&lt;Q&gt;COPP-FDS^FG_PRICE(0)&lt;/Q&gt;&lt;R&gt;1&lt;/R&gt;&lt;C&gt;1&lt;/C&gt;&lt;D xsi:type="xsd:double"&gt;4.3905&lt;/D&gt;&lt;/FQL&gt;&lt;FQL&gt;&lt;Q&gt;KSA^PERCENT_CHANGE(FMA_EPS(+1,0,,,,"PORTAGG","MEAN"),FMA_EPS(+1,-3AM,,,,"PORTAGG","MEAN"))&lt;/Q&gt;&lt;R&gt;1&lt;/R&gt;&lt;C&gt;1&lt;/C&gt;&lt;D xsi:type="xsd:double"&gt;-3.72652478267441&lt;/D&gt;&lt;/FQL&gt;&lt;FQL&gt;&lt;Q&gt;EWZ^PERCENT_CHANGE(FMA_EPS(+1,0,,,,"PORTAGG","MEAN"),FMA_EPS(+1,-1AM,,,,"PORTAGG","MEAN"))&lt;/Q&gt;&lt;R&gt;1&lt;/R&gt;&lt;C&gt;1&lt;/C&gt;&lt;D xsi:type="xsd:double"&gt;-9.66762623128509&lt;/D&gt;&lt;/FQL&gt;&lt;FQL&gt;&lt;Q&gt;ECH^SIZE(FG_CONSTITUENTS)&lt;/Q&gt;&lt;R&gt;1&lt;/R&gt;&lt;C&gt;1&lt;/C&gt;&lt;D xsi:type="xsd:long"&gt;29&lt;/D&gt;&lt;/FQL&gt;&lt;FQL&gt;&lt;Q&gt;REFQALEND-FDS^(SUBARRAY(NOT_NA(NO_REPEAT_F(FG_YIELD(NOW,-10AY,D))),0,1)-SUBARRAY(NOT_NA(NO_REPEAT_F(FG_YIELD(NOW,-10AY,D))),1,1))*100&lt;/Q&gt;&lt;R&gt;1&lt;/R&gt;&lt;C&gt;1&lt;/C&gt;&lt;D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xsi:type="xsd:double"&gt;25&lt;/D&gt;&lt;/FQL&gt;&lt;FQL&gt;&lt;Q&gt;REFMXTON-FDS^FG_YIELD(NOW,,,0)&lt;/Q&gt;&lt;R&gt;1&lt;/R&gt;&lt;C&gt;1&lt;/C&gt;&lt;D xsi:type="xsd:double"&gt;11&lt;/D&gt;&lt;/FQL&gt;&lt;FQL&gt;&lt;Q&gt;TRYVN10Y-FDS^FG_YIELD(0,,,,"YTM")&lt;/Q&gt;&lt;R&gt;1&lt;/R&gt;&lt;C&gt;1&lt;/C&gt;&lt;D xsi:type="xsd:double"&gt;2.9199603&lt;/D&gt;&lt;/FQL&gt;&lt;FQL&gt;&lt;Q&gt;CC_ZA^IMF_IFS_RCPI_Q(0)&lt;/Q&gt;&lt;R&gt;1&lt;/R&gt;&lt;C&gt;1&lt;/C&gt;&lt;D xsi:type="xsd:double"&gt;5.4170475&lt;/D&gt;&lt;/FQL&gt;&lt;FQL&gt;&lt;Q&gt;TIOS-FDS^MAX(FG_PRICE(0,-5AY))&lt;/Q&gt;&lt;R&gt;1&lt;/R&gt;&lt;C&gt;1&lt;/C&gt;&lt;D xsi:type="xsd:double"&gt;219.77&lt;/D&gt;&lt;/FQL&gt;&lt;FQL&gt;&lt;Q&gt;QAT^PERCENT_CHANGE(FMA_EPS(+1,0,,,,"PORTAGG","MEAN"),FMA_EPS(+1,-1AM,,,,"PORTAGG","MEAN"))&lt;/Q&gt;&lt;R&gt;1&lt;/R&gt;&lt;C&gt;1&lt;/C&gt;&lt;D xsi:type="xsd:double"&gt;-4.53077664563691&lt;/D&gt;&lt;/FQL&gt;&lt;FQL&gt;&lt;Q&gt;EPU^PERCENT_CHANGE(FMA_EPS(+1,0,,,,"PORTAGG","MEAN"),FMA_EPS(+1,-3AM,,,,"PORTAGG","MEAN"))&lt;/Q&gt;&lt;R&gt;1&lt;/R&gt;&lt;C&gt;1&lt;/C&gt;&lt;D xsi:type="xsd:double"&gt;7.03553921276141&lt;/D&gt;&lt;/FQL&gt;&lt;FQL&gt;&lt;Q&gt;ECH^PERCENT_CHANGE(FMA_EPS(+1,0,,,,"PORTAGG","MEAN"),FMA_EPS(+1,-1AM,,,,"PORTAGG","MEAN"))&lt;/Q&gt;&lt;R&gt;1&lt;/R&gt;&lt;C&gt;1&lt;/C&gt;&lt;D xsi:type="xsd:double"&gt;7.00543586940157&lt;/D&gt;&lt;/FQL&gt;&lt;FQL&gt;&lt;Q&gt;KSA^FMA_COS_UP("EPS","1M",+1,NOW,,,"PORTAGG","MEANR")&lt;/Q&gt;&lt;R&gt;1&lt;/R&gt;&lt;C&gt;1&lt;/C&gt;&lt;D xsi:type="xsd:double"&gt;24&lt;/D&gt;&lt;/FQL&gt;&lt;FQL&gt;&lt;Q&gt;ECH^FMA_COS_DOWN("EPS","1M",+1,NOW,,,"PORTAGG","MEANR")&lt;/Q&gt;&lt;R&gt;1&lt;/R&gt;&lt;C&gt;1&lt;/C&gt;&lt;D xsi:type="xsd:double"&gt;9&lt;/D&gt;&lt;/FQL&gt;&lt;FQL&gt;&lt;Q&gt;TUR^FG_ROE(0)&lt;/Q&gt;&lt;R&gt;1&lt;/R&gt;&lt;C&gt;1&lt;/C&gt;&lt;D xsi:type="xsd:double"&gt;19.3397858743358&lt;/D&gt;&lt;/FQL&gt;&lt;FQL&gt;&lt;Q&gt;TRYMX10Y-FDS^PCTCHG(FG_YIELD(0,,,,"YTM"),FG_YIELD(-3AM,,,,"YTM"))&lt;/Q&gt;&lt;R&gt;1&lt;/R&gt;&lt;C&gt;1&lt;/C&gt;&lt;D xsi:type="xsd:double"&gt;6.669186&lt;/D&gt;&lt;/FQL&gt;&lt;FQL&gt;&lt;Q&gt;VNM^FMA_PE(LTMA,-10AY,0,AM,"PORTAGG","MEANR")&lt;/Q&gt;&lt;R&gt;121&lt;/R&gt;&lt;C&gt;1&lt;/C&gt;&lt;D xsi:type="xsd:double"&gt;12.3737710214717&lt;/D&gt;&lt;D xsi:type="xsd:double"&gt;12.6796081958085&lt;/D&gt;&lt;D xsi:type="xsd:double"&gt;13.5025198098934&lt;/D&gt;&lt;D xsi:type="xsd:double"&gt;12.9636366426191&lt;/D&gt;&lt;D xsi:type="xsd:double"&gt;13.0271669831679&lt;/D&gt;&lt;D xsi:type="xsd:double"&gt;12.9623684971283&lt;/D&gt;&lt;D xsi:type="xsd:double"&gt;12.5271412681812&lt;/D&gt;&lt;D xsi:type="xsd:double"&gt;12.3222060845816&lt;/D&gt;&lt;D xsi:type="xsd:double"&gt;17.2464644755943&lt;/D&gt;&lt;D xsi:type="xsd:double"&gt;16.5294362940733&lt;/D&gt;&lt;D xsi:type="xsd:double"&gt;16.9</t>
        </r>
      </text>
    </comment>
    <comment ref="A23" authorId="0" shapeId="0" xr:uid="{A44705E5-01B6-4ACC-86B0-4C1034FD9EFA}">
      <text>
        <r>
          <rPr>
            <b/>
            <sz val="9"/>
            <color indexed="81"/>
            <rFont val="Tahoma"/>
            <charset val="1"/>
          </rPr>
          <t>072881398096&lt;/D&gt;&lt;D xsi:type="xsd:double"&gt;16.7986774137475&lt;/D&gt;&lt;D xsi:type="xsd:double"&gt;16.7019971162573&lt;/D&gt;&lt;D xsi:type="xsd:double"&gt;17.0990840624837&lt;/D&gt;&lt;D xsi:type="xsd:double"&gt;17.4472389802922&lt;/D&gt;&lt;D xsi:type="xsd:double"&gt;17.9222019512574&lt;/D&gt;&lt;D xsi:type="xsd:double"&gt;23.247554995469&lt;/D&gt;&lt;D xsi:type="xsd:double"&gt;23.2637166200739&lt;/D&gt;&lt;D xsi:type="xsd:double"&gt;23.5893895940863&lt;/D&gt;&lt;D xsi:type="xsd:double"&gt;18.0382894226978&lt;/D&gt;&lt;D xsi:type="xsd:double"&gt;-7.55414771184933&lt;/D&gt;&lt;D xsi:type="xsd:double"&gt;-4.57996082967966&lt;/D&gt;&lt;D xsi:type="xsd:double"&gt;-2.67308216061764&lt;/D&gt;&lt;D xsi:type="xsd:double"&gt;-0.806908088468499&lt;/D&gt;&lt;D xsi:type="xsd:double"&gt;0.885892855866205&lt;/D&gt;&lt;D xsi:type="xsd:double"&gt;3.10532699425237&lt;/D&gt;&lt;D xsi:type="xsd:double"&gt;4.8315831844305&lt;/D&gt;&lt;D xsi:type="xsd:double"&gt;8.48610004120294&lt;/D&gt;&lt;D xsi:type="xsd:double"&gt;11.07198819713&lt;/D&gt;&lt;D xsi:type="xsd:double"&gt;12.2174160567377&lt;/D&gt;&lt;D xsi:type="xsd:double"&gt;14.4820040086391&lt;/D&gt;&lt;D xsi:type="xsd:double"&gt;14.3725225751387&lt;/D&gt;&lt;D xsi:type="xsd:double"&gt;15.6290014419234&lt;/D&gt;&lt;D xsi:type="xsd:double"&gt;15.7045054234936&lt;/D&gt;&lt;D xsi:type="xsd:double"&gt;15.8048386016897&lt;/D&gt;&lt;D xsi:type="xsd:double"&gt;15.735853188947&lt;/D&gt;&lt;D xsi:type="xsd:double"&gt;16.385027572154&lt;/D&gt;&lt;D xsi:type="xsd:double"&gt;16.0375098546398&lt;/D&gt;&lt;D xsi:type="xsd:double"&gt;17.0944018431552&lt;/D&gt;&lt;D xsi:type="xsd:double"&gt;17.7488287930187&lt;/D&gt;&lt;D xsi:type="xsd:double"&gt;18.3161237234966&lt;/D&gt;&lt;D xsi:type="xsd:double"&gt;20.3378930878401&lt;/D&gt;&lt;D xsi:type="xsd:double"&gt;22.8050059295243&lt;/D&gt;&lt;D xsi:type="xsd:double"&gt;26.1379560179535&lt;/D&gt;&lt;D xsi:type="xsd:double"&gt;24.6349840744869&lt;/D&gt;&lt;D xsi:type="xsd:double"&gt;24.6001180925853&lt;/D&gt;&lt;D xsi:type="xsd:double"&gt;24.0498076819721&lt;/D&gt;&lt;D xsi:type="xsd:double"&gt;23.5460213678058&lt;/D&gt;&lt;D xsi:type="xsd:double"&gt;22.0276738558175&lt;/D&gt;&lt;D xsi:type="xsd:double"&gt;21.8376601528636&lt;/D&gt;&lt;D xsi:type="xsd:double"&gt;22.0368664550777&lt;/D&gt;&lt;D xsi:type="xsd:double"&gt;21.3167639871284&lt;/D&gt;&lt;D xsi:type="xsd:double"&gt;19.3542535575739&lt;/D&gt;&lt;D xsi:type="xsd:double"&gt;19.6246250369984&lt;/D&gt;&lt;D xsi:type="xsd:double"&gt;17.5510143561346&lt;/D&gt;&lt;D xsi:type="xsd:double"&gt;18.4573780061449&lt;/D&gt;&lt;D xsi:type="xsd:double"&gt;19.6958375052901&lt;/D&gt;&lt;D xsi:type="xsd:double"&gt;19.5599228525468&lt;/D&gt;&lt;D xsi:type="xsd:double"&gt;19.7423267437136&lt;/D&gt;&lt;D xsi:type="xsd:double"&gt;19.4774461890223&lt;/D&gt;&lt;D xsi:type="xsd:double"&gt;19.1728622349657&lt;/D&gt;&lt;D xsi:type="xsd:double"&gt;18.7917220251374&lt;/D&gt;&lt;D xsi:type="xsd:double"&gt;17.2918199696189&lt;/D&gt;&lt;D xsi:type="xsd:double"&gt;17.2074415835529&lt;/D&gt;&lt;D xsi:type="xsd:double"&gt;17.3296360730051&lt;/D&gt;&lt;D xsi:type="xsd:double"&gt;17.6339620819418&lt;/D&gt;&lt;D xsi:type="xsd:double"&gt;17.1386791722507&lt;/D&gt;&lt;D xsi:type="xsd:double"&gt;16.3418300554813&lt;/D&gt;&lt;D xsi:type="xsd:double"&gt;15.0160145132888&lt;/D&gt;&lt;D xsi:type="xsd:double"&gt;14.4897037214303&lt;/D&gt;&lt;D xsi:type="xsd:double"&gt;15.3271271578309&lt;/D&gt;&lt;D xsi:type="xsd:double"&gt;16.1032447119765&lt;/D&gt;&lt;D xsi:type="xsd:double"&gt;16.0273519599134&lt;/D&gt;&lt;D xsi:type="xsd:double"&gt;16.1542784051825&lt;/D&gt;&lt;D xsi:type="xsd:double"&gt;17.3548838531706&lt;/D&gt;&lt;D xsi:type="xsd:double"&gt;18.2384681817359&lt;/D&gt;&lt;D xsi:type="xsd:double"&gt;18.2384511176247&lt;/D&gt;&lt;D xsi:type="xsd:double"&gt;20.0477517986813&lt;/D&gt;&lt;D xsi:type="xsd:double"&gt;22.9146038308504&lt;/D&gt;&lt;D xsi:type="xsd:double"&gt;22.7694191857966&lt;/D&gt;&lt;D xsi:type="xsd:double"&gt;24.4882133182537&lt;/D&gt;&lt;D xsi:type="xsd:double"&gt;23.8440632803575&lt;/D&gt;&lt;D xsi:type="xsd:double"&gt;23.1712162556043&lt;/D&gt;&lt;D xsi:type="xsd:double"&gt;22.7740032566625&lt;/D&gt;&lt;D xsi:type="xsd:double"&gt;22.6909371022751&lt;/D&gt;&lt;D xsi:type="xsd:double"&gt;21.3629275182904&lt;/D&gt;&lt;D xsi:type="xsd:double"&gt;20.6707250988722&lt;/D&gt;&lt;D xsi:type="xsd:double"&gt;20.1366887929246&lt;/D&gt;&lt;D xsi:type="xsd:double"&gt;20.248019993333&lt;/D&gt;&lt;D xsi:type="xsd:double"&gt;18.8866510842536&lt;/D&gt;&lt;D xsi:type="xsd:double"&gt;18.7529042294813&lt;/D&gt;&lt;D xsi:type="xsd:double"&gt;16.9793815316445&lt;/D&gt;&lt;D xsi:type="xsd:double"&gt;16.4323118001136&lt;/D&gt;&lt;D xsi:type="xsd:double"&gt;16.3097851426442&lt;/D&gt;&lt;D xsi:type="xsd:double"&gt;15.7706087561039&lt;/D&gt;&lt;D xsi:type="xsd:double"&gt;15.2869366304445&lt;/D&gt;&lt;D xsi:type="xsd:double"&gt;14.3766883627544&lt;/D&gt;&lt;D xsi:type="xsd:double"&gt;13.8574948383923&lt;/D&gt;&lt;D xsi:type="xsd:double"&gt;14.0003900707146&lt;/D&gt;&lt;D xsi:type="xsd:double"&gt;13.0142612239785&lt;/D&gt;&lt;D xsi:type="xsd:double"&gt;12.0937895365099&lt;/D&gt;&lt;D xsi:type="xsd:double"&gt;12.1600532613627&lt;/D&gt;&lt;D xsi:type="xsd:double"&gt;11.567684923451&lt;/D&gt;&lt;D xsi:type="xsd:double"&gt;12.6837211002161&lt;/D&gt;&lt;D xsi:type="xsd:double"&gt;12.2946297171564&lt;/D&gt;&lt;D xsi:type="xsd:double"&gt;12.707216496141&lt;/D&gt;&lt;D xsi:type="xsd:double"&gt;12.9609637322178&lt;/D&gt;&lt;D xsi:type="xsd:double"&gt;13.5355373651439&lt;/D&gt;&lt;D xsi:type="xsd:double"&gt;14.3545354076919&lt;/D&gt;&lt;D xsi:type="xsd:double"&gt;14.0484384506151&lt;/D&gt;&lt;D xsi:type="xsd:double"&gt;14.799387783598&lt;/D&gt;&lt;D xsi:type="xsd:double"&gt;14.5240868615849&lt;/D&gt;&lt;D xsi:type="xsd:double"&gt;14.4199169690875&lt;/D&gt;&lt;D xsi:type="xsd:double"&gt;15.8454197885645&lt;/D&gt;&lt;D xsi:type="xsd:double"&gt;17.0756956782095&lt;/D&gt;&lt;D xsi:type="xsd:double"&gt;16.8040652384338&lt;/D&gt;&lt;D xsi:type="xsd:double"&gt;18.743446998486&lt;/D&gt;&lt;D xsi:type="xsd:double"&gt;18.7805268471874&lt;/D&gt;&lt;D xsi:type="xsd:double"&gt;18.0979296754326&lt;/D&gt;&lt;D xsi:type="xsd:double"&gt;18.1954375170446&lt;/D&gt;&lt;D xsi:type="xsd:double"&gt;17.3318051749582&lt;/D&gt;&lt;/FQL&gt;&lt;FQL&gt;&lt;Q&gt;KSA^FMA_PCT_ABOVE_MAVG(200,0,,,,"PORTAGG")&lt;/Q&gt;&lt;R&gt;1&lt;/R&gt;&lt;C&gt;1&lt;/C&gt;&lt;D xsi:type="xsd:double"&gt;50&lt;/D&gt;&lt;/FQL&gt;&lt;FQL&gt;&lt;Q&gt;EWY^FG_TOTAL_RETURNC(0,-12AM)&lt;/Q&gt;&lt;R&gt;1&lt;/R&gt;&lt;C&gt;1&lt;/C&gt;&lt;D xsi:type="xsd:double"&gt;7.1724176&lt;/D&gt;&lt;/FQL&gt;&lt;FQL&gt;&lt;Q&gt;EWY^FMA_COS_DOWN("EPS","1M",+1,NOW,,,"PORTAGG","MEANR")&lt;/Q&gt;&lt;R&gt;1&lt;/R&gt;&lt;C&gt;1&lt;/C&gt;&lt;D xsi:type="xsd:double"&gt;29&lt;/D&gt;&lt;/FQL&gt;&lt;FQL&gt;&lt;Q&gt;ECH^FMA_COS_UP("EPS","1M",+1,NOW,,,"PORTAGG","MEANR")&lt;/Q&gt;&lt;R&gt;1&lt;/R&gt;&lt;C&gt;1&lt;/C&gt;&lt;D xsi:type="xsd:double"&gt;6&lt;/D&gt;&lt;/FQL&gt;&lt;FQL&gt;&lt;Q&gt;REFQALEND-FDS^FG_YIELD(NOW,,,0)&lt;/Q&gt;&lt;R&gt;1&lt;/R&gt;&lt;C&gt;1&lt;/C&gt;&lt;D xsi:type="xsd:double"&gt;6.25&lt;/D&gt;&lt;/FQL&gt;&lt;FQL&gt;&lt;Q&gt;REFMXTON-FDS^PROPER_NAME(0,,,"SECURITY","NAME")&lt;/Q&gt;&lt;R&gt;1&lt;/R&gt;&lt;C&gt;1&lt;/C&gt;&lt;D xsi:type="xsd:string"&gt;Mexico Target Rate - Overnight&lt;/D&gt;&lt;/FQL&gt;&lt;FQL&gt;&lt;Q&gt;CC_BR^IMF_IFS_RCPI_Q(0)&lt;/Q&gt;&lt;R&gt;1&lt;/R&gt;&lt;C&gt;1&lt;/C&gt;&lt;D xsi:type="xsd:double"&gt;4.3081307&lt;/D&gt;&lt;/FQL&gt;&lt;FQL&gt;&lt;Q&gt;UAE^FMA_DIV_YLD(NTMA,NOW,NOW,M,"PORTAGG","MEANR")&lt;/Q&gt;&lt;R&gt;1&lt;/R&gt;&lt;C&gt;1&lt;/C&gt;&lt;D xsi:type="xsd:double"&gt;5.81975255220342&lt;/D&gt;&lt;/FQL&gt;&lt;FQL&gt;&lt;Q&gt;MCHI^FMA_EVAL_EBIT(LTMA,NOW,NOW,M,"PORTAGG","MEANR")&lt;/Q&gt;&lt;R&gt;1&lt;/R&gt;&lt;C&gt;1&lt;/C&gt;&lt;D xsi:type="xsd:double"&gt;13.618380835778&lt;/D&gt;&lt;/FQL&gt;&lt;FQL&gt;&lt;Q&gt;EWY^JULIAN(FMA_DIV_YLD(NTMA,NOW,NOW,M,"PORTAGG","MEANR").DATES)&lt;/Q&gt;&lt;R&gt;1&lt;/R&gt;&lt;C&gt;1&lt;/C&gt;&lt;D xsi:type="xsd:long"&gt;45469&lt;/D&gt;&lt;/FQL&gt;&lt;FQL&gt;&lt;Q&gt;EPU^FMA_EVAL_EBIT(LTMA,NOW,NOW,M,"PORTAGG","MEANR")&lt;/Q&gt;&lt;R&gt;1&lt;/R&gt;&lt;C&gt;1&lt;/C&gt;&lt;D xsi:type="xsd:double"&gt;12.4629179183593&lt;/D&gt;&lt;/FQL&gt;&lt;FQL&gt;&lt;Q&gt;EIDO^FMA_EVAL_EBIT(LTMA,NOW,NOW,M,"PORTAGG","MEANR")&lt;/Q&gt;&lt;R&gt;1&lt;/R&gt;&lt;C&gt;1&lt;/C&gt;&lt;D xsi:type="xsd:double"&gt;9.28436302339894&lt;/D&gt;&lt;/FQL&gt;&lt;FQL&gt;&lt;Q&gt;VNM^FG_COMPANY_NAME&lt;/Q&gt;&lt;R&gt;1&lt;/R&gt;&lt;C&gt;1&lt;/C&gt;&lt;D xsi:type="xsd:string"&gt;VanEck Vietnam ETF&lt;/D&gt;&lt;/FQL&gt;&lt;FQL&gt;&lt;Q&gt;CNYA^FG_COMPANY_NAME&lt;/Q&gt;&lt;R&gt;1&lt;/R&gt;&lt;C&gt;1&lt;/C&gt;&lt;D xsi:type="xsd:string"&gt;iShares MSCI China A ETF&lt;/D&gt;&lt;/FQL&gt;&lt;FQL&gt;&lt;Q&gt;TRYMX10Y-FDS^PCTCHG(FG_YIELD(0,,,,"YTM"),FG_YIELD(-1AM,,,,"YTM"))&lt;/Q&gt;&lt;R&gt;1&lt;/R&gt;&lt;C&gt;1&lt;/C&gt;&lt;D xsi:type="xsd:double"&gt;1.1852236&lt;/D&gt;&lt;/FQL&gt;&lt;FQL&gt;&lt;Q&gt;TRYAE10Y-FDS^FG_YIELD(0,,,,"YTM")&lt;/Q&gt;&lt;R&gt;0&lt;/R&gt;&lt;C&gt;0&lt;/C&gt;&lt;/FQL&gt;&lt;FQL&gt;&lt;Q&gt;EZA^FMA_EVAL_EBIT(LTMA,NOW,NOW,M,"PORTAGG","MEANR")&lt;/Q&gt;&lt;R&gt;1&lt;/R&gt;&lt;C&gt;1&lt;/C&gt;&lt;D xsi:type="xsd:double"&gt;12.1840986401223&lt;/D&gt;&lt;/FQL&gt;&lt;FQL&gt;&lt;Q&gt;EWW^FMA_EVAL_EBIT(LTMA,NOW,NOW,M,"PORTAGG","MEANR")&lt;/Q&gt;&lt;R&gt;1&lt;/R&gt;&lt;C&gt;1&lt;/C&gt;&lt;D xsi:type="xsd:double"&gt;10.1934975434388&lt;/D&gt;&lt;/FQL&gt;&lt;FQL&gt;&lt;Q&gt;EIDO^FMA_DIV_YLD(NTMA,NOW,NOW,M,"PORTAGG","MEANR")&lt;/Q&gt;&lt;R&gt;1&lt;/R&gt;&lt;C&gt;1&lt;/C&gt;&lt;D xsi:type="xsd:double"&gt;4.64931401322812&lt;/D&gt;&lt;/FQL&gt;&lt;FQL&gt;&lt;Q&gt;EWY^FMA_COS_UP("EPS","1M",+1,NOW,,,"PORTAGG","MEANR")&lt;/Q&gt;&lt;R&gt;1&lt;/R&gt;&lt;C&gt;1&lt;/C&gt;&lt;D xsi:type="xsd:double"&gt;40&lt;/D&gt;&lt;/FQL&gt;&lt;FQL&gt;&lt;Q&gt;REFQALEND-FDS^PROPER_NAME(0,,,"SECURITY","NAME")&lt;/Q&gt;&lt;R&gt;1&lt;/R&gt;&lt;C&gt;1&lt;/C&gt;&lt;D xsi:type="xsd:string"&gt;Qatar Lending Rate - Overnight&lt;/D&gt;&lt;/FQL&gt;&lt;FQL&gt;&lt;Q&gt;EWZ^FMA_PE(LTMA,-10AY,0,AM,"PORTAGG","MEANR")&lt;/Q&gt;&lt;R&gt;121&lt;/R&gt;&lt;C&gt;1&lt;/C&gt;&lt;D xsi:type="xsd:double"&gt;11.7625195912204&lt;/D&gt;&lt;D xsi:type="xsd:double"&gt;12.2690266402911&lt;/D&gt;&lt;D xsi:type="xsd:double"&gt;12.954464969248&lt;/D&gt;&lt;D xsi:type="xsd:double"&gt;12.5909525531896&lt;/D&gt;&lt;D xsi:type="xsd:double"&gt;12.0944610571016&lt;/D&gt;&lt;D xsi:type="xsd:double"&gt;12.8616577591316&lt;/D&gt;&lt;D xsi:type="xsd:double"&gt;12.3821295585864&lt;/D&gt;&lt;D xsi:type="xsd:double"&gt;12.0121615149793&lt;/D&gt;&lt;D xsi:type="xsd:double"&gt;12.9145545886341&lt;/D&gt;&lt;D xsi:type="xsd:double"&gt;12.9778854171086&lt;/D&gt;&lt;D xsi:type="xsd:double"&gt;13.6781381003763&lt;/D&gt;&lt;D xsi:type="xsd:double"&gt;13.7675041186545&lt;/D&gt;&lt;D xsi:type="xsd:double"&gt;13.9215447277983&lt;/D&gt;&lt;D xsi:type="xsd:double"&gt;13.2989872068143&lt;/D&gt;&lt;D xsi:type="xsd:double"&gt;12.8491830000871&lt;/D&gt;&lt;D xsi:type="xsd:double"&gt;12.0341822804006&lt;/D&gt;&lt;D xsi:type="xsd:double"&gt;12.5601255111488&lt;/D&gt;&lt;D xsi:type="xsd:double"&gt;12.5900244875268&lt;/D&gt;&lt;D xsi:type="xsd:double"&gt;12.2984278744935&lt;/D&gt;&lt;D xsi:type="xsd:double"&gt;11.2571432097712&lt;/D&gt;&lt;D xsi:type="xsd:double"&gt;12.3094059496304&lt;/D&gt;&lt;D xsi:type="xsd:double"&gt;13.222922362035&lt;/D&gt;&lt;D xsi:type="xsd:double"&gt;13.4044836738775&lt;/D&gt;&lt;D xsi:type="xsd:double"&gt;12.9141689535031&lt;/D&gt;&lt;D xsi:type="xsd:double"&gt;13.0515245592712&lt;/D&gt;&lt;D xsi:type="xsd:double"&gt;13.9706976672733&lt;/D&gt;&lt;D xsi:type="xsd:double"&gt;14.300370655147&lt;/D&gt;&lt;D xsi:type="xsd:double"&gt;14.6595911868228&lt;/D&gt;&lt;D xsi:type="xsd:double"&gt;15.6120918718406&lt;/D&gt;&lt;D xsi:type="xsd:double"&gt;15.313505440273&lt;/D&gt;&lt;D xsi:type="xsd:double"&gt;14.7055739473395&lt;/D&gt;&lt;D xsi:type="xsd:double"&gt;15.796727509657&lt;/D&gt;&lt;D xsi:type="xsd:double"&gt;16.8818277540957&lt;/D&gt;&lt;D xsi:type="xsd:double"&gt;16.4307089726797&lt;/D&gt;&lt;D xsi:type="xsd:double"&gt;16.0959203666902&lt;/D&gt;&lt;D xsi:type="xsd:double"&gt;15.6855970432541&lt;/D&gt;&lt;D xsi:type="xsd:double"&gt;15.0210589374538&lt;/D&gt;&lt;D xsi:type="xsd:double"&gt;14.9628296153831&lt;/D&gt;&lt;D xsi:type="xsd:double"&gt;15.4727001144233&lt;/D&gt;&lt;D xsi:type="xsd:double"&gt;15.3860176510732&lt;/D&gt;&lt;D xsi:type="xsd:double"&gt;15.2508681435205&lt;/D&gt;&lt;D xsi:type="xsd:double"&gt;14.7699278043175&lt;/D&gt;&lt;D xsi:type="xsd:double"&gt;14.9361223129035&lt;/D&gt;&lt;D xsi:type="xsd:double"&gt;16.5164342313116&lt;/D&gt;&lt;D xsi:type="xsd:double"&gt;16.6295583770173&lt;/D&gt;&lt;D xsi:type="xsd:double"&gt;16.1317652966336&lt;/D&gt;&lt;D xsi:type="xsd:double"&gt;15.9572622567192&lt;/D&gt;&lt;D xsi:type="xsd:double"&gt;15.1241945783815&lt;/D&gt;&lt;D xsi:type="xsd:double"&gt;14.2133579318071&lt;/D&gt;&lt;D xsi:type="xsd:double"&gt;14.3508043521157&lt;/D&gt;&lt;D xsi:type="xsd:double"&gt;13.6466492051222&lt;/D&gt;&lt;D xsi:type="xsd:double"&gt;13.3284936174753&lt;/D&gt;&lt;D xsi:type="xsd:double"&gt;13.8641912054275&lt;/D&gt;&lt;D xsi:type="xsd:double"&gt;13.9201753442916&lt;/D&gt;&lt;D xsi:type="xsd:double"&gt;13.696329573754&lt;/D&gt;&lt;D xsi:type="xsd:double"&gt;14.8402382246283&lt;/D&gt;&lt;D xsi:type="xsd:double"&gt;14.8241255113211&lt;/D&gt;&lt;D xsi:type="xsd:double"&gt;14.495279164059&lt;/D&gt;&lt;D xsi:type="xsd:double"&gt;14.1873857323863&lt;/D&gt;&lt;D xsi:type="xsd:double"&gt;14.0885467566859&lt;/D&gt;&lt;D xsi:type="xsd:double"&gt;14.0893532743361&lt;/D&gt;&lt;D xsi:type="xsd:double"&gt;14.415528371228&lt;/D&gt;&lt;D xsi:type="xsd:double"&gt;13.913283859038&lt;/D&gt;&lt;D xsi:type="xsd:double"&gt;14.49351833481&lt;/D&gt;&lt;D xsi:type="xsd:double"&gt;15.6613382232434&lt;/D&gt;&lt;D xsi:type="xsd:double"&gt;15.2368419011029&lt;/D&gt;&lt;D xsi:type="xsd:double"&gt;17.3311855079765&lt;/D&gt;&lt;D xsi:type="xsd:double"&gt;17.4362085971692&lt;/D&gt;&lt;D xsi:type="xsd:double"&gt;17.0883614943192&lt;/D&gt;&lt;D xsi:type="xsd:double"&gt;16.2104193657444&lt;/D&gt;&lt;D xsi:type="xsd:double"&gt;16.6903413995703&lt;/D&gt;&lt;D xsi:type="xsd:double"&gt;18.7805362792654&lt;/D&gt;&lt;D xsi:type="xsd:double"&gt;20.1683133637685&lt;/D&gt;&lt;D xsi:type="xsd:double"&gt;31.3960877794059&lt;/D&gt;&lt;D xsi:type="xsd:double"&gt;35.0632331678853&lt;/D&gt;&lt;D xsi:type="xsd:double"&gt;29.511297930976&lt;/D&gt;&lt;D xsi:type="xsd:double"&gt;31.124523671927&lt;/D&gt;&lt;D xsi:type="xsd:double"&gt;32.5586613714811&lt;/D&gt;&lt;D xsi:type="xsd:double"&gt;36.5581419327041&lt;/D&gt;&lt;D xsi:type="xsd:double"&gt;29.6514932908635&lt;/D&gt;&lt;D xsi:type="xsd:double"&gt;20.8624437890991&lt;/D&gt;&lt;D xsi:type="xsd:double"&gt;19.7413349167708&lt;/D&gt;&lt;D xsi:type="xsd:double"&gt;18.3669754023917&lt;/D&gt;&lt;D xsi:type="xsd:double"&gt;17.3106523988803&lt;/D&gt;&lt;D xsi:type="xsd:double"&gt;16.1478076978992&lt;/D&gt;&lt;D xsi:type="xsd:double"&gt;14.5515938524116&lt;/D&gt;&lt;D xsi:type="xsd:double"&gt;12.9127894335228&lt;/D&gt;&lt;D xsi:type="xsd:double"&gt;10.974332954866&lt;/D&gt;&lt;D xsi:type="xsd:double"&gt;9.45941080029252&lt;/D&gt;&lt;D xsi:type="xsd:double"&gt;7.93391104792645&lt;/D&gt;&lt;D xsi:type="xsd:double"&gt;6.60086821784447&lt;/D&gt;&lt;D xsi:type="xsd:double"&gt;7.01115328038745&lt;/D&gt;&lt;D xsi:type="xsd:double"&gt;7.04818763335209&lt;/D&gt;&lt;D xsi:type="xsd:double"&gt;7.06360411536549&lt;/D&gt;&lt;D xsi:type="xsd:double"&gt;6.73951657688846&lt;/D&gt;&lt;D xsi:type="xsd:double"&gt;6.69527776585486&lt;/D&gt;&lt;D xsi:type="xsd:double"&gt;6.25487116233796&lt;/D&gt;&lt;D xsi:type="xsd:double"&gt;6.20925716182836&lt;/D&gt;&lt;D xsi:type="xsd:double"&gt;6.25307302976693&lt;/D&gt;&lt;D xsi:type="xsd:double"&gt;5.97730544858964&lt;/D&gt;&lt;D xsi:type="xsd:double"&gt;6.18438099032808&lt;/D&gt;&lt;D xsi:type="xsd:double"&gt;5.75381543420626&lt;/D&gt;&lt;D xsi:type="xsd:double"&gt;5.71060315626057&lt;/D&gt;&lt;D xsi:type="xsd:double"&gt;5.93592673392751&lt;/D&gt;&lt;D xsi:type="xsd:double"&gt;5.54059656303049&lt;/D&gt;&lt;D xsi:type="xsd:double"&gt;5.57296720640495&lt;/D&gt;&lt;D xsi:type="xsd:double"&gt;5.78072705342104&lt;/D&gt;&lt;D xsi:type="xsd:double"&gt;6.06682361429212&lt;/D&gt;&lt;D xsi:type="xsd:double"&gt;6.65306215662179&lt;/D&gt;&lt;D xsi:type="xsd:double"&gt;7.06717120432347&lt;/D&gt;&lt;D xsi:type="xsd:double"&gt;7.16875423332255&lt;/D&gt;&lt;D xsi:type="xsd:double"&gt;7.24044313366216&lt;/D&gt;&lt;D xsi:type="xsd:double"&gt;7.17088456063358&lt;/D&gt;&lt;D xsi:type="xsd:double"&gt;8.0895177024609&lt;/D&gt;&lt;D xsi:type="xsd:double"&gt;8.76107087971473&lt;/D&gt;&lt;D xsi:type="xsd:double"&gt;8.22207069468967&lt;/D&gt;&lt;D xsi:type="xsd:double"&gt;8.59820085663637&lt;/D&gt;&lt;D xsi:type="xsd:double"&gt;8.38330967215544&lt;/D&gt;&lt;D xsi:type="xsd:double"&gt;8.28296016558013&lt;/D&gt;&lt;D xsi:type="xsd:double"&gt;8.04988951001477&lt;/D&gt;&lt;D xsi:type="xsd:double"&gt;7.93796356674227&lt;/D&gt;&lt;/FQL&gt;&lt;FQL&gt;&lt;Q&gt;TIOS-FDS^FG_PRICE_MAVG(0,,,,30)&lt;/Q&gt;&lt;R&gt;1&lt;/R&gt;&lt;C&gt;1&lt;/C&gt;&lt;D xsi:type="xsd:double"&gt;110.97467&lt;/D&gt;&lt;/FQL&gt;&lt;FQL&gt;&lt;Q&gt;VNM^P_PRICE(0)/P_PRICE_HIGH_PR(0,,,,,,"PRICE","INTRA","52W")&lt;/Q&gt;&lt;R&gt;1&lt;/R&gt;&lt;C&gt;1&lt;/C&gt;&lt;D xsi:type="xsd:double"&gt;0.7778843&lt;/D&gt;&lt;/FQL&gt;&lt;FQL&gt;&lt;Q&gt;MCHI^FG_TOTAL_RETURNC(0,-12AM)&lt;/Q&gt;&lt;R&gt;1&lt;/R&gt;&lt;C&gt;1&lt;/C&gt;&lt;D xsi:type="xsd:double"&gt;-3.4514427&lt;/D&gt;&lt;/FQL&gt;&lt;FQL&gt;&lt;Q&gt;EPU^FMA_PCT_ABOVE_MAVG(200,0,,,,"PORTAGG")&lt;/Q&gt;&lt;R&gt;1&lt;/R&gt;&lt;C&gt;1&lt;/C&gt;&lt;D xsi:type="xsd:double"&gt;69.2307692307692&lt;/D&gt;&lt;/FQL&gt;&lt;FQL&gt;&lt;Q&gt;ECH^FMA_PCT_ABOVE_MAVG(200,0,,,,"PORTAGG")&lt;/Q&gt;&lt;R&gt;1&lt;/R&gt;&lt;C&gt;1&lt;/C&gt;&lt;D xsi:type="xsd:double"&gt;62.0689655172414&lt;/D&gt;&lt;/FQL&gt;&lt;FQL&gt;&lt;Q&gt;SPY^FMA_PCT_ABOVE_MAVG(200,0,,,,"PORTAGG")&lt;/Q&gt;&lt;R&gt;1&lt;/R&gt;&lt;C&gt;1&lt;/C&gt;&lt;D xsi:type="xsd:double"&gt;66.4670658682635&lt;/D&gt;&lt;/FQL&gt;&lt;FQL&gt;&lt;Q&gt;SET-BKK^FG_ROE(0)&lt;/Q&gt;&lt;R&gt;1&lt;/R&gt;&lt;C&gt;1&lt;/C&gt;&lt;D xsi:type="xsd:double"&gt;7.51788452630545&lt;/D&gt;&lt;/FQL&gt;&lt;FQL&gt;&lt;Q&gt;VGK^FG_PE_NTM(0,,,90,0)&lt;/Q&gt;&lt;R&gt;1&lt;/R&gt;&lt;C&gt;1&lt;/C&gt;&lt;D xsi:type="xsd:double"&gt;13.4929377703647&lt;/D&gt;&lt;/FQL&gt;&lt;FQL&gt;&lt;Q&gt;EWZ^FG_PRICE(0)&lt;/Q&gt;&lt;R&gt;1&lt;/R&gt;&lt;C&gt;1&lt;/C&gt;&lt;D xsi:type="xsd:double"&gt;27.33&lt;/D&gt;&lt;/FQL&gt;&lt;FQL&gt;&lt;Q&gt;ECH^FMA_PE(LTMA,-10AY,0,AM,"PORTAGG","MEANR")&lt;/Q&gt;&lt;R&gt;121&lt;/R&gt;&lt;C&gt;1&lt;/C&gt;&lt;D xsi:type="xsd:double"&gt;15.840424504058&lt;/D&gt;&lt;D xsi:type="xsd:double"&gt;16.2741791523646&lt;/D&gt;&lt;D xsi:type="xsd:double"&gt;16.3738486782644&lt;/D&gt;&lt;D xsi:type="xsd:double"&gt;16.5339813900086&lt;/D&gt;&lt;D xsi:type="xsd:double"&gt;15.6642679791336&lt;/D&gt;&lt;D xsi:type="xsd:double"&gt;16.8905930196975&lt;/D&gt;&lt;D xsi:type="xsd:double"&gt;16.5530449661097&lt;/D&gt;&lt;D xsi:type="xsd:double"&gt;16.4269239648087&lt;/D&gt;&lt;D xsi:type="xsd:double"&gt;16.6968574794238&lt;/D&gt;&lt;D xsi:type="xsd:double"&gt;16.4115262839075&lt;/D&gt;&lt;D xsi:type="xsd:double"&gt;16.4824505949954&lt;/D&gt;&lt;D xsi:type="xsd:double"&gt;16.2307060970839&lt;/D&gt;&lt;D xsi:type="xsd:double"&gt;15.8404790211275&lt;/D&gt;&lt;D xsi:type="xsd:double"&gt;15.1054115216682&lt;/D&gt;&lt;D xsi:type="xsd:double"&gt;15.2474718611118&lt;/D&gt;&lt;D xsi:type="xsd:double"&gt;14.6619391149816&lt;/D&gt;&lt;D xsi:type="xsd:double"&gt;15.6937847199217&lt;/D&gt;&lt;D xsi:type="xsd:double"&gt;15.9343977907433&lt;/D&gt;&lt;D xsi:type="xsd:double"&gt;16.1863829336753&lt;/D&gt;&lt;D xsi:type="xsd:double"&gt;15.2248085266082&lt;/D&gt;&lt;D xsi:type="xsd:double"&gt;15.4713144737063&lt;/D&gt;&lt;D xsi:type="xsd:double"&gt;15.4984015190617&lt;/D&gt;&lt;D xsi:type="xsd:double"&gt;15.5300894852011&lt;/D&gt;&lt;D xsi:type="xsd:double"&gt;15.2155577204395&lt;/D&gt;&lt;D xsi:type="xsd:double"&gt;15.3716225554705&lt;/D&gt;&lt;D xsi:type="xsd:double"&gt;15.7588957356672&lt;/D&gt;&lt;D xsi:type="xsd:double"&gt;16.2033861125475&lt;/D&gt;&lt;D xsi:type="xsd:double"&gt;16.1684107044188&lt;/D&gt;&lt;D xsi:type="xsd:double"&gt;17.293916671672&lt;/D&gt;&lt;D xsi:type="xsd:double"&gt;16.5569342857537&lt;/D&gt;&lt;D xsi:type="xsd:double"&gt;15.3288173527919&lt;/D&gt;&lt;D xsi:type="xsd:double"&gt;16.2901385208145&lt;/D&gt;&lt;D xsi:type="xsd:double"&gt;16.8028019285827&lt;/D&gt;&lt;D xsi:type="xsd:double"&gt;17.1107004522487&lt;/D&gt;&lt;D xsi:type="xsd:double"&gt;17.113102043551&lt;/D&gt;&lt;D xsi:type="xsd:double"&gt;17.371699110612&lt;/D&gt;&lt;D xsi:type="xsd:double"&gt;17.2737274623043&lt;/D&gt;&lt;D xsi:type="xsd:double"&gt;18.2115760769522&lt;/D&gt;&lt;D xsi:type="xsd:double"&gt;19.4540022226223&lt;/D&gt;&lt;D xsi:type="xsd:double"&gt;20.3282375975702&lt;/D&gt;&lt;D xsi:type="xsd:double"&gt;18.2684557039332&lt;/D&gt;&lt;D xsi:type="xsd:double"&gt;16.4030962251522&lt;/D&gt;&lt;D xsi:type="xsd:double"&gt;18.005685861002&lt;/D&gt;&lt;D xsi:type="xsd:double"&gt;18.4814348093965&lt;/D&gt;&lt;D xsi:type="xsd:double"&gt;17.5551648134219&lt;/D&gt;&lt;D xsi:type="xsd:double"&gt;17.2038661095099&lt;/D&gt;&lt;D xsi:type="xsd:double"&gt;17.0403257791964&lt;/D&gt;&lt;D xsi:type="xsd:double"&gt;16.4128327091633&lt;/D&gt;&lt;D xsi:type="xsd:double"&gt;15.3972601155156&lt;/D&gt;&lt;D xsi:type="xsd:double"&gt;15.4964928862926&lt;/D&gt;&lt;D xsi:type="xsd:double"&gt;15.4196345363447&lt;/D&gt;&lt;D xsi:type="xsd:double"&gt;15.1373274331362&lt;/D&gt;&lt;D xsi:type="xsd:double"&gt;16.973903888888&lt;/D&gt;&lt;D xsi:type="xsd:double"&gt;17.2621545526213&lt;/D&gt;&lt;D xsi:type="xsd:double"&gt;16.2849483790048&lt;/D&gt;&lt;D xsi:type="xsd:double"&gt;17.7998256251681&lt;/D&gt;&lt;D xsi:type="xsd:double"&gt;15.8233364971898&lt;/D&gt;&lt;D xsi:type="xsd:double"&gt;15.653637151339&lt;/D&gt;&lt;D xsi:type="xsd:double"&gt;15.667544094286&lt;/D&gt;&lt;D xsi:type="xsd:double"&gt;15.2770169725534&lt;/D&gt;&lt;D xsi:type="xsd:double"&gt;16.0638412087148&lt;/D&gt;&lt;D xsi:type="xsd:double"&gt;15.9139088237586&lt;/D&gt;&lt;D xsi:type="xsd:double"&gt;15.1743620922045&lt;/D&gt;&lt;D xsi:type="xsd:double"&gt;16.9085276739855&lt;/D&gt;&lt;D xsi:type="xsd:double"&gt;16.414367338691&lt;/D&gt;&lt;D xsi:type="xsd:double"&gt;14.9365665518619&lt;/D&gt;&lt;D xsi:type="xsd:double"&gt;15.4705826904359&lt;/D&gt;&lt;D xsi:type="xsd:double"&gt;14.8396902634089&lt;/D&gt;&lt;D xsi:type="xsd:double"&gt;15.6532976185478&lt;/D&gt;&lt;D xsi:type="xsd:double"&gt;14.7815063966853&lt;/D&gt;&lt;D xsi:type="xsd:double"&gt;15.0644112448497&lt;/D&gt;&lt;D xsi:type="xsd:double"&gt;15.1892473032156&lt;/D&gt;&lt;D xsi:type="xsd:double"&gt;16.7340482436714&lt;/D&gt;&lt;D xsi:type="xsd:double"&gt;18.9438076679321&lt;/D&gt;&lt;D xsi:type="xsd:double"&gt;19.5269766927679&lt;/D&gt;&lt;D xsi:type="xsd:double"&gt;18.8225524215577&lt;/D&gt;&lt;D xsi:type="xsd:double"&gt;19.781412208057&lt;/D&gt;&lt;D xsi:type="xsd:double"&gt;23.4185007855385&lt;/D&gt;&lt;D xsi:type="xsd:double"&gt;24.6358558038853&lt;/D&gt;&lt;D xsi:type="xsd:double"&gt;26.3176231326627&lt;/D&gt;&lt;D xsi:type="xsd:double"&gt;32.6157538639068&lt;/D&gt;&lt;D xsi:type="xsd:double"&gt;31.0111984873296&lt;/D&gt;&lt;D xsi:type="xsd:double"&gt;28.6371518093419&lt;/D&gt;&lt;D xsi:type="xsd:double"&gt;26.0114064610594&lt;/D&gt;&lt;D xsi:type="xsd:double"&gt;23.8479364896115&lt;/D&gt;&lt;D xsi:type="xsd:double"&gt;21.2789145764963&lt;/D&gt;&lt;D xsi:type="xsd:double"&gt;19.2529126998333&lt;/D&gt;&lt;D xsi:type="xsd:double"&gt;16.7155751264953&lt;/D&gt;&lt;D xsi:type="xsd:double"&gt;14.054762433453&lt;/D&gt;&lt;D xsi:type="xsd:double"&gt;12.4045269021155&lt;/D&gt;&lt;D xsi:type="xsd:double"&gt;9.861716131663&lt;/D&gt;&lt;D xsi:type="xsd:double"&gt;9.74124049401382&lt;/D&gt;&lt;D xsi:type="xsd:double"&gt;9.94060963533587&lt;/D&gt;&lt;D xsi:type="xsd:double"&gt;9.91287516008662&lt;/D&gt;&lt;D xsi:type="xsd:double"&gt;9.53574303826053&lt;/D&gt;&lt;D xsi:type="xsd:double"&gt;9.39102238139983&lt;/D&gt;&lt;D xsi:type="xsd:double"&gt;8.0073875217109&lt;/D&gt;&lt;D xsi:type="xsd:double"&gt;7.74170969685099&lt;/D&gt;&lt;D xsi:type="xsd:double"&gt;7.31870911826891&lt;/D&gt;&lt;D xsi:type="xsd:double"&gt;7.38094566020915&lt;/D&gt;&lt;D xsi:type="xsd:double"&gt;7.25985511490764&lt;/D&gt;&lt;D xsi:type="xsd:double"&gt;5.71468136019352&lt;/D&gt;&lt;D xsi:type="xsd:double"&gt;5.40973180270833&lt;/D&gt;&lt;D xsi:type="xsd:double"&gt;5.76413478624156&lt;/D&gt;&lt;D xsi:type="xsd:double"&gt;5.87093199914201&lt;/D&gt;&lt;D xsi:type="xsd:double"&gt;5.86935363362709&lt;/D&gt;&lt;D xsi:type="xsd:double"&gt;6.21140629290289&lt;/D&gt;&lt;D xsi:type="xsd:double"&gt;6.59537275356044&lt;/D&gt;&lt;D xsi:type="xsd:double"&gt;6.90637104000541&lt;/D&gt;&lt;D xsi:type="xsd:double"&gt;7.81559856912027&lt;/D&gt;&lt;D xsi:type="xsd:double"&gt;7.90247476221416&lt;/D&gt;&lt;D xsi:type="xsd:double"&gt;7.80088514516152&lt;/D&gt;&lt;D xsi:type="xsd:double"&gt;7.9440863199771&lt;/D&gt;&lt;D xsi:type="xsd:double"&gt;8.28406369890829&lt;/D&gt;&lt;D xsi:type="xsd:double"&gt;8.59153204491018&lt;/D&gt;&lt;D xsi:type="xsd:double"&gt;8.72125196803221&lt;/D&gt;&lt;D xsi:type="xsd:double"&gt;7.01536366766025&lt;/D&gt;&lt;D xsi:type="xsd:double"&gt;7.3289749805961&lt;/D&gt;&lt;D xsi:type="xsd:double"&gt;7.41989034007966&lt;/D&gt;&lt;D xsi:type="xsd:double"&gt;8.38169521570294&lt;/D&gt;&lt;D xsi:type="xsd:double"&gt;7.73538000646636&lt;/D&gt;&lt;/FQL&gt;&lt;FQL&gt;&lt;Q&gt;VNM^PERCENT_CHANGE(FMA_EPS(+1,0,,,,"PORTAGG","MEAN"),FMA_EPS(+1,-3AM,,,,"PORTAGG","MEAN"))&lt;/Q&gt;&lt;R&gt;1&lt;/R&gt;&lt;C&gt;1&lt;/C&gt;&lt;D xsi:type="xsd:double"&gt;1.4171207027424&lt;/D&gt;&lt;/FQL&gt;&lt;FQL&gt;&lt;Q&gt;MCHI^P_PRICE(0)/P_PRICE_LOW_PR(0,,,,,,"PRICE","INTRA","52W")-1&lt;/Q&gt;&lt;R&gt;1&lt;/R&gt;&lt;C&gt;1&lt;/C&gt;&lt;D xsi:type="xsd:double"&gt;0.18521631&lt;/D&gt;&lt;/FQL&gt;&lt;FQL&gt;&lt;Q&gt;EWY^FG_TOTAL_RETURNC(0,-6AM)&lt;/Q&gt;&lt;R&gt;1&lt;/R&gt;&lt;C&gt;1&lt;/C&gt;&lt;D xsi:type="xsd:double"&gt;0.16670227&lt;/D&gt;&lt;/FQL&gt;&lt;FQL&gt;&lt;Q&gt;EPOL^FG_TOTAL_RETURNC(0,-12AM)&lt;/Q&gt;&lt;R&gt;1&lt;/R&gt;&lt;C&gt;1&lt;/C&gt;&lt;D xsi:type="xsd:double"&gt;35.94606&lt;/D&gt;&lt;/FQL&gt;&lt;FQL&gt;&lt;Q&gt;EWJ^PERCENT_CHANGE(FMA_EPS(+1,0,,,,"PORTAGG","MEAN"),FMA_EPS(+1,-1AM,,,,"PORTAGG","MEAN"))&lt;/Q&gt;&lt;R&gt;1&lt;/R&gt;&lt;C&gt;1&lt;/C&gt;&lt;D xsi:type="xsd:double"&gt;-2.8461800153288&lt;/D&gt;&lt;/FQL&gt;&lt;FQL&gt;&lt;Q&gt;QAT^FG_ROE(0)&lt;/Q&gt;&lt;R&gt;1&lt;/R&gt;&lt;C&gt;1&lt;/C&gt;&lt;D xsi:type="xsd:double"&gt;11.185002565124&lt;/D&gt;&lt;/FQL&gt;&lt;FQL&gt;&lt;Q&gt;TRYTW10Y-FDS^PCTCHG(FG_YIELD(0,,,,"YTM"),FG_YIELD(-3AM,,,,"YTM"))&lt;/Q&gt;&lt;R&gt;1&lt;/R&gt;&lt;C&gt;1&lt;/C&gt;&lt;D xsi:type="xsd:double"&gt;19.147146&lt;/D&gt;&lt;/FQL&gt;&lt;FQL&gt;&lt;Q&gt;VGK^FG_PE(0)&lt;/Q&gt;&lt;R&gt;1&lt;/R&gt;&lt;C&gt;1&lt;/C&gt;&lt;D xsi:type="xsd:double"&gt;14.3795388574243&lt;/D&gt;&lt;/FQL&gt;&lt;FQL&gt;&lt;Q&gt;EZA^FMA_EVAL_EBITDA(NTMA,0,,,"PORTAGG","MEANR")&lt;/Q&gt;&lt;R&gt;1&lt;/R&gt;&lt;C&gt;1&lt;/C&gt;&lt;D xsi:type="xsd:double"&gt;7.372442974718&lt;/D&gt;&lt;/FQL&gt;&lt;FQL&gt;&lt;Q&gt;EWW^FG_FCF_YIELD_NTM(0)&lt;/Q&gt;&lt;R&gt;1&lt;/R&gt;&lt;C&gt;1&lt;/C&gt;&lt;D xsi:type="xsd:double"&gt;9.08453446887564&lt;/D&gt;&lt;/FQL&gt;&lt;FQL&gt;&lt;Q&gt;EIDO^FMA_PE(NTMA,0,,,"PORTAGG","MEANR")&lt;/Q&gt;&lt;R&gt;1&lt;/R&gt;&lt;C&gt;1&lt;/C&gt;&lt;D xsi:type="xsd:double"&gt;11.8217955258989&lt;/D&gt;&lt;/FQL&gt;&lt;FQL&gt;&lt;Q&gt;MCHI^FMA_PCT_ABOVE_MAVG(200,0,,,,"PORTAGG")&lt;/Q&gt;&lt;R&gt;1&lt;/R&gt;&lt;C&gt;1&lt;/C&gt;&lt;D xsi:type="xsd:double"&gt;46.3901689708141&lt;/D&gt;&lt;/FQL&gt;&lt;FQL&gt;&lt;Q&gt;EWY^FG_TOTAL_RETURNC(0,-1AM)&lt;/Q&gt;&lt;R&gt;1&lt;/R&gt;&lt;C&gt;1&lt;/C&gt;&lt;D xsi:type="xsd:double"&gt;2.101028&lt;/D&gt;&lt;/FQL&gt;&lt;FQL&gt;&lt;Q&gt;CNYA^FG_TOTAL_RETURNC(0,-3AM)&lt;/Q&gt;&lt;R&gt;1&lt;/R&gt;&lt;C&gt;1&lt;/C&gt;&lt;D xsi:type="xsd:double"&gt;-2.0990133&lt;/D&gt;&lt;/FQL&gt;&lt;FQL&gt;&lt;Q&gt;EWW^SIZE(FG_CONSTITUENTS)&lt;/Q&gt;&lt;R&gt;1&lt;/R&gt;&lt;C&gt;1&lt;/C&gt;&lt;D xsi:type="xsd:long"&gt;44&lt;/D&gt;&lt;/FQL&gt;&lt;FQL&gt;&lt;Q&gt;KSA^FMA_RBICS_REV_CURRENT(30, LOC, "PORTAGG")&lt;/Q&gt;&lt;R&gt;1&lt;/R&gt;&lt;C&gt;1&lt;/C&gt;&lt;D xsi:type="xsd:double"&gt;42.3580853095685&lt;/D&gt;&lt;/FQL&gt;&lt;FQL&gt;&lt;Q&gt;MCHI^FG_ROE(0)&lt;/Q&gt;&lt;R&gt;1&lt;/R&gt;&lt;C&gt;1&lt;/C&gt;&lt;D xsi:type="xsd:double"&gt;10.7320660645186&lt;/D&gt;&lt;/FQL&gt;&lt;FQL&gt;&lt;Q&gt;REFTWDISC-FDS^FG_YIELD(NOW,,,0)&lt;/Q&gt;&lt;R&gt;1&lt;/R&gt;&lt;C&gt;1&lt;/C&gt;&lt;D xsi:type="xsd:double"&gt;2&lt;/D&gt;&lt;/FQL&gt;&lt;FQL&gt;&lt;Q&gt;TRYAE10Y-FDS^PCTCHG(FG_YIELD(0,,,,"YTM"),FG_YIELD(-1AM,,,,"YTM"))&lt;/Q&gt;&lt;R&gt;0&lt;/R&gt;&lt;C&gt;0&lt;/C&gt;&lt;/FQL&gt;&lt;FQL&gt;&lt;Q&gt;TRYTR7Y-FDS^FG_YIELD(0,,,,"YTM")&lt;/Q&gt;&lt;R&gt;1&lt;/R&gt;&lt;C&gt;1&lt;/C&gt;&lt;D xsi:type="xsd:double"&gt;24.745598&lt;/D&gt;&lt;/FQL&gt;&lt;FQL&gt;&lt;Q&gt;CC_MX^IMF_IFS_RCPI_Q(0)&lt;/Q&gt;&lt;R&gt;1&lt;/R&gt;&lt;C&gt;1&lt;/C&gt;&lt;D xsi:type="xsd:double"&gt;4.567828&lt;/D&gt;&lt;/FQL&gt;&lt;FQL&gt;&lt;Q&gt;UAE^JULIAN(FMA_DIV_YLD(NTMA,NOW,NOW,M,"PORTAGG","MEANR").DATES)&lt;/Q&gt;&lt;R&gt;1&lt;/R&gt;&lt;C&gt;1&lt;/C&gt;&lt;D xsi:type="xsd:long"&gt;45469&lt;/D&gt;&lt;/FQL&gt;&lt;FQL&gt;&lt;Q&gt;MCHI^FG_FCF_YIELD_NTM(0)&lt;/Q&gt;&lt;R&gt;1&lt;/R&gt;&lt;C&gt;1&lt;/C&gt;&lt;D xsi:type="xsd:double"&gt;7.21667213183222&lt;/D&gt;&lt;/FQL&gt;&lt;FQL&gt;&lt;Q&gt;EPU^FG_FCF_YIELD_NTM(0)&lt;/Q&gt;&lt;R&gt;1&lt;/R&gt;&lt;C&gt;1&lt;/C&gt;&lt;D xsi:type="xsd:double"&gt;7.39190883811429&lt;/D&gt;&lt;/FQL&gt;&lt;FQL&gt;&lt;Q&gt;TUR^FG_COMPANY_NAME&lt;/Q&gt;&lt;R&gt;1&lt;/R&gt;&lt;C&gt;1&lt;/C&gt;&lt;D xsi:type="xsd:string"&gt;iShares MSCI Turkey ETF&lt;/D&gt;&lt;/FQL&gt;&lt;FQL&gt;&lt;Q&gt;CNYA^FG_TOTAL_RETURNC(0,-1AM)&lt;/Q&gt;&lt;R&gt;1&lt;/R&gt;&lt;C&gt;1&lt;/C&gt;&lt;D xsi:type="xsd:double"&gt;-4.2032185&lt;/D&gt;&lt;/FQL&gt;&lt;FQL&gt;&lt;Q&gt;EWJ^FMA_PCT_ABOVE_MAVG(200,0,,,,"PORTAGG")&lt;/Q&gt;&lt;R&gt;1&lt;/R&gt;&lt;C&gt;1&lt;/C&gt;&lt;D xsi:type="xsd:double"&gt;68.1372549019608&lt;/D&gt;&lt;/FQL&gt;&lt;FQL&gt;&lt;Q&gt;UAE^FMA_COS_DOWN("EPS","1M",+1,NOW,,,"PORTAGG","MEANR")&lt;/Q&gt;&lt;R&gt;1&lt;/R&gt;&lt;C&gt;1&lt;/C&gt;&lt;D xsi:type="xsd:double"&gt;9&lt;/D&gt;&lt;/FQL&gt;&lt;FQL&gt;&lt;Q&gt;TRYTW10Y-FDS^PCTCHG(FG_YIELD(0,,,,"YTM"),FG_YIELD(-1AM,,,,"YTM"))&lt;/Q&gt;&lt;R&gt;1&lt;/R&gt;&lt;C&gt;1&lt;/C&gt;&lt;D xsi:type="xsd:double"&gt;5.515525&lt;/D&gt;&lt;/FQL&gt;&lt;FQL&gt;&lt;Q&gt;VNM^PERCENT_CHANGE(FMA_EPS(+1,0,,,,"PORTAGG","MEAN"),FMA_EPS(+1,-1AM,,,,"PORTAGG","MEAN"))&lt;/Q&gt;&lt;R&gt;1&lt;/R&gt;&lt;C&gt;1&lt;/C&gt;&lt;D xsi:type="xsd:double"&gt;4.48281848074842&lt;/D&gt;&lt;/FQL&gt;&lt;FQL&gt;&lt;Q&gt;EWY^PERCENT_CHANGE(FMA_EPS(+1,0,,,,"PORTAGG","MEAN"),FMA_EPS(+1,-3AM,,,,"PORTAGG","MEAN"))&lt;/Q&gt;&lt;R&gt;1&lt;/R&gt;&lt;C&gt;1&lt;/C&gt;&lt;D xsi:type="xsd:double"&gt;1.1661768013455&lt;/D&gt;&lt;/FQL&gt;&lt;FQL&gt;&lt;Q&gt;INDA^FG_ROE(0)&lt;/Q&gt;&lt;R&gt;1&lt;/R&gt;&lt;C&gt;1&lt;/C&gt;&lt;D xsi:type="xsd:double"&gt;15.3403693357343&lt;/D&gt;&lt;/FQL&gt;&lt;FQL&gt;&lt;Q&gt;DUMMY^ECON_DATE(45352,,, 'MM/YYYY')&lt;/Q&gt;&lt;R&gt;1&lt;/R&gt;&lt;C&gt;1&lt;/C&gt;&lt;D xsi:type="xsd:string"&gt;03/2024&lt;/D&gt;&lt;/FQL&gt;&lt;FQL&gt;&lt;Q&gt;DUMMY^ECON_DATE(45444,,, 'MM/YYYY')&lt;/Q&gt;&lt;R&gt;1&lt;/R&gt;&lt;C&gt;1&lt;/C&gt;&lt;D xsi:type="xsd:string"&gt;05/2024&lt;/D&gt;&lt;/FQL&gt;&lt;FQL&gt;&lt;Q&gt;CC_AE^IMF_IFS_RCPI_Q(-1AM)&lt;/Q&gt;&lt;R&gt;0&lt;/R&gt;&lt;C&gt;0&lt;/C&gt;&lt;/FQL&gt;&lt;FQL&gt;&lt;Q&gt;CC_TW^IMF_IFS_RCPI_Q(-1AM)&lt;/Q&gt;&lt;R&gt;0&lt;/R&gt;&lt;C&gt;0&lt;/C&gt;&lt;/FQL&gt;&lt;FQL&gt;&lt;Q&gt;CC_ID^IMF_IFS_RCPI_Q(-1AM)&lt;/Q&gt;&lt;R&gt;0&lt;/R&gt;&lt;C&gt;0&lt;/C&gt;&lt;/FQL&gt;&lt;FQL&gt;&lt;Q&gt;CC_QA^IMF_IFS_RCPI_Q(-1AM)&lt;/Q&gt;&lt;R&gt;0&lt;/R&gt;&lt;C&gt;0&lt;/C&gt;&lt;/FQL&gt;&lt;FQL&gt;&lt;Q&gt;DUMMY^ECON_EXPR_DATA('FDS_ECON[NTCPMIMFGSA@CN]',05/2024,,Q)&lt;/Q&gt;&lt;R&gt;1&lt;/R&gt;&lt;C&gt;1&lt;/C&gt;&lt;D xsi:type="xsd:double"&gt;50.938282&lt;/D&gt;&lt;/FQL&gt;&lt;FQL&gt;&lt;Q&gt;DUMMY^ECON_EXPR_DATA('FDS_ECON[NTCPMIMFGSA@CN]',03/2024,,Q)&lt;/Q&gt;&lt;R&gt;1&lt;/R&gt;&lt;C&gt;1&lt;/C&gt;&lt;D xsi:type="xsd:double"&gt;50.938282&lt;/D&gt;&lt;/FQL&gt;&lt;FQL&gt;&lt;Q&gt;DUMMY^ECON_EXPR_DATA('FDS_ECON[NTCPMIMFGSA@CL]',05/2024,,Q)&lt;/Q&gt;&lt;R&gt;0&lt;/R&gt;&lt;C&gt;0&lt;/C&gt;&lt;/FQL&gt;&lt;FQL&gt;&lt;Q&gt;DUMMY^ECON_EXPR_DATA('FDS_ECON[NTCPMIMFGSA@CL]',03/2024,,Q)&lt;/Q&gt;&lt;R&gt;0&lt;/R&gt;&lt;C&gt;0&lt;/C&gt;&lt;/FQL&gt;&lt;FQL&gt;&lt;Q&gt;DUMMY^ECON_EXPR_DATA('FDS_ECON[NTCPMIMFGSA@ID]',05/2024,,Q)&lt;/Q&gt;&lt;R&gt;1&lt;/R&gt;&lt;C&gt;1&lt;/C&gt;&lt;D xsi:type="xsd:double"&gt;53.247562&lt;/D&gt;&lt;/FQL&gt;&lt;FQL&gt;&lt;Q&gt;DUMMY^ECON_EXPR_DATA('FDS_ECON[NTCPMIMFGSA@ID]',03/2024,,Q)&lt;/Q&gt;&lt;R&gt;1&lt;/R&gt;&lt;C&gt;1&lt;/C&gt;&lt;D xsi:type="xsd:double"&gt;53.247562&lt;/D&gt;&lt;/FQL&gt;&lt;FQL&gt;&lt;Q&gt;DUMMY^ECON_EXPR_DATA('FDS_ECON[NTCPMIPHMANHE]',05/2024,,Q)&lt;/Q&gt;&lt;R&gt;1&lt;/R&gt;&lt;C&gt;1&lt;/C&gt;&lt;D xsi:type="xsd:double"&gt;50.931423&lt;/D&gt;&lt;/FQL&gt;&lt;FQL&gt;&lt;Q&gt;DUMMY^ECON_EXPR_DATA('FDS_ECON[NTCPMIPHMANHE]',03/2024,,Q)&lt;/Q&gt;&lt;R&gt;1&lt;/R&gt;&lt;C&gt;1&lt;/C&gt;&lt;D xsi:type="xsd:double"&gt;50.931423&lt;/D&gt;&lt;/FQL&gt;&lt;FQL&gt;&lt;Q&gt;DUMMY^ECON_EXPR_DATA('FDS_ECON[NTCPMIMFGSA@PL]',05/2024,,Q)&lt;/Q&gt;&lt;R&gt;1&lt;/R&gt;&lt;C&gt;1&lt;/C&gt;&lt;D xsi:type="xsd:double"&gt;47.64948&lt;/D&gt;&lt;/FQL&gt;&lt;FQL&gt;&lt;Q&gt;DUMMY^ECON_EXPR_DATA('FDS_ECON[NTCPMIMFGSA@PL]',03/2024,,Q)&lt;/Q&gt;&lt;R&gt;1&lt;/R&gt;&lt;C&gt;1&lt;/C&gt;&lt;D xsi:type="xsd:double"&gt;47.64948&lt;/D&gt;&lt;/FQL&gt;&lt;FQL&gt;&lt;Q&gt;DUMMY^ECON_EXPR_DATA('FDS_ECON[NTCPMIMFGSA@PE]',05/2024,,Q)&lt;/Q&gt;&lt;R&gt;0&lt;/R&gt;&lt;C&gt;0&lt;/C&gt;&lt;/FQL&gt;&lt;FQL&gt;&lt;Q&gt;DUMMY^ECON_EXPR_DATA('FDS_ECON[NTCPMIMFGSA@PE]',03/2024,,Q)&lt;/Q&gt;&lt;R&gt;0&lt;/R&gt;&lt;C&gt;0&lt;/C&gt;&lt;/FQL&gt;&lt;FQL&gt;&lt;Q&gt;DUMMY^ECON_EXPR_DATA('FDS_ECON[PMIMYMANHE]',05/2024,,Q)&lt;/Q&gt;&lt;R&gt;1&lt;/R&gt;&lt;C&gt;1&lt;/C&gt;&lt;D xsi:type="xsd:double"&gt;48.94971&lt;/D&gt;&lt;/FQL&gt;&lt;FQL&gt;&lt;Q&gt;DUMMY^ECON_EXPR_DATA('FDS_ECON[PMIMYMANHE]',03/2024,,Q)&lt;/Q&gt;&lt;R&gt;1&lt;/R&gt;&lt;C&gt;1&lt;/C&gt;&lt;D xsi:type="xsd:double"&gt;48.94971&lt;/D&gt;&lt;/FQL&gt;&lt;FQL&gt;&lt;Q&gt;DUMMY^ECON_EXPR_DATA('FDS_ECON[NTCPMIMFGSA@TW]',05/2024,,Q)&lt;/Q&gt;&lt;R&gt;1&lt;/R&gt;&lt;C&gt;1&lt;/C&gt;&lt;D xsi:type="xsd:double"&gt;48.895138&lt;/D&gt;&lt;/FQL&gt;&lt;FQL&gt;&lt;Q&gt;DUMMY^ECON_EXPR_DATA('FDS_ECON[NTCPMIMFGSA@TW]',03/2024,,Q)&lt;/Q&gt;&lt;R&gt;1&lt;/R&gt;&lt;C&gt;1&lt;/C&gt;&lt;D xsi:type="xsd:double"&gt;48.895138&lt;/D&gt;&lt;/FQL&gt;&lt;FQL&gt;&lt;Q&gt;DUMMY^ECON_EXPR_DATA('FDS_ECON[NTCPMIMFGSA@MX]',05/2024,,Q)&lt;/Q&gt;&lt;R&gt;1&lt;/R&gt;&lt;C&gt;1&lt;/C&gt;&lt;D xsi:type="xsd:double"&gt;51.565502&lt;/D&gt;&lt;/FQL&gt;&lt;FQL&gt;&lt;Q&gt;DUMMY^ECON_EXPR_DATA('FDS_ECON[NTCPMIMFGSA@MX]',03/2024,,Q)&lt;/Q&gt;&lt;R&gt;1&lt;/R&gt;&lt;C&gt;1&lt;/C&gt;&lt;D xsi:type="xsd:double"&gt;51.565502&lt;/D&gt;&lt;/FQL&gt;&lt;FQL&gt;&lt;Q&gt;DUMMY^ECON_EXPR_DATA('FDS_ECON[NTCPMIMFGSA@KR]',05/2024,,Q)&lt;/Q&gt;&lt;R&gt;1&lt;/R&gt;&lt;C&gt;1&lt;/C&gt;&lt;D xsi:type="xsd:double"&gt;50.57622&lt;/D&gt;&lt;/FQL&gt;&lt;FQL&gt;&lt;Q&gt;DUMMY^ECON_EXPR_DATA('FDS_ECON[NTCPMIMFGSA@KR]',03/2024,,Q)&lt;/Q&gt;&lt;R&gt;1&lt;/R&gt;&lt;C&gt;1&lt;/C&gt;&lt;D xsi:type="xsd:double"&gt;50.57622&lt;/D&gt;&lt;/FQL&gt;&lt;FQL&gt;&lt;Q&gt;DUMMY^ECON_EXPR_DATA('FDS_ECON[NTCPMIMFGSA@BR]',05/2024,,Q)&lt;/Q&gt;&lt;R&gt;1&lt;/R&gt;&lt;C&gt;1&lt;/C&gt;&lt;D xsi:type="xsd:double"&gt;53.509575&lt;/D&gt;&lt;/FQL&gt;&lt;FQL&gt;&lt;Q&gt;DUMMY^ECON_EXPR_DATA('FDS_ECON[NTCPMIMFGSA@BR]',03/2024,,Q)&lt;/Q&gt;&lt;R&gt;1&lt;/R&gt;&lt;C&gt;1&lt;/C&gt;&lt;D xsi:type="xsd:double"&gt;53.509575&lt;/D&gt;&lt;/FQL&gt;&lt;FQL&gt;&lt;Q&gt;DUMMY^ECON_EXPR_DATA('FDS_ECON[PMIMFGSA@ZA]',05/2024,,Q)&lt;/Q&gt;&lt;R&gt;1&lt;/R&gt;&lt;C&gt;1&lt;/C&gt;&lt;D xsi:type="xsd:double"&gt;49.458923&lt;/D&gt;&lt;/FQL&gt;&lt;FQL&gt;&lt;Q&gt;DUMMY^ECON_EXPR_DATA('FDS_ECON[PMIMFGSA@ZA]',03/2024,,Q)&lt;/Q&gt;&lt;R&gt;1&lt;/R&gt;&lt;C&gt;1&lt;/C&gt;&lt;D xsi:type="xsd:double"&gt;49.458923&lt;/D&gt;&lt;/FQL&gt;&lt;FQL&gt;&lt;Q&gt;DUMMY^ECON_EXPR_DATA('FDS_ECON[NTCPMIMFGSA@GR]',05/2024,,Q)&lt;/Q&gt;&lt;R&gt;1&lt;/R&gt;&lt;C&gt;1&lt;/C&gt;&lt;D xsi:type="xsd:double"&gt;55.77546&lt;/D&gt;&lt;/FQL&gt;&lt;FQL&gt;&lt;Q&gt;DUMMY^ECON_EXPR_DATA('FDS_ECON[NTCPMIMFGSA@GR]',03/2024,,Q)&lt;/Q&gt;&lt;R&gt;1&lt;/R&gt;&lt;C&gt;1&lt;/C&gt;&lt;D xsi:type="xsd:double"&gt;55.77546&lt;/D&gt;&lt;/FQL&gt;&lt;FQL&gt;&lt;Q&gt;DUMMY^ECON_EXPR_DATA('FDS_ECON[NTCPMIMFGSA@IN]',05/2024,,Q)&lt;/Q&gt;&lt;R&gt;1&lt;/R&gt;&lt;C&gt;1&lt;/C&gt;&lt;D xsi:type="xsd:double"&gt;57.516636&lt;/D&gt;&lt;/FQL&gt;&lt;FQL&gt;&lt;Q&gt;DUMMY^ECON_EXPR_DATA('FDS_ECON[NTCPMIMFGSA@IN]',03/2024,,Q)&lt;/Q&gt;&lt;R&gt;1&lt;/R&gt;&lt;C&gt;1&lt;/C&gt;&lt;D xsi:type="xsd:double"&gt;57.516636&lt;/D&gt;&lt;/FQL&gt;&lt;FQL&gt;&lt;Q&gt;DUMMY^ECON_EXPR_DATA('FDS_ECON[PMIQAWHEHE]',05/2024,,Q)&lt;/Q&gt;&lt;R&gt;1&lt;/R&gt;&lt;C&gt;1&lt;/C&gt;&lt;D xsi:type="xsd:double"&gt;50.683044&lt;/D&gt;&lt;/FQL&gt;&lt;FQL&gt;&lt;Q&gt;DUMMY^ECON_EXPR_DATA('FDS_ECON[PMIQAWHEHE]',03/2024,,Q)&lt;/Q&gt;&lt;R&gt;1&lt;/R&gt;&lt;C&gt;1&lt;/C&gt;&lt;D xsi:type="xsd:double"&gt;50.683044&lt;/D&gt;&lt;/FQL&gt;&lt;FQL&gt;&lt;Q&gt;DUMMY^ECON_EXPR_DATA('FDS_ECON[NTCPMITHMANHE]',05/2024,,Q)&lt;/Q&gt;&lt;R&gt;1&lt;/R&gt;&lt;C&gt;1&lt;/C&gt;&lt;D xsi:type="xsd:double"&gt;47.04389&lt;/D&gt;&lt;/FQL&gt;&lt;FQL&gt;&lt;Q&gt;DUMMY^ECON_EXPR_DATA('FDS_ECON[NTCPMITHMANHE]',03/2024,,Q)&lt;/Q&gt;&lt;R&gt;1&lt;/R&gt;&lt;C&gt;1&lt;/C&gt;&lt;D xsi:type="xsd:double"&gt;47.04389&lt;/D&gt;&lt;/FQL&gt;&lt;FQL&gt;&lt;Q&gt;DUMMY^ECON_EXPR_DATA('FDS_ECON[NTCPMIMFGSA@TR]',05/2024,,Q)&lt;/Q&gt;&lt;R&gt;1&lt;/R&gt;&lt;C&gt;1&lt;/C&gt;&lt;D xsi:type="xsd:double"&gt;49.822453&lt;/D&gt;&lt;/FQL&gt;&lt;FQL&gt;&lt;Q&gt;DUMMY^ECON_EXPR_DATA('FDS_ECON[NTCPMIMFGSA@TR]',03/2024,,Q)&lt;/Q&gt;&lt;R&gt;1&lt;/R&gt;&lt;C&gt;1&lt;/C&gt;&lt;D xsi:type="xsd:double"&gt;49.822453&lt;/D&gt;&lt;/FQL&gt;&lt;FQL&gt;&lt;Q&gt;DUMMY^ECON_EXPR_DATA('FDS_ECON[NTCPMIMFGSA@AE]',05/2024,,Q)&lt;/Q&gt;&lt;R&gt;0&lt;/R&gt;&lt;C&gt;0&lt;/C&gt;&lt;/FQL&gt;&lt;FQL&gt;&lt;Q&gt;DUMMY^ECON_EXPR_DATA('FDS_ECON[NTCPMIMFGSA@AE]',03/2024,,Q)&lt;/Q&gt;&lt;R&gt;0&lt;/R&gt;&lt;C&gt;0&lt;/C&gt;&lt;/FQL&gt;&lt;FQL&gt;&lt;Q&gt;DUMMY^ECON_EXPR_DATA('FDS_ECON[NTCPMIMFGSA@VN]',05/2024,,Q)&lt;/Q&gt;&lt;R&gt;1&lt;/R&gt;&lt;C&gt;1&lt;/C&gt;&lt;D xsi:type="xsd:double"&gt;50.18627&lt;/D&gt;&lt;/FQL&gt;&lt;FQL&gt;&lt;Q&gt;DUMMY^ECON_EXPR_DATA('FDS_ECON[NTCPMIMFGSA@VN]',03/2024,,Q)&lt;/Q&gt;&lt;R&gt;1&lt;/R&gt;&lt;C&gt;1&lt;/C&gt;&lt;D xsi:type="xsd:double"&gt;50.18627&lt;/D&gt;&lt;/FQL&gt;&lt;FQL&gt;&lt;Q&gt;DUMMY^ECON_EXPR_DATA('FDS_ECON[NTCPMIINDEXSA@SA]',05/2024,,Q)&lt;/Q&gt;&lt;R&gt;1&lt;/R&gt;&lt;C&gt;1&lt;/C&gt;&lt;D xsi:type="xsd:double"&gt;56.53707&lt;/D&gt;&lt;/FQL&gt;&lt;FQL&gt;&lt;Q&gt;DUMMY^ECON_EXPR_DATA('FDS_ECON[NTCPMIINDEXSA@SA]',03/2024,,Q)&lt;/Q&gt;&lt;R&gt;1&lt;/R&gt;&lt;C&gt;1&lt;/C&gt;&lt;D xsi:type="xsd:double"&gt;56.53707&lt;/D&gt;&lt;/FQL&gt;&lt;FQL&gt;&lt;Q&gt;DUMMY^ECON_EXPR_DATA('FDS_ECON[PMIDMMANHE]',05/2024,,Q)&lt;/Q&gt;&lt;R&gt;1&lt;/R&gt;&lt;C&gt;1&lt;/C&gt;&lt;D xsi:type="xsd:double"&gt;49.135437&lt;/D&gt;&lt;/FQL&gt;&lt;FQL&gt;&lt;Q&gt;DUMMY^ECON_EXPR_DATA('FDS_ECON[PMIDMMANHE]',03/2024,,Q)&lt;/Q&gt;&lt;R&gt;1&lt;/R&gt;&lt;C&gt;1&lt;/C&gt;&lt;D xsi:type="xsd:double"&gt;49.135437&lt;/D&gt;&lt;/FQL&gt;&lt;FQL&gt;&lt;Q&gt;DUMMY^ECON_EXPR_DATA('FDS_ECON[NTCPMIMFGSA@EME]',05/2024,,Q)&lt;/Q&gt;&lt;R&gt;1&lt;/R&gt;&lt;C&gt;1&lt;/C&gt;&lt;D xsi:type="xsd:double"&gt;51.512165&lt;/D&gt;&lt;/FQL&gt;&lt;FQL&gt;&lt;Q&gt;DUMMY^ECON_EXPR_DATA('FDS_ECON[NTCPMIMFGSA@EME]',03/2024,,Q)&lt;/Q&gt;&lt;R&gt;1&lt;/R&gt;&lt;C&gt;1&lt;/C&gt;&lt;D xsi:type="xsd:double"&gt;51.512165&lt;/D&gt;&lt;/FQL&gt;&lt;FQL&gt;&lt;Q&gt;CC_QA^IMF_IFS_RCPI_Q(-2AM)&lt;/Q&gt;&lt;R&gt;0&lt;/R&gt;&lt;C&gt;0&lt;/C&gt;&lt;/FQL&gt;&lt;FQL&gt;&lt;Q&gt;CC_ID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AE^IMF_IFS_RCPI_Q(-3AM)&lt;/Q&gt;&lt;R&gt;0&lt;/R&gt;&lt;C&gt;0&lt;/C&gt;&lt;/FQL&gt;&lt;FQL&gt;&lt;Q&gt;CC_TW^IMF_IFS_RCPI_Q(-3AM)&lt;/Q&gt;&lt;R&gt;0&lt;/R&gt;&lt;C&gt;0&lt;/C&gt;&lt;/FQL&gt;&lt;FQL&gt;&lt;Q&gt;CC_ID^IMF_IFS_RCPI_Q(-3AM)&lt;/Q&gt;&lt;R&gt;0&lt;/R&gt;&lt;C&gt;0&lt;/C&gt;&lt;/FQL&gt;&lt;FQL&gt;&lt;Q&gt;CC_QA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<sst xmlns="http://schemas.openxmlformats.org/spreadsheetml/2006/main" count="2612" uniqueCount="922">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</sst>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0.2857142857142857</v>
      </c>
    </row>
    <row r="7" spans="3:4" x14ac:dyDescent="0.35">
      <c r="C7" s="59" t="s">
        <v>910</v>
      </c>
      <c r="D7" s="60">
        <f>Timing!M30</f>
        <v>0.2857142857142857</v>
      </c>
    </row>
    <row r="8" spans="3:4" ht="15" thickBot="1" x14ac:dyDescent="0.4">
      <c r="C8" s="12" t="s">
        <v>911</v>
      </c>
      <c r="D8" s="62">
        <f>Timing!N30</f>
        <v>0.47619047619047616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9</v>
      </c>
      <c r="F7" s="128">
        <f>VLOOKUP(B7,Safety!$B$4:$R$24,17,FALSE)</f>
        <v>50</v>
      </c>
      <c r="G7" s="134">
        <f t="shared" ref="G7:G26" si="0">(D7*$D$2 +E7*$E$2 +F7*$F$2)/($D$2+$E$2+$F$2)</f>
        <v>43.900000000000006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54.500000000000007</v>
      </c>
      <c r="J7" s="126">
        <f ca="1">VLOOKUP(B7,'Momnetum ranking'!A:AJ,36,FALSE)</f>
        <v>4.5</v>
      </c>
      <c r="K7" s="173">
        <f>VLOOKUP(B7,'Momnetum ranking'!$A$3:$H$23,8,FALSE)</f>
        <v>0.31372549019607843</v>
      </c>
      <c r="L7" s="127">
        <f>VLOOKUP(B7,'Currency- 2'!$A$3:$U$23,21,FALSE)</f>
        <v>4.5</v>
      </c>
      <c r="M7" s="136">
        <f t="shared" ref="M7:M26" ca="1" si="1">D7*$D$2 + E7*$E$2 + F7*$F$2 + I7*$I$2 + J7*$J$2 + L7*$L$2</f>
        <v>26.318683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36.300000000000004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81.8</v>
      </c>
      <c r="J8" s="126">
        <f ca="1">VLOOKUP(B8,'Momnetum ranking'!A:AJ,36,FALSE)</f>
        <v>77.2</v>
      </c>
      <c r="K8" s="173">
        <f>VLOOKUP(B8,'Momnetum ranking'!$A$3:$H$23,8,FALSE)</f>
        <v>0.3235294117647059</v>
      </c>
      <c r="L8" s="127">
        <f>VLOOKUP(B8,'Currency- 2'!$A$3:$U$23,21,FALSE)</f>
        <v>40.9</v>
      </c>
      <c r="M8" s="136">
        <f t="shared" ca="1" si="1"/>
        <v>62.218911000000006</v>
      </c>
      <c r="N8" s="127" cm="1">
        <f t="array" aca="1" ref="N8" ca="1">_xlfn.PERCENTRANK.EXC(_xlfn._xlws.FILTER($M$7:M$26, ISNUMBER($M$7:M$26)),M8)*100</f>
        <v>80.900000000000006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36.299999999999997</v>
      </c>
      <c r="E9" s="128">
        <f>VLOOKUP(B9,'Quality - 2'!$B$2:$S$22,18,FALSE)</f>
        <v>72.7</v>
      </c>
      <c r="F9" s="128">
        <f>VLOOKUP(B9,Safety!$B$4:$R$24,17,FALSE)</f>
        <v>27.200000000000003</v>
      </c>
      <c r="G9" s="134">
        <f t="shared" si="0"/>
        <v>45.400000000000006</v>
      </c>
      <c r="H9" s="134" cm="1">
        <f t="array" ref="H9">_xlfn.PERCENTRANK.EXC(_xlfn._xlws.FILTER($G$7:G$26, ISNUMBER($G$7:G$26)),G9)*100</f>
        <v>42.8</v>
      </c>
      <c r="I9" s="171">
        <f>VLOOKUP(B9,'LIQIDITY 2'!$A$3:$X$23,24,FALSE)</f>
        <v>54.500000000000007</v>
      </c>
      <c r="J9" s="126">
        <f ca="1">VLOOKUP(B9,'Momnetum ranking'!A:AJ,36,FALSE)</f>
        <v>63.6</v>
      </c>
      <c r="K9" s="173">
        <f>VLOOKUP(B9,'Momnetum ranking'!$A$3:$H$23,8,FALSE)</f>
        <v>0.39215686274509803</v>
      </c>
      <c r="L9" s="127">
        <f>VLOOKUP(B9,'Currency- 2'!$A$3:$U$23,21,FALSE)</f>
        <v>36.299999999999997</v>
      </c>
      <c r="M9" s="136">
        <f t="shared" ca="1" si="1"/>
        <v>53.58863800000001</v>
      </c>
      <c r="N9" s="127" cm="1">
        <f t="array" aca="1" ref="N9" ca="1">_xlfn.PERCENTRANK.EXC(_xlfn._xlws.FILTER($M$7:M$26, ISNUMBER($M$7:M$26)),M9)*100</f>
        <v>57.099999999999994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54.500000000000007</v>
      </c>
      <c r="G10" s="134">
        <f t="shared" si="0"/>
        <v>56.033333333333346</v>
      </c>
      <c r="H10" s="134" cm="1">
        <f t="array" ref="H10">_xlfn.PERCENTRANK.EXC(_xlfn._xlws.FILTER($G$7:G$26, ISNUMBER($G$7:G$26)),G10)*100</f>
        <v>71.399999999999991</v>
      </c>
      <c r="I10" s="171">
        <f>VLOOKUP(B10,'LIQIDITY 2'!$A$3:$X$23,24,FALSE)</f>
        <v>4.5</v>
      </c>
      <c r="J10" s="126">
        <f ca="1">VLOOKUP(B10,'Momnetum ranking'!A:AJ,36,FALSE)</f>
        <v>95.399999999999991</v>
      </c>
      <c r="K10" s="173">
        <f>VLOOKUP(B10,'Momnetum ranking'!$A$3:$H$23,8,FALSE)</f>
        <v>0.40659340659340659</v>
      </c>
      <c r="L10" s="127">
        <f>VLOOKUP(B10,'Currency- 2'!$A$3:$U$23,21,FALSE)</f>
        <v>63.6</v>
      </c>
      <c r="M10" s="136">
        <f t="shared" ca="1" si="1"/>
        <v>62.228318999999999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68.100000000000009</v>
      </c>
      <c r="G11" s="134">
        <f t="shared" si="0"/>
        <v>52.966666666666676</v>
      </c>
      <c r="H11" s="134" cm="1">
        <f t="array" ref="H11">_xlfn.PERCENTRANK.EXC(_xlfn._xlws.FILTER($G$7:G$26, ISNUMBER($G$7:G$26)),G11)*100</f>
        <v>57.099999999999994</v>
      </c>
      <c r="I11" s="171">
        <f>VLOOKUP(B11,'LIQIDITY 2'!$A$3:$X$23,24,FALSE)</f>
        <v>4.5</v>
      </c>
      <c r="J11" s="126">
        <f ca="1">VLOOKUP(B11,'Momnetum ranking'!A:AJ,36,FALSE)</f>
        <v>90.9</v>
      </c>
      <c r="K11" s="173">
        <f>VLOOKUP(B11,'Momnetum ranking'!$A$3:$H$23,8,FALSE)</f>
        <v>0.40136054421768708</v>
      </c>
      <c r="L11" s="127">
        <f>VLOOKUP(B11,'Currency- 2'!$A$3:$U$23,21,FALSE)</f>
        <v>81.8</v>
      </c>
      <c r="M11" s="136">
        <f t="shared" ca="1" si="1"/>
        <v>61.32841100000001</v>
      </c>
      <c r="N11" s="127" cm="1">
        <f t="array" aca="1" ref="N11" ca="1">_xlfn.PERCENTRANK.EXC(_xlfn._xlws.FILTER($M$7:M$26, ISNUMBER($M$7:M$26)),M11)*100</f>
        <v>76.099999999999994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95.399999999999991</v>
      </c>
      <c r="E12" s="128">
        <f>VLOOKUP(B12,'Quality - 2'!$B$2:$S$22,18,FALSE)</f>
        <v>18.099999999999998</v>
      </c>
      <c r="F12" s="128">
        <f>VLOOKUP(B12,Safety!$B$4:$R$24,17,FALSE)</f>
        <v>40.9</v>
      </c>
      <c r="G12" s="134">
        <f t="shared" si="0"/>
        <v>51.466666666666669</v>
      </c>
      <c r="H12" s="134" cm="1">
        <f t="array" ref="H12">_xlfn.PERCENTRANK.EXC(_xlfn._xlws.FILTER($G$7:G$26, ISNUMBER($G$7:G$26)),G12)*100</f>
        <v>52.300000000000004</v>
      </c>
      <c r="I12" s="171">
        <f>VLOOKUP(B12,'LIQIDITY 2'!$A$3:$X$23,24,FALSE)</f>
        <v>4.5</v>
      </c>
      <c r="J12" s="126">
        <f ca="1">VLOOKUP(B12,'Momnetum ranking'!A:AJ,36,FALSE)</f>
        <v>40.9</v>
      </c>
      <c r="K12" s="173">
        <f>VLOOKUP(B12,'Momnetum ranking'!$A$3:$H$23,8,FALSE)</f>
        <v>0.20930232558139536</v>
      </c>
      <c r="L12" s="127">
        <f>VLOOKUP(B12,'Currency- 2'!$A$3:$U$23,21,FALSE)</f>
        <v>90.9</v>
      </c>
      <c r="M12" s="136">
        <f t="shared" ca="1" si="1"/>
        <v>41.788455999999996</v>
      </c>
      <c r="N12" s="127" cm="1">
        <f t="array" aca="1" ref="N12" ca="1">_xlfn.PERCENTRANK.EXC(_xlfn._xlws.FILTER($M$7:M$26, ISNUMBER($M$7:M$26)),M12)*100</f>
        <v>33.300000000000004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81.8</v>
      </c>
      <c r="F13" s="128">
        <f>VLOOKUP(B13,Safety!$B$4:$R$24,17,FALSE)</f>
        <v>54.500000000000007</v>
      </c>
      <c r="G13" s="134">
        <f t="shared" si="0"/>
        <v>71.166666666666671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90.9</v>
      </c>
      <c r="J13" s="126">
        <f ca="1">VLOOKUP(B13,'Momnetum ranking'!A:AJ,36,FALSE)</f>
        <v>54.500000000000007</v>
      </c>
      <c r="K13" s="173">
        <f>VLOOKUP(B13,'Momnetum ranking'!$A$3:$H$23,8,FALSE)</f>
        <v>0.20336391437308868</v>
      </c>
      <c r="L13" s="127">
        <f>VLOOKUP(B13,'Currency- 2'!$A$3:$U$23,21,FALSE)</f>
        <v>68.100000000000009</v>
      </c>
      <c r="M13" s="136">
        <f t="shared" ca="1" si="1"/>
        <v>68.137865000000005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90.9</v>
      </c>
      <c r="J14" s="126">
        <f ca="1">VLOOKUP(B14,'Momnetum ranking'!A:AJ,36,FALSE)</f>
        <v>36.299999999999997</v>
      </c>
      <c r="K14" s="173">
        <f>VLOOKUP(B14,'Momnetum ranking'!$A$3:$H$23,8,FALSE)</f>
        <v>0.16494845360824742</v>
      </c>
      <c r="L14" s="127">
        <f>VLOOKUP(B14,'Currency- 2'!$A$3:$U$23,21,FALSE)</f>
        <v>68.100000000000009</v>
      </c>
      <c r="M14" s="136">
        <f t="shared" ca="1" si="1"/>
        <v>62.677683000000002</v>
      </c>
      <c r="N14" s="127" cm="1">
        <f t="array" aca="1" ref="N14" ca="1">_xlfn.PERCENTRANK.EXC(_xlfn._xlws.FILTER($M$7:M$26, ISNUMBER($M$7:M$26)),M14)*100</f>
        <v>90.4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81.8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33.299999999999997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4.5</v>
      </c>
      <c r="J15" s="126">
        <f ca="1">VLOOKUP(B15,'Momnetum ranking'!A:AJ,36,FALSE)</f>
        <v>59</v>
      </c>
      <c r="K15" s="173">
        <f>VLOOKUP(B15,'Momnetum ranking'!$A$3:$H$23,8,FALSE)</f>
        <v>0.375</v>
      </c>
      <c r="L15" s="127">
        <f>VLOOKUP(B15,'Currency- 2'!$A$3:$U$23,21,FALSE)</f>
        <v>31.8</v>
      </c>
      <c r="M15" s="136">
        <f t="shared" ca="1" si="1"/>
        <v>37.669001000000002</v>
      </c>
      <c r="N15" s="127" cm="1">
        <f t="array" aca="1" ref="N15" ca="1">_xlfn.PERCENTRANK.EXC(_xlfn._xlws.FILTER($M$7:M$26, ISNUMBER($M$7:M$26)),M15)*100</f>
        <v>23.799999999999997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85.7</v>
      </c>
      <c r="I16" s="171">
        <f>VLOOKUP(B16,'LIQIDITY 2'!$A$3:$X$23,24,FALSE)</f>
        <v>40.9</v>
      </c>
      <c r="J16" s="126">
        <f ca="1">VLOOKUP(B16,'Momnetum ranking'!A:AJ,36,FALSE)</f>
        <v>27.200000000000003</v>
      </c>
      <c r="K16" s="173">
        <f>VLOOKUP(B16,'Momnetum ranking'!$A$3:$H$23,8,FALSE)</f>
        <v>0.33333333333333331</v>
      </c>
      <c r="L16" s="127">
        <f>VLOOKUP(B16,'Currency- 2'!$A$3:$U$23,21,FALSE)</f>
        <v>22.7</v>
      </c>
      <c r="M16" s="136">
        <f t="shared" ca="1" si="1"/>
        <v>41.757957000000005</v>
      </c>
      <c r="N16" s="127" cm="1">
        <f t="array" aca="1" ref="N16" ca="1">_xlfn.PERCENTRANK.EXC(_xlfn._xlws.FILTER($M$7:M$26, ISNUMBER($M$7:M$26)),M16)*100</f>
        <v>28.499999999999996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63.6</v>
      </c>
      <c r="F17" s="128">
        <f>VLOOKUP(B17,Safety!$B$4:$R$24,17,FALSE)</f>
        <v>36.299999999999997</v>
      </c>
      <c r="G17" s="134">
        <f t="shared" si="0"/>
        <v>39.333333333333336</v>
      </c>
      <c r="H17" s="134" cm="1">
        <f t="array" ref="H17">_xlfn.PERCENTRANK.EXC(_xlfn._xlws.FILTER($G$7:G$26, ISNUMBER($G$7:G$26)),G17)*100</f>
        <v>33.300000000000004</v>
      </c>
      <c r="I17" s="171">
        <f>VLOOKUP(B17,'LIQIDITY 2'!$A$3:$X$23,24,FALSE)</f>
        <v>40.9</v>
      </c>
      <c r="J17" s="126">
        <f ca="1">VLOOKUP(B17,'Momnetum ranking'!A:AJ,36,FALSE)</f>
        <v>72.7</v>
      </c>
      <c r="K17" s="173">
        <f>VLOOKUP(B17,'Momnetum ranking'!$A$3:$H$23,8,FALSE)</f>
        <v>0.44117647058823528</v>
      </c>
      <c r="L17" s="127">
        <f>VLOOKUP(B17,'Currency- 2'!$A$3:$U$23,21,FALSE)</f>
        <v>77.2</v>
      </c>
      <c r="M17" s="136">
        <f t="shared" ca="1" si="1"/>
        <v>56.778819999999996</v>
      </c>
      <c r="N17" s="127" cm="1">
        <f t="array" aca="1" ref="N17" ca="1">_xlfn.PERCENTRANK.EXC(_xlfn._xlws.FILTER($M$7:M$26, ISNUMBER($M$7:M$26)),M17)*100</f>
        <v>66.600000000000009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40.9</v>
      </c>
      <c r="F18" s="128">
        <f>VLOOKUP(B18,Safety!$B$4:$R$24,17,FALSE)</f>
        <v>90.9</v>
      </c>
      <c r="G18" s="134">
        <f t="shared" si="0"/>
        <v>48.466666666666676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4.5</v>
      </c>
      <c r="J18" s="126">
        <f ca="1">VLOOKUP(B18,'Momnetum ranking'!A:AJ,36,FALSE)</f>
        <v>45.4</v>
      </c>
      <c r="K18" s="173">
        <f>VLOOKUP(B18,'Momnetum ranking'!$A$3:$H$23,8,FALSE)</f>
        <v>0.19354838709677419</v>
      </c>
      <c r="L18" s="127">
        <f>VLOOKUP(B18,'Currency- 2'!$A$3:$U$23,21,FALSE)</f>
        <v>86.3</v>
      </c>
      <c r="M18" s="136">
        <f t="shared" ca="1" si="1"/>
        <v>42.228546000000001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59</v>
      </c>
      <c r="F19" s="128">
        <f>VLOOKUP(B19,Safety!$B$4:$R$24,17,FALSE)</f>
        <v>81.8</v>
      </c>
      <c r="G19" s="134">
        <f t="shared" si="0"/>
        <v>56</v>
      </c>
      <c r="H19" s="134" cm="1">
        <f t="array" ref="H19">_xlfn.PERCENTRANK.EXC(_xlfn._xlws.FILTER($G$7:G$26, ISNUMBER($G$7:G$26)),G19)*100</f>
        <v>66.600000000000009</v>
      </c>
      <c r="I19" s="171">
        <f>VLOOKUP(B19,'LIQIDITY 2'!$A$3:$X$23,24,FALSE)</f>
        <v>54.500000000000007</v>
      </c>
      <c r="J19" s="126">
        <f ca="1">VLOOKUP(B19,'Momnetum ranking'!A:AJ,36,FALSE)</f>
        <v>9</v>
      </c>
      <c r="K19" s="173">
        <f>VLOOKUP(B19,'Momnetum ranking'!$A$3:$H$23,8,FALSE)</f>
        <v>0.31818181818181818</v>
      </c>
      <c r="L19" s="127">
        <f>VLOOKUP(B19,'Currency- 2'!$A$3:$U$23,21,FALSE)</f>
        <v>13.600000000000001</v>
      </c>
      <c r="M19" s="136">
        <f t="shared" ca="1" si="1"/>
        <v>32.658320000000003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31.8</v>
      </c>
      <c r="E20" s="128">
        <f>VLOOKUP(B20,'Quality - 2'!$B$2:$S$22,18,FALSE)</f>
        <v>36.299999999999997</v>
      </c>
      <c r="F20" s="128">
        <f>VLOOKUP(B20,Safety!$B$4:$R$24,17,FALSE)</f>
        <v>22.7</v>
      </c>
      <c r="G20" s="134">
        <f t="shared" si="0"/>
        <v>30.266666666666669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81.8</v>
      </c>
      <c r="J20" s="126">
        <f ca="1">VLOOKUP(B20,'Momnetum ranking'!A:AJ,36,FALSE)</f>
        <v>68.100000000000009</v>
      </c>
      <c r="K20" s="173">
        <f>VLOOKUP(B20,'Momnetum ranking'!$A$3:$H$23,8,FALSE)</f>
        <v>0.42307692307692307</v>
      </c>
      <c r="L20" s="127">
        <f>VLOOKUP(B20,'Currency- 2'!$A$3:$U$23,21,FALSE)</f>
        <v>27.200000000000003</v>
      </c>
      <c r="M20" s="136">
        <f t="shared" ca="1" si="1"/>
        <v>55.399092000000003</v>
      </c>
      <c r="N20" s="127" cm="1">
        <f t="array" aca="1" ref="N20" ca="1">_xlfn.PERCENTRANK.EXC(_xlfn._xlws.FILTER($M$7:M$26, ISNUMBER($M$7:M$26)),M20)*100</f>
        <v>61.9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40.9</v>
      </c>
      <c r="E21" s="128">
        <f>VLOOKUP(B21,'Quality - 2'!$B$2:$S$22,18,FALSE)</f>
        <v>27.200000000000003</v>
      </c>
      <c r="F21" s="128">
        <f>VLOOKUP(B21,Safety!$B$4:$R$24,17,FALSE)</f>
        <v>18.099999999999998</v>
      </c>
      <c r="G21" s="134">
        <f t="shared" si="0"/>
        <v>28.733333333333334</v>
      </c>
      <c r="H21" s="134" cm="1">
        <f t="array" ref="H21">_xlfn.PERCENTRANK.EXC(_xlfn._xlws.FILTER($G$7:G$26, ISNUMBER($G$7:G$26)),G21)*100</f>
        <v>9.5</v>
      </c>
      <c r="I21" s="171">
        <f>VLOOKUP(B21,'LIQIDITY 2'!$A$3:$X$23,24,FALSE)</f>
        <v>54.500000000000007</v>
      </c>
      <c r="J21" s="126">
        <f ca="1">VLOOKUP(B21,'Momnetum ranking'!A:AJ,36,FALSE)</f>
        <v>81.8</v>
      </c>
      <c r="K21" s="173">
        <f>VLOOKUP(B21,'Momnetum ranking'!$A$3:$H$23,8,FALSE)</f>
        <v>0.27272727272727271</v>
      </c>
      <c r="L21" s="127">
        <f>VLOOKUP(B21,'Currency- 2'!$A$3:$U$23,21,FALSE)</f>
        <v>54.500000000000007</v>
      </c>
      <c r="M21" s="136">
        <f t="shared" ca="1" si="1"/>
        <v>57.689138</v>
      </c>
      <c r="N21" s="127" cm="1">
        <f t="array" aca="1" ref="N21" ca="1">_xlfn.PERCENTRANK.EXC(_xlfn._xlws.FILTER($M$7:M$26, ISNUMBER($M$7:M$26)),M21)*100</f>
        <v>71.399999999999991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22.7</v>
      </c>
      <c r="F22" s="128">
        <f>VLOOKUP(B22,Safety!$B$4:$R$24,17,FALSE)</f>
        <v>40.9</v>
      </c>
      <c r="G22" s="134">
        <f t="shared" si="0"/>
        <v>24.200000000000003</v>
      </c>
      <c r="H22" s="134" cm="1">
        <f t="array" ref="H22">_xlfn.PERCENTRANK.EXC(_xlfn._xlws.FILTER($G$7:G$26, ISNUMBER($G$7:G$26)),G22)*100</f>
        <v>4.7</v>
      </c>
      <c r="I22" s="171">
        <f>VLOOKUP(B22,'LIQIDITY 2'!$A$3:$X$23,24,FALSE)</f>
        <v>54.500000000000007</v>
      </c>
      <c r="J22" s="126">
        <f ca="1">VLOOKUP(B22,'Momnetum ranking'!A:AJ,36,FALSE)</f>
        <v>13.600000000000001</v>
      </c>
      <c r="K22" s="173">
        <f>VLOOKUP(B22,'Momnetum ranking'!$A$3:$H$23,8,FALSE)</f>
        <v>0.22916666666666666</v>
      </c>
      <c r="L22" s="127">
        <f>VLOOKUP(B22,'Currency- 2'!$A$3:$U$23,21,FALSE)</f>
        <v>59</v>
      </c>
      <c r="M22" s="136">
        <f t="shared" ca="1" si="1"/>
        <v>29.499274000000007</v>
      </c>
      <c r="N22" s="127" cm="1">
        <f t="array" aca="1" ref="N22" ca="1">_xlfn.PERCENTRANK.EXC(_xlfn._xlws.FILTER($M$7:M$26, ISNUMBER($M$7:M$26)),M22)*100</f>
        <v>9.5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50</v>
      </c>
      <c r="F23" s="128">
        <f>VLOOKUP(B23,Safety!$B$4:$R$24,17,FALSE)</f>
        <v>4.5</v>
      </c>
      <c r="G23" s="134">
        <f t="shared" si="0"/>
        <v>36.333333333333336</v>
      </c>
      <c r="H23" s="134" cm="1">
        <f t="array" ref="H23">_xlfn.PERCENTRANK.EXC(_xlfn._xlws.FILTER($G$7:G$26, ISNUMBER($G$7:G$26)),G23)*100</f>
        <v>28.499999999999996</v>
      </c>
      <c r="I23" s="171">
        <f>VLOOKUP(B23,'LIQIDITY 2'!$A$3:$X$23,24,FALSE)</f>
        <v>4.5</v>
      </c>
      <c r="J23" s="126">
        <f ca="1">VLOOKUP(B23,'Momnetum ranking'!A:AJ,36,FALSE)</f>
        <v>86.3</v>
      </c>
      <c r="K23" s="173">
        <f>VLOOKUP(B23,'Momnetum ranking'!$A$3:$H$23,8,FALSE)</f>
        <v>0.16494845360824742</v>
      </c>
      <c r="L23" s="127">
        <f>VLOOKUP(B23,'Currency- 2'!$A$3:$U$23,21,FALSE)</f>
        <v>9</v>
      </c>
      <c r="M23" s="136">
        <f t="shared" ca="1" si="1"/>
        <v>47.218910000000001</v>
      </c>
      <c r="N23" s="127" cm="1">
        <f t="array" aca="1" ref="N23" ca="1">_xlfn.PERCENTRANK.EXC(_xlfn._xlws.FILTER($M$7:M$26, ISNUMBER($M$7:M$26)),M23)*100</f>
        <v>52.300000000000004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54.500000000000007</v>
      </c>
      <c r="F24" s="128">
        <f>VLOOKUP(B24,Safety!$B$4:$R$24,17,FALSE)</f>
        <v>27.200000000000003</v>
      </c>
      <c r="G24" s="134">
        <f t="shared" si="0"/>
        <v>57.533333333333339</v>
      </c>
      <c r="H24" s="134" cm="1">
        <f t="array" ref="H24">_xlfn.PERCENTRANK.EXC(_xlfn._xlws.FILTER($G$7:G$26, ISNUMBER($G$7:G$26)),G24)*100</f>
        <v>76.099999999999994</v>
      </c>
      <c r="I24" s="171">
        <f>VLOOKUP(B24,'LIQIDITY 2'!$A$3:$X$23,24,FALSE)</f>
        <v>54.500000000000007</v>
      </c>
      <c r="J24" s="126">
        <f ca="1">VLOOKUP(B24,'Momnetum ranking'!A:AJ,36,FALSE)</f>
        <v>31.8</v>
      </c>
      <c r="K24" s="173">
        <f>VLOOKUP(B24,'Momnetum ranking'!$A$3:$H$23,8,FALSE)</f>
        <v>0.20689655172413793</v>
      </c>
      <c r="L24" s="127">
        <f>VLOOKUP(B24,'Currency- 2'!$A$3:$U$23,21,FALSE)</f>
        <v>18.099999999999998</v>
      </c>
      <c r="M24" s="136">
        <f t="shared" ca="1" si="1"/>
        <v>42.688274000000007</v>
      </c>
      <c r="N24" s="127" cm="1">
        <f t="array" aca="1" ref="N24" ca="1">_xlfn.PERCENTRANK.EXC(_xlfn._xlws.FILTER($M$7:M$26, ISNUMBER($M$7:M$26)),M24)*100</f>
        <v>42.8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31.8</v>
      </c>
      <c r="F25" s="128">
        <f>VLOOKUP(B25,Safety!$B$4:$R$24,17,FALSE)</f>
        <v>63.6</v>
      </c>
      <c r="G25" s="134">
        <f t="shared" si="0"/>
        <v>54.500000000000014</v>
      </c>
      <c r="H25" s="134" cm="1">
        <f t="array" ref="H25">_xlfn.PERCENTRANK.EXC(_xlfn._xlws.FILTER($G$7:G$26, ISNUMBER($G$7:G$26)),G25)*100</f>
        <v>61.9</v>
      </c>
      <c r="I25" s="171">
        <f>VLOOKUP(B25,'LIQIDITY 2'!$A$3:$X$23,24,FALSE)</f>
        <v>4.5</v>
      </c>
      <c r="J25" s="126">
        <f ca="1">VLOOKUP(B25,'Momnetum ranking'!A:AJ,36,FALSE)</f>
        <v>50</v>
      </c>
      <c r="K25" s="173">
        <f>VLOOKUP(B25,'Momnetum ranking'!$A$3:$H$23,8,FALSE)</f>
        <v>0.14285714285714285</v>
      </c>
      <c r="L25" s="127">
        <f>VLOOKUP(B25,'Currency- 2'!$A$3:$U$23,21,FALSE)</f>
        <v>95.399999999999991</v>
      </c>
      <c r="M25" s="136">
        <f t="shared" ca="1" si="1"/>
        <v>46.788364999999999</v>
      </c>
      <c r="N25" s="127" cm="1">
        <f t="array" aca="1" ref="N25" ca="1">_xlfn.PERCENTRANK.EXC(_xlfn._xlws.FILTER($M$7:M$26, ISNUMBER($M$7:M$26)),M25)*100</f>
        <v>47.599999999999994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45.4</v>
      </c>
      <c r="E26" s="129">
        <f>VLOOKUP(B26,'Quality - 2'!$B$2:$S$22,18,FALSE)</f>
        <v>45.4</v>
      </c>
      <c r="F26" s="129">
        <f>VLOOKUP(B26,Safety!$B$4:$R$24,17,FALSE)</f>
        <v>86.3</v>
      </c>
      <c r="G26" s="135">
        <f t="shared" si="0"/>
        <v>59.033333333333339</v>
      </c>
      <c r="H26" s="135" cm="1">
        <f t="array" ref="H26">_xlfn.PERCENTRANK.EXC(_xlfn._xlws.FILTER($G$7:G$26, ISNUMBER($G$7:G$26)),G26)*100</f>
        <v>80.900000000000006</v>
      </c>
      <c r="I26" s="172">
        <f>VLOOKUP(B26,'LIQIDITY 2'!$A$3:$X$23,24,FALSE)</f>
        <v>4.5</v>
      </c>
      <c r="J26" s="130">
        <f ca="1">VLOOKUP(B26,'Momnetum ranking'!A:AJ,36,FALSE)</f>
        <v>18.099999999999998</v>
      </c>
      <c r="K26" s="174">
        <f>VLOOKUP(B26,'Momnetum ranking'!$A$3:$H$23,8,FALSE)</f>
        <v>0.24</v>
      </c>
      <c r="L26" s="131">
        <f>VLOOKUP(B26,'Currency- 2'!$A$3:$U$23,21,FALSE)</f>
        <v>45.4</v>
      </c>
      <c r="M26" s="137">
        <f t="shared" ca="1" si="1"/>
        <v>30.388228999999995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0.21386524915100763</v>
      </c>
      <c r="F9" s="10">
        <f ca="1">VLOOKUP(B9,OUTPUT_COUNTRY!$B$7:$N$26, 9, FALSE)</f>
        <v>36.299999999999997</v>
      </c>
      <c r="G9" s="176">
        <f>VLOOKUP(B9,OUTPUT_COUNTRY!$B$7:$N$26, 7, FALSE)</f>
        <v>95.199999999999989</v>
      </c>
      <c r="H9" s="10">
        <f>VLOOKUP(B9,OUTPUT_COUNTRY!$B$7:$N$26, 8, FALSE)</f>
        <v>90.9</v>
      </c>
      <c r="I9" s="10">
        <f>VLOOKUP(B9,OUTPUT_COUNTRY!$B$7:$N$26, 11, FALSE)</f>
        <v>68.100000000000009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4.6758414654543161</v>
      </c>
      <c r="M9" s="175" t="e">
        <f t="shared" ref="M9:M29" si="3">L9/$L$30</f>
        <v>#N/A</v>
      </c>
      <c r="N9" s="10">
        <f>IF(H9&gt;=$F$3,1/E9,0)</f>
        <v>4.6758414654543161</v>
      </c>
      <c r="O9" s="175" t="e">
        <f t="shared" ref="O9:O29" si="4">N9/$N$30</f>
        <v>#N/A</v>
      </c>
      <c r="P9" s="10">
        <f>IF(I9&gt;=$F$5,1/E9,0)</f>
        <v>4.6758414654543161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0.30404997861490068</v>
      </c>
      <c r="F10">
        <f ca="1">VLOOKUP(B10,OUTPUT_COUNTRY!$B$7:$N$26, 9, FALSE)</f>
        <v>31.8</v>
      </c>
      <c r="G10" s="47">
        <f>VLOOKUP(B10,OUTPUT_COUNTRY!$B$7:$N$26, 7, FALSE)</f>
        <v>76.099999999999994</v>
      </c>
      <c r="H10">
        <f>VLOOKUP(B10,OUTPUT_COUNTRY!$B$7:$N$26, 8, FALSE)</f>
        <v>54.500000000000007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3.2889329726497558</v>
      </c>
      <c r="M10" s="147" t="e">
        <f t="shared" si="3"/>
        <v>#N/A</v>
      </c>
      <c r="N10">
        <f t="shared" ref="N10:N29" si="8">IF(H10&gt;=$F$3,1/E10,0)</f>
        <v>3.2889329726497558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0.25101123366500216</v>
      </c>
      <c r="F11">
        <f ca="1">VLOOKUP(B11,OUTPUT_COUNTRY!$B$7:$N$26, 9, FALSE)</f>
        <v>18.099999999999998</v>
      </c>
      <c r="G11" s="47">
        <f>VLOOKUP(B11,OUTPUT_COUNTRY!$B$7:$N$26, 7, FALSE)</f>
        <v>80.900000000000006</v>
      </c>
      <c r="H11">
        <f>VLOOKUP(B11,OUTPUT_COUNTRY!$B$7:$N$26, 8, FALSE)</f>
        <v>4.5</v>
      </c>
      <c r="I11">
        <f>VLOOKUP(B11,OUTPUT_COUNTRY!$B$7:$N$26, 11, FALSE)</f>
        <v>45.4</v>
      </c>
      <c r="J11" s="47">
        <f t="shared" ca="1" si="0"/>
        <v>0</v>
      </c>
      <c r="K11" s="147" t="e">
        <f t="shared" ca="1" si="1"/>
        <v>#N/A</v>
      </c>
      <c r="L11">
        <f t="shared" si="2"/>
        <v>3.983885443687325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0.22203543545783175</v>
      </c>
      <c r="F12">
        <f ca="1">VLOOKUP(B12,OUTPUT_COUNTRY!$B$7:$N$26, 9, FALSE)</f>
        <v>27.200000000000003</v>
      </c>
      <c r="G12" s="47">
        <f>VLOOKUP(B12,OUTPUT_COUNTRY!$B$7:$N$26, 7, FALSE)</f>
        <v>85.7</v>
      </c>
      <c r="H12">
        <f>VLOOKUP(B12,OUTPUT_COUNTRY!$B$7:$N$26, 8, FALSE)</f>
        <v>40.9</v>
      </c>
      <c r="I12">
        <f>VLOOKUP(B12,OUTPUT_COUNTRY!$B$7:$N$26, 11, FALSE)</f>
        <v>22.7</v>
      </c>
      <c r="J12" s="47">
        <f t="shared" ca="1" si="0"/>
        <v>0</v>
      </c>
      <c r="K12" s="147" t="e">
        <f t="shared" ca="1" si="1"/>
        <v>#N/A</v>
      </c>
      <c r="L12">
        <f t="shared" si="2"/>
        <v>4.5037856139405132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0.31177354039521288</v>
      </c>
      <c r="F13">
        <f ca="1">VLOOKUP(B13,OUTPUT_COUNTRY!$B$7:$N$26, 9, FALSE)</f>
        <v>77.2</v>
      </c>
      <c r="G13" s="47">
        <f>VLOOKUP(B13,OUTPUT_COUNTRY!$B$7:$N$26, 7, FALSE)</f>
        <v>23.799999999999997</v>
      </c>
      <c r="H13">
        <f>VLOOKUP(B13,OUTPUT_COUNTRY!$B$7:$N$26, 8, FALSE)</f>
        <v>81.8</v>
      </c>
      <c r="I13">
        <f>VLOOKUP(B13,OUTPUT_COUNTRY!$B$7:$N$26, 11, FALSE)</f>
        <v>40.9</v>
      </c>
      <c r="J13" s="47">
        <f t="shared" ca="1" si="0"/>
        <v>3.2074562797483455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3.2074562797483455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0.26280517930339242</v>
      </c>
      <c r="F14">
        <f ca="1">VLOOKUP(B14,OUTPUT_COUNTRY!$B$7:$N$26, 9, FALSE)</f>
        <v>68.100000000000009</v>
      </c>
      <c r="G14" s="47">
        <f>VLOOKUP(B14,OUTPUT_COUNTRY!$B$7:$N$26, 7, FALSE)</f>
        <v>14.2</v>
      </c>
      <c r="H14">
        <f>VLOOKUP(B14,OUTPUT_COUNTRY!$B$7:$N$26, 8, FALSE)</f>
        <v>81.8</v>
      </c>
      <c r="I14">
        <f>VLOOKUP(B14,OUTPUT_COUNTRY!$B$7:$N$26, 11, FALSE)</f>
        <v>27.200000000000003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3.8051000465465008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0.15839422382381424</v>
      </c>
      <c r="F15">
        <f ca="1">VLOOKUP(B15,OUTPUT_COUNTRY!$B$7:$N$26, 9, FALSE)</f>
        <v>72.7</v>
      </c>
      <c r="G15" s="47">
        <f>VLOOKUP(B15,OUTPUT_COUNTRY!$B$7:$N$26, 7, FALSE)</f>
        <v>33.300000000000004</v>
      </c>
      <c r="H15">
        <f>VLOOKUP(B15,OUTPUT_COUNTRY!$B$7:$N$26, 8, FALSE)</f>
        <v>40.9</v>
      </c>
      <c r="I15">
        <f>VLOOKUP(B15,OUTPUT_COUNTRY!$B$7:$N$26, 11, FALSE)</f>
        <v>77.2</v>
      </c>
      <c r="J15" s="47">
        <f t="shared" ca="1" si="0"/>
        <v>6.3133615346499274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6.3133615346499274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0.21187352844816806</v>
      </c>
      <c r="F16">
        <f ca="1">VLOOKUP(B16,OUTPUT_COUNTRY!$B$7:$N$26, 9, FALSE)</f>
        <v>95.399999999999991</v>
      </c>
      <c r="G16" s="47">
        <f>VLOOKUP(B16,OUTPUT_COUNTRY!$B$7:$N$26, 7, FALSE)</f>
        <v>71.399999999999991</v>
      </c>
      <c r="H16">
        <f>VLOOKUP(B16,OUTPUT_COUNTRY!$B$7:$N$26, 8, FALSE)</f>
        <v>4.5</v>
      </c>
      <c r="I16">
        <f>VLOOKUP(B16,OUTPUT_COUNTRY!$B$7:$N$26, 11, FALSE)</f>
        <v>63.6</v>
      </c>
      <c r="J16" s="47">
        <f t="shared" ca="1" si="0"/>
        <v>4.719796792569281</v>
      </c>
      <c r="K16" s="147" t="e">
        <f t="shared" ca="1" si="1"/>
        <v>#N/A</v>
      </c>
      <c r="L16">
        <f t="shared" si="2"/>
        <v>4.719796792569281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4.719796792569281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0.26623028242017882</v>
      </c>
      <c r="F17">
        <f ca="1">VLOOKUP(B17,OUTPUT_COUNTRY!$B$7:$N$26, 9, FALSE)</f>
        <v>9</v>
      </c>
      <c r="G17" s="47">
        <f>VLOOKUP(B17,OUTPUT_COUNTRY!$B$7:$N$26, 7, FALSE)</f>
        <v>66.600000000000009</v>
      </c>
      <c r="H17">
        <f>VLOOKUP(B17,OUTPUT_COUNTRY!$B$7:$N$26, 8, FALSE)</f>
        <v>54.500000000000007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3.7561467121976255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0.24926507208216805</v>
      </c>
      <c r="F18">
        <f ca="1">VLOOKUP(B18,OUTPUT_COUNTRY!$B$7:$N$26, 9, FALSE)</f>
        <v>63.6</v>
      </c>
      <c r="G18" s="47">
        <f>VLOOKUP(B18,OUTPUT_COUNTRY!$B$7:$N$26, 7, FALSE)</f>
        <v>42.8</v>
      </c>
      <c r="H18">
        <f>VLOOKUP(B18,OUTPUT_COUNTRY!$B$7:$N$26, 8, FALSE)</f>
        <v>54.500000000000007</v>
      </c>
      <c r="I18">
        <f>VLOOKUP(B18,OUTPUT_COUNTRY!$B$7:$N$26, 11, FALSE)</f>
        <v>36.299999999999997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4.0117935162225971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0.33896930257927355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54.500000000000007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2.9501196491565298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0.29352613345625228</v>
      </c>
      <c r="F20">
        <f ca="1">VLOOKUP(B20,OUTPUT_COUNTRY!$B$7:$N$26, 9, FALSE)</f>
        <v>81.8</v>
      </c>
      <c r="G20" s="47">
        <f>VLOOKUP(B20,OUTPUT_COUNTRY!$B$7:$N$26, 7, FALSE)</f>
        <v>9.5</v>
      </c>
      <c r="H20">
        <f>VLOOKUP(B20,OUTPUT_COUNTRY!$B$7:$N$26, 8, FALSE)</f>
        <v>54.500000000000007</v>
      </c>
      <c r="I20">
        <f>VLOOKUP(B20,OUTPUT_COUNTRY!$B$7:$N$26, 11, FALSE)</f>
        <v>54.500000000000007</v>
      </c>
      <c r="J20" s="47">
        <f t="shared" ca="1" si="0"/>
        <v>3.4068516769701596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3.4068516769701596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0.29670273249751122</v>
      </c>
      <c r="F21">
        <f ca="1">VLOOKUP(B21,OUTPUT_COUNTRY!$B$7:$N$26, 9, FALSE)</f>
        <v>59</v>
      </c>
      <c r="G21" s="47">
        <f>VLOOKUP(B21,OUTPUT_COUNTRY!$B$7:$N$26, 7, FALSE)</f>
        <v>19</v>
      </c>
      <c r="H21">
        <f>VLOOKUP(B21,OUTPUT_COUNTRY!$B$7:$N$26, 8, FALSE)</f>
        <v>4.5</v>
      </c>
      <c r="I21">
        <f>VLOOKUP(B21,OUTPUT_COUNTRY!$B$7:$N$26, 11, FALSE)</f>
        <v>31.8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0.19889567150649243</v>
      </c>
      <c r="F22">
        <f ca="1">VLOOKUP(B22,OUTPUT_COUNTRY!$B$7:$N$26, 9, FALSE)</f>
        <v>90.9</v>
      </c>
      <c r="G22" s="47">
        <f>VLOOKUP(B22,OUTPUT_COUNTRY!$B$7:$N$26, 7, FALSE)</f>
        <v>57.099999999999994</v>
      </c>
      <c r="H22">
        <f>VLOOKUP(B22,OUTPUT_COUNTRY!$B$7:$N$26, 8, FALSE)</f>
        <v>4.5</v>
      </c>
      <c r="I22">
        <f>VLOOKUP(B22,OUTPUT_COUNTRY!$B$7:$N$26, 11, FALSE)</f>
        <v>81.8</v>
      </c>
      <c r="J22" s="47">
        <f t="shared" ca="1" si="0"/>
        <v>5.0277615014229085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5.0277615014229085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0.26853543684572978</v>
      </c>
      <c r="F23">
        <f ca="1">VLOOKUP(B23,OUTPUT_COUNTRY!$B$7:$N$26, 9, FALSE)</f>
        <v>54.500000000000007</v>
      </c>
      <c r="G23" s="47">
        <f>VLOOKUP(B23,OUTPUT_COUNTRY!$B$7:$N$26, 7, FALSE)</f>
        <v>90.4</v>
      </c>
      <c r="H23">
        <f>VLOOKUP(B23,OUTPUT_COUNTRY!$B$7:$N$26, 8, FALSE)</f>
        <v>90.9</v>
      </c>
      <c r="I23">
        <f>VLOOKUP(B23,OUTPUT_COUNTRY!$B$7:$N$26, 11, FALSE)</f>
        <v>68.100000000000009</v>
      </c>
      <c r="J23" s="47">
        <f t="shared" ca="1" si="0"/>
        <v>0</v>
      </c>
      <c r="K23" s="147" t="e">
        <f t="shared" ca="1" si="1"/>
        <v>#N/A</v>
      </c>
      <c r="L23">
        <f t="shared" si="2"/>
        <v>3.723903302097471</v>
      </c>
      <c r="M23" s="147" t="e">
        <f t="shared" si="3"/>
        <v>#N/A</v>
      </c>
      <c r="N23">
        <f t="shared" si="8"/>
        <v>3.723903302097471</v>
      </c>
      <c r="O23" s="147" t="e">
        <f t="shared" si="4"/>
        <v>#N/A</v>
      </c>
      <c r="P23">
        <f t="shared" si="9"/>
        <v>3.723903302097471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0.17444692805812573</v>
      </c>
      <c r="F24">
        <f ca="1">VLOOKUP(B24,OUTPUT_COUNTRY!$B$7:$N$26, 9, FALSE)</f>
        <v>50</v>
      </c>
      <c r="G24" s="47">
        <f>VLOOKUP(B24,OUTPUT_COUNTRY!$B$7:$N$26, 7, FALSE)</f>
        <v>61.9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5.7324024626378058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0.16367073670089782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0.34817107113622908</v>
      </c>
      <c r="F26">
        <f ca="1">VLOOKUP(B26,OUTPUT_COUNTRY!$B$7:$N$26, 9, FALSE)</f>
        <v>86.3</v>
      </c>
      <c r="G26" s="47">
        <f>VLOOKUP(B26,OUTPUT_COUNTRY!$B$7:$N$26, 7, FALSE)</f>
        <v>28.499999999999996</v>
      </c>
      <c r="H26">
        <f>VLOOKUP(B26,OUTPUT_COUNTRY!$B$7:$N$26, 8, FALSE)</f>
        <v>4.5</v>
      </c>
      <c r="I26">
        <f>VLOOKUP(B26,OUTPUT_COUNTRY!$B$7:$N$26, 11, FALSE)</f>
        <v>9</v>
      </c>
      <c r="J26" s="47">
        <f t="shared" ca="1" si="0"/>
        <v>2.8721513155489289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0.19380436597590786</v>
      </c>
      <c r="F27">
        <f ca="1">VLOOKUP(B27,OUTPUT_COUNTRY!$B$7:$N$26, 9, FALSE)</f>
        <v>40.9</v>
      </c>
      <c r="G27" s="47">
        <f>VLOOKUP(B27,OUTPUT_COUNTRY!$B$7:$N$26, 7, FALSE)</f>
        <v>52.300000000000004</v>
      </c>
      <c r="H27">
        <f>VLOOKUP(B27,OUTPUT_COUNTRY!$B$7:$N$26, 8, FALSE)</f>
        <v>4.5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5.1598424780807655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0.24289550959757669</v>
      </c>
      <c r="F28">
        <f ca="1">VLOOKUP(B28,OUTPUT_COUNTRY!$B$7:$N$26, 9, FALSE)</f>
        <v>13.600000000000001</v>
      </c>
      <c r="G28" s="47">
        <f>VLOOKUP(B28,OUTPUT_COUNTRY!$B$7:$N$26, 7, FALSE)</f>
        <v>4.7</v>
      </c>
      <c r="H28">
        <f>VLOOKUP(B28,OUTPUT_COUNTRY!$B$7:$N$26, 8, FALSE)</f>
        <v>54.500000000000007</v>
      </c>
      <c r="I28">
        <f>VLOOKUP(B28,OUTPUT_COUNTRY!$B$7:$N$26, 11, FALSE)</f>
        <v>59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4.1169966528272814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0.19243288649359078</v>
      </c>
      <c r="F29" s="13">
        <f ca="1">VLOOKUP(B29,OUTPUT_COUNTRY!$B$7:$N$26, 9, FALSE)</f>
        <v>45.4</v>
      </c>
      <c r="G29" s="149">
        <f>VLOOKUP(B29,OUTPUT_COUNTRY!$B$7:$N$26, 7, FALSE)</f>
        <v>47.599999999999994</v>
      </c>
      <c r="H29" s="13">
        <f>VLOOKUP(B29,OUTPUT_COUNTRY!$B$7:$N$26, 8, FALSE)</f>
        <v>4.5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5.1966169516108476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++</v>
      </c>
      <c r="J10" s="128" t="str">
        <f ca="1">IF(VLOOKUP(C10,OUTPUT_COUNTRY!$B$7:$N$26,9,FALSE)&gt;75,"++",(IF(VLOOKUP(C10,OUTPUT_COUNTRY!$B$7:$N$26,9,FALSE)&gt;50,"+",(IF(VLOOKUP(C10,OUTPUT_COUNTRY!$B$7:$N$26,9,FALSE)&gt;25,"-","--")))))</f>
        <v>++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-</v>
      </c>
      <c r="I11" s="128" t="str">
        <f>IF(VLOOKUP(C11,OUTPUT_COUNTRY!$B$7:$N$26,8,FALSE)&gt;75,"++",(IF(VLOOKUP(C11,OUTPUT_COUNTRY!$B$7:$N$26,8,FALSE)&gt;50,"+",(IF(VLOOKUP(C11,OUTPUT_COUNTRY!$B$7:$N$26,8,FALSE)&gt;25,"-","--")))))</f>
        <v>+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-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+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+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45469</v>
      </c>
      <c r="G3" s="4" cm="1">
        <f t="array" ref="G3">_xll.FDS(D3,"FMA_PE(LTM,0,,,""PORTAGG"",""MEANR"")")</f>
        <v>14.298042723964899</v>
      </c>
      <c r="H3" s="4" cm="1">
        <f t="array" ref="H3">_xll.FDS(D3,"FMA_PE(NTMA,0,,,""PORTAGG"",""MEANR"")")</f>
        <v>12.0730410989023</v>
      </c>
      <c r="I3" cm="1">
        <f t="array" ref="I3">_xll.FDS(D3,"FMA_DIV_YLD(NTMA,NOW,NOW,M,""PORTAGG"",""MEANR"")")</f>
        <v>3.0313280592176501</v>
      </c>
      <c r="J3" s="55" cm="1">
        <f t="array" ref="J3">IFERROR(_xll.FDS(D3,"FG_FCF_YIELD_NTM(0)"),(1/G3*100))</f>
        <v>5.9635747840952202</v>
      </c>
      <c r="K3" s="3" cm="1">
        <f t="array" ref="K3">_xll.FDS(D3,"FMA_EVAL_EBITDA(NTMA,0,,,""PORTAGG"",""MEANR"")")</f>
        <v>9.5939235273050105</v>
      </c>
      <c r="L3" cm="1">
        <f t="array" ref="L3">_xll.FDS(D3,"FMA_EVAL_EBIT(LTMA,NOW,NOW,M,""PORTAGG"",""MEANR"")")</f>
        <v>16.194245749359901</v>
      </c>
      <c r="M3">
        <f>HLOOKUP(D3,'Index ROE'!$A$1:$V$25,25,FALSE)</f>
        <v>12.006892593187199</v>
      </c>
      <c r="N3">
        <f>VLOOKUP(A3,'LIQIDITY 2'!$A$3:$E$26,5,FALSE)</f>
        <v>2.2141999999999999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0.81712805921765019</v>
      </c>
      <c r="R3" s="55">
        <f t="shared" ref="R3:R23" si="1">J3-N3</f>
        <v>3.7493747840952203</v>
      </c>
      <c r="S3">
        <f t="shared" ref="S3:S23" si="2">M3-N3</f>
        <v>9.7926925931871995</v>
      </c>
      <c r="T3">
        <f>M3-O3</f>
        <v>12.0390775931872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31.899999999999995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58.650000000000006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45470</v>
      </c>
      <c r="G4" s="4" cm="1">
        <f t="array" ref="G4">_xll.FDS(D4,"FMA_PE(LTM,0,,,""PORTAGG"",""MEANR"")")</f>
        <v>13.3769529526003</v>
      </c>
      <c r="H4" s="4" cm="1">
        <f t="array" ref="H4">_xll.FDS(D4,"FMA_PE(NTMA,0,,,""PORTAGG"",""MEANR"")")</f>
        <v>7.9137646320117501</v>
      </c>
      <c r="I4" cm="1">
        <f t="array" ref="I4">_xll.FDS(D4,"FMA_DIV_YLD(NTMA,NOW,NOW,M,""PORTAGG"",""MEANR"")")</f>
        <v>5.2590206296476296</v>
      </c>
      <c r="J4" s="55" cm="1">
        <f t="array" ref="J4">IFERROR(_xll.FDS(D4,"FG_FCF_YIELD_NTM(0)"),(1/G4*100))</f>
        <v>9.3775085790831803</v>
      </c>
      <c r="K4" s="3" cm="1">
        <f t="array" ref="K4">_xll.FDS(D4,"FMA_EVAL_EBITDA(NTMA,0,,,""PORTAGG"",""MEANR"")")</f>
        <v>6.0807879191348198</v>
      </c>
      <c r="L4" cm="1">
        <f t="array" ref="L4">_xll.FDS(D4,"FMA_EVAL_EBIT(LTMA,NOW,NOW,M,""PORTAGG"",""MEANR"")")</f>
        <v>9.6606557736899195</v>
      </c>
      <c r="M4">
        <f>HLOOKUP(D4,'Index ROE'!$A$1:$V$25,25,FALSE)</f>
        <v>13.769715255584901</v>
      </c>
      <c r="N4">
        <f>VLOOKUP(A4,'LIQIDITY 2'!$A$3:$E$26,5,FALSE)</f>
        <v>2.8191717000000001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2.4398489296476296</v>
      </c>
      <c r="R4" s="55">
        <f t="shared" si="1"/>
        <v>6.5583368790831802</v>
      </c>
      <c r="S4">
        <f t="shared" si="2"/>
        <v>10.9505435555849</v>
      </c>
      <c r="T4">
        <f t="shared" ref="T4:T23" si="3">M4-O4</f>
        <v>9.7284202555849006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77.284999999999997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45469</v>
      </c>
      <c r="G5" s="4" cm="1">
        <f t="array" ref="G5">_xll.FDS(D5,"FMA_PE(LTM,0,,,""PORTAGG"",""MEANR"")")</f>
        <v>14.8865029664347</v>
      </c>
      <c r="H5" s="4" cm="1">
        <f t="array" ref="H5">_xll.FDS(D5,"FMA_PE(NTMA,0,,,""PORTAGG"",""MEANR"")")</f>
        <v>11.821795525898899</v>
      </c>
      <c r="I5" cm="1">
        <f t="array" ref="I5">_xll.FDS(D5,"FMA_DIV_YLD(NTMA,NOW,NOW,M,""PORTAGG"",""MEANR"")")</f>
        <v>4.6493140132281203</v>
      </c>
      <c r="J5" s="55" cm="1">
        <f t="array" ref="J5">IFERROR(_xll.FDS(D5,"FG_FCF_YIELD_NTM(0)"),(1/G5*100))</f>
        <v>6.7174943790005424</v>
      </c>
      <c r="K5" s="3" cm="1">
        <f t="array" ref="K5">_xll.FDS(D5,"FMA_EVAL_EBITDA(NTMA,0,,,""PORTAGG"",""MEANR"")")</f>
        <v>6.2037099044702204</v>
      </c>
      <c r="L5" cm="1">
        <f t="array" ref="L5">_xll.FDS(D5,"FMA_EVAL_EBIT(LTMA,NOW,NOW,M,""PORTAGG"",""MEANR"")")</f>
        <v>9.2843630233989405</v>
      </c>
      <c r="M5">
        <f>HLOOKUP(D5,'Index ROE'!$A$1:$V$25,25,FALSE)</f>
        <v>14.0234033144087</v>
      </c>
      <c r="N5">
        <f>VLOOKUP(A5,'LIQIDITY 2'!$A$3:$E$26,5,FALSE)</f>
        <v>7.0164070000000001</v>
      </c>
      <c r="O5" cm="1">
        <f t="array" ref="O5">IFERROR(IFERROR(IFERROR(IFERROR(_xll.FDS(B5,"IMF_IFS_RCPI_Q(0)"),_xll.FDS(B5,"IMF_IFS_RCPI_Q(-1AM)")),_xll.FDS(B5,"IMF_IFS_RCPI_Q(-2AM)")),_xll.FDS(B5,"IMF_IFS_RCPI_Q(-3AM)")),$D$31)</f>
        <v>3.2410160000000001</v>
      </c>
      <c r="P5">
        <f>VLOOKUP(E5,GDP_GROWTH!$B$10:$W$165,22,FALSE)</f>
        <v>3.8153657829076093</v>
      </c>
      <c r="Q5">
        <f t="shared" si="0"/>
        <v>-2.3670929867718797</v>
      </c>
      <c r="R5" s="55">
        <f t="shared" si="1"/>
        <v>-0.2989126209994577</v>
      </c>
      <c r="S5">
        <f t="shared" si="2"/>
        <v>7.0069963144087</v>
      </c>
      <c r="T5">
        <f t="shared" si="3"/>
        <v>10.7823873144087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50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44.11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45470</v>
      </c>
      <c r="G6" s="4" cm="1">
        <f t="array" ref="G6">_xll.FDS(D6,"FMA_PE(LTM,0,,,""PORTAGG"",""MEANR"")")</f>
        <v>9.9006325805848991</v>
      </c>
      <c r="H6" s="4" cm="1">
        <f t="array" ref="H6">_xll.FDS(D6,"FMA_PE(NTMA,0,,,""PORTAGG"",""MEANR"")")</f>
        <v>8.9811033103559392</v>
      </c>
      <c r="I6" cm="1">
        <f t="array" ref="I6">_xll.FDS(D6,"FMA_DIV_YLD(NTMA,NOW,NOW,M,""PORTAGG"",""MEANR"")")</f>
        <v>3.3126056028735098</v>
      </c>
      <c r="J6" s="55" cm="1">
        <f t="array" ref="J6">IFERROR(_xll.FDS(D6,"FG_FCF_YIELD_NTM(0)"),(1/G6*100))</f>
        <v>7.2166565891383403</v>
      </c>
      <c r="K6" s="3" cm="1">
        <f t="array" ref="K6">_xll.FDS(D6,"FMA_EVAL_EBITDA(NTMA,0,,,""PORTAGG"",""MEANR"")")</f>
        <v>8.0121356205228906</v>
      </c>
      <c r="L6" cm="1">
        <f t="array" ref="L6">_xll.FDS(D6,"FMA_EVAL_EBIT(LTMA,NOW,NOW,M,""PORTAGG"",""MEANR"")")</f>
        <v>12.394001140487701</v>
      </c>
      <c r="M6">
        <f>HLOOKUP(D6,'Index ROE'!$A$1:$V$25,25,FALSE)</f>
        <v>11.9407094450378</v>
      </c>
      <c r="N6">
        <f>VLOOKUP(A6,'LIQIDITY 2'!$A$3:$E$26,5,FALSE)</f>
        <v>6.5943455999999996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-3.2817399971264898</v>
      </c>
      <c r="R6" s="55">
        <f t="shared" si="1"/>
        <v>0.62231098913834071</v>
      </c>
      <c r="S6">
        <f t="shared" si="2"/>
        <v>5.3463638450378008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50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53.190000000000005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45470</v>
      </c>
      <c r="G7" s="4" cm="1">
        <f t="array" ref="G7">_xll.FDS(D7,"FMA_PE(LTM,0,,,""PORTAGG"",""MEANR"")")</f>
        <v>8.9392033397888895</v>
      </c>
      <c r="H7" s="4" cm="1">
        <f t="array" ref="H7">_xll.FDS(D7,"FMA_PE(NTMA,0,,,""PORTAGG"",""MEANR"")")</f>
        <v>8.9743983962826803</v>
      </c>
      <c r="I7" cm="1">
        <f t="array" ref="I7">_xll.FDS(D7,"FMA_DIV_YLD(NTMA,NOW,NOW,M,""PORTAGG"",""MEANR"")")</f>
        <v>5.0111486208776501</v>
      </c>
      <c r="J7" s="55" cm="1">
        <f t="array" ref="J7">IFERROR(_xll.FDS(D7,"FG_FCF_YIELD_NTM(0)"),(1/G7*100))</f>
        <v>11.18667919264063</v>
      </c>
      <c r="K7" s="3" cm="1">
        <f t="array" ref="K7">_xll.FDS(D7,"FMA_EVAL_EBITDA(NTMA,0,,,""PORTAGG"",""MEANR"")")</f>
        <v>4.8546864359437603</v>
      </c>
      <c r="L7" cm="1">
        <f t="array" ref="L7">_xll.FDS(D7,"FMA_EVAL_EBIT(LTMA,NOW,NOW,M,""PORTAGG"",""MEANR"")")</f>
        <v>8.4387745687640194</v>
      </c>
      <c r="M7">
        <f>HLOOKUP(D7,'Index ROE'!$A$1:$V$25,25,FALSE)</f>
        <v>12.394579327579899</v>
      </c>
      <c r="N7">
        <f>VLOOKUP(A7,'LIQIDITY 2'!$A$3:$E$26,5,FALSE)</f>
        <v>5.7167000000000003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-0.70555137912235022</v>
      </c>
      <c r="R7" s="55">
        <f t="shared" si="1"/>
        <v>5.46997919264063</v>
      </c>
      <c r="S7">
        <f t="shared" si="2"/>
        <v>6.6778793275798991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72.055000000000007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45469</v>
      </c>
      <c r="G8" s="4" cm="1">
        <f t="array" ref="G8">_xll.FDS(D8,"FMA_PE(LTM,0,,,""PORTAGG"",""MEANR"")")</f>
        <v>17.043620803968</v>
      </c>
      <c r="H8" s="4" cm="1">
        <f t="array" ref="H8">_xll.FDS(D8,"FMA_PE(NTMA,0,,,""PORTAGG"",""MEANR"")")</f>
        <v>11.5720953968535</v>
      </c>
      <c r="I8" cm="1">
        <f t="array" ref="I8">_xll.FDS(D8,"FMA_DIV_YLD(NTMA,NOW,NOW,M,""PORTAGG"",""MEANR"")")</f>
        <v>4.1036064680929698</v>
      </c>
      <c r="J8" s="55" cm="1">
        <f t="array" ref="J8">IFERROR(_xll.FDS(D8,"FG_FCF_YIELD_NTM(0)"),(1/G8*100))</f>
        <v>7.3919088381142899</v>
      </c>
      <c r="K8" s="3" cm="1">
        <f t="array" ref="K8">_xll.FDS(D8,"FMA_EVAL_EBITDA(NTMA,0,,,""PORTAGG"",""MEANR"")")</f>
        <v>6.4435131267415704</v>
      </c>
      <c r="L8" cm="1">
        <f t="array" ref="L8">_xll.FDS(D8,"FMA_EVAL_EBIT(LTMA,NOW,NOW,M,""PORTAGG"",""MEANR"")")</f>
        <v>12.462917918359301</v>
      </c>
      <c r="M8">
        <f>HLOOKUP(D8,'Index ROE'!$A$1:$V$25,25,FALSE)</f>
        <v>12.932447426875701</v>
      </c>
      <c r="N8">
        <f>VLOOKUP(A8,'LIQIDITY 2'!$A$3:$E$26,5,FALSE)</f>
        <v>7.0366289999999996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-2.9330225319070298</v>
      </c>
      <c r="R8" s="55">
        <f t="shared" si="1"/>
        <v>0.35527983811429031</v>
      </c>
      <c r="S8">
        <f t="shared" si="2"/>
        <v>5.8958184268757012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39.555</v>
      </c>
      <c r="AC8" cm="1">
        <f t="array" ref="AC8">_xlfn.PERCENTRANK.EXC(_xlfn._xlws.FILTER(AB$3:AB$23, ISNUMBER(AB$3:AB$23)),AB8)*100</f>
        <v>31.8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45470</v>
      </c>
      <c r="G9" s="4" cm="1">
        <f t="array" ref="G9">_xll.FDS(D9,"FMA_PE(LTM,0,,,""PORTAGG"",""MEANR"")")</f>
        <v>17.6000607784962</v>
      </c>
      <c r="H9" s="4" cm="1">
        <f t="array" ref="H9">_xll.FDS(D9,"FMA_PE(NTMA,0,,,""PORTAGG"",""MEANR"")")</f>
        <v>13.875334786691401</v>
      </c>
      <c r="I9" cm="1">
        <f t="array" ref="I9">_xll.FDS(D9,"FMA_DIV_YLD(NTMA,NOW,NOW,M,""PORTAGG"",""MEANR"")")</f>
        <v>4.1625515823483097</v>
      </c>
      <c r="J9" s="55" cm="1">
        <f t="array" ref="J9">IFERROR(_xll.FDS(D9,"FG_FCF_YIELD_NTM(0)"),(1/G9*100))</f>
        <v>6.0239787449146798</v>
      </c>
      <c r="K9" s="3" cm="1">
        <f t="array" ref="K9">_xll.FDS(D9,"FMA_EVAL_EBITDA(NTMA,0,,,""PORTAGG"",""MEANR"")")</f>
        <v>8.8200600418490396</v>
      </c>
      <c r="L9" cm="1">
        <f t="array" ref="L9">_xll.FDS(D9,"FMA_EVAL_EBIT(LTMA,NOW,NOW,M,""PORTAGG"",""MEANR"")")</f>
        <v>17.288034333739098</v>
      </c>
      <c r="M9">
        <f>HLOOKUP(D9,'Index ROE'!$A$1:$V$25,25,FALSE)</f>
        <v>9.5588573391121194</v>
      </c>
      <c r="N9">
        <f>VLOOKUP(A9,'LIQIDITY 2'!$A$3:$E$26,5,FALSE)</f>
        <v>3.8618990000000002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0.30065258234830949</v>
      </c>
      <c r="R9" s="55">
        <f t="shared" si="1"/>
        <v>2.1620797449146796</v>
      </c>
      <c r="S9">
        <f t="shared" si="2"/>
        <v>5.6969583391121192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33.630000000000003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45469</v>
      </c>
      <c r="G10" s="4" cm="1">
        <f t="array" ref="G10">_xll.FDS(D10,"FMA_PE(LTM,0,,,""PORTAGG"",""MEANR"")")</f>
        <v>22.746388423740999</v>
      </c>
      <c r="H10" s="4" cm="1">
        <f t="array" ref="H10">_xll.FDS(D10,"FMA_PE(NTMA,0,,,""PORTAGG"",""MEANR"")")</f>
        <v>18.341393577771498</v>
      </c>
      <c r="I10" cm="1">
        <f t="array" ref="I10">_xll.FDS(D10,"FMA_DIV_YLD(NTMA,NOW,NOW,M,""PORTAGG"",""MEANR"")")</f>
        <v>2.9730049252340498</v>
      </c>
      <c r="J10" s="55" cm="1">
        <f t="array" ref="J10">IFERROR(_xll.FDS(D10,"FG_FCF_YIELD_NTM(0)"),(1/G10*100))</f>
        <v>3.9242227424678302</v>
      </c>
      <c r="K10" s="3" cm="1">
        <f t="array" ref="K10">_xll.FDS(D10,"FMA_EVAL_EBITDA(NTMA,0,,,""PORTAGG"",""MEANR"")")</f>
        <v>10.782590156725901</v>
      </c>
      <c r="L10" cm="1">
        <f t="array" ref="L10">_xll.FDS(D10,"FMA_EVAL_EBIT(LTMA,NOW,NOW,M,""PORTAGG"",""MEANR"")")</f>
        <v>20.318251707427901</v>
      </c>
      <c r="M10">
        <f>HLOOKUP(D10,'Index ROE'!$A$1:$V$25,25,FALSE)</f>
        <v>11.9152161134332</v>
      </c>
      <c r="N10">
        <f>VLOOKUP(A10,'LIQIDITY 2'!$A$3:$E$26,5,FALSE)</f>
        <v>1.6988000000000001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3.5195870793715778</v>
      </c>
      <c r="Q10">
        <f t="shared" si="0"/>
        <v>1.2742049252340497</v>
      </c>
      <c r="R10" s="55">
        <f t="shared" si="1"/>
        <v>2.2254227424678303</v>
      </c>
      <c r="S10">
        <f t="shared" si="2"/>
        <v>10.216416113433199</v>
      </c>
      <c r="T10">
        <f t="shared" si="3"/>
        <v>8.6742001134331996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68.100000000000009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37.475000000000001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45469</v>
      </c>
      <c r="G11" s="4" cm="1">
        <f t="array" ref="G11">_xll.FDS(D11,"FMA_PE(LTM,0,,,""PORTAGG"",""MEANR"")")</f>
        <v>13.5851851999675</v>
      </c>
      <c r="H11" s="4" cm="1">
        <f t="array" ref="H11">_xll.FDS(D11,"FMA_PE(NTMA,0,,,""PORTAGG"",""MEANR"")")</f>
        <v>11.2318672491305</v>
      </c>
      <c r="I11" cm="1">
        <f t="array" ref="I11">_xll.FDS(D11,"FMA_DIV_YLD(NTMA,NOW,NOW,M,""PORTAGG"",""MEANR"")")</f>
        <v>4.5662725491676701</v>
      </c>
      <c r="J11" s="55" cm="1">
        <f t="array" ref="J11">IFERROR(_xll.FDS(D11,"FG_FCF_YIELD_NTM(0)"),(1/G11*100))</f>
        <v>9.0845344688756402</v>
      </c>
      <c r="K11" s="3" cm="1">
        <f t="array" ref="K11">_xll.FDS(D11,"FMA_EVAL_EBITDA(NTMA,0,,,""PORTAGG"",""MEANR"")")</f>
        <v>5.9267092792963396</v>
      </c>
      <c r="L11" cm="1">
        <f t="array" ref="L11">_xll.FDS(D11,"FMA_EVAL_EBIT(LTMA,NOW,NOW,M,""PORTAGG"",""MEANR"")")</f>
        <v>10.1934975434388</v>
      </c>
      <c r="M11">
        <f>HLOOKUP(D11,'Index ROE'!$A$1:$V$25,25,FALSE)</f>
        <v>13.7129718327555</v>
      </c>
      <c r="N11">
        <f>VLOOKUP(A11,'LIQIDITY 2'!$A$3:$E$26,5,FALSE)</f>
        <v>9.8861000000000008</v>
      </c>
      <c r="O11" cm="1">
        <f t="array" ref="O11">IFERROR(IFERROR(IFERROR(IFERROR(_xll.FDS(B11,"IMF_IFS_RCPI_Q(0)"),_xll.FDS(B11,"IMF_IFS_RCPI_Q(-1AM)")),_xll.FDS(B11,"IMF_IFS_RCPI_Q(-2AM)")),_xll.FDS(B11,"IMF_IFS_RCPI_Q(-3AM)")),$D$31)</f>
        <v>4.5678280000000004</v>
      </c>
      <c r="P11">
        <f>VLOOKUP(E11,GDP_GROWTH!$B$10:$W$165,22,FALSE)</f>
        <v>0.75528355941661962</v>
      </c>
      <c r="Q11">
        <f t="shared" si="0"/>
        <v>-5.3198274508323307</v>
      </c>
      <c r="R11" s="55">
        <f t="shared" si="1"/>
        <v>-0.80156553112436058</v>
      </c>
      <c r="S11">
        <f t="shared" si="2"/>
        <v>3.8268718327554989</v>
      </c>
      <c r="T11">
        <f t="shared" si="3"/>
        <v>9.1451438327554992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31.8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37.950000000000003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45469</v>
      </c>
      <c r="G12" s="4" cm="1">
        <f t="array" ref="G12">_xll.FDS(D12,"FMA_PE(LTM,0,,,""PORTAGG"",""MEANR"")")</f>
        <v>17.5612018049877</v>
      </c>
      <c r="H12" s="4" cm="1">
        <f t="array" ref="H12">_xll.FDS(D12,"FMA_PE(NTMA,0,,,""PORTAGG"",""MEANR"")")</f>
        <v>9.74510713732192</v>
      </c>
      <c r="I12" cm="1">
        <f t="array" ref="I12">_xll.FDS(D12,"FMA_DIV_YLD(NTMA,NOW,NOW,M,""PORTAGG"",""MEANR"")")</f>
        <v>2.08277880847394</v>
      </c>
      <c r="J12" s="55" cm="1">
        <f t="array" ref="J12">IFERROR(_xll.FDS(D12,"FG_FCF_YIELD_NTM(0)"),(1/G12*100))</f>
        <v>5.2564933679862804</v>
      </c>
      <c r="K12" s="3" cm="1">
        <f t="array" ref="K12">_xll.FDS(D12,"FMA_EVAL_EBITDA(NTMA,0,,,""PORTAGG"",""MEANR"")")</f>
        <v>6.3087831761428204</v>
      </c>
      <c r="L12" cm="1">
        <f t="array" ref="L12">_xll.FDS(D12,"FMA_EVAL_EBIT(LTMA,NOW,NOW,M,""PORTAGG"",""MEANR"")")</f>
        <v>17.592682475178702</v>
      </c>
      <c r="M12">
        <f>HLOOKUP(D12,'Index ROE'!$A$1:$V$25,25,FALSE)</f>
        <v>8.9059619431978803</v>
      </c>
      <c r="N12">
        <f>VLOOKUP(A12,'LIQIDITY 2'!$A$3:$E$26,5,FALSE)</f>
        <v>3.2557999999999998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-1.1730211915260598</v>
      </c>
      <c r="R12" s="55">
        <f t="shared" si="1"/>
        <v>2.0006933679862806</v>
      </c>
      <c r="S12">
        <f t="shared" si="2"/>
        <v>5.6501619431978805</v>
      </c>
      <c r="T12">
        <f t="shared" si="3"/>
        <v>5.90220874319788</v>
      </c>
      <c r="U12" cm="1">
        <f t="array" ref="U12">_xlfn.PERCENTRANK.EXC(_xlfn._xlws.FILTER(Q$3:Q$23, ISNUMBER(Q$3:Q$23)),Q12)*100</f>
        <v>40.9</v>
      </c>
      <c r="V12" cm="1">
        <f t="array" ref="V12">_xlfn.PERCENTRANK.EXC(_xlfn._xlws.FILTER(R$3:R$23, ISNUMBER(R$3:R$23)),R12)*100</f>
        <v>59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40.44</v>
      </c>
      <c r="AC12" cm="1">
        <f t="array" ref="AC12">_xlfn.PERCENTRANK.EXC(_xlfn._xlws.FILTER(AB$3:AB$23, ISNUMBER(AB$3:AB$23)),AB12)*100</f>
        <v>36.299999999999997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45469</v>
      </c>
      <c r="G13" s="4" cm="1">
        <f t="array" ref="G13">_xll.FDS(D13,"FMA_PE(LTM,0,,,""PORTAGG"",""MEANR"")")</f>
        <v>6.8931962509052598</v>
      </c>
      <c r="H13" s="4" cm="1">
        <f t="array" ref="H13">_xll.FDS(D13,"FMA_PE(NTMA,0,,,""PORTAGG"",""MEANR"")")</f>
        <v>7.0391562149815199</v>
      </c>
      <c r="I13" cm="1">
        <f t="array" ref="I13">_xll.FDS(D13,"FMA_DIV_YLD(NTMA,NOW,NOW,M,""PORTAGG"",""MEANR"")")</f>
        <v>7.11479286565792</v>
      </c>
      <c r="J13" s="55" cm="1">
        <f t="array" ref="J13">IFERROR(_xll.FDS(D13,"FG_FCF_YIELD_NTM(0)"),(1/G13*100))</f>
        <v>10.3892840097266</v>
      </c>
      <c r="K13" s="3" cm="1">
        <f t="array" ref="K13">_xll.FDS(D13,"FMA_EVAL_EBITDA(NTMA,0,,,""PORTAGG"",""MEANR"")")</f>
        <v>4.5019022511758697</v>
      </c>
      <c r="L13" cm="1">
        <f t="array" ref="L13">_xll.FDS(D13,"FMA_EVAL_EBIT(LTMA,NOW,NOW,M,""PORTAGG"",""MEANR"")")</f>
        <v>6.6380189409435602</v>
      </c>
      <c r="M13">
        <f>HLOOKUP(D13,'Index ROE'!$A$1:$V$25,25,FALSE)</f>
        <v>18.6086842273203</v>
      </c>
      <c r="N13">
        <f>VLOOKUP(A13,'LIQIDITY 2'!$A$3:$E$26,5,FALSE)</f>
        <v>12.443972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-5.3291791343420805</v>
      </c>
      <c r="R13" s="55">
        <f t="shared" si="1"/>
        <v>-2.0546879902734005</v>
      </c>
      <c r="S13">
        <f t="shared" si="2"/>
        <v>6.1647122273202992</v>
      </c>
      <c r="T13">
        <f t="shared" si="3"/>
        <v>14.3005535273203</v>
      </c>
      <c r="U13" cm="1">
        <f t="array" ref="U13">_xlfn.PERCENTRANK.EXC(_xlfn._xlws.FILTER(Q$3:Q$23, ISNUMBER(Q$3:Q$23)),Q13)*100</f>
        <v>18.099999999999998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65.224999999999994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45469</v>
      </c>
      <c r="G14" s="4" cm="1">
        <f t="array" ref="G14">_xll.FDS(D14,"FMA_PE(LTM,0,,,""PORTAGG"",""MEANR"")")</f>
        <v>12.618712607096899</v>
      </c>
      <c r="H14" s="4" cm="1">
        <f t="array" ref="H14">_xll.FDS(D14,"FMA_PE(NTMA,0,,,""PORTAGG"",""MEANR"")")</f>
        <v>9.5973932803582294</v>
      </c>
      <c r="I14" cm="1">
        <f t="array" ref="I14">_xll.FDS(D14,"FMA_DIV_YLD(NTMA,NOW,NOW,M,""PORTAGG"",""MEANR"")")</f>
        <v>4.0591029452030298</v>
      </c>
      <c r="J14" s="55" cm="1">
        <f t="array" ref="J14">IFERROR(_xll.FDS(D14,"FG_FCF_YIELD_NTM(0)"),(1/G14*100))</f>
        <v>7.1027434900604698</v>
      </c>
      <c r="K14" s="3" cm="1">
        <f t="array" ref="K14">_xll.FDS(D14,"FMA_EVAL_EBITDA(NTMA,0,,,""PORTAGG"",""MEANR"")")</f>
        <v>7.372442974718</v>
      </c>
      <c r="L14" cm="1">
        <f t="array" ref="L14">_xll.FDS(D14,"FMA_EVAL_EBIT(LTMA,NOW,NOW,M,""PORTAGG"",""MEANR"")")</f>
        <v>12.184098640122301</v>
      </c>
      <c r="M14">
        <f>HLOOKUP(D14,'Index ROE'!$A$1:$V$25,25,FALSE)</f>
        <v>14.5722752976358</v>
      </c>
      <c r="N14">
        <f>VLOOKUP(A14,'LIQIDITY 2'!$A$3:$E$26,5,FALSE)</f>
        <v>11.390694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-7.33159105479697</v>
      </c>
      <c r="R14" s="55">
        <f t="shared" si="1"/>
        <v>-4.2879505099395301</v>
      </c>
      <c r="S14">
        <f t="shared" si="2"/>
        <v>3.1815812976358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40.69</v>
      </c>
      <c r="AC14" cm="1">
        <f t="array" ref="AC14">_xlfn.PERCENTRANK.EXC(_xlfn._xlws.FILTER(AB$3:AB$23, ISNUMBER(AB$3:AB$23)),AB14)*100</f>
        <v>40.9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45470</v>
      </c>
      <c r="G15" s="4" cm="1">
        <f t="array" ref="G15">_xll.FDS(D15,"FMA_PE(LTM,0,,,""PORTAGG"",""MEANR"")")</f>
        <v>7.3520791117400996</v>
      </c>
      <c r="H15" s="4" cm="1">
        <f t="array" ref="H15">_xll.FDS(D15,"FMA_PE(NTMA,0,,,""PORTAGG"",""MEANR"")")</f>
        <v>7.0192173977837697</v>
      </c>
      <c r="I15" cm="1">
        <f t="array" ref="I15">_xll.FDS(D15,"FMA_DIV_YLD(NTMA,NOW,NOW,M,""PORTAGG"",""MEANR"")")</f>
        <v>6.1563877013232302</v>
      </c>
      <c r="J15" s="55" cm="1">
        <f t="array" ref="J15">IFERROR(_xll.FDS(D15,"FG_FCF_YIELD_NTM(0)"),(1/G15*100))</f>
        <v>2.2659403191629499</v>
      </c>
      <c r="K15" s="3" cm="1">
        <f t="array" ref="K15">_xll.FDS(D15,"FMA_EVAL_EBITDA(NTMA,0,,,""PORTAGG"",""MEANR"")")</f>
        <v>5.7757743623898703</v>
      </c>
      <c r="L15" cm="1">
        <f t="array" ref="L15">_xll.FDS(D15,"FMA_EVAL_EBIT(LTMA,NOW,NOW,M,""PORTAGG"",""MEANR"")")</f>
        <v>7.7761990728569303</v>
      </c>
      <c r="M15">
        <f>HLOOKUP(D15,'Index ROE'!$A$1:$V$25,25,FALSE)</f>
        <v>13.1253657894167</v>
      </c>
      <c r="N15">
        <f>VLOOKUP(A15,'LIQIDITY 2'!$A$3:$E$26,5,FALSE)</f>
        <v>3.74</v>
      </c>
      <c r="O15" cm="1">
        <f t="array" ref="O15">IFERROR(IFERROR(IFERROR(IFERROR(_xll.FDS(B15,"IMF_IFS_RCPI_Q(0)"),_xll.FDS(B15,"IMF_IFS_RCPI_Q(-1AM)")),_xll.FDS(B15,"IMF_IFS_RCPI_Q(-2AM)")),_xll.FDS(B15,"IMF_IFS_RCPI_Q(-3AM)")),$D$31)</f>
        <v>3.0938485</v>
      </c>
      <c r="P15">
        <f>VLOOKUP(E15,GDP_GROWTH!$B$10:$W$165,22,FALSE)</f>
        <v>0.85736345187500396</v>
      </c>
      <c r="Q15">
        <f t="shared" si="0"/>
        <v>2.41638770132323</v>
      </c>
      <c r="R15" s="55">
        <f t="shared" si="1"/>
        <v>-1.4740596808370503</v>
      </c>
      <c r="S15">
        <f t="shared" si="2"/>
        <v>9.3853657894166993</v>
      </c>
      <c r="T15">
        <f t="shared" si="3"/>
        <v>10.0315172894167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70.925000000000011</v>
      </c>
      <c r="AC15" cm="1">
        <f t="array" ref="AC15">_xlfn.PERCENTRANK.EXC(_xlfn._xlws.FILTER(AB$3:AB$23, ISNUMBER(AB$3:AB$23)),AB15)*100</f>
        <v>81.8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45469</v>
      </c>
      <c r="G16" s="4" cm="1">
        <f t="array" ref="G16">_xll.FDS(D16,"FMA_PE(LTM,0,,,""PORTAGG"",""MEANR"")")</f>
        <v>27.051289202468901</v>
      </c>
      <c r="H16" s="4" cm="1">
        <f t="array" ref="H16">_xll.FDS(D16,"FMA_PE(NTMA,0,,,""PORTAGG"",""MEANR"")")</f>
        <v>23.5410030619602</v>
      </c>
      <c r="I16" cm="1">
        <f t="array" ref="I16">_xll.FDS(D16,"FMA_DIV_YLD(NTMA,NOW,NOW,M,""PORTAGG"",""MEANR"")")</f>
        <v>1.27862042755968</v>
      </c>
      <c r="J16" s="55" cm="1">
        <f t="array" ref="J16">IFERROR(_xll.FDS(D16,"FG_FCF_YIELD_NTM(0)"),(1/G16*100))</f>
        <v>2.75626293970697</v>
      </c>
      <c r="K16" s="3" cm="1">
        <f t="array" ref="K16">_xll.FDS(D16,"FMA_EVAL_EBITDA(NTMA,0,,,""PORTAGG"",""MEANR"")")</f>
        <v>15.512163613257201</v>
      </c>
      <c r="L16" cm="1">
        <f t="array" ref="L16">_xll.FDS(D16,"FMA_EVAL_EBIT(LTMA,NOW,NOW,M,""PORTAGG"",""MEANR"")")</f>
        <v>22.961263765038201</v>
      </c>
      <c r="M16">
        <f>HLOOKUP(D16,'Index ROE'!$A$1:$V$25,25,FALSE)</f>
        <v>16.052345089241399</v>
      </c>
      <c r="N16">
        <f>VLOOKUP(A16,'LIQIDITY 2'!$A$3:$E$26,5,FALSE)</f>
        <v>7.0590000000000002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-5.78037957244032</v>
      </c>
      <c r="R16" s="55">
        <f t="shared" si="1"/>
        <v>-4.3027370602930297</v>
      </c>
      <c r="S16">
        <f t="shared" si="2"/>
        <v>8.993345089241398</v>
      </c>
      <c r="T16">
        <f t="shared" si="3"/>
        <v>11.038204089241399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45469</v>
      </c>
      <c r="G17" s="4" cm="1">
        <f t="array" ref="G17">_xll.FDS(D17,"FMA_PE(LTM,0,,,""PORTAGG"",""MEANR"")")</f>
        <v>12.864822362929401</v>
      </c>
      <c r="H17" s="4" cm="1">
        <f t="array" ref="H17">_xll.FDS(D17,"FMA_PE(NTMA,0,,,""PORTAGG"",""MEANR"")")</f>
        <v>9.7943261988186006</v>
      </c>
      <c r="I17" cm="1">
        <f t="array" ref="I17">_xll.FDS(D17,"FMA_DIV_YLD(NTMA,NOW,NOW,M,""PORTAGG"",""MEANR"")")</f>
        <v>2.8845926383896501</v>
      </c>
      <c r="J17" s="55" cm="1">
        <f t="array" ref="J17">IFERROR(_xll.FDS(D17,"FG_FCF_YIELD_NTM(0)"),(1/G17*100))</f>
        <v>7.2166721318322198</v>
      </c>
      <c r="K17" s="3" cm="1">
        <f t="array" ref="K17">_xll.FDS(D17,"FMA_EVAL_EBITDA(NTMA,0,,,""PORTAGG"",""MEANR"")")</f>
        <v>8.6263935564146195</v>
      </c>
      <c r="L17" cm="1">
        <f t="array" ref="L17">_xll.FDS(D17,"FMA_EVAL_EBIT(LTMA,NOW,NOW,M,""PORTAGG"",""MEANR"")")</f>
        <v>13.618380835778</v>
      </c>
      <c r="M17">
        <f>HLOOKUP(D17,'Index ROE'!$A$1:$V$25,25,FALSE)</f>
        <v>11.5630770572399</v>
      </c>
      <c r="N17">
        <f>VLOOKUP(A17,'LIQIDITY 2'!$A$3:$E$26,5,FALSE)</f>
        <v>2.2141999999999999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0.67039263838965013</v>
      </c>
      <c r="R17" s="55">
        <f t="shared" si="1"/>
        <v>5.0024721318322198</v>
      </c>
      <c r="S17">
        <f t="shared" si="2"/>
        <v>9.3488770572398998</v>
      </c>
      <c r="T17">
        <f t="shared" si="3"/>
        <v>11.5952620572399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54.6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68.405000000000001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45469</v>
      </c>
      <c r="G18" s="4" cm="1">
        <f t="array" ref="G18">_xll.FDS(D18,"FMA_PE(LTM,0,,,""PORTAGG"",""MEANR"")")</f>
        <v>11.0290178606745</v>
      </c>
      <c r="H18" s="4" cm="1">
        <f t="array" ref="H18">_xll.FDS(D18,"FMA_PE(NTMA,0,,,""PORTAGG"",""MEANR"")")</f>
        <v>10.0628647553121</v>
      </c>
      <c r="I18" cm="1">
        <f t="array" ref="I18">_xll.FDS(D18,"FMA_DIV_YLD(NTMA,NOW,NOW,M,""PORTAGG"",""MEANR"")")</f>
        <v>5.60506348706007</v>
      </c>
      <c r="J18" s="55" cm="1">
        <f t="array" ref="J18">IFERROR(_xll.FDS(D18,"FG_FCF_YIELD_NTM(0)"),(1/G18*100))</f>
        <v>9.0669904848521394</v>
      </c>
      <c r="K18" s="3" cm="1">
        <f t="array" ref="K18">_xll.FDS(D18,"FMA_EVAL_EBITDA(NTMA,0,,,""PORTAGG"",""MEANR"")")</f>
        <v>8.5699927233608992</v>
      </c>
      <c r="L18" cm="1">
        <f t="array" ref="L18">_xll.FDS(D18,"FMA_EVAL_EBIT(LTMA,NOW,NOW,M,""PORTAGG"",""MEANR"")")</f>
        <v>15.0750952367954</v>
      </c>
      <c r="M18">
        <f>HLOOKUP(D18,'Index ROE'!$A$1:$V$25,25,FALSE)</f>
        <v>12.1192289718939</v>
      </c>
      <c r="N18">
        <f>VLOOKUP(A18,'LIQIDITY 2'!$A$3:$E$26,5,FALSE)</f>
        <v>4.3704999999999998</v>
      </c>
      <c r="O18" cm="1">
        <f t="array" ref="O18">IFERROR(IFERROR(IFERROR(IFERROR(_xll.FDS(B18,"IMF_IFS_RCPI_Q(0)"),_xll.FDS(B18,"IMF_IFS_RCPI_Q(-1AM)")),_xll.FDS(B18,"IMF_IFS_RCPI_Q(-2AM)")),_xll.FDS(B18,"IMF_IFS_RCPI_Q(-3AM)")),$D$31)</f>
        <v>3.2410160000000001</v>
      </c>
      <c r="P18">
        <f>VLOOKUP(E18,GDP_GROWTH!$B$10:$W$165,22,FALSE)</f>
        <v>1.453731693851934</v>
      </c>
      <c r="Q18">
        <f t="shared" si="0"/>
        <v>1.2345634870600701</v>
      </c>
      <c r="R18" s="55">
        <f t="shared" si="1"/>
        <v>4.6964904848521396</v>
      </c>
      <c r="S18">
        <f t="shared" si="2"/>
        <v>7.7487289718939003</v>
      </c>
      <c r="T18">
        <f t="shared" si="3"/>
        <v>8.8782129718939</v>
      </c>
      <c r="U18" cm="1">
        <f t="array" ref="U18">_xlfn.PERCENTRANK.EXC(_xlfn._xlws.FILTER(Q$3:Q$23, ISNUMBER(Q$3:Q$23)),Q18)*100</f>
        <v>77.2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61.789999999999992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45471</v>
      </c>
      <c r="G19" s="4" cm="1">
        <f t="array" ref="G19">_xll.FDS(D19,"FMA_PE(LTM,0,,,""PORTAGG"",""MEANR"")")</f>
        <v>16.346157493969802</v>
      </c>
      <c r="H19" s="4" cm="1">
        <f t="array" ref="H19">_xll.FDS(D19,"FMA_PE(NTMA,0,,,""PORTAGG"",""MEANR"")")</f>
        <v>13.3770953488852</v>
      </c>
      <c r="I19" cm="1">
        <f t="array" ref="I19">_xll.FDS(D19,"FMA_DIV_YLD(NTMA,NOW,NOW,M,""PORTAGG"",""MEANR"")")</f>
        <v>3.8640189557593598</v>
      </c>
      <c r="J19" s="55" cm="1">
        <f t="array" ref="J19">IFERROR(_xll.FDS(D19,"FG_FCF_YIELD_NTM(0)"),(1/G19*100))</f>
        <v>4.58655769552721</v>
      </c>
      <c r="K19" s="3" cm="1">
        <f t="array" ref="K19">_xll.FDS(D19,"FMA_EVAL_EBITDA(NTMA,0,,,""PORTAGG"",""MEANR"")")</f>
        <v>9.0817486837453707</v>
      </c>
      <c r="L19" cm="1">
        <f t="array" ref="L19">_xll.FDS(D19,"FMA_EVAL_EBIT(LTMA,NOW,NOW,M,""PORTAGG"",""MEANR"")")</f>
        <v>18.146911922886598</v>
      </c>
      <c r="M19">
        <f>HLOOKUP(D19,'Index ROE'!$A$1:$V$25,25,FALSE)</f>
        <v>9.34877442177023</v>
      </c>
      <c r="N19">
        <f>VLOOKUP(A19,'LIQIDITY 2'!$A$3:$E$26,5,FALSE)</f>
        <v>2.7039770000000001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1.1600419557593598</v>
      </c>
      <c r="R19" s="55">
        <f t="shared" si="1"/>
        <v>1.88258069552721</v>
      </c>
      <c r="S19">
        <f t="shared" si="2"/>
        <v>6.6447974217702299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44.545000000000009</v>
      </c>
      <c r="AC19" cm="1">
        <f t="array" ref="AC19">_xlfn.PERCENTRANK.EXC(_xlfn._xlws.FILTER(AB$3:AB$23, ISNUMBER(AB$3:AB$23)),AB19)*100</f>
        <v>50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45469</v>
      </c>
      <c r="G20" s="4" cm="1">
        <f t="array" ref="G20">_xll.FDS(D20,"FMA_PE(LTM,0,,,""PORTAGG"",""MEANR"")")</f>
        <v>8.6762930141938099</v>
      </c>
      <c r="H20" s="4" cm="1">
        <f t="array" ref="H20">_xll.FDS(D20,"FMA_PE(NTMA,0,,,""PORTAGG"",""MEANR"")")</f>
        <v>5.8641494522753499</v>
      </c>
      <c r="I20" cm="1">
        <f t="array" ref="I20">_xll.FDS(D20,"FMA_DIV_YLD(NTMA,NOW,NOW,M,""PORTAGG"",""MEANR"")")</f>
        <v>3.9962747347697301</v>
      </c>
      <c r="J20" s="55" cm="1">
        <f t="array" ref="J20">IFERROR(_xll.FDS(D20,"FG_FCF_YIELD_NTM(0)"),(1/G20*100))</f>
        <v>11.525659614815565</v>
      </c>
      <c r="K20" s="3" cm="1">
        <f t="array" ref="K20">_xll.FDS(D20,"FMA_EVAL_EBITDA(NTMA,0,,,""PORTAGG"",""MEANR"")")</f>
        <v>4.9018070451712603</v>
      </c>
      <c r="L20" cm="1">
        <f t="array" ref="L20">_xll.FDS(D20,"FMA_EVAL_EBIT(LTMA,NOW,NOW,M,""PORTAGG"",""MEANR"")")</f>
        <v>8.0814571329669604</v>
      </c>
      <c r="M20">
        <f>HLOOKUP(D20,'Index ROE'!$A$1:$V$25,25,FALSE)</f>
        <v>25.846008849302699</v>
      </c>
      <c r="N20">
        <f>VLOOKUP(A20,'LIQIDITY 2'!$A$3:$E$26,5,FALSE)</f>
        <v>24.745598000000001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66.839934999999997</v>
      </c>
      <c r="P20">
        <f>VLOOKUP(E20,GDP_GROWTH!$B$10:$W$165,22,FALSE)</f>
        <v>4.8494927539907469</v>
      </c>
      <c r="Q20">
        <f t="shared" si="0"/>
        <v>-20.74932326523027</v>
      </c>
      <c r="R20" s="55">
        <f t="shared" si="1"/>
        <v>-13.219938385184436</v>
      </c>
      <c r="S20">
        <f t="shared" si="2"/>
        <v>1.1004108493026976</v>
      </c>
      <c r="T20">
        <f t="shared" si="3"/>
        <v>-40.993926150697298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86.4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47.725000000000009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45469</v>
      </c>
      <c r="G21" s="4" cm="1">
        <f t="array" ref="G21">_xll.FDS(D21,"FMA_PE(LTM,0,,,""PORTAGG"",""MEANR"")")</f>
        <v>9.4843029609884297</v>
      </c>
      <c r="H21" s="4" cm="1">
        <f t="array" ref="H21">_xll.FDS(D21,"FMA_PE(NTMA,0,,,""PORTAGG"",""MEANR"")")</f>
        <v>8.4952180918493703</v>
      </c>
      <c r="I21" cm="1">
        <f t="array" ref="I21">_xll.FDS(D21,"FMA_DIV_YLD(NTMA,NOW,NOW,M,""PORTAGG"",""MEANR"")")</f>
        <v>5.8197525522034201</v>
      </c>
      <c r="J21" s="55" cm="1">
        <f t="array" ref="J21">IFERROR(_xll.FDS(D21,"FG_FCF_YIELD_NTM(0)"),(1/G21*100))</f>
        <v>9.8742874271074701</v>
      </c>
      <c r="K21" s="3" cm="1">
        <f t="array" ref="K21">_xll.FDS(D21,"FMA_EVAL_EBITDA(NTMA,0,,,""PORTAGG"",""MEANR"")")</f>
        <v>5.7657629031428899</v>
      </c>
      <c r="L21" cm="1">
        <f t="array" ref="L21">_xll.FDS(D21,"FMA_EVAL_EBIT(LTMA,NOW,NOW,M,""PORTAGG"",""MEANR"")")</f>
        <v>9.2553070084316396</v>
      </c>
      <c r="M21">
        <f>HLOOKUP(D21,'Index ROE'!$A$1:$V$25,25,FALSE)</f>
        <v>13.2251182354264</v>
      </c>
      <c r="N21">
        <f>VLOOKUP(A21,'LIQIDITY 2'!$A$3:$E$26,5,FALSE)</f>
        <v>4.3704999999999998</v>
      </c>
      <c r="O21" cm="1">
        <f t="array" ref="O21">IFERROR(IFERROR(IFERROR(IFERROR(_xll.FDS(B21,"IMF_IFS_RCPI_Q(0)"),_xll.FDS(B21,"IMF_IFS_RCPI_Q(-1AM)")),_xll.FDS(B21,"IMF_IFS_RCPI_Q(-2AM)")),_xll.FDS(B21,"IMF_IFS_RCPI_Q(-3AM)")),$D$31)</f>
        <v>3.2410160000000001</v>
      </c>
      <c r="P21">
        <f>VLOOKUP(E21,GDP_GROWTH!$B$10:$W$165,22,FALSE)</f>
        <v>2.4407957064008778</v>
      </c>
      <c r="Q21">
        <f t="shared" si="0"/>
        <v>1.4492525522034203</v>
      </c>
      <c r="R21" s="55">
        <f t="shared" si="1"/>
        <v>5.5037874271074703</v>
      </c>
      <c r="S21">
        <f t="shared" si="2"/>
        <v>8.8546182354264005</v>
      </c>
      <c r="T21">
        <f t="shared" si="3"/>
        <v>9.9841022354264002</v>
      </c>
      <c r="U21" cm="1">
        <f t="array" ref="U21">_xlfn.PERCENTRANK.EXC(_xlfn._xlws.FILTER(Q$3:Q$23, ISNUMBER(Q$3:Q$23)),Q21)*100</f>
        <v>86.3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77.95</v>
      </c>
      <c r="AC21" cm="1">
        <f t="array" ref="AC21">_xlfn.PERCENTRANK.EXC(_xlfn._xlws.FILTER(AB$3:AB$23, ISNUMBER(AB$3:AB$23)),AB21)*100</f>
        <v>95.399999999999991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45470</v>
      </c>
      <c r="G22" s="4" cm="1">
        <f t="array" ref="G22">_xll.FDS(D22,"FMA_PE(LTM,0,,,""PORTAGG"",""MEANR"")")</f>
        <v>16.827917451767</v>
      </c>
      <c r="H22" s="4" cm="1">
        <f t="array" ref="H22">_xll.FDS(D22,"FMA_PE(NTMA,0,,,""PORTAGG"",""MEANR"")")</f>
        <v>14.501508495481501</v>
      </c>
      <c r="I22" cm="1">
        <f t="array" ref="I22">_xll.FDS(D22,"FMA_DIV_YLD(NTMA,NOW,NOW,M,""PORTAGG"",""MEANR"")")</f>
        <v>1.89675716773768</v>
      </c>
      <c r="J22" s="55" cm="1">
        <f t="array" ref="J22">IFERROR(_xll.FDS(D22,"FG_FCF_YIELD_NTM(0)"),(1/G22*100))</f>
        <v>2.83783722827269E-2</v>
      </c>
      <c r="K22" s="3" cm="1">
        <f t="array" ref="K22">_xll.FDS(D22,"FMA_EVAL_EBITDA(NTMA,0,,,""PORTAGG"",""MEANR"")")</f>
        <v>10.1220150979041</v>
      </c>
      <c r="L22" cm="1">
        <f t="array" ref="L22">_xll.FDS(D22,"FMA_EVAL_EBIT(LTMA,NOW,NOW,M,""PORTAGG"",""MEANR"")")</f>
        <v>17.585832577125402</v>
      </c>
      <c r="M22">
        <f>HLOOKUP(D22,'Index ROE'!$A$1:$V$25,25,FALSE)</f>
        <v>10.743199281587099</v>
      </c>
      <c r="N22">
        <f>VLOOKUP(A22,'LIQIDITY 2'!$A$3:$E$26,5,FALSE)</f>
        <v>2.9199603000000001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-1.0232031322623201</v>
      </c>
      <c r="R22" s="55">
        <f t="shared" si="1"/>
        <v>-2.8915819277172732</v>
      </c>
      <c r="S22">
        <f t="shared" si="2"/>
        <v>7.8232389815870995</v>
      </c>
      <c r="T22">
        <f t="shared" si="3"/>
        <v>6.9705092815870993</v>
      </c>
      <c r="U22" cm="1">
        <f t="array" ref="U22">_xlfn.PERCENTRANK.EXC(_xlfn._xlws.FILTER(Q$3:Q$23, ISNUMBER(Q$3:Q$23)),Q22)*100</f>
        <v>45.4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27.04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45469</v>
      </c>
      <c r="G23" s="4" cm="1">
        <f t="array" ref="G23">_xll.FDS(D23,"FMA_PE(LTM,0,,,""PORTAGG"",""MEANR"")")</f>
        <v>20.5785335995213</v>
      </c>
      <c r="H23" s="4" cm="1">
        <f t="array" ref="H23">_xll.FDS(D23,"FMA_PE(NTMA,0,,,""PORTAGG"",""MEANR"")")</f>
        <v>16.6390573022538</v>
      </c>
      <c r="I23" cm="1">
        <f t="array" ref="I23">_xll.FDS(D23,"FMA_DIV_YLD(NTMA,NOW,NOW,M,""PORTAGG"",""MEANR"")")</f>
        <v>3.6498519256390498</v>
      </c>
      <c r="J23" s="55" cm="1">
        <f t="array" ref="J23">IFERROR(_xll.FDS(D23,"FG_FCF_YIELD_NTM(0)"),(1/G23*100))</f>
        <v>3.9387111504926202</v>
      </c>
      <c r="K23" s="3" cm="1">
        <f t="array" ref="K23">_xll.FDS(D23,"FMA_EVAL_EBITDA(NTMA,0,,,""PORTAGG"",""MEANR"")")</f>
        <v>10.7293737378172</v>
      </c>
      <c r="L23" cm="1">
        <f t="array" ref="L23">_xll.FDS(D23,"FMA_EVAL_EBIT(LTMA,NOW,NOW,M,""PORTAGG"",""MEANR"")")</f>
        <v>21.0845416901678</v>
      </c>
      <c r="M23">
        <f>HLOOKUP(D23,'Index ROE'!$A$1:$V$25,25,FALSE)</f>
        <v>11.758331061377</v>
      </c>
      <c r="N23">
        <f>VLOOKUP(A23,'LIQIDITY 2'!$A$3:$E$26,5,FALSE)</f>
        <v>4.3704999999999998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-0.72064807436095002</v>
      </c>
      <c r="R23" s="55">
        <f t="shared" si="1"/>
        <v>-0.43178884950737961</v>
      </c>
      <c r="S23">
        <f t="shared" si="2"/>
        <v>7.3878310613769997</v>
      </c>
      <c r="T23">
        <f t="shared" si="3"/>
        <v>10.087375361376999</v>
      </c>
      <c r="U23" cm="1">
        <f t="array" ref="U23">_xlfn.PERCENTRANK.EXC(_xlfn._xlws.FILTER(Q$3:Q$23, ISNUMBER(Q$3:Q$23)),Q23)*100</f>
        <v>50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54.500000000000007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30.685000000000002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45443</v>
      </c>
      <c r="G27" s="4" cm="1">
        <f t="array" ref="G27">_xll.FDS(D27,"FG_PE(0)")</f>
        <v>14.379538857424301</v>
      </c>
      <c r="H27" s="4" cm="1">
        <f t="array" ref="H27">_xll.FDS(D27,"FG_PE_NTM(0,,,90,0)")</f>
        <v>13.4929377703647</v>
      </c>
      <c r="I27" cm="1">
        <f t="array" ref="I27">_xll.FDS(D27,"FMA_DIV_YLD(NTMA,NOW,NOW,M,""PORTAGG"",""MEANR"")")</f>
        <v>3.4434567564351899</v>
      </c>
      <c r="J27" s="55" cm="1">
        <f t="array" ref="J27">_xll.FDS(D27,"FG_FCF_YIELD_NTM(0)")</f>
        <v>5.2008474574566304</v>
      </c>
      <c r="K27" s="3" cm="1">
        <f t="array" ref="K27">_xll.FDS(D27,"FMA_EVAL_EBITDA(NTMA,0,,,""PORTAGG"",""MEANR"")")</f>
        <v>8.9501549947522197</v>
      </c>
      <c r="L27" cm="1">
        <f t="array" ref="L27">_xll.FDS(D27,"FMA_EVAL_EBIT(LTMA,NOW,NOW,M,""PORTAGG"",""MEANR"")")</f>
        <v>13.2878151669223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45443</v>
      </c>
      <c r="G28" s="4" cm="1">
        <f t="array" ref="G28">_xll.FDS(D28,"FG_PE(0)")</f>
        <v>14.4418177143083</v>
      </c>
      <c r="H28" s="4" cm="1">
        <f t="array" ref="H28">_xll.FDS(D28,"FG_PE_NTM(0,,,90,0)")</f>
        <v>12.6404783721988</v>
      </c>
      <c r="I28" cm="1">
        <f t="array" ref="I28">_xll.FDS(D28,"FMA_DIV_YLD(NTMA,NOW,NOW,M,""PORTAGG"",""MEANR"")")</f>
        <v>3.0591304792756802</v>
      </c>
      <c r="J28" s="55" cm="1">
        <f t="array" ref="J28">_xll.FDS(D28,"FG_FCF_YIELD_NTM(0)")</f>
        <v>5.42403043686262</v>
      </c>
      <c r="K28" s="3" cm="1">
        <f t="array" ref="K28">_xll.FDS(D28,"FMA_EVAL_EBITDA(NTMA,0,,,""PORTAGG"",""MEANR"")")</f>
        <v>8.8871155415718501</v>
      </c>
      <c r="L28" cm="1">
        <f t="array" ref="L28">_xll.FDS(D28,"FMA_EVAL_EBIT(LTMA,NOW,NOW,M,""PORTAGG"",""MEANR"")")</f>
        <v>14.3363634026247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3.2410160000000001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2.2141999999999999</v>
      </c>
      <c r="G3" s="26" cm="1">
        <f t="array" ref="G3">_xll.FDSB(C3,"PCTCHG(FG_YIELD(0,,,,""YTM""),FG_YIELD(-1AM,,,,""YTM""))")</f>
        <v>-4.4532647000000001</v>
      </c>
      <c r="H3" s="26" cm="1">
        <f t="array" ref="H3">_xll.FDSB(C3,"PCTCHG(FG_YIELD(0,,,,""YTM""),FG_YIELD(-3AM,,,,""YTM""))")</f>
        <v>-5.9321894999999998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2.8191717000000001</v>
      </c>
      <c r="G4" s="26" cm="1">
        <f t="array" ref="G4">_xll.FDSB(C4,"PCTCHG(FG_YIELD(0,,,,""YTM""),FG_YIELD(-1AM,,,,""YTM""))")</f>
        <v>7.4350420000000002</v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54.500000000000007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7.0164070000000001</v>
      </c>
      <c r="G5" s="26" cm="1">
        <f t="array" ref="G5">_xll.FDSB(C5,"PCTCHG(FG_YIELD(0,,,,""YTM""),FG_YIELD(-1AM,,,,""YTM""))")</f>
        <v>2.0598307</v>
      </c>
      <c r="H5" s="26" cm="1">
        <f t="array" ref="H5">_xll.FDSB(C5,"PCTCHG(FG_YIELD(0,,,,""YTM""),FG_YIELD(-3AM,,,,""YTM""))")</f>
        <v>5.0567489999999999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6.5943455999999996</v>
      </c>
      <c r="G6" s="26" cm="1">
        <f t="array" ref="G6">_xll.FDSB(C6,"PCTCHG(FG_YIELD(0,,,,""YTM""),FG_YIELD(-1AM,,,,""YTM""))")</f>
        <v>-1.4825898</v>
      </c>
      <c r="H6" s="26" cm="1">
        <f t="array" ref="H6">_xll.FDSB(C6,"PCTCHG(FG_YIELD(0,,,,""YTM""),FG_YIELD(-3AM,,,,""YTM""))")</f>
        <v>6.0441756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40.9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5.7167000000000003</v>
      </c>
      <c r="G7" s="26" cm="1">
        <f t="array" ref="G7">_xll.FDSB(C7,"PCTCHG(FG_YIELD(0,,,,""YTM""),FG_YIELD(-1AM,,,,""YTM""))")</f>
        <v>-1.4481029999999999</v>
      </c>
      <c r="H7" s="26" cm="1">
        <f t="array" ref="H7">_xll.FDSB(C7,"PCTCHG(FG_YIELD(0,,,,""YTM""),FG_YIELD(-3AM,,,,""YTM""))")</f>
        <v>5.3406887000000003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0</v>
      </c>
      <c r="V7" s="47">
        <f t="shared" si="6"/>
        <v>0.75</v>
      </c>
      <c r="X7">
        <f t="shared" si="2"/>
        <v>81.8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7.0366289999999996</v>
      </c>
      <c r="G8" s="26" cm="1">
        <f t="array" ref="G8">_xll.FDSB(C8,"PCTCHG(FG_YIELD(0,,,,""YTM""),FG_YIELD(-1AM,,,,""YTM""))")</f>
        <v>0.21897991999999999</v>
      </c>
      <c r="H8" s="26" cm="1">
        <f t="array" ref="H8">_xll.FDSB(C8,"PCTCHG(FG_YIELD(0,,,,""YTM""),FG_YIELD(-3AM,,,,""YTM""))")</f>
        <v>-3.3500667000000002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1</v>
      </c>
      <c r="V8" s="47">
        <f t="shared" si="6"/>
        <v>0.75</v>
      </c>
      <c r="X8">
        <f t="shared" si="2"/>
        <v>81.8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3.8618990000000002</v>
      </c>
      <c r="G9" s="26" cm="1">
        <f t="array" ref="G9">_xll.FDSB(C9,"PCTCHG(FG_YIELD(0,,,,""YTM""),FG_YIELD(-1AM,,,,""YTM""))")</f>
        <v>-0.14467268</v>
      </c>
      <c r="H9" s="26" cm="1">
        <f t="array" ref="H9">_xll.FDSB(C9,"PCTCHG(FG_YIELD(0,,,,""YTM""),FG_YIELD(-3AM,,,,""YTM""))")</f>
        <v>0.17649344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40.9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1.6988000000000001</v>
      </c>
      <c r="G10" s="26" cm="1">
        <f t="array" ref="G10">_xll.FDSB(C10,"PCTCHG(FG_YIELD(0,,,,""YTM""),FG_YIELD(-1AM,,,,""YTM""))")</f>
        <v>5.5155250000000002</v>
      </c>
      <c r="H10" s="26" cm="1">
        <f t="array" ref="H10">_xll.FDSB(C10,"PCTCHG(FG_YIELD(0,,,,""YTM""),FG_YIELD(-3AM,,,,""YTM""))")</f>
        <v>19.147145999999999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9.8861000000000008</v>
      </c>
      <c r="G11" s="26" cm="1">
        <f t="array" ref="G11">_xll.FDSB(C11,"PCTCHG(FG_YIELD(0,,,,""YTM""),FG_YIELD(-1AM,,,,""YTM""))")</f>
        <v>1.1852236</v>
      </c>
      <c r="H11" s="26" cm="1">
        <f t="array" ref="H11">_xll.FDSB(C11,"PCTCHG(FG_YIELD(0,,,,""YTM""),FG_YIELD(-3AM,,,,""YTM""))")</f>
        <v>6.6691859999999998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54.500000000000007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3.2557999999999998</v>
      </c>
      <c r="G12" s="26" cm="1">
        <f t="array" ref="G12">_xll.FDSB(C12,"PCTCHG(FG_YIELD(0,,,,""YTM""),FG_YIELD(-1AM,,,,""YTM""))")</f>
        <v>-6.3644959999999999</v>
      </c>
      <c r="H12" s="26" cm="1">
        <f t="array" ref="H12">_xll.FDSB(C12,"PCTCHG(FG_YIELD(0,,,,""YTM""),FG_YIELD(-3AM,,,,""YTM""))")</f>
        <v>-3.5375687999999998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54.500000000000007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12.443972</v>
      </c>
      <c r="G13" s="26" cm="1">
        <f t="array" ref="G13">_xll.FDSB(C13,"PCTCHG(FG_YIELD(0,,,,""YTM""),FG_YIELD(-1AM,,,,""YTM""))")</f>
        <v>4.3454439999999996</v>
      </c>
      <c r="H13" s="26" cm="1">
        <f t="array" ref="H13">_xll.FDSB(C13,"PCTCHG(FG_YIELD(0,,,,""YTM""),FG_YIELD(-3AM,,,,""YTM""))")</f>
        <v>10.877075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54.500000000000007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11.390694</v>
      </c>
      <c r="G14" s="26" cm="1">
        <f t="array" ref="G14">_xll.FDSB(C14,"PCTCHG(FG_YIELD(0,,,,""YTM""),FG_YIELD(-1AM,,,,""YTM""))")</f>
        <v>-5.3920180000000002</v>
      </c>
      <c r="H14" s="26" cm="1">
        <f t="array" ref="H14">_xll.FDSB(C14,"PCTCHG(FG_YIELD(0,,,,""YTM""),FG_YIELD(-3AM,,,,""YTM""))")</f>
        <v>-7.1285119999999997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54.500000000000007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3.74</v>
      </c>
      <c r="G15" s="26" cm="1">
        <f t="array" ref="G15">_xll.FDSB(C15,"PCTCHG(FG_YIELD(0,,,,""YTM""),FG_YIELD(-1AM,,,,""YTM""))")</f>
        <v>4.7619069999999999</v>
      </c>
      <c r="H15" s="26" cm="1">
        <f t="array" ref="H15">_xll.FDSB(C15,"PCTCHG(FG_YIELD(0,,,,""YTM""),FG_YIELD(-3AM,,,,""YTM""))")</f>
        <v>10.749183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7.0590000000000002</v>
      </c>
      <c r="G16" s="26" cm="1">
        <f t="array" ref="G16">_xll.FDSB(C16,"PCTCHG(FG_YIELD(0,,,,""YTM""),FG_YIELD(-1AM,,,,""YTM""))")</f>
        <v>0.16317676</v>
      </c>
      <c r="H16" s="26" cm="1">
        <f t="array" ref="H16">_xll.FDSB(C16,"PCTCHG(FG_YIELD(0,,,,""YTM""),FG_YIELD(-3AM,,,,""YTM""))")</f>
        <v>0.19872163000000001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0</v>
      </c>
      <c r="V16" s="47">
        <f t="shared" si="6"/>
        <v>0</v>
      </c>
      <c r="X16">
        <f t="shared" si="2"/>
        <v>4.5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2.2141999999999999</v>
      </c>
      <c r="G17" s="26" cm="1">
        <f t="array" ref="G17">_xll.FDSB(C17,"PCTCHG(FG_YIELD(0,,,,""YTM""),FG_YIELD(-1AM,,,,""YTM""))")</f>
        <v>-4.4532647000000001</v>
      </c>
      <c r="H17" s="26" cm="1">
        <f t="array" ref="H17">_xll.FDSB(C17,"PCTCHG(FG_YIELD(0,,,,""YTM""),FG_YIELD(-3AM,,,,""YTM""))")</f>
        <v>-5.9321894999999998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4.3704999999999998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2.7039770000000001</v>
      </c>
      <c r="G19" s="26" cm="1">
        <f t="array" ref="G19">_xll.FDSB(C19,"PCTCHG(FG_YIELD(0,,,,""YTM""),FG_YIELD(-1AM,,,,""YTM""))")</f>
        <v>-2.7101715</v>
      </c>
      <c r="H19" s="26" cm="1">
        <f t="array" ref="H19">_xll.FDSB(C19,"PCTCHG(FG_YIELD(0,,,,""YTM""),FG_YIELD(-3AM,,,,""YTM""))")</f>
        <v>7.3129850000000003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0</v>
      </c>
      <c r="V19" s="47">
        <f t="shared" si="6"/>
        <v>0.25</v>
      </c>
      <c r="X19">
        <f t="shared" si="2"/>
        <v>40.9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24.745598000000001</v>
      </c>
      <c r="G20" s="26" cm="1">
        <f t="array" ref="G20">_xll.FDSB(C20,"PCTCHG(FG_YIELD(0,,,,""YTM""),FG_YIELD(-1AM,,,,""YTM""))")</f>
        <v>1.2020465</v>
      </c>
      <c r="H20" s="26" cm="1">
        <f t="array" ref="H20">_xll.FDSB(C20,"PCTCHG(FG_YIELD(0,,,,""YTM""),FG_YIELD(-3AM,,,,""YTM""))")</f>
        <v>4.9864902000000004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4.3704999999999998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2.9199603000000001</v>
      </c>
      <c r="G22" s="26" cm="1">
        <f t="array" ref="G22">_xll.FDSB(C22,"PCTCHG(FG_YIELD(0,,,,""YTM""),FG_YIELD(-1AM,,,,""YTM""))")</f>
        <v>3.2033119999999999</v>
      </c>
      <c r="H22" s="26" cm="1">
        <f t="array" ref="H22">_xll.FDSB(C22,"PCTCHG(FG_YIELD(0,,,,""YTM""),FG_YIELD(-3AM,,,,""YTM""))")</f>
        <v>14.110835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54.500000000000007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4.3704999999999998</v>
      </c>
      <c r="G23" s="26" t="str" cm="1">
        <f t="array" ref="G23">_xll.FDSB(C23,"PCTCHG(FG_YIELD(0,,,,""YTM""),FG_YIELD(-1AM,,,,""YTM""))")</f>
        <v/>
      </c>
      <c r="H23" s="26" t="str" cm="1">
        <f t="array" ref="H23">_xll.FDSB(C23,"PCTCHG(FG_YIELD(0,,,,""YTM""),FG_YIELD(-3AM,,,,""YTM""))")</f>
        <v/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4.3704999999999998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2.2141999999999999</v>
      </c>
      <c r="H2" cm="1">
        <f t="array" ref="H2">_xll.FDS(B2,"FG_ROE(0)")</f>
        <v>9.9947417665260492</v>
      </c>
      <c r="I2">
        <f>HLOOKUP(B2,'Index ROE'!$B$1:$V$25,24,FALSE)</f>
        <v>13.10937506820105</v>
      </c>
      <c r="J2" cm="1">
        <f t="array" ref="J2">_xll.FDS(B2, "FMA_RBICS_REV_CURRENT(30, LOC, ""PORTAGG"")")</f>
        <v>20.7140435561742</v>
      </c>
      <c r="K2" s="77">
        <f>HLOOKUP(B2,'Index earnings'!$A$1:$V$26,26,FALSE)</f>
        <v>7.21613294473884E-2</v>
      </c>
      <c r="L2">
        <f>HLOOKUP(B2,'Yearly returns'!$B$1:$V$128,126,FALSE)</f>
        <v>-33.887732999999997</v>
      </c>
      <c r="M2">
        <f>I2-G2</f>
        <v>10.89517506820105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63.6</v>
      </c>
      <c r="R2">
        <f>N2*Assumption!$F$64 + O2*Assumption!$F$61 + P2*Assumption!$F$62 + Q2*Assumption!$F$63</f>
        <v>81.800000000000011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2.8191717000000001</v>
      </c>
      <c r="H3" cm="1">
        <f t="array" ref="H3">_xll.FDS(B3,"FG_ROE(0)")</f>
        <v>8.05723313771996</v>
      </c>
      <c r="I3">
        <f>HLOOKUP(B3,'Index ROE'!$B$1:$V$25,24,FALSE)</f>
        <v>11.2778516938703</v>
      </c>
      <c r="J3" cm="1">
        <f t="array" ref="J3">_xll.FDS(B3, "FMA_RBICS_REV_CURRENT(30, LOC, ""PORTAGG"")")</f>
        <v>31.713108395642799</v>
      </c>
      <c r="K3" s="77">
        <f>HLOOKUP(B3,'Index earnings'!$A$1:$V$26,26,FALSE)</f>
        <v>3.8689699842481939E-2</v>
      </c>
      <c r="L3">
        <f>HLOOKUP(B3,'Yearly returns'!$B$1:$V$128,126,FALSE)</f>
        <v>-50.721465999999999</v>
      </c>
      <c r="M3">
        <f t="shared" ref="M3:M22" si="0">I3-G3</f>
        <v>8.4586799938702999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49.95</v>
      </c>
      <c r="S3" cm="1">
        <f t="array" ref="S3">_xlfn.PERCENTRANK.EXC(_xlfn._xlws.FILTER(R$2:R$22, ISNUMBER(R$2:R$22)),R3)*100</f>
        <v>54.500000000000007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7.0164070000000001</v>
      </c>
      <c r="H4" cm="1">
        <f t="array" ref="H4">_xll.FDS(B4,"FG_ROE(0)")</f>
        <v>12.6443800532672</v>
      </c>
      <c r="I4">
        <f>HLOOKUP(B4,'Index ROE'!$B$1:$V$25,24,FALSE)</f>
        <v>15.657517511443299</v>
      </c>
      <c r="J4" cm="1">
        <f t="array" ref="J4">_xll.FDS(B4, "FMA_RBICS_REV_CURRENT(30, LOC, ""PORTAGG"")")</f>
        <v>52.254687611587997</v>
      </c>
      <c r="K4" s="77">
        <f>HLOOKUP(B4,'Index earnings'!$A$1:$V$26,26,FALSE)</f>
        <v>4.2933000956349998E-2</v>
      </c>
      <c r="L4">
        <f>HLOOKUP(B4,'Yearly returns'!$B$1:$V$128,126,FALSE)</f>
        <v>-42.495269999999998</v>
      </c>
      <c r="M4">
        <f t="shared" si="0"/>
        <v>8.6411105114432978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6.5943455999999996</v>
      </c>
      <c r="H5" cm="1">
        <f t="array" ref="H5">_xll.FDS(B5,"FG_ROE(0)")</f>
        <v>12.482303745512899</v>
      </c>
      <c r="I5">
        <f>HLOOKUP(B5,'Index ROE'!$B$1:$V$25,24,FALSE)</f>
        <v>12.530824852807651</v>
      </c>
      <c r="J5" cm="1">
        <f t="array" ref="J5">_xll.FDS(B5, "FMA_RBICS_REV_CURRENT(30, LOC, ""PORTAGG"")")</f>
        <v>41.470472841178903</v>
      </c>
      <c r="K5" s="77">
        <f>HLOOKUP(B5,'Index earnings'!$A$1:$V$26,26,FALSE)</f>
        <v>6.5968962435704714E-2</v>
      </c>
      <c r="L5">
        <f>HLOOKUP(B5,'Yearly returns'!$B$1:$V$128,126,FALSE)</f>
        <v>-33.598129999999998</v>
      </c>
      <c r="M5">
        <f t="shared" si="0"/>
        <v>5.9364792528076515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36.4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68.100000000000009</v>
      </c>
      <c r="R5">
        <f>N5*Assumption!$F$64 + O5*Assumption!$F$61 + P5*Assumption!$F$62 + Q5*Assumption!$F$63</f>
        <v>55.650000000000006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5.7167000000000003</v>
      </c>
      <c r="H6" cm="1">
        <f t="array" ref="H6">_xll.FDS(B6,"FG_ROE(0)")</f>
        <v>13.487069701191199</v>
      </c>
      <c r="I6">
        <f>HLOOKUP(B6,'Index ROE'!$B$1:$V$25,24,FALSE)</f>
        <v>10.013481596831115</v>
      </c>
      <c r="J6" cm="1">
        <f t="array" ref="J6">_xll.FDS(B6, "FMA_RBICS_REV_CURRENT(30, LOC, ""PORTAGG"")")</f>
        <v>46.836101390260602</v>
      </c>
      <c r="K6" s="77">
        <f>HLOOKUP(B6,'Index earnings'!$A$1:$V$26,26,FALSE)</f>
        <v>3.6620331475524681E-2</v>
      </c>
      <c r="L6">
        <f>HLOOKUP(B6,'Yearly returns'!$B$1:$V$128,126,FALSE)</f>
        <v>-46.241880000000002</v>
      </c>
      <c r="M6">
        <f t="shared" si="0"/>
        <v>4.2967815968311145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27.200000000000003</v>
      </c>
      <c r="R6">
        <f>N6*Assumption!$F$64 + O6*Assumption!$F$61 + P6*Assumption!$F$62 + Q6*Assumption!$F$63</f>
        <v>31.8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7.0366289999999996</v>
      </c>
      <c r="H7" cm="1">
        <f t="array" ref="H7">_xll.FDS(B7,"FG_ROE(0)")</f>
        <v>9.9704369265161308</v>
      </c>
      <c r="I7">
        <f>HLOOKUP(B7,'Index ROE'!$B$1:$V$25,24,FALSE)</f>
        <v>12.932447426875701</v>
      </c>
      <c r="J7" cm="1">
        <f t="array" ref="J7">_xll.FDS(B7, "FMA_RBICS_REV_CURRENT(30, LOC, ""PORTAGG"")")</f>
        <v>23.546799773732399</v>
      </c>
      <c r="K7" s="77">
        <f>HLOOKUP(B7,'Index earnings'!$A$1:$V$26,26,FALSE)</f>
        <v>1.6222354296116848E-2</v>
      </c>
      <c r="L7">
        <f>HLOOKUP(B7,'Yearly returns'!$B$1:$V$128,126,FALSE)</f>
        <v>-41.586750000000002</v>
      </c>
      <c r="M7">
        <f t="shared" si="0"/>
        <v>5.8958184268757012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77.3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45.45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3.8618990000000002</v>
      </c>
      <c r="H8" cm="1">
        <f t="array" ref="H8">_xll.FDS(B8,"FG_ROE(0)")</f>
        <v>8.2369717669534204</v>
      </c>
      <c r="I8">
        <f>HLOOKUP(B8,'Index ROE'!$B$1:$V$25,24,FALSE)</f>
        <v>11.93920849991995</v>
      </c>
      <c r="J8" cm="1">
        <f t="array" ref="J8">_xll.FDS(B8, "FMA_RBICS_REV_CURRENT(30, LOC, ""PORTAGG"")")</f>
        <v>39.853866324654803</v>
      </c>
      <c r="K8" s="77">
        <f>HLOOKUP(B8,'Index earnings'!$A$1:$V$26,26,FALSE)</f>
        <v>2.3760454257430563E-2</v>
      </c>
      <c r="L8">
        <f>HLOOKUP(B8,'Yearly returns'!$B$1:$V$128,126,FALSE)</f>
        <v>-35.453902999999997</v>
      </c>
      <c r="M8">
        <f t="shared" si="0"/>
        <v>8.0773094999199486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51.1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1.6988000000000001</v>
      </c>
      <c r="H9" cm="1">
        <f t="array" ref="H9">_xll.FDS(B9,"FG_ROE(0)")</f>
        <v>10.4304330075054</v>
      </c>
      <c r="I9">
        <f>HLOOKUP(B9,'Index ROE'!$B$1:$V$25,24,FALSE)</f>
        <v>12.14902034365935</v>
      </c>
      <c r="J9" cm="1">
        <f t="array" ref="J9">_xll.FDS(B9, "FMA_RBICS_REV_CURRENT(30, LOC, ""PORTAGG"")")</f>
        <v>17.676195460890799</v>
      </c>
      <c r="K9" s="77">
        <f>HLOOKUP(B9,'Index earnings'!$A$1:$V$26,26,FALSE)</f>
        <v>3.7640706312370487E-2</v>
      </c>
      <c r="L9">
        <f>HLOOKUP(B9,'Yearly returns'!$B$1:$V$128,126,FALSE)</f>
        <v>-32.320427000000002</v>
      </c>
      <c r="M9">
        <f t="shared" si="0"/>
        <v>10.45022034365935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9.8861000000000008</v>
      </c>
      <c r="H10" cm="1">
        <f t="array" ref="H10">_xll.FDS(B10,"FG_ROE(0)")</f>
        <v>10.7390026124665</v>
      </c>
      <c r="I10">
        <f>HLOOKUP(B10,'Index ROE'!$B$1:$V$25,24,FALSE)</f>
        <v>12.78064669069385</v>
      </c>
      <c r="J10" cm="1">
        <f t="array" ref="J10">_xll.FDS(B10, "FMA_RBICS_REV_CURRENT(30, LOC, ""PORTAGG"")")</f>
        <v>28.8062616361414</v>
      </c>
      <c r="K10" s="77">
        <f>HLOOKUP(B10,'Index earnings'!$A$1:$V$26,26,FALSE)</f>
        <v>5.8038772053721877E-2</v>
      </c>
      <c r="L10">
        <f>HLOOKUP(B10,'Yearly returns'!$B$1:$V$128,126,FALSE)</f>
        <v>-36.649895000000001</v>
      </c>
      <c r="M10">
        <f t="shared" si="0"/>
        <v>2.8945466906938488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51.099999999999994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3.2557999999999998</v>
      </c>
      <c r="H11" cm="1">
        <f t="array" ref="H11">_xll.FDS(B11,"FG_ROE(0)")</f>
        <v>6.2164404064397196</v>
      </c>
      <c r="I11">
        <f>HLOOKUP(B11,'Index ROE'!$B$1:$V$25,24,FALSE)</f>
        <v>10.67142731585205</v>
      </c>
      <c r="J11" cm="1">
        <f t="array" ref="J11">_xll.FDS(B11, "FMA_RBICS_REV_CURRENT(30, LOC, ""PORTAGG"")")</f>
        <v>15.3455966557575</v>
      </c>
      <c r="K11" s="77">
        <f>HLOOKUP(B11,'Index earnings'!$A$1:$V$26,26,FALSE)</f>
        <v>2.4555712420117004E-2</v>
      </c>
      <c r="L11">
        <f>HLOOKUP(B11,'Yearly returns'!$B$1:$V$128,126,FALSE)</f>
        <v>-37.750869999999999</v>
      </c>
      <c r="M11">
        <f t="shared" si="0"/>
        <v>7.41562731585205</v>
      </c>
      <c r="N11" cm="1">
        <f t="array" ref="N11">_xlfn.PERCENTRANK.EXC(_xlfn._xlws.FILTER(M$2:M$22, ISNUMBER(M$2:M$22)),M11)*100</f>
        <v>45.4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60.225000000000001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12.443972</v>
      </c>
      <c r="H12" cm="1">
        <f t="array" ref="H12">_xll.FDS(B12,"FG_ROE(0)")</f>
        <v>19.4996138832004</v>
      </c>
      <c r="I12">
        <f>HLOOKUP(B12,'Index ROE'!$B$1:$V$25,24,FALSE)</f>
        <v>14.789114395471049</v>
      </c>
      <c r="J12" cm="1">
        <f t="array" ref="J12">_xll.FDS(B12, "FMA_RBICS_REV_CURRENT(30, LOC, ""PORTAGG"")")</f>
        <v>26.8630183361668</v>
      </c>
      <c r="K12" s="77">
        <f>HLOOKUP(B12,'Index earnings'!$A$1:$V$26,26,FALSE)</f>
        <v>2.0697122002270474E-2</v>
      </c>
      <c r="L12">
        <f>HLOOKUP(B12,'Yearly returns'!$B$1:$V$128,126,FALSE)</f>
        <v>-54.230854000000001</v>
      </c>
      <c r="M12">
        <f t="shared" si="0"/>
        <v>2.3451423954710489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30.650000000000002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11.390694</v>
      </c>
      <c r="H13" cm="1">
        <f t="array" ref="H13">_xll.FDS(B13,"FG_ROE(0)")</f>
        <v>13.798388470215</v>
      </c>
      <c r="I13">
        <f>HLOOKUP(B13,'Index ROE'!$B$1:$V$25,24,FALSE)</f>
        <v>16.7616860731518</v>
      </c>
      <c r="J13" cm="1">
        <f t="array" ref="J13">_xll.FDS(B13, "FMA_RBICS_REV_CURRENT(30, LOC, ""PORTAGG"")")</f>
        <v>40.800249972439502</v>
      </c>
      <c r="K13" s="77">
        <f>HLOOKUP(B13,'Index earnings'!$A$1:$V$26,26,FALSE)</f>
        <v>2.384197868685578E-2</v>
      </c>
      <c r="L13">
        <f>HLOOKUP(B13,'Yearly returns'!$B$1:$V$128,126,FALSE)</f>
        <v>-38.081330000000001</v>
      </c>
      <c r="M13">
        <f t="shared" si="0"/>
        <v>5.3709920731518004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39.75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3.74</v>
      </c>
      <c r="H14" cm="1">
        <f t="array" ref="H14">_xll.FDS(B14,"FG_ROE(0)")</f>
        <v>14.6350378124864</v>
      </c>
      <c r="I14">
        <f>HLOOKUP(B14,'Index ROE'!$B$1:$V$25,24,FALSE)</f>
        <v>5.4192242708958744</v>
      </c>
      <c r="J14" cm="1">
        <f t="array" ref="J14">_xll.FDS(B14, "FMA_RBICS_REV_CURRENT(30, LOC, ""PORTAGG"")")</f>
        <v>44.667591399586001</v>
      </c>
      <c r="K14" s="77">
        <f>HLOOKUP(B14,'Index earnings'!$A$1:$V$26,26,FALSE)</f>
        <v>-9.9977006807554725E-2</v>
      </c>
      <c r="L14">
        <f>HLOOKUP(B14,'Yearly returns'!$B$1:$V$128,126,FALSE)</f>
        <v>-56.661569999999998</v>
      </c>
      <c r="M14">
        <f t="shared" si="0"/>
        <v>1.6792242708958742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7.0590000000000002</v>
      </c>
      <c r="H15" cm="1">
        <f t="array" ref="H15">_xll.FDS(B15,"FG_ROE(0)")</f>
        <v>15.3403693357343</v>
      </c>
      <c r="I15">
        <f>HLOOKUP(B15,'Index ROE'!$B$1:$V$25,24,FALSE)</f>
        <v>15.463136340534799</v>
      </c>
      <c r="J15" cm="1">
        <f t="array" ref="J15">_xll.FDS(B15, "FMA_RBICS_REV_CURRENT(30, LOC, ""PORTAGG"")")</f>
        <v>29.6814915797842</v>
      </c>
      <c r="K15" s="77">
        <f>HLOOKUP(B15,'Index earnings'!$A$1:$V$26,26,FALSE)</f>
        <v>5.977391013898381E-2</v>
      </c>
      <c r="L15">
        <f>HLOOKUP(B15,'Yearly returns'!$B$1:$V$128,126,FALSE)</f>
        <v>-30.735700000000001</v>
      </c>
      <c r="M15">
        <f t="shared" si="0"/>
        <v>8.404136340534798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70.424999999999997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2.2141999999999999</v>
      </c>
      <c r="H16" cm="1">
        <f t="array" ref="H16">_xll.FDS(B16,"FG_ROE(0)")</f>
        <v>10.7320660645186</v>
      </c>
      <c r="I16">
        <f>HLOOKUP(B16,'Index ROE'!$B$1:$V$25,24,FALSE)</f>
        <v>12.885413799064899</v>
      </c>
      <c r="J16" cm="1">
        <f t="array" ref="J16">_xll.FDS(B16, "FMA_RBICS_REV_CURRENT(30, LOC, ""PORTAGG"")")</f>
        <v>24.529671282420399</v>
      </c>
      <c r="K16" s="77">
        <f>HLOOKUP(B16,'Index earnings'!$A$1:$V$26,26,FALSE)</f>
        <v>7.21613294473884E-2</v>
      </c>
      <c r="L16">
        <f>HLOOKUP(B16,'Yearly returns'!$B$1:$V$128,126,FALSE)</f>
        <v>-47.808532999999997</v>
      </c>
      <c r="M16">
        <f t="shared" si="0"/>
        <v>10.671213799064899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68.199999999999989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22.7</v>
      </c>
      <c r="R16">
        <f>N16*Assumption!$F$64 + O16*Assumption!$F$61 + P16*Assumption!$F$62 + Q16*Assumption!$F$63</f>
        <v>65.875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4.3704999999999998</v>
      </c>
      <c r="H17" cm="1">
        <f t="array" ref="H17">_xll.FDS(B17,"FG_ROE(0)")</f>
        <v>11.185002565124</v>
      </c>
      <c r="I17">
        <f>HLOOKUP(B17,'Index ROE'!$B$1:$V$25,24,FALSE)</f>
        <v>12.269166041116101</v>
      </c>
      <c r="J17" cm="1">
        <f t="array" ref="J17">_xll.FDS(B17, "FMA_RBICS_REV_CURRENT(30, LOC, ""PORTAGG"")")</f>
        <v>60.350758855706999</v>
      </c>
      <c r="K17" s="77">
        <f>HLOOKUP(B17,'Index earnings'!$A$1:$V$26,26,FALSE)</f>
        <v>8.8740466700483189E-3</v>
      </c>
      <c r="L17">
        <f>HLOOKUP(B17,'Yearly returns'!$B$1:$V$128,126,FALSE)</f>
        <v>-22.440237</v>
      </c>
      <c r="M17">
        <f t="shared" si="0"/>
        <v>7.8986660411161012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31.8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2.7039770000000001</v>
      </c>
      <c r="H18" cm="1">
        <f t="array" ref="H18">_xll.FDS(B18,"FG_ROE(0)")</f>
        <v>7.5178845263054503</v>
      </c>
      <c r="I18">
        <f>HLOOKUP(B18,'Index ROE'!$B$1:$V$25,24,FALSE)</f>
        <v>13.0025654489041</v>
      </c>
      <c r="J18" cm="1">
        <f t="array" ref="J18">_xll.FDS(B18, "FMA_RBICS_REV_CURRENT(30, LOC, ""PORTAGG"")")</f>
        <v>23.687577132474999</v>
      </c>
      <c r="K18" s="77">
        <f>HLOOKUP(B18,'Index earnings'!$A$1:$V$26,26,FALSE)</f>
        <v>1.2617663928991663E-2</v>
      </c>
      <c r="L18">
        <f>HLOOKUP(B18,'Yearly returns'!$B$1:$V$128,126,FALSE)</f>
        <v>-32.505215</v>
      </c>
      <c r="M18">
        <f t="shared" si="0"/>
        <v>10.2985884489041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72.7</v>
      </c>
      <c r="R18">
        <f>N18*Assumption!$F$64 + O18*Assumption!$F$61 + P18*Assumption!$F$62 + Q18*Assumption!$F$63</f>
        <v>62.474999999999994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24.745598000000001</v>
      </c>
      <c r="H19" cm="1">
        <f t="array" ref="H19">_xll.FDS(B19,"FG_ROE(0)")</f>
        <v>19.339785874335799</v>
      </c>
      <c r="I19">
        <f>HLOOKUP(B19,'Index ROE'!$B$1:$V$25,24,FALSE)</f>
        <v>14.774119846351301</v>
      </c>
      <c r="J19" cm="1">
        <f t="array" ref="J19">_xll.FDS(B19, "FMA_RBICS_REV_CURRENT(30, LOC, ""PORTAGG"")")</f>
        <v>23.0597669667848</v>
      </c>
      <c r="K19" s="77">
        <f>HLOOKUP(B19,'Index earnings'!$A$1:$V$26,26,FALSE)</f>
        <v>8.2005715561249914E-2</v>
      </c>
      <c r="L19">
        <f>HLOOKUP(B19,'Yearly returns'!$B$1:$V$128,126,FALSE)</f>
        <v>-52.524560000000001</v>
      </c>
      <c r="M19">
        <f t="shared" si="0"/>
        <v>-9.9714781536487003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4.3704999999999998</v>
      </c>
      <c r="H20" cm="1">
        <f t="array" ref="H20">_xll.FDS(B20,"FG_ROE(0)")</f>
        <v>13.6513464395033</v>
      </c>
      <c r="I20">
        <f>HLOOKUP(B20,'Index ROE'!$B$1:$V$25,24,FALSE)</f>
        <v>11.156370494280349</v>
      </c>
      <c r="J20" cm="1">
        <f t="array" ref="J20">_xll.FDS(B20, "FMA_RBICS_REV_CURRENT(30, LOC, ""PORTAGG"")")</f>
        <v>59.611239157517097</v>
      </c>
      <c r="K20" s="77">
        <f>HLOOKUP(B20,'Index earnings'!$A$1:$V$26,26,FALSE)</f>
        <v>8.3481705833627906E-3</v>
      </c>
      <c r="L20">
        <f>HLOOKUP(B20,'Yearly returns'!$B$1:$V$128,126,FALSE)</f>
        <v>-31.117184000000002</v>
      </c>
      <c r="M20">
        <f t="shared" si="0"/>
        <v>6.7858704942803492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81.8</v>
      </c>
      <c r="R20">
        <f>N20*Assumption!$F$64 + O20*Assumption!$F$61 + P20*Assumption!$F$62 + Q20*Assumption!$F$63</f>
        <v>37.474999999999994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2.9199603000000001</v>
      </c>
      <c r="H21" cm="1">
        <f t="array" ref="H21">_xll.FDS(B21,"FG_ROE(0)")</f>
        <v>9.57694990692044</v>
      </c>
      <c r="I21">
        <f>HLOOKUP(B21,'Index ROE'!$B$1:$V$25,24,FALSE)</f>
        <v>15.109726785561501</v>
      </c>
      <c r="J21" cm="1">
        <f t="array" ref="J21">_xll.FDS(B21, "FMA_RBICS_REV_CURRENT(30, LOC, ""PORTAGG"")")</f>
        <v>54.212495107395597</v>
      </c>
      <c r="K21" s="77">
        <f>HLOOKUP(B21,'Index earnings'!$A$1:$V$26,26,FALSE)</f>
        <v>-4.493608283335615E-2</v>
      </c>
      <c r="L21">
        <f>HLOOKUP(B21,'Yearly returns'!$B$1:$V$128,126,FALSE)</f>
        <v>-43.176715999999999</v>
      </c>
      <c r="M21">
        <f t="shared" si="0"/>
        <v>12.189766485561501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37.475000000000001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4.3704999999999998</v>
      </c>
      <c r="H22" cm="1">
        <f t="array" ref="H22">_xll.FDS(B22,"FG_ROE(0)")</f>
        <v>11.010461016694</v>
      </c>
      <c r="I22">
        <f>HLOOKUP(B22,'Index ROE'!$B$1:$V$25,24,FALSE)</f>
        <v>11.9967853551854</v>
      </c>
      <c r="J22" cm="1">
        <f t="array" ref="J22">_xll.FDS(B22, "FMA_RBICS_REV_CURRENT(30, LOC, ""PORTAGG"")")</f>
        <v>42.358085309568501</v>
      </c>
      <c r="K22" s="77">
        <f>HLOOKUP(B22,'Index earnings'!$A$1:$V$26,26,FALSE)</f>
        <v>-1.602635124702978E-2</v>
      </c>
      <c r="L22">
        <f>HLOOKUP(B22,'Yearly returns'!$B$1:$V$128,126,FALSE)</f>
        <v>-29.195059000000001</v>
      </c>
      <c r="M22">
        <f t="shared" si="0"/>
        <v>7.6262853551854004</v>
      </c>
      <c r="N22" cm="1">
        <f t="array" ref="N22">_xlfn.PERCENTRANK.EXC(_xlfn._xlws.FILTER(M$2:M$22, ISNUMBER(M$2:M$22)),M22)*100</f>
        <v>50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46.6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7058826</v>
      </c>
      <c r="E3" cm="1">
        <f t="array" ref="E3">_xll.FDS(C3,"FMA_COS_UP(""EPS"",""1M"",+1,NOW,,,""PORTAGG"",""MEANR"")")</f>
        <v>80</v>
      </c>
      <c r="F3" cm="1">
        <f t="array" ref="F3">_xll.FDS(C3,"FMA_COS_DOWN(""EPS"",""1M"",+1,NOW,,,""PORTAGG"",""MEANR"")")</f>
        <v>129</v>
      </c>
      <c r="G3" cm="1">
        <f t="array" ref="G3">_xll.FDS(A3,"SIZE(FG_CONSTITUENTS)")</f>
        <v>485</v>
      </c>
      <c r="H3" s="9">
        <f t="shared" ref="H3:H23" si="0">E3/$G3</f>
        <v>0.16494845360824742</v>
      </c>
      <c r="I3" s="9">
        <f t="shared" ref="I3:I23" si="1">F3/$G3</f>
        <v>0.26597938144329897</v>
      </c>
      <c r="J3" s="9">
        <f t="shared" ref="J3:J23" si="2">H3-I3</f>
        <v>-0.10103092783505155</v>
      </c>
      <c r="K3" s="5" cm="1">
        <f t="array" ref="K3">_xll.FDS(A3,"FMA_PCT_ABOVE_MAVG(200,0,,,,""PORTAGG"")")/100</f>
        <v>0.42268041237113402</v>
      </c>
      <c r="L3" s="41" cm="1">
        <f t="array" ref="L3">_xll.FDSB(A3,"PERCENT_CHANGE(FMA_EPS(+1,0,,,,""PORTAGG"",""MEAN""),FMA_EPS(+1,-1AM,,,,""PORTAGG"",""MEAN""))")</f>
        <v>3.01369752362479E-2</v>
      </c>
      <c r="M3" s="41" cm="1">
        <f t="array" ref="M3">_xll.FDSB(A3,"PERCENT_CHANGE(FMA_EPS(+1,0,,,,""PORTAGG"",""MEAN""),FMA_EPS(+1,-3AM,,,,""PORTAGG"",""MEAN""))")</f>
        <v>-7.0589111383519603</v>
      </c>
      <c r="N3" s="3" cm="1">
        <f t="array" ref="N3">_xll.FDS(C3,"FG_TOTAL_RETURNC(0,-1AM)")</f>
        <v>-4.2032185000000002</v>
      </c>
      <c r="O3" s="3" cm="1">
        <f t="array" ref="O3">_xll.FDS(C3,"FG_TOTAL_RETURNC(0,-3AM)")</f>
        <v>-2.0990133000000002</v>
      </c>
      <c r="P3" s="3" cm="1">
        <f t="array" ref="P3">_xll.FDS(C3,"FG_TOTAL_RETURNC(0,-6AM)")</f>
        <v>-1.3386130000000001</v>
      </c>
      <c r="Q3" s="9" cm="1">
        <f t="array" ref="Q3">_xll.FDS(C3,"P_PRICE(0)/P_PRICE_HIGH_PR(0,,,,,,""PRICE"",""INTRA"",""52W"")")</f>
        <v>0.81107910000000005</v>
      </c>
      <c r="R3" s="9" cm="1">
        <f t="array" ref="R3">_xll.FDS(C3,"P_PRICE(0)/P_PRICE_low_PR(0,,,,,,""PRICE"",""INTRA"",""52W"")-1")</f>
        <v>9.9869730000000004E-2</v>
      </c>
      <c r="S3" s="3" cm="1">
        <f t="array" ref="S3">_xll.FDS(C3,"FG_TOTAL_RETURNC(0,-12AM)")</f>
        <v>-9.1675640000000005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27.200000000000003</v>
      </c>
      <c r="W3" s="4" cm="1">
        <f t="array" ref="W3">_xlfn.PERCENTRANK.EXC(_xlfn._xlws.FILTER($O$3:$O$23, ISNUMBER($O$3:$O$23)),O3)*100</f>
        <v>40.9</v>
      </c>
      <c r="X3" s="4" cm="1">
        <f t="array" ref="X3">_xlfn.PERCENTRANK.EXC(_xlfn._xlws.FILTER($P$3:$P$23, ISNUMBER($P$3:$P$23)),P3)*100</f>
        <v>50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36.299999999999997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27.200000000000003</v>
      </c>
      <c r="AC3" s="4">
        <f t="shared" ref="AC3:AC23" si="4">_xlfn.PERCENTRANK.EXC($L$3:$L$23,L3)*100</f>
        <v>77.2</v>
      </c>
      <c r="AD3" s="4">
        <f t="shared" ref="AD3:AD23" si="5">_xlfn.PERCENTRANK.EXC($M$3:$M$23,M3)*100</f>
        <v>31.8</v>
      </c>
      <c r="AE3" s="4">
        <f t="shared" ref="AE3:AE23" si="6">_xlfn.PERCENTRANK.EXC($D$3:$D$23,D3)*100</f>
        <v>90.9</v>
      </c>
      <c r="AF3" s="4">
        <f ca="1">'Economic Momentum'!Q4</f>
        <v>77.2</v>
      </c>
      <c r="AG3" s="4">
        <f ca="1">'Economic Momentum'!R4</f>
        <v>4.5</v>
      </c>
      <c r="AH3" s="4">
        <f t="shared" ref="AH3:AH23" ca="1" si="7">SUMPRODUCT($U$2:$AG$2,U3:AG3)</f>
        <v>38.150000000000006</v>
      </c>
      <c r="AJ3" s="3" cm="1">
        <f t="array" aca="1" ref="AJ3" ca="1">_xlfn.PERCENTRANK.EXC(_xlfn._xlws.FILTER($AH$3:$AH$23, ISNUMBER($AH$3:$AH$23)),AH3)*100</f>
        <v>36.299999999999997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138771.67000000001</v>
      </c>
      <c r="E4" cm="1">
        <f t="array" ref="E4">_xll.FDS(C4,"FMA_COS_UP(""EPS"",""1M"",+1,NOW,,,""PORTAGG"",""MEANR"")")</f>
        <v>6</v>
      </c>
      <c r="F4" cm="1">
        <f t="array" ref="F4">_xll.FDS(C4,"FMA_COS_DOWN(""EPS"",""1M"",+1,NOW,,,""PORTAGG"",""MEANR"")")</f>
        <v>9</v>
      </c>
      <c r="G4" cm="1">
        <f t="array" ref="G4">_xll.FDS(A4,"SIZE(FG_CONSTITUENTS)")</f>
        <v>29</v>
      </c>
      <c r="H4" s="9">
        <f t="shared" si="0"/>
        <v>0.20689655172413793</v>
      </c>
      <c r="I4" s="9">
        <f t="shared" si="1"/>
        <v>0.31034482758620691</v>
      </c>
      <c r="J4" s="9">
        <f t="shared" si="2"/>
        <v>-0.10344827586206898</v>
      </c>
      <c r="K4" s="5" cm="1">
        <f t="array" ref="K4">_xll.FDS(A4,"FMA_PCT_ABOVE_MAVG(200,0,,,,""PORTAGG"")")/100</f>
        <v>0.62068965517241403</v>
      </c>
      <c r="L4" s="41" cm="1">
        <f t="array" ref="L4">_xll.FDSB(A4,"PERCENT_CHANGE(FMA_EPS(+1,0,,,,""PORTAGG"",""MEAN""),FMA_EPS(+1,-1AM,,,,""PORTAGG"",""MEAN""))")</f>
        <v>7.0054358694015697</v>
      </c>
      <c r="M4" s="41" cm="1">
        <f t="array" ref="M4">_xll.FDSB(A4,"PERCENT_CHANGE(FMA_EPS(+1,0,,,,""PORTAGG"",""MEAN""),FMA_EPS(+1,-3AM,,,,""PORTAGG"",""MEAN""))")</f>
        <v>-4.3547832200264498</v>
      </c>
      <c r="N4" s="3" cm="1">
        <f t="array" ref="N4">_xll.FDS(C4,"FG_TOTAL_RETURNC(0,-1AM)")</f>
        <v>-9.8173320000000004</v>
      </c>
      <c r="O4" s="3" cm="1">
        <f t="array" ref="O4">_xll.FDS(C4,"FG_TOTAL_RETURNC(0,-3AM)")</f>
        <v>-0.110054016</v>
      </c>
      <c r="P4" s="3" cm="1">
        <f t="array" ref="P4">_xll.FDS(C4,"FG_TOTAL_RETURNC(0,-6AM)")</f>
        <v>-5.4816303</v>
      </c>
      <c r="Q4" s="9" cm="1">
        <f t="array" ref="Q4">_xll.FDS(C4,"P_PRICE(0)/P_PRICE_HIGH_PR(0,,,,,,""PRICE"",""INTRA"",""52W"")")</f>
        <v>0.80692450000000004</v>
      </c>
      <c r="R4" s="9" cm="1">
        <f t="array" ref="R4">_xll.FDS(C4,"P_PRICE(0)/P_PRICE_low_PR(0,,,,,,""PRICE"",""INTRA"",""52W"")-1")</f>
        <v>9.2944739999999998E-2</v>
      </c>
      <c r="S4" s="3" cm="1">
        <f t="array" ref="S4">_xll.FDS(C4,"FG_TOTAL_RETURNC(0,-12AM)")</f>
        <v>-6.7009926000000002</v>
      </c>
      <c r="T4" s="4" cm="1">
        <f t="array" ref="T4">_xlfn.PERCENTRANK.EXC(_xlfn._xlws.FILTER($R$3:$R$23, ISNUMBER($R$3:$R$23)),R4)*100</f>
        <v>40.9</v>
      </c>
      <c r="U4" s="4">
        <f t="shared" si="3"/>
        <v>59.1</v>
      </c>
      <c r="V4" s="4" cm="1">
        <f t="array" ref="V4">_xlfn.PERCENTRANK.EXC(_xlfn._xlws.FILTER($Q$3:$Q$23, ISNUMBER($Q$3:$Q$23)),Q4)*100</f>
        <v>18.099999999999998</v>
      </c>
      <c r="W4" s="4" cm="1">
        <f t="array" ref="W4">_xlfn.PERCENTRANK.EXC(_xlfn._xlws.FILTER($O$3:$O$23, ISNUMBER($O$3:$O$23)),O4)*100</f>
        <v>54.500000000000007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27.200000000000003</v>
      </c>
      <c r="Z4" s="4" cm="1">
        <f t="array" ref="Z4">_xlfn.PERCENTRANK.EXC(_xlfn._xlws.FILTER($K$3:$K$23, ISNUMBER($K$3:$K$23)),K4)*100</f>
        <v>72.7</v>
      </c>
      <c r="AA4" s="4" cm="1">
        <f t="array" ref="AA4">_xlfn.PERCENTRANK.EXC(_xlfn._xlws.FILTER($H$3:$H$23, ISNUMBER($H$3:$H$23)),H4)*100</f>
        <v>27.200000000000003</v>
      </c>
      <c r="AB4" s="4" cm="1">
        <f t="array" ref="AB4">_xlfn.PERCENTRANK.EXC(_xlfn._xlws.FILTER($J$3:$J$23, ISNUMBER($J$3:$J$23)),J4)*100</f>
        <v>22.7</v>
      </c>
      <c r="AC4" s="4">
        <f t="shared" si="4"/>
        <v>95.399999999999991</v>
      </c>
      <c r="AD4" s="4">
        <f t="shared" si="5"/>
        <v>40.9</v>
      </c>
      <c r="AE4" s="4">
        <f t="shared" si="6"/>
        <v>18.099999999999998</v>
      </c>
      <c r="AF4" s="4">
        <f ca="1">'Economic Momentum'!Q5</f>
        <v>18.099999999999998</v>
      </c>
      <c r="AG4" s="4">
        <f ca="1">'Economic Momentum'!R5</f>
        <v>4.5</v>
      </c>
      <c r="AH4" s="4">
        <f t="shared" ca="1" si="7"/>
        <v>33.129999999999995</v>
      </c>
      <c r="AJ4" s="3" cm="1">
        <f t="array" aca="1" ref="AJ4" ca="1">_xlfn.PERCENTRANK.EXC(_xlfn._xlws.FILTER($AH$3:$AH$23, ISNUMBER($AH$3:$AH$23)),AH4)*100</f>
        <v>31.8</v>
      </c>
      <c r="AK4">
        <f t="shared" si="8"/>
        <v>1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656094.5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27</v>
      </c>
      <c r="G5" cm="1">
        <f t="array" ref="G5">_xll.FDS(A5,"SIZE(FG_CONSTITUENTS)")</f>
        <v>75</v>
      </c>
      <c r="H5" s="9">
        <f t="shared" si="0"/>
        <v>0.24</v>
      </c>
      <c r="I5" s="9">
        <f t="shared" si="1"/>
        <v>0.36</v>
      </c>
      <c r="J5" s="9">
        <f t="shared" si="2"/>
        <v>-0.12</v>
      </c>
      <c r="K5" s="5" cm="1">
        <f t="array" ref="K5">_xll.FDS(A5,"FMA_PCT_ABOVE_MAVG(200,0,,,,""PORTAGG"")")/100</f>
        <v>0.25675675675675697</v>
      </c>
      <c r="L5" s="41" cm="1">
        <f t="array" ref="L5">_xll.FDSB(A5,"PERCENT_CHANGE(FMA_EPS(+1,0,,,,""PORTAGG"",""MEAN""),FMA_EPS(+1,-1AM,,,,""PORTAGG"",""MEAN""))")</f>
        <v>-10.0134501516375</v>
      </c>
      <c r="M5" s="41" cm="1">
        <f t="array" ref="M5">_xll.FDSB(A5,"PERCENT_CHANGE(FMA_EPS(+1,0,,,,""PORTAGG"",""MEAN""),FMA_EPS(+1,-3AM,,,,""PORTAGG"",""MEAN""))")</f>
        <v>-10.747145125148901</v>
      </c>
      <c r="N5" s="3" cm="1">
        <f t="array" ref="N5">_xll.FDS(C5,"FG_TOTAL_RETURNC(0,-1AM)")</f>
        <v>-2.3615240000000002</v>
      </c>
      <c r="O5" s="3" cm="1">
        <f t="array" ref="O5">_xll.FDS(C5,"FG_TOTAL_RETURNC(0,-3AM)")</f>
        <v>-11.462313</v>
      </c>
      <c r="P5" s="3" cm="1">
        <f t="array" ref="P5">_xll.FDS(C5,"FG_TOTAL_RETURNC(0,-6AM)")</f>
        <v>-10.267467</v>
      </c>
      <c r="Q5" s="9" cm="1">
        <f t="array" ref="Q5">_xll.FDS(C5,"P_PRICE(0)/P_PRICE_HIGH_PR(0,,,,,,""PRICE"",""INTRA"",""52W"")")</f>
        <v>0.80796650000000003</v>
      </c>
      <c r="R5" s="9" cm="1">
        <f t="array" ref="R5">_xll.FDS(C5,"P_PRICE(0)/P_PRICE_low_PR(0,,,,,,""PRICE"",""INTRA"",""52W"")-1")</f>
        <v>6.5229415999999998E-2</v>
      </c>
      <c r="S5" s="3" cm="1">
        <f t="array" ref="S5">_xll.FDS(C5,"FG_TOTAL_RETURNC(0,-12AM)")</f>
        <v>-12.646388999999999</v>
      </c>
      <c r="T5" s="4" cm="1">
        <f t="array" ref="T5">_xlfn.PERCENTRANK.EXC(_xlfn._xlws.FILTER($R$3:$R$23, ISNUMBER($R$3:$R$23)),R5)*100</f>
        <v>27.200000000000003</v>
      </c>
      <c r="U5" s="4">
        <f t="shared" si="3"/>
        <v>72.8</v>
      </c>
      <c r="V5" s="4" cm="1">
        <f t="array" ref="V5">_xlfn.PERCENTRANK.EXC(_xlfn._xlws.FILTER($Q$3:$Q$23, ISNUMBER($Q$3:$Q$23)),Q5)*100</f>
        <v>22.7</v>
      </c>
      <c r="W5" s="4" cm="1">
        <f t="array" ref="W5">_xlfn.PERCENTRANK.EXC(_xlfn._xlws.FILTER($O$3:$O$23, ISNUMBER($O$3:$O$23)),O5)*100</f>
        <v>18.099999999999998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40.9</v>
      </c>
      <c r="AB5" s="4" cm="1">
        <f t="array" ref="AB5">_xlfn.PERCENTRANK.EXC(_xlfn._xlws.FILTER($J$3:$J$23, ISNUMBER($J$3:$J$23)),J5)*100</f>
        <v>18.099999999999998</v>
      </c>
      <c r="AC5" s="4">
        <f t="shared" si="4"/>
        <v>4.5</v>
      </c>
      <c r="AD5" s="4">
        <f t="shared" si="5"/>
        <v>9</v>
      </c>
      <c r="AE5" s="4">
        <f t="shared" si="6"/>
        <v>59</v>
      </c>
      <c r="AF5" s="4">
        <f ca="1">'Economic Momentum'!Q6</f>
        <v>9</v>
      </c>
      <c r="AG5" s="4">
        <f ca="1">'Economic Momentum'!R6</f>
        <v>4.5</v>
      </c>
      <c r="AH5" s="4">
        <f t="shared" ca="1" si="7"/>
        <v>18.589999999999996</v>
      </c>
      <c r="AJ5" s="3" cm="1">
        <f t="array" aca="1" ref="AJ5" ca="1">_xlfn.PERCENTRANK.EXC(_xlfn._xlws.FILTER($AH$3:$AH$23, ISNUMBER($AH$3:$AH$23)),AH5)*100</f>
        <v>18.099999999999998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201580.58</v>
      </c>
      <c r="E6" cm="1">
        <f t="array" ref="E6">_xll.FDS(C6,"FMA_COS_UP(""EPS"",""1M"",+1,NOW,,,""PORTAGG"",""MEANR"")")</f>
        <v>11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33</v>
      </c>
      <c r="H6" s="9">
        <f t="shared" si="0"/>
        <v>0.33333333333333331</v>
      </c>
      <c r="I6" s="9">
        <f t="shared" si="1"/>
        <v>0.33333333333333331</v>
      </c>
      <c r="J6" s="9">
        <f t="shared" si="2"/>
        <v>0</v>
      </c>
      <c r="K6" s="5" cm="1">
        <f t="array" ref="K6">_xll.FDS(A6,"FMA_PCT_ABOVE_MAVG(200,0,,,,""PORTAGG"")")/100</f>
        <v>0.39393939393939398</v>
      </c>
      <c r="L6" s="41" cm="1">
        <f t="array" ref="L6">_xll.FDSB(A6,"PERCENT_CHANGE(FMA_EPS(+1,0,,,,""PORTAGG"",""MEAN""),FMA_EPS(+1,-1AM,,,,""PORTAGG"",""MEAN""))")</f>
        <v>-6.9808630040210904</v>
      </c>
      <c r="M6" s="41" cm="1">
        <f t="array" ref="M6">_xll.FDSB(A6,"PERCENT_CHANGE(FMA_EPS(+1,0,,,,""PORTAGG"",""MEAN""),FMA_EPS(+1,-3AM,,,,""PORTAGG"",""MEAN""))")</f>
        <v>-7.32610472754964</v>
      </c>
      <c r="N6" s="3" cm="1">
        <f t="array" ref="N6">_xll.FDS(C6,"FG_TOTAL_RETURNC(0,-1AM)")</f>
        <v>-2.1736681</v>
      </c>
      <c r="O6" s="3" cm="1">
        <f t="array" ref="O6">_xll.FDS(C6,"FG_TOTAL_RETURNC(0,-3AM)")</f>
        <v>-11.237562</v>
      </c>
      <c r="P6" s="3" cm="1">
        <f t="array" ref="P6">_xll.FDS(C6,"FG_TOTAL_RETURNC(0,-6AM)")</f>
        <v>-5.8900237000000004</v>
      </c>
      <c r="Q6" s="9" cm="1">
        <f t="array" ref="Q6">_xll.FDS(C6,"P_PRICE(0)/P_PRICE_HIGH_PR(0,,,,,,""PRICE"",""INTRA"",""52W"")")</f>
        <v>0.86070539999999995</v>
      </c>
      <c r="R6" s="9" cm="1">
        <f t="array" ref="R6">_xll.FDS(C6,"P_PRICE(0)/P_PRICE_low_PR(0,,,,,,""PRICE"",""INTRA"",""52W"")-1")</f>
        <v>4.4982670000000002E-2</v>
      </c>
      <c r="S6" s="3" cm="1">
        <f t="array" ref="S6">_xll.FDS(C6,"FG_TOTAL_RETURNC(0,-12AM)")</f>
        <v>-5.7680844999999996</v>
      </c>
      <c r="T6" s="4" cm="1">
        <f t="array" ref="T6">_xlfn.PERCENTRANK.EXC(_xlfn._xlws.FILTER($R$3:$R$23, ISNUMBER($R$3:$R$23)),R6)*100</f>
        <v>18.099999999999998</v>
      </c>
      <c r="U6" s="4">
        <f t="shared" si="3"/>
        <v>81.900000000000006</v>
      </c>
      <c r="V6" s="4" cm="1">
        <f t="array" ref="V6">_xlfn.PERCENTRANK.EXC(_xlfn._xlws.FILTER($Q$3:$Q$23, ISNUMBER($Q$3:$Q$23)),Q6)*100</f>
        <v>40.9</v>
      </c>
      <c r="W6" s="4" cm="1">
        <f t="array" ref="W6">_xlfn.PERCENTRANK.EXC(_xlfn._xlws.FILTER($O$3:$O$23, ISNUMBER($O$3:$O$23)),O6)*100</f>
        <v>22.7</v>
      </c>
      <c r="X6" s="4" cm="1">
        <f t="array" ref="X6">_xlfn.PERCENTRANK.EXC(_xlfn._xlws.FILTER($P$3:$P$23, ISNUMBER($P$3:$P$23)),P6)*100</f>
        <v>22.7</v>
      </c>
      <c r="Y6" s="200" cm="1">
        <f t="array" ref="Y6">_xlfn.PERCENTRANK.EXC(_xlfn._xlws.FILTER($S$3:$S$23, ISNUMBER($S$3:$S$23)),S6)*100</f>
        <v>31.8</v>
      </c>
      <c r="Z6" s="4" cm="1">
        <f t="array" ref="Z6">_xlfn.PERCENTRANK.EXC(_xlfn._xlws.FILTER($K$3:$K$23, ISNUMBER($K$3:$K$23)),K6)*100</f>
        <v>31.8</v>
      </c>
      <c r="AA6" s="4" cm="1">
        <f t="array" ref="AA6">_xlfn.PERCENTRANK.EXC(_xlfn._xlws.FILTER($H$3:$H$23, ISNUMBER($H$3:$H$23)),H6)*100</f>
        <v>63.6</v>
      </c>
      <c r="AB6" s="4" cm="1">
        <f t="array" ref="AB6">_xlfn.PERCENTRANK.EXC(_xlfn._xlws.FILTER($J$3:$J$23, ISNUMBER($J$3:$J$23)),J6)*100</f>
        <v>50</v>
      </c>
      <c r="AC6" s="4">
        <f t="shared" si="4"/>
        <v>22.7</v>
      </c>
      <c r="AD6" s="4">
        <f t="shared" si="5"/>
        <v>22.7</v>
      </c>
      <c r="AE6" s="4">
        <f t="shared" si="6"/>
        <v>27.200000000000003</v>
      </c>
      <c r="AF6" s="4">
        <f ca="1">'Economic Momentum'!Q7</f>
        <v>13.600000000000001</v>
      </c>
      <c r="AG6" s="4">
        <f ca="1">'Economic Momentum'!R7</f>
        <v>4.5</v>
      </c>
      <c r="AH6" s="4">
        <f t="shared" ca="1" si="7"/>
        <v>29.979999999999997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209304.33</v>
      </c>
      <c r="E7" cm="1">
        <f t="array" ref="E7">_xll.FDS(C7,"FMA_COS_UP(""EPS"",""1M"",+1,NOW,,,""PORTAGG"",""MEANR"")")</f>
        <v>11</v>
      </c>
      <c r="F7" cm="1">
        <f t="array" ref="F7">_xll.FDS(C7,"FMA_COS_DOWN(""EPS"",""1M"",+1,NOW,,,""PORTAGG"",""MEANR"")")</f>
        <v>6</v>
      </c>
      <c r="G7" cm="1">
        <f t="array" ref="G7">_xll.FDS(A7,"SIZE(FG_CONSTITUENTS)")</f>
        <v>34</v>
      </c>
      <c r="H7" s="9">
        <f t="shared" si="0"/>
        <v>0.3235294117647059</v>
      </c>
      <c r="I7" s="9">
        <f t="shared" si="1"/>
        <v>0.17647058823529413</v>
      </c>
      <c r="J7" s="9">
        <f t="shared" si="2"/>
        <v>0.14705882352941177</v>
      </c>
      <c r="K7" s="5" cm="1">
        <f t="array" ref="K7">_xll.FDS(A7,"FMA_PCT_ABOVE_MAVG(200,0,,,,""PORTAGG"")")/100</f>
        <v>0.69696969696969702</v>
      </c>
      <c r="L7" s="41" cm="1">
        <f t="array" ref="L7">_xll.FDSB(A7,"PERCENT_CHANGE(FMA_EPS(+1,0,,,,""PORTAGG"",""MEAN""),FMA_EPS(+1,-1AM,,,,""PORTAGG"",""MEAN""))")</f>
        <v>-7.3477392839954598</v>
      </c>
      <c r="M7" s="41" cm="1">
        <f t="array" ref="M7">_xll.FDSB(A7,"PERCENT_CHANGE(FMA_EPS(+1,0,,,,""PORTAGG"",""MEAN""),FMA_EPS(+1,-3AM,,,,""PORTAGG"",""MEAN""))")</f>
        <v>-7.2745060201270899</v>
      </c>
      <c r="N7" s="3" cm="1">
        <f t="array" ref="N7">_xll.FDS(C7,"FG_TOTAL_RETURNC(0,-1AM)")</f>
        <v>-0.94934700000000005</v>
      </c>
      <c r="O7" s="3" cm="1">
        <f t="array" ref="O7">_xll.FDS(C7,"FG_TOTAL_RETURNC(0,-3AM)")</f>
        <v>5.9367536999999997</v>
      </c>
      <c r="P7" s="3" cm="1">
        <f t="array" ref="P7">_xll.FDS(C7,"FG_TOTAL_RETURNC(0,-6AM)")</f>
        <v>9.1764089999999996</v>
      </c>
      <c r="Q7" s="9" cm="1">
        <f t="array" ref="Q7">_xll.FDS(C7,"P_PRICE(0)/P_PRICE_HIGH_PR(0,,,,,,""PRICE"",""INTRA"",""52W"")")</f>
        <v>0.94020700000000001</v>
      </c>
      <c r="R7" s="9" cm="1">
        <f t="array" ref="R7">_xll.FDS(C7,"P_PRICE(0)/P_PRICE_low_PR(0,,,,,,""PRICE"",""INTRA"",""52W"")-1")</f>
        <v>0.49390995999999998</v>
      </c>
      <c r="S7" s="3" cm="1">
        <f t="array" ref="S7">_xll.FDS(C7,"FG_TOTAL_RETURNC(0,-12AM)")</f>
        <v>35.946060000000003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72.7</v>
      </c>
      <c r="X7" s="4" cm="1">
        <f t="array" ref="X7">_xlfn.PERCENTRANK.EXC(_xlfn._xlws.FILTER($P$3:$P$23, ISNUMBER($P$3:$P$23)),P7)*100</f>
        <v>77.2</v>
      </c>
      <c r="Y7" s="200" cm="1">
        <f t="array" ref="Y7">_xlfn.PERCENTRANK.EXC(_xlfn._xlws.FILTER($S$3:$S$23, ISNUMBER($S$3:$S$23)),S7)*100</f>
        <v>86.3</v>
      </c>
      <c r="Z7" s="4" cm="1">
        <f t="array" ref="Z7">_xlfn.PERCENTRANK.EXC(_xlfn._xlws.FILTER($K$3:$K$23, ISNUMBER($K$3:$K$23)),K7)*100</f>
        <v>86.3</v>
      </c>
      <c r="AA7" s="4" cm="1">
        <f t="array" ref="AA7">_xlfn.PERCENTRANK.EXC(_xlfn._xlws.FILTER($H$3:$H$23, ISNUMBER($H$3:$H$23)),H7)*100</f>
        <v>59</v>
      </c>
      <c r="AB7" s="4" cm="1">
        <f t="array" ref="AB7">_xlfn.PERCENTRANK.EXC(_xlfn._xlws.FILTER($J$3:$J$23, ISNUMBER($J$3:$J$23)),J7)*100</f>
        <v>86.3</v>
      </c>
      <c r="AC7" s="4">
        <f t="shared" si="4"/>
        <v>18.099999999999998</v>
      </c>
      <c r="AD7" s="4">
        <f t="shared" si="5"/>
        <v>27.200000000000003</v>
      </c>
      <c r="AE7" s="4">
        <f t="shared" si="6"/>
        <v>31.8</v>
      </c>
      <c r="AF7" s="4">
        <f ca="1">'Economic Momentum'!Q8</f>
        <v>18.099999999999998</v>
      </c>
      <c r="AG7" s="4">
        <f ca="1">'Economic Momentum'!R8</f>
        <v>4.5</v>
      </c>
      <c r="AH7" s="4">
        <f t="shared" ca="1" si="7"/>
        <v>72.210000000000008</v>
      </c>
      <c r="AJ7" s="3" cm="1">
        <f t="array" aca="1" ref="AJ7" ca="1">_xlfn.PERCENTRANK.EXC(_xlfn._xlws.FILTER($AH$3:$AH$23, ISNUMBER($AH$3:$AH$23)),AH7)*100</f>
        <v>77.2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36908.116999999998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0.11538461538461539</v>
      </c>
      <c r="J8" s="9">
        <f t="shared" si="2"/>
        <v>0.30769230769230771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6.4446251918506796</v>
      </c>
      <c r="M8" s="41" cm="1">
        <f t="array" ref="M8">_xll.FDSB(A8,"PERCENT_CHANGE(FMA_EPS(+1,0,,,,""PORTAGG"",""MEAN""),FMA_EPS(+1,-3AM,,,,""PORTAGG"",""MEAN""))")</f>
        <v>7.0355392127614103</v>
      </c>
      <c r="N8" s="3" cm="1">
        <f t="array" ref="N8">_xll.FDS(C8,"FG_TOTAL_RETURNC(0,-1AM)")</f>
        <v>-6.086087</v>
      </c>
      <c r="O8" s="3" cm="1">
        <f t="array" ref="O8">_xll.FDS(C8,"FG_TOTAL_RETURNC(0,-3AM)")</f>
        <v>5.2305818000000004</v>
      </c>
      <c r="P8" s="3" cm="1">
        <f t="array" ref="P8">_xll.FDS(C8,"FG_TOTAL_RETURNC(0,-6AM)")</f>
        <v>19.336473000000002</v>
      </c>
      <c r="Q8" s="9" cm="1">
        <f t="array" ref="Q8">_xll.FDS(C8,"P_PRICE(0)/P_PRICE_HIGH_PR(0,,,,,,""PRICE"",""INTRA"",""52W"")")</f>
        <v>0.89459633999999999</v>
      </c>
      <c r="R8" s="9" cm="1">
        <f t="array" ref="R8">_xll.FDS(C8,"P_PRICE(0)/P_PRICE_low_PR(0,,,,,,""PRICE"",""INTRA"",""52W"")-1")</f>
        <v>0.40910685000000002</v>
      </c>
      <c r="S8" s="3" cm="1">
        <f t="array" ref="S8">_xll.FDS(C8,"FG_TOTAL_RETURNC(0,-12AM)")</f>
        <v>40.182459999999999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54.500000000000007</v>
      </c>
      <c r="W8" s="4" cm="1">
        <f t="array" ref="W8">_xlfn.PERCENTRANK.EXC(_xlfn._xlws.FILTER($O$3:$O$23, ISNUMBER($O$3:$O$23)),O8)*100</f>
        <v>68.100000000000009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86.3</v>
      </c>
      <c r="AB8" s="4" cm="1">
        <f t="array" ref="AB8">_xlfn.PERCENTRANK.EXC(_xlfn._xlws.FILTER($J$3:$J$23, ISNUMBER($J$3:$J$23)),J8)*100</f>
        <v>95.399999999999991</v>
      </c>
      <c r="AC8" s="4">
        <f t="shared" si="4"/>
        <v>90.9</v>
      </c>
      <c r="AD8" s="4">
        <f t="shared" si="5"/>
        <v>95.399999999999991</v>
      </c>
      <c r="AE8" s="4">
        <f t="shared" si="6"/>
        <v>9</v>
      </c>
      <c r="AF8" s="4">
        <f ca="1">'Economic Momentum'!Q9</f>
        <v>18.099999999999998</v>
      </c>
      <c r="AG8" s="4">
        <f ca="1">'Economic Momentum'!R9</f>
        <v>4.5</v>
      </c>
      <c r="AH8" s="4">
        <f t="shared" ca="1" si="7"/>
        <v>69.5</v>
      </c>
      <c r="AJ8" s="3" cm="1">
        <f t="array" aca="1" ref="AJ8" ca="1">_xlfn.PERCENTRANK.EXC(_xlfn._xlws.FILTER($AH$3:$AH$23, ISNUMBER($AH$3:$AH$23)),AH8)*100</f>
        <v>68.100000000000009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395969.66</v>
      </c>
      <c r="E9" cm="1">
        <f t="array" ref="E9">_xll.FDS(C9,"FMA_COS_UP(""EPS"",""1M"",+1,NOW,,,""PORTAGG"",""MEANR"")")</f>
        <v>15</v>
      </c>
      <c r="F9" cm="1">
        <f t="array" ref="F9">_xll.FDS(C9,"FMA_COS_DOWN(""EPS"",""1M"",+1,NOW,,,""PORTAGG"",""MEANR"")")</f>
        <v>15</v>
      </c>
      <c r="G9" cm="1">
        <f t="array" ref="G9">_xll.FDS(A9,"SIZE(FG_CONSTITUENTS)")</f>
        <v>34</v>
      </c>
      <c r="H9" s="9">
        <f t="shared" si="0"/>
        <v>0.44117647058823528</v>
      </c>
      <c r="I9" s="9">
        <f t="shared" si="1"/>
        <v>0.44117647058823528</v>
      </c>
      <c r="J9" s="9">
        <f t="shared" si="2"/>
        <v>0</v>
      </c>
      <c r="K9" s="5" cm="1">
        <f t="array" ref="K9">_xll.FDS(A9,"FMA_PCT_ABOVE_MAVG(200,0,,,,""PORTAGG"")")/100</f>
        <v>0.54545454545454497</v>
      </c>
      <c r="L9" s="41" cm="1">
        <f t="array" ref="L9">_xll.FDSB(A9,"PERCENT_CHANGE(FMA_EPS(+1,0,,,,""PORTAGG"",""MEAN""),FMA_EPS(+1,-1AM,,,,""PORTAGG"",""MEAN""))")</f>
        <v>-0.71929265874091797</v>
      </c>
      <c r="M9" s="41" cm="1">
        <f t="array" ref="M9">_xll.FDSB(A9,"PERCENT_CHANGE(FMA_EPS(+1,0,,,,""PORTAGG"",""MEAN""),FMA_EPS(+1,-3AM,,,,""PORTAGG"",""MEAN""))")</f>
        <v>0.27592068201896702</v>
      </c>
      <c r="N9" s="3" cm="1">
        <f t="array" ref="N9">_xll.FDS(C9,"FG_TOTAL_RETURNC(0,-1AM)")</f>
        <v>-1.4265775999999999</v>
      </c>
      <c r="O9" s="3" cm="1">
        <f t="array" ref="O9">_xll.FDS(C9,"FG_TOTAL_RETURNC(0,-3AM)")</f>
        <v>4.7257660000000001</v>
      </c>
      <c r="P9" s="3" cm="1">
        <f t="array" ref="P9">_xll.FDS(C9,"FG_TOTAL_RETURNC(0,-6AM)")</f>
        <v>7.5895666999999998</v>
      </c>
      <c r="Q9" s="9" cm="1">
        <f t="array" ref="Q9">_xll.FDS(C9,"P_PRICE(0)/P_PRICE_HIGH_PR(0,,,,,,""PRICE"",""INTRA"",""52W"")")</f>
        <v>0.95860003999999999</v>
      </c>
      <c r="R9" s="9" cm="1">
        <f t="array" ref="R9">_xll.FDS(C9,"P_PRICE(0)/P_PRICE_low_PR(0,,,,,,""PRICE"",""INTRA"",""52W"")-1")</f>
        <v>0.13205636000000001</v>
      </c>
      <c r="S9" s="3" cm="1">
        <f t="array" ref="S9">_xll.FDS(C9,"FG_TOTAL_RETURNC(0,-12AM)")</f>
        <v>16.115427</v>
      </c>
      <c r="T9" s="4" cm="1">
        <f t="array" ref="T9">_xlfn.PERCENTRANK.EXC(_xlfn._xlws.FILTER($R$3:$R$23, ISNUMBER($R$3:$R$23)),R9)*100</f>
        <v>54.500000000000007</v>
      </c>
      <c r="U9" s="4">
        <f t="shared" si="3"/>
        <v>45.499999999999993</v>
      </c>
      <c r="V9" s="4" cm="1">
        <f t="array" ref="V9">_xlfn.PERCENTRANK.EXC(_xlfn._xlws.FILTER($Q$3:$Q$23, ISNUMBER($Q$3:$Q$23)),Q9)*100</f>
        <v>77.2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68.100000000000009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59</v>
      </c>
      <c r="AA9" s="4" cm="1">
        <f t="array" ref="AA9">_xlfn.PERCENTRANK.EXC(_xlfn._xlws.FILTER($H$3:$H$23, ISNUMBER($H$3:$H$23)),H9)*100</f>
        <v>90.9</v>
      </c>
      <c r="AB9" s="4" cm="1">
        <f t="array" ref="AB9">_xlfn.PERCENTRANK.EXC(_xlfn._xlws.FILTER($J$3:$J$23, ISNUMBER($J$3:$J$23)),J9)*100</f>
        <v>50</v>
      </c>
      <c r="AC9" s="4">
        <f t="shared" si="4"/>
        <v>68.100000000000009</v>
      </c>
      <c r="AD9" s="4">
        <f t="shared" si="5"/>
        <v>68.100000000000009</v>
      </c>
      <c r="AE9" s="4">
        <f t="shared" si="6"/>
        <v>40.9</v>
      </c>
      <c r="AF9" s="4">
        <f ca="1">'Economic Momentum'!Q10</f>
        <v>4.5</v>
      </c>
      <c r="AG9" s="4">
        <f ca="1">'Economic Momentum'!R10</f>
        <v>4.5</v>
      </c>
      <c r="AH9" s="4">
        <f t="shared" ca="1" si="7"/>
        <v>70.39</v>
      </c>
      <c r="AJ9" s="3" cm="1">
        <f t="array" aca="1" ref="AJ9" ca="1">_xlfn.PERCENTRANK.EXC(_xlfn._xlws.FILTER($AH$3:$AH$23, ISNUMBER($AH$3:$AH$23)),AH9)*100</f>
        <v>72.7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2462458.2999999998</v>
      </c>
      <c r="E10" cm="1">
        <f t="array" ref="E10">_xll.FDS(C10,"FMA_COS_UP(""EPS"",""1M"",+1,NOW,,,""PORTAGG"",""MEANR"")")</f>
        <v>37</v>
      </c>
      <c r="F10" cm="1">
        <f t="array" ref="F10">_xll.FDS(C10,"FMA_COS_DOWN(""EPS"",""1M"",+1,NOW,,,""PORTAGG"",""MEANR"")")</f>
        <v>30</v>
      </c>
      <c r="G10" cm="1">
        <f t="array" ref="G10">_xll.FDS(A10,"SIZE(FG_CONSTITUENTS)")</f>
        <v>91</v>
      </c>
      <c r="H10" s="9">
        <f t="shared" si="0"/>
        <v>0.40659340659340659</v>
      </c>
      <c r="I10" s="9">
        <f t="shared" si="1"/>
        <v>0.32967032967032966</v>
      </c>
      <c r="J10" s="9">
        <f t="shared" si="2"/>
        <v>7.6923076923076927E-2</v>
      </c>
      <c r="K10" s="5" cm="1">
        <f t="array" ref="K10">_xll.FDS(A10,"FMA_PCT_ABOVE_MAVG(200,0,,,,""PORTAGG"")")/100</f>
        <v>0.77528089887640406</v>
      </c>
      <c r="L10" s="41" cm="1">
        <f t="array" ref="L10">_xll.FDSB(A10,"PERCENT_CHANGE(FMA_EPS(+1,0,,,,""PORTAGG"",""MEAN""),FMA_EPS(+1,-1AM,,,,""PORTAGG"",""MEAN""))")</f>
        <v>-0.98676064753221004</v>
      </c>
      <c r="M10" s="41" cm="1">
        <f t="array" ref="M10">_xll.FDSB(A10,"PERCENT_CHANGE(FMA_EPS(+1,0,,,,""PORTAGG"",""MEAN""),FMA_EPS(+1,-3AM,,,,""PORTAGG"",""MEAN""))")</f>
        <v>1.00058750380255</v>
      </c>
      <c r="N10" s="3" cm="1">
        <f t="array" ref="N10">_xll.FDS(C10,"FG_TOTAL_RETURNC(0,-1AM)")</f>
        <v>3.6137700000000001</v>
      </c>
      <c r="O10" s="3" cm="1">
        <f t="array" ref="O10">_xll.FDS(C10,"FG_TOTAL_RETURNC(0,-3AM)")</f>
        <v>11.318815000000001</v>
      </c>
      <c r="P10" s="3" cm="1">
        <f t="array" ref="P10">_xll.FDS(C10,"FG_TOTAL_RETURNC(0,-6AM)")</f>
        <v>17.727565999999999</v>
      </c>
      <c r="Q10" s="9" cm="1">
        <f t="array" ref="Q10">_xll.FDS(C10,"P_PRICE(0)/P_PRICE_HIGH_PR(0,,,,,,""PRICE"",""INTRA"",""52W"")")</f>
        <v>0.97851204999999997</v>
      </c>
      <c r="R10" s="9" cm="1">
        <f t="array" ref="R10">_xll.FDS(C10,"P_PRICE(0)/P_PRICE_low_PR(0,,,,,,""PRICE"",""INTRA"",""52W"")-1")</f>
        <v>0.28640949999999998</v>
      </c>
      <c r="S10" s="3" cm="1">
        <f t="array" ref="S10">_xll.FDS(C10,"FG_TOTAL_RETURNC(0,-12AM)")</f>
        <v>29.667376999999998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90.9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90.9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77.2</v>
      </c>
      <c r="AC10" s="4">
        <f t="shared" si="4"/>
        <v>63.6</v>
      </c>
      <c r="AD10" s="4">
        <f t="shared" si="5"/>
        <v>72.7</v>
      </c>
      <c r="AE10" s="4">
        <f t="shared" si="6"/>
        <v>77.2</v>
      </c>
      <c r="AF10" s="4">
        <f ca="1">'Economic Momentum'!Q11</f>
        <v>90.9</v>
      </c>
      <c r="AG10" s="4">
        <f ca="1">'Economic Momentum'!R11</f>
        <v>4.5</v>
      </c>
      <c r="AH10" s="4">
        <f t="shared" ca="1" si="7"/>
        <v>88.14</v>
      </c>
      <c r="AJ10" s="3" cm="1">
        <f t="array" aca="1" ref="AJ10" ca="1">_xlfn.PERCENTRANK.EXC(_xlfn._xlws.FILTER($AH$3:$AH$23, ISNUMBER($AH$3:$AH$23)),AH10)*100</f>
        <v>95.399999999999991</v>
      </c>
      <c r="AK10">
        <f t="shared" si="8"/>
        <v>7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452666.34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0.36363636363636365</v>
      </c>
      <c r="J11" s="9">
        <f t="shared" si="2"/>
        <v>-4.545454545454547E-2</v>
      </c>
      <c r="K11" s="5" cm="1">
        <f t="array" ref="K11">_xll.FDS(A11,"FMA_PCT_ABOVE_MAVG(200,0,,,,""PORTAGG"")")/100</f>
        <v>0.25</v>
      </c>
      <c r="L11" s="41" cm="1">
        <f t="array" ref="L11">_xll.FDSB(A11,"PERCENT_CHANGE(FMA_EPS(+1,0,,,,""PORTAGG"",""MEAN""),FMA_EPS(+1,-1AM,,,,""PORTAGG"",""MEAN""))")</f>
        <v>-9.2347806549973992</v>
      </c>
      <c r="M11" s="41" cm="1">
        <f t="array" ref="M11">_xll.FDSB(A11,"PERCENT_CHANGE(FMA_EPS(+1,0,,,,""PORTAGG"",""MEAN""),FMA_EPS(+1,-3AM,,,,""PORTAGG"",""MEAN""))")</f>
        <v>-11.5759489660404</v>
      </c>
      <c r="N11" s="3" cm="1">
        <f t="array" ref="N11">_xll.FDS(C11,"FG_TOTAL_RETURNC(0,-1AM)")</f>
        <v>-12.593042000000001</v>
      </c>
      <c r="O11" s="3" cm="1">
        <f t="array" ref="O11">_xll.FDS(C11,"FG_TOTAL_RETURNC(0,-3AM)")</f>
        <v>-17.637450000000001</v>
      </c>
      <c r="P11" s="3" cm="1">
        <f t="array" ref="P11">_xll.FDS(C11,"FG_TOTAL_RETURNC(0,-6AM)")</f>
        <v>-16.001342999999999</v>
      </c>
      <c r="Q11" s="9" cm="1">
        <f t="array" ref="Q11">_xll.FDS(C11,"P_PRICE(0)/P_PRICE_HIGH_PR(0,,,,,,""PRICE"",""INTRA"",""52W"")")</f>
        <v>0.79597859999999998</v>
      </c>
      <c r="R11" s="9" cm="1">
        <f t="array" ref="R11">_xll.FDS(C11,"P_PRICE(0)/P_PRICE_low_PR(0,,,,,,""PRICE"",""INTRA"",""52W"")-1")</f>
        <v>7.9719185999999997E-2</v>
      </c>
      <c r="S11" s="3" cm="1">
        <f t="array" ref="S11">_xll.FDS(C11,"FG_TOTAL_RETURNC(0,-12AM)")</f>
        <v>-7.0453644000000004</v>
      </c>
      <c r="T11" s="4" cm="1">
        <f t="array" ref="T11">_xlfn.PERCENTRANK.EXC(_xlfn._xlws.FILTER($R$3:$R$23, ISNUMBER($R$3:$R$23)),R11)*100</f>
        <v>36.299999999999997</v>
      </c>
      <c r="U11" s="4">
        <f t="shared" si="3"/>
        <v>63.7</v>
      </c>
      <c r="V11" s="4" cm="1">
        <f t="array" ref="V11">_xlfn.PERCENTRANK.EXC(_xlfn._xlws.FILTER($Q$3:$Q$23, ISNUMBER($Q$3:$Q$23)),Q11)*100</f>
        <v>13.600000000000001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22.7</v>
      </c>
      <c r="Z11" s="4" cm="1">
        <f t="array" ref="Z11">_xlfn.PERCENTRANK.EXC(_xlfn._xlws.FILTER($K$3:$K$23, ISNUMBER($K$3:$K$23)),K11)*100</f>
        <v>13.600000000000001</v>
      </c>
      <c r="AA11" s="4" cm="1">
        <f t="array" ref="AA11">_xlfn.PERCENTRANK.EXC(_xlfn._xlws.FILTER($H$3:$H$23, ISNUMBER($H$3:$H$23)),H11)*100</f>
        <v>54.500000000000007</v>
      </c>
      <c r="AB11" s="4" cm="1">
        <f t="array" ref="AB11">_xlfn.PERCENTRANK.EXC(_xlfn._xlws.FILTER($J$3:$J$23, ISNUMBER($J$3:$J$23)),J11)*100</f>
        <v>40.9</v>
      </c>
      <c r="AC11" s="4">
        <f t="shared" si="4"/>
        <v>13.600000000000001</v>
      </c>
      <c r="AD11" s="4">
        <f t="shared" si="5"/>
        <v>4.5</v>
      </c>
      <c r="AE11" s="4">
        <f t="shared" si="6"/>
        <v>54.500000000000007</v>
      </c>
      <c r="AF11" s="4">
        <f ca="1">'Economic Momentum'!Q12</f>
        <v>18.099999999999998</v>
      </c>
      <c r="AG11" s="4">
        <f ca="1">'Economic Momentum'!R12</f>
        <v>4.5</v>
      </c>
      <c r="AH11" s="4">
        <f t="shared" ca="1" si="7"/>
        <v>9.49</v>
      </c>
      <c r="AJ11" s="3" cm="1">
        <f t="array" aca="1" ref="AJ11" ca="1">_xlfn.PERCENTRANK.EXC(_xlfn._xlws.FILTER($AH$3:$AH$23, ISNUMBER($AH$3:$AH$23)),AH11)*100</f>
        <v>9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1923867.5</v>
      </c>
      <c r="E12" cm="1">
        <f t="array" ref="E12">_xll.FDS(C12,"FMA_COS_UP(""EPS"",""1M"",+1,NOW,,,""PORTAGG"",""MEANR"")")</f>
        <v>40</v>
      </c>
      <c r="F12" cm="1">
        <f t="array" ref="F12">_xll.FDS(C12,"FMA_COS_DOWN(""EPS"",""1M"",+1,NOW,,,""PORTAGG"",""MEANR"")")</f>
        <v>29</v>
      </c>
      <c r="G12" cm="1">
        <f t="array" ref="G12">_xll.FDS(A12,"SIZE(FG_CONSTITUENTS)")</f>
        <v>102</v>
      </c>
      <c r="H12" s="9">
        <f t="shared" si="0"/>
        <v>0.39215686274509803</v>
      </c>
      <c r="I12" s="9">
        <f t="shared" si="1"/>
        <v>0.28431372549019607</v>
      </c>
      <c r="J12" s="9">
        <f t="shared" si="2"/>
        <v>0.10784313725490197</v>
      </c>
      <c r="K12" s="5" cm="1">
        <f t="array" ref="K12">_xll.FDS(A12,"FMA_PCT_ABOVE_MAVG(200,0,,,,""PORTAGG"")")/100</f>
        <v>0.56000000000000005</v>
      </c>
      <c r="L12" s="41" cm="1">
        <f t="array" ref="L12">_xll.FDSB(A12,"PERCENT_CHANGE(FMA_EPS(+1,0,,,,""PORTAGG"",""MEAN""),FMA_EPS(+1,-1AM,,,,""PORTAGG"",""MEAN""))")</f>
        <v>-1.2436331982895099</v>
      </c>
      <c r="M12" s="41" cm="1">
        <f t="array" ref="M12">_xll.FDSB(A12,"PERCENT_CHANGE(FMA_EPS(+1,0,,,,""PORTAGG"",""MEAN""),FMA_EPS(+1,-3AM,,,,""PORTAGG"",""MEAN""))")</f>
        <v>1.1661768013455001</v>
      </c>
      <c r="N12" s="3" cm="1">
        <f t="array" ref="N12">_xll.FDS(C12,"FG_TOTAL_RETURNC(0,-1AM)")</f>
        <v>2.1010279999999999</v>
      </c>
      <c r="O12" s="3" cm="1">
        <f t="array" ref="O12">_xll.FDS(C12,"FG_TOTAL_RETURNC(0,-3AM)")</f>
        <v>-1.5199005999999999</v>
      </c>
      <c r="P12" s="3" cm="1">
        <f t="array" ref="P12">_xll.FDS(C12,"FG_TOTAL_RETURNC(0,-6AM)")</f>
        <v>0.16670227000000001</v>
      </c>
      <c r="Q12" s="9" cm="1">
        <f t="array" ref="Q12">_xll.FDS(C12,"P_PRICE(0)/P_PRICE_HIGH_PR(0,,,,,,""PRICE"",""INTRA"",""52W"")")</f>
        <v>0.96906155000000005</v>
      </c>
      <c r="R12" s="9" cm="1">
        <f t="array" ref="R12">_xll.FDS(C12,"P_PRICE(0)/P_PRICE_low_PR(0,,,,,,""PRICE"",""INTRA"",""52W"")-1")</f>
        <v>0.21288299999999999</v>
      </c>
      <c r="S12" s="3" cm="1">
        <f t="array" ref="S12">_xll.FDS(C12,"FG_TOTAL_RETURNC(0,-12AM)")</f>
        <v>7.1724176000000002</v>
      </c>
      <c r="T12" s="4" cm="1">
        <f t="array" ref="T12">_xlfn.PERCENTRANK.EXC(_xlfn._xlws.FILTER($R$3:$R$23, ISNUMBER($R$3:$R$23)),R12)*100</f>
        <v>68.100000000000009</v>
      </c>
      <c r="U12" s="4">
        <f t="shared" si="3"/>
        <v>31.899999999999991</v>
      </c>
      <c r="V12" s="4" cm="1">
        <f t="array" ref="V12">_xlfn.PERCENTRANK.EXC(_xlfn._xlws.FILTER($Q$3:$Q$23, ISNUMBER($Q$3:$Q$23)),Q12)*100</f>
        <v>86.3</v>
      </c>
      <c r="W12" s="4" cm="1">
        <f t="array" ref="W12">_xlfn.PERCENTRANK.EXC(_xlfn._xlws.FILTER($O$3:$O$23, ISNUMBER($O$3:$O$23)),O12)*100</f>
        <v>45.4</v>
      </c>
      <c r="X12" s="4" cm="1">
        <f t="array" ref="X12">_xlfn.PERCENTRANK.EXC(_xlfn._xlws.FILTER($P$3:$P$23, ISNUMBER($P$3:$P$23)),P12)*100</f>
        <v>54.500000000000007</v>
      </c>
      <c r="Y12" s="200" cm="1">
        <f t="array" ref="Y12">_xlfn.PERCENTRANK.EXC(_xlfn._xlws.FILTER($S$3:$S$23, ISNUMBER($S$3:$S$23)),S12)*100</f>
        <v>59</v>
      </c>
      <c r="Z12" s="4" cm="1">
        <f t="array" ref="Z12">_xlfn.PERCENTRANK.EXC(_xlfn._xlws.FILTER($K$3:$K$23, ISNUMBER($K$3:$K$23)),K12)*100</f>
        <v>63.6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81.8</v>
      </c>
      <c r="AC12" s="4">
        <f t="shared" si="4"/>
        <v>50</v>
      </c>
      <c r="AD12" s="4">
        <f t="shared" si="5"/>
        <v>77.2</v>
      </c>
      <c r="AE12" s="4">
        <f t="shared" si="6"/>
        <v>72.7</v>
      </c>
      <c r="AF12" s="4">
        <f ca="1">'Economic Momentum'!Q13</f>
        <v>86.3</v>
      </c>
      <c r="AG12" s="4">
        <f ca="1">'Economic Momentum'!R13</f>
        <v>4.5</v>
      </c>
      <c r="AH12" s="4">
        <f t="shared" ca="1" si="7"/>
        <v>64.490000000000009</v>
      </c>
      <c r="AJ12" s="3" cm="1">
        <f t="array" aca="1" ref="AJ12" ca="1">_xlfn.PERCENTRANK.EXC(_xlfn._xlws.FILTER($AH$3:$AH$23, ISNUMBER($AH$3:$AH$23)),AH12)*100</f>
        <v>63.6</v>
      </c>
      <c r="AK12">
        <f t="shared" si="8"/>
        <v>3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658161.25</v>
      </c>
      <c r="E13" cm="1">
        <f t="array" ref="E13">_xll.FDS(C13,"FMA_COS_UP(""EPS"",""1M"",+1,NOW,,,""PORTAGG"",""MEANR"")")</f>
        <v>16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51</v>
      </c>
      <c r="H13" s="9">
        <f t="shared" si="0"/>
        <v>0.31372549019607843</v>
      </c>
      <c r="I13" s="9">
        <f t="shared" si="1"/>
        <v>0.41176470588235292</v>
      </c>
      <c r="J13" s="9">
        <f t="shared" si="2"/>
        <v>-9.8039215686274495E-2</v>
      </c>
      <c r="K13" s="5" cm="1">
        <f t="array" ref="K13">_xll.FDS(A13,"FMA_PCT_ABOVE_MAVG(200,0,,,,""PORTAGG"")")/100</f>
        <v>0.28571428571428603</v>
      </c>
      <c r="L13" s="41" cm="1">
        <f t="array" ref="L13">_xll.FDSB(A13,"PERCENT_CHANGE(FMA_EPS(+1,0,,,,""PORTAGG"",""MEAN""),FMA_EPS(+1,-1AM,,,,""PORTAGG"",""MEAN""))")</f>
        <v>-9.6676262312850891</v>
      </c>
      <c r="M13" s="41" cm="1">
        <f t="array" ref="M13">_xll.FDSB(A13,"PERCENT_CHANGE(FMA_EPS(+1,0,,,,""PORTAGG"",""MEAN""),FMA_EPS(+1,-3AM,,,,""PORTAGG"",""MEAN""))")</f>
        <v>-9.2476827220526605</v>
      </c>
      <c r="N13" s="3" cm="1">
        <f t="array" ref="N13">_xll.FDS(C13,"FG_TOTAL_RETURNC(0,-1AM)")</f>
        <v>-7.1470795000000003</v>
      </c>
      <c r="O13" s="3" cm="1">
        <f t="array" ref="O13">_xll.FDS(C13,"FG_TOTAL_RETURNC(0,-3AM)")</f>
        <v>-12.93248</v>
      </c>
      <c r="P13" s="3" cm="1">
        <f t="array" ref="P13">_xll.FDS(C13,"FG_TOTAL_RETURNC(0,-6AM)")</f>
        <v>-19.603283000000001</v>
      </c>
      <c r="Q13" s="9" cm="1">
        <f t="array" ref="Q13">_xll.FDS(C13,"P_PRICE(0)/P_PRICE_HIGH_PR(0,,,,,,""PRICE"",""INTRA"",""52W"")")</f>
        <v>0.76468939999999996</v>
      </c>
      <c r="R13" s="9" cm="1">
        <f t="array" ref="R13">_xll.FDS(C13,"P_PRICE(0)/P_PRICE_low_PR(0,,,,,,""PRICE"",""INTRA"",""52W"")-1")</f>
        <v>1.8446087999999999E-2</v>
      </c>
      <c r="S13" s="3" cm="1">
        <f t="array" ref="S13">_xll.FDS(C13,"FG_TOTAL_RETURNC(0,-12AM)")</f>
        <v>-7.8236400000000001</v>
      </c>
      <c r="T13" s="4" cm="1">
        <f t="array" ref="T13">_xlfn.PERCENTRANK.EXC(_xlfn._xlws.FILTER($R$3:$R$23, ISNUMBER($R$3:$R$23)),R13)*100</f>
        <v>9</v>
      </c>
      <c r="U13" s="4">
        <f t="shared" si="3"/>
        <v>91</v>
      </c>
      <c r="V13" s="4" cm="1">
        <f t="array" ref="V13">_xlfn.PERCENTRANK.EXC(_xlfn._xlws.FILTER($Q$3:$Q$23, ISNUMBER($Q$3:$Q$23)),Q13)*100</f>
        <v>4.5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18.099999999999998</v>
      </c>
      <c r="Z13" s="4" cm="1">
        <f t="array" ref="Z13">_xlfn.PERCENTRANK.EXC(_xlfn._xlws.FILTER($K$3:$K$23, ISNUMBER($K$3:$K$23)),K13)*100</f>
        <v>22.7</v>
      </c>
      <c r="AA13" s="4" cm="1">
        <f t="array" ref="AA13">_xlfn.PERCENTRANK.EXC(_xlfn._xlws.FILTER($H$3:$H$23, ISNUMBER($H$3:$H$23)),H13)*100</f>
        <v>50</v>
      </c>
      <c r="AB13" s="4" cm="1">
        <f t="array" ref="AB13">_xlfn.PERCENTRANK.EXC(_xlfn._xlws.FILTER($J$3:$J$23, ISNUMBER($J$3:$J$23)),J13)*100</f>
        <v>31.8</v>
      </c>
      <c r="AC13" s="4">
        <f t="shared" si="4"/>
        <v>9</v>
      </c>
      <c r="AD13" s="4">
        <f t="shared" si="5"/>
        <v>13.600000000000001</v>
      </c>
      <c r="AE13" s="4">
        <f t="shared" si="6"/>
        <v>63.6</v>
      </c>
      <c r="AF13" s="4">
        <f ca="1">'Economic Momentum'!Q14</f>
        <v>18.099999999999998</v>
      </c>
      <c r="AG13" s="4">
        <f ca="1">'Economic Momentum'!R14</f>
        <v>4.5</v>
      </c>
      <c r="AH13" s="4">
        <f t="shared" ca="1" si="7"/>
        <v>5.85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326495.38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17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0.51515151515151514</v>
      </c>
      <c r="J14" s="9">
        <f t="shared" si="2"/>
        <v>-0.24242424242424243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0.30375697836223098</v>
      </c>
      <c r="M14" s="41" cm="1">
        <f t="array" ref="M14">_xll.FDSB(A14,"PERCENT_CHANGE(FMA_EPS(+1,0,,,,""PORTAGG"",""MEAN""),FMA_EPS(+1,-3AM,,,,""PORTAGG"",""MEAN""))")</f>
        <v>4.0450585340191498</v>
      </c>
      <c r="N14" s="3" cm="1">
        <f t="array" ref="N14">_xll.FDS(C14,"FG_TOTAL_RETURNC(0,-1AM)")</f>
        <v>2.8039455000000002</v>
      </c>
      <c r="O14" s="3" cm="1">
        <f t="array" ref="O14">_xll.FDS(C14,"FG_TOTAL_RETURNC(0,-3AM)")</f>
        <v>12.331104</v>
      </c>
      <c r="P14" s="3" cm="1">
        <f t="array" ref="P14">_xll.FDS(C14,"FG_TOTAL_RETURNC(0,-6AM)")</f>
        <v>7.4745774000000003</v>
      </c>
      <c r="Q14" s="9" cm="1">
        <f t="array" ref="Q14">_xll.FDS(C14,"P_PRICE(0)/P_PRICE_HIGH_PR(0,,,,,,""PRICE"",""INTRA"",""52W"")")</f>
        <v>0.96213210000000005</v>
      </c>
      <c r="R14" s="9" cm="1">
        <f t="array" ref="R14">_xll.FDS(C14,"P_PRICE(0)/P_PRICE_low_PR(0,,,,,,""PRICE"",""INTRA"",""52W"")-1")</f>
        <v>0.21140945</v>
      </c>
      <c r="S14" s="3" cm="1">
        <f t="array" ref="S14">_xll.FDS(C14,"FG_TOTAL_RETURNC(0,-12AM)")</f>
        <v>12.611865999999999</v>
      </c>
      <c r="T14" s="4" cm="1">
        <f t="array" ref="T14">_xlfn.PERCENTRANK.EXC(_xlfn._xlws.FILTER($R$3:$R$23, ISNUMBER($R$3:$R$23)),R14)*100</f>
        <v>63.6</v>
      </c>
      <c r="U14" s="4">
        <f t="shared" si="3"/>
        <v>36.4</v>
      </c>
      <c r="V14" s="4" cm="1">
        <f t="array" ref="V14">_xlfn.PERCENTRANK.EXC(_xlfn._xlws.FILTER($Q$3:$Q$23, ISNUMBER($Q$3:$Q$23)),Q14)*100</f>
        <v>81.8</v>
      </c>
      <c r="W14" s="4" cm="1">
        <f t="array" ref="W14">_xlfn.PERCENTRANK.EXC(_xlfn._xlws.FILTER($O$3:$O$23, ISNUMBER($O$3:$O$23)),O14)*100</f>
        <v>90.9</v>
      </c>
      <c r="X14" s="4" cm="1">
        <f t="array" ref="X14">_xlfn.PERCENTRANK.EXC(_xlfn._xlws.FILTER($P$3:$P$23, ISNUMBER($P$3:$P$23)),P14)*100</f>
        <v>63.6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77.2</v>
      </c>
      <c r="AA14" s="4" cm="1">
        <f t="array" ref="AA14">_xlfn.PERCENTRANK.EXC(_xlfn._xlws.FILTER($H$3:$H$23, ISNUMBER($H$3:$H$23)),H14)*100</f>
        <v>45.4</v>
      </c>
      <c r="AB14" s="4" cm="1">
        <f t="array" ref="AB14">_xlfn.PERCENTRANK.EXC(_xlfn._xlws.FILTER($J$3:$J$23, ISNUMBER($J$3:$J$23)),J14)*100</f>
        <v>9</v>
      </c>
      <c r="AC14" s="4">
        <f t="shared" si="4"/>
        <v>81.8</v>
      </c>
      <c r="AD14" s="4">
        <f t="shared" si="5"/>
        <v>90.9</v>
      </c>
      <c r="AE14" s="4">
        <f t="shared" si="6"/>
        <v>36.299999999999997</v>
      </c>
      <c r="AF14" s="4">
        <f ca="1">'Economic Momentum'!Q15</f>
        <v>18.099999999999998</v>
      </c>
      <c r="AG14" s="4">
        <f ca="1">'Economic Momentum'!R15</f>
        <v>4.5</v>
      </c>
      <c r="AH14" s="4">
        <f t="shared" ca="1" si="7"/>
        <v>79.069999999999993</v>
      </c>
      <c r="AJ14" s="3" cm="1">
        <f t="array" aca="1" ref="AJ14" ca="1">_xlfn.PERCENTRANK.EXC(_xlfn._xlws.FILTER($AH$3:$AH$23, ISNUMBER($AH$3:$AH$23)),AH14)*100</f>
        <v>81.8</v>
      </c>
      <c r="AK14">
        <f t="shared" si="8"/>
        <v>3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80142.69</v>
      </c>
      <c r="E15" cm="1">
        <f t="array" ref="E15">_xll.FDS(C15,"FMA_COS_UP(""EPS"",""1M"",+1,NOW,,,""PORTAGG"",""MEANR"")")</f>
        <v>12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32</v>
      </c>
      <c r="H15" s="9">
        <f t="shared" si="0"/>
        <v>0.375</v>
      </c>
      <c r="I15" s="9">
        <f t="shared" si="1"/>
        <v>0.15625</v>
      </c>
      <c r="J15" s="9">
        <f t="shared" si="2"/>
        <v>0.21875</v>
      </c>
      <c r="K15" s="5" cm="1">
        <f t="array" ref="K15">_xll.FDS(A15,"FMA_PCT_ABOVE_MAVG(200,0,,,,""PORTAGG"")")/100</f>
        <v>0.53571428571428603</v>
      </c>
      <c r="L15" s="41" cm="1">
        <f t="array" ref="L15">_xll.FDSB(A15,"PERCENT_CHANGE(FMA_EPS(+1,0,,,,""PORTAGG"",""MEAN""),FMA_EPS(+1,-1AM,,,,""PORTAGG"",""MEAN""))")</f>
        <v>-5.0096698050347603</v>
      </c>
      <c r="M15" s="41" cm="1">
        <f t="array" ref="M15">_xll.FDSB(A15,"PERCENT_CHANGE(FMA_EPS(+1,0,,,,""PORTAGG"",""MEAN""),FMA_EPS(+1,-3AM,,,,""PORTAGG"",""MEAN""))")</f>
        <v>-0.72151876049296804</v>
      </c>
      <c r="N15" s="3" cm="1">
        <f t="array" ref="N15">_xll.FDS(C15,"FG_TOTAL_RETURNC(0,-1AM)")</f>
        <v>-5.8918356999999997</v>
      </c>
      <c r="O15" s="3" cm="1">
        <f t="array" ref="O15">_xll.FDS(C15,"FG_TOTAL_RETURNC(0,-3AM)")</f>
        <v>-0.29379725000000001</v>
      </c>
      <c r="P15" s="3" cm="1">
        <f t="array" ref="P15">_xll.FDS(C15,"FG_TOTAL_RETURNC(0,-6AM)")</f>
        <v>7.6719403000000002</v>
      </c>
      <c r="Q15" s="9" cm="1">
        <f t="array" ref="Q15">_xll.FDS(C15,"P_PRICE(0)/P_PRICE_HIGH_PR(0,,,,,,""PRICE"",""INTRA"",""52W"")")</f>
        <v>0.91111109999999995</v>
      </c>
      <c r="R15" s="9" cm="1">
        <f t="array" ref="R15">_xll.FDS(C15,"P_PRICE(0)/P_PRICE_low_PR(0,,,,,,""PRICE"",""INTRA"",""52W"")-1")</f>
        <v>0.29670274000000002</v>
      </c>
      <c r="S15" s="3" cm="1">
        <f t="array" ref="S15">_xll.FDS(C15,"FG_TOTAL_RETURNC(0,-12AM)")</f>
        <v>13.03097</v>
      </c>
      <c r="T15" s="4" cm="1">
        <f t="array" ref="T15">_xlfn.PERCENTRANK.EXC(_xlfn._xlws.FILTER($R$3:$R$23, ISNUMBER($R$3:$R$23)),R15)*100</f>
        <v>77.2</v>
      </c>
      <c r="U15" s="4">
        <f t="shared" si="3"/>
        <v>22.799999999999997</v>
      </c>
      <c r="V15" s="4" cm="1">
        <f t="array" ref="V15">_xlfn.PERCENTRANK.EXC(_xlfn._xlws.FILTER($Q$3:$Q$23, ISNUMBER($Q$3:$Q$23)),Q15)*100</f>
        <v>63.6</v>
      </c>
      <c r="W15" s="4" cm="1">
        <f t="array" ref="W15">_xlfn.PERCENTRANK.EXC(_xlfn._xlws.FILTER($O$3:$O$23, ISNUMBER($O$3:$O$23)),O15)*100</f>
        <v>50</v>
      </c>
      <c r="X15" s="4" cm="1">
        <f t="array" ref="X15">_xlfn.PERCENTRANK.EXC(_xlfn._xlws.FILTER($P$3:$P$23, ISNUMBER($P$3:$P$23)),P15)*100</f>
        <v>72.7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50</v>
      </c>
      <c r="AA15" s="4" cm="1">
        <f t="array" ref="AA15">_xlfn.PERCENTRANK.EXC(_xlfn._xlws.FILTER($H$3:$H$23, ISNUMBER($H$3:$H$23)),H15)*100</f>
        <v>68.100000000000009</v>
      </c>
      <c r="AB15" s="4" cm="1">
        <f t="array" ref="AB15">_xlfn.PERCENTRANK.EXC(_xlfn._xlws.FILTER($J$3:$J$23, ISNUMBER($J$3:$J$23)),J15)*100</f>
        <v>90.9</v>
      </c>
      <c r="AC15" s="4">
        <f t="shared" si="4"/>
        <v>31.8</v>
      </c>
      <c r="AD15" s="4">
        <f t="shared" si="5"/>
        <v>63.6</v>
      </c>
      <c r="AE15" s="4">
        <f t="shared" si="6"/>
        <v>13.600000000000001</v>
      </c>
      <c r="AF15" s="4">
        <f ca="1">'Economic Momentum'!Q16</f>
        <v>18.099999999999998</v>
      </c>
      <c r="AG15" s="4">
        <f ca="1">'Economic Momentum'!R16</f>
        <v>4.5</v>
      </c>
      <c r="AH15" s="4">
        <f t="shared" ca="1" si="7"/>
        <v>62.25</v>
      </c>
      <c r="AJ15" s="3" cm="1">
        <f t="array" aca="1" ref="AJ15" ca="1">_xlfn.PERCENTRANK.EXC(_xlfn._xlws.FILTER($AH$3:$AH$23, ISNUMBER($AH$3:$AH$23)),AH15)*100</f>
        <v>59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5193324.5</v>
      </c>
      <c r="E16" cm="1">
        <f t="array" ref="E16">_xll.FDS(C16,"FMA_COS_UP(""EPS"",""1M"",+1,NOW,,,""PORTAGG"",""MEANR"")")</f>
        <v>59</v>
      </c>
      <c r="F16" cm="1">
        <f t="array" ref="F16">_xll.FDS(C16,"FMA_COS_DOWN(""EPS"",""1M"",+1,NOW,,,""PORTAGG"",""MEANR"")")</f>
        <v>49</v>
      </c>
      <c r="G16" cm="1">
        <f t="array" ref="G16">_xll.FDS(A16,"SIZE(FG_CONSTITUENTS)")</f>
        <v>147</v>
      </c>
      <c r="H16" s="9">
        <f t="shared" si="0"/>
        <v>0.40136054421768708</v>
      </c>
      <c r="I16" s="9">
        <f t="shared" si="1"/>
        <v>0.33333333333333331</v>
      </c>
      <c r="J16" s="9">
        <f t="shared" si="2"/>
        <v>6.8027210884353762E-2</v>
      </c>
      <c r="K16" s="5" cm="1">
        <f t="array" ref="K16">_xll.FDS(A16,"FMA_PCT_ABOVE_MAVG(200,0,,,,""PORTAGG"")")/100</f>
        <v>0.90476190476190499</v>
      </c>
      <c r="L16" s="41" cm="1">
        <f t="array" ref="L16">_xll.FDSB(A16,"PERCENT_CHANGE(FMA_EPS(+1,0,,,,""PORTAGG"",""MEAN""),FMA_EPS(+1,-1AM,,,,""PORTAGG"",""MEAN""))")</f>
        <v>-1.06458138935337</v>
      </c>
      <c r="M16" s="41" cm="1">
        <f t="array" ref="M16">_xll.FDSB(A16,"PERCENT_CHANGE(FMA_EPS(+1,0,,,,""PORTAGG"",""MEAN""),FMA_EPS(+1,-3AM,,,,""PORTAGG"",""MEAN""))")</f>
        <v>-1.29779506310432</v>
      </c>
      <c r="N16" s="3" cm="1">
        <f t="array" ref="N16">_xll.FDS(C16,"FG_TOTAL_RETURNC(0,-1AM)")</f>
        <v>4.1448830000000001</v>
      </c>
      <c r="O16" s="3" cm="1">
        <f t="array" ref="O16">_xll.FDS(C16,"FG_TOTAL_RETURNC(0,-3AM)")</f>
        <v>8.1217290000000002</v>
      </c>
      <c r="P16" s="3" cm="1">
        <f t="array" ref="P16">_xll.FDS(C16,"FG_TOTAL_RETURNC(0,-6AM)")</f>
        <v>13.790285000000001</v>
      </c>
      <c r="Q16" s="9" cm="1">
        <f t="array" ref="Q16">_xll.FDS(C16,"P_PRICE(0)/P_PRICE_HIGH_PR(0,,,,,,""PRICE"",""INTRA"",""52W"")")</f>
        <v>0.99749639999999995</v>
      </c>
      <c r="R16" s="9" cm="1">
        <f t="array" ref="R16">_xll.FDS(C16,"P_PRICE(0)/P_PRICE_low_PR(0,,,,,,""PRICE"",""INTRA"",""52W"")-1")</f>
        <v>0.30724168000000002</v>
      </c>
      <c r="S16" s="3" cm="1">
        <f t="array" ref="S16">_xll.FDS(C16,"FG_TOTAL_RETURNC(0,-12AM)")</f>
        <v>28.673590000000001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77.2</v>
      </c>
      <c r="AB16" s="4" cm="1">
        <f t="array" ref="AB16">_xlfn.PERCENTRANK.EXC(_xlfn._xlws.FILTER($J$3:$J$23, ISNUMBER($J$3:$J$23)),J16)*100</f>
        <v>72.7</v>
      </c>
      <c r="AC16" s="4">
        <f t="shared" si="4"/>
        <v>59</v>
      </c>
      <c r="AD16" s="4">
        <f t="shared" si="5"/>
        <v>54.500000000000007</v>
      </c>
      <c r="AE16" s="4">
        <f t="shared" si="6"/>
        <v>86.3</v>
      </c>
      <c r="AF16" s="4">
        <f ca="1">'Economic Momentum'!Q17</f>
        <v>18.099999999999998</v>
      </c>
      <c r="AG16" s="4">
        <f ca="1">'Economic Momentum'!R17</f>
        <v>4.5</v>
      </c>
      <c r="AH16" s="4">
        <f t="shared" ca="1" si="7"/>
        <v>87.24</v>
      </c>
      <c r="AJ16" s="3" cm="1">
        <f t="array" aca="1" ref="AJ16" ca="1">_xlfn.PERCENTRANK.EXC(_xlfn._xlws.FILTER($AH$3:$AH$23, ISNUMBER($AH$3:$AH$23)),AH16)*100</f>
        <v>90.9</v>
      </c>
      <c r="AK16">
        <f t="shared" si="8"/>
        <v>7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7058826</v>
      </c>
      <c r="E17" cm="1">
        <f t="array" ref="E17">_xll.FDS(C17,"FMA_COS_UP(""EPS"",""1M"",+1,NOW,,,""PORTAGG"",""MEANR"")")</f>
        <v>133</v>
      </c>
      <c r="F17" cm="1">
        <f t="array" ref="F17">_xll.FDS(C17,"FMA_COS_DOWN(""EPS"",""1M"",+1,NOW,,,""PORTAGG"",""MEANR"")")</f>
        <v>184</v>
      </c>
      <c r="G17" cm="1">
        <f t="array" ref="G17">_xll.FDS(A17,"SIZE(FG_CONSTITUENTS)")</f>
        <v>654</v>
      </c>
      <c r="H17" s="9">
        <f t="shared" si="0"/>
        <v>0.20336391437308868</v>
      </c>
      <c r="I17" s="9">
        <f t="shared" si="1"/>
        <v>0.28134556574923547</v>
      </c>
      <c r="J17" s="9">
        <f t="shared" si="2"/>
        <v>-7.7981651376146793E-2</v>
      </c>
      <c r="K17" s="5" cm="1">
        <f t="array" ref="K17">_xll.FDS(A17,"FMA_PCT_ABOVE_MAVG(200,0,,,,""PORTAGG"")")/100</f>
        <v>0.463901689708141</v>
      </c>
      <c r="L17" s="41" cm="1">
        <f t="array" ref="L17">_xll.FDSB(A17,"PERCENT_CHANGE(FMA_EPS(+1,0,,,,""PORTAGG"",""MEAN""),FMA_EPS(+1,-1AM,,,,""PORTAGG"",""MEAN""))")</f>
        <v>-0.25562584145415201</v>
      </c>
      <c r="M17" s="41" cm="1">
        <f t="array" ref="M17">_xll.FDSB(A17,"PERCENT_CHANGE(FMA_EPS(+1,0,,,,""PORTAGG"",""MEAN""),FMA_EPS(+1,-3AM,,,,""PORTAGG"",""MEAN""))")</f>
        <v>-0.74887347654887704</v>
      </c>
      <c r="N17" s="3" cm="1">
        <f t="array" ref="N17">_xll.FDS(C17,"FG_TOTAL_RETURNC(0,-1AM)")</f>
        <v>-5.8765054000000001</v>
      </c>
      <c r="O17" s="3" cm="1">
        <f t="array" ref="O17">_xll.FDS(C17,"FG_TOTAL_RETURNC(0,-3AM)")</f>
        <v>6.6085339999999997</v>
      </c>
      <c r="P17" s="3" cm="1">
        <f t="array" ref="P17">_xll.FDS(C17,"FG_TOTAL_RETURNC(0,-6AM)")</f>
        <v>4.6850560000000003</v>
      </c>
      <c r="Q17" s="9" cm="1">
        <f t="array" ref="Q17">_xll.FDS(C17,"P_PRICE(0)/P_PRICE_HIGH_PR(0,,,,,,""PRICE"",""INTRA"",""52W"")")</f>
        <v>0.84441330000000003</v>
      </c>
      <c r="R17" s="9" cm="1">
        <f t="array" ref="R17">_xll.FDS(C17,"P_PRICE(0)/P_PRICE_low_PR(0,,,,,,""PRICE"",""INTRA"",""52W"")-1")</f>
        <v>0.18521631</v>
      </c>
      <c r="S17" s="3" cm="1">
        <f t="array" ref="S17">_xll.FDS(C17,"FG_TOTAL_RETURNC(0,-12AM)")</f>
        <v>-3.4514426999999999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77.2</v>
      </c>
      <c r="X17" s="4" cm="1">
        <f t="array" ref="X17">_xlfn.PERCENTRANK.EXC(_xlfn._xlws.FILTER($P$3:$P$23, ISNUMBER($P$3:$P$23)),P17)*100</f>
        <v>59</v>
      </c>
      <c r="Y17" s="200" cm="1">
        <f t="array" ref="Y17">_xlfn.PERCENTRANK.EXC(_xlfn._xlws.FILTER($S$3:$S$23, ISNUMBER($S$3:$S$23)),S17)*100</f>
        <v>40.9</v>
      </c>
      <c r="Z17" s="4" cm="1">
        <f t="array" ref="Z17">_xlfn.PERCENTRANK.EXC(_xlfn._xlws.FILTER($K$3:$K$23, ISNUMBER($K$3:$K$23)),K17)*100</f>
        <v>40.9</v>
      </c>
      <c r="AA17" s="4" cm="1">
        <f t="array" ref="AA17">_xlfn.PERCENTRANK.EXC(_xlfn._xlws.FILTER($H$3:$H$23, ISNUMBER($H$3:$H$23)),H17)*100</f>
        <v>22.7</v>
      </c>
      <c r="AB17" s="4" cm="1">
        <f t="array" ref="AB17">_xlfn.PERCENTRANK.EXC(_xlfn._xlws.FILTER($J$3:$J$23, ISNUMBER($J$3:$J$23)),J17)*100</f>
        <v>36.299999999999997</v>
      </c>
      <c r="AC17" s="4">
        <f t="shared" si="4"/>
        <v>72.7</v>
      </c>
      <c r="AD17" s="4">
        <f t="shared" si="5"/>
        <v>59</v>
      </c>
      <c r="AE17" s="4">
        <f t="shared" si="6"/>
        <v>90.9</v>
      </c>
      <c r="AF17" s="4">
        <f ca="1">'Economic Momentum'!Q18</f>
        <v>77.2</v>
      </c>
      <c r="AG17" s="4">
        <f ca="1">'Economic Momentum'!R18</f>
        <v>4.5</v>
      </c>
      <c r="AH17" s="4">
        <f t="shared" ca="1" si="7"/>
        <v>55.379999999999995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157257.79999999999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3</v>
      </c>
      <c r="G18" cm="1">
        <f t="array" ref="G18">_xll.FDS(A18,"SIZE(FG_CONSTITUENTS)")</f>
        <v>35</v>
      </c>
      <c r="H18" s="9">
        <f t="shared" si="0"/>
        <v>0.14285714285714285</v>
      </c>
      <c r="I18" s="9">
        <f t="shared" si="1"/>
        <v>8.5714285714285715E-2</v>
      </c>
      <c r="J18" s="9">
        <f t="shared" si="2"/>
        <v>5.7142857142857134E-2</v>
      </c>
      <c r="K18" s="5" cm="1">
        <f t="array" ref="K18">_xll.FDS(A18,"FMA_PCT_ABOVE_MAVG(200,0,,,,""PORTAGG"")")/100</f>
        <v>0.314285714285714</v>
      </c>
      <c r="L18" s="41" cm="1">
        <f t="array" ref="L18">_xll.FDSB(A18,"PERCENT_CHANGE(FMA_EPS(+1,0,,,,""PORTAGG"",""MEAN""),FMA_EPS(+1,-1AM,,,,""PORTAGG"",""MEAN""))")</f>
        <v>-4.5307766456369096</v>
      </c>
      <c r="M18" s="41" cm="1">
        <f t="array" ref="M18">_xll.FDSB(A18,"PERCENT_CHANGE(FMA_EPS(+1,0,,,,""PORTAGG"",""MEAN""),FMA_EPS(+1,-3AM,,,,""PORTAGG"",""MEAN""))")</f>
        <v>-4.79390835162613</v>
      </c>
      <c r="N18" s="3" cm="1">
        <f t="array" ref="N18">_xll.FDS(C18,"FG_TOTAL_RETURNC(0,-1AM)")</f>
        <v>6.4012766000000001</v>
      </c>
      <c r="O18" s="3" cm="1">
        <f t="array" ref="O18">_xll.FDS(C18,"FG_TOTAL_RETURNC(0,-3AM)")</f>
        <v>0.18850565</v>
      </c>
      <c r="P18" s="3" cm="1">
        <f t="array" ref="P18">_xll.FDS(C18,"FG_TOTAL_RETURNC(0,-6AM)")</f>
        <v>-2.5192857000000002</v>
      </c>
      <c r="Q18" s="9" cm="1">
        <f t="array" ref="Q18">_xll.FDS(C18,"P_PRICE(0)/P_PRICE_HIGH_PR(0,,,,,,""PRICE"",""INTRA"",""52W"")")</f>
        <v>0.87916660000000002</v>
      </c>
      <c r="R18" s="9" cm="1">
        <f t="array" ref="R18">_xll.FDS(C18,"P_PRICE(0)/P_PRICE_low_PR(0,,,,,,""PRICE"",""INTRA"",""52W"")-1")</f>
        <v>7.7905420000000003E-2</v>
      </c>
      <c r="S18" s="3" cm="1">
        <f t="array" ref="S18">_xll.FDS(C18,"FG_TOTAL_RETURNC(0,-12AM)")</f>
        <v>-0.48844813999999998</v>
      </c>
      <c r="T18" s="4" cm="1">
        <f t="array" ref="T18">_xlfn.PERCENTRANK.EXC(_xlfn._xlws.FILTER($R$3:$R$23, ISNUMBER($R$3:$R$23)),R18)*100</f>
        <v>31.8</v>
      </c>
      <c r="U18" s="4">
        <f t="shared" si="3"/>
        <v>68.2</v>
      </c>
      <c r="V18" s="4" cm="1">
        <f t="array" ref="V18">_xlfn.PERCENTRANK.EXC(_xlfn._xlws.FILTER($Q$3:$Q$23, ISNUMBER($Q$3:$Q$23)),Q18)*100</f>
        <v>50</v>
      </c>
      <c r="W18" s="4" cm="1">
        <f t="array" ref="W18">_xlfn.PERCENTRANK.EXC(_xlfn._xlws.FILTER($O$3:$O$23, ISNUMBER($O$3:$O$23)),O18)*100</f>
        <v>59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50</v>
      </c>
      <c r="Z18" s="4" cm="1">
        <f t="array" ref="Z18">_xlfn.PERCENTRANK.EXC(_xlfn._xlws.FILTER($K$3:$K$23, ISNUMBER($K$3:$K$23)),K18)*100</f>
        <v>27.200000000000003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68.100000000000009</v>
      </c>
      <c r="AC18" s="4">
        <f t="shared" si="4"/>
        <v>36.299999999999997</v>
      </c>
      <c r="AD18" s="4">
        <f t="shared" si="5"/>
        <v>36.299999999999997</v>
      </c>
      <c r="AE18" s="4">
        <f t="shared" si="6"/>
        <v>22.7</v>
      </c>
      <c r="AF18" s="4">
        <f ca="1">'Economic Momentum'!Q19</f>
        <v>18.099999999999998</v>
      </c>
      <c r="AG18" s="4">
        <f ca="1">'Economic Momentum'!R19</f>
        <v>4.5</v>
      </c>
      <c r="AH18" s="4">
        <f t="shared" ca="1" si="7"/>
        <v>51.32</v>
      </c>
      <c r="AJ18" s="3" cm="1">
        <f t="array" aca="1" ref="AJ18" ca="1">_xlfn.PERCENTRANK.EXC(_xlfn._xlws.FILTER($AH$3:$AH$23, ISNUMBER($AH$3:$AH$23)),AH18)*100</f>
        <v>50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438265.394344247</v>
      </c>
      <c r="E19" cm="1">
        <f t="array" ref="E19">_xll.FDS(C19,"FMA_COS_UP(""EPS"",""1M"",+1,NOW,,,""PORTAGG"",""MEANR"")")</f>
        <v>56</v>
      </c>
      <c r="F19" cm="1">
        <f t="array" ref="F19">_xll.FDS(C19,"FMA_COS_DOWN(""EPS"",""1M"",+1,NOW,,,""PORTAGG"",""MEANR"")")</f>
        <v>80</v>
      </c>
      <c r="G19" s="1" cm="1">
        <f t="array" ref="G19">_xll.FDS(A19,"SIZE(FG_CONSTITUENTS)")</f>
        <v>1</v>
      </c>
      <c r="H19" s="48">
        <f t="shared" si="0"/>
        <v>56</v>
      </c>
      <c r="I19" s="48">
        <f t="shared" si="1"/>
        <v>80</v>
      </c>
      <c r="J19" s="9">
        <f t="shared" si="2"/>
        <v>-24</v>
      </c>
      <c r="K19" s="6" cm="1">
        <f t="array" ref="K19">_xll.FDS(A19,"FMA_PCT_ABOVE_MAVG(200,0,,,,""PORTAGG"")")/100</f>
        <v>0.24324324324324301</v>
      </c>
      <c r="L19" s="41" cm="1">
        <f t="array" ref="L19">_xll.FDSB(A19,"PERCENT_CHANGE(FMA_EPS(+1,0,,,,""PORTAGG"",""MEAN""),FMA_EPS(+1,-1AM,,,,""PORTAGG"",""MEAN""))")</f>
        <v>-1.19482092935425</v>
      </c>
      <c r="M19" s="41" cm="1">
        <f t="array" ref="M19">_xll.FDSB(A19,"PERCENT_CHANGE(FMA_EPS(+1,0,,,,""PORTAGG"",""MEAN""),FMA_EPS(+1,-3AM,,,,""PORTAGG"",""MEAN""))")</f>
        <v>-2.87497926331051</v>
      </c>
      <c r="N19" s="3" cm="1">
        <f t="array" ref="N19">_xll.FDS(C19,"FG_TOTAL_RETURNC(0,-1AM)")</f>
        <v>-4.53071</v>
      </c>
      <c r="O19" s="54" cm="1">
        <f t="array" ref="O19">_xll.FDS(C19,"FG_TOTAL_RETURNC(0,-3AM)")</f>
        <v>-5.0629796999999996</v>
      </c>
      <c r="P19" s="54" cm="1">
        <f t="array" ref="P19">_xll.FDS(C19,"FG_TOTAL_RETURNC(0,-6AM)")</f>
        <v>-8.1145580000000006</v>
      </c>
      <c r="Q19" s="9" cm="1">
        <f t="array" ref="Q19">_xll.FDS(C19,"P_PRICE(0)/P_PRICE_HIGH_PR(0,,,,,,""PRICE"",""INTRA"",""52W"")")</f>
        <v>0.82368949999999996</v>
      </c>
      <c r="R19" s="9" cm="1">
        <f t="array" ref="R19">_xll.FDS(C19,"P_PRICE(0)/P_PRICE_low_PR(0,,,,,,""PRICE"",""INTRA"",""52W"")-1")</f>
        <v>1.4892220499999999E-2</v>
      </c>
      <c r="S19" s="3" cm="1">
        <f t="array" ref="S19">_xll.FDS(C19,"FG_TOTAL_RETURNC(0,-12AM)")</f>
        <v>-11.314112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31.8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54.500000000000007</v>
      </c>
      <c r="AD19" s="4">
        <f t="shared" si="5"/>
        <v>50</v>
      </c>
      <c r="AE19" s="4">
        <f t="shared" si="6"/>
        <v>50</v>
      </c>
      <c r="AF19" s="4">
        <f ca="1">'Economic Momentum'!Q20</f>
        <v>72.7</v>
      </c>
      <c r="AG19" s="4">
        <f ca="1">'Economic Momentum'!R20</f>
        <v>4.5</v>
      </c>
      <c r="AH19" s="4">
        <f t="shared" ca="1" si="7"/>
        <v>27.689999999999998</v>
      </c>
      <c r="AJ19" s="3" cm="1">
        <f t="array" aca="1" ref="AJ19" ca="1">_xlfn.PERCENTRANK.EXC(_xlfn._xlws.FILTER($AH$3:$AH$23, ISNUMBER($AH$3:$AH$23)),AH19)*100</f>
        <v>22.7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410453.16</v>
      </c>
      <c r="E20" cm="1">
        <f t="array" ref="E20">_xll.FDS(C20,"FMA_COS_UP(""EPS"",""1M"",+1,NOW,,,""PORTAGG"",""MEANR"")")</f>
        <v>16</v>
      </c>
      <c r="F20" cm="1">
        <f t="array" ref="F20">_xll.FDS(C20,"FMA_COS_DOWN(""EPS"",""1M"",+1,NOW,,,""PORTAGG"",""MEANR"")")</f>
        <v>15</v>
      </c>
      <c r="G20" cm="1">
        <f t="array" ref="G20">_xll.FDS(A20,"SIZE(FG_CONSTITUENTS)")</f>
        <v>97</v>
      </c>
      <c r="H20" s="9">
        <f t="shared" si="0"/>
        <v>0.16494845360824742</v>
      </c>
      <c r="I20" s="9">
        <f t="shared" si="1"/>
        <v>0.15463917525773196</v>
      </c>
      <c r="J20" s="9">
        <f t="shared" si="2"/>
        <v>1.0309278350515455E-2</v>
      </c>
      <c r="K20" s="5" cm="1">
        <f t="array" ref="K20">_xll.FDS(A20,"FMA_PCT_ABOVE_MAVG(200,0,,,,""PORTAGG"")")/100</f>
        <v>0.61052631578947403</v>
      </c>
      <c r="L20" s="41" cm="1">
        <f t="array" ref="L20">_xll.FDSB(A20,"PERCENT_CHANGE(FMA_EPS(+1,0,,,,""PORTAGG"",""MEAN""),FMA_EPS(+1,-1AM,,,,""PORTAGG"",""MEAN""))")</f>
        <v>-5.5324362849079698</v>
      </c>
      <c r="M20" s="41" cm="1">
        <f t="array" ref="M20">_xll.FDSB(A20,"PERCENT_CHANGE(FMA_EPS(+1,0,,,,""PORTAGG"",""MEAN""),FMA_EPS(+1,-3AM,,,,""PORTAGG"",""MEAN""))")</f>
        <v>-8.5488594019640498</v>
      </c>
      <c r="N20" s="3" cm="1">
        <f t="array" ref="N20">_xll.FDS(C20,"FG_TOTAL_RETURNC(0,-1AM)")</f>
        <v>-1.6413987000000001</v>
      </c>
      <c r="O20" s="3" cm="1">
        <f t="array" ref="O20">_xll.FDS(C20,"FG_TOTAL_RETURNC(0,-3AM)")</f>
        <v>18.364215999999999</v>
      </c>
      <c r="P20" s="3" cm="1">
        <f t="array" ref="P20">_xll.FDS(C20,"FG_TOTAL_RETURNC(0,-6AM)")</f>
        <v>32.564959999999999</v>
      </c>
      <c r="Q20" s="9" cm="1">
        <f t="array" ref="Q20">_xll.FDS(C20,"P_PRICE(0)/P_PRICE_HIGH_PR(0,,,,,,""PRICE"",""INTRA"",""52W"")")</f>
        <v>0.94618329999999995</v>
      </c>
      <c r="R20" s="9" cm="1">
        <f t="array" ref="R20">_xll.FDS(C20,"P_PRICE(0)/P_PRICE_low_PR(0,,,,,,""PRICE"",""INTRA"",""52W"")-1")</f>
        <v>0.51314366</v>
      </c>
      <c r="S20" s="3" cm="1">
        <f t="array" ref="S20">_xll.FDS(C20,"FG_TOTAL_RETURNC(0,-12AM)")</f>
        <v>53.429732999999999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72.7</v>
      </c>
      <c r="W20" s="4" cm="1">
        <f t="array" ref="W20">_xlfn.PERCENTRANK.EXC(_xlfn._xlws.FILTER($O$3:$O$23, ISNUMBER($O$3:$O$23)),O20)*100</f>
        <v>95.399999999999991</v>
      </c>
      <c r="X20" s="4" cm="1">
        <f t="array" ref="X20">_xlfn.PERCENTRANK.EXC(_xlfn._xlws.FILTER($P$3:$P$23, ISNUMBER($P$3:$P$23)),P20)*100</f>
        <v>95.399999999999991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68.100000000000009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63.6</v>
      </c>
      <c r="AC20" s="4">
        <f t="shared" si="4"/>
        <v>27.200000000000003</v>
      </c>
      <c r="AD20" s="4">
        <f t="shared" si="5"/>
        <v>18.099999999999998</v>
      </c>
      <c r="AE20" s="4">
        <f t="shared" si="6"/>
        <v>45.4</v>
      </c>
      <c r="AF20" s="4">
        <f ca="1">'Economic Momentum'!Q21</f>
        <v>18.099999999999998</v>
      </c>
      <c r="AG20" s="4">
        <f ca="1">'Economic Momentum'!R21</f>
        <v>4.5</v>
      </c>
      <c r="AH20" s="4">
        <f t="shared" ca="1" si="7"/>
        <v>86.32</v>
      </c>
      <c r="AJ20" s="3" cm="1">
        <f t="array" aca="1" ref="AJ20" ca="1">_xlfn.PERCENTRANK.EXC(_xlfn._xlws.FILTER($AH$3:$AH$23, ISNUMBER($AH$3:$AH$23)),AH20)*100</f>
        <v>86.3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859203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43</v>
      </c>
      <c r="H21" s="9">
        <f t="shared" si="0"/>
        <v>0.20930232558139536</v>
      </c>
      <c r="I21" s="9">
        <f t="shared" si="1"/>
        <v>0.20930232558139536</v>
      </c>
      <c r="J21" s="9">
        <f t="shared" si="2"/>
        <v>0</v>
      </c>
      <c r="K21" s="5" cm="1">
        <f t="array" ref="K21">_xll.FDS(A21,"FMA_PCT_ABOVE_MAVG(200,0,,,,""PORTAGG"")")/100</f>
        <v>0.194444444444444</v>
      </c>
      <c r="L21" s="41" cm="1">
        <f t="array" ref="L21">_xll.FDSB(A21,"PERCENT_CHANGE(FMA_EPS(+1,0,,,,""PORTAGG"",""MEAN""),FMA_EPS(+1,-1AM,,,,""PORTAGG"",""MEAN""))")</f>
        <v>-2.9881558949430298</v>
      </c>
      <c r="M21" s="41" cm="1">
        <f t="array" ref="M21">_xll.FDSB(A21,"PERCENT_CHANGE(FMA_EPS(+1,0,,,,""PORTAGG"",""MEAN""),FMA_EPS(+1,-3AM,,,,""PORTAGG"",""MEAN""))")</f>
        <v>1.76155581608194</v>
      </c>
      <c r="N21" s="3" cm="1">
        <f t="array" ref="N21">_xll.FDS(C21,"FG_TOTAL_RETURNC(0,-1AM)")</f>
        <v>5.2382707999999996</v>
      </c>
      <c r="O21" s="3" cm="1">
        <f t="array" ref="O21">_xll.FDS(C21,"FG_TOTAL_RETURNC(0,-3AM)")</f>
        <v>-3.3714949999999999</v>
      </c>
      <c r="P21" s="3" cm="1">
        <f t="array" ref="P21">_xll.FDS(C21,"FG_TOTAL_RETURNC(0,-6AM)")</f>
        <v>-3.6970556000000001</v>
      </c>
      <c r="Q21" s="9" cm="1">
        <f t="array" ref="Q21">_xll.FDS(C21,"P_PRICE(0)/P_PRICE_HIGH_PR(0,,,,,,""PRICE"",""INTRA"",""52W"")")</f>
        <v>0.87662256000000005</v>
      </c>
      <c r="R21" s="9" cm="1">
        <f t="array" ref="R21">_xll.FDS(C21,"P_PRICE(0)/P_PRICE_low_PR(0,,,,,,""PRICE"",""INTRA"",""52W"")-1")</f>
        <v>3.8127660000000001E-2</v>
      </c>
      <c r="S21" s="3" cm="1">
        <f t="array" ref="S21">_xll.FDS(C21,"FG_TOTAL_RETURNC(0,-12AM)")</f>
        <v>-2.3442447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36.299999999999997</v>
      </c>
      <c r="X21" s="4" cm="1">
        <f t="array" ref="X21">_xlfn.PERCENTRANK.EXC(_xlfn._xlws.FILTER($P$3:$P$23, ISNUMBER($P$3:$P$23)),P21)*100</f>
        <v>36.299999999999997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31.8</v>
      </c>
      <c r="AB21" s="4" cm="1">
        <f t="array" ref="AB21">_xlfn.PERCENTRANK.EXC(_xlfn._xlws.FILTER($J$3:$J$23, ISNUMBER($J$3:$J$23)),J21)*100</f>
        <v>50</v>
      </c>
      <c r="AC21" s="4">
        <f t="shared" si="4"/>
        <v>45.4</v>
      </c>
      <c r="AD21" s="4">
        <f t="shared" si="5"/>
        <v>86.3</v>
      </c>
      <c r="AE21" s="4">
        <f t="shared" si="6"/>
        <v>68.100000000000009</v>
      </c>
      <c r="AF21" s="4">
        <f ca="1">'Economic Momentum'!Q22</f>
        <v>18.099999999999998</v>
      </c>
      <c r="AG21" s="4">
        <f ca="1">'Economic Momentum'!R22</f>
        <v>4.5</v>
      </c>
      <c r="AH21" s="4">
        <f t="shared" ca="1" si="7"/>
        <v>39.94</v>
      </c>
      <c r="AJ21" s="3" cm="1">
        <f t="array" aca="1" ref="AJ21" ca="1">_xlfn.PERCENTRANK.EXC(_xlfn._xlws.FILTER($AH$3:$AH$23, ISNUMBER($AH$3:$AH$23)),AH21)*100</f>
        <v>40.9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23450.031921999998</v>
      </c>
      <c r="E22" cm="1">
        <f t="array" ref="E22">_xll.FDS(C22,"FMA_COS_UP(""EPS"",""1M"",+1,NOW,,,""PORTAGG"",""MEANR"")")</f>
        <v>11</v>
      </c>
      <c r="F22" cm="1">
        <f t="array" ref="F22">_xll.FDS(C22,"FMA_COS_DOWN(""EPS"",""1M"",+1,NOW,,,""PORTAGG"",""MEANR"")")</f>
        <v>13</v>
      </c>
      <c r="G22" cm="1">
        <f t="array" ref="G22">_xll.FDS(A22,"SIZE(FG_CONSTITUENTS)")</f>
        <v>48</v>
      </c>
      <c r="H22" s="9">
        <f t="shared" si="0"/>
        <v>0.22916666666666666</v>
      </c>
      <c r="I22" s="9">
        <f t="shared" si="1"/>
        <v>0.27083333333333331</v>
      </c>
      <c r="J22" s="9">
        <f t="shared" si="2"/>
        <v>-4.1666666666666657E-2</v>
      </c>
      <c r="K22" s="5" cm="1">
        <f t="array" ref="K22">_xll.FDS(A22,"FMA_PCT_ABOVE_MAVG(200,0,,,,""PORTAGG"")")/100</f>
        <v>0.54166666666666696</v>
      </c>
      <c r="L22" s="41" cm="1">
        <f t="array" ref="L22">_xll.FDSB(A22,"PERCENT_CHANGE(FMA_EPS(+1,0,,,,""PORTAGG"",""MEAN""),FMA_EPS(+1,-1AM,,,,""PORTAGG"",""MEAN""))")</f>
        <v>4.4828184807484197</v>
      </c>
      <c r="M22" s="41" cm="1">
        <f t="array" ref="M22">_xll.FDSB(A22,"PERCENT_CHANGE(FMA_EPS(+1,0,,,,""PORTAGG"",""MEAN""),FMA_EPS(+1,-3AM,,,,""PORTAGG"",""MEAN""))")</f>
        <v>1.4171207027424</v>
      </c>
      <c r="N22" s="3" cm="1">
        <f t="array" ref="N22">_xll.FDS(C22,"FG_TOTAL_RETURNC(0,-1AM)")</f>
        <v>-5.0701976000000002</v>
      </c>
      <c r="O22" s="3" cm="1">
        <f t="array" ref="O22">_xll.FDS(C22,"FG_TOTAL_RETURNC(0,-3AM)")</f>
        <v>-12.44604</v>
      </c>
      <c r="P22" s="3" cm="1">
        <f t="array" ref="P22">_xll.FDS(C22,"FG_TOTAL_RETURNC(0,-6AM)")</f>
        <v>-5.7319880000000003</v>
      </c>
      <c r="Q22" s="9" cm="1">
        <f t="array" ref="Q22">_xll.FDS(C22,"P_PRICE(0)/P_PRICE_HIGH_PR(0,,,,,,""PRICE"",""INTRA"",""52W"")")</f>
        <v>0.77788429999999997</v>
      </c>
      <c r="R22" s="9" cm="1">
        <f t="array" ref="R22">_xll.FDS(C22,"P_PRICE(0)/P_PRICE_low_PR(0,,,,,,""PRICE"",""INTRA"",""52W"")-1")</f>
        <v>5.7341455999999999E-2</v>
      </c>
      <c r="S22" s="3" cm="1">
        <f t="array" ref="S22">_xll.FDS(C22,"FG_TOTAL_RETURNC(0,-12AM)")</f>
        <v>-5.5076720000000003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13.600000000000001</v>
      </c>
      <c r="X22" s="4" cm="1">
        <f t="array" ref="X22">_xlfn.PERCENTRANK.EXC(_xlfn._xlws.FILTER($P$3:$P$23, ISNUMBER($P$3:$P$23)),P22)*100</f>
        <v>27.200000000000003</v>
      </c>
      <c r="Y22" s="200" cm="1">
        <f t="array" ref="Y22">_xlfn.PERCENTRANK.EXC(_xlfn._xlws.FILTER($S$3:$S$23, ISNUMBER($S$3:$S$23)),S22)*100</f>
        <v>36.299999999999997</v>
      </c>
      <c r="Z22" s="4" cm="1">
        <f t="array" ref="Z22">_xlfn.PERCENTRANK.EXC(_xlfn._xlws.FILTER($K$3:$K$23, ISNUMBER($K$3:$K$23)),K22)*100</f>
        <v>54.500000000000007</v>
      </c>
      <c r="AA22" s="4" cm="1">
        <f t="array" ref="AA22">_xlfn.PERCENTRANK.EXC(_xlfn._xlws.FILTER($H$3:$H$23, ISNUMBER($H$3:$H$23)),H22)*100</f>
        <v>36.299999999999997</v>
      </c>
      <c r="AB22" s="4" cm="1">
        <f t="array" ref="AB22">_xlfn.PERCENTRANK.EXC(_xlfn._xlws.FILTER($J$3:$J$23, ISNUMBER($J$3:$J$23)),J22)*100</f>
        <v>45.4</v>
      </c>
      <c r="AC22" s="4">
        <f t="shared" si="4"/>
        <v>86.3</v>
      </c>
      <c r="AD22" s="4">
        <f t="shared" si="5"/>
        <v>81.8</v>
      </c>
      <c r="AE22" s="4">
        <f t="shared" si="6"/>
        <v>4.5</v>
      </c>
      <c r="AF22" s="4">
        <f ca="1">'Economic Momentum'!Q23</f>
        <v>95.399999999999991</v>
      </c>
      <c r="AG22" s="4">
        <f ca="1">'Economic Momentum'!R23</f>
        <v>4.5</v>
      </c>
      <c r="AH22" s="4">
        <f t="shared" ca="1" si="7"/>
        <v>15.84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2685921.5</v>
      </c>
      <c r="E23" cm="1">
        <f t="array" ref="E23">_xll.FDS(C23,"FMA_COS_UP(""EPS"",""1M"",+1,NOW,,,""PORTAGG"",""MEANR"")")</f>
        <v>24</v>
      </c>
      <c r="F23" cm="1">
        <f t="array" ref="F23">_xll.FDS(C23,"FMA_COS_DOWN(""EPS"",""1M"",+1,NOW,,,""PORTAGG"",""MEANR"")")</f>
        <v>41</v>
      </c>
      <c r="G23" cm="1">
        <f t="array" ref="G23">_xll.FDS(A23,"SIZE(FG_CONSTITUENTS)")</f>
        <v>124</v>
      </c>
      <c r="H23" s="9">
        <f t="shared" si="0"/>
        <v>0.19354838709677419</v>
      </c>
      <c r="I23" s="9">
        <f t="shared" si="1"/>
        <v>0.33064516129032256</v>
      </c>
      <c r="J23" s="9">
        <f t="shared" si="2"/>
        <v>-0.13709677419354838</v>
      </c>
      <c r="K23" s="5" cm="1">
        <f t="array" ref="K23">_xll.FDS(A23,"FMA_PCT_ABOVE_MAVG(200,0,,,,""PORTAGG"")")/100</f>
        <v>0.5</v>
      </c>
      <c r="L23" s="41" cm="1">
        <f t="array" ref="L23">_xll.FDSB(A23,"PERCENT_CHANGE(FMA_EPS(+1,0,,,,""PORTAGG"",""MEAN""),FMA_EPS(+1,-1AM,,,,""PORTAGG"",""MEAN""))")</f>
        <v>-3.1322393523327801</v>
      </c>
      <c r="M23" s="41" cm="1">
        <f t="array" ref="M23">_xll.FDSB(A23,"PERCENT_CHANGE(FMA_EPS(+1,0,,,,""PORTAGG"",""MEAN""),FMA_EPS(+1,-3AM,,,,""PORTAGG"",""MEAN""))")</f>
        <v>-3.7265247826744101</v>
      </c>
      <c r="N23" s="3" cm="1">
        <f t="array" ref="N23">_xll.FDS(C23,"FG_TOTAL_RETURNC(0,-1AM)")</f>
        <v>2.3557663</v>
      </c>
      <c r="O23" s="3" cm="1">
        <f t="array" ref="O23">_xll.FDS(C23,"FG_TOTAL_RETURNC(0,-3AM)")</f>
        <v>-6.6374598000000002</v>
      </c>
      <c r="P23" s="3" cm="1">
        <f t="array" ref="P23">_xll.FDS(C23,"FG_TOTAL_RETURNC(0,-6AM)")</f>
        <v>-2.5321543000000002</v>
      </c>
      <c r="Q23" s="9" cm="1">
        <f t="array" ref="Q23">_xll.FDS(C23,"P_PRICE(0)/P_PRICE_HIGH_PR(0,,,,,,""PRICE"",""INTRA"",""52W"")")</f>
        <v>0.90076500000000004</v>
      </c>
      <c r="R23" s="9" cm="1">
        <f t="array" ref="R23">_xll.FDS(C23,"P_PRICE(0)/P_PRICE_low_PR(0,,,,,,""PRICE"",""INTRA"",""52W"")-1")</f>
        <v>0.121789575</v>
      </c>
      <c r="S23" s="3" cm="1">
        <f t="array" ref="S23">_xll.FDS(C23,"FG_TOTAL_RETURNC(0,-12AM)")</f>
        <v>1.5710592000000001</v>
      </c>
      <c r="T23" s="4" cm="1">
        <f t="array" ref="T23">_xlfn.PERCENTRANK.EXC(_xlfn._xlws.FILTER($R$3:$R$23, ISNUMBER($R$3:$R$23)),R23)*100</f>
        <v>50</v>
      </c>
      <c r="U23" s="4">
        <f t="shared" si="3"/>
        <v>50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27.200000000000003</v>
      </c>
      <c r="X23" s="4" cm="1">
        <f t="array" ref="X23">_xlfn.PERCENTRANK.EXC(_xlfn._xlws.FILTER($P$3:$P$23, ISNUMBER($P$3:$P$23)),P23)*100</f>
        <v>40.9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18.099999999999998</v>
      </c>
      <c r="AB23" s="4" cm="1">
        <f t="array" ref="AB23">_xlfn.PERCENTRANK.EXC(_xlfn._xlws.FILTER($J$3:$J$23, ISNUMBER($J$3:$J$23)),J23)*100</f>
        <v>13.600000000000001</v>
      </c>
      <c r="AC23" s="4">
        <f t="shared" si="4"/>
        <v>40.9</v>
      </c>
      <c r="AD23" s="4">
        <f t="shared" si="5"/>
        <v>45.4</v>
      </c>
      <c r="AE23" s="4">
        <f t="shared" si="6"/>
        <v>81.8</v>
      </c>
      <c r="AF23" s="4">
        <f ca="1">'Economic Momentum'!Q24</f>
        <v>18.099999999999998</v>
      </c>
      <c r="AG23" s="4">
        <f ca="1">'Economic Momentum'!R24</f>
        <v>4.5</v>
      </c>
      <c r="AH23" s="4">
        <f t="shared" ca="1" si="7"/>
        <v>44.03</v>
      </c>
      <c r="AJ23" s="3" cm="1">
        <f t="array" aca="1" ref="AJ23" ca="1">_xlfn.PERCENTRANK.EXC(_xlfn._xlws.FILTER($AH$3:$AH$23, ISNUMBER($AH$3:$AH$23)),AH23)*100</f>
        <v>45.4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516</v>
      </c>
      <c r="F30" cm="1">
        <f t="array" ref="F30">_xll.FDS(C30,"FMA_COS_DOWN(""EPS"",""1M"",+1,NOW,,,""PORTAGG"",""MEANR"")")</f>
        <v>437</v>
      </c>
      <c r="G30" cm="1">
        <f t="array" ref="G30">_xll.FDS(A30,"SIZE(FG_CONSTITUENTS)")</f>
        <v>1279</v>
      </c>
      <c r="H30" s="9">
        <f>E30/$G30</f>
        <v>0.40344018764659889</v>
      </c>
      <c r="I30" s="9">
        <f>F30/$G30</f>
        <v>0.34167318217357312</v>
      </c>
      <c r="J30" s="9">
        <f t="shared" ref="J30" si="9">H30-I30</f>
        <v>6.1767005473025771E-2</v>
      </c>
      <c r="K30" s="5" cm="1">
        <f t="array" ref="K30">_xll.FDS(A30,"FMA_PCT_ABOVE_MAVG(200,0,,,,""PORTAGG"")")/100</f>
        <v>0.7321144674085851</v>
      </c>
      <c r="L30" s="41" cm="1">
        <f t="array" ref="L30">_xll.FDSB(A30,"PERCENT_CHANGE(FMA_EPS(+1,0,,,,""PORTAGG"",""MEAN""),FMA_EPS(+1,-1AM,,,,""PORTAGG"",""MEAN""))")</f>
        <v>4.0534779115518402</v>
      </c>
      <c r="M30" s="41" cm="1">
        <f t="array" ref="M30">_xll.FDSB(A30,"PERCENT_CHANGE(FMA_EPS(+1,0,,,,""PORTAGG"",""MEAN""),FMA_EPS(+1,-3AM,,,,""PORTAGG"",""MEAN""))")</f>
        <v>3.2434992080979801</v>
      </c>
      <c r="O30" s="3" cm="1">
        <f t="array" ref="O30">_xll.FDS(C30,"FG_TOTAL_RETURNC(0,-3AM)")</f>
        <v>0.67900419999999995</v>
      </c>
      <c r="P30" s="3" cm="1">
        <f t="array" ref="P30">_xll.FDS(C30,"FG_TOTAL_RETURNC(0,-6AM)")</f>
        <v>5.8270574000000002</v>
      </c>
      <c r="Q30" s="9" cm="1">
        <f t="array" ref="Q30">_xll.FDS(C30,"P_PRICE(0)/P_PRICE_HIGH_PR(0,,,,,,""PRICE"",""INTRA"",""52W"")")</f>
        <v>0.944747</v>
      </c>
      <c r="R30" s="9" cm="1">
        <f t="array" ref="R30">_xll.FDS(C30,"P_PRICE(0)/P_PRICE_low_PR(0,,,,,,""PRICE"",""INTRA"",""52W"")-1")</f>
        <v>0.212677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1000</v>
      </c>
      <c r="F31" cm="1">
        <f t="array" ref="F31">_xll.FDS(C31,"FMA_COS_DOWN(""EPS"",""1M"",+1,NOW,,,""PORTAGG"",""MEANR"")")</f>
        <v>1326</v>
      </c>
      <c r="G31" cm="1">
        <f t="array" ref="G31">_xll.FDS(A31,"SIZE(FG_CONSTITUENTS)")</f>
        <v>4759</v>
      </c>
      <c r="H31" s="9">
        <f>E31/$G31</f>
        <v>0.21012817818869511</v>
      </c>
      <c r="I31" s="9">
        <f>F31/$G31</f>
        <v>0.27862996427820969</v>
      </c>
      <c r="J31" s="9">
        <f t="shared" ref="J31" si="10">H31-I31</f>
        <v>-6.8501786089514571E-2</v>
      </c>
      <c r="K31" s="5" cm="1">
        <f t="array" ref="K31">_xll.FDS(A31,"FMA_PCT_ABOVE_MAVG(200,0,,,,""PORTAGG"")")/100</f>
        <v>0.45910460611278503</v>
      </c>
      <c r="L31" s="41" cm="1">
        <f t="array" ref="L31">_xll.FDSB(A31,"PERCENT_CHANGE(FMA_EPS(+1,0,,,,""PORTAGG"",""MEAN""),FMA_EPS(+1,-1AM,,,,""PORTAGG"",""MEAN""))")</f>
        <v>2.0159334884589599</v>
      </c>
      <c r="M31" s="41" cm="1">
        <f t="array" ref="M31">_xll.FDSB(A31,"PERCENT_CHANGE(FMA_EPS(+1,0,,,,""PORTAGG"",""MEAN""),FMA_EPS(+1,-3AM,,,,""PORTAGG"",""MEAN""))")</f>
        <v>-0.34806927347032801</v>
      </c>
      <c r="O31" s="3" cm="1">
        <f t="array" ref="O31">_xll.FDS(C31,"FG_TOTAL_RETURNC(0,-3AM)")</f>
        <v>5.170369</v>
      </c>
      <c r="P31" s="3" cm="1">
        <f t="array" ref="P31">_xll.FDS(C31,"FG_TOTAL_RETURNC(0,-6AM)")</f>
        <v>7.2708370000000002</v>
      </c>
      <c r="Q31" s="9" cm="1">
        <f t="array" ref="Q31">_xll.FDS(C31,"P_PRICE(0)/P_PRICE_HIGH_PR(0,,,,,,""PRICE"",""INTRA"",""52W"")")</f>
        <v>0.97318183999999996</v>
      </c>
      <c r="R31" s="9" cm="1">
        <f t="array" ref="R31">_xll.FDS(C31,"P_PRICE(0)/P_PRICE_low_PR(0,,,,,,""PRICE"",""INTRA"",""52W"")-1")</f>
        <v>0.16833519999999999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541</v>
      </c>
      <c r="F32" cm="1">
        <f t="array" ref="F32">_xll.FDS(C32,"FMA_COS_DOWN(""EPS"",""1M"",+1,NOW,,,""PORTAGG"",""MEANR"")")</f>
        <v>529</v>
      </c>
      <c r="G32" cm="1">
        <f t="array" ref="G32">_xll.FDS(A32,"SIZE(FG_CONSTITUENTS)")</f>
        <v>1433</v>
      </c>
      <c r="H32" s="9">
        <f t="shared" ref="H32" si="12">E32/$G32</f>
        <v>0.37752965806001398</v>
      </c>
      <c r="I32" s="9">
        <f t="shared" ref="I32" si="13">F32/$G32</f>
        <v>0.36915561758548499</v>
      </c>
      <c r="J32" s="9">
        <f t="shared" ref="J32" si="14">H32-I32</f>
        <v>8.3740404745289987E-3</v>
      </c>
      <c r="K32" s="5" cm="1">
        <f t="array" ref="K32">_xll.FDS(A32,"FMA_PCT_ABOVE_MAVG(200,0,,,,""PORTAGG"")")/100</f>
        <v>0.63183730715287501</v>
      </c>
      <c r="L32" s="41" cm="1">
        <f t="array" ref="L32">_xll.FDSB(A32,"PERCENT_CHANGE(FMA_EPS(+1,0,,,,""PORTAGG"",""MEAN""),FMA_EPS(+1,-1AM,,,,""PORTAGG"",""MEAN""))")</f>
        <v>-1.0969415184057001</v>
      </c>
      <c r="M32" s="41" cm="1">
        <f t="array" ref="M32">_xll.FDSB(A32,"PERCENT_CHANGE(FMA_EPS(+1,0,,,,""PORTAGG"",""MEAN""),FMA_EPS(+1,-3AM,,,,""PORTAGG"",""MEAN""))")</f>
        <v>-0.52956043036577805</v>
      </c>
      <c r="O32" s="3" cm="1">
        <f t="array" ref="O32">_xll.FDS(C32,"FG_TOTAL_RETURNC(0,-3AM)")</f>
        <v>2.6097060000000001</v>
      </c>
      <c r="P32" s="3" cm="1">
        <f t="array" ref="P32">_xll.FDS(C32,"FG_TOTAL_RETURNC(0,-6AM)")</f>
        <v>11.563408000000001</v>
      </c>
      <c r="Q32" s="9" cm="1">
        <f t="array" ref="Q32">_xll.FDS(C32,"P_PRICE(0)/P_PRICE_HIGH_PR(0,,,,,,""PRICE"",""INTRA"",""52W"")")</f>
        <v>0.99079673999999995</v>
      </c>
      <c r="R32" s="9" cm="1">
        <f t="array" ref="R32">_xll.FDS(C32,"P_PRICE(0)/P_PRICE_low_PR(0,,,,,,""PRICE"",""INTRA"",""52W"")-1")</f>
        <v>0.28587626999999999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105</v>
      </c>
      <c r="F33" cm="1">
        <f t="array" ref="F33">_xll.FDS(C33,"FMA_COS_DOWN(""EPS"",""1M"",+1,NOW,,,""PORTAGG"",""MEANR"")")</f>
        <v>88</v>
      </c>
      <c r="G33" cm="1">
        <f t="array" ref="G33">_xll.FDS(A33,"SIZE(FG_CONSTITUENTS)")</f>
        <v>205</v>
      </c>
      <c r="H33" s="9">
        <f t="shared" ref="H33:H34" si="16">E33/$G33</f>
        <v>0.51219512195121952</v>
      </c>
      <c r="I33" s="9">
        <f t="shared" ref="I33:I34" si="17">F33/$G33</f>
        <v>0.42926829268292682</v>
      </c>
      <c r="J33" s="9">
        <f t="shared" ref="J33:J34" si="18">H33-I33</f>
        <v>8.2926829268292701E-2</v>
      </c>
      <c r="K33" s="5" cm="1">
        <f t="array" ref="K33">_xll.FDS(A33,"FMA_PCT_ABOVE_MAVG(200,0,,,,""PORTAGG"")")/100</f>
        <v>0.68137254901960798</v>
      </c>
      <c r="L33" s="41" cm="1">
        <f t="array" ref="L33">_xll.FDSB(A33,"PERCENT_CHANGE(FMA_EPS(+1,0,,,,""PORTAGG"",""MEAN""),FMA_EPS(+1,-1AM,,,,""PORTAGG"",""MEAN""))")</f>
        <v>-2.8461800153287999</v>
      </c>
      <c r="M33" s="41" cm="1">
        <f t="array" ref="M33">_xll.FDSB(A33,"PERCENT_CHANGE(FMA_EPS(+1,0,,,,""PORTAGG"",""MEAN""),FMA_EPS(+1,-3AM,,,,""PORTAGG"",""MEAN""))")</f>
        <v>-6.3943857668291804</v>
      </c>
      <c r="O33" s="3" cm="1">
        <f t="array" ref="O33">_xll.FDS(C33,"FG_TOTAL_RETURNC(0,-3AM)")</f>
        <v>-3.6440134</v>
      </c>
      <c r="P33" s="3" cm="1">
        <f t="array" ref="P33">_xll.FDS(C33,"FG_TOTAL_RETURNC(0,-6AM)")</f>
        <v>7.3547719999999996</v>
      </c>
      <c r="Q33" s="9" cm="1">
        <f t="array" ref="Q33">_xll.FDS(C33,"P_PRICE(0)/P_PRICE_HIGH_PR(0,,,,,,""PRICE"",""INTRA"",""52W"")")</f>
        <v>0.94692284000000004</v>
      </c>
      <c r="R33" s="9" cm="1">
        <f t="array" ref="R33">_xll.FDS(C33,"P_PRICE(0)/P_PRICE_low_PR(0,,,,,,""PRICE"",""INTRA"",""52W"")-1")</f>
        <v>0.19300698999999999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155</v>
      </c>
      <c r="F34" cm="1">
        <f t="array" ref="F34">_xll.FDS(C34,"FMA_COS_DOWN(""EPS"",""1M"",+1,NOW,,,""PORTAGG"",""MEANR"")")</f>
        <v>171</v>
      </c>
      <c r="G34" cm="1">
        <f t="array" ref="G34">_xll.FDS(A34,"SIZE(FG_CONSTITUENTS)")</f>
        <v>504</v>
      </c>
      <c r="H34" s="9">
        <f t="shared" si="16"/>
        <v>0.30753968253968256</v>
      </c>
      <c r="I34" s="9">
        <f t="shared" si="17"/>
        <v>0.3392857142857143</v>
      </c>
      <c r="J34" s="9">
        <f t="shared" si="18"/>
        <v>-3.1746031746031744E-2</v>
      </c>
      <c r="K34" s="5" cm="1">
        <f t="array" ref="K34">_xll.FDS(A34,"FMA_PCT_ABOVE_MAVG(200,0,,,,""PORTAGG"")")/100</f>
        <v>0.66467065868263508</v>
      </c>
      <c r="L34" s="41" cm="1">
        <f t="array" ref="L34">_xll.FDSB(A34,"PERCENT_CHANGE(FMA_EPS(+1,0,,,,""PORTAGG"",""MEAN""),FMA_EPS(+1,-1AM,,,,""PORTAGG"",""MEAN""))")</f>
        <v>-0.50718918144916603</v>
      </c>
      <c r="M34" s="41" cm="1">
        <f t="array" ref="M34">_xll.FDSB(A34,"PERCENT_CHANGE(FMA_EPS(+1,0,,,,""PORTAGG"",""MEAN""),FMA_EPS(+1,-3AM,,,,""PORTAGG"",""MEAN""))")</f>
        <v>0.247710272643617</v>
      </c>
      <c r="O34" s="3" cm="1">
        <f t="array" ref="O34">_xll.FDS(C34,"FG_TOTAL_RETURNC(0,-3AM)")</f>
        <v>4.3795346999999998</v>
      </c>
      <c r="P34" s="3" cm="1">
        <f t="array" ref="P34">_xll.FDS(C34,"FG_TOTAL_RETURNC(0,-6AM)")</f>
        <v>14.893556</v>
      </c>
      <c r="Q34" s="9" cm="1">
        <f t="array" ref="Q34">_xll.FDS(C34,"P_PRICE(0)/P_PRICE_HIGH_PR(0,,,,,,""PRICE"",""INTRA"",""52W"")")</f>
        <v>0.98898730000000001</v>
      </c>
      <c r="R34" s="9" cm="1">
        <f t="array" ref="R34">_xll.FDS(C34,"P_PRICE(0)/P_PRICE_low_PR(0,,,,,,""PRICE"",""INTRA"",""52W"")-1")</f>
        <v>0.32992840000000001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-0.12224502</v>
      </c>
      <c r="E4" s="9">
        <f>HLOOKUP(B4,'Monthly Returns'!$A$1:$AC$134, 132, FALSE)</f>
        <v>0.17708333333333334</v>
      </c>
      <c r="H4" s="9">
        <f>HLOOKUP(B4,'Yearly returns'!$B$1:$V$140, 133, FALSE)</f>
        <v>0.30588235294117649</v>
      </c>
      <c r="I4" s="9">
        <f>HLOOKUP(B4,'Yearly returns'!$B$1:$V$140, 138, FALSE)</f>
        <v>0.34799999999999998</v>
      </c>
      <c r="L4" s="47">
        <f t="shared" ref="L4:L24" si="0">(1-PERCENTRANK($E$4:$E$24,E4))*100</f>
        <v>55.000000000000007</v>
      </c>
      <c r="M4" s="47">
        <f t="shared" ref="M4:M24" si="1">(1-PERCENTRANK($H$4:$H$24,H4))*100</f>
        <v>30.000000000000004</v>
      </c>
      <c r="N4" s="47">
        <f t="shared" ref="N4:N24" si="2">(1-PERCENTRANK($I$4:$I$24,I4))*100</f>
        <v>75</v>
      </c>
      <c r="P4">
        <f>L4*Assumption!$E$53 + M4*Assumption!$F$53 + N4*Assumption!$G$53</f>
        <v>58.75</v>
      </c>
      <c r="R4" cm="1">
        <f t="array" ref="R4">_xlfn.PERCENTRANK.EXC(_xlfn._xlws.FILTER(P$4:P$24, ISNUMBER(P$4:P$24)),P4)*100</f>
        <v>72.7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-0.23961417999999998</v>
      </c>
      <c r="E5" s="9">
        <f>HLOOKUP(B5,'Monthly Returns'!$A$1:$AC$134, 132, FALSE)</f>
        <v>0.26446280991735538</v>
      </c>
      <c r="H5" s="9">
        <f>HLOOKUP(B5,'Yearly returns'!$B$1:$V$140, 133, FALSE)</f>
        <v>0.36363636363636365</v>
      </c>
      <c r="I5" s="9">
        <f>HLOOKUP(B5,'Yearly returns'!$B$1:$V$140, 138, FALSE)</f>
        <v>0.434</v>
      </c>
      <c r="L5" s="47">
        <f t="shared" si="0"/>
        <v>15.000000000000002</v>
      </c>
      <c r="M5" s="47">
        <f t="shared" si="1"/>
        <v>15.000000000000002</v>
      </c>
      <c r="N5" s="47">
        <f t="shared" si="2"/>
        <v>60</v>
      </c>
      <c r="P5">
        <f>L5*Assumption!$E$53 + M5*Assumption!$F$53 + N5*Assumption!$G$53</f>
        <v>37.5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-0.33672530000000001</v>
      </c>
      <c r="E6" s="9">
        <f>HLOOKUP(B6,'Monthly Returns'!$A$1:$AC$134, 132, FALSE)</f>
        <v>0.16528925619834711</v>
      </c>
      <c r="H6" s="9">
        <f>HLOOKUP(B6,'Yearly returns'!$B$1:$V$140, 133, FALSE)</f>
        <v>0.23966942148760331</v>
      </c>
      <c r="I6" s="9">
        <f>HLOOKUP(B6,'Yearly returns'!$B$1:$V$140, 138, FALSE)</f>
        <v>0.188</v>
      </c>
      <c r="L6" s="47">
        <f t="shared" si="0"/>
        <v>75</v>
      </c>
      <c r="M6" s="47">
        <f t="shared" si="1"/>
        <v>80</v>
      </c>
      <c r="N6" s="47">
        <f t="shared" si="2"/>
        <v>100</v>
      </c>
      <c r="P6">
        <f>L6*Assumption!$E$53 + M6*Assumption!$F$53 + N6*Assumption!$G$53</f>
        <v>88.75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-0.23990417</v>
      </c>
      <c r="E7" s="9">
        <f>HLOOKUP(B7,'Monthly Returns'!$A$1:$AC$134, 132, FALSE)</f>
        <v>0.17355371900826447</v>
      </c>
      <c r="H7" s="9">
        <f>HLOOKUP(B7,'Yearly returns'!$B$1:$V$140, 133, FALSE)</f>
        <v>0.24793388429752067</v>
      </c>
      <c r="I7" s="9">
        <f>HLOOKUP(B7,'Yearly returns'!$B$1:$V$140, 138, FALSE)</f>
        <v>0.38500000000000001</v>
      </c>
      <c r="L7" s="47">
        <f t="shared" si="0"/>
        <v>65</v>
      </c>
      <c r="M7" s="47">
        <f t="shared" si="1"/>
        <v>70</v>
      </c>
      <c r="N7" s="47">
        <f t="shared" si="2"/>
        <v>70</v>
      </c>
      <c r="P7">
        <f>L7*Assumption!$E$53 + M7*Assumption!$F$53 + N7*Assumption!$G$53</f>
        <v>68.75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-0.19683653000000001</v>
      </c>
      <c r="E8" s="9">
        <f>HLOOKUP(B8,'Monthly Returns'!$A$1:$AC$134, 132, FALSE)</f>
        <v>0.256198347107438</v>
      </c>
      <c r="H8" s="9">
        <f>HLOOKUP(B8,'Yearly returns'!$B$1:$V$140, 133, FALSE)</f>
        <v>0.41322314049586778</v>
      </c>
      <c r="I8" s="9">
        <f>HLOOKUP(B8,'Yearly returns'!$B$1:$V$140, 138, FALSE)</f>
        <v>0.81100000000000005</v>
      </c>
      <c r="L8" s="47">
        <f t="shared" si="0"/>
        <v>25</v>
      </c>
      <c r="M8" s="47">
        <f t="shared" si="1"/>
        <v>5.0000000000000044</v>
      </c>
      <c r="N8" s="47">
        <f t="shared" si="2"/>
        <v>25</v>
      </c>
      <c r="P8">
        <f>L8*Assumption!$E$53 + M8*Assumption!$F$53 + N8*Assumption!$G$53</f>
        <v>20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-0.28841227000000003</v>
      </c>
      <c r="E9" s="9">
        <f>HLOOKUP(B9,'Monthly Returns'!$A$1:$AC$134, 132, FALSE)</f>
        <v>0.23140495867768596</v>
      </c>
      <c r="H9" s="9">
        <f>HLOOKUP(B9,'Yearly returns'!$B$1:$V$140, 133, FALSE)</f>
        <v>0.23966942148760331</v>
      </c>
      <c r="I9" s="9">
        <f>HLOOKUP(B9,'Yearly returns'!$B$1:$V$140, 138, FALSE)</f>
        <v>0.91800000000000004</v>
      </c>
      <c r="L9" s="47">
        <f t="shared" si="0"/>
        <v>40</v>
      </c>
      <c r="M9" s="49">
        <f t="shared" si="1"/>
        <v>80</v>
      </c>
      <c r="N9" s="47">
        <f t="shared" si="2"/>
        <v>5.0000000000000044</v>
      </c>
      <c r="P9">
        <f>L9*Assumption!$E$53 + M9*Assumption!$F$53 + N9*Assumption!$G$53</f>
        <v>32.5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-0.14478116999999999</v>
      </c>
      <c r="E10" s="9">
        <f>HLOOKUP(B10,'Monthly Returns'!$A$1:$AC$134, 132, FALSE)</f>
        <v>0.14049586776859505</v>
      </c>
      <c r="H10" s="9">
        <f>HLOOKUP(B10,'Yearly returns'!$B$1:$V$140, 133, FALSE)</f>
        <v>0.256198347107438</v>
      </c>
      <c r="I10" s="9">
        <f>HLOOKUP(B10,'Yearly returns'!$B$1:$V$140, 138, FALSE)</f>
        <v>0.90100000000000002</v>
      </c>
      <c r="L10" s="47">
        <f t="shared" si="0"/>
        <v>80</v>
      </c>
      <c r="M10" s="47">
        <f t="shared" si="1"/>
        <v>65</v>
      </c>
      <c r="N10" s="47">
        <f t="shared" si="2"/>
        <v>9.9999999999999982</v>
      </c>
      <c r="P10">
        <f>L10*Assumption!$E$53 + M10*Assumption!$F$53 + N10*Assumption!$G$53</f>
        <v>41.25</v>
      </c>
      <c r="R10" cm="1">
        <f t="array" ref="R10">_xlfn.PERCENTRANK.EXC(_xlfn._xlws.FILTER(P$4:P$24, ISNUMBER(P$4:P$24)),P10)*100</f>
        <v>36.299999999999997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-0.15278512</v>
      </c>
      <c r="E11" s="9">
        <f>HLOOKUP(B11,'Monthly Returns'!$A$1:$AC$134, 132, FALSE)</f>
        <v>0.12396694214876033</v>
      </c>
      <c r="H11" s="9">
        <f>HLOOKUP(B11,'Yearly returns'!$B$1:$V$140, 133, FALSE)</f>
        <v>0.19008264462809918</v>
      </c>
      <c r="I11" s="9">
        <f>HLOOKUP(B11,'Yearly returns'!$B$1:$V$140, 138, FALSE)</f>
        <v>0.83599999999999997</v>
      </c>
      <c r="L11" s="47">
        <f t="shared" si="0"/>
        <v>90</v>
      </c>
      <c r="M11" s="47">
        <f t="shared" si="1"/>
        <v>90</v>
      </c>
      <c r="N11" s="47">
        <f t="shared" si="2"/>
        <v>15.000000000000002</v>
      </c>
      <c r="P11">
        <f>L11*Assumption!$E$53 + M11*Assumption!$F$53 + N11*Assumption!$G$53</f>
        <v>52.5</v>
      </c>
      <c r="R11" cm="1">
        <f t="array" ref="R11">_xlfn.PERCENTRANK.EXC(_xlfn._xlws.FILTER(P$4:P$24, ISNUMBER(P$4:P$24)),P11)*100</f>
        <v>54.500000000000007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-0.32916866</v>
      </c>
      <c r="E12" s="9">
        <f>HLOOKUP(B12,'Monthly Returns'!$A$1:$AC$134, 132, FALSE)</f>
        <v>0.17355371900826447</v>
      </c>
      <c r="H12" s="9">
        <f>HLOOKUP(B12,'Yearly returns'!$B$1:$V$140, 133, FALSE)</f>
        <v>0.27272727272727271</v>
      </c>
      <c r="I12" s="9">
        <f>HLOOKUP(B12,'Yearly returns'!$B$1:$V$140, 138, FALSE)</f>
        <v>0.31900000000000001</v>
      </c>
      <c r="L12" s="47">
        <f t="shared" si="0"/>
        <v>65</v>
      </c>
      <c r="M12" s="47">
        <f t="shared" si="1"/>
        <v>60</v>
      </c>
      <c r="N12" s="47">
        <f t="shared" si="2"/>
        <v>85</v>
      </c>
      <c r="P12">
        <f>L12*Assumption!$E$53 + M12*Assumption!$F$53 + N12*Assumption!$G$53</f>
        <v>73.75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-0.17558224</v>
      </c>
      <c r="E13" s="9">
        <f>HLOOKUP(B13,'Monthly Returns'!$A$1:$AC$134, 132, FALSE)</f>
        <v>0.2231404958677686</v>
      </c>
      <c r="H13" s="9">
        <f>HLOOKUP(B13,'Yearly returns'!$B$1:$V$140, 133, FALSE)</f>
        <v>0.31404958677685951</v>
      </c>
      <c r="I13" s="9">
        <f>HLOOKUP(B13,'Yearly returns'!$B$1:$V$140, 138, FALSE)</f>
        <v>0.58099999999999996</v>
      </c>
      <c r="L13" s="47">
        <f t="shared" si="0"/>
        <v>44.999999999999993</v>
      </c>
      <c r="M13" s="47">
        <f t="shared" si="1"/>
        <v>25</v>
      </c>
      <c r="N13" s="47">
        <f t="shared" si="2"/>
        <v>40</v>
      </c>
      <c r="P13">
        <f>L13*Assumption!$E$53 + M13*Assumption!$F$53 + N13*Assumption!$G$53</f>
        <v>37.5</v>
      </c>
      <c r="R13" cm="1">
        <f t="array" ref="R13">_xlfn.PERCENTRANK.EXC(_xlfn._xlws.FILTER(P$4:P$24, ISNUMBER(P$4:P$24)),P13)*100</f>
        <v>27.200000000000003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-0.37982273</v>
      </c>
      <c r="E14" s="9">
        <f>HLOOKUP(B14,'Monthly Returns'!$A$1:$AC$134, 132, FALSE)</f>
        <v>0.27272727272727271</v>
      </c>
      <c r="H14" s="9">
        <f>HLOOKUP(B14,'Yearly returns'!$B$1:$V$140, 133, FALSE)</f>
        <v>0.30578512396694213</v>
      </c>
      <c r="I14" s="9">
        <f>HLOOKUP(B14,'Yearly returns'!$B$1:$V$140, 138, FALSE)</f>
        <v>0.32700000000000001</v>
      </c>
      <c r="L14" s="47">
        <f t="shared" si="0"/>
        <v>9.9999999999999982</v>
      </c>
      <c r="M14" s="47">
        <f t="shared" si="1"/>
        <v>35</v>
      </c>
      <c r="N14" s="47">
        <f t="shared" si="2"/>
        <v>80</v>
      </c>
      <c r="P14">
        <f>L14*Assumption!$E$53 + M14*Assumption!$F$53 + N14*Assumption!$G$53</f>
        <v>51.25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-0.30114196999999998</v>
      </c>
      <c r="E15" s="9">
        <f>HLOOKUP(B15,'Monthly Returns'!$A$1:$AC$134, 132, FALSE)</f>
        <v>0.28099173553719009</v>
      </c>
      <c r="H15" s="9">
        <f>HLOOKUP(B15,'Yearly returns'!$B$1:$V$140, 133, FALSE)</f>
        <v>0.28925619834710742</v>
      </c>
      <c r="I15" s="9">
        <f>HLOOKUP(B15,'Yearly returns'!$B$1:$V$140, 138, FALSE)</f>
        <v>0.745</v>
      </c>
      <c r="L15" s="47">
        <f t="shared" si="0"/>
        <v>5.0000000000000044</v>
      </c>
      <c r="M15" s="47">
        <f t="shared" si="1"/>
        <v>44.999999999999993</v>
      </c>
      <c r="N15" s="47">
        <f t="shared" si="2"/>
        <v>30.000000000000004</v>
      </c>
      <c r="P15">
        <f>L15*Assumption!$E$53 + M15*Assumption!$F$53 + N15*Assumption!$G$53</f>
        <v>27.5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-0.27194977000000004</v>
      </c>
      <c r="E16" s="9">
        <f>HLOOKUP(B16,'Monthly Returns'!$A$1:$AC$134, 132, FALSE)</f>
        <v>0.256198347107438</v>
      </c>
      <c r="H16" s="9">
        <f>HLOOKUP(B16,'Yearly returns'!$B$1:$V$140, 133, FALSE)</f>
        <v>0.41322314049586778</v>
      </c>
      <c r="I16" s="9">
        <f>HLOOKUP(B16,'Yearly returns'!$B$1:$V$140, 138, FALSE)</f>
        <v>0.59</v>
      </c>
      <c r="L16" s="47">
        <f t="shared" si="0"/>
        <v>25</v>
      </c>
      <c r="M16" s="47">
        <f t="shared" si="1"/>
        <v>5.0000000000000044</v>
      </c>
      <c r="N16" s="47">
        <f t="shared" si="2"/>
        <v>35</v>
      </c>
      <c r="P16">
        <f>L16*Assumption!$E$53 + M16*Assumption!$F$53 + N16*Assumption!$G$53</f>
        <v>25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-0.26250385000000004</v>
      </c>
      <c r="E17" s="9">
        <f>HLOOKUP(B17,'Monthly Returns'!$A$1:$AC$134, 132, FALSE)</f>
        <v>0.13223140495867769</v>
      </c>
      <c r="H17" s="9">
        <f>HLOOKUP(B17,'Yearly returns'!$B$1:$V$140, 133, FALSE)</f>
        <v>0.11570247933884298</v>
      </c>
      <c r="I17" s="9">
        <f>HLOOKUP(B17,'Yearly returns'!$B$1:$V$140, 138, FALSE)</f>
        <v>0.82699999999999996</v>
      </c>
      <c r="L17" s="47">
        <f t="shared" si="0"/>
        <v>85</v>
      </c>
      <c r="M17" s="47">
        <f t="shared" si="1"/>
        <v>100</v>
      </c>
      <c r="N17" s="47">
        <f t="shared" si="2"/>
        <v>19.999999999999996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68.100000000000009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-0.17515928</v>
      </c>
      <c r="E18" s="9">
        <f>HLOOKUP(B18,'Monthly Returns'!$A$1:$AC$134, 132, FALSE)</f>
        <v>0.23966942148760331</v>
      </c>
      <c r="H18" s="9">
        <f>HLOOKUP(B18,'Yearly returns'!$B$1:$V$140, 133, FALSE)</f>
        <v>0.27272727272727271</v>
      </c>
      <c r="I18" s="9">
        <f>HLOOKUP(B18,'Yearly returns'!$B$1:$V$140, 138, FALSE)</f>
        <v>0.434</v>
      </c>
      <c r="L18" s="47">
        <f t="shared" si="0"/>
        <v>30.000000000000004</v>
      </c>
      <c r="M18" s="47">
        <f t="shared" si="1"/>
        <v>60</v>
      </c>
      <c r="N18" s="47">
        <f t="shared" si="2"/>
        <v>60</v>
      </c>
      <c r="P18">
        <f>L18*Assumption!$E$53 + M18*Assumption!$F$53 + N18*Assumption!$G$53</f>
        <v>52.5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-0.12345141</v>
      </c>
      <c r="E19" s="9">
        <f>HLOOKUP(B19,'Monthly Returns'!$A$1:$AC$134, 132, FALSE)</f>
        <v>0.16528925619834711</v>
      </c>
      <c r="H19" s="9">
        <f>HLOOKUP(B19,'Yearly returns'!$B$1:$V$140, 133, FALSE)</f>
        <v>0.2818181818181818</v>
      </c>
      <c r="I19" s="9">
        <f>HLOOKUP(B19,'Yearly returns'!$B$1:$V$140, 138, FALSE)</f>
        <v>0.495</v>
      </c>
      <c r="L19" s="47">
        <f t="shared" si="0"/>
        <v>75</v>
      </c>
      <c r="M19" s="47">
        <f t="shared" si="1"/>
        <v>50</v>
      </c>
      <c r="N19" s="47">
        <f t="shared" si="2"/>
        <v>44.999999999999993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63.6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-0.17960197</v>
      </c>
      <c r="E20" s="9">
        <f>HLOOKUP(B20,'Monthly Returns'!$A$1:$AC$134, 132, FALSE)</f>
        <v>9.0909090909090912E-2</v>
      </c>
      <c r="H20" s="9">
        <f>HLOOKUP(B20,'Yearly returns'!$B$1:$V$140, 133, FALSE)</f>
        <v>0.2231404958677686</v>
      </c>
      <c r="I20" s="9">
        <f>HLOOKUP(B20,'Yearly returns'!$B$1:$V$140, 138, FALSE)</f>
        <v>0.188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-0.23999994000000002</v>
      </c>
      <c r="E21" s="9">
        <f>HLOOKUP(B21,'Monthly Returns'!$A$1:$AC$134, 132, FALSE)</f>
        <v>0.28099173553719009</v>
      </c>
      <c r="H21" s="9">
        <f>HLOOKUP(B21,'Yearly returns'!$B$1:$V$140, 133, FALSE)</f>
        <v>0.36363636363636365</v>
      </c>
      <c r="I21" s="9">
        <f>HLOOKUP(B21,'Yearly returns'!$B$1:$V$140, 138, FALSE)</f>
        <v>0.92600000000000005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0</v>
      </c>
      <c r="P21">
        <f>L21*Assumption!$E$53 + M21*Assumption!$F$53 + N21*Assumption!$G$53</f>
        <v>5.0000000000000018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-0.20361249999999997</v>
      </c>
      <c r="E22" s="9">
        <f>HLOOKUP(B22,'Monthly Returns'!$A$1:$AC$134, 132, FALSE)</f>
        <v>0.20661157024793389</v>
      </c>
      <c r="H22" s="9">
        <f>HLOOKUP(B22,'Yearly returns'!$B$1:$V$140, 133, FALSE)</f>
        <v>0.29090909090909089</v>
      </c>
      <c r="I22" s="9">
        <f>HLOOKUP(B22,'Yearly returns'!$B$1:$V$140, 138, FALSE)</f>
        <v>0.48599999999999999</v>
      </c>
      <c r="L22" s="47">
        <f t="shared" si="0"/>
        <v>50</v>
      </c>
      <c r="M22" s="47">
        <f t="shared" si="1"/>
        <v>40</v>
      </c>
      <c r="N22" s="47">
        <f t="shared" si="2"/>
        <v>50</v>
      </c>
      <c r="P22">
        <f>L22*Assumption!$E$53 + M22*Assumption!$F$53 + N22*Assumption!$G$53</f>
        <v>47.5</v>
      </c>
      <c r="R22" cm="1">
        <f t="array" ref="R22">_xlfn.PERCENTRANK.EXC(_xlfn._xlws.FILTER(P$4:P$24, ISNUMBER(P$4:P$24)),P22)*100</f>
        <v>40.9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-0.23435222999999999</v>
      </c>
      <c r="E23" s="9">
        <f>HLOOKUP(B23,'Monthly Returns'!$A$1:$AC$134, 132, FALSE)</f>
        <v>0.23140495867768596</v>
      </c>
      <c r="H23" s="9">
        <f>HLOOKUP(B23,'Yearly returns'!$B$1:$V$140, 133, FALSE)</f>
        <v>0.33884297520661155</v>
      </c>
      <c r="I23" s="9">
        <f>HLOOKUP(B23,'Yearly returns'!$B$1:$V$140, 138, FALSE)</f>
        <v>0.42599999999999999</v>
      </c>
      <c r="L23" s="47">
        <f t="shared" si="0"/>
        <v>40</v>
      </c>
      <c r="M23" s="47">
        <f t="shared" si="1"/>
        <v>19.999999999999996</v>
      </c>
      <c r="N23" s="47">
        <f t="shared" si="2"/>
        <v>65</v>
      </c>
      <c r="P23">
        <f>L23*Assumption!$E$53 + M23*Assumption!$F$53 + N23*Assumption!$G$53</f>
        <v>47.5</v>
      </c>
      <c r="R23" cm="1">
        <f t="array" ref="R23">_xlfn.PERCENTRANK.EXC(_xlfn._xlws.FILTER(P$4:P$24, ISNUMBER(P$4:P$24)),P23)*100</f>
        <v>40.9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-0.15415895000000002</v>
      </c>
      <c r="E24" s="9">
        <f>HLOOKUP(B24,'Monthly Returns'!$A$1:$AC$134, 132, FALSE)</f>
        <v>0.12380952380952381</v>
      </c>
      <c r="H24" s="9">
        <f>HLOOKUP(B24,'Yearly returns'!$B$1:$V$140, 133, FALSE)</f>
        <v>0.13829787234042554</v>
      </c>
      <c r="I24" s="9">
        <f>HLOOKUP(B24,'Yearly returns'!$B$1:$V$140, 138, FALSE)</f>
        <v>0.28399999999999997</v>
      </c>
      <c r="L24" s="47">
        <f t="shared" si="0"/>
        <v>95</v>
      </c>
      <c r="M24" s="47">
        <f t="shared" si="1"/>
        <v>95</v>
      </c>
      <c r="N24" s="47">
        <f t="shared" si="2"/>
        <v>90</v>
      </c>
      <c r="P24">
        <f>L24*Assumption!$E$53 + M24*Assumption!$F$53 + N24*Assumption!$G$53</f>
        <v>92.5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0.23699999999999999</v>
      </c>
      <c r="G5" s="7" cm="1">
        <f t="array" ref="G5">_xll.FDSZ(C5,"FG_PRICE(0)")</f>
        <v>25.33</v>
      </c>
      <c r="H5" s="7" cm="1">
        <f t="array" ref="H5">_xll.FDSZ(C5,"FG_PRICE_MAVG(0,,,,30)")</f>
        <v>26.270264000000001</v>
      </c>
      <c r="I5" s="7" cm="1">
        <f t="array" ref="I5">_xll.FDSZ(C5,"FG_PRICE_MAVG(0,,,,60)")</f>
        <v>26.389665999999998</v>
      </c>
      <c r="J5" s="7" cm="1">
        <f t="array" ref="J5">_xll.FDSZ(C5,"FG_PRICE_MAVG(0,,,,200)")</f>
        <v>26.357752000000001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234.84618</v>
      </c>
      <c r="T5" s="7" cm="1">
        <f t="array" ref="T5">_xll.FDSZ($R5,"FG_PRICE(0)")</f>
        <v>234.84618</v>
      </c>
      <c r="U5" s="7" cm="1">
        <f t="array" ref="U5">_xll.FDSZ($R5,"FG_PRICE(0)")</f>
        <v>234.84618</v>
      </c>
      <c r="V5" s="7" cm="1">
        <f t="array" ref="V5">_xll.FDSZ($R5,"FG_PRICE(0)")</f>
        <v>234.84618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0.09</v>
      </c>
      <c r="G6" s="152" cm="1">
        <f t="array" ref="G6">_xll.FDSZ(C6,"FG_PRICE(0)")</f>
        <v>25.87</v>
      </c>
      <c r="H6" s="152" cm="1">
        <f t="array" ref="H6">_xll.FDSZ(C6,"FG_PRICE_MAVG(0,,,,30)")</f>
        <v>27.649666</v>
      </c>
      <c r="I6" s="152" cm="1">
        <f t="array" ref="I6">_xll.FDSZ(C6,"FG_PRICE_MAVG(0,,,,60)")</f>
        <v>27.407333000000001</v>
      </c>
      <c r="J6" s="152" cm="1">
        <f t="array" ref="J6">_xll.FDSZ(C6,"FG_PRICE_MAVG(0,,,,200)")</f>
        <v>26.427046000000001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201.49571</v>
      </c>
      <c r="T6" s="7" cm="1">
        <f t="array" ref="T6">_xll.FDSZ($R6,"FG_PRICE(0)")</f>
        <v>201.49571</v>
      </c>
      <c r="U6" s="7" cm="1">
        <f t="array" ref="U6">_xll.FDSZ($R6,"FG_PRICE(0)")</f>
        <v>201.49571</v>
      </c>
      <c r="V6" s="7" cm="1">
        <f t="array" ref="V6">_xll.FDSZ($R6,"FG_PRICE(0)")</f>
        <v>201.49571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0.311</v>
      </c>
      <c r="G7" s="152" cm="1">
        <f t="array" ref="G7">_xll.FDSZ(C7,"FG_PRICE(0)")</f>
        <v>19.27</v>
      </c>
      <c r="H7" s="152" cm="1">
        <f t="array" ref="H7">_xll.FDSZ(C7,"FG_PRICE_MAVG(0,,,,30)")</f>
        <v>19.604666000000002</v>
      </c>
      <c r="I7" s="152" cm="1">
        <f t="array" ref="I7">_xll.FDSZ(C7,"FG_PRICE_MAVG(0,,,,60)")</f>
        <v>20.315999999999999</v>
      </c>
      <c r="J7" s="152" cm="1">
        <f t="array" ref="J7">_xll.FDSZ(C7,"FG_PRICE_MAVG(0,,,,200)")</f>
        <v>21.514250000000001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1089.4742000000001</v>
      </c>
      <c r="T7" s="7" cm="1">
        <f t="array" ref="T7">_xll.FDSZ($R7,"FG_PRICE(0)")</f>
        <v>1089.4742000000001</v>
      </c>
      <c r="U7" s="7" cm="1">
        <f t="array" ref="U7">_xll.FDSZ($R7,"FG_PRICE(0)")</f>
        <v>1089.4742000000001</v>
      </c>
      <c r="V7" s="7" cm="1">
        <f t="array" ref="V7">_xll.FDSZ($R7,"FG_PRICE(0)")</f>
        <v>1089.4742000000001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0.30299999999999999</v>
      </c>
      <c r="G8" s="152" cm="1">
        <f t="array" ref="G8">_xll.FDSZ(C8,"FG_PRICE(0)")</f>
        <v>24.16</v>
      </c>
      <c r="H8" s="152" cm="1">
        <f t="array" ref="H8">_xll.FDSZ(C8,"FG_PRICE_MAVG(0,,,,30)")</f>
        <v>24.548999999999999</v>
      </c>
      <c r="I8" s="152" cm="1">
        <f t="array" ref="I8">_xll.FDSZ(C8,"FG_PRICE_MAVG(0,,,,60)")</f>
        <v>25.139334000000002</v>
      </c>
      <c r="J8" s="152" cm="1">
        <f t="array" ref="J8">_xll.FDSZ(C8,"FG_PRICE_MAVG(0,,,,200)")</f>
        <v>25.619409999999998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305.8295</v>
      </c>
      <c r="T8" s="7" cm="1">
        <f t="array" ref="T8">_xll.FDSZ($R8,"FG_PRICE(0)")</f>
        <v>305.8295</v>
      </c>
      <c r="U8" s="7" cm="1">
        <f t="array" ref="U8">_xll.FDSZ($R8,"FG_PRICE(0)")</f>
        <v>305.8295</v>
      </c>
      <c r="V8" s="7" cm="1">
        <f t="array" ref="V8">_xll.FDSZ($R8,"FG_PRICE(0)")</f>
        <v>305.8295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0.45</v>
      </c>
      <c r="G9" s="152" cm="1">
        <f t="array" ref="G9">_xll.FDSZ(C9,"FG_PRICE(0)")</f>
        <v>24.53</v>
      </c>
      <c r="H9" s="152" cm="1">
        <f t="array" ref="H9">_xll.FDSZ(C9,"FG_PRICE_MAVG(0,,,,30)")</f>
        <v>24.504667000000001</v>
      </c>
      <c r="I9" s="152" cm="1">
        <f t="array" ref="I9">_xll.FDSZ(C9,"FG_PRICE_MAVG(0,,,,60)")</f>
        <v>24.295666000000001</v>
      </c>
      <c r="J9" s="152" cm="1">
        <f t="array" ref="J9">_xll.FDSZ(C9,"FG_PRICE_MAVG(0,,,,200)")</f>
        <v>22.147075999999998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217.54669999999999</v>
      </c>
      <c r="T9" s="7" cm="1">
        <f t="array" ref="T9">_xll.FDSZ($R9,"FG_PRICE(0)")</f>
        <v>217.54669999999999</v>
      </c>
      <c r="U9" s="7" cm="1">
        <f t="array" ref="U9">_xll.FDSZ($R9,"FG_PRICE(0)")</f>
        <v>217.54669999999999</v>
      </c>
      <c r="V9" s="7" cm="1">
        <f t="array" ref="V9">_xll.FDSZ($R9,"FG_PRICE(0)")</f>
        <v>217.54669999999999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0.18</v>
      </c>
      <c r="G10" s="152" cm="1">
        <f t="array" ref="G10">_xll.FDSZ(C10,"FG_PRICE(0)")</f>
        <v>40.229999999999997</v>
      </c>
      <c r="H10" s="152" cm="1">
        <f t="array" ref="H10">_xll.FDSZ(C10,"FG_PRICE_MAVG(0,,,,30)")</f>
        <v>41.954155</v>
      </c>
      <c r="I10" s="152" cm="1">
        <f t="array" ref="I10">_xll.FDSZ(C10,"FG_PRICE_MAVG(0,,,,60)")</f>
        <v>41.380671999999997</v>
      </c>
      <c r="J10" s="152" cm="1">
        <f t="array" ref="J10">_xll.FDSZ(C10,"FG_PRICE_MAVG(0,,,,200)")</f>
        <v>35.395446999999997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808.01729999999998</v>
      </c>
      <c r="T10" s="7" cm="1">
        <f t="array" ref="T10">_xll.FDSZ($R10,"FG_PRICE(0)")</f>
        <v>808.01729999999998</v>
      </c>
      <c r="U10" s="7" cm="1">
        <f t="array" ref="U10">_xll.FDSZ($R10,"FG_PRICE(0)")</f>
        <v>808.01729999999998</v>
      </c>
      <c r="V10" s="7" cm="1">
        <f t="array" ref="V10">_xll.FDSZ($R10,"FG_PRICE(0)")</f>
        <v>808.01729999999998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0.36799999999999999</v>
      </c>
      <c r="G11" s="152" cm="1">
        <f t="array" ref="G11">_xll.FDSZ(C11,"FG_PRICE(0)")</f>
        <v>22.46</v>
      </c>
      <c r="H11" s="152" cm="1">
        <f t="array" ref="H11">_xll.FDSZ(C11,"FG_PRICE_MAVG(0,,,,30)")</f>
        <v>22.903666999999999</v>
      </c>
      <c r="I11" s="152" cm="1">
        <f t="array" ref="I11">_xll.FDSZ(C11,"FG_PRICE_MAVG(0,,,,60)")</f>
        <v>22.565332000000001</v>
      </c>
      <c r="J11" s="152" cm="1">
        <f t="array" ref="J11">_xll.FDSZ(C11,"FG_PRICE_MAVG(0,,,,200)")</f>
        <v>21.628599999999999</v>
      </c>
      <c r="L11">
        <f t="shared" si="1"/>
        <v>0</v>
      </c>
      <c r="M11">
        <f t="shared" si="2"/>
        <v>0</v>
      </c>
      <c r="N11">
        <f t="shared" si="3"/>
        <v>1</v>
      </c>
      <c r="P11">
        <f t="shared" si="4"/>
        <v>1</v>
      </c>
      <c r="R11" t="s">
        <v>870</v>
      </c>
      <c r="S11" s="7" cm="1">
        <f t="array" ref="S11">_xll.FDSZ($R11,"FG_PRICE(0)")</f>
        <v>249.96284</v>
      </c>
      <c r="T11" s="7" cm="1">
        <f t="array" ref="T11">_xll.FDSZ($R11,"FG_PRICE(0)")</f>
        <v>249.96284</v>
      </c>
      <c r="U11" s="7" cm="1">
        <f t="array" ref="U11">_xll.FDSZ($R11,"FG_PRICE(0)")</f>
        <v>249.96284</v>
      </c>
      <c r="V11" s="7" cm="1">
        <f t="array" ref="V11">_xll.FDSZ($R11,"FG_PRICE(0)")</f>
        <v>249.96284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0.71299999999999997</v>
      </c>
      <c r="G12" s="152" cm="1">
        <f t="array" ref="G12">_xll.FDSZ(C12,"FG_PRICE(0)")</f>
        <v>54.19</v>
      </c>
      <c r="H12" s="152" cm="1">
        <f t="array" ref="H12">_xll.FDSZ(C12,"FG_PRICE_MAVG(0,,,,30)")</f>
        <v>52.190666</v>
      </c>
      <c r="I12" s="152" cm="1">
        <f t="array" ref="I12">_xll.FDSZ(C12,"FG_PRICE_MAVG(0,,,,60)")</f>
        <v>50.151000000000003</v>
      </c>
      <c r="J12" s="152" cm="1">
        <f t="array" ref="J12">_xll.FDSZ(C12,"FG_PRICE_MAVG(0,,,,200)")</f>
        <v>47.414349999999999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383.30720000000002</v>
      </c>
      <c r="T12" s="7" cm="1">
        <f t="array" ref="T12">_xll.FDSZ($R12,"FG_PRICE(0)")</f>
        <v>383.30720000000002</v>
      </c>
      <c r="U12" s="7" cm="1">
        <f t="array" ref="U12">_xll.FDSZ($R12,"FG_PRICE(0)")</f>
        <v>383.30720000000002</v>
      </c>
      <c r="V12" s="7" cm="1">
        <f t="array" ref="V12">_xll.FDSZ($R12,"FG_PRICE(0)")</f>
        <v>383.30720000000002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3.2000000000000001E-2</v>
      </c>
      <c r="G13" s="152" cm="1">
        <f t="array" ref="G13">_xll.FDSZ(C13,"FG_PRICE(0)")</f>
        <v>56.61</v>
      </c>
      <c r="H13" s="152" cm="1">
        <f t="array" ref="H13">_xll.FDSZ(C13,"FG_PRICE_MAVG(0,,,,30)")</f>
        <v>60.750999999999998</v>
      </c>
      <c r="I13" s="152" cm="1">
        <f t="array" ref="I13">_xll.FDSZ(C13,"FG_PRICE_MAVG(0,,,,60)")</f>
        <v>63.973329999999997</v>
      </c>
      <c r="J13" s="152" cm="1">
        <f t="array" ref="J13">_xll.FDSZ(C13,"FG_PRICE_MAVG(0,,,,200)")</f>
        <v>63.406950000000002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457.09543000000002</v>
      </c>
      <c r="T13" s="7" cm="1">
        <f t="array" ref="T13">_xll.FDSZ($R13,"FG_PRICE(0)")</f>
        <v>457.09543000000002</v>
      </c>
      <c r="U13" s="7" cm="1">
        <f t="array" ref="U13">_xll.FDSZ($R13,"FG_PRICE(0)")</f>
        <v>457.09543000000002</v>
      </c>
      <c r="V13" s="7" cm="1">
        <f t="array" ref="V13">_xll.FDSZ($R13,"FG_PRICE(0)")</f>
        <v>457.09543000000002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0.60599999999999998</v>
      </c>
      <c r="G14" s="152" cm="1">
        <f t="array" ref="G14">_xll.FDSZ(C14,"FG_PRICE(0)")</f>
        <v>66.09</v>
      </c>
      <c r="H14" s="152" cm="1">
        <f t="array" ref="H14">_xll.FDSZ(C14,"FG_PRICE_MAVG(0,,,,30)")</f>
        <v>64.556335000000004</v>
      </c>
      <c r="I14" s="152" cm="1">
        <f t="array" ref="I14">_xll.FDSZ(C14,"FG_PRICE_MAVG(0,,,,60)")</f>
        <v>64.317999999999998</v>
      </c>
      <c r="J14" s="152" cm="1">
        <f t="array" ref="J14">_xll.FDSZ(C14,"FG_PRICE_MAVG(0,,,,200)")</f>
        <v>62.774650000000001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477.0324</v>
      </c>
      <c r="T14" s="7" cm="1">
        <f t="array" ref="T14">_xll.FDSZ($R14,"FG_PRICE(0)")</f>
        <v>477.0324</v>
      </c>
      <c r="U14" s="7" cm="1">
        <f t="array" ref="U14">_xll.FDSZ($R14,"FG_PRICE(0)")</f>
        <v>477.0324</v>
      </c>
      <c r="V14" s="7" cm="1">
        <f t="array" ref="V14">_xll.FDSZ($R14,"FG_PRICE(0)")</f>
        <v>477.0324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0.20399999999999999</v>
      </c>
      <c r="G15" s="152" cm="1">
        <f t="array" ref="G15">_xll.FDSZ(C15,"FG_PRICE(0)")</f>
        <v>27.33</v>
      </c>
      <c r="H15" s="152" cm="1">
        <f t="array" ref="H15">_xll.FDSZ(C15,"FG_PRICE_MAVG(0,,,,30)")</f>
        <v>28.994333000000001</v>
      </c>
      <c r="I15" s="152" cm="1">
        <f t="array" ref="I15">_xll.FDSZ(C15,"FG_PRICE_MAVG(0,,,,60)")</f>
        <v>30.265667000000001</v>
      </c>
      <c r="J15" s="152" cm="1">
        <f t="array" ref="J15">_xll.FDSZ(C15,"FG_PRICE_MAVG(0,,,,200)")</f>
        <v>31.890550000000001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183.09956</v>
      </c>
      <c r="T15" s="7" cm="1">
        <f t="array" ref="T15">_xll.FDSZ($R15,"FG_PRICE(0)")</f>
        <v>183.09956</v>
      </c>
      <c r="U15" s="7" cm="1">
        <f t="array" ref="U15">_xll.FDSZ($R15,"FG_PRICE(0)")</f>
        <v>183.09956</v>
      </c>
      <c r="V15" s="7" cm="1">
        <f t="array" ref="V15">_xll.FDSZ($R15,"FG_PRICE(0)")</f>
        <v>183.09956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0.60599999999999998</v>
      </c>
      <c r="G16" s="152" cm="1">
        <f t="array" ref="G16">_xll.FDSZ(C16,"FG_PRICE(0)")</f>
        <v>43.32</v>
      </c>
      <c r="H16" s="152" cm="1">
        <f t="array" ref="H16">_xll.FDSZ(C16,"FG_PRICE_MAVG(0,,,,30)")</f>
        <v>42.242669999999997</v>
      </c>
      <c r="I16" s="152" cm="1">
        <f t="array" ref="I16">_xll.FDSZ(C16,"FG_PRICE_MAVG(0,,,,60)")</f>
        <v>41.332165000000003</v>
      </c>
      <c r="J16" s="152" cm="1">
        <f t="array" ref="J16">_xll.FDSZ(C16,"FG_PRICE_MAVG(0,,,,200)")</f>
        <v>39.642099999999999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336.0299</v>
      </c>
      <c r="T16" s="7" cm="1">
        <f t="array" ref="T16">_xll.FDSZ($R16,"FG_PRICE(0)")</f>
        <v>336.0299</v>
      </c>
      <c r="U16" s="7" cm="1">
        <f t="array" ref="U16">_xll.FDSZ($R16,"FG_PRICE(0)")</f>
        <v>336.0299</v>
      </c>
      <c r="V16" s="7" cm="1">
        <f t="array" ref="V16">_xll.FDSZ($R16,"FG_PRICE(0)")</f>
        <v>336.0299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0.23699999999999999</v>
      </c>
      <c r="G17" s="152" cm="1">
        <f t="array" ref="G17">_xll.FDSZ(C17,"FG_PRICE(0)")</f>
        <v>39.770000000000003</v>
      </c>
      <c r="H17" s="152" cm="1">
        <f t="array" ref="H17">_xll.FDSZ(C17,"FG_PRICE_MAVG(0,,,,30)")</f>
        <v>41.128754000000001</v>
      </c>
      <c r="I17" s="152" cm="1">
        <f t="array" ref="I17">_xll.FDSZ(C17,"FG_PRICE_MAVG(0,,,,60)")</f>
        <v>40.778793</v>
      </c>
      <c r="J17" s="152" cm="1">
        <f t="array" ref="J17">_xll.FDSZ(C17,"FG_PRICE_MAVG(0,,,,200)")</f>
        <v>38.222248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9.3468420000000005</v>
      </c>
      <c r="T17" s="7" cm="1">
        <f t="array" ref="T17">_xll.FDSZ($R17,"FG_PRICE(0)")</f>
        <v>9.3468420000000005</v>
      </c>
      <c r="U17" s="7" cm="1">
        <f t="array" ref="U17">_xll.FDSZ($R17,"FG_PRICE(0)")</f>
        <v>9.3468420000000005</v>
      </c>
      <c r="V17" s="7" cm="1">
        <f t="array" ref="V17">_xll.FDSZ($R17,"FG_PRICE(0)")</f>
        <v>9.3468420000000005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0.77800000000000002</v>
      </c>
      <c r="G18" s="152" cm="1">
        <f t="array" ref="G18">_xll.FDSZ(C18,"FG_PRICE(0)")</f>
        <v>55.78</v>
      </c>
      <c r="H18" s="152" cm="1">
        <f t="array" ref="H18">_xll.FDSZ(C18,"FG_PRICE_MAVG(0,,,,30)")</f>
        <v>54.098999999999997</v>
      </c>
      <c r="I18" s="152" cm="1">
        <f t="array" ref="I18">_xll.FDSZ(C18,"FG_PRICE_MAVG(0,,,,60)")</f>
        <v>53.039000000000001</v>
      </c>
      <c r="J18" s="152" cm="1">
        <f t="array" ref="J18">_xll.FDSZ(C18,"FG_PRICE_MAVG(0,,,,200)")</f>
        <v>49.304523000000003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1424.3516</v>
      </c>
      <c r="T18" s="7" cm="1">
        <f t="array" ref="T18">_xll.FDSZ($R18,"FG_PRICE(0)")</f>
        <v>1424.3516</v>
      </c>
      <c r="U18" s="7" cm="1">
        <f t="array" ref="U18">_xll.FDSZ($R18,"FG_PRICE(0)")</f>
        <v>1424.3516</v>
      </c>
      <c r="V18" s="7" cm="1">
        <f t="array" ref="V18">_xll.FDSZ($R18,"FG_PRICE(0)")</f>
        <v>1424.3516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0.19600000000000001</v>
      </c>
      <c r="G19" s="152" cm="1">
        <f t="array" ref="G19">_xll.FDSZ(C19,"FG_PRICE(0)")</f>
        <v>42.17</v>
      </c>
      <c r="H19" s="152" cm="1">
        <f t="array" ref="H19">_xll.FDSZ(C19,"FG_PRICE_MAVG(0,,,,30)")</f>
        <v>44.244667</v>
      </c>
      <c r="I19" s="152" cm="1">
        <f t="array" ref="I19">_xll.FDSZ(C19,"FG_PRICE_MAVG(0,,,,60)")</f>
        <v>43.133335000000002</v>
      </c>
      <c r="J19" s="152" cm="1">
        <f t="array" ref="J19">_xll.FDSZ(C19,"FG_PRICE_MAVG(0,,,,200)")</f>
        <v>41.462249999999997</v>
      </c>
      <c r="L19">
        <f t="shared" si="1"/>
        <v>0</v>
      </c>
      <c r="M19">
        <f t="shared" si="2"/>
        <v>0</v>
      </c>
      <c r="N19">
        <f t="shared" si="3"/>
        <v>1</v>
      </c>
      <c r="P19">
        <f t="shared" si="4"/>
        <v>1</v>
      </c>
      <c r="R19" t="s">
        <v>864</v>
      </c>
      <c r="S19" s="7" cm="1">
        <f t="array" ref="S19">_xll.FDSZ($R19,"FG_PRICE(0)")</f>
        <v>234.84618</v>
      </c>
      <c r="T19" s="7" cm="1">
        <f t="array" ref="T19">_xll.FDSZ($R19,"FG_PRICE(0)")</f>
        <v>234.84618</v>
      </c>
      <c r="U19" s="7" cm="1">
        <f t="array" ref="U19">_xll.FDSZ($R19,"FG_PRICE(0)")</f>
        <v>234.84618</v>
      </c>
      <c r="V19" s="7" cm="1">
        <f t="array" ref="V19">_xll.FDSZ($R19,"FG_PRICE(0)")</f>
        <v>234.84618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0.89300000000000002</v>
      </c>
      <c r="G20" s="152" cm="1">
        <f t="array" ref="G20">_xll.FDSZ(C20,"FG_PRICE(0)")</f>
        <v>16.88</v>
      </c>
      <c r="H20" s="152" cm="1">
        <f t="array" ref="H20">_xll.FDSZ(C20,"FG_PRICE_MAVG(0,,,,30)")</f>
        <v>16.797720000000002</v>
      </c>
      <c r="I20" s="152" cm="1">
        <f t="array" ref="I20">_xll.FDSZ(C20,"FG_PRICE_MAVG(0,,,,60)")</f>
        <v>17.060860000000002</v>
      </c>
      <c r="J20" s="152" cm="1">
        <f t="array" ref="J20">_xll.FDSZ(C20,"FG_PRICE_MAVG(0,,,,200)")</f>
        <v>17.334557</v>
      </c>
      <c r="L20">
        <f t="shared" si="1"/>
        <v>1</v>
      </c>
      <c r="M20">
        <f t="shared" si="2"/>
        <v>0</v>
      </c>
      <c r="N20">
        <f t="shared" si="3"/>
        <v>0</v>
      </c>
      <c r="P20">
        <f t="shared" si="4"/>
        <v>1</v>
      </c>
      <c r="R20" t="s">
        <v>878</v>
      </c>
      <c r="S20" s="7" cm="1">
        <f t="array" ref="S20">_xll.FDSZ($R20,"FG_PRICE(0)")</f>
        <v>101.00928500000001</v>
      </c>
      <c r="T20" s="7" cm="1">
        <f t="array" ref="T20">_xll.FDSZ($R20,"FG_PRICE(0)")</f>
        <v>101.00928500000001</v>
      </c>
      <c r="U20" s="7" cm="1">
        <f t="array" ref="U20">_xll.FDSZ($R20,"FG_PRICE(0)")</f>
        <v>101.00928500000001</v>
      </c>
      <c r="V20" s="7" cm="1">
        <f t="array" ref="V20">_xll.FDSZ($R20,"FG_PRICE(0)")</f>
        <v>101.00928500000001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0.122</v>
      </c>
      <c r="G21" s="152" cm="1">
        <f t="array" ref="G21">_xll.FDSZ(C21,"FG_PRICE(0)")</f>
        <v>1300.96</v>
      </c>
      <c r="H21" s="152" cm="1">
        <f t="array" ref="H21">_xll.FDSZ(C21,"FG_PRICE_MAVG(0,,,,30)")</f>
        <v>1333.0926999999999</v>
      </c>
      <c r="I21" s="152" cm="1">
        <f t="array" ref="I21">_xll.FDSZ(C21,"FG_PRICE_MAVG(0,,,,60)")</f>
        <v>1352.2910999999999</v>
      </c>
      <c r="J21" s="152" cm="1">
        <f t="array" ref="J21">_xll.FDSZ(C21,"FG_PRICE_MAVG(0,,,,200)")</f>
        <v>1396.6623999999999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1300.96</v>
      </c>
      <c r="T21" s="7" cm="1">
        <f t="array" ref="T21">_xll.FDSZ($R21,"FG_PRICE(0)")</f>
        <v>1300.96</v>
      </c>
      <c r="U21" s="7" cm="1">
        <f t="array" ref="U21">_xll.FDSZ($R21,"FG_PRICE(0)")</f>
        <v>1300.96</v>
      </c>
      <c r="V21" s="7" cm="1">
        <f t="array" ref="V21">_xll.FDSZ($R21,"FG_PRICE(0)")</f>
        <v>1300.96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0.45900000000000002</v>
      </c>
      <c r="G22" s="152" cm="1">
        <f t="array" ref="G22">_xll.FDSZ(C22,"FG_PRICE(0)")</f>
        <v>42.02</v>
      </c>
      <c r="H22" s="152" cm="1">
        <f t="array" ref="H22">_xll.FDSZ(C22,"FG_PRICE_MAVG(0,,,,30)")</f>
        <v>42.082332999999998</v>
      </c>
      <c r="I22" s="152" cm="1">
        <f t="array" ref="I22">_xll.FDSZ(C22,"FG_PRICE_MAVG(0,,,,60)")</f>
        <v>40.825249999999997</v>
      </c>
      <c r="J22" s="152" cm="1">
        <f t="array" ref="J22">_xll.FDSZ(C22,"FG_PRICE_MAVG(0,,,,200)")</f>
        <v>37.247123999999999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879</v>
      </c>
      <c r="S22" s="7" cm="1">
        <f t="array" ref="S22">_xll.FDSZ($R22,"FG_PRICE(0)")</f>
        <v>252.33124000000001</v>
      </c>
      <c r="T22" s="7" cm="1">
        <f t="array" ref="T22">_xll.FDSZ($R22,"FG_PRICE(0)")</f>
        <v>252.33124000000001</v>
      </c>
      <c r="U22" s="7" cm="1">
        <f t="array" ref="U22">_xll.FDSZ($R22,"FG_PRICE(0)")</f>
        <v>252.33124000000001</v>
      </c>
      <c r="V22" s="7" cm="1">
        <f t="array" ref="V22">_xll.FDSZ($R22,"FG_PRICE(0)")</f>
        <v>252.33124000000001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0.86</v>
      </c>
      <c r="G23" s="152" cm="1">
        <f t="array" ref="G23">_xll.FDSZ(C23,"FG_PRICE(0)")</f>
        <v>13.75</v>
      </c>
      <c r="H23" s="152" cm="1">
        <f t="array" ref="H23">_xll.FDSZ(C23,"FG_PRICE_MAVG(0,,,,30)")</f>
        <v>13.755789999999999</v>
      </c>
      <c r="I23" s="152" cm="1">
        <f t="array" ref="I23">_xll.FDSZ(C23,"FG_PRICE_MAVG(0,,,,60)")</f>
        <v>14.165478999999999</v>
      </c>
      <c r="J23" s="152" cm="1">
        <f t="array" ref="J23">_xll.FDSZ(C23,"FG_PRICE_MAVG(0,,,,200)")</f>
        <v>14.570411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140.65321</v>
      </c>
      <c r="T23" s="7" cm="1">
        <f t="array" ref="T23">_xll.FDSZ($R23,"FG_PRICE(0)")</f>
        <v>140.65321</v>
      </c>
      <c r="U23" s="7" cm="1">
        <f t="array" ref="U23">_xll.FDSZ($R23,"FG_PRICE(0)")</f>
        <v>140.65321</v>
      </c>
      <c r="V23" s="7" cm="1">
        <f t="array" ref="V23">_xll.FDSZ($R23,"FG_PRICE(0)")</f>
        <v>140.65321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0.22900000000000001</v>
      </c>
      <c r="G24" s="152" cm="1">
        <f t="array" ref="G24">_xll.FDSZ(C24,"FG_PRICE(0)")</f>
        <v>12.17</v>
      </c>
      <c r="H24" s="152" cm="1">
        <f t="array" ref="H24">_xll.FDSZ(C24,"FG_PRICE_MAVG(0,,,,30)")</f>
        <v>12.675333</v>
      </c>
      <c r="I24" s="152" cm="1">
        <f t="array" ref="I24">_xll.FDSZ(C24,"FG_PRICE_MAVG(0,,,,60)")</f>
        <v>12.637834</v>
      </c>
      <c r="J24" s="152" cm="1">
        <f t="array" ref="J24">_xll.FDSZ(C24,"FG_PRICE_MAVG(0,,,,200)")</f>
        <v>13.054925000000001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365.83855754000001</v>
      </c>
      <c r="T24" s="7" cm="1">
        <f t="array" ref="T24">_xll.FDSZ($R24,"FG_PRICE(0)")</f>
        <v>365.83855754000001</v>
      </c>
      <c r="U24" s="7" cm="1">
        <f t="array" ref="U24">_xll.FDSZ($R24,"FG_PRICE(0)")</f>
        <v>365.83855754000001</v>
      </c>
      <c r="V24" s="7" cm="1">
        <f t="array" ref="V24">_xll.FDSZ($R24,"FG_PRICE(0)")</f>
        <v>365.83855754000001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0.57499999999999996</v>
      </c>
      <c r="G25" s="152" cm="1">
        <f t="array" ref="G25">_xll.FDSZ(C25,"FG_PRICE(0)")</f>
        <v>40.619999999999997</v>
      </c>
      <c r="H25" s="152" cm="1">
        <f t="array" ref="H25">_xll.FDSZ(C25,"FG_PRICE_MAVG(0,,,,30)")</f>
        <v>40.891666000000001</v>
      </c>
      <c r="I25" s="152" cm="1">
        <f t="array" ref="I25">_xll.FDSZ(C25,"FG_PRICE_MAVG(0,,,,60)")</f>
        <v>42.185333</v>
      </c>
      <c r="J25" s="152" cm="1">
        <f t="array" ref="J25">_xll.FDSZ(C25,"FG_PRICE_MAVG(0,,,,200)")</f>
        <v>41.519849999999998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47.631171999999999</v>
      </c>
      <c r="T25" s="7" cm="1">
        <f t="array" ref="T25">_xll.FDSZ($R25,"FG_PRICE(0)")</f>
        <v>47.631171999999999</v>
      </c>
      <c r="U25" s="7" cm="1">
        <f t="array" ref="U25">_xll.FDSZ($R25,"FG_PRICE(0)")</f>
        <v>47.631171999999999</v>
      </c>
      <c r="V25" s="7" cm="1">
        <f t="array" ref="V25">_xll.FDSZ($R25,"FG_PRICE(0)")</f>
        <v>47.631171999999999</v>
      </c>
    </row>
    <row r="27" spans="1:22" x14ac:dyDescent="0.35">
      <c r="K27" s="119" t="s">
        <v>908</v>
      </c>
      <c r="L27" s="119">
        <f>SUM(L5:L25)</f>
        <v>6</v>
      </c>
      <c r="M27" s="119">
        <f>SUM(M5:M25)</f>
        <v>6</v>
      </c>
      <c r="N27" s="119">
        <f>SUM(N5:N25)</f>
        <v>10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0.2857142857142857</v>
      </c>
      <c r="M30" s="178">
        <f t="shared" ref="M30:N30" si="5">M27/M28</f>
        <v>0.2857142857142857</v>
      </c>
      <c r="N30" s="178">
        <f t="shared" si="5"/>
        <v>0.47619047619047616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106.51</v>
      </c>
      <c r="D3" cm="1">
        <f t="array" ref="D3">_xll.FDS($A3,"FG_PRICE_MAVG(0,,,,30)")</f>
        <v>110.97467</v>
      </c>
      <c r="E3" s="47" cm="1">
        <f t="array" ref="E3">_xll.FDS($A3,"FG_PRICE_CHANGE(0,-1AM)")</f>
        <v>-9.4918422841604304</v>
      </c>
      <c r="F3" s="47" cm="1">
        <f t="array" ref="F3">_xll.FDS($A3,"FG_PRICE_CHANGE(0,-3AM)")</f>
        <v>-2.7572354606044001</v>
      </c>
      <c r="G3" s="47" cm="1">
        <f t="array" ref="G3">_xll.FDS($A3,"FG_PRICE_CHANGE(0,-6AM)")</f>
        <v>-21.7758519388954</v>
      </c>
      <c r="H3" s="47" cm="1">
        <f t="array" ref="H3">_xll.FDS($A3,"FG_PRICE_CHANGE(0,-1AY)")</f>
        <v>-5.4085257548845398</v>
      </c>
      <c r="I3" s="47" cm="1">
        <f t="array" ref="I3">_xll.FDS($A3,"FG_PRICE(0)/MAX(FG_PRICE(0,-1AY))")</f>
        <v>0.73883185349611502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4.3905000000000003</v>
      </c>
      <c r="D4" cm="1">
        <f t="array" ref="D4">_xll.FDS($A4,"FG_PRICE_MAVG(0,,,,30)")</f>
        <v>4.6506834000000001</v>
      </c>
      <c r="E4" s="47" cm="1">
        <f t="array" ref="E4">_xll.FDS($A4,"FG_PRICE_CHANGE(0,-1AM)")</f>
        <v>-9.9476976720336303</v>
      </c>
      <c r="F4" s="47" cm="1">
        <f t="array" ref="F4">_xll.FDS($A4,"FG_PRICE_CHANGE(0,-3AM)")</f>
        <v>9.6665417759460599</v>
      </c>
      <c r="G4" s="47" cm="1">
        <f t="array" ref="G4">_xll.FDS($A4,"FG_PRICE_CHANGE(0,-6AM)")</f>
        <v>12.2029133657041</v>
      </c>
      <c r="H4" s="47" cm="1">
        <f t="array" ref="H4">_xll.FDS($A4,"FG_PRICE_CHANGE(0,-1AY)")</f>
        <v>18.008332213412199</v>
      </c>
      <c r="I4" s="47" cm="1">
        <f t="array" ref="I4">_xll.FDS($A4,"FG_PRICE(0)/MAX(FG_PRICE(0,-1AY))")</f>
        <v>0.85768704825161202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16.832222071030099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5.5350000000000001</v>
      </c>
      <c r="D6" cm="1">
        <f t="array" ref="D6">_xll.FDS($A6,"FG_PRICE_MAVG(0,,,,30)")</f>
        <v>6.3088329999999999</v>
      </c>
      <c r="E6" s="47" cm="1">
        <f t="array" ref="E6">_xll.FDS($A6,"FG_PRICE_CHANGE(0,-1AM)")</f>
        <v>-20.956801142449098</v>
      </c>
      <c r="F6" s="47" cm="1">
        <f t="array" ref="F6">_xll.FDS($A6,"FG_PRICE_CHANGE(0,-3AM)")</f>
        <v>-1.2048192771084301</v>
      </c>
      <c r="G6" s="47" cm="1">
        <f t="array" ref="G6">_xll.FDS($A6,"FG_PRICE_CHANGE(0,-6AM)")</f>
        <v>-12.351543942992899</v>
      </c>
      <c r="H6" s="47" cm="1">
        <f t="array" ref="H6">_xll.FDS($A6,"FG_PRICE_CHANGE(0,-1AY)")</f>
        <v>-15.592832634388101</v>
      </c>
      <c r="I6" s="47" cm="1">
        <f t="array" ref="I6">_xll.FDS($A6,"FG_PRICE(0)/MAX(FG_PRICE(0,-1AY))")</f>
        <v>0.72804998355803996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3976</v>
      </c>
      <c r="D7" cm="1">
        <f t="array" ref="D7">_xll.FDS($A7,"FG_PRICE_MAVG(0,,,,30)")</f>
        <v>3933.7665999999999</v>
      </c>
      <c r="E7" s="47" cm="1">
        <f t="array" ref="E7">_xll.FDS($A7,"FG_PRICE_CHANGE(0,-1AM)")</f>
        <v>0.63275120222727699</v>
      </c>
      <c r="F7" s="47" cm="1">
        <f t="array" ref="F7">_xll.FDS($A7,"FG_PRICE_CHANGE(0,-3AM)")</f>
        <v>-6.5789473684210504</v>
      </c>
      <c r="G7" s="47" cm="1">
        <f t="array" ref="G7">_xll.FDS($A7,"FG_PRICE_CHANGE(0,-6AM)")</f>
        <v>8.7229969920699997</v>
      </c>
      <c r="H7" s="47" cm="1">
        <f t="array" ref="H7">_xll.FDS($A7,"FG_PRICE_CHANGE(0,-1AY)")</f>
        <v>5.99840042655293</v>
      </c>
      <c r="I7" s="47" cm="1">
        <f t="array" ref="I7">_xll.FDS($A7,"FG_PRICE(0)/MAX(FG_PRICE(0,-1AY))")</f>
        <v>0.86831185848438497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1008</v>
      </c>
      <c r="D8" cm="1">
        <f t="array" ref="D8">_xll.FDS($A8,"FG_PRICE_MAVG(0,,,,30)")</f>
        <v>1012.7</v>
      </c>
      <c r="E8" s="47" cm="1">
        <f t="array" ref="E8">_xll.FDS($A8,"FG_PRICE_CHANGE(0,-1AM)")</f>
        <v>-4.9056603773584904</v>
      </c>
      <c r="F8" s="47" cm="1">
        <f t="array" ref="F8">_xll.FDS($A8,"FG_PRICE_CHANGE(0,-3AM)")</f>
        <v>9.5652173913043406</v>
      </c>
      <c r="G8" s="47" cm="1">
        <f t="array" ref="G8">_xll.FDS($A8,"FG_PRICE_CHANGE(0,-6AM)")</f>
        <v>0.29850746268655898</v>
      </c>
      <c r="H8" s="47" cm="1">
        <f t="array" ref="H8">_xll.FDS($A8,"FG_PRICE_CHANGE(0,-1AY)")</f>
        <v>8.3870967741935605</v>
      </c>
      <c r="I8" s="47" cm="1">
        <f t="array" ref="I8">_xll.FDS($A8,"FG_PRICE(0)/MAX(FG_PRICE(0,-1AY))")</f>
        <v>0.94293732460243196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16960</v>
      </c>
      <c r="D9" cm="1">
        <f t="array" ref="D9">_xll.FDS($A9,"FG_PRICE_MAVG(0,,,,30)")</f>
        <v>18525.333999999999</v>
      </c>
      <c r="E9" s="47" cm="1">
        <f t="array" ref="E9">_xll.FDS($A9,"FG_PRICE_CHANGE(0,-1AM)")</f>
        <v>-15.4747072015948</v>
      </c>
      <c r="F9" s="47" cm="1">
        <f t="array" ref="F9">_xll.FDS($A9,"FG_PRICE_CHANGE(0,-3AM)")</f>
        <v>2.60133091349062</v>
      </c>
      <c r="G9" s="47" cm="1">
        <f t="array" ref="G9">_xll.FDS($A9,"FG_PRICE_CHANGE(0,-6AM)")</f>
        <v>3.3831149039926802</v>
      </c>
      <c r="H9" s="47" cm="1">
        <f t="array" ref="H9">_xll.FDS($A9,"FG_PRICE_CHANGE(0,-1AY)")</f>
        <v>-14.5807101485772</v>
      </c>
      <c r="I9" s="47" cm="1">
        <f t="array" ref="I9">_xll.FDS($A9,"FG_PRICE(0)/MAX(FG_PRICE(0,-1AY))")</f>
        <v>0.758666964884813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950</v>
      </c>
      <c r="D10" cm="1">
        <f t="array" ref="D10">_xll.FDS($A10,"FG_PRICE_MAVG(0,,,,30)")</f>
        <v>957.36663999999996</v>
      </c>
      <c r="E10" s="47" cm="1">
        <f t="array" ref="E10">_xll.FDS($A10,"FG_PRICE_CHANGE(0,-1AM)")</f>
        <v>-3.5532994923857899</v>
      </c>
      <c r="F10" s="47" cm="1">
        <f t="array" ref="F10">_xll.FDS($A10,"FG_PRICE_CHANGE(0,-3AM)")</f>
        <v>-7.3170731707316996</v>
      </c>
      <c r="G10" s="47" cm="1">
        <f t="array" ref="G10">_xll.FDS($A10,"FG_PRICE_CHANGE(0,-6AM)")</f>
        <v>-17.3913043478261</v>
      </c>
      <c r="H10" s="47" cm="1">
        <f t="array" ref="H10">_xll.FDS($A10,"FG_PRICE_CHANGE(0,-1AY)")</f>
        <v>-28.732183045761399</v>
      </c>
      <c r="I10" s="47" cm="1">
        <f t="array" ref="I10">_xll.FDS($A10,"FG_PRICE(0)/MAX(FG_PRICE(0,-1AY))")</f>
        <v>0.70895522388059695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598.4</v>
      </c>
      <c r="D11" cm="1">
        <f t="array" ref="D11">_xll.FDS($A11,"FG_PRICE_MAVG(0,,,,30)")</f>
        <v>553.99663999999996</v>
      </c>
      <c r="E11" s="47" cm="1">
        <f t="array" ref="E11">_xll.FDS($A11,"FG_PRICE_CHANGE(0,-1AM)")</f>
        <v>8.1120144534778706</v>
      </c>
      <c r="F11" s="47" cm="1">
        <f t="array" ref="F11">_xll.FDS($A11,"FG_PRICE_CHANGE(0,-3AM)")</f>
        <v>-8.2911877394636004</v>
      </c>
      <c r="G11" s="47" cm="1">
        <f t="array" ref="G11">_xll.FDS($A11,"FG_PRICE_CHANGE(0,-6AM)")</f>
        <v>-3.8560411311054001</v>
      </c>
      <c r="H11" s="47" cm="1">
        <f t="array" ref="H11">_xll.FDS($A11,"FG_PRICE_CHANGE(0,-1AY)")</f>
        <v>-4.8346055979643703</v>
      </c>
      <c r="I11" s="47" cm="1">
        <f t="array" ref="I11">_xll.FDS($A11,"FG_PRICE(0)/MAX(FG_PRICE(0,-1AY))")</f>
        <v>0.78386167146974095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0.93317925999999995</v>
      </c>
      <c r="D12" cm="1">
        <f t="array" ref="D12">_xll.FDS($A12,"FG_PRICE_MAVG(0,,,,30)")</f>
        <v>0.95566519999999999</v>
      </c>
      <c r="E12" s="47" cm="1">
        <f t="array" ref="E12">_xll.FDS($A12,"FG_PRICE_CHANGE(0,-1AM)")</f>
        <v>-2.9745430609733301</v>
      </c>
      <c r="F12" s="47" cm="1">
        <f t="array" ref="F12">_xll.FDS($A12,"FG_PRICE_CHANGE(0,-3AM)")</f>
        <v>-2.69630039608451</v>
      </c>
      <c r="G12" s="47" cm="1">
        <f t="array" ref="G12">_xll.FDS($A12,"FG_PRICE_CHANGE(0,-6AM)")</f>
        <v>-4.4917352094253502</v>
      </c>
      <c r="H12" s="47" cm="1">
        <f t="array" ref="H12">_xll.FDS($A12,"FG_PRICE_CHANGE(0,-1AY)")</f>
        <v>-7.49632831959957</v>
      </c>
      <c r="I12" s="47" cm="1">
        <f t="array" ref="I12">_xll.FDS($A12,"FG_PRICE(0)/MAX(FG_PRICE(0,-1AY))")</f>
        <v>0.89728775000000005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41817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15.840424504057999</v>
      </c>
      <c r="D2" s="3" cm="1">
        <f t="array" ref="D2:D122">_xll.FDS(D1,"FMA_PE(LTMA,-10AY,0,AM,""PORTAGG"",""MEANR"")")</f>
        <v>15.3662074024144</v>
      </c>
      <c r="E2" s="3" cm="1">
        <f t="array" ref="E2:E122">_xll.FDS(E1,"FMA_PE(LTMA,-10AY,0,AM,""PORTAGG"",""MEANR"")")</f>
        <v>19.2585303828813</v>
      </c>
      <c r="F2" s="3" cm="1">
        <f t="array" ref="F2:F122">_xll.FDS(F1,"FMA_PE(LTMA,-10AY,0,AM,""PORTAGG"",""MEANR"")")</f>
        <v>14.9316780089188</v>
      </c>
      <c r="G2" s="3" cm="1">
        <f t="array" ref="G2:G122">_xll.FDS(G1,"FMA_PE(LTMA,-10AY,0,AM,""PORTAGG"",""MEANR"")")</f>
        <v>15.356746742487701</v>
      </c>
      <c r="H2" s="3" cm="1">
        <f t="array" ref="H2:H122">_xll.FDS(H1,"FMA_PE(LTMA,-10AY,0,AM,""PORTAGG"",""MEANR"")")</f>
        <v>16.746217110704901</v>
      </c>
      <c r="I2" s="3" cm="1">
        <f t="array" ref="I2:I122">_xll.FDS(I1,"FMA_PE(LTMA,-10AY,0,AM,""PORTAGG"",""MEANR"")")</f>
        <v>15.535891908736501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11.274756750956801</v>
      </c>
      <c r="L2" s="3" cm="1">
        <f t="array" ref="L2:L122">_xll.FDS(L1,"FMA_PE(LTMA,-10AY,0,AM,""PORTAGG"",""MEANR"")")</f>
        <v>11.7625195912204</v>
      </c>
      <c r="M2" s="3" cm="1">
        <f t="array" ref="M2:M122">_xll.FDS(M1,"FMA_PE(LTMA,-10AY,0,AM,""PORTAGG"",""MEANR"")")</f>
        <v>15.790204608477699</v>
      </c>
      <c r="N2" s="3" cm="1">
        <f t="array" ref="N2:N122">_xll.FDS(N1,"FMA_PE(LTMA,-10AY,0,AM,""PORTAGG"",""MEANR"")")</f>
        <v>25.3683165159668</v>
      </c>
      <c r="O2" s="3" cm="1">
        <f t="array" ref="O2:O122">_xll.FDS(O1,"FMA_PE(LTMA,-10AY,0,AM,""PORTAGG"",""MEANR"")")</f>
        <v>17.050410121873998</v>
      </c>
      <c r="P2" s="3" cm="1">
        <f t="array" ref="P2:P122">_xll.FDS(P1,"FMA_PE(LTMA,-10AY,0,AM,""PORTAGG"",""MEANR"")")</f>
        <v>9.3243806801797202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17.7975671569654</v>
      </c>
      <c r="S2" s="3" cm="1">
        <f t="array" ref="S2:S122">_xll.FDS(S1,"FMA_PE(LTMA,-10AY,0,AM,""PORTAGG"",""MEANR"")")</f>
        <v>10.311607863960599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12.3737710214717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41848</v>
      </c>
      <c r="B3" s="3" t="e">
        <v>#N/A</v>
      </c>
      <c r="C3" s="3">
        <v>16.274179152364599</v>
      </c>
      <c r="D3" s="3">
        <v>15.685590977094501</v>
      </c>
      <c r="E3" s="3">
        <v>19.232097021550899</v>
      </c>
      <c r="F3" s="3">
        <v>14.800563496203001</v>
      </c>
      <c r="G3" s="3">
        <v>16.257499139504201</v>
      </c>
      <c r="H3" s="3">
        <v>16.721002344378501</v>
      </c>
      <c r="I3" s="3">
        <v>15.3018954130174</v>
      </c>
      <c r="J3" s="3" t="e">
        <v>#N/A</v>
      </c>
      <c r="K3" s="3">
        <v>11.487215089856001</v>
      </c>
      <c r="L3" s="3">
        <v>12.2690266402911</v>
      </c>
      <c r="M3" s="3">
        <v>16.216167211331399</v>
      </c>
      <c r="N3" s="3">
        <v>23.281284905644299</v>
      </c>
      <c r="O3" s="3">
        <v>17.4610310194189</v>
      </c>
      <c r="P3" s="3">
        <v>9.7050394166886598</v>
      </c>
      <c r="Q3" s="3" t="e">
        <v>#N/A</v>
      </c>
      <c r="R3" s="3">
        <v>17.807134391058199</v>
      </c>
      <c r="S3" s="3">
        <v>10.9198784432807</v>
      </c>
      <c r="T3" s="3" t="e">
        <v>#N/A</v>
      </c>
      <c r="U3" s="3">
        <v>12.6796081958085</v>
      </c>
      <c r="V3" s="3" t="e">
        <v>#N/A</v>
      </c>
    </row>
    <row r="4" spans="1:22" x14ac:dyDescent="0.35">
      <c r="A4" s="2">
        <v>41879</v>
      </c>
      <c r="B4" s="3" t="e">
        <v>#N/A</v>
      </c>
      <c r="C4" s="3">
        <v>16.373848678264402</v>
      </c>
      <c r="D4" s="3">
        <v>16.008710149608699</v>
      </c>
      <c r="E4" s="3">
        <v>19.557809899919999</v>
      </c>
      <c r="F4" s="3">
        <v>14.673658455995801</v>
      </c>
      <c r="G4" s="3">
        <v>15.8076995404064</v>
      </c>
      <c r="H4" s="3">
        <v>16.8863956600043</v>
      </c>
      <c r="I4" s="3">
        <v>15.1280017970382</v>
      </c>
      <c r="J4" s="3" t="e">
        <v>#N/A</v>
      </c>
      <c r="K4" s="3">
        <v>11.6616204108626</v>
      </c>
      <c r="L4" s="3">
        <v>12.954464969248001</v>
      </c>
      <c r="M4" s="3">
        <v>16.4576482112032</v>
      </c>
      <c r="N4" s="3">
        <v>21.448033546643099</v>
      </c>
      <c r="O4" s="3">
        <v>17.688754808211002</v>
      </c>
      <c r="P4" s="3">
        <v>9.66878701020614</v>
      </c>
      <c r="Q4" s="3" t="e">
        <v>#N/A</v>
      </c>
      <c r="R4" s="3">
        <v>18.9797678312333</v>
      </c>
      <c r="S4" s="3">
        <v>10.7819052048324</v>
      </c>
      <c r="T4" s="3" t="e">
        <v>#N/A</v>
      </c>
      <c r="U4" s="3">
        <v>13.5025198098934</v>
      </c>
      <c r="V4" s="3" t="e">
        <v>#N/A</v>
      </c>
    </row>
    <row r="5" spans="1:22" x14ac:dyDescent="0.35">
      <c r="A5" s="2">
        <v>41908</v>
      </c>
      <c r="B5" s="3" t="e">
        <v>#N/A</v>
      </c>
      <c r="C5" s="3">
        <v>16.533981390008599</v>
      </c>
      <c r="D5" s="3">
        <v>15.7762421706522</v>
      </c>
      <c r="E5" s="3">
        <v>19.926540460844201</v>
      </c>
      <c r="F5" s="3">
        <v>14.6312808781305</v>
      </c>
      <c r="G5" s="3">
        <v>15.261978486547701</v>
      </c>
      <c r="H5" s="3">
        <v>16.712836515565201</v>
      </c>
      <c r="I5" s="3">
        <v>14.369046414091001</v>
      </c>
      <c r="J5" s="3" t="e">
        <v>#N/A</v>
      </c>
      <c r="K5" s="3">
        <v>11.633650448678001</v>
      </c>
      <c r="L5" s="3">
        <v>12.5909525531896</v>
      </c>
      <c r="M5" s="3">
        <v>16.057052584624</v>
      </c>
      <c r="N5" s="3">
        <v>18.821868074837599</v>
      </c>
      <c r="O5" s="3">
        <v>17.951686682099901</v>
      </c>
      <c r="P5" s="3">
        <v>9.4039802106468109</v>
      </c>
      <c r="Q5" s="3" t="e">
        <v>#N/A</v>
      </c>
      <c r="R5" s="3">
        <v>19.351959688072299</v>
      </c>
      <c r="S5" s="3">
        <v>10.2699438183431</v>
      </c>
      <c r="T5" s="3" t="e">
        <v>#N/A</v>
      </c>
      <c r="U5" s="3">
        <v>12.9636366426191</v>
      </c>
      <c r="V5" s="3" t="e">
        <v>#N/A</v>
      </c>
    </row>
    <row r="6" spans="1:22" x14ac:dyDescent="0.35">
      <c r="A6" s="2">
        <v>41940</v>
      </c>
      <c r="B6" s="3" t="e">
        <v>#N/A</v>
      </c>
      <c r="C6" s="3">
        <v>15.6642679791336</v>
      </c>
      <c r="D6" s="3">
        <v>15.9023611842979</v>
      </c>
      <c r="E6" s="3">
        <v>19.3150694952393</v>
      </c>
      <c r="F6" s="3">
        <v>14.9091292175248</v>
      </c>
      <c r="G6" s="3">
        <v>14.1983292311713</v>
      </c>
      <c r="H6" s="3">
        <v>16.5952118579069</v>
      </c>
      <c r="I6" s="3">
        <v>14.0887279336637</v>
      </c>
      <c r="J6" s="3" t="e">
        <v>#N/A</v>
      </c>
      <c r="K6" s="3">
        <v>11.077699887022201</v>
      </c>
      <c r="L6" s="3">
        <v>12.094461057101601</v>
      </c>
      <c r="M6" s="3">
        <v>16.366517000188701</v>
      </c>
      <c r="N6" s="3">
        <v>16.989360359953601</v>
      </c>
      <c r="O6" s="3">
        <v>18.097235230222701</v>
      </c>
      <c r="P6" s="3">
        <v>9.3529912533742898</v>
      </c>
      <c r="Q6" s="3" t="e">
        <v>#N/A</v>
      </c>
      <c r="R6" s="3">
        <v>19.105552261822201</v>
      </c>
      <c r="S6" s="3">
        <v>10.8646518801469</v>
      </c>
      <c r="T6" s="3" t="e">
        <v>#N/A</v>
      </c>
      <c r="U6" s="3">
        <v>13.0271669831679</v>
      </c>
      <c r="V6" s="3" t="e">
        <v>#N/A</v>
      </c>
    </row>
    <row r="7" spans="1:22" x14ac:dyDescent="0.35">
      <c r="A7" s="2">
        <v>41971</v>
      </c>
      <c r="B7" s="3" t="e">
        <v>#N/A</v>
      </c>
      <c r="C7" s="3">
        <v>16.890593019697501</v>
      </c>
      <c r="D7" s="3">
        <v>16.341618565452201</v>
      </c>
      <c r="E7" s="3">
        <v>20.267481865932002</v>
      </c>
      <c r="F7" s="3">
        <v>14.6165065836233</v>
      </c>
      <c r="G7" s="3">
        <v>14.1030424244343</v>
      </c>
      <c r="H7" s="3">
        <v>16.791403850654799</v>
      </c>
      <c r="I7" s="3">
        <v>14.1869948093887</v>
      </c>
      <c r="J7" s="3" t="e">
        <v>#N/A</v>
      </c>
      <c r="K7" s="3">
        <v>11.807321800843701</v>
      </c>
      <c r="L7" s="3">
        <v>12.861657759131599</v>
      </c>
      <c r="M7" s="3">
        <v>16.527789931556701</v>
      </c>
      <c r="N7" s="3">
        <v>18.559097743230399</v>
      </c>
      <c r="O7" s="3">
        <v>19.6291568241158</v>
      </c>
      <c r="P7" s="3">
        <v>9.7772138089866196</v>
      </c>
      <c r="Q7" s="3" t="e">
        <v>#N/A</v>
      </c>
      <c r="R7" s="3">
        <v>20.184091061091301</v>
      </c>
      <c r="S7" s="3">
        <v>11.848537794913801</v>
      </c>
      <c r="T7" s="3" t="e">
        <v>#N/A</v>
      </c>
      <c r="U7" s="3">
        <v>12.962368497128301</v>
      </c>
      <c r="V7" s="3" t="e">
        <v>#N/A</v>
      </c>
    </row>
    <row r="8" spans="1:22" x14ac:dyDescent="0.35">
      <c r="A8" s="2">
        <v>41999</v>
      </c>
      <c r="B8" s="3" t="e">
        <v>#N/A</v>
      </c>
      <c r="C8" s="3">
        <v>16.553044966109699</v>
      </c>
      <c r="D8" s="3">
        <v>16.845292943660802</v>
      </c>
      <c r="E8" s="3">
        <v>19.8633786143475</v>
      </c>
      <c r="F8" s="3">
        <v>14.356234377641201</v>
      </c>
      <c r="G8" s="3">
        <v>14.220816058569399</v>
      </c>
      <c r="H8" s="3">
        <v>16.3627591007963</v>
      </c>
      <c r="I8" s="3">
        <v>13.8632305289704</v>
      </c>
      <c r="J8" s="3" t="e">
        <v>#N/A</v>
      </c>
      <c r="K8" s="3">
        <v>11.616839910335999</v>
      </c>
      <c r="L8" s="3">
        <v>12.382129558586399</v>
      </c>
      <c r="M8" s="3">
        <v>16.767321398186599</v>
      </c>
      <c r="N8" s="3">
        <v>17.198812330589</v>
      </c>
      <c r="O8" s="3">
        <v>18.969883792501701</v>
      </c>
      <c r="P8" s="3">
        <v>9.8816126835217908</v>
      </c>
      <c r="Q8" s="3" t="e">
        <v>#N/A</v>
      </c>
      <c r="R8" s="3">
        <v>19.432890941453302</v>
      </c>
      <c r="S8" s="3">
        <v>11.8023412211531</v>
      </c>
      <c r="T8" s="3" t="e">
        <v>#N/A</v>
      </c>
      <c r="U8" s="3">
        <v>12.5271412681812</v>
      </c>
      <c r="V8" s="3" t="e">
        <v>#N/A</v>
      </c>
    </row>
    <row r="9" spans="1:22" x14ac:dyDescent="0.35">
      <c r="A9" s="2">
        <v>42032</v>
      </c>
      <c r="B9" s="3" t="e">
        <v>#N/A</v>
      </c>
      <c r="C9" s="3">
        <v>16.426923964808701</v>
      </c>
      <c r="D9" s="3">
        <v>16.936350140239199</v>
      </c>
      <c r="E9" s="3">
        <v>20.906314213544299</v>
      </c>
      <c r="F9" s="3">
        <v>17.599684041174299</v>
      </c>
      <c r="G9" s="3">
        <v>14.8937252764599</v>
      </c>
      <c r="H9" s="3">
        <v>16.531884883634898</v>
      </c>
      <c r="I9" s="3">
        <v>14.340813542211899</v>
      </c>
      <c r="J9" s="3" t="e">
        <v>#N/A</v>
      </c>
      <c r="K9" s="3">
        <v>11.8259382742889</v>
      </c>
      <c r="L9" s="3">
        <v>12.012161514979301</v>
      </c>
      <c r="M9" s="3">
        <v>18.1553087059254</v>
      </c>
      <c r="N9" s="3">
        <v>13.1938104532188</v>
      </c>
      <c r="O9" s="3">
        <v>20.7312202573539</v>
      </c>
      <c r="P9" s="3">
        <v>10.6819807122342</v>
      </c>
      <c r="Q9" s="3">
        <v>14.748683112118201</v>
      </c>
      <c r="R9" s="3">
        <v>21.6081861500932</v>
      </c>
      <c r="S9" s="3">
        <v>12.810189965327201</v>
      </c>
      <c r="T9" s="3">
        <v>11.8836268368705</v>
      </c>
      <c r="U9" s="3">
        <v>12.3222060845816</v>
      </c>
      <c r="V9" s="3" t="e">
        <v>#N/A</v>
      </c>
    </row>
    <row r="10" spans="1:22" x14ac:dyDescent="0.35">
      <c r="A10" s="2">
        <v>42062</v>
      </c>
      <c r="B10" s="3" t="e">
        <v>#N/A</v>
      </c>
      <c r="C10" s="3">
        <v>16.696857479423802</v>
      </c>
      <c r="D10" s="3">
        <v>18.002990112632901</v>
      </c>
      <c r="E10" s="3">
        <v>21.071678921874</v>
      </c>
      <c r="F10" s="3">
        <v>20.434333027021498</v>
      </c>
      <c r="G10" s="3">
        <v>16.3564209364825</v>
      </c>
      <c r="H10" s="3">
        <v>17.1155525774717</v>
      </c>
      <c r="I10" s="3">
        <v>14.350026566923299</v>
      </c>
      <c r="J10" s="3" t="e">
        <v>#N/A</v>
      </c>
      <c r="K10" s="3">
        <v>12.292788366382601</v>
      </c>
      <c r="L10" s="3">
        <v>12.9145545886341</v>
      </c>
      <c r="M10" s="3">
        <v>18.474177405290199</v>
      </c>
      <c r="N10" s="3">
        <v>18.215673638530699</v>
      </c>
      <c r="O10" s="3">
        <v>21.039559343617402</v>
      </c>
      <c r="P10" s="3">
        <v>10.8550849099166</v>
      </c>
      <c r="Q10" s="3">
        <v>15.0861002134848</v>
      </c>
      <c r="R10" s="3">
        <v>23.728066452587701</v>
      </c>
      <c r="S10" s="3">
        <v>11.9291448057089</v>
      </c>
      <c r="T10" s="3">
        <v>13.1336316112065</v>
      </c>
      <c r="U10" s="3">
        <v>17.246464475594301</v>
      </c>
      <c r="V10" s="3" t="e">
        <v>#N/A</v>
      </c>
    </row>
    <row r="11" spans="1:22" x14ac:dyDescent="0.35">
      <c r="A11" s="2">
        <v>42090</v>
      </c>
      <c r="B11" s="3" t="e">
        <v>#N/A</v>
      </c>
      <c r="C11" s="3">
        <v>16.411526283907499</v>
      </c>
      <c r="D11" s="3">
        <v>17.863620565023901</v>
      </c>
      <c r="E11" s="3">
        <v>20.935219119131499</v>
      </c>
      <c r="F11" s="3">
        <v>19.8483503876841</v>
      </c>
      <c r="G11" s="3">
        <v>16.004626049394499</v>
      </c>
      <c r="H11" s="3">
        <v>17.0263025451227</v>
      </c>
      <c r="I11" s="3">
        <v>14.1446675789668</v>
      </c>
      <c r="J11" s="3" t="e">
        <v>#N/A</v>
      </c>
      <c r="K11" s="3">
        <v>12.1109129437289</v>
      </c>
      <c r="L11" s="3">
        <v>12.977885417108601</v>
      </c>
      <c r="M11" s="3">
        <v>18.3601094711161</v>
      </c>
      <c r="N11" s="3">
        <v>17.066920322217499</v>
      </c>
      <c r="O11" s="3">
        <v>20.655481896631802</v>
      </c>
      <c r="P11" s="3">
        <v>10.816572512333501</v>
      </c>
      <c r="Q11" s="3">
        <v>14.775601590030201</v>
      </c>
      <c r="R11" s="3">
        <v>22.8469458068178</v>
      </c>
      <c r="S11" s="3">
        <v>11.730925277334199</v>
      </c>
      <c r="T11" s="3">
        <v>12.8587863794989</v>
      </c>
      <c r="U11" s="3">
        <v>16.5294362940733</v>
      </c>
      <c r="V11" s="3" t="e">
        <v>#N/A</v>
      </c>
    </row>
    <row r="12" spans="1:22" x14ac:dyDescent="0.35">
      <c r="A12" s="2">
        <v>42122</v>
      </c>
      <c r="B12" s="3" t="e">
        <v>#N/A</v>
      </c>
      <c r="C12" s="3">
        <v>16.482450594995399</v>
      </c>
      <c r="D12" s="3">
        <v>17.535065609529799</v>
      </c>
      <c r="E12" s="3">
        <v>20.669365377864999</v>
      </c>
      <c r="F12" s="3">
        <v>19.615063399849099</v>
      </c>
      <c r="G12" s="3">
        <v>15.673179094154699</v>
      </c>
      <c r="H12" s="3">
        <v>17.035153863329001</v>
      </c>
      <c r="I12" s="3">
        <v>14.2416668027307</v>
      </c>
      <c r="J12" s="3" t="e">
        <v>#N/A</v>
      </c>
      <c r="K12" s="3">
        <v>11.9953554143368</v>
      </c>
      <c r="L12" s="3">
        <v>13.6781381003763</v>
      </c>
      <c r="M12" s="3">
        <v>18.697322939235001</v>
      </c>
      <c r="N12" s="3">
        <v>15.911538396872199</v>
      </c>
      <c r="O12" s="3">
        <v>20.3453801870299</v>
      </c>
      <c r="P12" s="3">
        <v>11.5934548257766</v>
      </c>
      <c r="Q12" s="3">
        <v>14.8740663699078</v>
      </c>
      <c r="R12" s="3">
        <v>22.151626089544799</v>
      </c>
      <c r="S12" s="3">
        <v>11.8105873336872</v>
      </c>
      <c r="T12" s="3">
        <v>13.738660638823699</v>
      </c>
      <c r="U12" s="3">
        <v>16.907288139809602</v>
      </c>
      <c r="V12" s="3" t="e">
        <v>#N/A</v>
      </c>
    </row>
    <row r="13" spans="1:22" x14ac:dyDescent="0.35">
      <c r="A13" s="2">
        <v>42152</v>
      </c>
      <c r="B13" s="3" t="e">
        <v>#N/A</v>
      </c>
      <c r="C13" s="3">
        <v>16.2307060970839</v>
      </c>
      <c r="D13" s="3">
        <v>17.4904481687621</v>
      </c>
      <c r="E13" s="3">
        <v>20.2460848431692</v>
      </c>
      <c r="F13" s="3">
        <v>18.729207754007899</v>
      </c>
      <c r="G13" s="3">
        <v>15.8788955720887</v>
      </c>
      <c r="H13" s="3">
        <v>16.772712206599699</v>
      </c>
      <c r="I13" s="3">
        <v>14.0671169858319</v>
      </c>
      <c r="J13" s="3" t="e">
        <v>#N/A</v>
      </c>
      <c r="K13" s="3">
        <v>11.630506946603701</v>
      </c>
      <c r="L13" s="3">
        <v>13.7675041186545</v>
      </c>
      <c r="M13" s="3">
        <v>18.159038379026999</v>
      </c>
      <c r="N13" s="3">
        <v>14.8387689278577</v>
      </c>
      <c r="O13" s="3">
        <v>20.362486123516</v>
      </c>
      <c r="P13" s="3">
        <v>11.4732017474473</v>
      </c>
      <c r="Q13" s="3">
        <v>14.546080974935</v>
      </c>
      <c r="R13" s="3">
        <v>21.6429601555853</v>
      </c>
      <c r="S13" s="3">
        <v>11.666547110144601</v>
      </c>
      <c r="T13" s="3">
        <v>13.6078931400908</v>
      </c>
      <c r="U13" s="3">
        <v>16.798677413747502</v>
      </c>
      <c r="V13" s="3" t="e">
        <v>#N/A</v>
      </c>
    </row>
    <row r="14" spans="1:22" x14ac:dyDescent="0.35">
      <c r="A14" s="2">
        <v>42181</v>
      </c>
      <c r="B14" s="3" t="e">
        <v>#N/A</v>
      </c>
      <c r="C14" s="3">
        <v>15.8404790211275</v>
      </c>
      <c r="D14" s="3">
        <v>16.9792760515449</v>
      </c>
      <c r="E14" s="3">
        <v>20.163399408343398</v>
      </c>
      <c r="F14" s="3">
        <v>17.740914792352399</v>
      </c>
      <c r="G14" s="3">
        <v>16.328876497753999</v>
      </c>
      <c r="H14" s="3">
        <v>16.546971604740399</v>
      </c>
      <c r="I14" s="3">
        <v>13.915148184496299</v>
      </c>
      <c r="J14" s="3" t="e">
        <v>#N/A</v>
      </c>
      <c r="K14" s="3">
        <v>11.4042333787914</v>
      </c>
      <c r="L14" s="3">
        <v>13.921544727798301</v>
      </c>
      <c r="M14" s="3">
        <v>18.1464703170594</v>
      </c>
      <c r="N14" s="3">
        <v>14.0994711440093</v>
      </c>
      <c r="O14" s="3">
        <v>20.331903367188701</v>
      </c>
      <c r="P14" s="3">
        <v>11.2712203393413</v>
      </c>
      <c r="Q14" s="3">
        <v>14.548525013971499</v>
      </c>
      <c r="R14" s="3">
        <v>21.174262538280601</v>
      </c>
      <c r="S14" s="3">
        <v>11.644598668156</v>
      </c>
      <c r="T14" s="3">
        <v>13.552904049647999</v>
      </c>
      <c r="U14" s="3">
        <v>16.701997116257299</v>
      </c>
      <c r="V14" s="3" t="e">
        <v>#N/A</v>
      </c>
    </row>
    <row r="15" spans="1:22" x14ac:dyDescent="0.35">
      <c r="A15" s="2">
        <v>42213</v>
      </c>
      <c r="B15" s="3" t="e">
        <v>#N/A</v>
      </c>
      <c r="C15" s="3">
        <v>15.1054115216682</v>
      </c>
      <c r="D15" s="3">
        <v>16.3741719785233</v>
      </c>
      <c r="E15" s="3">
        <v>20.019017195844398</v>
      </c>
      <c r="F15" s="3">
        <v>16.4897476794653</v>
      </c>
      <c r="G15" s="3">
        <v>15.463626651348299</v>
      </c>
      <c r="H15" s="3">
        <v>16.500916662262899</v>
      </c>
      <c r="I15" s="3">
        <v>13.215445859689501</v>
      </c>
      <c r="J15" s="3" t="e">
        <v>#N/A</v>
      </c>
      <c r="K15" s="3">
        <v>11.035538317213399</v>
      </c>
      <c r="L15" s="3">
        <v>13.298987206814299</v>
      </c>
      <c r="M15" s="3">
        <v>17.5416757532454</v>
      </c>
      <c r="N15" s="3">
        <v>12.578815738843801</v>
      </c>
      <c r="O15" s="3">
        <v>20.7014267914568</v>
      </c>
      <c r="P15" s="3">
        <v>10.426046030821899</v>
      </c>
      <c r="Q15" s="3">
        <v>14.567252020657101</v>
      </c>
      <c r="R15" s="3">
        <v>20.050728486420201</v>
      </c>
      <c r="S15" s="3">
        <v>11.090620613077</v>
      </c>
      <c r="T15" s="3">
        <v>13.4328867700846</v>
      </c>
      <c r="U15" s="3">
        <v>17.099084062483701</v>
      </c>
      <c r="V15" s="3" t="e">
        <v>#N/A</v>
      </c>
    </row>
    <row r="16" spans="1:22" x14ac:dyDescent="0.35">
      <c r="A16" s="2">
        <v>42244</v>
      </c>
      <c r="B16" s="3" t="e">
        <v>#N/A</v>
      </c>
      <c r="C16" s="3">
        <v>15.2474718611118</v>
      </c>
      <c r="D16" s="3">
        <v>15.7673859833234</v>
      </c>
      <c r="E16" s="3">
        <v>19.2191846677533</v>
      </c>
      <c r="F16" s="3">
        <v>15.431084057393701</v>
      </c>
      <c r="G16" s="3">
        <v>14.938146044193999</v>
      </c>
      <c r="H16" s="3">
        <v>16.0524762568757</v>
      </c>
      <c r="I16" s="3">
        <v>12.667648411208299</v>
      </c>
      <c r="J16" s="3" t="e">
        <v>#N/A</v>
      </c>
      <c r="K16" s="3">
        <v>10.725460292941101</v>
      </c>
      <c r="L16" s="3">
        <v>12.8491830000871</v>
      </c>
      <c r="M16" s="3">
        <v>17.278489499289499</v>
      </c>
      <c r="N16" s="3">
        <v>11.242774882504399</v>
      </c>
      <c r="O16" s="3">
        <v>20.5867944867075</v>
      </c>
      <c r="P16" s="3">
        <v>9.8758632071259402</v>
      </c>
      <c r="Q16" s="3">
        <v>14.028394065690501</v>
      </c>
      <c r="R16" s="3">
        <v>19.196548231642002</v>
      </c>
      <c r="S16" s="3">
        <v>10.659655896088699</v>
      </c>
      <c r="T16" s="3">
        <v>12.8982077826179</v>
      </c>
      <c r="U16" s="3">
        <v>17.447238980292202</v>
      </c>
      <c r="V16" s="3" t="e">
        <v>#N/A</v>
      </c>
    </row>
    <row r="17" spans="1:22" x14ac:dyDescent="0.35">
      <c r="A17" s="2">
        <v>42275</v>
      </c>
      <c r="B17" s="3" t="e">
        <v>#N/A</v>
      </c>
      <c r="C17" s="3">
        <v>14.6619391149816</v>
      </c>
      <c r="D17" s="3">
        <v>14.918578907491501</v>
      </c>
      <c r="E17" s="3">
        <v>18.6240978431949</v>
      </c>
      <c r="F17" s="3">
        <v>14.090551955432799</v>
      </c>
      <c r="G17" s="3">
        <v>14.0446010393826</v>
      </c>
      <c r="H17" s="3">
        <v>16.033313742206602</v>
      </c>
      <c r="I17" s="3">
        <v>12.4545847083929</v>
      </c>
      <c r="J17" s="3" t="e">
        <v>#N/A</v>
      </c>
      <c r="K17" s="3">
        <v>10.6187597243586</v>
      </c>
      <c r="L17" s="3">
        <v>12.0341822804006</v>
      </c>
      <c r="M17" s="3">
        <v>16.539781938261299</v>
      </c>
      <c r="N17" s="3">
        <v>11.0188896752621</v>
      </c>
      <c r="O17" s="3">
        <v>20.0982745110373</v>
      </c>
      <c r="P17" s="3">
        <v>9.6980033141953399</v>
      </c>
      <c r="Q17" s="3">
        <v>14.016279442944599</v>
      </c>
      <c r="R17" s="3">
        <v>18.473787058932199</v>
      </c>
      <c r="S17" s="3">
        <v>10.464611726806501</v>
      </c>
      <c r="T17" s="3">
        <v>13.2640136786064</v>
      </c>
      <c r="U17" s="3">
        <v>17.922201951257399</v>
      </c>
      <c r="V17" s="3" t="e">
        <v>#N/A</v>
      </c>
    </row>
    <row r="18" spans="1:22" x14ac:dyDescent="0.35">
      <c r="A18" s="2">
        <v>42305</v>
      </c>
      <c r="B18" s="3" t="e">
        <v>#N/A</v>
      </c>
      <c r="C18" s="3">
        <v>15.6937847199217</v>
      </c>
      <c r="D18" s="3">
        <v>16.677571083807202</v>
      </c>
      <c r="E18" s="3">
        <v>19.528194571065001</v>
      </c>
      <c r="F18" s="3">
        <v>13.6108034541762</v>
      </c>
      <c r="G18" s="3">
        <v>12.232419427226001</v>
      </c>
      <c r="H18" s="3">
        <v>16.695437132205701</v>
      </c>
      <c r="I18" s="3">
        <v>12.8410431621071</v>
      </c>
      <c r="J18" s="3" t="e">
        <v>#N/A</v>
      </c>
      <c r="K18" s="3">
        <v>11.4207092866131</v>
      </c>
      <c r="L18" s="3">
        <v>12.560125511148801</v>
      </c>
      <c r="M18" s="3">
        <v>18.016761395415099</v>
      </c>
      <c r="N18" s="3">
        <v>11.229319628391</v>
      </c>
      <c r="O18" s="3">
        <v>20.7743497713994</v>
      </c>
      <c r="P18" s="3">
        <v>10.2862808553866</v>
      </c>
      <c r="Q18" s="3">
        <v>13.8732615237647</v>
      </c>
      <c r="R18" s="3">
        <v>18.471781830599799</v>
      </c>
      <c r="S18" s="3">
        <v>10.976237670640501</v>
      </c>
      <c r="T18" s="3">
        <v>13.0931045391168</v>
      </c>
      <c r="U18" s="3">
        <v>23.247554995468999</v>
      </c>
      <c r="V18" s="3" t="e">
        <v>#N/A</v>
      </c>
    </row>
    <row r="19" spans="1:22" x14ac:dyDescent="0.35">
      <c r="A19" s="2">
        <v>42335</v>
      </c>
      <c r="B19" s="3" t="e">
        <v>#N/A</v>
      </c>
      <c r="C19" s="3">
        <v>15.934397790743301</v>
      </c>
      <c r="D19" s="3">
        <v>16.501791996618401</v>
      </c>
      <c r="E19" s="3">
        <v>18.2233701734521</v>
      </c>
      <c r="F19" s="3">
        <v>12.220049365095001</v>
      </c>
      <c r="G19" s="3">
        <v>11.1153249793615</v>
      </c>
      <c r="H19" s="3">
        <v>16.824375550516201</v>
      </c>
      <c r="I19" s="3">
        <v>12.6193494373801</v>
      </c>
      <c r="J19" s="3" t="e">
        <v>#N/A</v>
      </c>
      <c r="K19" s="3">
        <v>11.2958003631596</v>
      </c>
      <c r="L19" s="3">
        <v>12.590024487526801</v>
      </c>
      <c r="M19" s="3">
        <v>17.421164063477701</v>
      </c>
      <c r="N19" s="3">
        <v>14.3162751259324</v>
      </c>
      <c r="O19" s="3">
        <v>20.323922703089501</v>
      </c>
      <c r="P19" s="3">
        <v>9.9295717753520893</v>
      </c>
      <c r="Q19" s="3">
        <v>12.5404995852778</v>
      </c>
      <c r="R19" s="3">
        <v>16.038882266143901</v>
      </c>
      <c r="S19" s="3">
        <v>10.619347062699299</v>
      </c>
      <c r="T19" s="3">
        <v>12.087435200794999</v>
      </c>
      <c r="U19" s="3">
        <v>23.2637166200739</v>
      </c>
      <c r="V19" s="3" t="e">
        <v>#N/A</v>
      </c>
    </row>
    <row r="20" spans="1:22" x14ac:dyDescent="0.35">
      <c r="A20" s="2">
        <v>42366</v>
      </c>
      <c r="B20" s="3" t="e">
        <v>#N/A</v>
      </c>
      <c r="C20" s="3">
        <v>16.186382933675301</v>
      </c>
      <c r="D20" s="3">
        <v>16.070238629710499</v>
      </c>
      <c r="E20" s="3">
        <v>18.2301923286342</v>
      </c>
      <c r="F20" s="3">
        <v>11.2290608569445</v>
      </c>
      <c r="G20" s="3">
        <v>10.560894993817501</v>
      </c>
      <c r="H20" s="3">
        <v>16.6594501489134</v>
      </c>
      <c r="I20" s="3">
        <v>12.3936276544382</v>
      </c>
      <c r="J20" s="3" t="e">
        <v>#N/A</v>
      </c>
      <c r="K20" s="3">
        <v>10.458271464062101</v>
      </c>
      <c r="L20" s="3">
        <v>12.2984278744935</v>
      </c>
      <c r="M20" s="3">
        <v>16.857166484073002</v>
      </c>
      <c r="N20" s="3">
        <v>-4.3875619178321603</v>
      </c>
      <c r="O20" s="3">
        <v>20.5329940002425</v>
      </c>
      <c r="P20" s="3">
        <v>9.8840181066038699</v>
      </c>
      <c r="Q20" s="3">
        <v>11.298701903986901</v>
      </c>
      <c r="R20" s="3">
        <v>14.288708260990299</v>
      </c>
      <c r="S20" s="3">
        <v>10.026311231195301</v>
      </c>
      <c r="T20" s="3">
        <v>12.321154134012399</v>
      </c>
      <c r="U20" s="3">
        <v>23.589389594086299</v>
      </c>
      <c r="V20" s="3" t="e">
        <v>#N/A</v>
      </c>
    </row>
    <row r="21" spans="1:22" x14ac:dyDescent="0.35">
      <c r="A21" s="2">
        <v>42397</v>
      </c>
      <c r="B21" s="3" t="e">
        <v>#N/A</v>
      </c>
      <c r="C21" s="3">
        <v>15.2248085266082</v>
      </c>
      <c r="D21" s="3">
        <v>16.172861471092101</v>
      </c>
      <c r="E21" s="3">
        <v>16.9041779397818</v>
      </c>
      <c r="F21" s="3">
        <v>11.421057464597601</v>
      </c>
      <c r="G21" s="3">
        <v>15.149402779343401</v>
      </c>
      <c r="H21" s="3">
        <v>16.251759229423399</v>
      </c>
      <c r="I21" s="3">
        <v>11.4499843896374</v>
      </c>
      <c r="J21" s="3">
        <v>22.856687593870301</v>
      </c>
      <c r="K21" s="3">
        <v>10.200980683628099</v>
      </c>
      <c r="L21" s="3">
        <v>11.257143209771201</v>
      </c>
      <c r="M21" s="3">
        <v>15.7720291967255</v>
      </c>
      <c r="N21" s="3">
        <v>-0.65297841891861996</v>
      </c>
      <c r="O21" s="3">
        <v>19.408066561249498</v>
      </c>
      <c r="P21" s="3">
        <v>9.3877266091811098</v>
      </c>
      <c r="Q21" s="3">
        <v>10.9679132080313</v>
      </c>
      <c r="R21" s="3">
        <v>15.552033949009999</v>
      </c>
      <c r="S21" s="3">
        <v>9.7861079675124607</v>
      </c>
      <c r="T21" s="3">
        <v>11.9355996834542</v>
      </c>
      <c r="U21" s="3">
        <v>18.038289422697801</v>
      </c>
      <c r="V21" s="3">
        <v>10.9433186232037</v>
      </c>
    </row>
    <row r="22" spans="1:22" x14ac:dyDescent="0.35">
      <c r="A22" s="2">
        <v>42426</v>
      </c>
      <c r="B22" s="3" t="e">
        <v>#N/A</v>
      </c>
      <c r="C22" s="3">
        <v>15.4713144737063</v>
      </c>
      <c r="D22" s="3">
        <v>16.674798076914499</v>
      </c>
      <c r="E22" s="3">
        <v>16.9042406399915</v>
      </c>
      <c r="F22" s="3">
        <v>12.274711211260399</v>
      </c>
      <c r="G22" s="3">
        <v>19.174531922227601</v>
      </c>
      <c r="H22" s="3">
        <v>16.689771078182901</v>
      </c>
      <c r="I22" s="3">
        <v>12.353979195349501</v>
      </c>
      <c r="J22" s="3">
        <v>24.886174114914599</v>
      </c>
      <c r="K22" s="3">
        <v>10.5800120110534</v>
      </c>
      <c r="L22" s="3">
        <v>12.309405949630399</v>
      </c>
      <c r="M22" s="3">
        <v>15.8641375670296</v>
      </c>
      <c r="N22" s="3">
        <v>-0.11868535482647299</v>
      </c>
      <c r="O22" s="3">
        <v>18.999220048377001</v>
      </c>
      <c r="P22" s="3">
        <v>9.3585471428975495</v>
      </c>
      <c r="Q22" s="3">
        <v>11.9753269012723</v>
      </c>
      <c r="R22" s="3">
        <v>16.849692414939501</v>
      </c>
      <c r="S22" s="3">
        <v>9.7525374876070394</v>
      </c>
      <c r="T22" s="3">
        <v>12.453355010511901</v>
      </c>
      <c r="U22" s="3">
        <v>-7.5541477118493301</v>
      </c>
      <c r="V22" s="3">
        <v>11.3559043863377</v>
      </c>
    </row>
    <row r="23" spans="1:22" x14ac:dyDescent="0.35">
      <c r="A23" s="2">
        <v>42457</v>
      </c>
      <c r="B23" s="3" t="e">
        <v>#N/A</v>
      </c>
      <c r="C23" s="3">
        <v>15.4984015190617</v>
      </c>
      <c r="D23" s="3">
        <v>16.699215427697499</v>
      </c>
      <c r="E23" s="3">
        <v>16.979869518705101</v>
      </c>
      <c r="F23" s="3">
        <v>12.4080605195172</v>
      </c>
      <c r="G23" s="3">
        <v>22.1136535197959</v>
      </c>
      <c r="H23" s="3">
        <v>16.6536204646549</v>
      </c>
      <c r="I23" s="3">
        <v>12.5112664749748</v>
      </c>
      <c r="J23" s="3">
        <v>24.598668016737602</v>
      </c>
      <c r="K23" s="3">
        <v>10.6592698189732</v>
      </c>
      <c r="L23" s="3">
        <v>13.222922362035</v>
      </c>
      <c r="M23" s="3">
        <v>15.9580893999625</v>
      </c>
      <c r="N23" s="3">
        <v>0.80914927077212995</v>
      </c>
      <c r="O23" s="3">
        <v>18.909068614678802</v>
      </c>
      <c r="P23" s="3">
        <v>9.4996198940187799</v>
      </c>
      <c r="Q23" s="3">
        <v>12.078995806619201</v>
      </c>
      <c r="R23" s="3">
        <v>16.555308935115502</v>
      </c>
      <c r="S23" s="3">
        <v>9.8128536709058594</v>
      </c>
      <c r="T23" s="3">
        <v>12.9239138911058</v>
      </c>
      <c r="U23" s="3">
        <v>-4.5799608296796599</v>
      </c>
      <c r="V23" s="3">
        <v>11.7849360411247</v>
      </c>
    </row>
    <row r="24" spans="1:22" x14ac:dyDescent="0.35">
      <c r="A24" s="2">
        <v>42488</v>
      </c>
      <c r="B24" s="3" t="e">
        <v>#N/A</v>
      </c>
      <c r="C24" s="3">
        <v>15.530089485201101</v>
      </c>
      <c r="D24" s="3">
        <v>16.5785348104578</v>
      </c>
      <c r="E24" s="3">
        <v>16.8025986220972</v>
      </c>
      <c r="F24" s="3">
        <v>12.3046929923202</v>
      </c>
      <c r="G24" s="3">
        <v>22.173263535037599</v>
      </c>
      <c r="H24" s="3">
        <v>16.555123813846102</v>
      </c>
      <c r="I24" s="3">
        <v>12.508959063192201</v>
      </c>
      <c r="J24" s="3">
        <v>24.488852173521199</v>
      </c>
      <c r="K24" s="3">
        <v>10.5566959546852</v>
      </c>
      <c r="L24" s="3">
        <v>13.4044836738775</v>
      </c>
      <c r="M24" s="3">
        <v>16.0689980299166</v>
      </c>
      <c r="N24" s="3">
        <v>2.4155583389099702</v>
      </c>
      <c r="O24" s="3">
        <v>18.941966968144101</v>
      </c>
      <c r="P24" s="3">
        <v>9.7217984228952599</v>
      </c>
      <c r="Q24" s="3">
        <v>12.2955352439465</v>
      </c>
      <c r="R24" s="3">
        <v>16.428355097090598</v>
      </c>
      <c r="S24" s="3">
        <v>9.9104554254563002</v>
      </c>
      <c r="T24" s="3">
        <v>13.320720105263</v>
      </c>
      <c r="U24" s="3">
        <v>-2.67308216061764</v>
      </c>
      <c r="V24" s="3">
        <v>12.2761308480169</v>
      </c>
    </row>
    <row r="25" spans="1:22" x14ac:dyDescent="0.35">
      <c r="A25" s="2">
        <v>42517</v>
      </c>
      <c r="B25" s="3" t="e">
        <v>#N/A</v>
      </c>
      <c r="C25" s="3">
        <v>15.2155577204395</v>
      </c>
      <c r="D25" s="3">
        <v>16.4489344620102</v>
      </c>
      <c r="E25" s="3">
        <v>16.958402520430699</v>
      </c>
      <c r="F25" s="3">
        <v>12.142012352039499</v>
      </c>
      <c r="G25" s="3">
        <v>20.7195665749074</v>
      </c>
      <c r="H25" s="3">
        <v>16.494583853796399</v>
      </c>
      <c r="I25" s="3">
        <v>12.682186935611799</v>
      </c>
      <c r="J25" s="3">
        <v>24.032478229038901</v>
      </c>
      <c r="K25" s="3">
        <v>10.4498692343151</v>
      </c>
      <c r="L25" s="3">
        <v>12.914168953503101</v>
      </c>
      <c r="M25" s="3">
        <v>15.7993339038035</v>
      </c>
      <c r="N25" s="3">
        <v>3.8632773433128702</v>
      </c>
      <c r="O25" s="3">
        <v>19.146339970805801</v>
      </c>
      <c r="P25" s="3">
        <v>9.7402049934677208</v>
      </c>
      <c r="Q25" s="3">
        <v>12.0954213244586</v>
      </c>
      <c r="R25" s="3">
        <v>16.339387351435001</v>
      </c>
      <c r="S25" s="3">
        <v>9.5753994831187299</v>
      </c>
      <c r="T25" s="3">
        <v>13.2464952838965</v>
      </c>
      <c r="U25" s="3">
        <v>-0.80690808846849904</v>
      </c>
      <c r="V25" s="3">
        <v>12.317896022199299</v>
      </c>
    </row>
    <row r="26" spans="1:22" x14ac:dyDescent="0.35">
      <c r="A26" s="2">
        <v>42549</v>
      </c>
      <c r="B26" s="3" t="e">
        <v>#N/A</v>
      </c>
      <c r="C26" s="3">
        <v>15.3716225554705</v>
      </c>
      <c r="D26" s="3">
        <v>16.6593415796657</v>
      </c>
      <c r="E26" s="3">
        <v>17.505954019833698</v>
      </c>
      <c r="F26" s="3">
        <v>11.855880852407701</v>
      </c>
      <c r="G26" s="3">
        <v>19.766567249741801</v>
      </c>
      <c r="H26" s="3">
        <v>16.669247652350201</v>
      </c>
      <c r="I26" s="3">
        <v>12.872406085981099</v>
      </c>
      <c r="J26" s="3">
        <v>22.905086174930801</v>
      </c>
      <c r="K26" s="3">
        <v>10.3550411736963</v>
      </c>
      <c r="L26" s="3">
        <v>13.051524559271201</v>
      </c>
      <c r="M26" s="3">
        <v>15.5890260509684</v>
      </c>
      <c r="N26" s="3">
        <v>4.1161217597661404</v>
      </c>
      <c r="O26" s="3">
        <v>19.005484331501201</v>
      </c>
      <c r="P26" s="3">
        <v>10.244569021266299</v>
      </c>
      <c r="Q26" s="3">
        <v>12.2512229273215</v>
      </c>
      <c r="R26" s="3">
        <v>16.363917642779299</v>
      </c>
      <c r="S26" s="3">
        <v>9.4502751758727594</v>
      </c>
      <c r="T26" s="3">
        <v>13.2279976663929</v>
      </c>
      <c r="U26" s="3">
        <v>0.88589285586620503</v>
      </c>
      <c r="V26" s="3">
        <v>12.645859755169001</v>
      </c>
    </row>
    <row r="27" spans="1:22" x14ac:dyDescent="0.35">
      <c r="A27" s="2">
        <v>42579</v>
      </c>
      <c r="B27" s="3" t="e">
        <v>#N/A</v>
      </c>
      <c r="C27" s="3">
        <v>15.758895735667201</v>
      </c>
      <c r="D27" s="3">
        <v>17.5740228325222</v>
      </c>
      <c r="E27" s="3">
        <v>18.099953482749498</v>
      </c>
      <c r="F27" s="3">
        <v>11.983114171195499</v>
      </c>
      <c r="G27" s="3">
        <v>19.484262066210601</v>
      </c>
      <c r="H27" s="3">
        <v>16.7840762811344</v>
      </c>
      <c r="I27" s="3">
        <v>13.5663378243779</v>
      </c>
      <c r="J27" s="3">
        <v>22.934983881031901</v>
      </c>
      <c r="K27" s="3">
        <v>10.468530311369801</v>
      </c>
      <c r="L27" s="3">
        <v>13.970697667273299</v>
      </c>
      <c r="M27" s="3">
        <v>16.395112058624001</v>
      </c>
      <c r="N27" s="3">
        <v>5.8060021004870901</v>
      </c>
      <c r="O27" s="3">
        <v>19.759756341965101</v>
      </c>
      <c r="P27" s="3">
        <v>11.0717736264049</v>
      </c>
      <c r="Q27" s="3">
        <v>12.775794276184399</v>
      </c>
      <c r="R27" s="3">
        <v>16.799737322511</v>
      </c>
      <c r="S27" s="3">
        <v>9.2196475401615992</v>
      </c>
      <c r="T27" s="3">
        <v>13.502338238649299</v>
      </c>
      <c r="U27" s="3">
        <v>3.10532699425237</v>
      </c>
      <c r="V27" s="3">
        <v>12.7588461474989</v>
      </c>
    </row>
    <row r="28" spans="1:22" x14ac:dyDescent="0.35">
      <c r="A28" s="2">
        <v>42608</v>
      </c>
      <c r="B28" s="3" t="e">
        <v>#N/A</v>
      </c>
      <c r="C28" s="3">
        <v>16.203386112547498</v>
      </c>
      <c r="D28" s="3">
        <v>18.021457989918801</v>
      </c>
      <c r="E28" s="3">
        <v>18.592684456113201</v>
      </c>
      <c r="F28" s="3">
        <v>12.187771276555001</v>
      </c>
      <c r="G28" s="3">
        <v>18.513867947720598</v>
      </c>
      <c r="H28" s="3">
        <v>17.147960929943299</v>
      </c>
      <c r="I28" s="3">
        <v>13.8761195064614</v>
      </c>
      <c r="J28" s="3">
        <v>22.666601694952199</v>
      </c>
      <c r="K28" s="3">
        <v>10.5624010146297</v>
      </c>
      <c r="L28" s="3">
        <v>14.300370655147001</v>
      </c>
      <c r="M28" s="3">
        <v>16.7814706826091</v>
      </c>
      <c r="N28" s="3">
        <v>6.7170662005462196</v>
      </c>
      <c r="O28" s="3">
        <v>19.6269572350209</v>
      </c>
      <c r="P28" s="3">
        <v>11.7797486510716</v>
      </c>
      <c r="Q28" s="3">
        <v>13.4221135675166</v>
      </c>
      <c r="R28" s="3">
        <v>16.723135379106299</v>
      </c>
      <c r="S28" s="3">
        <v>9.5191493869271202</v>
      </c>
      <c r="T28" s="3">
        <v>13.3585067178666</v>
      </c>
      <c r="U28" s="3">
        <v>4.8315831844305004</v>
      </c>
      <c r="V28" s="3">
        <v>12.4980998208415</v>
      </c>
    </row>
    <row r="29" spans="1:22" x14ac:dyDescent="0.35">
      <c r="A29" s="2">
        <v>42641</v>
      </c>
      <c r="B29" s="3" t="e">
        <v>#N/A</v>
      </c>
      <c r="C29" s="3">
        <v>16.1684107044188</v>
      </c>
      <c r="D29" s="3">
        <v>18.295455531284201</v>
      </c>
      <c r="E29" s="3">
        <v>17.751249524698999</v>
      </c>
      <c r="F29" s="3">
        <v>12.075764380596601</v>
      </c>
      <c r="G29" s="3">
        <v>17.518206671314399</v>
      </c>
      <c r="H29" s="3">
        <v>17.2010003914185</v>
      </c>
      <c r="I29" s="3">
        <v>14.144485150741099</v>
      </c>
      <c r="J29" s="3">
        <v>22.217025909197702</v>
      </c>
      <c r="K29" s="3">
        <v>10.7243436366831</v>
      </c>
      <c r="L29" s="3">
        <v>14.6595911868228</v>
      </c>
      <c r="M29" s="3">
        <v>16.740871995541301</v>
      </c>
      <c r="N29" s="3">
        <v>9.1400311344905205</v>
      </c>
      <c r="O29" s="3">
        <v>19.815001270197499</v>
      </c>
      <c r="P29" s="3">
        <v>12.685422741106199</v>
      </c>
      <c r="Q29" s="3">
        <v>13.2111242023869</v>
      </c>
      <c r="R29" s="3">
        <v>16.0503844681127</v>
      </c>
      <c r="S29" s="3">
        <v>9.4693674832048593</v>
      </c>
      <c r="T29" s="3">
        <v>13.8421842223581</v>
      </c>
      <c r="U29" s="3">
        <v>8.4861000412029401</v>
      </c>
      <c r="V29" s="3">
        <v>12.1111278097296</v>
      </c>
    </row>
    <row r="30" spans="1:22" x14ac:dyDescent="0.35">
      <c r="A30" s="2">
        <v>42671</v>
      </c>
      <c r="B30" s="3" t="e">
        <v>#N/A</v>
      </c>
      <c r="C30" s="3">
        <v>17.293916671672001</v>
      </c>
      <c r="D30" s="3">
        <v>18.288435690609901</v>
      </c>
      <c r="E30" s="3">
        <v>17.446868634520001</v>
      </c>
      <c r="F30" s="3">
        <v>12.828712233951199</v>
      </c>
      <c r="G30" s="3">
        <v>16.0739980971757</v>
      </c>
      <c r="H30" s="3">
        <v>17.3339276600944</v>
      </c>
      <c r="I30" s="3">
        <v>14.2816125817094</v>
      </c>
      <c r="J30" s="3">
        <v>22.428341914302401</v>
      </c>
      <c r="K30" s="3">
        <v>10.7955835175653</v>
      </c>
      <c r="L30" s="3">
        <v>15.612091871840599</v>
      </c>
      <c r="M30" s="3">
        <v>16.654343019673998</v>
      </c>
      <c r="N30" s="3">
        <v>11.1725669373707</v>
      </c>
      <c r="O30" s="3">
        <v>19.821764778619801</v>
      </c>
      <c r="P30" s="3">
        <v>12.8330223637688</v>
      </c>
      <c r="Q30" s="3">
        <v>13.6190178282136</v>
      </c>
      <c r="R30" s="3">
        <v>16.038191955030801</v>
      </c>
      <c r="S30" s="3">
        <v>9.3182049305485197</v>
      </c>
      <c r="T30" s="3">
        <v>13.3362971402701</v>
      </c>
      <c r="U30" s="3">
        <v>11.07198819713</v>
      </c>
      <c r="V30" s="3">
        <v>12.9204957933116</v>
      </c>
    </row>
    <row r="31" spans="1:22" x14ac:dyDescent="0.35">
      <c r="A31" s="2">
        <v>42702</v>
      </c>
      <c r="B31" s="3" t="e">
        <v>#N/A</v>
      </c>
      <c r="C31" s="3">
        <v>16.556934285753702</v>
      </c>
      <c r="D31" s="3">
        <v>16.804185345223399</v>
      </c>
      <c r="E31" s="3">
        <v>16.729659827675501</v>
      </c>
      <c r="F31" s="3">
        <v>12.5537276211142</v>
      </c>
      <c r="G31" s="3">
        <v>15.5563194936678</v>
      </c>
      <c r="H31" s="3">
        <v>16.953344155352099</v>
      </c>
      <c r="I31" s="3">
        <v>14.237061442399</v>
      </c>
      <c r="J31" s="3">
        <v>20.88330766804</v>
      </c>
      <c r="K31" s="3">
        <v>10.7575154250684</v>
      </c>
      <c r="L31" s="3">
        <v>15.313505440273</v>
      </c>
      <c r="M31" s="3">
        <v>16.2837163542792</v>
      </c>
      <c r="N31" s="3">
        <v>13.748094089326299</v>
      </c>
      <c r="O31" s="3">
        <v>18.9354550133435</v>
      </c>
      <c r="P31" s="3">
        <v>13.3098488577944</v>
      </c>
      <c r="Q31" s="3">
        <v>13.0897082609241</v>
      </c>
      <c r="R31" s="3">
        <v>16.042577517256301</v>
      </c>
      <c r="S31" s="3">
        <v>8.8923688496093796</v>
      </c>
      <c r="T31" s="3">
        <v>12.576650612213699</v>
      </c>
      <c r="U31" s="3">
        <v>12.217416056737701</v>
      </c>
      <c r="V31" s="3">
        <v>14.697880250303299</v>
      </c>
    </row>
    <row r="32" spans="1:22" x14ac:dyDescent="0.35">
      <c r="A32" s="2">
        <v>42732</v>
      </c>
      <c r="B32" s="3" t="e">
        <v>#N/A</v>
      </c>
      <c r="C32" s="3">
        <v>15.3288173527919</v>
      </c>
      <c r="D32" s="3">
        <v>17.2334732554685</v>
      </c>
      <c r="E32" s="3">
        <v>17.0864530957789</v>
      </c>
      <c r="F32" s="3">
        <v>13.693055495651301</v>
      </c>
      <c r="G32" s="3">
        <v>15.219667343850899</v>
      </c>
      <c r="H32" s="3">
        <v>16.873611617405</v>
      </c>
      <c r="I32" s="3">
        <v>14.2665404436608</v>
      </c>
      <c r="J32" s="3">
        <v>20.424655460064201</v>
      </c>
      <c r="K32" s="3">
        <v>11.0252616282754</v>
      </c>
      <c r="L32" s="3">
        <v>14.7055739473395</v>
      </c>
      <c r="M32" s="3">
        <v>16.940646880239299</v>
      </c>
      <c r="N32" s="3">
        <v>14.3816052764052</v>
      </c>
      <c r="O32" s="3">
        <v>18.6091243479738</v>
      </c>
      <c r="P32" s="3">
        <v>12.948865843864001</v>
      </c>
      <c r="Q32" s="3">
        <v>14.260296691498199</v>
      </c>
      <c r="R32" s="3">
        <v>16.135547786389399</v>
      </c>
      <c r="S32" s="3">
        <v>8.9710662327011708</v>
      </c>
      <c r="T32" s="3">
        <v>12.7303582442786</v>
      </c>
      <c r="U32" s="3">
        <v>14.4820040086391</v>
      </c>
      <c r="V32" s="3">
        <v>15.410858413064799</v>
      </c>
    </row>
    <row r="33" spans="1:22" x14ac:dyDescent="0.35">
      <c r="A33" s="2">
        <v>42762</v>
      </c>
      <c r="B33" s="3">
        <v>15.138739721251699</v>
      </c>
      <c r="C33" s="3">
        <v>16.290138520814502</v>
      </c>
      <c r="D33" s="3">
        <v>17.606138675776702</v>
      </c>
      <c r="E33" s="3">
        <v>18.3042781623944</v>
      </c>
      <c r="F33" s="3">
        <v>14.4861896260837</v>
      </c>
      <c r="G33" s="3">
        <v>15.585875402859401</v>
      </c>
      <c r="H33" s="3">
        <v>17.3504256309086</v>
      </c>
      <c r="I33" s="3">
        <v>14.325157289817</v>
      </c>
      <c r="J33" s="3">
        <v>20.711850613380399</v>
      </c>
      <c r="K33" s="3">
        <v>11.483565592809301</v>
      </c>
      <c r="L33" s="3">
        <v>15.796727509657</v>
      </c>
      <c r="M33" s="3">
        <v>17.410856707433101</v>
      </c>
      <c r="N33" s="3">
        <v>14.1295414481491</v>
      </c>
      <c r="O33" s="3">
        <v>19.910105551653999</v>
      </c>
      <c r="P33" s="3">
        <v>13.796080124425901</v>
      </c>
      <c r="Q33" s="3">
        <v>15.1580226398912</v>
      </c>
      <c r="R33" s="3">
        <v>16.752617053789098</v>
      </c>
      <c r="S33" s="3">
        <v>9.56898219923211</v>
      </c>
      <c r="T33" s="3">
        <v>13.650179768579999</v>
      </c>
      <c r="U33" s="3">
        <v>14.372522575138699</v>
      </c>
      <c r="V33" s="3">
        <v>15.3204957758141</v>
      </c>
    </row>
    <row r="34" spans="1:22" x14ac:dyDescent="0.35">
      <c r="A34" s="2">
        <v>42794</v>
      </c>
      <c r="B34" s="3">
        <v>15.233936523719301</v>
      </c>
      <c r="C34" s="3">
        <v>16.802801928582699</v>
      </c>
      <c r="D34" s="3">
        <v>17.5649029289795</v>
      </c>
      <c r="E34" s="3">
        <v>17.7790095150858</v>
      </c>
      <c r="F34" s="3">
        <v>15.7847443903929</v>
      </c>
      <c r="G34" s="3">
        <v>16.229245706339999</v>
      </c>
      <c r="H34" s="3">
        <v>17.049857479405201</v>
      </c>
      <c r="I34" s="3">
        <v>14.5468041912956</v>
      </c>
      <c r="J34" s="3">
        <v>21.519895224587799</v>
      </c>
      <c r="K34" s="3">
        <v>11.659717991302401</v>
      </c>
      <c r="L34" s="3">
        <v>16.881827754095699</v>
      </c>
      <c r="M34" s="3">
        <v>18.426780145921999</v>
      </c>
      <c r="N34" s="3">
        <v>14.3949757653756</v>
      </c>
      <c r="O34" s="3">
        <v>20.568102773935699</v>
      </c>
      <c r="P34" s="3">
        <v>14.0635859284303</v>
      </c>
      <c r="Q34" s="3">
        <v>14.9118781388585</v>
      </c>
      <c r="R34" s="3">
        <v>16.349952355507799</v>
      </c>
      <c r="S34" s="3">
        <v>9.8798423800281405</v>
      </c>
      <c r="T34" s="3">
        <v>13.431995535535901</v>
      </c>
      <c r="U34" s="3">
        <v>15.6290014419234</v>
      </c>
      <c r="V34" s="3">
        <v>15.4240544855496</v>
      </c>
    </row>
    <row r="35" spans="1:22" x14ac:dyDescent="0.35">
      <c r="A35" s="2">
        <v>42822</v>
      </c>
      <c r="B35" s="3">
        <v>15.110469054476599</v>
      </c>
      <c r="C35" s="3">
        <v>17.1107004522487</v>
      </c>
      <c r="D35" s="3">
        <v>17.447149776459</v>
      </c>
      <c r="E35" s="3">
        <v>17.8310424435745</v>
      </c>
      <c r="F35" s="3">
        <v>15.456259293978199</v>
      </c>
      <c r="G35" s="3">
        <v>16.127870788753899</v>
      </c>
      <c r="H35" s="3">
        <v>17.155720035017001</v>
      </c>
      <c r="I35" s="3">
        <v>14.469309636107599</v>
      </c>
      <c r="J35" s="3">
        <v>21.358477888805801</v>
      </c>
      <c r="K35" s="3">
        <v>11.4969311219758</v>
      </c>
      <c r="L35" s="3">
        <v>16.4307089726797</v>
      </c>
      <c r="M35" s="3">
        <v>18.406442680243298</v>
      </c>
      <c r="N35" s="3">
        <v>14.063630478</v>
      </c>
      <c r="O35" s="3">
        <v>20.418820924430399</v>
      </c>
      <c r="P35" s="3">
        <v>14.001262409801299</v>
      </c>
      <c r="Q35" s="3">
        <v>14.7109228280907</v>
      </c>
      <c r="R35" s="3">
        <v>16.297029945327601</v>
      </c>
      <c r="S35" s="3">
        <v>9.7790446818699195</v>
      </c>
      <c r="T35" s="3">
        <v>13.287434340359299</v>
      </c>
      <c r="U35" s="3">
        <v>15.7045054234936</v>
      </c>
      <c r="V35" s="3">
        <v>15.194052943733199</v>
      </c>
    </row>
    <row r="36" spans="1:22" x14ac:dyDescent="0.35">
      <c r="A36" s="2">
        <v>42853</v>
      </c>
      <c r="B36" s="3">
        <v>15.040557127857999</v>
      </c>
      <c r="C36" s="3">
        <v>17.113102043550999</v>
      </c>
      <c r="D36" s="3">
        <v>17.4126592456815</v>
      </c>
      <c r="E36" s="3">
        <v>18.051285680521399</v>
      </c>
      <c r="F36" s="3">
        <v>15.344543157903299</v>
      </c>
      <c r="G36" s="3">
        <v>15.0824909195829</v>
      </c>
      <c r="H36" s="3">
        <v>17.241771960394701</v>
      </c>
      <c r="I36" s="3">
        <v>14.3575389344517</v>
      </c>
      <c r="J36" s="3">
        <v>20.868495918124999</v>
      </c>
      <c r="K36" s="3">
        <v>11.14263288055</v>
      </c>
      <c r="L36" s="3">
        <v>16.095920366690201</v>
      </c>
      <c r="M36" s="3">
        <v>18.324711547982002</v>
      </c>
      <c r="N36" s="3">
        <v>14.339026544684501</v>
      </c>
      <c r="O36" s="3">
        <v>20.402199796997401</v>
      </c>
      <c r="P36" s="3">
        <v>13.9440235075567</v>
      </c>
      <c r="Q36" s="3">
        <v>14.575640093904401</v>
      </c>
      <c r="R36" s="3">
        <v>16.172107478883401</v>
      </c>
      <c r="S36" s="3">
        <v>9.7863852561180291</v>
      </c>
      <c r="T36" s="3">
        <v>13.2291197215184</v>
      </c>
      <c r="U36" s="3">
        <v>15.804838601689699</v>
      </c>
      <c r="V36" s="3">
        <v>15.0869857290888</v>
      </c>
    </row>
    <row r="37" spans="1:22" x14ac:dyDescent="0.35">
      <c r="A37" s="2">
        <v>42881</v>
      </c>
      <c r="B37" s="3">
        <v>14.9779547826853</v>
      </c>
      <c r="C37" s="3">
        <v>17.371699110611999</v>
      </c>
      <c r="D37" s="3">
        <v>17.349585260501001</v>
      </c>
      <c r="E37" s="3">
        <v>18.095729166263801</v>
      </c>
      <c r="F37" s="3">
        <v>14.9255895856965</v>
      </c>
      <c r="G37" s="3">
        <v>15.104633434204599</v>
      </c>
      <c r="H37" s="3">
        <v>17.280176071096999</v>
      </c>
      <c r="I37" s="3">
        <v>14.395889506496401</v>
      </c>
      <c r="J37" s="3">
        <v>20.4721140362862</v>
      </c>
      <c r="K37" s="3">
        <v>11.171342552573099</v>
      </c>
      <c r="L37" s="3">
        <v>15.6855970432541</v>
      </c>
      <c r="M37" s="3">
        <v>18.3253608815739</v>
      </c>
      <c r="N37" s="3">
        <v>15.284598456179401</v>
      </c>
      <c r="O37" s="3">
        <v>20.494331417032601</v>
      </c>
      <c r="P37" s="3">
        <v>14.1322371378795</v>
      </c>
      <c r="Q37" s="3">
        <v>14.636455883732999</v>
      </c>
      <c r="R37" s="3">
        <v>16.0841894518441</v>
      </c>
      <c r="S37" s="3">
        <v>9.7381788539202301</v>
      </c>
      <c r="T37" s="3">
        <v>13.075858491855</v>
      </c>
      <c r="U37" s="3">
        <v>15.735853188947001</v>
      </c>
      <c r="V37" s="3">
        <v>15.019925972555701</v>
      </c>
    </row>
    <row r="38" spans="1:22" x14ac:dyDescent="0.35">
      <c r="A38" s="2">
        <v>42914</v>
      </c>
      <c r="B38" s="3">
        <v>15.3108839469497</v>
      </c>
      <c r="C38" s="3">
        <v>17.273727462304301</v>
      </c>
      <c r="D38" s="3">
        <v>17.3733007486322</v>
      </c>
      <c r="E38" s="3">
        <v>18.0463212396294</v>
      </c>
      <c r="F38" s="3">
        <v>14.632309358342001</v>
      </c>
      <c r="G38" s="3">
        <v>14.748741846127301</v>
      </c>
      <c r="H38" s="3">
        <v>17.2072628755908</v>
      </c>
      <c r="I38" s="3">
        <v>14.6060887630947</v>
      </c>
      <c r="J38" s="3">
        <v>19.902152448024701</v>
      </c>
      <c r="K38" s="3">
        <v>10.9844344910577</v>
      </c>
      <c r="L38" s="3">
        <v>15.0210589374538</v>
      </c>
      <c r="M38" s="3">
        <v>17.660545595051499</v>
      </c>
      <c r="N38" s="3">
        <v>15.1398212357877</v>
      </c>
      <c r="O38" s="3">
        <v>20.1637322591803</v>
      </c>
      <c r="P38" s="3">
        <v>14.099677223996601</v>
      </c>
      <c r="Q38" s="3">
        <v>13.980384800166901</v>
      </c>
      <c r="R38" s="3">
        <v>16.053198225281999</v>
      </c>
      <c r="S38" s="3">
        <v>9.7284475373235999</v>
      </c>
      <c r="T38" s="3">
        <v>12.7664549300696</v>
      </c>
      <c r="U38" s="3">
        <v>16.385027572154002</v>
      </c>
      <c r="V38" s="3">
        <v>15.5790701020158</v>
      </c>
    </row>
    <row r="39" spans="1:22" x14ac:dyDescent="0.35">
      <c r="A39" s="2">
        <v>42944</v>
      </c>
      <c r="B39" s="3">
        <v>15.3481773813389</v>
      </c>
      <c r="C39" s="3">
        <v>18.211576076952198</v>
      </c>
      <c r="D39" s="3">
        <v>17.309627160897001</v>
      </c>
      <c r="E39" s="3">
        <v>17.917213236950399</v>
      </c>
      <c r="F39" s="3">
        <v>14.3840509159785</v>
      </c>
      <c r="G39" s="3">
        <v>15.1029122269106</v>
      </c>
      <c r="H39" s="3">
        <v>17.2557693757139</v>
      </c>
      <c r="I39" s="3">
        <v>14.7073710630067</v>
      </c>
      <c r="J39" s="3">
        <v>20.157516273977802</v>
      </c>
      <c r="K39" s="3">
        <v>10.7428069272956</v>
      </c>
      <c r="L39" s="3">
        <v>14.9628296153831</v>
      </c>
      <c r="M39" s="3">
        <v>18.072708870007698</v>
      </c>
      <c r="N39" s="3">
        <v>15.2522592072383</v>
      </c>
      <c r="O39" s="3">
        <v>20.859920772902299</v>
      </c>
      <c r="P39" s="3">
        <v>14.5158439621705</v>
      </c>
      <c r="Q39" s="3">
        <v>14.2580045789056</v>
      </c>
      <c r="R39" s="3">
        <v>15.9958999931661</v>
      </c>
      <c r="S39" s="3">
        <v>9.7873659056802609</v>
      </c>
      <c r="T39" s="3">
        <v>13.0831216041984</v>
      </c>
      <c r="U39" s="3">
        <v>16.037509854639801</v>
      </c>
      <c r="V39" s="3">
        <v>15.3154527771025</v>
      </c>
    </row>
    <row r="40" spans="1:22" x14ac:dyDescent="0.35">
      <c r="A40" s="2">
        <v>42975</v>
      </c>
      <c r="B40" s="3">
        <v>15.5714590105099</v>
      </c>
      <c r="C40" s="3">
        <v>19.4540022226223</v>
      </c>
      <c r="D40" s="3">
        <v>17.407727907259499</v>
      </c>
      <c r="E40" s="3">
        <v>18.254302112624298</v>
      </c>
      <c r="F40" s="3">
        <v>14.6176290709085</v>
      </c>
      <c r="G40" s="3">
        <v>15.001206551185801</v>
      </c>
      <c r="H40" s="3">
        <v>17.397789837937399</v>
      </c>
      <c r="I40" s="3">
        <v>14.773928967583601</v>
      </c>
      <c r="J40" s="3">
        <v>19.588420329114498</v>
      </c>
      <c r="K40" s="3">
        <v>10.421220286975201</v>
      </c>
      <c r="L40" s="3">
        <v>15.472700114423301</v>
      </c>
      <c r="M40" s="3">
        <v>18.320796560074399</v>
      </c>
      <c r="N40" s="3">
        <v>15.4559356355681</v>
      </c>
      <c r="O40" s="3">
        <v>20.916524707706301</v>
      </c>
      <c r="P40" s="3">
        <v>14.5976449862302</v>
      </c>
      <c r="Q40" s="3">
        <v>13.732047975788101</v>
      </c>
      <c r="R40" s="3">
        <v>16.0137981195988</v>
      </c>
      <c r="S40" s="3">
        <v>9.6332992438827691</v>
      </c>
      <c r="T40" s="3">
        <v>12.615001607201</v>
      </c>
      <c r="U40" s="3">
        <v>17.0944018431552</v>
      </c>
      <c r="V40" s="3">
        <v>15.127750544574001</v>
      </c>
    </row>
    <row r="41" spans="1:22" x14ac:dyDescent="0.35">
      <c r="A41" s="2">
        <v>43006</v>
      </c>
      <c r="B41" s="3">
        <v>15.6188708174064</v>
      </c>
      <c r="C41" s="3">
        <v>20.328237597570201</v>
      </c>
      <c r="D41" s="3">
        <v>17.079714846288301</v>
      </c>
      <c r="E41" s="3">
        <v>18.6815657316425</v>
      </c>
      <c r="F41" s="3">
        <v>13.5169707858098</v>
      </c>
      <c r="G41" s="3">
        <v>16.531998750833299</v>
      </c>
      <c r="H41" s="3">
        <v>17.383944807867199</v>
      </c>
      <c r="I41" s="3">
        <v>14.2383660344235</v>
      </c>
      <c r="J41" s="3">
        <v>19.0066513596948</v>
      </c>
      <c r="K41" s="3">
        <v>10.3425741199464</v>
      </c>
      <c r="L41" s="3">
        <v>15.3860176510732</v>
      </c>
      <c r="M41" s="3">
        <v>17.283819347403199</v>
      </c>
      <c r="N41" s="3">
        <v>14.423184234846399</v>
      </c>
      <c r="O41" s="3">
        <v>20.658402016934101</v>
      </c>
      <c r="P41" s="3">
        <v>14.7017753556119</v>
      </c>
      <c r="Q41" s="3">
        <v>12.7075738902599</v>
      </c>
      <c r="R41" s="3">
        <v>16.450267757202599</v>
      </c>
      <c r="S41" s="3">
        <v>9.0375254000144007</v>
      </c>
      <c r="T41" s="3">
        <v>12.0670944195611</v>
      </c>
      <c r="U41" s="3">
        <v>17.748828793018699</v>
      </c>
      <c r="V41" s="3">
        <v>14.9119488537997</v>
      </c>
    </row>
    <row r="42" spans="1:22" x14ac:dyDescent="0.35">
      <c r="A42" s="2">
        <v>43035</v>
      </c>
      <c r="B42" s="3">
        <v>16.1329540343588</v>
      </c>
      <c r="C42" s="3">
        <v>18.268455703933199</v>
      </c>
      <c r="D42" s="3">
        <v>17.114816442805498</v>
      </c>
      <c r="E42" s="3">
        <v>19.295433312291198</v>
      </c>
      <c r="F42" s="3">
        <v>13.295229670985499</v>
      </c>
      <c r="G42" s="3">
        <v>16.4147797469859</v>
      </c>
      <c r="H42" s="3">
        <v>17.4358467201553</v>
      </c>
      <c r="I42" s="3">
        <v>14.709064315590799</v>
      </c>
      <c r="J42" s="3">
        <v>18.260146133860701</v>
      </c>
      <c r="K42" s="3">
        <v>10.583388395173801</v>
      </c>
      <c r="L42" s="3">
        <v>15.250868143520499</v>
      </c>
      <c r="M42" s="3">
        <v>18.097277143384598</v>
      </c>
      <c r="N42" s="3">
        <v>16.4595666556644</v>
      </c>
      <c r="O42" s="3">
        <v>21.612262350454301</v>
      </c>
      <c r="P42" s="3">
        <v>15.0051414203602</v>
      </c>
      <c r="Q42" s="3">
        <v>12.757115158472001</v>
      </c>
      <c r="R42" s="3">
        <v>16.861806983144898</v>
      </c>
      <c r="S42" s="3">
        <v>9.1167433717725892</v>
      </c>
      <c r="T42" s="3">
        <v>12.407733517671501</v>
      </c>
      <c r="U42" s="3">
        <v>18.316123723496599</v>
      </c>
      <c r="V42" s="3">
        <v>14.3053914238132</v>
      </c>
    </row>
    <row r="43" spans="1:22" x14ac:dyDescent="0.35">
      <c r="A43" s="2">
        <v>43067</v>
      </c>
      <c r="B43" s="3">
        <v>16.165638768235301</v>
      </c>
      <c r="C43" s="3">
        <v>16.403096225152201</v>
      </c>
      <c r="D43" s="3">
        <v>17.368304021633602</v>
      </c>
      <c r="E43" s="3">
        <v>19.095678778488601</v>
      </c>
      <c r="F43" s="3">
        <v>12.7480205560248</v>
      </c>
      <c r="G43" s="3">
        <v>16.877576003978401</v>
      </c>
      <c r="H43" s="3">
        <v>17.2631642703209</v>
      </c>
      <c r="I43" s="3">
        <v>14.741251825766099</v>
      </c>
      <c r="J43" s="3">
        <v>16.839159918848999</v>
      </c>
      <c r="K43" s="3">
        <v>10.277201890520899</v>
      </c>
      <c r="L43" s="3">
        <v>14.769927804317501</v>
      </c>
      <c r="M43" s="3">
        <v>19.133428072808702</v>
      </c>
      <c r="N43" s="3">
        <v>16.960000583039101</v>
      </c>
      <c r="O43" s="3">
        <v>21.9831500028588</v>
      </c>
      <c r="P43" s="3">
        <v>15.5927901443915</v>
      </c>
      <c r="Q43" s="3">
        <v>12.1400723153993</v>
      </c>
      <c r="R43" s="3">
        <v>17.100513006786201</v>
      </c>
      <c r="S43" s="3">
        <v>8.4090817878758202</v>
      </c>
      <c r="T43" s="3">
        <v>11.340269555488099</v>
      </c>
      <c r="U43" s="3">
        <v>20.337893087840101</v>
      </c>
      <c r="V43" s="3">
        <v>14.2544233854167</v>
      </c>
    </row>
    <row r="44" spans="1:22" x14ac:dyDescent="0.35">
      <c r="A44" s="2">
        <v>43097</v>
      </c>
      <c r="B44" s="3">
        <v>15.846557293296501</v>
      </c>
      <c r="C44" s="3">
        <v>18.005685861002</v>
      </c>
      <c r="D44" s="3">
        <v>17.835934726998101</v>
      </c>
      <c r="E44" s="3">
        <v>19.801275039753101</v>
      </c>
      <c r="F44" s="3">
        <v>12.4645830933529</v>
      </c>
      <c r="G44" s="3">
        <v>17.0543434668377</v>
      </c>
      <c r="H44" s="3">
        <v>18.220380160574699</v>
      </c>
      <c r="I44" s="3">
        <v>14.538035566428601</v>
      </c>
      <c r="J44" s="3">
        <v>17.011943286475301</v>
      </c>
      <c r="K44" s="3">
        <v>10.099670635088501</v>
      </c>
      <c r="L44" s="3">
        <v>14.9361223129035</v>
      </c>
      <c r="M44" s="3">
        <v>18.672722688934702</v>
      </c>
      <c r="N44" s="3">
        <v>20.331644104906399</v>
      </c>
      <c r="O44" s="3">
        <v>22.518421964540401</v>
      </c>
      <c r="P44" s="3">
        <v>15.3404334423401</v>
      </c>
      <c r="Q44" s="3">
        <v>13.3602085500937</v>
      </c>
      <c r="R44" s="3">
        <v>17.678924250920801</v>
      </c>
      <c r="S44" s="3">
        <v>9.0074608627318309</v>
      </c>
      <c r="T44" s="3">
        <v>11.748220356253301</v>
      </c>
      <c r="U44" s="3">
        <v>22.805005929524299</v>
      </c>
      <c r="V44" s="3">
        <v>14.370083630953101</v>
      </c>
    </row>
    <row r="45" spans="1:22" x14ac:dyDescent="0.35">
      <c r="A45" s="2">
        <v>43126</v>
      </c>
      <c r="B45" s="3">
        <v>16.925488826302999</v>
      </c>
      <c r="C45" s="3">
        <v>18.4814348093965</v>
      </c>
      <c r="D45" s="3">
        <v>18.7019782788052</v>
      </c>
      <c r="E45" s="3">
        <v>20.5396055443953</v>
      </c>
      <c r="F45" s="3">
        <v>13.302754423869899</v>
      </c>
      <c r="G45" s="3">
        <v>18.249596749842699</v>
      </c>
      <c r="H45" s="3">
        <v>18.854366810601</v>
      </c>
      <c r="I45" s="3">
        <v>15.068916773148</v>
      </c>
      <c r="J45" s="3">
        <v>17.789156898089001</v>
      </c>
      <c r="K45" s="3">
        <v>10.7813386762906</v>
      </c>
      <c r="L45" s="3">
        <v>16.516434231311599</v>
      </c>
      <c r="M45" s="3">
        <v>19.3379460118874</v>
      </c>
      <c r="N45" s="3">
        <v>22.846749129130998</v>
      </c>
      <c r="O45" s="3">
        <v>23.344052299489199</v>
      </c>
      <c r="P45" s="3">
        <v>16.868817720090501</v>
      </c>
      <c r="Q45" s="3">
        <v>13.919500145713201</v>
      </c>
      <c r="R45" s="3">
        <v>18.4886169821458</v>
      </c>
      <c r="S45" s="3">
        <v>9.36471102211374</v>
      </c>
      <c r="T45" s="3">
        <v>12.368661784205401</v>
      </c>
      <c r="U45" s="3">
        <v>26.137956017953499</v>
      </c>
      <c r="V45" s="3">
        <v>15.147476646014599</v>
      </c>
    </row>
    <row r="46" spans="1:22" x14ac:dyDescent="0.35">
      <c r="A46" s="2">
        <v>43159</v>
      </c>
      <c r="B46" s="3">
        <v>15.3223457028861</v>
      </c>
      <c r="C46" s="3">
        <v>17.5551648134219</v>
      </c>
      <c r="D46" s="3">
        <v>17.683224549440901</v>
      </c>
      <c r="E46" s="3">
        <v>19.403108620690201</v>
      </c>
      <c r="F46" s="3">
        <v>11.7666170547398</v>
      </c>
      <c r="G46" s="3">
        <v>19.8720432327877</v>
      </c>
      <c r="H46" s="3">
        <v>18.6001895224991</v>
      </c>
      <c r="I46" s="3">
        <v>14.4670932570349</v>
      </c>
      <c r="J46" s="3">
        <v>17.9727025626927</v>
      </c>
      <c r="K46" s="3">
        <v>10.5686269854027</v>
      </c>
      <c r="L46" s="3">
        <v>16.6295583770173</v>
      </c>
      <c r="M46" s="3">
        <v>18.124242612638501</v>
      </c>
      <c r="N46" s="3">
        <v>23.9417061514241</v>
      </c>
      <c r="O46" s="3">
        <v>21.755450666534301</v>
      </c>
      <c r="P46" s="3">
        <v>15.3586950861764</v>
      </c>
      <c r="Q46" s="3">
        <v>12.837489123309</v>
      </c>
      <c r="R46" s="3">
        <v>17.849127828806701</v>
      </c>
      <c r="S46" s="3">
        <v>9.2387180963831792</v>
      </c>
      <c r="T46" s="3">
        <v>12.392970597408</v>
      </c>
      <c r="U46" s="3">
        <v>24.634984074486901</v>
      </c>
      <c r="V46" s="3">
        <v>15.027850694600399</v>
      </c>
    </row>
    <row r="47" spans="1:22" x14ac:dyDescent="0.35">
      <c r="A47" s="2">
        <v>43187</v>
      </c>
      <c r="B47" s="3">
        <v>15.0119127851075</v>
      </c>
      <c r="C47" s="3">
        <v>17.203866109509899</v>
      </c>
      <c r="D47" s="3">
        <v>17.253356861082899</v>
      </c>
      <c r="E47" s="3">
        <v>19.009256148345202</v>
      </c>
      <c r="F47" s="3">
        <v>11.601561625899199</v>
      </c>
      <c r="G47" s="3">
        <v>19.287492993238601</v>
      </c>
      <c r="H47" s="3">
        <v>18.4014160226562</v>
      </c>
      <c r="I47" s="3">
        <v>14.4123958900222</v>
      </c>
      <c r="J47" s="3">
        <v>17.670606679793899</v>
      </c>
      <c r="K47" s="3">
        <v>10.416582385902499</v>
      </c>
      <c r="L47" s="3">
        <v>16.131765296633599</v>
      </c>
      <c r="M47" s="3">
        <v>17.892221352724999</v>
      </c>
      <c r="N47" s="3">
        <v>23.035383345618399</v>
      </c>
      <c r="O47" s="3">
        <v>21.3751509123849</v>
      </c>
      <c r="P47" s="3">
        <v>15.0277926838175</v>
      </c>
      <c r="Q47" s="3">
        <v>12.6753322013892</v>
      </c>
      <c r="R47" s="3">
        <v>17.534444545756902</v>
      </c>
      <c r="S47" s="3">
        <v>9.0370283295342606</v>
      </c>
      <c r="T47" s="3">
        <v>12.233891897943501</v>
      </c>
      <c r="U47" s="3">
        <v>24.600118092585301</v>
      </c>
      <c r="V47" s="3">
        <v>15.2703840722411</v>
      </c>
    </row>
    <row r="48" spans="1:22" x14ac:dyDescent="0.35">
      <c r="A48" s="2">
        <v>43217</v>
      </c>
      <c r="B48" s="3">
        <v>14.531500773172599</v>
      </c>
      <c r="C48" s="3">
        <v>17.040325779196401</v>
      </c>
      <c r="D48" s="3">
        <v>16.841007921424399</v>
      </c>
      <c r="E48" s="3">
        <v>18.6217908435349</v>
      </c>
      <c r="F48" s="3">
        <v>11.7525792096933</v>
      </c>
      <c r="G48" s="3">
        <v>18.8975833862917</v>
      </c>
      <c r="H48" s="3">
        <v>18.2570138601168</v>
      </c>
      <c r="I48" s="3">
        <v>14.2299462024361</v>
      </c>
      <c r="J48" s="3">
        <v>17.685408539036299</v>
      </c>
      <c r="K48" s="3">
        <v>10.326079941509599</v>
      </c>
      <c r="L48" s="3">
        <v>15.957262256719201</v>
      </c>
      <c r="M48" s="3">
        <v>17.741985273704898</v>
      </c>
      <c r="N48" s="3">
        <v>22.7652612580309</v>
      </c>
      <c r="O48" s="3">
        <v>21.4975378262227</v>
      </c>
      <c r="P48" s="3">
        <v>14.7963221647615</v>
      </c>
      <c r="Q48" s="3">
        <v>12.734197887269101</v>
      </c>
      <c r="R48" s="3">
        <v>17.282319332946798</v>
      </c>
      <c r="S48" s="3">
        <v>8.7793619205674709</v>
      </c>
      <c r="T48" s="3">
        <v>12.392468202873999</v>
      </c>
      <c r="U48" s="3">
        <v>24.049807681972101</v>
      </c>
      <c r="V48" s="3">
        <v>15.394316332011501</v>
      </c>
    </row>
    <row r="49" spans="1:22" x14ac:dyDescent="0.35">
      <c r="A49" s="2">
        <v>43245</v>
      </c>
      <c r="B49" s="3">
        <v>14.328195609898099</v>
      </c>
      <c r="C49" s="3">
        <v>16.4128327091633</v>
      </c>
      <c r="D49" s="3">
        <v>16.5930500805542</v>
      </c>
      <c r="E49" s="3">
        <v>18.532147157025399</v>
      </c>
      <c r="F49" s="3">
        <v>11.613684332248001</v>
      </c>
      <c r="G49" s="3">
        <v>18.294896251419502</v>
      </c>
      <c r="H49" s="3">
        <v>17.983262041914799</v>
      </c>
      <c r="I49" s="3">
        <v>14.298480123081299</v>
      </c>
      <c r="J49" s="3">
        <v>17.1097423439392</v>
      </c>
      <c r="K49" s="3">
        <v>10.160814180817701</v>
      </c>
      <c r="L49" s="3">
        <v>15.1241945783815</v>
      </c>
      <c r="M49" s="3">
        <v>17.3741200297289</v>
      </c>
      <c r="N49" s="3">
        <v>21.8233594980342</v>
      </c>
      <c r="O49" s="3">
        <v>21.172400330082102</v>
      </c>
      <c r="P49" s="3">
        <v>14.7555125996273</v>
      </c>
      <c r="Q49" s="3">
        <v>12.6138067239756</v>
      </c>
      <c r="R49" s="3">
        <v>17.114629123261601</v>
      </c>
      <c r="S49" s="3">
        <v>8.5013645999820504</v>
      </c>
      <c r="T49" s="3">
        <v>11.868959630775301</v>
      </c>
      <c r="U49" s="3">
        <v>23.5460213678058</v>
      </c>
      <c r="V49" s="3">
        <v>15.3298005786191</v>
      </c>
    </row>
    <row r="50" spans="1:22" x14ac:dyDescent="0.35">
      <c r="A50" s="2">
        <v>43279</v>
      </c>
      <c r="B50" s="3">
        <v>13.5286571923005</v>
      </c>
      <c r="C50" s="3">
        <v>15.3972601155156</v>
      </c>
      <c r="D50" s="3">
        <v>15.558889070903399</v>
      </c>
      <c r="E50" s="3">
        <v>17.6921062750808</v>
      </c>
      <c r="F50" s="3">
        <v>11.2089826030873</v>
      </c>
      <c r="G50" s="3">
        <v>17.6816393978118</v>
      </c>
      <c r="H50" s="3">
        <v>17.4140162500433</v>
      </c>
      <c r="I50" s="3">
        <v>14.011380140488001</v>
      </c>
      <c r="J50" s="3">
        <v>17.247905131615699</v>
      </c>
      <c r="K50" s="3">
        <v>9.7625819443099502</v>
      </c>
      <c r="L50" s="3">
        <v>14.213357931807099</v>
      </c>
      <c r="M50" s="3">
        <v>16.7370151327668</v>
      </c>
      <c r="N50" s="3">
        <v>21.593000093457899</v>
      </c>
      <c r="O50" s="3">
        <v>20.9768074860031</v>
      </c>
      <c r="P50" s="3">
        <v>14.164490538366699</v>
      </c>
      <c r="Q50" s="3">
        <v>12.4668969430278</v>
      </c>
      <c r="R50" s="3">
        <v>16.313510839503</v>
      </c>
      <c r="S50" s="3">
        <v>8.0923600964392808</v>
      </c>
      <c r="T50" s="3">
        <v>11.9606659281086</v>
      </c>
      <c r="U50" s="3">
        <v>22.0276738558175</v>
      </c>
      <c r="V50" s="3">
        <v>15.529996612857101</v>
      </c>
    </row>
    <row r="51" spans="1:22" x14ac:dyDescent="0.35">
      <c r="A51" s="2">
        <v>43308</v>
      </c>
      <c r="B51" s="3">
        <v>13.277727502068901</v>
      </c>
      <c r="C51" s="3">
        <v>15.4964928862926</v>
      </c>
      <c r="D51" s="3">
        <v>15.8350863552158</v>
      </c>
      <c r="E51" s="3">
        <v>17.998098336521501</v>
      </c>
      <c r="F51" s="3">
        <v>11.6556835888529</v>
      </c>
      <c r="G51" s="3">
        <v>17.684889402024101</v>
      </c>
      <c r="H51" s="3">
        <v>17.795742240542001</v>
      </c>
      <c r="I51" s="3">
        <v>14.2697681014383</v>
      </c>
      <c r="J51" s="3">
        <v>17.576718187651199</v>
      </c>
      <c r="K51" s="3">
        <v>9.6073614907876195</v>
      </c>
      <c r="L51" s="3">
        <v>14.3508043521157</v>
      </c>
      <c r="M51" s="3">
        <v>16.721314347958302</v>
      </c>
      <c r="N51" s="3">
        <v>21.092395679309</v>
      </c>
      <c r="O51" s="3">
        <v>21.6025540235111</v>
      </c>
      <c r="P51" s="3">
        <v>14.2124925849429</v>
      </c>
      <c r="Q51" s="3">
        <v>12.744871714301301</v>
      </c>
      <c r="R51" s="3">
        <v>16.595826515179098</v>
      </c>
      <c r="S51" s="3">
        <v>7.82650656715479</v>
      </c>
      <c r="T51" s="3">
        <v>12.2811455725914</v>
      </c>
      <c r="U51" s="3">
        <v>21.837660152863599</v>
      </c>
      <c r="V51" s="3">
        <v>15.4644931290469</v>
      </c>
    </row>
    <row r="52" spans="1:22" x14ac:dyDescent="0.35">
      <c r="A52" s="2">
        <v>43340</v>
      </c>
      <c r="B52" s="3">
        <v>12.634401659470299</v>
      </c>
      <c r="C52" s="3">
        <v>15.4196345363447</v>
      </c>
      <c r="D52" s="3">
        <v>16.025050468154401</v>
      </c>
      <c r="E52" s="3">
        <v>17.765904270770299</v>
      </c>
      <c r="F52" s="3">
        <v>12.036411735999801</v>
      </c>
      <c r="G52" s="3">
        <v>17.2156993235714</v>
      </c>
      <c r="H52" s="3">
        <v>18.016702107685798</v>
      </c>
      <c r="I52" s="3">
        <v>14.1533005248713</v>
      </c>
      <c r="J52" s="3">
        <v>17.410982479068501</v>
      </c>
      <c r="K52" s="3">
        <v>9.4540994209594906</v>
      </c>
      <c r="L52" s="3">
        <v>13.6466492051222</v>
      </c>
      <c r="M52" s="3">
        <v>16.9622540819426</v>
      </c>
      <c r="N52" s="3">
        <v>21.324236424043502</v>
      </c>
      <c r="O52" s="3">
        <v>22.529778809048398</v>
      </c>
      <c r="P52" s="3">
        <v>13.7272680190312</v>
      </c>
      <c r="Q52" s="3">
        <v>13.216852001383</v>
      </c>
      <c r="R52" s="3">
        <v>16.443463364385401</v>
      </c>
      <c r="S52" s="3">
        <v>7.5281953147224101</v>
      </c>
      <c r="T52" s="3">
        <v>12.3970533960689</v>
      </c>
      <c r="U52" s="3">
        <v>22.0368664550777</v>
      </c>
      <c r="V52" s="3">
        <v>15.066476270967501</v>
      </c>
    </row>
    <row r="53" spans="1:22" x14ac:dyDescent="0.35">
      <c r="A53" s="2">
        <v>43371</v>
      </c>
      <c r="B53" s="3">
        <v>12.711953131908</v>
      </c>
      <c r="C53" s="3">
        <v>15.1373274331362</v>
      </c>
      <c r="D53" s="3">
        <v>15.558475521645301</v>
      </c>
      <c r="E53" s="3">
        <v>16.430712155312499</v>
      </c>
      <c r="F53" s="3">
        <v>11.6361409885646</v>
      </c>
      <c r="G53" s="3">
        <v>16.506451795422102</v>
      </c>
      <c r="H53" s="3">
        <v>17.657889627589899</v>
      </c>
      <c r="I53" s="3">
        <v>13.8577852483696</v>
      </c>
      <c r="J53" s="3">
        <v>17.1686873987436</v>
      </c>
      <c r="K53" s="3">
        <v>9.4088660482513298</v>
      </c>
      <c r="L53" s="3">
        <v>13.328493617475299</v>
      </c>
      <c r="M53" s="3">
        <v>15.605461082115401</v>
      </c>
      <c r="N53" s="3">
        <v>21.060886820827299</v>
      </c>
      <c r="O53" s="3">
        <v>21.334958077558401</v>
      </c>
      <c r="P53" s="3">
        <v>13.290238044238601</v>
      </c>
      <c r="Q53" s="3">
        <v>13.0867097731791</v>
      </c>
      <c r="R53" s="3">
        <v>16.4648715454525</v>
      </c>
      <c r="S53" s="3">
        <v>7.7274542569531501</v>
      </c>
      <c r="T53" s="3">
        <v>12.821002600261799</v>
      </c>
      <c r="U53" s="3">
        <v>21.3167639871284</v>
      </c>
      <c r="V53" s="3">
        <v>14.889714578674001</v>
      </c>
    </row>
    <row r="54" spans="1:22" x14ac:dyDescent="0.35">
      <c r="A54" s="2">
        <v>43399</v>
      </c>
      <c r="B54" s="3">
        <v>11.6819918574816</v>
      </c>
      <c r="C54" s="3">
        <v>16.973903888888</v>
      </c>
      <c r="D54" s="3">
        <v>14.875796760443301</v>
      </c>
      <c r="E54" s="3">
        <v>15.9933430241142</v>
      </c>
      <c r="F54" s="3">
        <v>10.8786838216904</v>
      </c>
      <c r="G54" s="3">
        <v>15.946292172008899</v>
      </c>
      <c r="H54" s="3">
        <v>16.5393516421241</v>
      </c>
      <c r="I54" s="3">
        <v>12.3007730093421</v>
      </c>
      <c r="J54" s="3">
        <v>16.1247505983259</v>
      </c>
      <c r="K54" s="3">
        <v>8.4236798411319</v>
      </c>
      <c r="L54" s="3">
        <v>13.864191205427501</v>
      </c>
      <c r="M54" s="3">
        <v>14.167864332665699</v>
      </c>
      <c r="N54" s="3">
        <v>19.035055219003699</v>
      </c>
      <c r="O54" s="3">
        <v>19.889507484003801</v>
      </c>
      <c r="P54" s="3">
        <v>11.888420176686701</v>
      </c>
      <c r="Q54" s="3">
        <v>13.662043066346</v>
      </c>
      <c r="R54" s="3">
        <v>15.375925334480501</v>
      </c>
      <c r="S54" s="3">
        <v>7.0286917242774001</v>
      </c>
      <c r="T54" s="3">
        <v>12.4700105818805</v>
      </c>
      <c r="U54" s="3">
        <v>19.354253557573902</v>
      </c>
      <c r="V54" s="3">
        <v>15.017929814461199</v>
      </c>
    </row>
    <row r="55" spans="1:22" x14ac:dyDescent="0.35">
      <c r="A55" s="2">
        <v>43432</v>
      </c>
      <c r="B55" s="3">
        <v>11.3711635768673</v>
      </c>
      <c r="C55" s="3">
        <v>17.2621545526213</v>
      </c>
      <c r="D55" s="3">
        <v>15.4106334100924</v>
      </c>
      <c r="E55" s="3">
        <v>16.206766453228902</v>
      </c>
      <c r="F55" s="3">
        <v>11.5723520141587</v>
      </c>
      <c r="G55" s="3">
        <v>16.518221885794699</v>
      </c>
      <c r="H55" s="3">
        <v>16.6525493602539</v>
      </c>
      <c r="I55" s="3">
        <v>12.632835636371199</v>
      </c>
      <c r="J55" s="3">
        <v>14.5708577857332</v>
      </c>
      <c r="K55" s="3">
        <v>8.5103644958495508</v>
      </c>
      <c r="L55" s="3">
        <v>13.9201753442916</v>
      </c>
      <c r="M55" s="3">
        <v>14.8880219496859</v>
      </c>
      <c r="N55" s="3">
        <v>17.5237646879756</v>
      </c>
      <c r="O55" s="3">
        <v>21.3894816653122</v>
      </c>
      <c r="P55" s="3">
        <v>12.4068493418734</v>
      </c>
      <c r="Q55" s="3">
        <v>13.8972350236044</v>
      </c>
      <c r="R55" s="3">
        <v>15.205400627075401</v>
      </c>
      <c r="S55" s="3">
        <v>6.7884658764411903</v>
      </c>
      <c r="T55" s="3">
        <v>12.6724123958149</v>
      </c>
      <c r="U55" s="3">
        <v>19.624625036998399</v>
      </c>
      <c r="V55" s="3">
        <v>14.6418694292987</v>
      </c>
    </row>
    <row r="56" spans="1:22" x14ac:dyDescent="0.35">
      <c r="A56" s="2">
        <v>43462</v>
      </c>
      <c r="B56" s="3">
        <v>10.6764803649423</v>
      </c>
      <c r="C56" s="3">
        <v>16.284948379004799</v>
      </c>
      <c r="D56" s="3">
        <v>15.581822843918699</v>
      </c>
      <c r="E56" s="3">
        <v>16.809143300835899</v>
      </c>
      <c r="F56" s="3">
        <v>11.457907125835099</v>
      </c>
      <c r="G56" s="3">
        <v>17.071847119082101</v>
      </c>
      <c r="H56" s="3">
        <v>16.913262483731302</v>
      </c>
      <c r="I56" s="3">
        <v>12.5161595340857</v>
      </c>
      <c r="J56" s="3">
        <v>14.567223552966899</v>
      </c>
      <c r="K56" s="3">
        <v>8.1495815760323005</v>
      </c>
      <c r="L56" s="3">
        <v>13.696329573753999</v>
      </c>
      <c r="M56" s="3">
        <v>14.8520674819852</v>
      </c>
      <c r="N56" s="3">
        <v>14.3173511569643</v>
      </c>
      <c r="O56" s="3">
        <v>21.620945902716901</v>
      </c>
      <c r="P56" s="3">
        <v>11.382913927501299</v>
      </c>
      <c r="Q56" s="3">
        <v>14.0349055150163</v>
      </c>
      <c r="R56" s="3">
        <v>14.2800531873881</v>
      </c>
      <c r="S56" s="3">
        <v>6.5889502430612703</v>
      </c>
      <c r="T56" s="3">
        <v>11.887801097498</v>
      </c>
      <c r="U56" s="3">
        <v>17.551014356134601</v>
      </c>
      <c r="V56" s="3">
        <v>15.259094354756099</v>
      </c>
    </row>
    <row r="57" spans="1:22" x14ac:dyDescent="0.35">
      <c r="A57" s="2">
        <v>43493</v>
      </c>
      <c r="B57" s="3">
        <v>11.2723816373456</v>
      </c>
      <c r="C57" s="3">
        <v>17.799825625168101</v>
      </c>
      <c r="D57" s="3">
        <v>16.297039553321301</v>
      </c>
      <c r="E57" s="3">
        <v>17.677608327129199</v>
      </c>
      <c r="F57" s="3">
        <v>11.7402464270913</v>
      </c>
      <c r="G57" s="3">
        <v>18.402062733536901</v>
      </c>
      <c r="H57" s="3">
        <v>16.992862715751201</v>
      </c>
      <c r="I57" s="3">
        <v>13.260428602508799</v>
      </c>
      <c r="J57" s="3">
        <v>15.362178464212599</v>
      </c>
      <c r="K57" s="3">
        <v>9.2982006495629292</v>
      </c>
      <c r="L57" s="3">
        <v>14.840238224628299</v>
      </c>
      <c r="M57" s="3">
        <v>15.2436849332314</v>
      </c>
      <c r="N57" s="3">
        <v>17.4643564046542</v>
      </c>
      <c r="O57" s="3">
        <v>21.284657765097801</v>
      </c>
      <c r="P57" s="3">
        <v>12.2262048063414</v>
      </c>
      <c r="Q57" s="3">
        <v>14.6504421337632</v>
      </c>
      <c r="R57" s="3">
        <v>15.246854203916801</v>
      </c>
      <c r="S57" s="3">
        <v>7.3284552271027303</v>
      </c>
      <c r="T57" s="3">
        <v>12.2267291994917</v>
      </c>
      <c r="U57" s="3">
        <v>18.4573780061449</v>
      </c>
      <c r="V57" s="3">
        <v>17.324313231651502</v>
      </c>
    </row>
    <row r="58" spans="1:22" x14ac:dyDescent="0.35">
      <c r="A58" s="2">
        <v>43524</v>
      </c>
      <c r="B58" s="3">
        <v>12.6999924874264</v>
      </c>
      <c r="C58" s="3">
        <v>15.8233364971898</v>
      </c>
      <c r="D58" s="3">
        <v>15.903091853353599</v>
      </c>
      <c r="E58" s="3">
        <v>16.8003710385874</v>
      </c>
      <c r="F58" s="3">
        <v>11.5051836429408</v>
      </c>
      <c r="G58" s="3">
        <v>20.2207843788288</v>
      </c>
      <c r="H58" s="3">
        <v>17.107100488857</v>
      </c>
      <c r="I58" s="3">
        <v>14.0790637500466</v>
      </c>
      <c r="J58" s="3">
        <v>15.5558127306881</v>
      </c>
      <c r="K58" s="3">
        <v>9.9866346132813408</v>
      </c>
      <c r="L58" s="3">
        <v>14.8241255113211</v>
      </c>
      <c r="M58" s="3">
        <v>15.444779910838401</v>
      </c>
      <c r="N58" s="3">
        <v>18.786589289729601</v>
      </c>
      <c r="O58" s="3">
        <v>21.712392471377399</v>
      </c>
      <c r="P58" s="3">
        <v>12.826471188208901</v>
      </c>
      <c r="Q58" s="3">
        <v>13.6268375324807</v>
      </c>
      <c r="R58" s="3">
        <v>16.247065005323901</v>
      </c>
      <c r="S58" s="3">
        <v>7.4111780247555901</v>
      </c>
      <c r="T58" s="3">
        <v>12.7112629823351</v>
      </c>
      <c r="U58" s="3">
        <v>19.6958375052901</v>
      </c>
      <c r="V58" s="3">
        <v>17.215549997691699</v>
      </c>
    </row>
    <row r="59" spans="1:22" x14ac:dyDescent="0.35">
      <c r="A59" s="2">
        <v>43552</v>
      </c>
      <c r="B59" s="3">
        <v>12.612839322045099</v>
      </c>
      <c r="C59" s="3">
        <v>15.653637151339</v>
      </c>
      <c r="D59" s="3">
        <v>15.8662949730547</v>
      </c>
      <c r="E59" s="3">
        <v>16.751548651796899</v>
      </c>
      <c r="F59" s="3">
        <v>11.5712379659264</v>
      </c>
      <c r="G59" s="3">
        <v>19.852569807307599</v>
      </c>
      <c r="H59" s="3">
        <v>16.956267115312102</v>
      </c>
      <c r="I59" s="3">
        <v>14.2495637688173</v>
      </c>
      <c r="J59" s="3">
        <v>15.3659318081246</v>
      </c>
      <c r="K59" s="3">
        <v>10.122876860048899</v>
      </c>
      <c r="L59" s="3">
        <v>14.495279164058999</v>
      </c>
      <c r="M59" s="3">
        <v>15.1969127472941</v>
      </c>
      <c r="N59" s="3">
        <v>18.6084228624979</v>
      </c>
      <c r="O59" s="3">
        <v>21.673311781334998</v>
      </c>
      <c r="P59" s="3">
        <v>12.8021580413247</v>
      </c>
      <c r="Q59" s="3">
        <v>13.5605652295885</v>
      </c>
      <c r="R59" s="3">
        <v>16.126366450479001</v>
      </c>
      <c r="S59" s="3">
        <v>7.2669265612738201</v>
      </c>
      <c r="T59" s="3">
        <v>12.7097825635585</v>
      </c>
      <c r="U59" s="3">
        <v>19.559922852546801</v>
      </c>
      <c r="V59" s="3">
        <v>17.281693315961299</v>
      </c>
    </row>
    <row r="60" spans="1:22" x14ac:dyDescent="0.35">
      <c r="A60" s="2">
        <v>43581</v>
      </c>
      <c r="B60" s="3">
        <v>12.6955074390909</v>
      </c>
      <c r="C60" s="3">
        <v>15.667544094286001</v>
      </c>
      <c r="D60" s="3">
        <v>15.666724510246199</v>
      </c>
      <c r="E60" s="3">
        <v>16.712440437338699</v>
      </c>
      <c r="F60" s="3">
        <v>11.6983642408088</v>
      </c>
      <c r="G60" s="3">
        <v>19.130099088941201</v>
      </c>
      <c r="H60" s="3">
        <v>16.918584473431899</v>
      </c>
      <c r="I60" s="3">
        <v>14.535820895153</v>
      </c>
      <c r="J60" s="3">
        <v>15.4282521556137</v>
      </c>
      <c r="K60" s="3">
        <v>10.468460616199399</v>
      </c>
      <c r="L60" s="3">
        <v>14.1873857323863</v>
      </c>
      <c r="M60" s="3">
        <v>15.3412396908142</v>
      </c>
      <c r="N60" s="3">
        <v>18.456112657413101</v>
      </c>
      <c r="O60" s="3">
        <v>21.652434097539999</v>
      </c>
      <c r="P60" s="3">
        <v>12.8972938576481</v>
      </c>
      <c r="Q60" s="3">
        <v>13.7280494871224</v>
      </c>
      <c r="R60" s="3">
        <v>16.152247215967101</v>
      </c>
      <c r="S60" s="3">
        <v>7.1730803419960996</v>
      </c>
      <c r="T60" s="3">
        <v>12.9047207251744</v>
      </c>
      <c r="U60" s="3">
        <v>19.742326743713601</v>
      </c>
      <c r="V60" s="3">
        <v>17.5440933795795</v>
      </c>
    </row>
    <row r="61" spans="1:22" x14ac:dyDescent="0.35">
      <c r="A61" s="2">
        <v>43613</v>
      </c>
      <c r="B61" s="3">
        <v>12.3591804822043</v>
      </c>
      <c r="C61" s="3">
        <v>15.277016972553399</v>
      </c>
      <c r="D61" s="3">
        <v>15.137111316355799</v>
      </c>
      <c r="E61" s="3">
        <v>16.570525721088998</v>
      </c>
      <c r="F61" s="3">
        <v>11.337005193026799</v>
      </c>
      <c r="G61" s="3">
        <v>17.970582532681998</v>
      </c>
      <c r="H61" s="3">
        <v>16.8309385638203</v>
      </c>
      <c r="I61" s="3">
        <v>14.303693372023</v>
      </c>
      <c r="J61" s="3">
        <v>14.8936297979768</v>
      </c>
      <c r="K61" s="3">
        <v>10.4678243422207</v>
      </c>
      <c r="L61" s="3">
        <v>14.088546756685901</v>
      </c>
      <c r="M61" s="3">
        <v>14.6549844441506</v>
      </c>
      <c r="N61" s="3">
        <v>17.8581388037435</v>
      </c>
      <c r="O61" s="3">
        <v>21.6691855508979</v>
      </c>
      <c r="P61" s="3">
        <v>12.3095280731645</v>
      </c>
      <c r="Q61" s="3">
        <v>13.3638823035733</v>
      </c>
      <c r="R61" s="3">
        <v>16.0064379181396</v>
      </c>
      <c r="S61" s="3">
        <v>6.9510384114653698</v>
      </c>
      <c r="T61" s="3">
        <v>12.478822318144401</v>
      </c>
      <c r="U61" s="3">
        <v>19.477446189022299</v>
      </c>
      <c r="V61" s="3">
        <v>17.160179890604599</v>
      </c>
    </row>
    <row r="62" spans="1:22" x14ac:dyDescent="0.35">
      <c r="A62" s="2">
        <v>43644</v>
      </c>
      <c r="B62" s="3">
        <v>12.728368666828199</v>
      </c>
      <c r="C62" s="3">
        <v>16.063841208714798</v>
      </c>
      <c r="D62" s="3">
        <v>15.598086008347099</v>
      </c>
      <c r="E62" s="3">
        <v>16.703571294951999</v>
      </c>
      <c r="F62" s="3">
        <v>11.5965689358367</v>
      </c>
      <c r="G62" s="3">
        <v>17.798996056254801</v>
      </c>
      <c r="H62" s="3">
        <v>17.225936239087702</v>
      </c>
      <c r="I62" s="3">
        <v>14.808623104836901</v>
      </c>
      <c r="J62" s="3">
        <v>14.881935784351599</v>
      </c>
      <c r="K62" s="3">
        <v>11.067768779489001</v>
      </c>
      <c r="L62" s="3">
        <v>14.0893532743361</v>
      </c>
      <c r="M62" s="3">
        <v>14.983223800336599</v>
      </c>
      <c r="N62" s="3">
        <v>17.672993964141</v>
      </c>
      <c r="O62" s="3">
        <v>21.5245512922519</v>
      </c>
      <c r="P62" s="3">
        <v>12.658454699142901</v>
      </c>
      <c r="Q62" s="3">
        <v>13.7571151680127</v>
      </c>
      <c r="R62" s="3">
        <v>16.467914744960702</v>
      </c>
      <c r="S62" s="3">
        <v>7.333873845586</v>
      </c>
      <c r="T62" s="3">
        <v>13.115923344353799</v>
      </c>
      <c r="U62" s="3">
        <v>19.172862234965699</v>
      </c>
      <c r="V62" s="3">
        <v>17.3322711101046</v>
      </c>
    </row>
    <row r="63" spans="1:22" x14ac:dyDescent="0.35">
      <c r="A63" s="2">
        <v>43672</v>
      </c>
      <c r="B63" s="3">
        <v>12.689751624043801</v>
      </c>
      <c r="C63" s="3">
        <v>15.9139088237586</v>
      </c>
      <c r="D63" s="3">
        <v>15.9282498554875</v>
      </c>
      <c r="E63" s="3">
        <v>16.7803984360377</v>
      </c>
      <c r="F63" s="3">
        <v>11.4983474410654</v>
      </c>
      <c r="G63" s="3">
        <v>18.1829238637619</v>
      </c>
      <c r="H63" s="3">
        <v>17.117182765633601</v>
      </c>
      <c r="I63" s="3">
        <v>15.166603520593499</v>
      </c>
      <c r="J63" s="3">
        <v>14.554498467301901</v>
      </c>
      <c r="K63" s="3">
        <v>11.350532428515001</v>
      </c>
      <c r="L63" s="3">
        <v>14.415528371228</v>
      </c>
      <c r="M63" s="3">
        <v>14.670557853833801</v>
      </c>
      <c r="N63" s="3">
        <v>18.194448477356101</v>
      </c>
      <c r="O63" s="3">
        <v>21.193075696497999</v>
      </c>
      <c r="P63" s="3">
        <v>12.708619443747001</v>
      </c>
      <c r="Q63" s="3">
        <v>13.9557287503065</v>
      </c>
      <c r="R63" s="3">
        <v>16.475088090553299</v>
      </c>
      <c r="S63" s="3">
        <v>7.6062433002600702</v>
      </c>
      <c r="T63" s="3">
        <v>13.3747665285336</v>
      </c>
      <c r="U63" s="3">
        <v>18.7917220251374</v>
      </c>
      <c r="V63" s="3">
        <v>17.490266056908698</v>
      </c>
    </row>
    <row r="64" spans="1:22" x14ac:dyDescent="0.35">
      <c r="A64" s="2">
        <v>43705</v>
      </c>
      <c r="B64" s="3">
        <v>12.6908478141697</v>
      </c>
      <c r="C64" s="3">
        <v>15.1743620922045</v>
      </c>
      <c r="D64" s="3">
        <v>15.905029787536201</v>
      </c>
      <c r="E64" s="3">
        <v>15.990899904241401</v>
      </c>
      <c r="F64" s="3">
        <v>10.699038330876601</v>
      </c>
      <c r="G64" s="3">
        <v>17.627287511101802</v>
      </c>
      <c r="H64" s="3">
        <v>16.7653324119164</v>
      </c>
      <c r="I64" s="3">
        <v>14.9191840898267</v>
      </c>
      <c r="J64" s="3">
        <v>14.4679000304857</v>
      </c>
      <c r="K64" s="3">
        <v>11.183600327667101</v>
      </c>
      <c r="L64" s="3">
        <v>13.913283859038</v>
      </c>
      <c r="M64" s="3">
        <v>13.817326272713601</v>
      </c>
      <c r="N64" s="3">
        <v>18.858157784665998</v>
      </c>
      <c r="O64" s="3">
        <v>21.320368581338901</v>
      </c>
      <c r="P64" s="3">
        <v>12.3076318096062</v>
      </c>
      <c r="Q64" s="3">
        <v>13.563331233774401</v>
      </c>
      <c r="R64" s="3">
        <v>16.1952987551498</v>
      </c>
      <c r="S64" s="3">
        <v>7.4398675085810897</v>
      </c>
      <c r="T64" s="3">
        <v>13.9570409800949</v>
      </c>
      <c r="U64" s="3">
        <v>17.291819969618899</v>
      </c>
      <c r="V64" s="3">
        <v>17.729914560877202</v>
      </c>
    </row>
    <row r="65" spans="1:22" x14ac:dyDescent="0.35">
      <c r="A65" s="2">
        <v>43735</v>
      </c>
      <c r="B65" s="3">
        <v>12.789976381294499</v>
      </c>
      <c r="C65" s="3">
        <v>16.9085276739855</v>
      </c>
      <c r="D65" s="3">
        <v>15.782384576319201</v>
      </c>
      <c r="E65" s="3">
        <v>15.2491959192989</v>
      </c>
      <c r="F65" s="3">
        <v>11.027056627559601</v>
      </c>
      <c r="G65" s="3">
        <v>17.305381235970899</v>
      </c>
      <c r="H65" s="3">
        <v>16.765289054845798</v>
      </c>
      <c r="I65" s="3">
        <v>15.562945059817901</v>
      </c>
      <c r="J65" s="3">
        <v>15.0217016347115</v>
      </c>
      <c r="K65" s="3">
        <v>11.9551424743371</v>
      </c>
      <c r="L65" s="3">
        <v>14.49351833481</v>
      </c>
      <c r="M65" s="3">
        <v>13.5795516294191</v>
      </c>
      <c r="N65" s="3">
        <v>19.608518924634499</v>
      </c>
      <c r="O65" s="3">
        <v>21.6780926880799</v>
      </c>
      <c r="P65" s="3">
        <v>12.239705390728</v>
      </c>
      <c r="Q65" s="3">
        <v>13.9224753194194</v>
      </c>
      <c r="R65" s="3">
        <v>16.497877812688301</v>
      </c>
      <c r="S65" s="3">
        <v>7.8885062291487698</v>
      </c>
      <c r="T65" s="3">
        <v>14.2755631452046</v>
      </c>
      <c r="U65" s="3">
        <v>17.2074415835529</v>
      </c>
      <c r="V65" s="3">
        <v>18.310534847362501</v>
      </c>
    </row>
    <row r="66" spans="1:22" x14ac:dyDescent="0.35">
      <c r="A66" s="2">
        <v>43766</v>
      </c>
      <c r="B66" s="3">
        <v>12.949722788173</v>
      </c>
      <c r="C66" s="3">
        <v>16.414367338691001</v>
      </c>
      <c r="D66" s="3">
        <v>16.195069196231501</v>
      </c>
      <c r="E66" s="3">
        <v>15.197828419992501</v>
      </c>
      <c r="F66" s="3">
        <v>11.0274551951684</v>
      </c>
      <c r="G66" s="3">
        <v>17.067914453907999</v>
      </c>
      <c r="H66" s="3">
        <v>16.587937646758501</v>
      </c>
      <c r="I66" s="3">
        <v>16.263503103469901</v>
      </c>
      <c r="J66" s="3">
        <v>15.4779062206256</v>
      </c>
      <c r="K66" s="3">
        <v>12.790367311091201</v>
      </c>
      <c r="L66" s="3">
        <v>15.6613382232434</v>
      </c>
      <c r="M66" s="3">
        <v>13.5768341641724</v>
      </c>
      <c r="N66" s="3">
        <v>15.731794634435399</v>
      </c>
      <c r="O66" s="3">
        <v>22.303721270142301</v>
      </c>
      <c r="P66" s="3">
        <v>12.529248116249899</v>
      </c>
      <c r="Q66" s="3">
        <v>14.0079722661917</v>
      </c>
      <c r="R66" s="3">
        <v>16.554280063673598</v>
      </c>
      <c r="S66" s="3">
        <v>7.6597679095949101</v>
      </c>
      <c r="T66" s="3">
        <v>14.3819079351327</v>
      </c>
      <c r="U66" s="3">
        <v>17.329636073005101</v>
      </c>
      <c r="V66" s="3">
        <v>18.1485822568496</v>
      </c>
    </row>
    <row r="67" spans="1:22" x14ac:dyDescent="0.35">
      <c r="A67" s="2">
        <v>43796</v>
      </c>
      <c r="B67" s="3">
        <v>13.673986310796799</v>
      </c>
      <c r="C67" s="3">
        <v>14.936566551861899</v>
      </c>
      <c r="D67" s="3">
        <v>16.120676116297901</v>
      </c>
      <c r="E67" s="3">
        <v>14.7489052077468</v>
      </c>
      <c r="F67" s="3">
        <v>10.9195700429048</v>
      </c>
      <c r="G67" s="3">
        <v>16.385590265713699</v>
      </c>
      <c r="H67" s="3">
        <v>16.8769558871561</v>
      </c>
      <c r="I67" s="3">
        <v>16.697146297906801</v>
      </c>
      <c r="J67" s="3">
        <v>15.2975636095365</v>
      </c>
      <c r="K67" s="3">
        <v>13.6357417324081</v>
      </c>
      <c r="L67" s="3">
        <v>15.236841901102901</v>
      </c>
      <c r="M67" s="3">
        <v>14.193899692105701</v>
      </c>
      <c r="N67" s="3">
        <v>15.7108850553119</v>
      </c>
      <c r="O67" s="3">
        <v>23.360951018145901</v>
      </c>
      <c r="P67" s="3">
        <v>12.977769003131501</v>
      </c>
      <c r="Q67" s="3">
        <v>13.992998155699301</v>
      </c>
      <c r="R67" s="3">
        <v>17.217645198127499</v>
      </c>
      <c r="S67" s="3">
        <v>8.2311129796040099</v>
      </c>
      <c r="T67" s="3">
        <v>14.1018057625335</v>
      </c>
      <c r="U67" s="3">
        <v>17.633962081941799</v>
      </c>
      <c r="V67" s="3">
        <v>18.258339196751201</v>
      </c>
    </row>
    <row r="68" spans="1:22" x14ac:dyDescent="0.35">
      <c r="A68" s="2">
        <v>43826</v>
      </c>
      <c r="B68" s="3">
        <v>14.4027709625257</v>
      </c>
      <c r="C68" s="3">
        <v>15.470582690435901</v>
      </c>
      <c r="D68" s="3">
        <v>16.838815130980599</v>
      </c>
      <c r="E68" s="3">
        <v>15.0812160205588</v>
      </c>
      <c r="F68" s="3">
        <v>10.953794545124101</v>
      </c>
      <c r="G68" s="3">
        <v>17.8198768701549</v>
      </c>
      <c r="H68" s="3">
        <v>17.229850605630599</v>
      </c>
      <c r="I68" s="3">
        <v>17.6073495688692</v>
      </c>
      <c r="J68" s="3">
        <v>15.7688435006802</v>
      </c>
      <c r="K68" s="3">
        <v>14.5847207383437</v>
      </c>
      <c r="L68" s="3">
        <v>17.3311855079765</v>
      </c>
      <c r="M68" s="3">
        <v>14.624035797991599</v>
      </c>
      <c r="N68" s="3">
        <v>17.984382255184801</v>
      </c>
      <c r="O68" s="3">
        <v>23.797269221645202</v>
      </c>
      <c r="P68" s="3">
        <v>13.8050404094418</v>
      </c>
      <c r="Q68" s="3">
        <v>14.650394660510401</v>
      </c>
      <c r="R68" s="3">
        <v>17.015681626176601</v>
      </c>
      <c r="S68" s="3">
        <v>9.0673234177799493</v>
      </c>
      <c r="T68" s="3">
        <v>15.8997514863968</v>
      </c>
      <c r="U68" s="3">
        <v>17.138679172250701</v>
      </c>
      <c r="V68" s="3">
        <v>19.960207881873401</v>
      </c>
    </row>
    <row r="69" spans="1:22" x14ac:dyDescent="0.35">
      <c r="A69" s="2">
        <v>43858</v>
      </c>
      <c r="B69" s="3">
        <v>14.386707333065001</v>
      </c>
      <c r="C69" s="3">
        <v>14.839690263408899</v>
      </c>
      <c r="D69" s="3">
        <v>17.490004761061499</v>
      </c>
      <c r="E69" s="3">
        <v>14.3498273532401</v>
      </c>
      <c r="F69" s="3">
        <v>10.7320134335174</v>
      </c>
      <c r="G69" s="3">
        <v>16.387785602151101</v>
      </c>
      <c r="H69" s="3">
        <v>16.532286113770802</v>
      </c>
      <c r="I69" s="3">
        <v>17.618082978176101</v>
      </c>
      <c r="J69" s="3">
        <v>15.9847192689138</v>
      </c>
      <c r="K69" s="3">
        <v>14.4576992372116</v>
      </c>
      <c r="L69" s="3">
        <v>17.436208597169198</v>
      </c>
      <c r="M69" s="3">
        <v>13.7268554187107</v>
      </c>
      <c r="N69" s="3">
        <v>18.709205153796098</v>
      </c>
      <c r="O69" s="3">
        <v>23.441066336024001</v>
      </c>
      <c r="P69" s="3">
        <v>13.4903841343301</v>
      </c>
      <c r="Q69" s="3">
        <v>14.930470866017201</v>
      </c>
      <c r="R69" s="3">
        <v>16.339289683354998</v>
      </c>
      <c r="S69" s="3">
        <v>9.2415560848189404</v>
      </c>
      <c r="T69" s="3">
        <v>16.029064322758401</v>
      </c>
      <c r="U69" s="3">
        <v>16.341830055481299</v>
      </c>
      <c r="V69" s="3">
        <v>19.154422567246399</v>
      </c>
    </row>
    <row r="70" spans="1:22" x14ac:dyDescent="0.35">
      <c r="A70" s="2">
        <v>43889</v>
      </c>
      <c r="B70" s="3">
        <v>14.296312482664099</v>
      </c>
      <c r="C70" s="3">
        <v>15.6532976185478</v>
      </c>
      <c r="D70" s="3">
        <v>15.0712970949281</v>
      </c>
      <c r="E70" s="3">
        <v>12.9983819908822</v>
      </c>
      <c r="F70" s="3">
        <v>9.6636717053799295</v>
      </c>
      <c r="G70" s="3">
        <v>16.63719573266</v>
      </c>
      <c r="H70" s="3">
        <v>16.406985512872101</v>
      </c>
      <c r="I70" s="3">
        <v>16.3576136671733</v>
      </c>
      <c r="J70" s="3">
        <v>15.149267666743301</v>
      </c>
      <c r="K70" s="3">
        <v>15.173826571661399</v>
      </c>
      <c r="L70" s="3">
        <v>17.088361494319201</v>
      </c>
      <c r="M70" s="3">
        <v>12.685847422141901</v>
      </c>
      <c r="N70" s="3">
        <v>12.547373191912101</v>
      </c>
      <c r="O70" s="3">
        <v>21.4792449122655</v>
      </c>
      <c r="P70" s="3">
        <v>13.032437656344101</v>
      </c>
      <c r="Q70" s="3">
        <v>13.873538383743</v>
      </c>
      <c r="R70" s="3">
        <v>14.880719039339199</v>
      </c>
      <c r="S70" s="3">
        <v>8.0864437048597892</v>
      </c>
      <c r="T70" s="3">
        <v>14.7578317281711</v>
      </c>
      <c r="U70" s="3">
        <v>15.0160145132888</v>
      </c>
      <c r="V70" s="3">
        <v>17.5833686509289</v>
      </c>
    </row>
    <row r="71" spans="1:22" x14ac:dyDescent="0.35">
      <c r="A71" s="2">
        <v>43917</v>
      </c>
      <c r="B71" s="3">
        <v>14.043080020623201</v>
      </c>
      <c r="C71" s="3">
        <v>14.7815063966853</v>
      </c>
      <c r="D71" s="3">
        <v>14.3498444857244</v>
      </c>
      <c r="E71" s="3">
        <v>12.3729119213471</v>
      </c>
      <c r="F71" s="3">
        <v>9.4966822502424009</v>
      </c>
      <c r="G71" s="3">
        <v>15.6119247045342</v>
      </c>
      <c r="H71" s="3">
        <v>16.157059441931899</v>
      </c>
      <c r="I71" s="3">
        <v>15.977540037926101</v>
      </c>
      <c r="J71" s="3">
        <v>14.390381538761</v>
      </c>
      <c r="K71" s="3">
        <v>14.531487143248601</v>
      </c>
      <c r="L71" s="3">
        <v>16.2104193657444</v>
      </c>
      <c r="M71" s="3">
        <v>11.948405796638101</v>
      </c>
      <c r="N71" s="3">
        <v>11.757227730154799</v>
      </c>
      <c r="O71" s="3">
        <v>20.356012066980899</v>
      </c>
      <c r="P71" s="3">
        <v>12.916719730734799</v>
      </c>
      <c r="Q71" s="3">
        <v>13.560877406265799</v>
      </c>
      <c r="R71" s="3">
        <v>14.525116786448701</v>
      </c>
      <c r="S71" s="3">
        <v>7.7105947176614498</v>
      </c>
      <c r="T71" s="3">
        <v>14.0939761366539</v>
      </c>
      <c r="U71" s="3">
        <v>14.489703721430301</v>
      </c>
      <c r="V71" s="3">
        <v>17.0601039503881</v>
      </c>
    </row>
    <row r="72" spans="1:22" x14ac:dyDescent="0.35">
      <c r="A72" s="2">
        <v>43949</v>
      </c>
      <c r="B72" s="3">
        <v>14.204675853313001</v>
      </c>
      <c r="C72" s="3">
        <v>15.064411244849699</v>
      </c>
      <c r="D72" s="3">
        <v>14.107486845985999</v>
      </c>
      <c r="E72" s="3">
        <v>12.7707551583742</v>
      </c>
      <c r="F72" s="3">
        <v>10.4645337337888</v>
      </c>
      <c r="G72" s="3">
        <v>16.166968855670198</v>
      </c>
      <c r="H72" s="3">
        <v>16.531032577662099</v>
      </c>
      <c r="I72" s="3">
        <v>16.291628590556499</v>
      </c>
      <c r="J72" s="3">
        <v>14.8729257309533</v>
      </c>
      <c r="K72" s="3">
        <v>14.8801696611318</v>
      </c>
      <c r="L72" s="3">
        <v>16.6903413995703</v>
      </c>
      <c r="M72" s="3">
        <v>12.377731200377999</v>
      </c>
      <c r="N72" s="3">
        <v>12.329723446130901</v>
      </c>
      <c r="O72" s="3">
        <v>20.970672045658901</v>
      </c>
      <c r="P72" s="3">
        <v>13.192903899000401</v>
      </c>
      <c r="Q72" s="3">
        <v>13.7846918126726</v>
      </c>
      <c r="R72" s="3">
        <v>15.491912107286</v>
      </c>
      <c r="S72" s="3">
        <v>7.9025255091562796</v>
      </c>
      <c r="T72" s="3">
        <v>15.832929542133</v>
      </c>
      <c r="U72" s="3">
        <v>15.327127157830899</v>
      </c>
      <c r="V72" s="3">
        <v>17.979756333803898</v>
      </c>
    </row>
    <row r="73" spans="1:22" x14ac:dyDescent="0.35">
      <c r="A73" s="2">
        <v>43979</v>
      </c>
      <c r="B73" s="3">
        <v>14.228590749268299</v>
      </c>
      <c r="C73" s="3">
        <v>15.1892473032156</v>
      </c>
      <c r="D73" s="3">
        <v>15.331896741125201</v>
      </c>
      <c r="E73" s="3">
        <v>13.869291027511</v>
      </c>
      <c r="F73" s="3">
        <v>11.649826786573</v>
      </c>
      <c r="G73" s="3">
        <v>18.5314152297432</v>
      </c>
      <c r="H73" s="3">
        <v>17.899065223556899</v>
      </c>
      <c r="I73" s="3">
        <v>16.572142121549302</v>
      </c>
      <c r="J73" s="3">
        <v>16.433995744184301</v>
      </c>
      <c r="K73" s="3">
        <v>15.139762214481699</v>
      </c>
      <c r="L73" s="3">
        <v>18.780536279265402</v>
      </c>
      <c r="M73" s="3">
        <v>12.620419475806401</v>
      </c>
      <c r="N73" s="3">
        <v>12.753139701049999</v>
      </c>
      <c r="O73" s="3">
        <v>21.728733284575998</v>
      </c>
      <c r="P73" s="3">
        <v>13.188406951759699</v>
      </c>
      <c r="Q73" s="3">
        <v>14.3232603562204</v>
      </c>
      <c r="R73" s="3">
        <v>17.2155089292723</v>
      </c>
      <c r="S73" s="3">
        <v>8.7609898995474094</v>
      </c>
      <c r="T73" s="3">
        <v>16.678286570190298</v>
      </c>
      <c r="U73" s="3">
        <v>16.103244711976501</v>
      </c>
      <c r="V73" s="3">
        <v>18.735549937490699</v>
      </c>
    </row>
    <row r="74" spans="1:22" x14ac:dyDescent="0.35">
      <c r="A74" s="2">
        <v>44008</v>
      </c>
      <c r="B74" s="3">
        <v>14.9164138552692</v>
      </c>
      <c r="C74" s="3">
        <v>16.734048243671399</v>
      </c>
      <c r="D74" s="3">
        <v>16.609890060256799</v>
      </c>
      <c r="E74" s="3">
        <v>15.3502665055163</v>
      </c>
      <c r="F74" s="3">
        <v>11.820968430998899</v>
      </c>
      <c r="G74" s="3">
        <v>21.490589997793801</v>
      </c>
      <c r="H74" s="3">
        <v>18.579054103433101</v>
      </c>
      <c r="I74" s="3">
        <v>17.2140251103678</v>
      </c>
      <c r="J74" s="3">
        <v>17.879261716750499</v>
      </c>
      <c r="K74" s="3">
        <v>15.3558240756799</v>
      </c>
      <c r="L74" s="3">
        <v>20.168313363768501</v>
      </c>
      <c r="M74" s="3">
        <v>12.8931191648016</v>
      </c>
      <c r="N74" s="3">
        <v>15.0652271349334</v>
      </c>
      <c r="O74" s="3">
        <v>23.674195377373199</v>
      </c>
      <c r="P74" s="3">
        <v>14.168430019950099</v>
      </c>
      <c r="Q74" s="3">
        <v>14.9262853200982</v>
      </c>
      <c r="R74" s="3">
        <v>18.0849837075503</v>
      </c>
      <c r="S74" s="3">
        <v>9.4331328916698194</v>
      </c>
      <c r="T74" s="3">
        <v>17.8135491733847</v>
      </c>
      <c r="U74" s="3">
        <v>16.0273519599134</v>
      </c>
      <c r="V74" s="3">
        <v>19.199009388420698</v>
      </c>
    </row>
    <row r="75" spans="1:22" x14ac:dyDescent="0.35">
      <c r="A75" s="2">
        <v>44040</v>
      </c>
      <c r="B75" s="3">
        <v>15.969279676395001</v>
      </c>
      <c r="C75" s="3">
        <v>18.943807667932099</v>
      </c>
      <c r="D75" s="3">
        <v>17.4897380867313</v>
      </c>
      <c r="E75" s="3">
        <v>15.820546051636899</v>
      </c>
      <c r="F75" s="3">
        <v>11.7842027666837</v>
      </c>
      <c r="G75" s="3">
        <v>24.2820926337995</v>
      </c>
      <c r="H75" s="3">
        <v>19.833362944154199</v>
      </c>
      <c r="I75" s="3">
        <v>18.0628776404489</v>
      </c>
      <c r="J75" s="3">
        <v>19.300991222426799</v>
      </c>
      <c r="K75" s="3">
        <v>15.6371475269657</v>
      </c>
      <c r="L75" s="3">
        <v>31.396087779405899</v>
      </c>
      <c r="M75" s="3">
        <v>13.699159933150399</v>
      </c>
      <c r="N75" s="3">
        <v>15.3894592592306</v>
      </c>
      <c r="O75" s="3">
        <v>25.4556437766696</v>
      </c>
      <c r="P75" s="3">
        <v>15.0165794787449</v>
      </c>
      <c r="Q75" s="3">
        <v>15.7307959332622</v>
      </c>
      <c r="R75" s="3">
        <v>19.253542258747</v>
      </c>
      <c r="S75" s="3">
        <v>9.7296646409035503</v>
      </c>
      <c r="T75" s="3">
        <v>17.849009696873001</v>
      </c>
      <c r="U75" s="3">
        <v>16.154278405182499</v>
      </c>
      <c r="V75" s="3">
        <v>19.8000048542328</v>
      </c>
    </row>
    <row r="76" spans="1:22" x14ac:dyDescent="0.35">
      <c r="A76" s="2">
        <v>44071</v>
      </c>
      <c r="B76" s="3">
        <v>17.023293432981301</v>
      </c>
      <c r="C76" s="3">
        <v>19.526976692767899</v>
      </c>
      <c r="D76" s="3">
        <v>19.0441041006981</v>
      </c>
      <c r="E76" s="3">
        <v>17.762863604059898</v>
      </c>
      <c r="F76" s="3">
        <v>12.7311279316427</v>
      </c>
      <c r="G76" s="3">
        <v>32.423368681603101</v>
      </c>
      <c r="H76" s="3">
        <v>20.052724985092102</v>
      </c>
      <c r="I76" s="3">
        <v>17.406506498647701</v>
      </c>
      <c r="J76" s="3">
        <v>20.2421206183942</v>
      </c>
      <c r="K76" s="3">
        <v>16.247338918336901</v>
      </c>
      <c r="L76" s="3">
        <v>35.063233167885301</v>
      </c>
      <c r="M76" s="3">
        <v>13.577983114860499</v>
      </c>
      <c r="N76" s="3">
        <v>15.0199202852175</v>
      </c>
      <c r="O76" s="3">
        <v>26.1780639487204</v>
      </c>
      <c r="P76" s="3">
        <v>15.8961612313778</v>
      </c>
      <c r="Q76" s="3">
        <v>16.2175655771197</v>
      </c>
      <c r="R76" s="3">
        <v>20.5925188522599</v>
      </c>
      <c r="S76" s="3">
        <v>9.7558812662387506</v>
      </c>
      <c r="T76" s="3">
        <v>16.600129244999099</v>
      </c>
      <c r="U76" s="3">
        <v>17.354883853170598</v>
      </c>
      <c r="V76" s="3">
        <v>21.523989432222901</v>
      </c>
    </row>
    <row r="77" spans="1:22" x14ac:dyDescent="0.35">
      <c r="A77" s="2">
        <v>44102</v>
      </c>
      <c r="B77" s="3">
        <v>16.822433589170402</v>
      </c>
      <c r="C77" s="3">
        <v>18.822552421557699</v>
      </c>
      <c r="D77" s="3">
        <v>18.085467358758098</v>
      </c>
      <c r="E77" s="3">
        <v>18.9080086228524</v>
      </c>
      <c r="F77" s="3">
        <v>13.337875652579701</v>
      </c>
      <c r="G77" s="3">
        <v>36.383157811133302</v>
      </c>
      <c r="H77" s="3">
        <v>20.187627561273199</v>
      </c>
      <c r="I77" s="3">
        <v>16.9380955122549</v>
      </c>
      <c r="J77" s="3">
        <v>20.216915498553298</v>
      </c>
      <c r="K77" s="3">
        <v>15.935979964183099</v>
      </c>
      <c r="L77" s="3">
        <v>29.511297930975999</v>
      </c>
      <c r="M77" s="3">
        <v>13.113438362012101</v>
      </c>
      <c r="N77" s="3">
        <v>15.505609847448801</v>
      </c>
      <c r="O77" s="3">
        <v>26.053304698057101</v>
      </c>
      <c r="P77" s="3">
        <v>15.7265537293316</v>
      </c>
      <c r="Q77" s="3">
        <v>16.060339989585799</v>
      </c>
      <c r="R77" s="3">
        <v>21.164571277947999</v>
      </c>
      <c r="S77" s="3">
        <v>10.171353636424399</v>
      </c>
      <c r="T77" s="3">
        <v>18.484586197462001</v>
      </c>
      <c r="U77" s="3">
        <v>18.2384681817359</v>
      </c>
      <c r="V77" s="3">
        <v>24.342175200013202</v>
      </c>
    </row>
    <row r="78" spans="1:22" x14ac:dyDescent="0.35">
      <c r="A78" s="2">
        <v>44132</v>
      </c>
      <c r="B78" s="3">
        <v>17.492439622801498</v>
      </c>
      <c r="C78" s="3">
        <v>19.781412208056999</v>
      </c>
      <c r="D78" s="3">
        <v>19.873581780802301</v>
      </c>
      <c r="E78" s="3">
        <v>21.3648292623114</v>
      </c>
      <c r="F78" s="3">
        <v>15.5231344804305</v>
      </c>
      <c r="G78" s="3">
        <v>38.356902614757097</v>
      </c>
      <c r="H78" s="3">
        <v>20.034909664099001</v>
      </c>
      <c r="I78" s="3">
        <v>17.075214937118201</v>
      </c>
      <c r="J78" s="3">
        <v>20.602049463750301</v>
      </c>
      <c r="K78" s="3">
        <v>15.949912519763799</v>
      </c>
      <c r="L78" s="3">
        <v>31.124523671927001</v>
      </c>
      <c r="M78" s="3">
        <v>12.8929390325937</v>
      </c>
      <c r="N78" s="3">
        <v>13.7057906212408</v>
      </c>
      <c r="O78" s="3">
        <v>26.518871046175999</v>
      </c>
      <c r="P78" s="3">
        <v>17.0300486508193</v>
      </c>
      <c r="Q78" s="3">
        <v>16.464203976013899</v>
      </c>
      <c r="R78" s="3">
        <v>21.291694651690499</v>
      </c>
      <c r="S78" s="3">
        <v>11.230108220329701</v>
      </c>
      <c r="T78" s="3">
        <v>22.009598707006401</v>
      </c>
      <c r="U78" s="3">
        <v>18.238451117624699</v>
      </c>
      <c r="V78" s="3">
        <v>25.364099111074001</v>
      </c>
    </row>
    <row r="79" spans="1:22" x14ac:dyDescent="0.35">
      <c r="A79" s="2">
        <v>44162</v>
      </c>
      <c r="B79" s="3">
        <v>18.416427045428001</v>
      </c>
      <c r="C79" s="3">
        <v>23.418500785538502</v>
      </c>
      <c r="D79" s="3">
        <v>23.960662328575701</v>
      </c>
      <c r="E79" s="3">
        <v>24.122934221014798</v>
      </c>
      <c r="F79" s="3">
        <v>20.538928128655499</v>
      </c>
      <c r="G79" s="3">
        <v>44.842340785549801</v>
      </c>
      <c r="H79" s="3">
        <v>21.211056696525599</v>
      </c>
      <c r="I79" s="3">
        <v>17.302418368115699</v>
      </c>
      <c r="J79" s="3">
        <v>23.421601012411301</v>
      </c>
      <c r="K79" s="3">
        <v>17.5996521339415</v>
      </c>
      <c r="L79" s="3">
        <v>32.558661371481101</v>
      </c>
      <c r="M79" s="3">
        <v>13.658704170221201</v>
      </c>
      <c r="N79" s="3">
        <v>16.138725392173999</v>
      </c>
      <c r="O79" s="3">
        <v>27.8144781732986</v>
      </c>
      <c r="P79" s="3">
        <v>17.454288102270699</v>
      </c>
      <c r="Q79" s="3">
        <v>17.670729927889099</v>
      </c>
      <c r="R79" s="3">
        <v>24.612736612687101</v>
      </c>
      <c r="S79" s="3">
        <v>12.4685284032703</v>
      </c>
      <c r="T79" s="3">
        <v>26.8790671614586</v>
      </c>
      <c r="U79" s="3">
        <v>20.047751798681301</v>
      </c>
      <c r="V79" s="3">
        <v>27.317168695633999</v>
      </c>
    </row>
    <row r="80" spans="1:22" x14ac:dyDescent="0.35">
      <c r="A80" s="2">
        <v>44193</v>
      </c>
      <c r="B80" s="3">
        <v>19.583856553449401</v>
      </c>
      <c r="C80" s="3">
        <v>24.635855803885299</v>
      </c>
      <c r="D80" s="3">
        <v>25.3148855301285</v>
      </c>
      <c r="E80" s="3">
        <v>24.7927982692561</v>
      </c>
      <c r="F80" s="3">
        <v>22.77688530903</v>
      </c>
      <c r="G80" s="3">
        <v>50.225257683007499</v>
      </c>
      <c r="H80" s="3">
        <v>21.368039750638101</v>
      </c>
      <c r="I80" s="3">
        <v>18.112923904736</v>
      </c>
      <c r="J80" s="3">
        <v>32.035947983336101</v>
      </c>
      <c r="K80" s="3">
        <v>19.063747913982901</v>
      </c>
      <c r="L80" s="3">
        <v>36.558141932704103</v>
      </c>
      <c r="M80" s="3">
        <v>13.8846681534731</v>
      </c>
      <c r="N80" s="3">
        <v>18.462224018070899</v>
      </c>
      <c r="O80" s="3">
        <v>33.804286264062704</v>
      </c>
      <c r="P80" s="3">
        <v>17.575735232021302</v>
      </c>
      <c r="Q80" s="3">
        <v>17.511768025776401</v>
      </c>
      <c r="R80" s="3">
        <v>27.119222460629501</v>
      </c>
      <c r="S80" s="3">
        <v>13.086171068482299</v>
      </c>
      <c r="T80" s="3">
        <v>24.2905100297431</v>
      </c>
      <c r="U80" s="3">
        <v>22.9146038308504</v>
      </c>
      <c r="V80" s="3">
        <v>28.8318599835276</v>
      </c>
    </row>
    <row r="81" spans="1:22" x14ac:dyDescent="0.35">
      <c r="A81" s="2">
        <v>44224</v>
      </c>
      <c r="B81" s="3">
        <v>20.738800789519601</v>
      </c>
      <c r="C81" s="3">
        <v>26.3176231326627</v>
      </c>
      <c r="D81" s="3">
        <v>24.187477589849699</v>
      </c>
      <c r="E81" s="3">
        <v>24.4056848349353</v>
      </c>
      <c r="F81" s="3">
        <v>15.898105300114</v>
      </c>
      <c r="G81" s="3">
        <v>45.919980767960098</v>
      </c>
      <c r="H81" s="3">
        <v>19.963670390704198</v>
      </c>
      <c r="I81" s="3">
        <v>18.656912508272399</v>
      </c>
      <c r="J81" s="3">
        <v>29.8149847284248</v>
      </c>
      <c r="K81" s="3">
        <v>21.276621019397499</v>
      </c>
      <c r="L81" s="3">
        <v>29.651493290863499</v>
      </c>
      <c r="M81" s="3">
        <v>13.962031580700501</v>
      </c>
      <c r="N81" s="3">
        <v>17.3538547728072</v>
      </c>
      <c r="O81" s="3">
        <v>32.315890099386401</v>
      </c>
      <c r="P81" s="3">
        <v>20.461731018927502</v>
      </c>
      <c r="Q81" s="3">
        <v>17.2045240789726</v>
      </c>
      <c r="R81" s="3">
        <v>26.9040922446564</v>
      </c>
      <c r="S81" s="3">
        <v>12.773435634987599</v>
      </c>
      <c r="T81" s="3">
        <v>24.2590409495565</v>
      </c>
      <c r="U81" s="3">
        <v>22.7694191857966</v>
      </c>
      <c r="V81" s="3">
        <v>26.901451503335799</v>
      </c>
    </row>
    <row r="82" spans="1:22" x14ac:dyDescent="0.35">
      <c r="A82" s="2">
        <v>44253</v>
      </c>
      <c r="B82" s="3">
        <v>20.1890235933834</v>
      </c>
      <c r="C82" s="3">
        <v>32.615753863906797</v>
      </c>
      <c r="D82" s="3">
        <v>24.193119122911799</v>
      </c>
      <c r="E82" s="3">
        <v>22.9898588689943</v>
      </c>
      <c r="F82" s="3">
        <v>17.183956532986901</v>
      </c>
      <c r="G82" s="3">
        <v>68.183488165504102</v>
      </c>
      <c r="H82" s="3">
        <v>19.8239129115926</v>
      </c>
      <c r="I82" s="3">
        <v>18.6682635635784</v>
      </c>
      <c r="J82" s="3">
        <v>27.514366751975398</v>
      </c>
      <c r="K82" s="3">
        <v>20.5028803564756</v>
      </c>
      <c r="L82" s="3">
        <v>20.8624437890991</v>
      </c>
      <c r="M82" s="3">
        <v>13.660583414978399</v>
      </c>
      <c r="N82" s="3">
        <v>17.817266903389399</v>
      </c>
      <c r="O82" s="3">
        <v>31.515620366502102</v>
      </c>
      <c r="P82" s="3">
        <v>19.781713889555402</v>
      </c>
      <c r="Q82" s="3">
        <v>16.943220999695701</v>
      </c>
      <c r="R82" s="3">
        <v>27.747825348743099</v>
      </c>
      <c r="S82" s="3">
        <v>11.5496464804563</v>
      </c>
      <c r="T82" s="3">
        <v>27.598702798325601</v>
      </c>
      <c r="U82" s="3">
        <v>24.488213318253699</v>
      </c>
      <c r="V82" s="3">
        <v>26.6406303462967</v>
      </c>
    </row>
    <row r="83" spans="1:22" x14ac:dyDescent="0.35">
      <c r="A83" s="2">
        <v>44281</v>
      </c>
      <c r="B83" s="3">
        <v>19.724708514227199</v>
      </c>
      <c r="C83" s="3">
        <v>31.011198487329601</v>
      </c>
      <c r="D83" s="3">
        <v>23.431499691757999</v>
      </c>
      <c r="E83" s="3">
        <v>22.301029579570901</v>
      </c>
      <c r="F83" s="3">
        <v>16.789821155858299</v>
      </c>
      <c r="G83" s="3">
        <v>63.082534864175301</v>
      </c>
      <c r="H83" s="3">
        <v>19.338657177040201</v>
      </c>
      <c r="I83" s="3">
        <v>18.3665469450264</v>
      </c>
      <c r="J83" s="3">
        <v>26.519937539022301</v>
      </c>
      <c r="K83" s="3">
        <v>19.853780183769299</v>
      </c>
      <c r="L83" s="3">
        <v>19.7413349167708</v>
      </c>
      <c r="M83" s="3">
        <v>13.361266509467701</v>
      </c>
      <c r="N83" s="3">
        <v>17.504113962660998</v>
      </c>
      <c r="O83" s="3">
        <v>30.8269781112723</v>
      </c>
      <c r="P83" s="3">
        <v>19.400216033815401</v>
      </c>
      <c r="Q83" s="3">
        <v>16.6624980252342</v>
      </c>
      <c r="R83" s="3">
        <v>27.135381019048101</v>
      </c>
      <c r="S83" s="3">
        <v>11.047974733048401</v>
      </c>
      <c r="T83" s="3">
        <v>26.5840699752825</v>
      </c>
      <c r="U83" s="3">
        <v>23.844063280357499</v>
      </c>
      <c r="V83" s="3">
        <v>25.882220744866299</v>
      </c>
    </row>
    <row r="84" spans="1:22" x14ac:dyDescent="0.35">
      <c r="A84" s="2">
        <v>44314</v>
      </c>
      <c r="B84" s="3">
        <v>19.456695579855801</v>
      </c>
      <c r="C84" s="3">
        <v>28.637151809341901</v>
      </c>
      <c r="D84" s="3">
        <v>22.655658430860299</v>
      </c>
      <c r="E84" s="3">
        <v>21.584069915147399</v>
      </c>
      <c r="F84" s="3">
        <v>16.3153913867773</v>
      </c>
      <c r="G84" s="3">
        <v>56.445198847087298</v>
      </c>
      <c r="H84" s="3">
        <v>18.707907296205601</v>
      </c>
      <c r="I84" s="3">
        <v>17.946240288655101</v>
      </c>
      <c r="J84" s="3">
        <v>25.328330237398401</v>
      </c>
      <c r="K84" s="3">
        <v>18.9822531514031</v>
      </c>
      <c r="L84" s="3">
        <v>18.366975402391699</v>
      </c>
      <c r="M84" s="3">
        <v>12.8721276784306</v>
      </c>
      <c r="N84" s="3">
        <v>17.461644776822201</v>
      </c>
      <c r="O84" s="3">
        <v>30.120961495989899</v>
      </c>
      <c r="P84" s="3">
        <v>19.1911297865805</v>
      </c>
      <c r="Q84" s="3">
        <v>16.552039875571001</v>
      </c>
      <c r="R84" s="3">
        <v>26.2110033524737</v>
      </c>
      <c r="S84" s="3">
        <v>10.5061939399491</v>
      </c>
      <c r="T84" s="3">
        <v>25.019599769172999</v>
      </c>
      <c r="U84" s="3">
        <v>23.1712162556043</v>
      </c>
      <c r="V84" s="3">
        <v>25.756520244741999</v>
      </c>
    </row>
    <row r="85" spans="1:22" x14ac:dyDescent="0.35">
      <c r="A85" s="2">
        <v>44344</v>
      </c>
      <c r="B85" s="3">
        <v>19.505398315432402</v>
      </c>
      <c r="C85" s="3">
        <v>26.011406461059401</v>
      </c>
      <c r="D85" s="3">
        <v>21.847674797575898</v>
      </c>
      <c r="E85" s="3">
        <v>21.630597821093399</v>
      </c>
      <c r="F85" s="3">
        <v>16.3271033246732</v>
      </c>
      <c r="G85" s="3">
        <v>51.116724422227399</v>
      </c>
      <c r="H85" s="3">
        <v>18.022494524149401</v>
      </c>
      <c r="I85" s="3">
        <v>17.037443925674399</v>
      </c>
      <c r="J85" s="3">
        <v>24.161511435977101</v>
      </c>
      <c r="K85" s="3">
        <v>17.527373620494</v>
      </c>
      <c r="L85" s="3">
        <v>17.3106523988803</v>
      </c>
      <c r="M85" s="3">
        <v>12.764968724271201</v>
      </c>
      <c r="N85" s="3">
        <v>17.144783176337899</v>
      </c>
      <c r="O85" s="3">
        <v>29.7183642280099</v>
      </c>
      <c r="P85" s="3">
        <v>18.886359151699001</v>
      </c>
      <c r="Q85" s="3">
        <v>16.265009084796802</v>
      </c>
      <c r="R85" s="3">
        <v>24.890598953015498</v>
      </c>
      <c r="S85" s="3">
        <v>9.9837183299911008</v>
      </c>
      <c r="T85" s="3">
        <v>24.266489459701599</v>
      </c>
      <c r="U85" s="3">
        <v>22.7740032566625</v>
      </c>
      <c r="V85" s="3">
        <v>24.7535465199866</v>
      </c>
    </row>
    <row r="86" spans="1:22" x14ac:dyDescent="0.35">
      <c r="A86" s="2">
        <v>44375</v>
      </c>
      <c r="B86" s="3">
        <v>19.337911730658799</v>
      </c>
      <c r="C86" s="3">
        <v>23.847936489611499</v>
      </c>
      <c r="D86" s="3">
        <v>20.766651351920601</v>
      </c>
      <c r="E86" s="3">
        <v>21.4846866096524</v>
      </c>
      <c r="F86" s="3">
        <v>15.675941861629999</v>
      </c>
      <c r="G86" s="3">
        <v>44.419715868215498</v>
      </c>
      <c r="H86" s="3">
        <v>17.295677692320201</v>
      </c>
      <c r="I86" s="3">
        <v>16.5347052020661</v>
      </c>
      <c r="J86" s="3">
        <v>22.979627433370599</v>
      </c>
      <c r="K86" s="3">
        <v>16.731331443597998</v>
      </c>
      <c r="L86" s="3">
        <v>16.1478076978992</v>
      </c>
      <c r="M86" s="3">
        <v>12.026620291668401</v>
      </c>
      <c r="N86" s="3">
        <v>17.001914985913601</v>
      </c>
      <c r="O86" s="3">
        <v>29.4458763462011</v>
      </c>
      <c r="P86" s="3">
        <v>18.9384125443964</v>
      </c>
      <c r="Q86" s="3">
        <v>15.919726116646499</v>
      </c>
      <c r="R86" s="3">
        <v>23.838701791497598</v>
      </c>
      <c r="S86" s="3">
        <v>9.3718669081305599</v>
      </c>
      <c r="T86" s="3">
        <v>23.117298674413401</v>
      </c>
      <c r="U86" s="3">
        <v>22.6909371022751</v>
      </c>
      <c r="V86" s="3">
        <v>24.327667130942199</v>
      </c>
    </row>
    <row r="87" spans="1:22" x14ac:dyDescent="0.35">
      <c r="A87" s="2">
        <v>44405</v>
      </c>
      <c r="B87" s="3">
        <v>17.976133507153399</v>
      </c>
      <c r="C87" s="3">
        <v>21.278914576496302</v>
      </c>
      <c r="D87" s="3">
        <v>20.022365502073001</v>
      </c>
      <c r="E87" s="3">
        <v>20.227963621255899</v>
      </c>
      <c r="F87" s="3">
        <v>14.8057083162934</v>
      </c>
      <c r="G87" s="3">
        <v>38.545242957025003</v>
      </c>
      <c r="H87" s="3">
        <v>16.614437170435401</v>
      </c>
      <c r="I87" s="3">
        <v>15.729684824655999</v>
      </c>
      <c r="J87" s="3">
        <v>21.545955283195699</v>
      </c>
      <c r="K87" s="3">
        <v>15.4945398553581</v>
      </c>
      <c r="L87" s="3">
        <v>14.5515938524116</v>
      </c>
      <c r="M87" s="3">
        <v>11.621706654799199</v>
      </c>
      <c r="N87" s="3">
        <v>15.76521956284</v>
      </c>
      <c r="O87" s="3">
        <v>29.020934208588301</v>
      </c>
      <c r="P87" s="3">
        <v>17.155533407509299</v>
      </c>
      <c r="Q87" s="3">
        <v>15.360181100415801</v>
      </c>
      <c r="R87" s="3">
        <v>22.6713370684312</v>
      </c>
      <c r="S87" s="3">
        <v>8.7676054332902993</v>
      </c>
      <c r="T87" s="3">
        <v>21.761223813547701</v>
      </c>
      <c r="U87" s="3">
        <v>21.362927518290402</v>
      </c>
      <c r="V87" s="3">
        <v>23.4373253933447</v>
      </c>
    </row>
    <row r="88" spans="1:22" x14ac:dyDescent="0.35">
      <c r="A88" s="2">
        <v>44435</v>
      </c>
      <c r="B88" s="3">
        <v>17.967913378839899</v>
      </c>
      <c r="C88" s="3">
        <v>19.252912699833299</v>
      </c>
      <c r="D88" s="3">
        <v>19.591847416609902</v>
      </c>
      <c r="E88" s="3">
        <v>20.439039735142401</v>
      </c>
      <c r="F88" s="3">
        <v>14.178153717369099</v>
      </c>
      <c r="G88" s="3">
        <v>33.430756160768702</v>
      </c>
      <c r="H88" s="3">
        <v>16.408814044143199</v>
      </c>
      <c r="I88" s="3">
        <v>14.8630227653408</v>
      </c>
      <c r="J88" s="3">
        <v>20.424879154840799</v>
      </c>
      <c r="K88" s="3">
        <v>14.2150545443079</v>
      </c>
      <c r="L88" s="3">
        <v>12.9127894335228</v>
      </c>
      <c r="M88" s="3">
        <v>10.9696919836985</v>
      </c>
      <c r="N88" s="3">
        <v>15.770231223809899</v>
      </c>
      <c r="O88" s="3">
        <v>29.351044940434999</v>
      </c>
      <c r="P88" s="3">
        <v>16.555172598517402</v>
      </c>
      <c r="Q88" s="3">
        <v>15.505973568058799</v>
      </c>
      <c r="R88" s="3">
        <v>22.382970114649801</v>
      </c>
      <c r="S88" s="3">
        <v>8.2156575316830196</v>
      </c>
      <c r="T88" s="3">
        <v>21.258366313177401</v>
      </c>
      <c r="U88" s="3">
        <v>20.6707250988722</v>
      </c>
      <c r="V88" s="3">
        <v>22.993368870855999</v>
      </c>
    </row>
    <row r="89" spans="1:22" x14ac:dyDescent="0.35">
      <c r="A89" s="2">
        <v>44467</v>
      </c>
      <c r="B89" s="3">
        <v>17.9186113915775</v>
      </c>
      <c r="C89" s="3">
        <v>16.715575126495299</v>
      </c>
      <c r="D89" s="3">
        <v>18.919520820184299</v>
      </c>
      <c r="E89" s="3">
        <v>20.1866861455171</v>
      </c>
      <c r="F89" s="3">
        <v>13.5960048904993</v>
      </c>
      <c r="G89" s="3">
        <v>27.653826458839099</v>
      </c>
      <c r="H89" s="3">
        <v>15.686213816581599</v>
      </c>
      <c r="I89" s="3">
        <v>14.3761021184974</v>
      </c>
      <c r="J89" s="3">
        <v>18.549161734294501</v>
      </c>
      <c r="K89" s="3">
        <v>13.0782862047179</v>
      </c>
      <c r="L89" s="3">
        <v>10.974332954866</v>
      </c>
      <c r="M89" s="3">
        <v>10.869746173477299</v>
      </c>
      <c r="N89" s="3">
        <v>13.6080191857576</v>
      </c>
      <c r="O89" s="3">
        <v>29.860490356319701</v>
      </c>
      <c r="P89" s="3">
        <v>16.059446710156799</v>
      </c>
      <c r="Q89" s="3">
        <v>15.358865121473301</v>
      </c>
      <c r="R89" s="3">
        <v>21.398081590419</v>
      </c>
      <c r="S89" s="3">
        <v>7.3998278474776402</v>
      </c>
      <c r="T89" s="3">
        <v>19.827720654048001</v>
      </c>
      <c r="U89" s="3">
        <v>20.136688792924598</v>
      </c>
      <c r="V89" s="3">
        <v>22.135489468833001</v>
      </c>
    </row>
    <row r="90" spans="1:22" x14ac:dyDescent="0.35">
      <c r="A90" s="2">
        <v>44497</v>
      </c>
      <c r="B90" s="3">
        <v>17.752884091356702</v>
      </c>
      <c r="C90" s="3">
        <v>14.054762433453</v>
      </c>
      <c r="D90" s="3">
        <v>18.5398196564825</v>
      </c>
      <c r="E90" s="3">
        <v>20.739582598228001</v>
      </c>
      <c r="F90" s="3">
        <v>14.222966930055099</v>
      </c>
      <c r="G90" s="3">
        <v>22.600700247295901</v>
      </c>
      <c r="H90" s="3">
        <v>15.3237276754292</v>
      </c>
      <c r="I90" s="3">
        <v>13.610821221160201</v>
      </c>
      <c r="J90" s="3">
        <v>17.2058553267834</v>
      </c>
      <c r="K90" s="3">
        <v>11.806158182773901</v>
      </c>
      <c r="L90" s="3">
        <v>9.4594108002925203</v>
      </c>
      <c r="M90" s="3">
        <v>10.676250430372001</v>
      </c>
      <c r="N90" s="3">
        <v>14.1780929534159</v>
      </c>
      <c r="O90" s="3">
        <v>29.3295053347485</v>
      </c>
      <c r="P90" s="3">
        <v>16.007375176455099</v>
      </c>
      <c r="Q90" s="3">
        <v>15.673574565214199</v>
      </c>
      <c r="R90" s="3">
        <v>20.405938102236099</v>
      </c>
      <c r="S90" s="3">
        <v>7.0825018759124196</v>
      </c>
      <c r="T90" s="3">
        <v>18.5376860051765</v>
      </c>
      <c r="U90" s="3">
        <v>20.248019993332999</v>
      </c>
      <c r="V90" s="3">
        <v>21.728704835425599</v>
      </c>
    </row>
    <row r="91" spans="1:22" x14ac:dyDescent="0.35">
      <c r="A91" s="2">
        <v>44526</v>
      </c>
      <c r="B91" s="3">
        <v>17.8041985236801</v>
      </c>
      <c r="C91" s="3">
        <v>12.404526902115499</v>
      </c>
      <c r="D91" s="3">
        <v>17.770525163266299</v>
      </c>
      <c r="E91" s="3">
        <v>20.271800672946402</v>
      </c>
      <c r="F91" s="3">
        <v>11.900383597780699</v>
      </c>
      <c r="G91" s="3">
        <v>16.990998090209299</v>
      </c>
      <c r="H91" s="3">
        <v>14.222285930366599</v>
      </c>
      <c r="I91" s="3">
        <v>13.1151849477663</v>
      </c>
      <c r="J91" s="3">
        <v>15.3464774267821</v>
      </c>
      <c r="K91" s="3">
        <v>10.538107622849401</v>
      </c>
      <c r="L91" s="3">
        <v>7.9339110479264496</v>
      </c>
      <c r="M91" s="3">
        <v>10.0520632240447</v>
      </c>
      <c r="N91" s="3">
        <v>13.4203283570577</v>
      </c>
      <c r="O91" s="3">
        <v>28.0441831372538</v>
      </c>
      <c r="P91" s="3">
        <v>14.913112771248</v>
      </c>
      <c r="Q91" s="3">
        <v>15.342419525134099</v>
      </c>
      <c r="R91" s="3">
        <v>19.511618739473899</v>
      </c>
      <c r="S91" s="3">
        <v>6.9298860026000897</v>
      </c>
      <c r="T91" s="3">
        <v>17.7088008461036</v>
      </c>
      <c r="U91" s="3">
        <v>18.8866510842536</v>
      </c>
      <c r="V91" s="3">
        <v>20.270704741439001</v>
      </c>
    </row>
    <row r="92" spans="1:22" x14ac:dyDescent="0.35">
      <c r="A92" s="2">
        <v>44558</v>
      </c>
      <c r="B92" s="3">
        <v>18.275802597758101</v>
      </c>
      <c r="C92" s="3">
        <v>9.861716131663</v>
      </c>
      <c r="D92" s="3">
        <v>16.838268912653501</v>
      </c>
      <c r="E92" s="3">
        <v>19.8493242620324</v>
      </c>
      <c r="F92" s="3">
        <v>10.6063376789185</v>
      </c>
      <c r="G92" s="3">
        <v>11.994225267667099</v>
      </c>
      <c r="H92" s="3">
        <v>15.282915446003299</v>
      </c>
      <c r="I92" s="3">
        <v>13.1014621786485</v>
      </c>
      <c r="J92" s="3">
        <v>15.529636006784401</v>
      </c>
      <c r="K92" s="3">
        <v>9.7970692709450997</v>
      </c>
      <c r="L92" s="3">
        <v>6.6008682178444698</v>
      </c>
      <c r="M92" s="3">
        <v>10.381923610034599</v>
      </c>
      <c r="N92" s="3">
        <v>12.6370151054919</v>
      </c>
      <c r="O92" s="3">
        <v>28.851649085677298</v>
      </c>
      <c r="P92" s="3">
        <v>13.969081631199</v>
      </c>
      <c r="Q92" s="3">
        <v>14.796612827040001</v>
      </c>
      <c r="R92" s="3">
        <v>18.836877556457299</v>
      </c>
      <c r="S92" s="3">
        <v>6.5327998715211901</v>
      </c>
      <c r="T92" s="3">
        <v>16.6427951148397</v>
      </c>
      <c r="U92" s="3">
        <v>18.752904229481299</v>
      </c>
      <c r="V92" s="3">
        <v>19.6835883996531</v>
      </c>
    </row>
    <row r="93" spans="1:22" x14ac:dyDescent="0.35">
      <c r="A93" s="2">
        <v>44589</v>
      </c>
      <c r="B93" s="3">
        <v>16.556027311714299</v>
      </c>
      <c r="C93" s="3">
        <v>9.7412404940138195</v>
      </c>
      <c r="D93" s="3">
        <v>17.142532295830701</v>
      </c>
      <c r="E93" s="3">
        <v>19.460309058118199</v>
      </c>
      <c r="F93" s="3">
        <v>11.9042006523001</v>
      </c>
      <c r="G93" s="3">
        <v>11.8950078239807</v>
      </c>
      <c r="H93" s="3">
        <v>15.0598416030585</v>
      </c>
      <c r="I93" s="3">
        <v>12.489766822280901</v>
      </c>
      <c r="J93" s="3">
        <v>14.422266092394199</v>
      </c>
      <c r="K93" s="3">
        <v>8.9937903338849594</v>
      </c>
      <c r="L93" s="3">
        <v>7.0111532803874503</v>
      </c>
      <c r="M93" s="3">
        <v>10.476241507831199</v>
      </c>
      <c r="N93" s="3">
        <v>-87.1559575840419</v>
      </c>
      <c r="O93" s="3">
        <v>27.675801839500298</v>
      </c>
      <c r="P93" s="3">
        <v>13.447699340367199</v>
      </c>
      <c r="Q93" s="3">
        <v>15.5613478259679</v>
      </c>
      <c r="R93" s="3">
        <v>18.619973596844702</v>
      </c>
      <c r="S93" s="3">
        <v>6.4030785675555499</v>
      </c>
      <c r="T93" s="3">
        <v>17.175679710434501</v>
      </c>
      <c r="U93" s="3">
        <v>16.979381531644499</v>
      </c>
      <c r="V93" s="3">
        <v>21.017754111237601</v>
      </c>
    </row>
    <row r="94" spans="1:22" x14ac:dyDescent="0.35">
      <c r="A94" s="2">
        <v>44620</v>
      </c>
      <c r="B94" s="3">
        <v>16.682353564525201</v>
      </c>
      <c r="C94" s="3">
        <v>9.9406096353358695</v>
      </c>
      <c r="D94" s="3">
        <v>17.5345603234633</v>
      </c>
      <c r="E94" s="3">
        <v>19.341961230565602</v>
      </c>
      <c r="F94" s="3">
        <v>9.84394723240103</v>
      </c>
      <c r="G94" s="3">
        <v>13.511082064087899</v>
      </c>
      <c r="H94" s="3">
        <v>15.939739070302201</v>
      </c>
      <c r="I94" s="3">
        <v>12.349692857695301</v>
      </c>
      <c r="J94" s="3">
        <v>15.034640519980201</v>
      </c>
      <c r="K94" s="3">
        <v>9.2984581610536807</v>
      </c>
      <c r="L94" s="3">
        <v>7.0481876333520903</v>
      </c>
      <c r="M94" s="3">
        <v>11.2051040073307</v>
      </c>
      <c r="N94" s="3">
        <v>-96.606693149182405</v>
      </c>
      <c r="O94" s="3">
        <v>26.8217717387843</v>
      </c>
      <c r="P94" s="3">
        <v>13.067966487477699</v>
      </c>
      <c r="Q94" s="3">
        <v>16.307035375659002</v>
      </c>
      <c r="R94" s="3">
        <v>18.890514091069502</v>
      </c>
      <c r="S94" s="3">
        <v>5.7704283833470997</v>
      </c>
      <c r="T94" s="3">
        <v>17.3035021942787</v>
      </c>
      <c r="U94" s="3">
        <v>16.432311800113599</v>
      </c>
      <c r="V94" s="3">
        <v>21.4937297452156</v>
      </c>
    </row>
    <row r="95" spans="1:22" x14ac:dyDescent="0.35">
      <c r="A95" s="2">
        <v>44648</v>
      </c>
      <c r="B95" s="3">
        <v>16.165753499248599</v>
      </c>
      <c r="C95" s="3">
        <v>9.9128751600866192</v>
      </c>
      <c r="D95" s="3">
        <v>17.260228010097698</v>
      </c>
      <c r="E95" s="3">
        <v>18.862437478483301</v>
      </c>
      <c r="F95" s="3">
        <v>9.8189406668435009</v>
      </c>
      <c r="G95" s="3">
        <v>13.4580238798282</v>
      </c>
      <c r="H95" s="3">
        <v>15.9229535831217</v>
      </c>
      <c r="I95" s="3">
        <v>12.3178860563904</v>
      </c>
      <c r="J95" s="3">
        <v>15.0748078151258</v>
      </c>
      <c r="K95" s="3">
        <v>9.3344991151782608</v>
      </c>
      <c r="L95" s="3">
        <v>7.0636041153654903</v>
      </c>
      <c r="M95" s="3">
        <v>11.0706650606437</v>
      </c>
      <c r="N95" s="3">
        <v>-86.813680502990195</v>
      </c>
      <c r="O95" s="3">
        <v>26.538266083852299</v>
      </c>
      <c r="P95" s="3">
        <v>12.7894583114506</v>
      </c>
      <c r="Q95" s="3">
        <v>16.190828572708401</v>
      </c>
      <c r="R95" s="3">
        <v>18.797008751078501</v>
      </c>
      <c r="S95" s="3">
        <v>5.7155835708763902</v>
      </c>
      <c r="T95" s="3">
        <v>17.339984975351701</v>
      </c>
      <c r="U95" s="3">
        <v>16.309785142644198</v>
      </c>
      <c r="V95" s="3">
        <v>21.3324999011476</v>
      </c>
    </row>
    <row r="96" spans="1:22" x14ac:dyDescent="0.35">
      <c r="A96" s="2">
        <v>44679</v>
      </c>
      <c r="B96" s="3">
        <v>15.6849812001859</v>
      </c>
      <c r="C96" s="3">
        <v>9.5357430382605308</v>
      </c>
      <c r="D96" s="3">
        <v>16.9607954220801</v>
      </c>
      <c r="E96" s="3">
        <v>18.3497180069084</v>
      </c>
      <c r="F96" s="3">
        <v>9.2016112394562306</v>
      </c>
      <c r="G96" s="3">
        <v>12.458582452394101</v>
      </c>
      <c r="H96" s="3">
        <v>15.836840953000801</v>
      </c>
      <c r="I96" s="3">
        <v>12.033459580072501</v>
      </c>
      <c r="J96" s="3">
        <v>14.7910765106579</v>
      </c>
      <c r="K96" s="3">
        <v>9.2402986304011598</v>
      </c>
      <c r="L96" s="3">
        <v>6.7395165768884597</v>
      </c>
      <c r="M96" s="3">
        <v>10.7761712172501</v>
      </c>
      <c r="N96" s="3">
        <v>-75.719130832198701</v>
      </c>
      <c r="O96" s="3">
        <v>26.2346558797949</v>
      </c>
      <c r="P96" s="3">
        <v>12.4745608853832</v>
      </c>
      <c r="Q96" s="3">
        <v>15.870272578195101</v>
      </c>
      <c r="R96" s="3">
        <v>18.4786860909357</v>
      </c>
      <c r="S96" s="3">
        <v>5.6179109816577499</v>
      </c>
      <c r="T96" s="3">
        <v>17.3875654540577</v>
      </c>
      <c r="U96" s="3">
        <v>15.770608756103901</v>
      </c>
      <c r="V96" s="3">
        <v>21.230356141818199</v>
      </c>
    </row>
    <row r="97" spans="1:22" x14ac:dyDescent="0.35">
      <c r="A97" s="2">
        <v>44708</v>
      </c>
      <c r="B97" s="3">
        <v>15.630477417638501</v>
      </c>
      <c r="C97" s="3">
        <v>9.3910223813998304</v>
      </c>
      <c r="D97" s="3">
        <v>16.2471223933793</v>
      </c>
      <c r="E97" s="3">
        <v>17.6303122443665</v>
      </c>
      <c r="F97" s="3">
        <v>8.5927640473751605</v>
      </c>
      <c r="G97" s="3">
        <v>11.863957823280399</v>
      </c>
      <c r="H97" s="3">
        <v>15.610452119964201</v>
      </c>
      <c r="I97" s="3">
        <v>11.9226445546268</v>
      </c>
      <c r="J97" s="3">
        <v>14.6045007523966</v>
      </c>
      <c r="K97" s="3">
        <v>9.2122033600814106</v>
      </c>
      <c r="L97" s="3">
        <v>6.6952777658548603</v>
      </c>
      <c r="M97" s="3">
        <v>10.5606203785684</v>
      </c>
      <c r="N97" s="3">
        <v>-65.839032455139503</v>
      </c>
      <c r="O97" s="3">
        <v>25.352640592517002</v>
      </c>
      <c r="P97" s="3">
        <v>12.541105016156701</v>
      </c>
      <c r="Q97" s="3">
        <v>15.237386922578301</v>
      </c>
      <c r="R97" s="3">
        <v>18.1894780293044</v>
      </c>
      <c r="S97" s="3">
        <v>5.4185790958812401</v>
      </c>
      <c r="T97" s="3">
        <v>16.494782588641399</v>
      </c>
      <c r="U97" s="3">
        <v>15.286936630444499</v>
      </c>
      <c r="V97" s="3">
        <v>20.047430675930599</v>
      </c>
    </row>
    <row r="98" spans="1:22" x14ac:dyDescent="0.35">
      <c r="A98" s="2">
        <v>44740</v>
      </c>
      <c r="B98" s="3">
        <v>16.0549274612078</v>
      </c>
      <c r="C98" s="3">
        <v>8.0073875217108998</v>
      </c>
      <c r="D98" s="3">
        <v>15.389894883774399</v>
      </c>
      <c r="E98" s="3">
        <v>16.947759003222</v>
      </c>
      <c r="F98" s="3">
        <v>8.2365440244268608</v>
      </c>
      <c r="G98" s="3">
        <v>10.788377860469</v>
      </c>
      <c r="H98" s="3">
        <v>15.1380521246419</v>
      </c>
      <c r="I98" s="3">
        <v>11.564155008455799</v>
      </c>
      <c r="J98" s="3">
        <v>13.923113576929</v>
      </c>
      <c r="K98" s="3">
        <v>8.9755509164773901</v>
      </c>
      <c r="L98" s="3">
        <v>6.2548711623379596</v>
      </c>
      <c r="M98" s="3">
        <v>10.2840413741111</v>
      </c>
      <c r="N98" s="3">
        <v>-55.313144819901197</v>
      </c>
      <c r="O98" s="3">
        <v>24.6830922967983</v>
      </c>
      <c r="P98" s="3">
        <v>13.232194330855201</v>
      </c>
      <c r="Q98" s="3">
        <v>14.768917542119899</v>
      </c>
      <c r="R98" s="3">
        <v>17.671061333105602</v>
      </c>
      <c r="S98" s="3">
        <v>5.3280669374930101</v>
      </c>
      <c r="T98" s="3">
        <v>15.7681809725756</v>
      </c>
      <c r="U98" s="3">
        <v>14.3766883627544</v>
      </c>
      <c r="V98" s="3">
        <v>19.101474483950799</v>
      </c>
    </row>
    <row r="99" spans="1:22" x14ac:dyDescent="0.35">
      <c r="A99" s="2">
        <v>44770</v>
      </c>
      <c r="B99" s="3">
        <v>15.486403830964401</v>
      </c>
      <c r="C99" s="3">
        <v>7.7417096968509904</v>
      </c>
      <c r="D99" s="3">
        <v>14.971026973830799</v>
      </c>
      <c r="E99" s="3">
        <v>16.497758057699802</v>
      </c>
      <c r="F99" s="3">
        <v>7.22485536285481</v>
      </c>
      <c r="G99" s="3">
        <v>10.140923797506501</v>
      </c>
      <c r="H99" s="3">
        <v>15.285866124308001</v>
      </c>
      <c r="I99" s="3">
        <v>11.149572758033299</v>
      </c>
      <c r="J99" s="3">
        <v>13.6537247895678</v>
      </c>
      <c r="K99" s="3">
        <v>8.9925337835554693</v>
      </c>
      <c r="L99" s="3">
        <v>6.2092571618283596</v>
      </c>
      <c r="M99" s="3">
        <v>10.250420656922101</v>
      </c>
      <c r="N99" s="3">
        <v>-45.045412209046397</v>
      </c>
      <c r="O99" s="3">
        <v>25.3438785200095</v>
      </c>
      <c r="P99" s="3">
        <v>12.686084399196799</v>
      </c>
      <c r="Q99" s="3">
        <v>15.1446363778006</v>
      </c>
      <c r="R99" s="3">
        <v>17.248244586150701</v>
      </c>
      <c r="S99" s="3">
        <v>4.8933465822165596</v>
      </c>
      <c r="T99" s="3">
        <v>15.597631638169499</v>
      </c>
      <c r="U99" s="3">
        <v>13.8574948383923</v>
      </c>
      <c r="V99" s="3">
        <v>19.059444829021999</v>
      </c>
    </row>
    <row r="100" spans="1:22" x14ac:dyDescent="0.35">
      <c r="A100" s="2">
        <v>44799</v>
      </c>
      <c r="B100" s="3">
        <v>15.132313152238201</v>
      </c>
      <c r="C100" s="3">
        <v>7.3187091182689104</v>
      </c>
      <c r="D100" s="3">
        <v>14.7440279967132</v>
      </c>
      <c r="E100" s="3">
        <v>16.483276735394401</v>
      </c>
      <c r="F100" s="3">
        <v>6.9110312660464803</v>
      </c>
      <c r="G100" s="3">
        <v>9.9576752843203202</v>
      </c>
      <c r="H100" s="3">
        <v>15.3544978377659</v>
      </c>
      <c r="I100" s="3">
        <v>11.299624096735901</v>
      </c>
      <c r="J100" s="3">
        <v>13.2583695998522</v>
      </c>
      <c r="K100" s="3">
        <v>8.9855159237381397</v>
      </c>
      <c r="L100" s="3">
        <v>6.2530730297669299</v>
      </c>
      <c r="M100" s="3">
        <v>10.233429274958601</v>
      </c>
      <c r="N100" s="3">
        <v>-35.072200036637803</v>
      </c>
      <c r="O100" s="3">
        <v>25.902539020183401</v>
      </c>
      <c r="P100" s="3">
        <v>12.5719056740139</v>
      </c>
      <c r="Q100" s="3">
        <v>15.143222792554001</v>
      </c>
      <c r="R100" s="3">
        <v>17.215690298119501</v>
      </c>
      <c r="S100" s="3">
        <v>5.0050754662276997</v>
      </c>
      <c r="T100" s="3">
        <v>15.564280637208</v>
      </c>
      <c r="U100" s="3">
        <v>14.0003900707146</v>
      </c>
      <c r="V100" s="3">
        <v>18.993360795273901</v>
      </c>
    </row>
    <row r="101" spans="1:22" x14ac:dyDescent="0.35">
      <c r="A101" s="2">
        <v>44832</v>
      </c>
      <c r="B101" s="3">
        <v>14.296212220688</v>
      </c>
      <c r="C101" s="3">
        <v>7.3809456602091501</v>
      </c>
      <c r="D101" s="3">
        <v>14.2385405071902</v>
      </c>
      <c r="E101" s="3">
        <v>14.325224633229</v>
      </c>
      <c r="F101" s="3">
        <v>6.2029349057521603</v>
      </c>
      <c r="G101" s="3">
        <v>9.1368389009731708</v>
      </c>
      <c r="H101" s="3">
        <v>14.5044107260613</v>
      </c>
      <c r="I101" s="3">
        <v>10.2831595460662</v>
      </c>
      <c r="J101" s="3">
        <v>12.766407330090701</v>
      </c>
      <c r="K101" s="3">
        <v>8.3099260788836098</v>
      </c>
      <c r="L101" s="3">
        <v>5.9773054485896404</v>
      </c>
      <c r="M101" s="3">
        <v>9.3827746565301808</v>
      </c>
      <c r="N101" s="3">
        <v>-25.5032759827387</v>
      </c>
      <c r="O101" s="3">
        <v>24.9638204718899</v>
      </c>
      <c r="P101" s="3">
        <v>11.6702661226626</v>
      </c>
      <c r="Q101" s="3">
        <v>14.273629571390201</v>
      </c>
      <c r="R101" s="3">
        <v>16.548378944284298</v>
      </c>
      <c r="S101" s="3">
        <v>4.5345373428932101</v>
      </c>
      <c r="T101" s="3">
        <v>14.679461462126699</v>
      </c>
      <c r="U101" s="3">
        <v>13.014261223978499</v>
      </c>
      <c r="V101" s="3">
        <v>17.281351281161101</v>
      </c>
    </row>
    <row r="102" spans="1:22" x14ac:dyDescent="0.35">
      <c r="A102" s="2">
        <v>44862</v>
      </c>
      <c r="B102" s="3">
        <v>13.3794255260472</v>
      </c>
      <c r="C102" s="3">
        <v>7.2598551149076398</v>
      </c>
      <c r="D102" s="3">
        <v>13.7958883813686</v>
      </c>
      <c r="E102" s="3">
        <v>14.161458583230401</v>
      </c>
      <c r="F102" s="3">
        <v>6.1643010151506896</v>
      </c>
      <c r="G102" s="3">
        <v>9.4172370228506797</v>
      </c>
      <c r="H102" s="3">
        <v>14.701275349600801</v>
      </c>
      <c r="I102" s="3">
        <v>9.9031342380535605</v>
      </c>
      <c r="J102" s="3">
        <v>13.3367164971871</v>
      </c>
      <c r="K102" s="3">
        <v>9.1346807030175192</v>
      </c>
      <c r="L102" s="3">
        <v>6.18438099032808</v>
      </c>
      <c r="M102" s="3">
        <v>9.6221639745542902</v>
      </c>
      <c r="N102" s="3">
        <v>-14.7783416988715</v>
      </c>
      <c r="O102" s="3">
        <v>25.6085773738839</v>
      </c>
      <c r="P102" s="3">
        <v>10.0778092109654</v>
      </c>
      <c r="Q102" s="3">
        <v>13.709385626624</v>
      </c>
      <c r="R102" s="3">
        <v>16.3177214538672</v>
      </c>
      <c r="S102" s="3">
        <v>4.7187972963552998</v>
      </c>
      <c r="T102" s="3">
        <v>14.236421738733601</v>
      </c>
      <c r="U102" s="3">
        <v>12.093789536509901</v>
      </c>
      <c r="V102" s="3">
        <v>17.335574296281699</v>
      </c>
    </row>
    <row r="103" spans="1:22" x14ac:dyDescent="0.35">
      <c r="A103" s="2">
        <v>44893</v>
      </c>
      <c r="B103" s="3">
        <v>13.8686563563287</v>
      </c>
      <c r="C103" s="3">
        <v>5.71468136019352</v>
      </c>
      <c r="D103" s="3">
        <v>13.118539353910601</v>
      </c>
      <c r="E103" s="3">
        <v>14.3777338469268</v>
      </c>
      <c r="F103" s="3">
        <v>6.1044346474122602</v>
      </c>
      <c r="G103" s="3">
        <v>9.6460766044683801</v>
      </c>
      <c r="H103" s="3">
        <v>15.045490869511401</v>
      </c>
      <c r="I103" s="3">
        <v>10.966222511375999</v>
      </c>
      <c r="J103" s="3">
        <v>13.5485874699859</v>
      </c>
      <c r="K103" s="3">
        <v>9.7462809166562305</v>
      </c>
      <c r="L103" s="3">
        <v>5.7538154342062597</v>
      </c>
      <c r="M103" s="3">
        <v>10.3843717442433</v>
      </c>
      <c r="N103" s="3">
        <v>-5.2346010618233096</v>
      </c>
      <c r="O103" s="3">
        <v>26.544057996007499</v>
      </c>
      <c r="P103" s="3">
        <v>11.254646542082201</v>
      </c>
      <c r="Q103" s="3">
        <v>13.1872031288642</v>
      </c>
      <c r="R103" s="3">
        <v>16.560805771369999</v>
      </c>
      <c r="S103" s="3">
        <v>5.3051697240032301</v>
      </c>
      <c r="T103" s="3">
        <v>13.3895045311248</v>
      </c>
      <c r="U103" s="3">
        <v>12.1600532613627</v>
      </c>
      <c r="V103" s="3">
        <v>16.242050086916699</v>
      </c>
    </row>
    <row r="104" spans="1:22" x14ac:dyDescent="0.35">
      <c r="A104" s="2">
        <v>44923</v>
      </c>
      <c r="B104" s="3">
        <v>14.0532502763055</v>
      </c>
      <c r="C104" s="3">
        <v>5.4097318027083299</v>
      </c>
      <c r="D104" s="3">
        <v>12.3756700389029</v>
      </c>
      <c r="E104" s="3">
        <v>13.789832354402</v>
      </c>
      <c r="F104" s="3">
        <v>5.8358787300149499</v>
      </c>
      <c r="G104" s="3">
        <v>9.2702753911640396</v>
      </c>
      <c r="H104" s="3">
        <v>14.863267593959399</v>
      </c>
      <c r="I104" s="3">
        <v>10.725813829876399</v>
      </c>
      <c r="J104" s="3">
        <v>12.9708167316483</v>
      </c>
      <c r="K104" s="3">
        <v>9.4683393342770401</v>
      </c>
      <c r="L104" s="3">
        <v>5.7106031562605697</v>
      </c>
      <c r="M104" s="3">
        <v>10.2268071860703</v>
      </c>
      <c r="N104" s="3">
        <v>5.2009164142202096</v>
      </c>
      <c r="O104" s="3">
        <v>26.0444552891428</v>
      </c>
      <c r="P104" s="3">
        <v>12.366598375452099</v>
      </c>
      <c r="Q104" s="3">
        <v>12.078837138454601</v>
      </c>
      <c r="R104" s="3">
        <v>16.723201802888401</v>
      </c>
      <c r="S104" s="3">
        <v>5.1621532287193501</v>
      </c>
      <c r="T104" s="3">
        <v>12.673408016980099</v>
      </c>
      <c r="U104" s="3">
        <v>11.567684923451001</v>
      </c>
      <c r="V104" s="3">
        <v>15.554034676118</v>
      </c>
    </row>
    <row r="105" spans="1:22" x14ac:dyDescent="0.35">
      <c r="A105" s="2">
        <v>44953</v>
      </c>
      <c r="B105" s="3">
        <v>15.074332901279901</v>
      </c>
      <c r="C105" s="3">
        <v>5.7641347862415602</v>
      </c>
      <c r="D105" s="3">
        <v>12.4494339526952</v>
      </c>
      <c r="E105" s="3">
        <v>14.4887472587994</v>
      </c>
      <c r="F105" s="3">
        <v>6.3782023876278604</v>
      </c>
      <c r="G105" s="3">
        <v>10.3844641193981</v>
      </c>
      <c r="H105" s="3">
        <v>14.9706430102736</v>
      </c>
      <c r="I105" s="3">
        <v>11.651315714211799</v>
      </c>
      <c r="J105" s="3">
        <v>14.239108405524201</v>
      </c>
      <c r="K105" s="3">
        <v>11.0989660621146</v>
      </c>
      <c r="L105" s="3">
        <v>5.9359267339275101</v>
      </c>
      <c r="M105" s="3">
        <v>10.9098153220055</v>
      </c>
      <c r="N105" s="3">
        <v>6.7995907102501203</v>
      </c>
      <c r="O105" s="3">
        <v>24.884931565395402</v>
      </c>
      <c r="P105" s="3">
        <v>14.2073337501759</v>
      </c>
      <c r="Q105" s="3">
        <v>12.484623140819</v>
      </c>
      <c r="R105" s="3">
        <v>17.337211558728299</v>
      </c>
      <c r="S105" s="3">
        <v>4.91414909902731</v>
      </c>
      <c r="T105" s="3">
        <v>12.0214118336956</v>
      </c>
      <c r="U105" s="3">
        <v>12.683721100216101</v>
      </c>
      <c r="V105" s="3">
        <v>16.063844752427801</v>
      </c>
    </row>
    <row r="106" spans="1:22" x14ac:dyDescent="0.35">
      <c r="A106" s="2">
        <v>44985</v>
      </c>
      <c r="B106" s="3">
        <v>14.649259036973</v>
      </c>
      <c r="C106" s="3">
        <v>5.8709319991420097</v>
      </c>
      <c r="D106" s="3">
        <v>12.0870652349568</v>
      </c>
      <c r="E106" s="3">
        <v>13.2894099830351</v>
      </c>
      <c r="F106" s="3">
        <v>6.0957553428044902</v>
      </c>
      <c r="G106" s="3">
        <v>9.3935162348164791</v>
      </c>
      <c r="H106" s="3">
        <v>14.8842853337361</v>
      </c>
      <c r="I106" s="3">
        <v>12.438101202433099</v>
      </c>
      <c r="J106" s="3">
        <v>14.607355488022399</v>
      </c>
      <c r="K106" s="3">
        <v>10.9740571123564</v>
      </c>
      <c r="L106" s="3">
        <v>5.5405965630304896</v>
      </c>
      <c r="M106" s="3">
        <v>10.3030071437919</v>
      </c>
      <c r="N106" s="3">
        <v>7.8530918871660704</v>
      </c>
      <c r="O106" s="3">
        <v>24.146848526791398</v>
      </c>
      <c r="P106" s="3">
        <v>12.373330800528599</v>
      </c>
      <c r="Q106" s="3">
        <v>11.8157537602789</v>
      </c>
      <c r="R106" s="3">
        <v>17.406407452164501</v>
      </c>
      <c r="S106" s="3">
        <v>4.7044806907575802</v>
      </c>
      <c r="T106" s="3">
        <v>12.337396541713099</v>
      </c>
      <c r="U106" s="3">
        <v>12.294629717156401</v>
      </c>
      <c r="V106" s="3">
        <v>15.2051924002173</v>
      </c>
    </row>
    <row r="107" spans="1:22" x14ac:dyDescent="0.35">
      <c r="A107" s="2">
        <v>45013</v>
      </c>
      <c r="B107" s="3">
        <v>14.4171301890261</v>
      </c>
      <c r="C107" s="3">
        <v>5.8693536336270897</v>
      </c>
      <c r="D107" s="3">
        <v>12.0342105075283</v>
      </c>
      <c r="E107" s="3">
        <v>13.187117420291001</v>
      </c>
      <c r="F107" s="3">
        <v>5.8471071562294803</v>
      </c>
      <c r="G107" s="3">
        <v>9.4738715389457493</v>
      </c>
      <c r="H107" s="3">
        <v>14.678337722277501</v>
      </c>
      <c r="I107" s="3">
        <v>12.845065920943901</v>
      </c>
      <c r="J107" s="3">
        <v>14.455940744981101</v>
      </c>
      <c r="K107" s="3">
        <v>11.4389567031543</v>
      </c>
      <c r="L107" s="3">
        <v>5.5729672064049502</v>
      </c>
      <c r="M107" s="3">
        <v>10.224847397661399</v>
      </c>
      <c r="N107" s="3">
        <v>7.6066029946602001</v>
      </c>
      <c r="O107" s="3">
        <v>23.7245644984595</v>
      </c>
      <c r="P107" s="3">
        <v>12.291234867851401</v>
      </c>
      <c r="Q107" s="3">
        <v>11.7625024880128</v>
      </c>
      <c r="R107" s="3">
        <v>17.353313851361701</v>
      </c>
      <c r="S107" s="3">
        <v>4.6690784697782197</v>
      </c>
      <c r="T107" s="3">
        <v>12.051196767305001</v>
      </c>
      <c r="U107" s="3">
        <v>12.707216496140999</v>
      </c>
      <c r="V107" s="3">
        <v>15.386550064035999</v>
      </c>
    </row>
    <row r="108" spans="1:22" x14ac:dyDescent="0.35">
      <c r="A108" s="2">
        <v>45044</v>
      </c>
      <c r="B108" s="3">
        <v>14.336307874500999</v>
      </c>
      <c r="C108" s="3">
        <v>6.2114062929028897</v>
      </c>
      <c r="D108" s="3">
        <v>12.193513134821</v>
      </c>
      <c r="E108" s="3">
        <v>13.0245109870989</v>
      </c>
      <c r="F108" s="3">
        <v>6.1121965489664296</v>
      </c>
      <c r="G108" s="3">
        <v>9.54221743847698</v>
      </c>
      <c r="H108" s="3">
        <v>14.553843923232</v>
      </c>
      <c r="I108" s="3">
        <v>13.2864892201194</v>
      </c>
      <c r="J108" s="3">
        <v>14.3396473467745</v>
      </c>
      <c r="K108" s="3">
        <v>11.992550690173699</v>
      </c>
      <c r="L108" s="3">
        <v>5.7807270534210398</v>
      </c>
      <c r="M108" s="3">
        <v>10.2061211379797</v>
      </c>
      <c r="N108" s="3">
        <v>7.5551231546037201</v>
      </c>
      <c r="O108" s="3">
        <v>23.8456641751735</v>
      </c>
      <c r="P108" s="3">
        <v>12.1270229186111</v>
      </c>
      <c r="Q108" s="3">
        <v>11.6445013961154</v>
      </c>
      <c r="R108" s="3">
        <v>17.092221676411199</v>
      </c>
      <c r="S108" s="3">
        <v>4.5435709712216799</v>
      </c>
      <c r="T108" s="3">
        <v>12.1507936894815</v>
      </c>
      <c r="U108" s="3">
        <v>12.960963732217801</v>
      </c>
      <c r="V108" s="3">
        <v>15.9224995198639</v>
      </c>
    </row>
    <row r="109" spans="1:22" x14ac:dyDescent="0.35">
      <c r="A109" s="2">
        <v>45072</v>
      </c>
      <c r="B109" s="3">
        <v>14.0055049864221</v>
      </c>
      <c r="C109" s="3">
        <v>6.5953727535604401</v>
      </c>
      <c r="D109" s="3">
        <v>12.1761453390155</v>
      </c>
      <c r="E109" s="3">
        <v>12.5662017938941</v>
      </c>
      <c r="F109" s="3">
        <v>6.2619934585680497</v>
      </c>
      <c r="G109" s="3">
        <v>9.4793596550737504</v>
      </c>
      <c r="H109" s="3">
        <v>14.505517090953701</v>
      </c>
      <c r="I109" s="3">
        <v>14.2031083754352</v>
      </c>
      <c r="J109" s="3">
        <v>13.9446237426056</v>
      </c>
      <c r="K109" s="3">
        <v>12.3429227861114</v>
      </c>
      <c r="L109" s="3">
        <v>6.0668236142921197</v>
      </c>
      <c r="M109" s="3">
        <v>9.9528397891424092</v>
      </c>
      <c r="N109" s="3">
        <v>7.7214927355798499</v>
      </c>
      <c r="O109" s="3">
        <v>23.951594670254199</v>
      </c>
      <c r="P109" s="3">
        <v>11.772590185922301</v>
      </c>
      <c r="Q109" s="3">
        <v>11.770244801774901</v>
      </c>
      <c r="R109" s="3">
        <v>17.1298072643858</v>
      </c>
      <c r="S109" s="3">
        <v>4.4579676435393498</v>
      </c>
      <c r="T109" s="3">
        <v>11.745426564085699</v>
      </c>
      <c r="U109" s="3">
        <v>13.535537365143901</v>
      </c>
      <c r="V109" s="3">
        <v>16.161582252113401</v>
      </c>
    </row>
    <row r="110" spans="1:22" x14ac:dyDescent="0.35">
      <c r="A110" s="2">
        <v>45105</v>
      </c>
      <c r="B110" s="3">
        <v>13.9077488396671</v>
      </c>
      <c r="C110" s="3">
        <v>6.9063710400054097</v>
      </c>
      <c r="D110" s="3">
        <v>12.962789122490101</v>
      </c>
      <c r="E110" s="3">
        <v>12.0479753748037</v>
      </c>
      <c r="F110" s="3">
        <v>6.6664798565353802</v>
      </c>
      <c r="G110" s="3">
        <v>9.9832514982329208</v>
      </c>
      <c r="H110" s="3">
        <v>14.5058378142426</v>
      </c>
      <c r="I110" s="3">
        <v>14.9553815691023</v>
      </c>
      <c r="J110" s="3">
        <v>13.5432955308518</v>
      </c>
      <c r="K110" s="3">
        <v>12.519178761873</v>
      </c>
      <c r="L110" s="3">
        <v>6.6530621566217896</v>
      </c>
      <c r="M110" s="3">
        <v>10.2419170071227</v>
      </c>
      <c r="N110" s="3">
        <v>7.79564084346518</v>
      </c>
      <c r="O110" s="3">
        <v>24.152506293931001</v>
      </c>
      <c r="P110" s="3">
        <v>11.8464306874508</v>
      </c>
      <c r="Q110" s="3">
        <v>11.6820309904527</v>
      </c>
      <c r="R110" s="3">
        <v>16.840682460470799</v>
      </c>
      <c r="S110" s="3">
        <v>4.9910917638422703</v>
      </c>
      <c r="T110" s="3">
        <v>11.7774022717704</v>
      </c>
      <c r="U110" s="3">
        <v>14.3545354076919</v>
      </c>
      <c r="V110" s="3">
        <v>16.8029682387123</v>
      </c>
    </row>
    <row r="111" spans="1:22" x14ac:dyDescent="0.35">
      <c r="A111" s="2">
        <v>45135</v>
      </c>
      <c r="B111" s="3">
        <v>14.0654685468309</v>
      </c>
      <c r="C111" s="3">
        <v>7.8155985691202696</v>
      </c>
      <c r="D111" s="3">
        <v>13.317153742679899</v>
      </c>
      <c r="E111" s="3">
        <v>11.9284838276062</v>
      </c>
      <c r="F111" s="3">
        <v>6.65875860237401</v>
      </c>
      <c r="G111" s="3">
        <v>10.8097237146367</v>
      </c>
      <c r="H111" s="3">
        <v>14.798390861391301</v>
      </c>
      <c r="I111" s="3">
        <v>16.0563517865744</v>
      </c>
      <c r="J111" s="3">
        <v>13.5637972597074</v>
      </c>
      <c r="K111" s="3">
        <v>13.1453717712004</v>
      </c>
      <c r="L111" s="3">
        <v>7.0671712043234702</v>
      </c>
      <c r="M111" s="3">
        <v>10.7799807251322</v>
      </c>
      <c r="N111" s="3">
        <v>8.1011044336650109</v>
      </c>
      <c r="O111" s="3">
        <v>24.1402037133089</v>
      </c>
      <c r="P111" s="3">
        <v>12.2225792973938</v>
      </c>
      <c r="Q111" s="3">
        <v>12.2691414868889</v>
      </c>
      <c r="R111" s="3">
        <v>17.422049796905402</v>
      </c>
      <c r="S111" s="3">
        <v>5.7407412873344299</v>
      </c>
      <c r="T111" s="3">
        <v>11.7727668883542</v>
      </c>
      <c r="U111" s="3">
        <v>14.0484384506151</v>
      </c>
      <c r="V111" s="3">
        <v>17.623823840011799</v>
      </c>
    </row>
    <row r="112" spans="1:22" x14ac:dyDescent="0.35">
      <c r="A112" s="2">
        <v>45166</v>
      </c>
      <c r="B112" s="3">
        <v>13.638797810385199</v>
      </c>
      <c r="C112" s="3">
        <v>7.90247476221416</v>
      </c>
      <c r="D112" s="3">
        <v>13.5882306254701</v>
      </c>
      <c r="E112" s="3">
        <v>11.1450623922695</v>
      </c>
      <c r="F112" s="3">
        <v>6.9080298764074</v>
      </c>
      <c r="G112" s="3">
        <v>11.010594659263599</v>
      </c>
      <c r="H112" s="3">
        <v>14.9795311163581</v>
      </c>
      <c r="I112" s="3">
        <v>15.996496516930399</v>
      </c>
      <c r="J112" s="3">
        <v>13.1680133509391</v>
      </c>
      <c r="K112" s="3">
        <v>13.070752430141299</v>
      </c>
      <c r="L112" s="3">
        <v>7.1687542333225496</v>
      </c>
      <c r="M112" s="3">
        <v>10.541132597602299</v>
      </c>
      <c r="N112" s="3">
        <v>7.6333530906023199</v>
      </c>
      <c r="O112" s="3">
        <v>23.709903304563099</v>
      </c>
      <c r="P112" s="3">
        <v>11.597902160522199</v>
      </c>
      <c r="Q112" s="3">
        <v>11.8395922688771</v>
      </c>
      <c r="R112" s="3">
        <v>17.6977930147604</v>
      </c>
      <c r="S112" s="3">
        <v>6.1656609205844903</v>
      </c>
      <c r="T112" s="3">
        <v>11.342198632433901</v>
      </c>
      <c r="U112" s="3">
        <v>14.799387783598</v>
      </c>
      <c r="V112" s="3">
        <v>17.8155401548259</v>
      </c>
    </row>
    <row r="113" spans="1:37" x14ac:dyDescent="0.35">
      <c r="A113" s="2">
        <v>45197</v>
      </c>
      <c r="B113" s="3">
        <v>13.7229041461772</v>
      </c>
      <c r="C113" s="3">
        <v>7.8008851451615202</v>
      </c>
      <c r="D113" s="3">
        <v>13.447041806658699</v>
      </c>
      <c r="E113" s="3">
        <v>11.286849883703701</v>
      </c>
      <c r="F113" s="3">
        <v>6.74959008498484</v>
      </c>
      <c r="G113" s="3">
        <v>10.8600543786883</v>
      </c>
      <c r="H113" s="3">
        <v>14.836669516663299</v>
      </c>
      <c r="I113" s="3">
        <v>16.261011406693001</v>
      </c>
      <c r="J113" s="3">
        <v>12.708409525295901</v>
      </c>
      <c r="K113" s="3">
        <v>13.4185999116667</v>
      </c>
      <c r="L113" s="3">
        <v>7.2404431336621604</v>
      </c>
      <c r="M113" s="3">
        <v>10.402656462985099</v>
      </c>
      <c r="N113" s="3">
        <v>6.90039999700201</v>
      </c>
      <c r="O113" s="3">
        <v>23.577966104870399</v>
      </c>
      <c r="P113" s="3">
        <v>11.3431428960206</v>
      </c>
      <c r="Q113" s="3">
        <v>11.664520093670401</v>
      </c>
      <c r="R113" s="3">
        <v>17.0102801436893</v>
      </c>
      <c r="S113" s="3">
        <v>6.4035288647512001</v>
      </c>
      <c r="T113" s="3">
        <v>11.264835302365301</v>
      </c>
      <c r="U113" s="3">
        <v>14.5240868615849</v>
      </c>
      <c r="V113" s="3">
        <v>17.555897943531701</v>
      </c>
    </row>
    <row r="114" spans="1:37" x14ac:dyDescent="0.35">
      <c r="A114" s="2">
        <v>45226</v>
      </c>
      <c r="B114" s="3">
        <v>13.3430041097943</v>
      </c>
      <c r="C114" s="3">
        <v>7.9440863199771004</v>
      </c>
      <c r="D114" s="3">
        <v>12.8478284605116</v>
      </c>
      <c r="E114" s="3">
        <v>10.5696118498457</v>
      </c>
      <c r="F114" s="3">
        <v>7.3113481717873503</v>
      </c>
      <c r="G114" s="3">
        <v>10.641608701618599</v>
      </c>
      <c r="H114" s="3">
        <v>14.8526236603622</v>
      </c>
      <c r="I114" s="3">
        <v>16.253011144370799</v>
      </c>
      <c r="J114" s="3">
        <v>12.1757150463821</v>
      </c>
      <c r="K114" s="3">
        <v>13.0829698827381</v>
      </c>
      <c r="L114" s="3">
        <v>7.1708845606335796</v>
      </c>
      <c r="M114" s="3">
        <v>10.324212352233401</v>
      </c>
      <c r="N114" s="3">
        <v>6.7250787867614497</v>
      </c>
      <c r="O114" s="3">
        <v>23.0760100221902</v>
      </c>
      <c r="P114" s="3">
        <v>11.2510086080808</v>
      </c>
      <c r="Q114" s="3">
        <v>10.8682377438258</v>
      </c>
      <c r="R114" s="3">
        <v>16.418403997301301</v>
      </c>
      <c r="S114" s="3">
        <v>5.7842596045816599</v>
      </c>
      <c r="T114" s="3">
        <v>9.94691124401416</v>
      </c>
      <c r="U114" s="3">
        <v>14.419916969087501</v>
      </c>
      <c r="V114" s="3">
        <v>17.0783414536481</v>
      </c>
    </row>
    <row r="115" spans="1:37" x14ac:dyDescent="0.35">
      <c r="A115" s="2">
        <v>45258</v>
      </c>
      <c r="B115" s="3">
        <v>13.5082535585475</v>
      </c>
      <c r="C115" s="3">
        <v>8.2840636989082892</v>
      </c>
      <c r="D115" s="3">
        <v>13.3825162753722</v>
      </c>
      <c r="E115" s="3">
        <v>10.527626159103001</v>
      </c>
      <c r="F115" s="3">
        <v>7.8031609347213102</v>
      </c>
      <c r="G115" s="3">
        <v>12.004775787608001</v>
      </c>
      <c r="H115" s="3">
        <v>14.939074864632101</v>
      </c>
      <c r="I115" s="3">
        <v>17.551027725150298</v>
      </c>
      <c r="J115" s="3">
        <v>12.944709368261901</v>
      </c>
      <c r="K115" s="3">
        <v>14.4274503949435</v>
      </c>
      <c r="L115" s="3">
        <v>8.0895177024609008</v>
      </c>
      <c r="M115" s="3">
        <v>11.2887482379892</v>
      </c>
      <c r="N115" s="3">
        <v>6.6106467340566404</v>
      </c>
      <c r="O115" s="3">
        <v>23.858442410108498</v>
      </c>
      <c r="P115" s="3">
        <v>11.118459119152</v>
      </c>
      <c r="Q115" s="3">
        <v>11.440724827231399</v>
      </c>
      <c r="R115" s="3">
        <v>16.269777804821299</v>
      </c>
      <c r="S115" s="3">
        <v>5.8238776367605798</v>
      </c>
      <c r="T115" s="3">
        <v>10.1436983181108</v>
      </c>
      <c r="U115" s="3">
        <v>15.845419788564501</v>
      </c>
      <c r="V115" s="3">
        <v>18.668211506022502</v>
      </c>
    </row>
    <row r="116" spans="1:37" x14ac:dyDescent="0.35">
      <c r="A116" s="2">
        <v>45288</v>
      </c>
      <c r="B116" s="3">
        <v>13.341665266819099</v>
      </c>
      <c r="C116" s="3">
        <v>8.5915320449101795</v>
      </c>
      <c r="D116" s="3">
        <v>13.9817142324287</v>
      </c>
      <c r="E116" s="3">
        <v>9.9835394915507898</v>
      </c>
      <c r="F116" s="3">
        <v>9.0612491258275298</v>
      </c>
      <c r="G116" s="3">
        <v>14.7199242174253</v>
      </c>
      <c r="H116" s="3">
        <v>15.150833820077599</v>
      </c>
      <c r="I116" s="3">
        <v>18.982563932041199</v>
      </c>
      <c r="J116" s="3">
        <v>14.1081238147662</v>
      </c>
      <c r="K116" s="3">
        <v>15.620571313099299</v>
      </c>
      <c r="L116" s="3">
        <v>8.7610708797147296</v>
      </c>
      <c r="M116" s="3">
        <v>11.606598052302701</v>
      </c>
      <c r="N116" s="3">
        <v>6.2499937819602902</v>
      </c>
      <c r="O116" s="3">
        <v>26.104863448417699</v>
      </c>
      <c r="P116" s="3">
        <v>10.825311519929301</v>
      </c>
      <c r="Q116" s="3">
        <v>11.9249220957605</v>
      </c>
      <c r="R116" s="3">
        <v>16.3806923807381</v>
      </c>
      <c r="S116" s="3">
        <v>5.3997942607984699</v>
      </c>
      <c r="T116" s="3">
        <v>10.138560127656101</v>
      </c>
      <c r="U116" s="3">
        <v>17.075695678209499</v>
      </c>
      <c r="V116" s="3">
        <v>20.944614695198702</v>
      </c>
    </row>
    <row r="117" spans="1:37" x14ac:dyDescent="0.35">
      <c r="A117" s="2">
        <v>45317</v>
      </c>
      <c r="B117" s="3">
        <v>12.7919274216866</v>
      </c>
      <c r="C117" s="3">
        <v>8.7212519680322096</v>
      </c>
      <c r="D117" s="3">
        <v>13.7816937457821</v>
      </c>
      <c r="E117" s="3">
        <v>10.2002251896371</v>
      </c>
      <c r="F117" s="3">
        <v>8.4962369712932606</v>
      </c>
      <c r="G117" s="3">
        <v>14.942692939531399</v>
      </c>
      <c r="H117" s="3">
        <v>15.337957263556699</v>
      </c>
      <c r="I117" s="3">
        <v>19.0995609651698</v>
      </c>
      <c r="J117" s="3">
        <v>13.903693712038899</v>
      </c>
      <c r="K117" s="3">
        <v>15.002324464719701</v>
      </c>
      <c r="L117" s="3">
        <v>8.2220706946896698</v>
      </c>
      <c r="M117" s="3">
        <v>11.3139178850729</v>
      </c>
      <c r="N117" s="3">
        <v>6.4639808929876903</v>
      </c>
      <c r="O117" s="3">
        <v>25.573024206398301</v>
      </c>
      <c r="P117" s="3">
        <v>10.1886245214857</v>
      </c>
      <c r="Q117" s="3">
        <v>11.558787823779401</v>
      </c>
      <c r="R117" s="3">
        <v>15.4084425306899</v>
      </c>
      <c r="S117" s="3">
        <v>6.0306028428700804</v>
      </c>
      <c r="T117" s="3">
        <v>10.1244500306573</v>
      </c>
      <c r="U117" s="3">
        <v>16.8040652384338</v>
      </c>
      <c r="V117" s="3">
        <v>21.300583558655799</v>
      </c>
    </row>
    <row r="118" spans="1:37" x14ac:dyDescent="0.35">
      <c r="A118" s="2">
        <v>45350</v>
      </c>
      <c r="B118" s="3">
        <v>13.328416459318399</v>
      </c>
      <c r="C118" s="3">
        <v>7.0153636676602504</v>
      </c>
      <c r="D118" s="3">
        <v>14.309771641732301</v>
      </c>
      <c r="E118" s="3">
        <v>10.6367323347162</v>
      </c>
      <c r="F118" s="3">
        <v>8.8580367874116792</v>
      </c>
      <c r="G118" s="3">
        <v>15.004388421241201</v>
      </c>
      <c r="H118" s="3">
        <v>15.7654349521149</v>
      </c>
      <c r="I118" s="3">
        <v>19.668814654336298</v>
      </c>
      <c r="J118" s="3">
        <v>15.8436754788553</v>
      </c>
      <c r="K118" s="3">
        <v>16.310107847896099</v>
      </c>
      <c r="L118" s="3">
        <v>8.5982008566363692</v>
      </c>
      <c r="M118" s="3">
        <v>10.6077797134981</v>
      </c>
      <c r="N118" s="3">
        <v>6.68174189158725</v>
      </c>
      <c r="O118" s="3">
        <v>26.107770451975899</v>
      </c>
      <c r="P118" s="3">
        <v>10.4758569446974</v>
      </c>
      <c r="Q118" s="3">
        <v>11.516983931849101</v>
      </c>
      <c r="R118" s="3">
        <v>16.625680839827499</v>
      </c>
      <c r="S118" s="3">
        <v>6.5495065600230902</v>
      </c>
      <c r="T118" s="3">
        <v>9.4935332079207893</v>
      </c>
      <c r="U118" s="3">
        <v>18.743446998486</v>
      </c>
      <c r="V118" s="3">
        <v>21.853114087504601</v>
      </c>
    </row>
    <row r="119" spans="1:37" x14ac:dyDescent="0.35">
      <c r="A119" s="2">
        <v>45379</v>
      </c>
      <c r="B119" s="3">
        <v>13.538142491954201</v>
      </c>
      <c r="C119" s="3">
        <v>7.3289749805961</v>
      </c>
      <c r="D119" s="3">
        <v>14.1058923379478</v>
      </c>
      <c r="E119" s="3">
        <v>10.5507703435094</v>
      </c>
      <c r="F119" s="3">
        <v>8.7602394948249103</v>
      </c>
      <c r="G119" s="3">
        <v>15.1711286915626</v>
      </c>
      <c r="H119" s="3">
        <v>15.6758104264433</v>
      </c>
      <c r="I119" s="3">
        <v>19.813827515287599</v>
      </c>
      <c r="J119" s="3">
        <v>15.6699028522031</v>
      </c>
      <c r="K119" s="3">
        <v>15.9210105982919</v>
      </c>
      <c r="L119" s="3">
        <v>8.3833096721554394</v>
      </c>
      <c r="M119" s="3">
        <v>10.6491412758502</v>
      </c>
      <c r="N119" s="3">
        <v>6.7694929231563901</v>
      </c>
      <c r="O119" s="3">
        <v>25.9595139172397</v>
      </c>
      <c r="P119" s="3">
        <v>10.4100665756014</v>
      </c>
      <c r="Q119" s="3">
        <v>11.3430539860412</v>
      </c>
      <c r="R119" s="3">
        <v>16.486526549964601</v>
      </c>
      <c r="S119" s="3">
        <v>6.5144427823787199</v>
      </c>
      <c r="T119" s="3">
        <v>9.4021340997915903</v>
      </c>
      <c r="U119" s="3">
        <v>18.780526847187399</v>
      </c>
      <c r="V119" s="3">
        <v>21.533812312959899</v>
      </c>
    </row>
    <row r="120" spans="1:37" x14ac:dyDescent="0.35">
      <c r="A120" s="2">
        <v>45408</v>
      </c>
      <c r="B120" s="3">
        <v>13.673212007017799</v>
      </c>
      <c r="C120" s="3">
        <v>7.4198903400796601</v>
      </c>
      <c r="D120" s="3">
        <v>13.6507641195492</v>
      </c>
      <c r="E120" s="3">
        <v>10.361379951462199</v>
      </c>
      <c r="F120" s="3">
        <v>8.8718548102372505</v>
      </c>
      <c r="G120" s="3">
        <v>15.1766829934662</v>
      </c>
      <c r="H120" s="3">
        <v>15.6464825788679</v>
      </c>
      <c r="I120" s="3">
        <v>19.552199624567901</v>
      </c>
      <c r="J120" s="3">
        <v>15.452329032089599</v>
      </c>
      <c r="K120" s="3">
        <v>15.1637801876661</v>
      </c>
      <c r="L120" s="3">
        <v>8.2829601655801302</v>
      </c>
      <c r="M120" s="3">
        <v>10.545140136538199</v>
      </c>
      <c r="N120" s="3">
        <v>6.8708235298760796</v>
      </c>
      <c r="O120" s="3">
        <v>25.7879098128385</v>
      </c>
      <c r="P120" s="3">
        <v>10.579168940961299</v>
      </c>
      <c r="Q120" s="3">
        <v>11.1632167382504</v>
      </c>
      <c r="R120" s="3">
        <v>16.3007887487415</v>
      </c>
      <c r="S120" s="3">
        <v>6.5762715315363698</v>
      </c>
      <c r="T120" s="3">
        <v>9.2704279051901892</v>
      </c>
      <c r="U120" s="3">
        <v>18.097929675432599</v>
      </c>
      <c r="V120" s="3">
        <v>21.0282615578333</v>
      </c>
    </row>
    <row r="121" spans="1:37" x14ac:dyDescent="0.35">
      <c r="A121" s="2">
        <v>45440</v>
      </c>
      <c r="B121" s="3">
        <v>13.732174918935099</v>
      </c>
      <c r="C121" s="3">
        <v>8.3816952157029405</v>
      </c>
      <c r="D121" s="3">
        <v>13.4502218132611</v>
      </c>
      <c r="E121" s="3">
        <v>10.0354110739792</v>
      </c>
      <c r="F121" s="3">
        <v>8.9830798384355894</v>
      </c>
      <c r="G121" s="3">
        <v>15.344292875031799</v>
      </c>
      <c r="H121" s="3">
        <v>15.6295920864578</v>
      </c>
      <c r="I121" s="3">
        <v>19.815921057119301</v>
      </c>
      <c r="J121" s="3">
        <v>14.920314720431501</v>
      </c>
      <c r="K121" s="3">
        <v>14.623405379173599</v>
      </c>
      <c r="L121" s="3">
        <v>8.0498895100147703</v>
      </c>
      <c r="M121" s="3">
        <v>10.664992071368699</v>
      </c>
      <c r="N121" s="3">
        <v>6.8597785754897096</v>
      </c>
      <c r="O121" s="3">
        <v>25.735374110769399</v>
      </c>
      <c r="P121" s="3">
        <v>10.736222804641701</v>
      </c>
      <c r="Q121" s="3">
        <v>10.883797006495399</v>
      </c>
      <c r="R121" s="3">
        <v>16.1166044980477</v>
      </c>
      <c r="S121" s="3">
        <v>6.8081850805678101</v>
      </c>
      <c r="T121" s="3">
        <v>8.9726174644130694</v>
      </c>
      <c r="U121" s="3">
        <v>18.195437517044599</v>
      </c>
      <c r="V121" s="3">
        <v>20.304805255959099</v>
      </c>
    </row>
    <row r="122" spans="1:37" x14ac:dyDescent="0.35">
      <c r="A122" s="2">
        <v>45470</v>
      </c>
      <c r="B122" s="3">
        <v>13.4283426573152</v>
      </c>
      <c r="C122" s="3">
        <v>7.73538000646636</v>
      </c>
      <c r="D122" s="3">
        <v>13.3562832893939</v>
      </c>
      <c r="E122" s="3">
        <v>10.030320141213499</v>
      </c>
      <c r="F122" s="3">
        <v>9.2362595680911994</v>
      </c>
      <c r="G122" s="3">
        <v>14.2726378275852</v>
      </c>
      <c r="H122" s="3">
        <v>15.3202990539795</v>
      </c>
      <c r="I122" s="3">
        <v>20.033038412459401</v>
      </c>
      <c r="J122" s="3">
        <v>14.3023439591596</v>
      </c>
      <c r="K122" s="3">
        <v>14.1872211749905</v>
      </c>
      <c r="L122" s="3">
        <v>7.9379635667422699</v>
      </c>
      <c r="M122" s="3">
        <v>10.6630588700408</v>
      </c>
      <c r="N122" s="3">
        <v>6.8232898049475299</v>
      </c>
      <c r="O122" s="3">
        <v>26.015042207101999</v>
      </c>
      <c r="P122" s="3">
        <v>10.526204896386499</v>
      </c>
      <c r="Q122" s="3">
        <v>10.962094807036999</v>
      </c>
      <c r="R122" s="3">
        <v>15.6646640844952</v>
      </c>
      <c r="S122" s="3">
        <v>6.8160894047360099</v>
      </c>
      <c r="T122" s="3">
        <v>8.9990004010535607</v>
      </c>
      <c r="U122" s="3">
        <v>17.331805174958198</v>
      </c>
      <c r="V122" s="3">
        <v>20.179352898962499</v>
      </c>
    </row>
    <row r="124" spans="1:37" x14ac:dyDescent="0.35">
      <c r="A124" s="2" t="s">
        <v>91</v>
      </c>
      <c r="B124" s="3" cm="1">
        <f t="array" ref="B124">MIN(_xlfn._xlws.FILTER(B1:B122, ISNUMBER(B1:B122)))</f>
        <v>10.6764803649423</v>
      </c>
      <c r="C124" s="3" cm="1">
        <f t="array" ref="C124">MIN(_xlfn._xlws.FILTER(C1:C122, ISNUMBER(C1:C122)))</f>
        <v>5.4097318027083299</v>
      </c>
      <c r="D124" s="3" cm="1">
        <f t="array" ref="D124">MIN(_xlfn._xlws.FILTER(D1:D122, ISNUMBER(D1:D122)))</f>
        <v>12.0342105075283</v>
      </c>
      <c r="E124" s="3" cm="1">
        <f t="array" ref="E124">MIN(_xlfn._xlws.FILTER(E1:E122, ISNUMBER(E1:E122)))</f>
        <v>9.9835394915507898</v>
      </c>
      <c r="F124" s="3" cm="1">
        <f t="array" ref="F124">MIN(_xlfn._xlws.FILTER(F1:F122, ISNUMBER(F1:F122)))</f>
        <v>5.8358787300149499</v>
      </c>
      <c r="G124" s="3" cm="1">
        <f t="array" ref="G124">MIN(_xlfn._xlws.FILTER(G1:G122, ISNUMBER(G1:G122)))</f>
        <v>9.1368389009731708</v>
      </c>
      <c r="H124" s="3" cm="1">
        <f t="array" ref="H124">MIN(_xlfn._xlws.FILTER(H1:H122, ISNUMBER(H1:H122)))</f>
        <v>14.222285930366599</v>
      </c>
      <c r="I124" s="3" cm="1">
        <f t="array" ref="I124">MIN(_xlfn._xlws.FILTER(I1:I122, ISNUMBER(I1:I122)))</f>
        <v>9.9031342380535605</v>
      </c>
      <c r="J124" s="3" cm="1">
        <f t="array" ref="J124">MIN(_xlfn._xlws.FILTER(J1:J122, ISNUMBER(J1:J122)))</f>
        <v>12.1757150463821</v>
      </c>
      <c r="K124" s="3" cm="1">
        <f t="array" ref="K124">MIN(_xlfn._xlws.FILTER(K1:K122, ISNUMBER(K1:K122)))</f>
        <v>8.1495815760323005</v>
      </c>
      <c r="L124" s="3" cm="1">
        <f t="array" ref="L124">MIN(_xlfn._xlws.FILTER(L1:L122, ISNUMBER(L1:L122)))</f>
        <v>5.5405965630304896</v>
      </c>
      <c r="M124" s="3" cm="1">
        <f t="array" ref="M124">MIN(_xlfn._xlws.FILTER(M1:M122, ISNUMBER(M1:M122)))</f>
        <v>9.3827746565301808</v>
      </c>
      <c r="N124" s="3" cm="1">
        <f t="array" ref="N124">MIN(_xlfn._xlws.FILTER(N1:N122, ISNUMBER(N1:N122)))</f>
        <v>-96.606693149182405</v>
      </c>
      <c r="O124" s="3" cm="1">
        <f t="array" ref="O124">MIN(_xlfn._xlws.FILTER(O1:O122, ISNUMBER(O1:O122)))</f>
        <v>17.050410121873998</v>
      </c>
      <c r="P124" s="3" cm="1">
        <f t="array" ref="P124">MIN(_xlfn._xlws.FILTER(P1:P122, ISNUMBER(P1:P122)))</f>
        <v>9.3243806801797202</v>
      </c>
      <c r="Q124" s="3" cm="1">
        <f t="array" ref="Q124">MIN(_xlfn._xlws.FILTER(Q1:Q122, ISNUMBER(Q1:Q122)))</f>
        <v>10.8682377438258</v>
      </c>
      <c r="R124" s="3" cm="1">
        <f t="array" ref="R124">MIN(_xlfn._xlws.FILTER(R1:R122, ISNUMBER(R1:R122)))</f>
        <v>14.2800531873881</v>
      </c>
      <c r="S124" s="3" cm="1">
        <f t="array" ref="S124">MIN(_xlfn._xlws.FILTER(S1:S122, ISNUMBER(S1:S122)))</f>
        <v>4.4579676435393498</v>
      </c>
      <c r="T124" s="3" cm="1">
        <f t="array" ref="T124">MIN(_xlfn._xlws.FILTER(T1:T122, ISNUMBER(T1:T122)))</f>
        <v>8.9726174644130694</v>
      </c>
      <c r="U124" s="3" cm="1">
        <f t="array" ref="U124">MIN(_xlfn._xlws.FILTER(U1:U122, ISNUMBER(U1:U122)))</f>
        <v>-7.5541477118493301</v>
      </c>
      <c r="V124" s="3" cm="1">
        <f t="array" ref="V124">MIN(_xlfn._xlws.FILTER(V1:V122, ISNUMBER(V1:V122)))</f>
        <v>10.9433186232037</v>
      </c>
    </row>
    <row r="125" spans="1:37" x14ac:dyDescent="0.35">
      <c r="A125" s="2" t="s">
        <v>92</v>
      </c>
      <c r="B125" s="3" cm="1">
        <f t="array" ref="B125">MAX(_xlfn._xlws.FILTER(B1:B122, ISNUMBER(B1:B122)))</f>
        <v>20.738800789519601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25.3148855301285</v>
      </c>
      <c r="E125" s="3" cm="1">
        <f t="array" ref="E125">MAX(_xlfn._xlws.FILTER(E1:E122, ISNUMBER(E1:E122)))</f>
        <v>24.7927982692561</v>
      </c>
      <c r="F125" s="3" cm="1">
        <f t="array" ref="F125">MAX(_xlfn._xlws.FILTER(F1:F122, ISNUMBER(F1:F122)))</f>
        <v>22.77688530903</v>
      </c>
      <c r="G125" s="3" cm="1">
        <f t="array" ref="G125">MAX(_xlfn._xlws.FILTER(G1:G122, ISNUMBER(G1:G122)))</f>
        <v>68.183488165504102</v>
      </c>
      <c r="H125" s="3" cm="1">
        <f t="array" ref="H125">MAX(_xlfn._xlws.FILTER(H1:H122, ISNUMBER(H1:H122)))</f>
        <v>21.368039750638101</v>
      </c>
      <c r="I125" s="3" cm="1">
        <f t="array" ref="I125">MAX(_xlfn._xlws.FILTER(I1:I122, ISNUMBER(I1:I122)))</f>
        <v>20.033038412459401</v>
      </c>
      <c r="J125" s="3" cm="1">
        <f t="array" ref="J125">MAX(_xlfn._xlws.FILTER(J1:J122, ISNUMBER(J1:J122)))</f>
        <v>32.035947983336101</v>
      </c>
      <c r="K125" s="3" cm="1">
        <f t="array" ref="K125">MAX(_xlfn._xlws.FILTER(K1:K122, ISNUMBER(K1:K122)))</f>
        <v>21.276621019397499</v>
      </c>
      <c r="L125" s="3" cm="1">
        <f t="array" ref="L125">MAX(_xlfn._xlws.FILTER(L1:L122, ISNUMBER(L1:L122)))</f>
        <v>36.558141932704103</v>
      </c>
      <c r="M125" s="3" cm="1">
        <f t="array" ref="M125">MAX(_xlfn._xlws.FILTER(M1:M122, ISNUMBER(M1:M122)))</f>
        <v>19.3379460118874</v>
      </c>
      <c r="N125" s="3" cm="1">
        <f t="array" ref="N125">MAX(_xlfn._xlws.FILTER(N1:N122, ISNUMBER(N1:N122)))</f>
        <v>25.3683165159668</v>
      </c>
      <c r="O125" s="3" cm="1">
        <f t="array" ref="O125">MAX(_xlfn._xlws.FILTER(O1:O122, ISNUMBER(O1:O122)))</f>
        <v>33.804286264062704</v>
      </c>
      <c r="P125" s="3" cm="1">
        <f t="array" ref="P125">MAX(_xlfn._xlws.FILTER(P1:P122, ISNUMBER(P1:P122)))</f>
        <v>20.461731018927502</v>
      </c>
      <c r="Q125" s="3" cm="1">
        <f t="array" ref="Q125">MAX(_xlfn._xlws.FILTER(Q1:Q122, ISNUMBER(Q1:Q122)))</f>
        <v>17.670729927889099</v>
      </c>
      <c r="R125" s="3" cm="1">
        <f t="array" ref="R125">MAX(_xlfn._xlws.FILTER(R1:R122, ISNUMBER(R1:R122)))</f>
        <v>27.747825348743099</v>
      </c>
      <c r="S125" s="3" cm="1">
        <f t="array" ref="S125">MAX(_xlfn._xlws.FILTER(S1:S122, ISNUMBER(S1:S122)))</f>
        <v>13.086171068482299</v>
      </c>
      <c r="T125" s="3" cm="1">
        <f t="array" ref="T125">MAX(_xlfn._xlws.FILTER(T1:T122, ISNUMBER(T1:T122)))</f>
        <v>27.598702798325601</v>
      </c>
      <c r="U125" s="3" cm="1">
        <f t="array" ref="U125">MAX(_xlfn._xlws.FILTER(U1:U122, ISNUMBER(U1:U122)))</f>
        <v>26.137956017953499</v>
      </c>
      <c r="V125" s="3" cm="1">
        <f t="array" ref="V125">MAX(_xlfn._xlws.FILTER(V1:V122, ISNUMBER(V1:V122)))</f>
        <v>28.8318599835276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0.32900000000000001</v>
      </c>
      <c r="C127" s="9" cm="1">
        <f t="array" ref="C127">_xlfn.PERCENTRANK.EXC(_xlfn._xlws.FILTER(C1:C122, ISNUMBER(C1:C122)),C121)</f>
        <v>0.188</v>
      </c>
      <c r="D127" s="9" cm="1">
        <f t="array" ref="D127">_xlfn.PERCENTRANK.EXC(_xlfn._xlws.FILTER(D1:D122, ISNUMBER(D1:D122)),D121)</f>
        <v>0.114</v>
      </c>
      <c r="E127" s="9" cm="1">
        <f t="array" ref="E127">_xlfn.PERCENTRANK.EXC(_xlfn._xlws.FILTER(E1:E122, ISNUMBER(E1:E122)),E121)</f>
        <v>2.4E-2</v>
      </c>
      <c r="F127" s="9" cm="1">
        <f t="array" ref="F127">_xlfn.PERCENTRANK.EXC(_xlfn._xlws.FILTER(F1:F122, ISNUMBER(F1:F122)),F121)</f>
        <v>0.19600000000000001</v>
      </c>
      <c r="G127" s="9" cm="1">
        <f t="array" ref="G127">_xlfn.PERCENTRANK.EXC(_xlfn._xlws.FILTER(G1:G122, ISNUMBER(G1:G122)),G121)</f>
        <v>0.39300000000000002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0.98299999999999998</v>
      </c>
      <c r="J127" s="9" cm="1">
        <f t="array" ref="J127">_xlfn.PERCENTRANK.EXC(_xlfn._xlws.FILTER(J1:J122, ISNUMBER(J1:J122)),J121)</f>
        <v>0.32</v>
      </c>
      <c r="K127" s="9" cm="1">
        <f t="array" ref="K127">_xlfn.PERCENTRANK.EXC(_xlfn._xlws.FILTER(K1:K122, ISNUMBER(K1:K122)),K121)</f>
        <v>0.81100000000000005</v>
      </c>
      <c r="L127" s="9" cm="1">
        <f t="array" ref="L127">_xlfn.PERCENTRANK.EXC(_xlfn._xlws.FILTER(L1:L122, ISNUMBER(L1:L122)),L121)</f>
        <v>0.21299999999999999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0.245</v>
      </c>
      <c r="O127" s="9" cm="1">
        <f t="array" ref="O127">_xlfn.PERCENTRANK.EXC(_xlfn._xlws.FILTER(O1:O122, ISNUMBER(O1:O122)),O121)</f>
        <v>0.754</v>
      </c>
      <c r="P127" s="9" cm="1">
        <f t="array" ref="P127">_xlfn.PERCENTRANK.EXC(_xlfn._xlws.FILTER(P1:P122, ISNUMBER(P1:P122)),P121)</f>
        <v>0.221</v>
      </c>
      <c r="Q127" s="9" cm="1">
        <f t="array" ref="Q127">_xlfn.PERCENTRANK.EXC(_xlfn._xlws.FILTER(Q1:Q122, ISNUMBER(Q1:Q122)),Q121)</f>
        <v>1.7000000000000001E-2</v>
      </c>
      <c r="R127" s="9" cm="1">
        <f t="array" ref="R127">_xlfn.PERCENTRANK.EXC(_xlfn._xlws.FILTER(R1:R122, ISNUMBER(R1:R122)),R121)</f>
        <v>0.17199999999999999</v>
      </c>
      <c r="S127" s="9" cm="1">
        <f t="array" ref="S127">_xlfn.PERCENTRANK.EXC(_xlfn._xlws.FILTER(S1:S122, ISNUMBER(S1:S122)),S121)</f>
        <v>0.26200000000000001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0.64700000000000002</v>
      </c>
      <c r="V127" s="9" cm="1">
        <f t="array" ref="V127">_xlfn.PERCENTRANK.EXC(_xlfn._xlws.FILTER(V1:V122, ISNUMBER(V1:V122)),V121)</f>
        <v>0.75700000000000001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41817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14.129426964692801</v>
      </c>
      <c r="D2" s="3" cm="1">
        <f t="array" ref="D2:D122">_xll.FDS(D1,"FMA_PE(NTMA,-10AY,0,AM,""PORTAGG"",""MEANR"")")</f>
        <v>13.7166918118778</v>
      </c>
      <c r="E2" s="3" cm="1">
        <f t="array" ref="E2:E122">_xll.FDS(E1,"FMA_PE(NTMA,-10AY,0,AM,""PORTAGG"",""MEANR"")")</f>
        <v>17.463629529801899</v>
      </c>
      <c r="F2" s="3" cm="1">
        <f t="array" ref="F2:F122">_xll.FDS(F1,"FMA_PE(NTMA,-10AY,0,AM,""PORTAGG"",""MEANR"")")</f>
        <v>13.3246738323359</v>
      </c>
      <c r="G2" s="3" cm="1">
        <f t="array" ref="G2:G122">_xll.FDS(G1,"FMA_PE(NTMA,-10AY,0,AM,""PORTAGG"",""MEANR"")")</f>
        <v>13.964882726630201</v>
      </c>
      <c r="H2" s="3" cm="1">
        <f t="array" ref="H2:H122">_xll.FDS(H1,"FMA_PE(NTMA,-10AY,0,AM,""PORTAGG"",""MEANR"")")</f>
        <v>15.781749023223201</v>
      </c>
      <c r="I2" s="3" cm="1">
        <f t="array" ref="I2:I122">_xll.FDS(I1,"FMA_PE(NTMA,-10AY,0,AM,""PORTAGG"",""MEANR"")")</f>
        <v>14.402566997617299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9.60297539689895</v>
      </c>
      <c r="L2" s="3" cm="1">
        <f t="array" ref="L2:L122">_xll.FDS(L1,"FMA_PE(NTMA,-10AY,0,AM,""PORTAGG"",""MEANR"")")</f>
        <v>11.2424170184555</v>
      </c>
      <c r="M2" s="3" cm="1">
        <f t="array" ref="M2:M122">_xll.FDS(M1,"FMA_PE(NTMA,-10AY,0,AM,""PORTAGG"",""MEANR"")")</f>
        <v>14.6528571391024</v>
      </c>
      <c r="N2" s="3" cm="1">
        <f t="array" ref="N2:N122">_xll.FDS(N1,"FMA_PE(NTMA,-10AY,0,AM,""PORTAGG"",""MEANR"")")</f>
        <v>9.6662546970404808</v>
      </c>
      <c r="O2" s="3" cm="1">
        <f t="array" ref="O2:O122">_xll.FDS(O1,"FMA_PE(NTMA,-10AY,0,AM,""PORTAGG"",""MEANR"")")</f>
        <v>16.334414924161301</v>
      </c>
      <c r="P2" s="3" cm="1">
        <f t="array" ref="P2:P122">_xll.FDS(P1,"FMA_PE(NTMA,-10AY,0,AM,""PORTAGG"",""MEANR"")")</f>
        <v>8.7722258320284396</v>
      </c>
      <c r="Q2" s="3" cm="1">
        <f t="array" ref="Q2:Q122">_xll.FDS(Q1,"FMA_PE(NTMA,-10AY,0,AM,""PORTAGG"",""MEANR"")")</f>
        <v>14.2652856967409</v>
      </c>
      <c r="R2" s="3" cm="1">
        <f t="array" ref="R2:R122">_xll.FDS(R1,"FMA_PE(NTMA,-10AY,0,AM,""PORTAGG"",""MEANR"")")</f>
        <v>14.2294375713827</v>
      </c>
      <c r="S2" s="3" cm="1">
        <f t="array" ref="S2:S122">_xll.FDS(S1,"FMA_PE(NTMA,-10AY,0,AM,""PORTAGG"",""MEANR"")")</f>
        <v>10.4417140563303</v>
      </c>
      <c r="T2" s="3" cm="1">
        <f t="array" ref="T2:T122">_xll.FDS(T1,"FMA_PE(NTMA,-10AY,0,AM,""PORTAGG"",""MEANR"")")</f>
        <v>13.924121115581199</v>
      </c>
      <c r="U2" s="3" cm="1">
        <f t="array" ref="U2:U122">_xll.FDS(U1,"FMA_PE(NTMA,-10AY,0,AM,""PORTAGG"",""MEANR"")")</f>
        <v>12.4965626056999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41848</v>
      </c>
      <c r="B3" s="3" t="e">
        <v>#N/A</v>
      </c>
      <c r="C3" s="3">
        <v>14.581589134908</v>
      </c>
      <c r="D3" s="3">
        <v>14.5646697430166</v>
      </c>
      <c r="E3" s="3">
        <v>17.280297768085301</v>
      </c>
      <c r="F3" s="3">
        <v>13.227905661201</v>
      </c>
      <c r="G3" s="3">
        <v>14.620244235862099</v>
      </c>
      <c r="H3" s="3">
        <v>15.732319411304299</v>
      </c>
      <c r="I3" s="3">
        <v>14.0314936677077</v>
      </c>
      <c r="J3" s="3" t="e">
        <v>#N/A</v>
      </c>
      <c r="K3" s="3">
        <v>10.112608856480801</v>
      </c>
      <c r="L3" s="3">
        <v>11.8939444610398</v>
      </c>
      <c r="M3" s="3">
        <v>15.2139216325728</v>
      </c>
      <c r="N3" s="3">
        <v>8.9379316904784591</v>
      </c>
      <c r="O3" s="3">
        <v>16.740144337018201</v>
      </c>
      <c r="P3" s="3">
        <v>9.3428701035029302</v>
      </c>
      <c r="Q3" s="3">
        <v>15.2790914458764</v>
      </c>
      <c r="R3" s="3">
        <v>14.5420997611039</v>
      </c>
      <c r="S3" s="3">
        <v>11.054977449936001</v>
      </c>
      <c r="T3" s="3">
        <v>14.503607950133899</v>
      </c>
      <c r="U3" s="3">
        <v>12.744483299368699</v>
      </c>
      <c r="V3" s="3" t="e">
        <v>#N/A</v>
      </c>
    </row>
    <row r="4" spans="1:22" x14ac:dyDescent="0.35">
      <c r="A4" s="2">
        <v>41879</v>
      </c>
      <c r="B4" s="3" t="e">
        <v>#N/A</v>
      </c>
      <c r="C4" s="3">
        <v>14.4924869318374</v>
      </c>
      <c r="D4" s="3">
        <v>14.919640896460599</v>
      </c>
      <c r="E4" s="3">
        <v>17.548258713423198</v>
      </c>
      <c r="F4" s="3">
        <v>13.258905060362499</v>
      </c>
      <c r="G4" s="3">
        <v>13.7958460781461</v>
      </c>
      <c r="H4" s="3">
        <v>15.892832927841599</v>
      </c>
      <c r="I4" s="3">
        <v>13.9605489829025</v>
      </c>
      <c r="J4" s="3" t="e">
        <v>#N/A</v>
      </c>
      <c r="K4" s="3">
        <v>10.326479770810399</v>
      </c>
      <c r="L4" s="3">
        <v>12.4675108904461</v>
      </c>
      <c r="M4" s="3">
        <v>15.233814696564499</v>
      </c>
      <c r="N4" s="3">
        <v>8.4796876152458704</v>
      </c>
      <c r="O4" s="3">
        <v>16.659332519201602</v>
      </c>
      <c r="P4" s="3">
        <v>9.1465452361281301</v>
      </c>
      <c r="Q4" s="3">
        <v>15.4744022223732</v>
      </c>
      <c r="R4" s="3">
        <v>15.8347011608908</v>
      </c>
      <c r="S4" s="3">
        <v>10.3576268614702</v>
      </c>
      <c r="T4" s="3">
        <v>14.757515941785799</v>
      </c>
      <c r="U4" s="3">
        <v>13.3940672146958</v>
      </c>
      <c r="V4" s="3" t="e">
        <v>#N/A</v>
      </c>
    </row>
    <row r="5" spans="1:22" x14ac:dyDescent="0.35">
      <c r="A5" s="2">
        <v>41908</v>
      </c>
      <c r="B5" s="3" t="e">
        <v>#N/A</v>
      </c>
      <c r="C5" s="3">
        <v>14.441093785999</v>
      </c>
      <c r="D5" s="3">
        <v>14.481483082608801</v>
      </c>
      <c r="E5" s="3">
        <v>17.750954564972201</v>
      </c>
      <c r="F5" s="3">
        <v>13.4960320980591</v>
      </c>
      <c r="G5" s="3">
        <v>12.916689877448301</v>
      </c>
      <c r="H5" s="3">
        <v>15.6543876724608</v>
      </c>
      <c r="I5" s="3">
        <v>13.0644195224531</v>
      </c>
      <c r="J5" s="3" t="e">
        <v>#N/A</v>
      </c>
      <c r="K5" s="3">
        <v>10.2539998449008</v>
      </c>
      <c r="L5" s="3">
        <v>11.847686290494</v>
      </c>
      <c r="M5" s="3">
        <v>14.4787703410639</v>
      </c>
      <c r="N5" s="3">
        <v>7.3200507369813002</v>
      </c>
      <c r="O5" s="3">
        <v>16.6220858624533</v>
      </c>
      <c r="P5" s="3">
        <v>8.7144961182248295</v>
      </c>
      <c r="Q5" s="3">
        <v>15.558028100259</v>
      </c>
      <c r="R5" s="3">
        <v>16.037113656908801</v>
      </c>
      <c r="S5" s="3">
        <v>9.43183185150456</v>
      </c>
      <c r="T5" s="3">
        <v>15.190779419777201</v>
      </c>
      <c r="U5" s="3">
        <v>11.703328104704299</v>
      </c>
      <c r="V5" s="3" t="e">
        <v>#N/A</v>
      </c>
    </row>
    <row r="6" spans="1:22" x14ac:dyDescent="0.35">
      <c r="A6" s="2">
        <v>41940</v>
      </c>
      <c r="B6" s="3" t="e">
        <v>#N/A</v>
      </c>
      <c r="C6" s="3">
        <v>13.5920665235375</v>
      </c>
      <c r="D6" s="3">
        <v>14.1999322577659</v>
      </c>
      <c r="E6" s="3">
        <v>17.067248303164099</v>
      </c>
      <c r="F6" s="3">
        <v>13.6194625198293</v>
      </c>
      <c r="G6" s="3">
        <v>12.1237132678657</v>
      </c>
      <c r="H6" s="3">
        <v>15.4144566942522</v>
      </c>
      <c r="I6" s="3">
        <v>12.872778509760201</v>
      </c>
      <c r="J6" s="3" t="e">
        <v>#N/A</v>
      </c>
      <c r="K6" s="3">
        <v>9.3749862960842805</v>
      </c>
      <c r="L6" s="3">
        <v>11.1285343208634</v>
      </c>
      <c r="M6" s="3">
        <v>14.5976338135738</v>
      </c>
      <c r="N6" s="3">
        <v>6.6307775467791803</v>
      </c>
      <c r="O6" s="3">
        <v>16.438415758892301</v>
      </c>
      <c r="P6" s="3">
        <v>8.6345238087526504</v>
      </c>
      <c r="Q6" s="3">
        <v>15.1608508224066</v>
      </c>
      <c r="R6" s="3">
        <v>15.3553206744085</v>
      </c>
      <c r="S6" s="3">
        <v>9.9482198132589001</v>
      </c>
      <c r="T6" s="3">
        <v>14.195988879381799</v>
      </c>
      <c r="U6" s="3">
        <v>11.85380397872</v>
      </c>
      <c r="V6" s="3" t="e">
        <v>#N/A</v>
      </c>
    </row>
    <row r="7" spans="1:22" x14ac:dyDescent="0.35">
      <c r="A7" s="2">
        <v>41971</v>
      </c>
      <c r="B7" s="3" t="e">
        <v>#N/A</v>
      </c>
      <c r="C7" s="3">
        <v>14.3702441061022</v>
      </c>
      <c r="D7" s="3">
        <v>14.9442153771435</v>
      </c>
      <c r="E7" s="3">
        <v>17.594096699584501</v>
      </c>
      <c r="F7" s="3">
        <v>13.588102740585599</v>
      </c>
      <c r="G7" s="3">
        <v>12.1929160495294</v>
      </c>
      <c r="H7" s="3">
        <v>15.622533182123</v>
      </c>
      <c r="I7" s="3">
        <v>13.225906354301101</v>
      </c>
      <c r="J7" s="3" t="e">
        <v>#N/A</v>
      </c>
      <c r="K7" s="3">
        <v>9.8870192086380992</v>
      </c>
      <c r="L7" s="3">
        <v>11.629386976998701</v>
      </c>
      <c r="M7" s="3">
        <v>15.0927039831895</v>
      </c>
      <c r="N7" s="3">
        <v>6.6293015491823004</v>
      </c>
      <c r="O7" s="3">
        <v>17.555492136145102</v>
      </c>
      <c r="P7" s="3">
        <v>9.0755710668944403</v>
      </c>
      <c r="Q7" s="3">
        <v>14.7493492724084</v>
      </c>
      <c r="R7" s="3">
        <v>15.7333767838347</v>
      </c>
      <c r="S7" s="3">
        <v>10.718130025342701</v>
      </c>
      <c r="T7" s="3">
        <v>13.597402968905</v>
      </c>
      <c r="U7" s="3">
        <v>12.046400870664099</v>
      </c>
      <c r="V7" s="3" t="e">
        <v>#N/A</v>
      </c>
    </row>
    <row r="8" spans="1:22" x14ac:dyDescent="0.35">
      <c r="A8" s="2">
        <v>41999</v>
      </c>
      <c r="B8" s="3" t="e">
        <v>#N/A</v>
      </c>
      <c r="C8" s="3">
        <v>13.3895024899655</v>
      </c>
      <c r="D8" s="3">
        <v>14.8838181868616</v>
      </c>
      <c r="E8" s="3">
        <v>17.130770577857099</v>
      </c>
      <c r="F8" s="3">
        <v>13.374061618963999</v>
      </c>
      <c r="G8" s="3">
        <v>12.3651355432338</v>
      </c>
      <c r="H8" s="3">
        <v>15.160357319163399</v>
      </c>
      <c r="I8" s="3">
        <v>13.0433948543575</v>
      </c>
      <c r="J8" s="3" t="e">
        <v>#N/A</v>
      </c>
      <c r="K8" s="3">
        <v>9.6932128064491003</v>
      </c>
      <c r="L8" s="3">
        <v>11.106881442389801</v>
      </c>
      <c r="M8" s="3">
        <v>15.561648885193099</v>
      </c>
      <c r="N8" s="3">
        <v>5.1934303291809103</v>
      </c>
      <c r="O8" s="3">
        <v>16.621534022886301</v>
      </c>
      <c r="P8" s="3">
        <v>9.1640554186500207</v>
      </c>
      <c r="Q8" s="3">
        <v>13.5012498700967</v>
      </c>
      <c r="R8" s="3">
        <v>14.875725253878</v>
      </c>
      <c r="S8" s="3">
        <v>10.482674394436399</v>
      </c>
      <c r="T8" s="3">
        <v>12.230311946667999</v>
      </c>
      <c r="U8" s="3">
        <v>11.5654181561667</v>
      </c>
      <c r="V8" s="3" t="e">
        <v>#N/A</v>
      </c>
    </row>
    <row r="9" spans="1:22" x14ac:dyDescent="0.35">
      <c r="A9" s="2">
        <v>42032</v>
      </c>
      <c r="B9" s="3" t="e">
        <v>#N/A</v>
      </c>
      <c r="C9" s="3">
        <v>13.226104684863399</v>
      </c>
      <c r="D9" s="3">
        <v>15.151052927766999</v>
      </c>
      <c r="E9" s="3">
        <v>18.085576076857599</v>
      </c>
      <c r="F9" s="3">
        <v>13.368088154683999</v>
      </c>
      <c r="G9" s="3">
        <v>12.6574052568907</v>
      </c>
      <c r="H9" s="3">
        <v>15.2789921781148</v>
      </c>
      <c r="I9" s="3">
        <v>12.9246552526148</v>
      </c>
      <c r="J9" s="3" t="e">
        <v>#N/A</v>
      </c>
      <c r="K9" s="3">
        <v>9.7946004086397291</v>
      </c>
      <c r="L9" s="3">
        <v>11.148997602559399</v>
      </c>
      <c r="M9" s="3">
        <v>16.973794441273</v>
      </c>
      <c r="N9" s="3">
        <v>3.7631589481582499</v>
      </c>
      <c r="O9" s="3">
        <v>18.171466258679398</v>
      </c>
      <c r="P9" s="3">
        <v>10.150252285291399</v>
      </c>
      <c r="Q9" s="3">
        <v>13.506800099172599</v>
      </c>
      <c r="R9" s="3">
        <v>16.004184561930401</v>
      </c>
      <c r="S9" s="3">
        <v>11.062112396358399</v>
      </c>
      <c r="T9" s="3">
        <v>11.656525745486601</v>
      </c>
      <c r="U9" s="3">
        <v>12.2287813490811</v>
      </c>
      <c r="V9" s="3" t="e">
        <v>#N/A</v>
      </c>
    </row>
    <row r="10" spans="1:22" x14ac:dyDescent="0.35">
      <c r="A10" s="2">
        <v>42062</v>
      </c>
      <c r="B10" s="3" t="e">
        <v>#N/A</v>
      </c>
      <c r="C10" s="3">
        <v>13.4651283207719</v>
      </c>
      <c r="D10" s="3">
        <v>16.058906025058501</v>
      </c>
      <c r="E10" s="3">
        <v>18.219560120928801</v>
      </c>
      <c r="F10" s="3">
        <v>13.621602288675399</v>
      </c>
      <c r="G10" s="3">
        <v>13.021361295091401</v>
      </c>
      <c r="H10" s="3">
        <v>15.937172165898099</v>
      </c>
      <c r="I10" s="3">
        <v>12.8525949143028</v>
      </c>
      <c r="J10" s="3" t="e">
        <v>#N/A</v>
      </c>
      <c r="K10" s="3">
        <v>9.8545069797213802</v>
      </c>
      <c r="L10" s="3">
        <v>12.404062048998201</v>
      </c>
      <c r="M10" s="3">
        <v>16.895802477581</v>
      </c>
      <c r="N10" s="3">
        <v>5.0454508431991396</v>
      </c>
      <c r="O10" s="3">
        <v>18.391274919570201</v>
      </c>
      <c r="P10" s="3">
        <v>10.3408263886756</v>
      </c>
      <c r="Q10" s="3">
        <v>13.918902781480201</v>
      </c>
      <c r="R10" s="3">
        <v>15.7585708375636</v>
      </c>
      <c r="S10" s="3">
        <v>10.336397211498101</v>
      </c>
      <c r="T10" s="3">
        <v>13.024437545825499</v>
      </c>
      <c r="U10" s="3">
        <v>13.573618635958701</v>
      </c>
      <c r="V10" s="3" t="e">
        <v>#N/A</v>
      </c>
    </row>
    <row r="11" spans="1:22" x14ac:dyDescent="0.35">
      <c r="A11" s="2">
        <v>42090</v>
      </c>
      <c r="B11" s="3" t="e">
        <v>#N/A</v>
      </c>
      <c r="C11" s="3">
        <v>13.3021299926856</v>
      </c>
      <c r="D11" s="3">
        <v>15.8641719587454</v>
      </c>
      <c r="E11" s="3">
        <v>18.374101014707598</v>
      </c>
      <c r="F11" s="3">
        <v>13.6654429005025</v>
      </c>
      <c r="G11" s="3">
        <v>12.435495736105899</v>
      </c>
      <c r="H11" s="3">
        <v>15.8649195016944</v>
      </c>
      <c r="I11" s="3">
        <v>12.463471387090699</v>
      </c>
      <c r="J11" s="3" t="e">
        <v>#N/A</v>
      </c>
      <c r="K11" s="3">
        <v>9.9289066227400493</v>
      </c>
      <c r="L11" s="3">
        <v>12.5057546127547</v>
      </c>
      <c r="M11" s="3">
        <v>16.7301653888529</v>
      </c>
      <c r="N11" s="3">
        <v>4.9918506368190396</v>
      </c>
      <c r="O11" s="3">
        <v>17.390591039990198</v>
      </c>
      <c r="P11" s="3">
        <v>10.2202058998277</v>
      </c>
      <c r="Q11" s="3">
        <v>12.8978216662493</v>
      </c>
      <c r="R11" s="3">
        <v>14.797229272271201</v>
      </c>
      <c r="S11" s="3">
        <v>9.9277938272452495</v>
      </c>
      <c r="T11" s="3">
        <v>11.628873969096601</v>
      </c>
      <c r="U11" s="3">
        <v>11.820980062451699</v>
      </c>
      <c r="V11" s="3" t="e">
        <v>#N/A</v>
      </c>
    </row>
    <row r="12" spans="1:22" x14ac:dyDescent="0.35">
      <c r="A12" s="2">
        <v>42122</v>
      </c>
      <c r="B12" s="3" t="e">
        <v>#N/A</v>
      </c>
      <c r="C12" s="3">
        <v>14.2821501354543</v>
      </c>
      <c r="D12" s="3">
        <v>15.169270318615499</v>
      </c>
      <c r="E12" s="3">
        <v>18.0634312091025</v>
      </c>
      <c r="F12" s="3">
        <v>15.015977701707699</v>
      </c>
      <c r="G12" s="3">
        <v>12.947596606754599</v>
      </c>
      <c r="H12" s="3">
        <v>16.111627972175501</v>
      </c>
      <c r="I12" s="3">
        <v>13.214079877116101</v>
      </c>
      <c r="J12" s="3" t="e">
        <v>#N/A</v>
      </c>
      <c r="K12" s="3">
        <v>10.2544336293508</v>
      </c>
      <c r="L12" s="3">
        <v>14.197644405773101</v>
      </c>
      <c r="M12" s="3">
        <v>17.925747884743</v>
      </c>
      <c r="N12" s="3">
        <v>5.2634440648187102</v>
      </c>
      <c r="O12" s="3">
        <v>17.107164808488999</v>
      </c>
      <c r="P12" s="3">
        <v>12.5430334512046</v>
      </c>
      <c r="Q12" s="3">
        <v>13.6578410606446</v>
      </c>
      <c r="R12" s="3">
        <v>15.091848564751899</v>
      </c>
      <c r="S12" s="3">
        <v>10.505478740800999</v>
      </c>
      <c r="T12" s="3">
        <v>14.2734128335562</v>
      </c>
      <c r="U12" s="3">
        <v>13.986963887517399</v>
      </c>
      <c r="V12" s="3" t="e">
        <v>#N/A</v>
      </c>
    </row>
    <row r="13" spans="1:22" x14ac:dyDescent="0.35">
      <c r="A13" s="2">
        <v>42152</v>
      </c>
      <c r="B13" s="3" t="e">
        <v>#N/A</v>
      </c>
      <c r="C13" s="3">
        <v>13.9051038887144</v>
      </c>
      <c r="D13" s="3">
        <v>15.3446409012953</v>
      </c>
      <c r="E13" s="3">
        <v>17.430019116877101</v>
      </c>
      <c r="F13" s="3">
        <v>14.0887204864661</v>
      </c>
      <c r="G13" s="3">
        <v>13.7140009914137</v>
      </c>
      <c r="H13" s="3">
        <v>15.5001119836828</v>
      </c>
      <c r="I13" s="3">
        <v>12.9334866730283</v>
      </c>
      <c r="J13" s="3" t="e">
        <v>#N/A</v>
      </c>
      <c r="K13" s="3">
        <v>9.7768729659911902</v>
      </c>
      <c r="L13" s="3">
        <v>13.5281598665003</v>
      </c>
      <c r="M13" s="3">
        <v>16.4239447690438</v>
      </c>
      <c r="N13" s="3">
        <v>5.2827004497634</v>
      </c>
      <c r="O13" s="3">
        <v>17.521263386073802</v>
      </c>
      <c r="P13" s="3">
        <v>11.695769053788601</v>
      </c>
      <c r="Q13" s="3">
        <v>13.0521201166151</v>
      </c>
      <c r="R13" s="3">
        <v>15.191397025908699</v>
      </c>
      <c r="S13" s="3">
        <v>10.175074212625001</v>
      </c>
      <c r="T13" s="3">
        <v>13.449663989304501</v>
      </c>
      <c r="U13" s="3">
        <v>13.950330533476301</v>
      </c>
      <c r="V13" s="3" t="e">
        <v>#N/A</v>
      </c>
    </row>
    <row r="14" spans="1:22" x14ac:dyDescent="0.35">
      <c r="A14" s="2">
        <v>42181</v>
      </c>
      <c r="B14" s="3" t="e">
        <v>#N/A</v>
      </c>
      <c r="C14" s="3">
        <v>13.325371690662401</v>
      </c>
      <c r="D14" s="3">
        <v>14.5018901740464</v>
      </c>
      <c r="E14" s="3">
        <v>17.5202193364469</v>
      </c>
      <c r="F14" s="3">
        <v>13.368989127980001</v>
      </c>
      <c r="G14" s="3">
        <v>13.995065909279001</v>
      </c>
      <c r="H14" s="3">
        <v>15.1394660720864</v>
      </c>
      <c r="I14" s="3">
        <v>12.782657412446399</v>
      </c>
      <c r="J14" s="3" t="e">
        <v>#N/A</v>
      </c>
      <c r="K14" s="3">
        <v>9.6952541234993905</v>
      </c>
      <c r="L14" s="3">
        <v>13.2651542617249</v>
      </c>
      <c r="M14" s="3">
        <v>16.3825299806463</v>
      </c>
      <c r="N14" s="3">
        <v>5.4928828553242601</v>
      </c>
      <c r="O14" s="3">
        <v>17.588751620402299</v>
      </c>
      <c r="P14" s="3">
        <v>10.9971027544858</v>
      </c>
      <c r="Q14" s="3">
        <v>13.2300072230996</v>
      </c>
      <c r="R14" s="3">
        <v>15.3405082342358</v>
      </c>
      <c r="S14" s="3">
        <v>10.168701177791499</v>
      </c>
      <c r="T14" s="3">
        <v>12.994183241754801</v>
      </c>
      <c r="U14" s="3">
        <v>13.891220113094899</v>
      </c>
      <c r="V14" s="3" t="e">
        <v>#N/A</v>
      </c>
    </row>
    <row r="15" spans="1:22" x14ac:dyDescent="0.35">
      <c r="A15" s="2">
        <v>42213</v>
      </c>
      <c r="B15" s="3" t="e">
        <v>#N/A</v>
      </c>
      <c r="C15" s="3">
        <v>12.368117028614799</v>
      </c>
      <c r="D15" s="3">
        <v>13.7057612483072</v>
      </c>
      <c r="E15" s="3">
        <v>17.454084641249</v>
      </c>
      <c r="F15" s="3">
        <v>12.634812161274199</v>
      </c>
      <c r="G15" s="3">
        <v>12.380006236243601</v>
      </c>
      <c r="H15" s="3">
        <v>15.120547525669</v>
      </c>
      <c r="I15" s="3">
        <v>11.7734973266402</v>
      </c>
      <c r="J15" s="3" t="e">
        <v>#N/A</v>
      </c>
      <c r="K15" s="3">
        <v>9.4870549793600301</v>
      </c>
      <c r="L15" s="3">
        <v>12.116099668413201</v>
      </c>
      <c r="M15" s="3">
        <v>15.606203660299499</v>
      </c>
      <c r="N15" s="3">
        <v>4.6090639173828496</v>
      </c>
      <c r="O15" s="3">
        <v>18.160993375532499</v>
      </c>
      <c r="P15" s="3">
        <v>9.4484366860001003</v>
      </c>
      <c r="Q15" s="3">
        <v>13.259300495095699</v>
      </c>
      <c r="R15" s="3">
        <v>14.3583307877109</v>
      </c>
      <c r="S15" s="3">
        <v>9.3527324754425205</v>
      </c>
      <c r="T15" s="3">
        <v>12.5793837215816</v>
      </c>
      <c r="U15" s="3">
        <v>14.332081719271599</v>
      </c>
      <c r="V15" s="3" t="e">
        <v>#N/A</v>
      </c>
    </row>
    <row r="16" spans="1:22" x14ac:dyDescent="0.35">
      <c r="A16" s="2">
        <v>42244</v>
      </c>
      <c r="B16" s="3" t="e">
        <v>#N/A</v>
      </c>
      <c r="C16" s="3">
        <v>12.6503631070916</v>
      </c>
      <c r="D16" s="3">
        <v>13.123722401702</v>
      </c>
      <c r="E16" s="3">
        <v>16.593470552360198</v>
      </c>
      <c r="F16" s="3">
        <v>12.392762895796199</v>
      </c>
      <c r="G16" s="3">
        <v>11.3336049905915</v>
      </c>
      <c r="H16" s="3">
        <v>14.522103977505999</v>
      </c>
      <c r="I16" s="3">
        <v>11.2993691387169</v>
      </c>
      <c r="J16" s="3" t="e">
        <v>#N/A</v>
      </c>
      <c r="K16" s="3">
        <v>9.2675927231889297</v>
      </c>
      <c r="L16" s="3">
        <v>11.260829847395501</v>
      </c>
      <c r="M16" s="3">
        <v>15.247262798518999</v>
      </c>
      <c r="N16" s="3">
        <v>4.0409817832730797</v>
      </c>
      <c r="O16" s="3">
        <v>17.903619560523499</v>
      </c>
      <c r="P16" s="3">
        <v>8.7406109985215199</v>
      </c>
      <c r="Q16" s="3">
        <v>12.540989505165699</v>
      </c>
      <c r="R16" s="3">
        <v>13.9943572331845</v>
      </c>
      <c r="S16" s="3">
        <v>8.8602543583602191</v>
      </c>
      <c r="T16" s="3">
        <v>11.379610708001</v>
      </c>
      <c r="U16" s="3">
        <v>13.7608014360985</v>
      </c>
      <c r="V16" s="3" t="e">
        <v>#N/A</v>
      </c>
    </row>
    <row r="17" spans="1:22" x14ac:dyDescent="0.35">
      <c r="A17" s="2">
        <v>42275</v>
      </c>
      <c r="B17" s="3" t="e">
        <v>#N/A</v>
      </c>
      <c r="C17" s="3">
        <v>12.007305710184299</v>
      </c>
      <c r="D17" s="3">
        <v>12.3174332104446</v>
      </c>
      <c r="E17" s="3">
        <v>16.031895332125899</v>
      </c>
      <c r="F17" s="3">
        <v>11.772731757604801</v>
      </c>
      <c r="G17" s="3">
        <v>10.876970475960301</v>
      </c>
      <c r="H17" s="3">
        <v>14.6115912892973</v>
      </c>
      <c r="I17" s="3">
        <v>11.4379946409795</v>
      </c>
      <c r="J17" s="3" t="e">
        <v>#N/A</v>
      </c>
      <c r="K17" s="3">
        <v>9.4427869843354504</v>
      </c>
      <c r="L17" s="3">
        <v>10.479907477039101</v>
      </c>
      <c r="M17" s="3">
        <v>14.639717818581399</v>
      </c>
      <c r="N17" s="3">
        <v>4.08431772897878</v>
      </c>
      <c r="O17" s="3">
        <v>17.2037414618577</v>
      </c>
      <c r="P17" s="3">
        <v>8.7427453443722101</v>
      </c>
      <c r="Q17" s="3">
        <v>12.665876836122999</v>
      </c>
      <c r="R17" s="3">
        <v>13.789077458338699</v>
      </c>
      <c r="S17" s="3">
        <v>8.6964028489497505</v>
      </c>
      <c r="T17" s="3">
        <v>11.7920492493911</v>
      </c>
      <c r="U17" s="3">
        <v>13.502841536351401</v>
      </c>
      <c r="V17" s="3" t="e">
        <v>#N/A</v>
      </c>
    </row>
    <row r="18" spans="1:22" x14ac:dyDescent="0.35">
      <c r="A18" s="2">
        <v>42305</v>
      </c>
      <c r="B18" s="3" t="e">
        <v>#N/A</v>
      </c>
      <c r="C18" s="3">
        <v>13.368791416775601</v>
      </c>
      <c r="D18" s="3">
        <v>14.546339930134501</v>
      </c>
      <c r="E18" s="3">
        <v>17.124791615311398</v>
      </c>
      <c r="F18" s="3">
        <v>12.2602489690382</v>
      </c>
      <c r="G18" s="3">
        <v>8.2052461494017805</v>
      </c>
      <c r="H18" s="3">
        <v>15.455957676755601</v>
      </c>
      <c r="I18" s="3">
        <v>12.1973575947356</v>
      </c>
      <c r="J18" s="3" t="e">
        <v>#N/A</v>
      </c>
      <c r="K18" s="3">
        <v>10.3332157607382</v>
      </c>
      <c r="L18" s="3">
        <v>11.090648932971099</v>
      </c>
      <c r="M18" s="3">
        <v>15.999685599607</v>
      </c>
      <c r="N18" s="3">
        <v>4.0849005203199198</v>
      </c>
      <c r="O18" s="3">
        <v>17.8774450585917</v>
      </c>
      <c r="P18" s="3">
        <v>9.5960426378977992</v>
      </c>
      <c r="Q18" s="3">
        <v>12.6859113788099</v>
      </c>
      <c r="R18" s="3">
        <v>14.3231865973481</v>
      </c>
      <c r="S18" s="3">
        <v>9.2246943907154808</v>
      </c>
      <c r="T18" s="3">
        <v>11.4886063590939</v>
      </c>
      <c r="U18" s="3">
        <v>14.7430332021656</v>
      </c>
      <c r="V18" s="3">
        <v>12.3545588498234</v>
      </c>
    </row>
    <row r="19" spans="1:22" x14ac:dyDescent="0.35">
      <c r="A19" s="2">
        <v>42335</v>
      </c>
      <c r="B19" s="3" t="e">
        <v>#N/A</v>
      </c>
      <c r="C19" s="3">
        <v>13.3010713301728</v>
      </c>
      <c r="D19" s="3">
        <v>14.4282552571101</v>
      </c>
      <c r="E19" s="3">
        <v>15.934743880275599</v>
      </c>
      <c r="F19" s="3">
        <v>11.67476339319</v>
      </c>
      <c r="G19" s="3">
        <v>7.5697701097307197</v>
      </c>
      <c r="H19" s="3">
        <v>15.5170723914256</v>
      </c>
      <c r="I19" s="3">
        <v>11.9711092812208</v>
      </c>
      <c r="J19" s="3" t="e">
        <v>#N/A</v>
      </c>
      <c r="K19" s="3">
        <v>10.318757581394101</v>
      </c>
      <c r="L19" s="3">
        <v>10.7799224034055</v>
      </c>
      <c r="M19" s="3">
        <v>15.201775231896701</v>
      </c>
      <c r="N19" s="3">
        <v>5.6371573508094404</v>
      </c>
      <c r="O19" s="3">
        <v>17.298719216747699</v>
      </c>
      <c r="P19" s="3">
        <v>9.2822666776845892</v>
      </c>
      <c r="Q19" s="3">
        <v>11.467991061843399</v>
      </c>
      <c r="R19" s="3">
        <v>13.5399151051841</v>
      </c>
      <c r="S19" s="3">
        <v>8.7252087450528908</v>
      </c>
      <c r="T19" s="3">
        <v>10.698095794253801</v>
      </c>
      <c r="U19" s="3">
        <v>12.5837110431107</v>
      </c>
      <c r="V19" s="3">
        <v>12.687088099637201</v>
      </c>
    </row>
    <row r="20" spans="1:22" x14ac:dyDescent="0.35">
      <c r="A20" s="2">
        <v>42366</v>
      </c>
      <c r="B20" s="3" t="e">
        <v>#N/A</v>
      </c>
      <c r="C20" s="3">
        <v>12.2858244853398</v>
      </c>
      <c r="D20" s="3">
        <v>14.317154132336899</v>
      </c>
      <c r="E20" s="3">
        <v>16.113138979797199</v>
      </c>
      <c r="F20" s="3">
        <v>12.1989770233518</v>
      </c>
      <c r="G20" s="3">
        <v>7.5728243465148104</v>
      </c>
      <c r="H20" s="3">
        <v>15.403330141980399</v>
      </c>
      <c r="I20" s="3">
        <v>11.8817802614317</v>
      </c>
      <c r="J20" s="3" t="e">
        <v>#N/A</v>
      </c>
      <c r="K20" s="3">
        <v>10.0054514208824</v>
      </c>
      <c r="L20" s="3">
        <v>10.445281664658999</v>
      </c>
      <c r="M20" s="3">
        <v>14.752608415517299</v>
      </c>
      <c r="N20" s="3">
        <v>4.8401351364308303</v>
      </c>
      <c r="O20" s="3">
        <v>17.3256788078765</v>
      </c>
      <c r="P20" s="3">
        <v>9.3417459889562906</v>
      </c>
      <c r="Q20" s="3">
        <v>10.5255684829608</v>
      </c>
      <c r="R20" s="3">
        <v>12.5993528487419</v>
      </c>
      <c r="S20" s="3">
        <v>8.3940191866497909</v>
      </c>
      <c r="T20" s="3">
        <v>10.998189626566001</v>
      </c>
      <c r="U20" s="3">
        <v>11.7243468179961</v>
      </c>
      <c r="V20" s="3">
        <v>12.7239571861387</v>
      </c>
    </row>
    <row r="21" spans="1:22" x14ac:dyDescent="0.35">
      <c r="A21" s="2">
        <v>42397</v>
      </c>
      <c r="B21" s="3" t="e">
        <v>#N/A</v>
      </c>
      <c r="C21" s="3">
        <v>12.130861221166001</v>
      </c>
      <c r="D21" s="3">
        <v>14.474419491148801</v>
      </c>
      <c r="E21" s="3">
        <v>15.0796259194254</v>
      </c>
      <c r="F21" s="3">
        <v>12.0567527867797</v>
      </c>
      <c r="G21" s="3">
        <v>12.051713859394299</v>
      </c>
      <c r="H21" s="3">
        <v>15.100432096670399</v>
      </c>
      <c r="I21" s="3">
        <v>11.378585260335701</v>
      </c>
      <c r="J21" s="3">
        <v>16.660021200028801</v>
      </c>
      <c r="K21" s="3">
        <v>10.231567495875099</v>
      </c>
      <c r="L21" s="3">
        <v>9.8486748725542697</v>
      </c>
      <c r="M21" s="3">
        <v>13.849771354147601</v>
      </c>
      <c r="N21" s="3">
        <v>9.8203698276341402</v>
      </c>
      <c r="O21" s="3">
        <v>16.483563403318701</v>
      </c>
      <c r="P21" s="3">
        <v>8.9270079190148408</v>
      </c>
      <c r="Q21" s="3">
        <v>10.473150318923301</v>
      </c>
      <c r="R21" s="3">
        <v>12.9889984954733</v>
      </c>
      <c r="S21" s="3">
        <v>8.1464849843247702</v>
      </c>
      <c r="T21" s="3">
        <v>10.4632002128373</v>
      </c>
      <c r="U21" s="3">
        <v>12.8236206279577</v>
      </c>
      <c r="V21" s="3">
        <v>11.5385909469978</v>
      </c>
    </row>
    <row r="22" spans="1:22" x14ac:dyDescent="0.35">
      <c r="A22" s="2">
        <v>42426</v>
      </c>
      <c r="B22" s="3" t="e">
        <v>#N/A</v>
      </c>
      <c r="C22" s="3">
        <v>12.2797681534162</v>
      </c>
      <c r="D22" s="3">
        <v>14.8452879832438</v>
      </c>
      <c r="E22" s="3">
        <v>15.0828749548037</v>
      </c>
      <c r="F22" s="3">
        <v>13.063578502597</v>
      </c>
      <c r="G22" s="3">
        <v>13.8731689751078</v>
      </c>
      <c r="H22" s="3">
        <v>15.599515514504001</v>
      </c>
      <c r="I22" s="3">
        <v>12.225314642180599</v>
      </c>
      <c r="J22" s="3">
        <v>17.606958722840101</v>
      </c>
      <c r="K22" s="3">
        <v>10.284499860588401</v>
      </c>
      <c r="L22" s="3">
        <v>10.9444823607844</v>
      </c>
      <c r="M22" s="3">
        <v>13.9204506551298</v>
      </c>
      <c r="N22" s="3">
        <v>8.5306209990739497</v>
      </c>
      <c r="O22" s="3">
        <v>16.248659469710098</v>
      </c>
      <c r="P22" s="3">
        <v>9.0288584914546401</v>
      </c>
      <c r="Q22" s="3">
        <v>11.4009116154265</v>
      </c>
      <c r="R22" s="3">
        <v>13.8240344887753</v>
      </c>
      <c r="S22" s="3">
        <v>8.4330028132114698</v>
      </c>
      <c r="T22" s="3">
        <v>11.145700815293701</v>
      </c>
      <c r="U22" s="3">
        <v>15.0644352816773</v>
      </c>
      <c r="V22" s="3">
        <v>11.7760191941999</v>
      </c>
    </row>
    <row r="23" spans="1:22" x14ac:dyDescent="0.35">
      <c r="A23" s="2">
        <v>42457</v>
      </c>
      <c r="B23" s="3" t="e">
        <v>#N/A</v>
      </c>
      <c r="C23" s="3">
        <v>13.3274847247596</v>
      </c>
      <c r="D23" s="3">
        <v>14.944786015146899</v>
      </c>
      <c r="E23" s="3">
        <v>16.9874738915831</v>
      </c>
      <c r="F23" s="3">
        <v>13.405773109666301</v>
      </c>
      <c r="G23" s="3">
        <v>14.812375210191201</v>
      </c>
      <c r="H23" s="3">
        <v>16.0742419105602</v>
      </c>
      <c r="I23" s="3">
        <v>12.7487015775906</v>
      </c>
      <c r="J23" s="3">
        <v>18.565149350286202</v>
      </c>
      <c r="K23" s="3">
        <v>10.623738563209301</v>
      </c>
      <c r="L23" s="3">
        <v>13.6383224192902</v>
      </c>
      <c r="M23" s="3">
        <v>14.6885254862819</v>
      </c>
      <c r="N23" s="3">
        <v>8.77509967855684</v>
      </c>
      <c r="O23" s="3">
        <v>17.085701379918099</v>
      </c>
      <c r="P23" s="3">
        <v>9.9007460157482399</v>
      </c>
      <c r="Q23" s="3">
        <v>11.846459194514001</v>
      </c>
      <c r="R23" s="3">
        <v>14.4236659760445</v>
      </c>
      <c r="S23" s="3">
        <v>9.0443403242977691</v>
      </c>
      <c r="T23" s="3">
        <v>11.921621938735599</v>
      </c>
      <c r="U23" s="3">
        <v>12.6943687128286</v>
      </c>
      <c r="V23" s="3">
        <v>12.6015659465767</v>
      </c>
    </row>
    <row r="24" spans="1:22" x14ac:dyDescent="0.35">
      <c r="A24" s="2">
        <v>42488</v>
      </c>
      <c r="B24" s="3" t="e">
        <v>#N/A</v>
      </c>
      <c r="C24" s="3">
        <v>14.0520750910171</v>
      </c>
      <c r="D24" s="3">
        <v>14.873459658539501</v>
      </c>
      <c r="E24" s="3">
        <v>16.162204543051001</v>
      </c>
      <c r="F24" s="3">
        <v>12.7024829714112</v>
      </c>
      <c r="G24" s="3">
        <v>16.850838081018399</v>
      </c>
      <c r="H24" s="3">
        <v>15.8169261851241</v>
      </c>
      <c r="I24" s="3">
        <v>12.450541397019199</v>
      </c>
      <c r="J24" s="3">
        <v>19.474524538374901</v>
      </c>
      <c r="K24" s="3">
        <v>10.2144536536064</v>
      </c>
      <c r="L24" s="3">
        <v>13.763107460695901</v>
      </c>
      <c r="M24" s="3">
        <v>15.2447477010596</v>
      </c>
      <c r="N24" s="3">
        <v>10.033355126239</v>
      </c>
      <c r="O24" s="3">
        <v>17.3614725154928</v>
      </c>
      <c r="P24" s="3">
        <v>10.2271628150538</v>
      </c>
      <c r="Q24" s="3">
        <v>12.2833497336908</v>
      </c>
      <c r="R24" s="3">
        <v>14.4423528715585</v>
      </c>
      <c r="S24" s="3">
        <v>9.3767087058640897</v>
      </c>
      <c r="T24" s="3">
        <v>13.133020769030001</v>
      </c>
      <c r="U24" s="3">
        <v>12.300837774826199</v>
      </c>
      <c r="V24" s="3">
        <v>13.6480176293851</v>
      </c>
    </row>
    <row r="25" spans="1:22" x14ac:dyDescent="0.35">
      <c r="A25" s="2">
        <v>42517</v>
      </c>
      <c r="B25" s="3" t="e">
        <v>#N/A</v>
      </c>
      <c r="C25" s="3">
        <v>13.748109640259599</v>
      </c>
      <c r="D25" s="3">
        <v>14.6884019061595</v>
      </c>
      <c r="E25" s="3">
        <v>16.3744639167261</v>
      </c>
      <c r="F25" s="3">
        <v>12.0701347295986</v>
      </c>
      <c r="G25" s="3">
        <v>14.409885865273401</v>
      </c>
      <c r="H25" s="3">
        <v>15.7209763177787</v>
      </c>
      <c r="I25" s="3">
        <v>12.6543162650773</v>
      </c>
      <c r="J25" s="3">
        <v>19.268412308350399</v>
      </c>
      <c r="K25" s="3">
        <v>9.9319892540651598</v>
      </c>
      <c r="L25" s="3">
        <v>12.1038566696463</v>
      </c>
      <c r="M25" s="3">
        <v>14.571702794748401</v>
      </c>
      <c r="N25" s="3">
        <v>10.5736317902035</v>
      </c>
      <c r="O25" s="3">
        <v>17.854347927628702</v>
      </c>
      <c r="P25" s="3">
        <v>9.9279931731580806</v>
      </c>
      <c r="Q25" s="3">
        <v>11.5920160406317</v>
      </c>
      <c r="R25" s="3">
        <v>14.430600557078</v>
      </c>
      <c r="S25" s="3">
        <v>8.4852049141963608</v>
      </c>
      <c r="T25" s="3">
        <v>12.5653053381786</v>
      </c>
      <c r="U25" s="3">
        <v>12.4146357100876</v>
      </c>
      <c r="V25" s="3">
        <v>13.1278811042315</v>
      </c>
    </row>
    <row r="26" spans="1:22" x14ac:dyDescent="0.35">
      <c r="A26" s="2">
        <v>42549</v>
      </c>
      <c r="B26" s="3" t="e">
        <v>#N/A</v>
      </c>
      <c r="C26" s="3">
        <v>14.478832028748901</v>
      </c>
      <c r="D26" s="3">
        <v>15.126446792781101</v>
      </c>
      <c r="E26" s="3">
        <v>17.240802889243302</v>
      </c>
      <c r="F26" s="3">
        <v>11.4755851330497</v>
      </c>
      <c r="G26" s="3">
        <v>13.6673153105369</v>
      </c>
      <c r="H26" s="3">
        <v>16.213292240294599</v>
      </c>
      <c r="I26" s="3">
        <v>12.8211895128366</v>
      </c>
      <c r="J26" s="3">
        <v>18.030528408626601</v>
      </c>
      <c r="K26" s="3">
        <v>9.73929607798161</v>
      </c>
      <c r="L26" s="3">
        <v>12.1779539730083</v>
      </c>
      <c r="M26" s="3">
        <v>14.1410845475181</v>
      </c>
      <c r="N26" s="3">
        <v>8.4061615296991494</v>
      </c>
      <c r="O26" s="3">
        <v>17.3792583775375</v>
      </c>
      <c r="P26" s="3">
        <v>10.5594734764106</v>
      </c>
      <c r="Q26" s="3">
        <v>11.857737422454701</v>
      </c>
      <c r="R26" s="3">
        <v>14.642068229819101</v>
      </c>
      <c r="S26" s="3">
        <v>8.31451826852898</v>
      </c>
      <c r="T26" s="3">
        <v>12.391906597378201</v>
      </c>
      <c r="U26" s="3">
        <v>11.779795206647</v>
      </c>
      <c r="V26" s="3">
        <v>13.2621538041455</v>
      </c>
    </row>
    <row r="27" spans="1:22" x14ac:dyDescent="0.35">
      <c r="A27" s="2">
        <v>42579</v>
      </c>
      <c r="B27" s="3">
        <v>13.686719701944501</v>
      </c>
      <c r="C27" s="3">
        <v>15.3327918464274</v>
      </c>
      <c r="D27" s="3">
        <v>16.564523489995</v>
      </c>
      <c r="E27" s="3">
        <v>17.902656073416502</v>
      </c>
      <c r="F27" s="3">
        <v>11.775613847434199</v>
      </c>
      <c r="G27" s="3">
        <v>14.444531948573699</v>
      </c>
      <c r="H27" s="3">
        <v>16.405387765933799</v>
      </c>
      <c r="I27" s="3">
        <v>13.717119840639199</v>
      </c>
      <c r="J27" s="3">
        <v>18.482060418209901</v>
      </c>
      <c r="K27" s="3">
        <v>9.9601814775464401</v>
      </c>
      <c r="L27" s="3">
        <v>13.517783973099901</v>
      </c>
      <c r="M27" s="3">
        <v>15.466097156502601</v>
      </c>
      <c r="N27" s="3">
        <v>8.8855316977714107</v>
      </c>
      <c r="O27" s="3">
        <v>18.410872628800199</v>
      </c>
      <c r="P27" s="3">
        <v>11.5009681999659</v>
      </c>
      <c r="Q27" s="3">
        <v>12.6829946791065</v>
      </c>
      <c r="R27" s="3">
        <v>15.4374626336687</v>
      </c>
      <c r="S27" s="3">
        <v>8.0188858866125408</v>
      </c>
      <c r="T27" s="3">
        <v>12.7760078435326</v>
      </c>
      <c r="U27" s="3">
        <v>12.4269313759024</v>
      </c>
      <c r="V27" s="3">
        <v>13.0408416798931</v>
      </c>
    </row>
    <row r="28" spans="1:22" x14ac:dyDescent="0.35">
      <c r="A28" s="2">
        <v>42608</v>
      </c>
      <c r="B28" s="3">
        <v>13.7978494815428</v>
      </c>
      <c r="C28" s="3">
        <v>15.837097046777901</v>
      </c>
      <c r="D28" s="3">
        <v>16.775554998097299</v>
      </c>
      <c r="E28" s="3">
        <v>18.3528798425695</v>
      </c>
      <c r="F28" s="3">
        <v>12.016686123976401</v>
      </c>
      <c r="G28" s="3">
        <v>14.0140350818071</v>
      </c>
      <c r="H28" s="3">
        <v>16.798382315072502</v>
      </c>
      <c r="I28" s="3">
        <v>13.7124415960243</v>
      </c>
      <c r="J28" s="3">
        <v>18.423170247325999</v>
      </c>
      <c r="K28" s="3">
        <v>10.0311093419683</v>
      </c>
      <c r="L28" s="3">
        <v>13.666756269468401</v>
      </c>
      <c r="M28" s="3">
        <v>15.4766806062634</v>
      </c>
      <c r="N28" s="3">
        <v>8.5155106677695702</v>
      </c>
      <c r="O28" s="3">
        <v>17.9286621657808</v>
      </c>
      <c r="P28" s="3">
        <v>12.012050638117501</v>
      </c>
      <c r="Q28" s="3">
        <v>13.4400751251535</v>
      </c>
      <c r="R28" s="3">
        <v>15.362229327051599</v>
      </c>
      <c r="S28" s="3">
        <v>8.3802730883958692</v>
      </c>
      <c r="T28" s="3">
        <v>12.351141896259801</v>
      </c>
      <c r="U28" s="3">
        <v>11.943101525836299</v>
      </c>
      <c r="V28" s="3">
        <v>12.2361563299393</v>
      </c>
    </row>
    <row r="29" spans="1:22" x14ac:dyDescent="0.35">
      <c r="A29" s="2">
        <v>42641</v>
      </c>
      <c r="B29" s="3">
        <v>13.493215435382</v>
      </c>
      <c r="C29" s="3">
        <v>15.5419112355547</v>
      </c>
      <c r="D29" s="3">
        <v>16.708047939637101</v>
      </c>
      <c r="E29" s="3">
        <v>16.913228657153802</v>
      </c>
      <c r="F29" s="3">
        <v>11.5641764060372</v>
      </c>
      <c r="G29" s="3">
        <v>13.5696963309368</v>
      </c>
      <c r="H29" s="3">
        <v>16.723114620702301</v>
      </c>
      <c r="I29" s="3">
        <v>13.6484362925315</v>
      </c>
      <c r="J29" s="3">
        <v>18.0838102567477</v>
      </c>
      <c r="K29" s="3">
        <v>10.083378166894899</v>
      </c>
      <c r="L29" s="3">
        <v>13.882120581018</v>
      </c>
      <c r="M29" s="3">
        <v>14.9319989092419</v>
      </c>
      <c r="N29" s="3">
        <v>8.7091263507715695</v>
      </c>
      <c r="O29" s="3">
        <v>17.889619757520201</v>
      </c>
      <c r="P29" s="3">
        <v>12.479250935056401</v>
      </c>
      <c r="Q29" s="3">
        <v>12.792284902035099</v>
      </c>
      <c r="R29" s="3">
        <v>14.4572932650812</v>
      </c>
      <c r="S29" s="3">
        <v>8.3545140456997995</v>
      </c>
      <c r="T29" s="3">
        <v>12.7205237753369</v>
      </c>
      <c r="U29" s="3">
        <v>13.7024919748677</v>
      </c>
      <c r="V29" s="3">
        <v>11.3850168015324</v>
      </c>
    </row>
    <row r="30" spans="1:22" x14ac:dyDescent="0.35">
      <c r="A30" s="2">
        <v>42671</v>
      </c>
      <c r="B30" s="3">
        <v>13.7976729559029</v>
      </c>
      <c r="C30" s="3">
        <v>16.909767690102601</v>
      </c>
      <c r="D30" s="3">
        <v>16.457792676357801</v>
      </c>
      <c r="E30" s="3">
        <v>16.433106136553</v>
      </c>
      <c r="F30" s="3">
        <v>12.0086180783071</v>
      </c>
      <c r="G30" s="3">
        <v>12.082004980318899</v>
      </c>
      <c r="H30" s="3">
        <v>16.6920460629748</v>
      </c>
      <c r="I30" s="3">
        <v>13.5861219399777</v>
      </c>
      <c r="J30" s="3">
        <v>18.130514771320598</v>
      </c>
      <c r="K30" s="3">
        <v>9.9083434283000305</v>
      </c>
      <c r="L30" s="3">
        <v>14.9320484732706</v>
      </c>
      <c r="M30" s="3">
        <v>14.5721088653848</v>
      </c>
      <c r="N30" s="3">
        <v>8.8119645715314991</v>
      </c>
      <c r="O30" s="3">
        <v>17.541439168056598</v>
      </c>
      <c r="P30" s="3">
        <v>12.0534397042207</v>
      </c>
      <c r="Q30" s="3">
        <v>13.0696574441255</v>
      </c>
      <c r="R30" s="3">
        <v>14.5976969668321</v>
      </c>
      <c r="S30" s="3">
        <v>8.1993065220604908</v>
      </c>
      <c r="T30" s="3">
        <v>12.1794112411547</v>
      </c>
      <c r="U30" s="3">
        <v>12.8958009397453</v>
      </c>
      <c r="V30" s="3">
        <v>12.037016711856401</v>
      </c>
    </row>
    <row r="31" spans="1:22" x14ac:dyDescent="0.35">
      <c r="A31" s="2">
        <v>42702</v>
      </c>
      <c r="B31" s="3">
        <v>14.351516176545701</v>
      </c>
      <c r="C31" s="3">
        <v>16.004738652888101</v>
      </c>
      <c r="D31" s="3">
        <v>14.680407369074301</v>
      </c>
      <c r="E31" s="3">
        <v>15.2527922806512</v>
      </c>
      <c r="F31" s="3">
        <v>11.474005621374401</v>
      </c>
      <c r="G31" s="3">
        <v>11.842166919151801</v>
      </c>
      <c r="H31" s="3">
        <v>16.256847298434401</v>
      </c>
      <c r="I31" s="3">
        <v>13.1505721298478</v>
      </c>
      <c r="J31" s="3">
        <v>16.659352198913702</v>
      </c>
      <c r="K31" s="3">
        <v>9.6588865227703007</v>
      </c>
      <c r="L31" s="3">
        <v>13.888908241199699</v>
      </c>
      <c r="M31" s="3">
        <v>14.1123787924206</v>
      </c>
      <c r="N31" s="3">
        <v>8.9404594031311202</v>
      </c>
      <c r="O31" s="3">
        <v>16.3523647236903</v>
      </c>
      <c r="P31" s="3">
        <v>12.0158025306645</v>
      </c>
      <c r="Q31" s="3">
        <v>11.9488508690768</v>
      </c>
      <c r="R31" s="3">
        <v>14.625343956214101</v>
      </c>
      <c r="S31" s="3">
        <v>7.5985938562415596</v>
      </c>
      <c r="T31" s="3">
        <v>11.312891976977101</v>
      </c>
      <c r="U31" s="3">
        <v>12.6083296633521</v>
      </c>
      <c r="V31" s="3">
        <v>14.4125571937304</v>
      </c>
    </row>
    <row r="32" spans="1:22" x14ac:dyDescent="0.35">
      <c r="A32" s="2">
        <v>42732</v>
      </c>
      <c r="B32" s="3">
        <v>13.1189867030845</v>
      </c>
      <c r="C32" s="3">
        <v>15.378595066011799</v>
      </c>
      <c r="D32" s="3">
        <v>14.749482249491599</v>
      </c>
      <c r="E32" s="3">
        <v>15.525002005060101</v>
      </c>
      <c r="F32" s="3">
        <v>11.776005446813899</v>
      </c>
      <c r="G32" s="3">
        <v>11.5203958450199</v>
      </c>
      <c r="H32" s="3">
        <v>16.283177655149501</v>
      </c>
      <c r="I32" s="3">
        <v>12.8833276081576</v>
      </c>
      <c r="J32" s="3">
        <v>16.1277863134586</v>
      </c>
      <c r="K32" s="3">
        <v>9.7014600750889706</v>
      </c>
      <c r="L32" s="3">
        <v>12.628745256042</v>
      </c>
      <c r="M32" s="3">
        <v>14.4292453679452</v>
      </c>
      <c r="N32" s="3">
        <v>8.7426425713583509</v>
      </c>
      <c r="O32" s="3">
        <v>15.877539333659399</v>
      </c>
      <c r="P32" s="3">
        <v>11.2727362349352</v>
      </c>
      <c r="Q32" s="3">
        <v>13.1306000980754</v>
      </c>
      <c r="R32" s="3">
        <v>14.7331782783102</v>
      </c>
      <c r="S32" s="3">
        <v>7.7077723534075799</v>
      </c>
      <c r="T32" s="3">
        <v>11.586231176479499</v>
      </c>
      <c r="U32" s="3">
        <v>12.408860520418299</v>
      </c>
      <c r="V32" s="3">
        <v>14.3751987050269</v>
      </c>
    </row>
    <row r="33" spans="1:22" x14ac:dyDescent="0.35">
      <c r="A33" s="2">
        <v>42762</v>
      </c>
      <c r="B33" s="3">
        <v>13.240012857235</v>
      </c>
      <c r="C33" s="3">
        <v>15.749707707245699</v>
      </c>
      <c r="D33" s="3">
        <v>15.1816604320246</v>
      </c>
      <c r="E33" s="3">
        <v>16.8274441991922</v>
      </c>
      <c r="F33" s="3">
        <v>12.449019294578299</v>
      </c>
      <c r="G33" s="3">
        <v>12.895951670286999</v>
      </c>
      <c r="H33" s="3">
        <v>16.732319872063702</v>
      </c>
      <c r="I33" s="3">
        <v>13.087403666207599</v>
      </c>
      <c r="J33" s="3">
        <v>16.495710208372</v>
      </c>
      <c r="K33" s="3">
        <v>9.5845176600352602</v>
      </c>
      <c r="L33" s="3">
        <v>13.441062345127801</v>
      </c>
      <c r="M33" s="3">
        <v>14.925101147275299</v>
      </c>
      <c r="N33" s="3">
        <v>8.9521009400339793</v>
      </c>
      <c r="O33" s="3">
        <v>17.1368201871115</v>
      </c>
      <c r="P33" s="3">
        <v>12.0071719293888</v>
      </c>
      <c r="Q33" s="3">
        <v>13.9086525011828</v>
      </c>
      <c r="R33" s="3">
        <v>15.265850720049</v>
      </c>
      <c r="S33" s="3">
        <v>8.2642658718022801</v>
      </c>
      <c r="T33" s="3">
        <v>12.4564253697207</v>
      </c>
      <c r="U33" s="3">
        <v>12.4083028313543</v>
      </c>
      <c r="V33" s="3">
        <v>14.6232261546364</v>
      </c>
    </row>
    <row r="34" spans="1:22" x14ac:dyDescent="0.35">
      <c r="A34" s="2">
        <v>42794</v>
      </c>
      <c r="B34" s="3">
        <v>13.2309850491724</v>
      </c>
      <c r="C34" s="3">
        <v>16.029142007186501</v>
      </c>
      <c r="D34" s="3">
        <v>15.2271914541782</v>
      </c>
      <c r="E34" s="3">
        <v>16.2276073957647</v>
      </c>
      <c r="F34" s="3">
        <v>12.5326677394816</v>
      </c>
      <c r="G34" s="3">
        <v>12.848174354641399</v>
      </c>
      <c r="H34" s="3">
        <v>16.694753835982102</v>
      </c>
      <c r="I34" s="3">
        <v>13.122189450415901</v>
      </c>
      <c r="J34" s="3">
        <v>16.3488453232643</v>
      </c>
      <c r="K34" s="3">
        <v>9.4355579046096398</v>
      </c>
      <c r="L34" s="3">
        <v>13.484258390609099</v>
      </c>
      <c r="M34" s="3">
        <v>15.2309953297831</v>
      </c>
      <c r="N34" s="3">
        <v>9.1384200576349208</v>
      </c>
      <c r="O34" s="3">
        <v>17.766719932467399</v>
      </c>
      <c r="P34" s="3">
        <v>12.277883546916</v>
      </c>
      <c r="Q34" s="3">
        <v>13.2692804571862</v>
      </c>
      <c r="R34" s="3">
        <v>14.8912663014231</v>
      </c>
      <c r="S34" s="3">
        <v>8.4228676352561305</v>
      </c>
      <c r="T34" s="3">
        <v>12.1308588026841</v>
      </c>
      <c r="U34" s="3">
        <v>13.305376588082501</v>
      </c>
      <c r="V34" s="3">
        <v>14.315363576025799</v>
      </c>
    </row>
    <row r="35" spans="1:22" x14ac:dyDescent="0.35">
      <c r="A35" s="2">
        <v>42822</v>
      </c>
      <c r="B35" s="3">
        <v>13.2572567469955</v>
      </c>
      <c r="C35" s="3">
        <v>17.388335155551601</v>
      </c>
      <c r="D35" s="3">
        <v>15.3489266090534</v>
      </c>
      <c r="E35" s="3">
        <v>16.8049505944571</v>
      </c>
      <c r="F35" s="3">
        <v>12.270594489314799</v>
      </c>
      <c r="G35" s="3">
        <v>13.306225125609901</v>
      </c>
      <c r="H35" s="3">
        <v>17.023464069385401</v>
      </c>
      <c r="I35" s="3">
        <v>13.241091387928501</v>
      </c>
      <c r="J35" s="3">
        <v>17.302313754674401</v>
      </c>
      <c r="K35" s="3">
        <v>9.53348558170992</v>
      </c>
      <c r="L35" s="3">
        <v>12.7151475472601</v>
      </c>
      <c r="M35" s="3">
        <v>16.0326180310418</v>
      </c>
      <c r="N35" s="3">
        <v>9.3774243869418008</v>
      </c>
      <c r="O35" s="3">
        <v>17.843373350298702</v>
      </c>
      <c r="P35" s="3">
        <v>12.4962834572092</v>
      </c>
      <c r="Q35" s="3">
        <v>12.863980056841999</v>
      </c>
      <c r="R35" s="3">
        <v>15.005326763346799</v>
      </c>
      <c r="S35" s="3">
        <v>8.4225440902146609</v>
      </c>
      <c r="T35" s="3">
        <v>11.847592054502201</v>
      </c>
      <c r="U35" s="3">
        <v>14.102377145310699</v>
      </c>
      <c r="V35" s="3">
        <v>13.6461351457641</v>
      </c>
    </row>
    <row r="36" spans="1:22" x14ac:dyDescent="0.35">
      <c r="A36" s="2">
        <v>42853</v>
      </c>
      <c r="B36" s="3">
        <v>13.421439210763999</v>
      </c>
      <c r="C36" s="3">
        <v>17.016415394546598</v>
      </c>
      <c r="D36" s="3">
        <v>15.6244039059283</v>
      </c>
      <c r="E36" s="3">
        <v>17.515892911236701</v>
      </c>
      <c r="F36" s="3">
        <v>12.8529225328744</v>
      </c>
      <c r="G36" s="3">
        <v>11.072239806266399</v>
      </c>
      <c r="H36" s="3">
        <v>17.0562177363026</v>
      </c>
      <c r="I36" s="3">
        <v>13.174639848712699</v>
      </c>
      <c r="J36" s="3">
        <v>16.7907752910439</v>
      </c>
      <c r="K36" s="3">
        <v>9.0251066861339009</v>
      </c>
      <c r="L36" s="3">
        <v>12.727079638979101</v>
      </c>
      <c r="M36" s="3">
        <v>16.207983466964102</v>
      </c>
      <c r="N36" s="3">
        <v>11.2689194979327</v>
      </c>
      <c r="O36" s="3">
        <v>18.1476510824644</v>
      </c>
      <c r="P36" s="3">
        <v>12.586205386238101</v>
      </c>
      <c r="Q36" s="3">
        <v>12.8156622232546</v>
      </c>
      <c r="R36" s="3">
        <v>14.7801987916943</v>
      </c>
      <c r="S36" s="3">
        <v>8.6751619725229698</v>
      </c>
      <c r="T36" s="3">
        <v>11.874810649842299</v>
      </c>
      <c r="U36" s="3">
        <v>14.588039635545</v>
      </c>
      <c r="V36" s="3">
        <v>13.497833793083</v>
      </c>
    </row>
    <row r="37" spans="1:22" x14ac:dyDescent="0.35">
      <c r="A37" s="2">
        <v>42881</v>
      </c>
      <c r="B37" s="3">
        <v>13.459070818320299</v>
      </c>
      <c r="C37" s="3">
        <v>17.434720737634201</v>
      </c>
      <c r="D37" s="3">
        <v>15.6191639744788</v>
      </c>
      <c r="E37" s="3">
        <v>17.466809198902101</v>
      </c>
      <c r="F37" s="3">
        <v>12.3659463442345</v>
      </c>
      <c r="G37" s="3">
        <v>11.873905231692801</v>
      </c>
      <c r="H37" s="3">
        <v>16.887295556657701</v>
      </c>
      <c r="I37" s="3">
        <v>13.479971882516701</v>
      </c>
      <c r="J37" s="3">
        <v>16.665736543714299</v>
      </c>
      <c r="K37" s="3">
        <v>9.61116199746942</v>
      </c>
      <c r="L37" s="3">
        <v>12.359838609854799</v>
      </c>
      <c r="M37" s="3">
        <v>16.364906063576701</v>
      </c>
      <c r="N37" s="3">
        <v>13.5534041922106</v>
      </c>
      <c r="O37" s="3">
        <v>18.473391022704099</v>
      </c>
      <c r="P37" s="3">
        <v>13.131343012766701</v>
      </c>
      <c r="Q37" s="3">
        <v>13.1125261253934</v>
      </c>
      <c r="R37" s="3">
        <v>14.7318193814599</v>
      </c>
      <c r="S37" s="3">
        <v>8.6252972637580996</v>
      </c>
      <c r="T37" s="3">
        <v>11.5364647010965</v>
      </c>
      <c r="U37" s="3">
        <v>14.408862556606501</v>
      </c>
      <c r="V37" s="3">
        <v>13.557960616860401</v>
      </c>
    </row>
    <row r="38" spans="1:22" x14ac:dyDescent="0.35">
      <c r="A38" s="2">
        <v>42914</v>
      </c>
      <c r="B38" s="3">
        <v>14.202828457792901</v>
      </c>
      <c r="C38" s="3">
        <v>16.755137083689</v>
      </c>
      <c r="D38" s="3">
        <v>15.7635738659197</v>
      </c>
      <c r="E38" s="3">
        <v>17.1559062396008</v>
      </c>
      <c r="F38" s="3">
        <v>12.476676326749001</v>
      </c>
      <c r="G38" s="3">
        <v>11.7874812397156</v>
      </c>
      <c r="H38" s="3">
        <v>16.505908763827499</v>
      </c>
      <c r="I38" s="3">
        <v>13.9349183152962</v>
      </c>
      <c r="J38" s="3">
        <v>16.536768051480301</v>
      </c>
      <c r="K38" s="3">
        <v>9.5446777843402906</v>
      </c>
      <c r="L38" s="3">
        <v>11.8177527577274</v>
      </c>
      <c r="M38" s="3">
        <v>15.077997216786001</v>
      </c>
      <c r="N38" s="3">
        <v>12.8254878265037</v>
      </c>
      <c r="O38" s="3">
        <v>17.793356922813398</v>
      </c>
      <c r="P38" s="3">
        <v>12.9976844546102</v>
      </c>
      <c r="Q38" s="3">
        <v>11.943727264878801</v>
      </c>
      <c r="R38" s="3">
        <v>14.796160302253</v>
      </c>
      <c r="S38" s="3">
        <v>8.7584873300596708</v>
      </c>
      <c r="T38" s="3">
        <v>11.0864854237073</v>
      </c>
      <c r="U38" s="3">
        <v>15.3841114433035</v>
      </c>
      <c r="V38" s="3">
        <v>14.8114911747469</v>
      </c>
    </row>
    <row r="39" spans="1:22" x14ac:dyDescent="0.35">
      <c r="A39" s="2">
        <v>42944</v>
      </c>
      <c r="B39" s="3">
        <v>14.1627664982509</v>
      </c>
      <c r="C39" s="3">
        <v>17.9227537126995</v>
      </c>
      <c r="D39" s="3">
        <v>15.617088484999901</v>
      </c>
      <c r="E39" s="3">
        <v>16.790817655181002</v>
      </c>
      <c r="F39" s="3">
        <v>12.576586979706001</v>
      </c>
      <c r="G39" s="3">
        <v>12.663585057153</v>
      </c>
      <c r="H39" s="3">
        <v>16.4018052613329</v>
      </c>
      <c r="I39" s="3">
        <v>14.004078880278101</v>
      </c>
      <c r="J39" s="3">
        <v>17.408784896559698</v>
      </c>
      <c r="K39" s="3">
        <v>9.3828886864559404</v>
      </c>
      <c r="L39" s="3">
        <v>12.365728453197301</v>
      </c>
      <c r="M39" s="3">
        <v>15.890512128570601</v>
      </c>
      <c r="N39" s="3">
        <v>12.6292149037152</v>
      </c>
      <c r="O39" s="3">
        <v>18.906579881349401</v>
      </c>
      <c r="P39" s="3">
        <v>13.5870587036366</v>
      </c>
      <c r="Q39" s="3">
        <v>12.582850114749499</v>
      </c>
      <c r="R39" s="3">
        <v>14.7364118530787</v>
      </c>
      <c r="S39" s="3">
        <v>8.9146419686364204</v>
      </c>
      <c r="T39" s="3">
        <v>11.7310622930456</v>
      </c>
      <c r="U39" s="3">
        <v>14.827758396719201</v>
      </c>
      <c r="V39" s="3">
        <v>14.399084360894699</v>
      </c>
    </row>
    <row r="40" spans="1:22" x14ac:dyDescent="0.35">
      <c r="A40" s="2">
        <v>42975</v>
      </c>
      <c r="B40" s="3">
        <v>14.347584692898099</v>
      </c>
      <c r="C40" s="3">
        <v>18.636152099795499</v>
      </c>
      <c r="D40" s="3">
        <v>15.7561491915295</v>
      </c>
      <c r="E40" s="3">
        <v>16.837402795429199</v>
      </c>
      <c r="F40" s="3">
        <v>13.1532578889845</v>
      </c>
      <c r="G40" s="3">
        <v>12.501722608690599</v>
      </c>
      <c r="H40" s="3">
        <v>16.379253494403901</v>
      </c>
      <c r="I40" s="3">
        <v>14.0025727838787</v>
      </c>
      <c r="J40" s="3">
        <v>17.163431345528</v>
      </c>
      <c r="K40" s="3">
        <v>9.1354157721671303</v>
      </c>
      <c r="L40" s="3">
        <v>13.395583027504999</v>
      </c>
      <c r="M40" s="3">
        <v>16.0347410514084</v>
      </c>
      <c r="N40" s="3">
        <v>12.228328987835001</v>
      </c>
      <c r="O40" s="3">
        <v>18.7416028056996</v>
      </c>
      <c r="P40" s="3">
        <v>13.510315540449101</v>
      </c>
      <c r="Q40" s="3">
        <v>11.853055351287599</v>
      </c>
      <c r="R40" s="3">
        <v>14.8011541991795</v>
      </c>
      <c r="S40" s="3">
        <v>8.7354944381872901</v>
      </c>
      <c r="T40" s="3">
        <v>11.4018660120752</v>
      </c>
      <c r="U40" s="3">
        <v>15.620713527424099</v>
      </c>
      <c r="V40" s="3">
        <v>13.973940205561499</v>
      </c>
    </row>
    <row r="41" spans="1:22" x14ac:dyDescent="0.35">
      <c r="A41" s="2">
        <v>43006</v>
      </c>
      <c r="B41" s="3">
        <v>14.2032095686074</v>
      </c>
      <c r="C41" s="3">
        <v>19.158148918675799</v>
      </c>
      <c r="D41" s="3">
        <v>15.2690191673121</v>
      </c>
      <c r="E41" s="3">
        <v>17.059364658918099</v>
      </c>
      <c r="F41" s="3">
        <v>12.104851271328901</v>
      </c>
      <c r="G41" s="3">
        <v>12.749469117174501</v>
      </c>
      <c r="H41" s="3">
        <v>16.198459485504799</v>
      </c>
      <c r="I41" s="3">
        <v>13.153021126428699</v>
      </c>
      <c r="J41" s="3">
        <v>16.654399704196699</v>
      </c>
      <c r="K41" s="3">
        <v>9.1275833165041593</v>
      </c>
      <c r="L41" s="3">
        <v>13.613674500519901</v>
      </c>
      <c r="M41" s="3">
        <v>14.690744648071901</v>
      </c>
      <c r="N41" s="3">
        <v>11.217200698706201</v>
      </c>
      <c r="O41" s="3">
        <v>18.133197759760499</v>
      </c>
      <c r="P41" s="3">
        <v>13.4243102726417</v>
      </c>
      <c r="Q41" s="3">
        <v>10.8364016297413</v>
      </c>
      <c r="R41" s="3">
        <v>15.3342254722919</v>
      </c>
      <c r="S41" s="3">
        <v>8.0063490129594701</v>
      </c>
      <c r="T41" s="3">
        <v>10.9677694210105</v>
      </c>
      <c r="U41" s="3">
        <v>15.214177686110901</v>
      </c>
      <c r="V41" s="3">
        <v>13.566443688362201</v>
      </c>
    </row>
    <row r="42" spans="1:22" x14ac:dyDescent="0.35">
      <c r="A42" s="2">
        <v>43035</v>
      </c>
      <c r="B42" s="3">
        <v>14.606153292358799</v>
      </c>
      <c r="C42" s="3">
        <v>15.417939926637301</v>
      </c>
      <c r="D42" s="3">
        <v>15.370877863120599</v>
      </c>
      <c r="E42" s="3">
        <v>17.570971263427602</v>
      </c>
      <c r="F42" s="3">
        <v>12.119097119245501</v>
      </c>
      <c r="G42" s="3">
        <v>13.209930737033901</v>
      </c>
      <c r="H42" s="3">
        <v>16.012280282882799</v>
      </c>
      <c r="I42" s="3">
        <v>13.7254575813824</v>
      </c>
      <c r="J42" s="3">
        <v>16.062540974111801</v>
      </c>
      <c r="K42" s="3">
        <v>9.3960549268030995</v>
      </c>
      <c r="L42" s="3">
        <v>13.7444778607068</v>
      </c>
      <c r="M42" s="3">
        <v>15.364837014382999</v>
      </c>
      <c r="N42" s="3">
        <v>11.8891340474238</v>
      </c>
      <c r="O42" s="3">
        <v>18.896365455222099</v>
      </c>
      <c r="P42" s="3">
        <v>13.583912188555299</v>
      </c>
      <c r="Q42" s="3">
        <v>10.930240055199899</v>
      </c>
      <c r="R42" s="3">
        <v>15.736721124738301</v>
      </c>
      <c r="S42" s="3">
        <v>8.2388526983107901</v>
      </c>
      <c r="T42" s="3">
        <v>11.4360898867531</v>
      </c>
      <c r="U42" s="3">
        <v>16.286911444997699</v>
      </c>
      <c r="V42" s="3">
        <v>12.836013571963599</v>
      </c>
    </row>
    <row r="43" spans="1:22" x14ac:dyDescent="0.35">
      <c r="A43" s="2">
        <v>43067</v>
      </c>
      <c r="B43" s="3">
        <v>14.333071983114399</v>
      </c>
      <c r="C43" s="3">
        <v>12.8905438562643</v>
      </c>
      <c r="D43" s="3">
        <v>15.435935190611399</v>
      </c>
      <c r="E43" s="3">
        <v>17.104494630760001</v>
      </c>
      <c r="F43" s="3">
        <v>11.914958628866801</v>
      </c>
      <c r="G43" s="3">
        <v>12.5234443206979</v>
      </c>
      <c r="H43" s="3">
        <v>15.5941400611348</v>
      </c>
      <c r="I43" s="3">
        <v>13.5637934931822</v>
      </c>
      <c r="J43" s="3">
        <v>15.521480696642699</v>
      </c>
      <c r="K43" s="3">
        <v>9.243592394757</v>
      </c>
      <c r="L43" s="3">
        <v>13.2247078095016</v>
      </c>
      <c r="M43" s="3">
        <v>15.902418950065501</v>
      </c>
      <c r="N43" s="3">
        <v>11.8756775444716</v>
      </c>
      <c r="O43" s="3">
        <v>18.844239416010499</v>
      </c>
      <c r="P43" s="3">
        <v>13.9422904759604</v>
      </c>
      <c r="Q43" s="3">
        <v>10.6326896644263</v>
      </c>
      <c r="R43" s="3">
        <v>15.549938891719799</v>
      </c>
      <c r="S43" s="3">
        <v>7.5769432493639703</v>
      </c>
      <c r="T43" s="3">
        <v>10.759228146107199</v>
      </c>
      <c r="U43" s="3">
        <v>18.097154420877501</v>
      </c>
      <c r="V43" s="3">
        <v>13.0158834746646</v>
      </c>
    </row>
    <row r="44" spans="1:22" x14ac:dyDescent="0.35">
      <c r="A44" s="2">
        <v>43097</v>
      </c>
      <c r="B44" s="3">
        <v>13.760158731193499</v>
      </c>
      <c r="C44" s="3">
        <v>14.1027725103141</v>
      </c>
      <c r="D44" s="3">
        <v>15.8101081807983</v>
      </c>
      <c r="E44" s="3">
        <v>17.590397218977799</v>
      </c>
      <c r="F44" s="3">
        <v>11.9512413204351</v>
      </c>
      <c r="G44" s="3">
        <v>13.401202344891599</v>
      </c>
      <c r="H44" s="3">
        <v>16.288807450572701</v>
      </c>
      <c r="I44" s="3">
        <v>13.1602460900104</v>
      </c>
      <c r="J44" s="3">
        <v>15.809478045136601</v>
      </c>
      <c r="K44" s="3">
        <v>9.0928135331422801</v>
      </c>
      <c r="L44" s="3">
        <v>13.4914515836173</v>
      </c>
      <c r="M44" s="3">
        <v>15.080902885971399</v>
      </c>
      <c r="N44" s="3">
        <v>13.9021902943144</v>
      </c>
      <c r="O44" s="3">
        <v>18.921791434990901</v>
      </c>
      <c r="P44" s="3">
        <v>13.3645209236612</v>
      </c>
      <c r="Q44" s="3">
        <v>11.772828471387999</v>
      </c>
      <c r="R44" s="3">
        <v>15.7856401329208</v>
      </c>
      <c r="S44" s="3">
        <v>8.1728000904388107</v>
      </c>
      <c r="T44" s="3">
        <v>10.9478960455119</v>
      </c>
      <c r="U44" s="3">
        <v>19.1200901833916</v>
      </c>
      <c r="V44" s="3">
        <v>13.240734932294901</v>
      </c>
    </row>
    <row r="45" spans="1:22" x14ac:dyDescent="0.35">
      <c r="A45" s="2">
        <v>43126</v>
      </c>
      <c r="B45" s="3">
        <v>14.623347261544</v>
      </c>
      <c r="C45" s="3">
        <v>14.861316549386499</v>
      </c>
      <c r="D45" s="3">
        <v>16.3079613389896</v>
      </c>
      <c r="E45" s="3">
        <v>18.105707118610798</v>
      </c>
      <c r="F45" s="3">
        <v>12.8081710547429</v>
      </c>
      <c r="G45" s="3">
        <v>14.6013665053627</v>
      </c>
      <c r="H45" s="3">
        <v>16.950125783914</v>
      </c>
      <c r="I45" s="3">
        <v>13.8609556660866</v>
      </c>
      <c r="J45" s="3">
        <v>16.400403387153698</v>
      </c>
      <c r="K45" s="3">
        <v>9.4056671835296495</v>
      </c>
      <c r="L45" s="3">
        <v>14.3108041255717</v>
      </c>
      <c r="M45" s="3">
        <v>15.7137537547714</v>
      </c>
      <c r="N45" s="3">
        <v>14.916221960435699</v>
      </c>
      <c r="O45" s="3">
        <v>19.560423046598899</v>
      </c>
      <c r="P45" s="3">
        <v>14.60594637657</v>
      </c>
      <c r="Q45" s="3">
        <v>12.3595006830858</v>
      </c>
      <c r="R45" s="3">
        <v>16.495930599194999</v>
      </c>
      <c r="S45" s="3">
        <v>8.5066425246778596</v>
      </c>
      <c r="T45" s="3">
        <v>11.7246085219211</v>
      </c>
      <c r="U45" s="3">
        <v>21.518346319630201</v>
      </c>
      <c r="V45" s="3">
        <v>13.9312519604877</v>
      </c>
    </row>
    <row r="46" spans="1:22" x14ac:dyDescent="0.35">
      <c r="A46" s="2">
        <v>43159</v>
      </c>
      <c r="B46" s="3">
        <v>13.2360307509419</v>
      </c>
      <c r="C46" s="3">
        <v>14.0561652269148</v>
      </c>
      <c r="D46" s="3">
        <v>15.382363982678701</v>
      </c>
      <c r="E46" s="3">
        <v>17.206898209245999</v>
      </c>
      <c r="F46" s="3">
        <v>11.387475661533299</v>
      </c>
      <c r="G46" s="3">
        <v>13.7323687409092</v>
      </c>
      <c r="H46" s="3">
        <v>16.588456755653201</v>
      </c>
      <c r="I46" s="3">
        <v>13.395557185610301</v>
      </c>
      <c r="J46" s="3">
        <v>15.358781647767801</v>
      </c>
      <c r="K46" s="3">
        <v>8.9838533711157709</v>
      </c>
      <c r="L46" s="3">
        <v>13.4644442279864</v>
      </c>
      <c r="M46" s="3">
        <v>15.146910253047499</v>
      </c>
      <c r="N46" s="3">
        <v>14.4430617472366</v>
      </c>
      <c r="O46" s="3">
        <v>18.443797446630001</v>
      </c>
      <c r="P46" s="3">
        <v>13.2420904888303</v>
      </c>
      <c r="Q46" s="3">
        <v>11.0496210451994</v>
      </c>
      <c r="R46" s="3">
        <v>16.2087858107427</v>
      </c>
      <c r="S46" s="3">
        <v>8.1762822001207898</v>
      </c>
      <c r="T46" s="3">
        <v>10.9498681523323</v>
      </c>
      <c r="U46" s="3">
        <v>20.763001122960201</v>
      </c>
      <c r="V46" s="3">
        <v>13.569699887871201</v>
      </c>
    </row>
    <row r="47" spans="1:22" x14ac:dyDescent="0.35">
      <c r="A47" s="2">
        <v>43187</v>
      </c>
      <c r="B47" s="3">
        <v>12.504740500673799</v>
      </c>
      <c r="C47" s="3">
        <v>13.6175255808537</v>
      </c>
      <c r="D47" s="3">
        <v>14.2552804496602</v>
      </c>
      <c r="E47" s="3">
        <v>16.118101708395699</v>
      </c>
      <c r="F47" s="3">
        <v>10.759872274767901</v>
      </c>
      <c r="G47" s="3">
        <v>13.3577145494253</v>
      </c>
      <c r="H47" s="3">
        <v>16.3601075459447</v>
      </c>
      <c r="I47" s="3">
        <v>13.4492544820758</v>
      </c>
      <c r="J47" s="3">
        <v>14.8803679822121</v>
      </c>
      <c r="K47" s="3">
        <v>8.8703578916134607</v>
      </c>
      <c r="L47" s="3">
        <v>12.3919034342783</v>
      </c>
      <c r="M47" s="3">
        <v>14.9500890471703</v>
      </c>
      <c r="N47" s="3">
        <v>13.5522046610494</v>
      </c>
      <c r="O47" s="3">
        <v>17.719323464676702</v>
      </c>
      <c r="P47" s="3">
        <v>12.430761813557799</v>
      </c>
      <c r="Q47" s="3">
        <v>10.9366833171894</v>
      </c>
      <c r="R47" s="3">
        <v>15.420078353700699</v>
      </c>
      <c r="S47" s="3">
        <v>7.6388518576884197</v>
      </c>
      <c r="T47" s="3">
        <v>10.6071982684576</v>
      </c>
      <c r="U47" s="3">
        <v>21.452327032880898</v>
      </c>
      <c r="V47" s="3">
        <v>14.918927341397101</v>
      </c>
    </row>
    <row r="48" spans="1:22" x14ac:dyDescent="0.35">
      <c r="A48" s="2">
        <v>43217</v>
      </c>
      <c r="B48" s="3">
        <v>11.628799028069301</v>
      </c>
      <c r="C48" s="3">
        <v>13.962115648972301</v>
      </c>
      <c r="D48" s="3">
        <v>13.728027348599401</v>
      </c>
      <c r="E48" s="3">
        <v>15.608274243197499</v>
      </c>
      <c r="F48" s="3">
        <v>11.314298565353001</v>
      </c>
      <c r="G48" s="3">
        <v>13.883879050026099</v>
      </c>
      <c r="H48" s="3">
        <v>16.383231324733099</v>
      </c>
      <c r="I48" s="3">
        <v>13.1382431630496</v>
      </c>
      <c r="J48" s="3">
        <v>15.507353992788699</v>
      </c>
      <c r="K48" s="3">
        <v>8.9770604591128897</v>
      </c>
      <c r="L48" s="3">
        <v>12.8838545775823</v>
      </c>
      <c r="M48" s="3">
        <v>15.1086008358765</v>
      </c>
      <c r="N48" s="3">
        <v>15.1193844538398</v>
      </c>
      <c r="O48" s="3">
        <v>18.749600988421001</v>
      </c>
      <c r="P48" s="3">
        <v>12.297477943099899</v>
      </c>
      <c r="Q48" s="3">
        <v>11.5241543496993</v>
      </c>
      <c r="R48" s="3">
        <v>15.2366970680304</v>
      </c>
      <c r="S48" s="3">
        <v>7.1549675863863396</v>
      </c>
      <c r="T48" s="3">
        <v>11.3175748155919</v>
      </c>
      <c r="U48" s="3">
        <v>20.362911241038301</v>
      </c>
      <c r="V48" s="3">
        <v>15.135595428586701</v>
      </c>
    </row>
    <row r="49" spans="1:22" x14ac:dyDescent="0.35">
      <c r="A49" s="2">
        <v>43245</v>
      </c>
      <c r="B49" s="3">
        <v>11.6956450690484</v>
      </c>
      <c r="C49" s="3">
        <v>12.9624976381516</v>
      </c>
      <c r="D49" s="3">
        <v>13.7258170140981</v>
      </c>
      <c r="E49" s="3">
        <v>15.944061832367</v>
      </c>
      <c r="F49" s="3">
        <v>10.931517758244199</v>
      </c>
      <c r="G49" s="3">
        <v>13.481929118468299</v>
      </c>
      <c r="H49" s="3">
        <v>16.013210942596601</v>
      </c>
      <c r="I49" s="3">
        <v>13.524635385473299</v>
      </c>
      <c r="J49" s="3">
        <v>14.364550628183901</v>
      </c>
      <c r="K49" s="3">
        <v>8.8477288682314104</v>
      </c>
      <c r="L49" s="3">
        <v>11.4726101658917</v>
      </c>
      <c r="M49" s="3">
        <v>14.5901498775763</v>
      </c>
      <c r="N49" s="3">
        <v>14.172987532473799</v>
      </c>
      <c r="O49" s="3">
        <v>18.203345511193099</v>
      </c>
      <c r="P49" s="3">
        <v>12.5733373596657</v>
      </c>
      <c r="Q49" s="3">
        <v>11.4161426908432</v>
      </c>
      <c r="R49" s="3">
        <v>15.1349978803103</v>
      </c>
      <c r="S49" s="3">
        <v>6.7719554824853301</v>
      </c>
      <c r="T49" s="3">
        <v>10.633721089084901</v>
      </c>
      <c r="U49" s="3">
        <v>19.235448834612001</v>
      </c>
      <c r="V49" s="3">
        <v>14.8614959507567</v>
      </c>
    </row>
    <row r="50" spans="1:22" x14ac:dyDescent="0.35">
      <c r="A50" s="2">
        <v>43279</v>
      </c>
      <c r="B50" s="3">
        <v>10.6260590299669</v>
      </c>
      <c r="C50" s="3">
        <v>11.566205299815</v>
      </c>
      <c r="D50" s="3">
        <v>12.2302887315397</v>
      </c>
      <c r="E50" s="3">
        <v>14.7141111571996</v>
      </c>
      <c r="F50" s="3">
        <v>10.201093663040201</v>
      </c>
      <c r="G50" s="3">
        <v>13.2398809588097</v>
      </c>
      <c r="H50" s="3">
        <v>15.240804205296399</v>
      </c>
      <c r="I50" s="3">
        <v>13.034145704609699</v>
      </c>
      <c r="J50" s="3">
        <v>14.9332593374906</v>
      </c>
      <c r="K50" s="3">
        <v>8.3301655029812203</v>
      </c>
      <c r="L50" s="3">
        <v>10.405877735126699</v>
      </c>
      <c r="M50" s="3">
        <v>13.7284028843805</v>
      </c>
      <c r="N50" s="3">
        <v>14.761137061822099</v>
      </c>
      <c r="O50" s="3">
        <v>18.081036498596099</v>
      </c>
      <c r="P50" s="3">
        <v>11.692426456119801</v>
      </c>
      <c r="Q50" s="3">
        <v>11.1905385501534</v>
      </c>
      <c r="R50" s="3">
        <v>13.879080383162</v>
      </c>
      <c r="S50" s="3">
        <v>6.2839450664489798</v>
      </c>
      <c r="T50" s="3">
        <v>10.7214132759457</v>
      </c>
      <c r="U50" s="3">
        <v>17.057259327004001</v>
      </c>
      <c r="V50" s="3">
        <v>15.0322971488091</v>
      </c>
    </row>
    <row r="51" spans="1:22" x14ac:dyDescent="0.35">
      <c r="A51" s="2">
        <v>43308</v>
      </c>
      <c r="B51" s="3">
        <v>10.687936823752599</v>
      </c>
      <c r="C51" s="3">
        <v>12.042112929364301</v>
      </c>
      <c r="D51" s="3">
        <v>13.2112705719542</v>
      </c>
      <c r="E51" s="3">
        <v>15.639242751524501</v>
      </c>
      <c r="F51" s="3">
        <v>11.025282518622999</v>
      </c>
      <c r="G51" s="3">
        <v>13.860794461988</v>
      </c>
      <c r="H51" s="3">
        <v>16.185619193033801</v>
      </c>
      <c r="I51" s="3">
        <v>13.5834164488691</v>
      </c>
      <c r="J51" s="3">
        <v>15.5973574211892</v>
      </c>
      <c r="K51" s="3">
        <v>8.3278481017644808</v>
      </c>
      <c r="L51" s="3">
        <v>11.272251063538199</v>
      </c>
      <c r="M51" s="3">
        <v>14.0109865196795</v>
      </c>
      <c r="N51" s="3">
        <v>14.572411232096499</v>
      </c>
      <c r="O51" s="3">
        <v>19.152285834174901</v>
      </c>
      <c r="P51" s="3">
        <v>12.038335518507401</v>
      </c>
      <c r="Q51" s="3">
        <v>11.8232693963778</v>
      </c>
      <c r="R51" s="3">
        <v>14.759770177968299</v>
      </c>
      <c r="S51" s="3">
        <v>6.1892188486140096</v>
      </c>
      <c r="T51" s="3">
        <v>11.401696644010901</v>
      </c>
      <c r="U51" s="3">
        <v>17.3977137909839</v>
      </c>
      <c r="V51" s="3">
        <v>14.889749312623699</v>
      </c>
    </row>
    <row r="52" spans="1:22" x14ac:dyDescent="0.35">
      <c r="A52" s="2">
        <v>43340</v>
      </c>
      <c r="B52" s="3">
        <v>10.2046058165222</v>
      </c>
      <c r="C52" s="3">
        <v>12.1916033692788</v>
      </c>
      <c r="D52" s="3">
        <v>13.8693514607082</v>
      </c>
      <c r="E52" s="3">
        <v>15.4363202483437</v>
      </c>
      <c r="F52" s="3">
        <v>11.4732497580624</v>
      </c>
      <c r="G52" s="3">
        <v>13.563807388333901</v>
      </c>
      <c r="H52" s="3">
        <v>16.725008774545501</v>
      </c>
      <c r="I52" s="3">
        <v>13.5214419018613</v>
      </c>
      <c r="J52" s="3">
        <v>15.378457580142801</v>
      </c>
      <c r="K52" s="3">
        <v>8.3093680766455993</v>
      </c>
      <c r="L52" s="3">
        <v>10.7550690651564</v>
      </c>
      <c r="M52" s="3">
        <v>14.4184967790519</v>
      </c>
      <c r="N52" s="3">
        <v>14.6320719567046</v>
      </c>
      <c r="O52" s="3">
        <v>20.1232495291592</v>
      </c>
      <c r="P52" s="3">
        <v>11.553269973809099</v>
      </c>
      <c r="Q52" s="3">
        <v>12.595589739311601</v>
      </c>
      <c r="R52" s="3">
        <v>14.9044481765697</v>
      </c>
      <c r="S52" s="3">
        <v>6.0491519484088299</v>
      </c>
      <c r="T52" s="3">
        <v>11.6431403752796</v>
      </c>
      <c r="U52" s="3">
        <v>17.8047121687279</v>
      </c>
      <c r="V52" s="3">
        <v>14.238008681196099</v>
      </c>
    </row>
    <row r="53" spans="1:22" x14ac:dyDescent="0.35">
      <c r="A53" s="2">
        <v>43371</v>
      </c>
      <c r="B53" s="3">
        <v>10.608953468902801</v>
      </c>
      <c r="C53" s="3">
        <v>11.965017533102399</v>
      </c>
      <c r="D53" s="3">
        <v>13.474194926487</v>
      </c>
      <c r="E53" s="3">
        <v>13.995797112556501</v>
      </c>
      <c r="F53" s="3">
        <v>10.875190532509899</v>
      </c>
      <c r="G53" s="3">
        <v>13.0612697638937</v>
      </c>
      <c r="H53" s="3">
        <v>16.3667547544371</v>
      </c>
      <c r="I53" s="3">
        <v>13.254922851960799</v>
      </c>
      <c r="J53" s="3">
        <v>15.0579521412802</v>
      </c>
      <c r="K53" s="3">
        <v>8.4301903981130906</v>
      </c>
      <c r="L53" s="3">
        <v>10.624194656435099</v>
      </c>
      <c r="M53" s="3">
        <v>12.964192373668499</v>
      </c>
      <c r="N53" s="3">
        <v>14.309706199361701</v>
      </c>
      <c r="O53" s="3">
        <v>18.336601284136101</v>
      </c>
      <c r="P53" s="3">
        <v>11.2030128822044</v>
      </c>
      <c r="Q53" s="3">
        <v>12.306717674399801</v>
      </c>
      <c r="R53" s="3">
        <v>15.0446271857992</v>
      </c>
      <c r="S53" s="3">
        <v>6.2260910904156903</v>
      </c>
      <c r="T53" s="3">
        <v>11.951583363390601</v>
      </c>
      <c r="U53" s="3">
        <v>16.4801912400976</v>
      </c>
      <c r="V53" s="3">
        <v>13.9773199375927</v>
      </c>
    </row>
    <row r="54" spans="1:22" x14ac:dyDescent="0.35">
      <c r="A54" s="2">
        <v>43399</v>
      </c>
      <c r="B54" s="3">
        <v>9.7196045804602598</v>
      </c>
      <c r="C54" s="3">
        <v>14.978148335039499</v>
      </c>
      <c r="D54" s="3">
        <v>12.906466798599901</v>
      </c>
      <c r="E54" s="3">
        <v>13.6554590330412</v>
      </c>
      <c r="F54" s="3">
        <v>9.8926840904726898</v>
      </c>
      <c r="G54" s="3">
        <v>12.6664016241075</v>
      </c>
      <c r="H54" s="3">
        <v>15.290796364053</v>
      </c>
      <c r="I54" s="3">
        <v>11.5531082856458</v>
      </c>
      <c r="J54" s="3">
        <v>13.8893186024176</v>
      </c>
      <c r="K54" s="3">
        <v>7.5468531158846304</v>
      </c>
      <c r="L54" s="3">
        <v>11.3534727340547</v>
      </c>
      <c r="M54" s="3">
        <v>11.6298321227094</v>
      </c>
      <c r="N54" s="3">
        <v>12.289712841134399</v>
      </c>
      <c r="O54" s="3">
        <v>16.6799437487917</v>
      </c>
      <c r="P54" s="3">
        <v>9.8427330560208706</v>
      </c>
      <c r="Q54" s="3">
        <v>12.8562042509409</v>
      </c>
      <c r="R54" s="3">
        <v>13.929126339643799</v>
      </c>
      <c r="S54" s="3">
        <v>5.6113186579163399</v>
      </c>
      <c r="T54" s="3">
        <v>11.326161736588</v>
      </c>
      <c r="U54" s="3">
        <v>14.550162515123301</v>
      </c>
      <c r="V54" s="3">
        <v>13.9571779442084</v>
      </c>
    </row>
    <row r="55" spans="1:22" x14ac:dyDescent="0.35">
      <c r="A55" s="2">
        <v>43432</v>
      </c>
      <c r="B55" s="3">
        <v>9.7762550680635094</v>
      </c>
      <c r="C55" s="3">
        <v>14.941018098127699</v>
      </c>
      <c r="D55" s="3">
        <v>13.6659233991469</v>
      </c>
      <c r="E55" s="3">
        <v>14.237655265135199</v>
      </c>
      <c r="F55" s="3">
        <v>10.6551539284825</v>
      </c>
      <c r="G55" s="3">
        <v>13.0059534228591</v>
      </c>
      <c r="H55" s="3">
        <v>15.736078764092101</v>
      </c>
      <c r="I55" s="3">
        <v>12.531713457594099</v>
      </c>
      <c r="J55" s="3">
        <v>12.2691627256789</v>
      </c>
      <c r="K55" s="3">
        <v>7.9971568032857503</v>
      </c>
      <c r="L55" s="3">
        <v>11.622791089278</v>
      </c>
      <c r="M55" s="3">
        <v>12.5617977050051</v>
      </c>
      <c r="N55" s="3">
        <v>11.5828011071054</v>
      </c>
      <c r="O55" s="3">
        <v>17.972594686237699</v>
      </c>
      <c r="P55" s="3">
        <v>10.771528473684899</v>
      </c>
      <c r="Q55" s="3">
        <v>12.9015948612657</v>
      </c>
      <c r="R55" s="3">
        <v>14.133421826092601</v>
      </c>
      <c r="S55" s="3">
        <v>5.78256929177833</v>
      </c>
      <c r="T55" s="3">
        <v>11.640293110597399</v>
      </c>
      <c r="U55" s="3">
        <v>15.7587590766669</v>
      </c>
      <c r="V55" s="3">
        <v>13.507355516680001</v>
      </c>
    </row>
    <row r="56" spans="1:22" x14ac:dyDescent="0.35">
      <c r="A56" s="2">
        <v>43462</v>
      </c>
      <c r="B56" s="3">
        <v>9.4365511654827205</v>
      </c>
      <c r="C56" s="3">
        <v>14.4496388796715</v>
      </c>
      <c r="D56" s="3">
        <v>14.052061336720101</v>
      </c>
      <c r="E56" s="3">
        <v>15.0195266042585</v>
      </c>
      <c r="F56" s="3">
        <v>10.562288864143399</v>
      </c>
      <c r="G56" s="3">
        <v>13.1206622974242</v>
      </c>
      <c r="H56" s="3">
        <v>16.015116347217401</v>
      </c>
      <c r="I56" s="3">
        <v>12.4247653246528</v>
      </c>
      <c r="J56" s="3">
        <v>12.4106135292408</v>
      </c>
      <c r="K56" s="3">
        <v>8.2366181537415599</v>
      </c>
      <c r="L56" s="3">
        <v>11.478256187115001</v>
      </c>
      <c r="M56" s="3">
        <v>12.583545248324301</v>
      </c>
      <c r="N56" s="3">
        <v>10.163150645063499</v>
      </c>
      <c r="O56" s="3">
        <v>17.984444880923501</v>
      </c>
      <c r="P56" s="3">
        <v>10.0531179239669</v>
      </c>
      <c r="Q56" s="3">
        <v>12.8345293003824</v>
      </c>
      <c r="R56" s="3">
        <v>13.502800110674601</v>
      </c>
      <c r="S56" s="3">
        <v>5.9412805167959997</v>
      </c>
      <c r="T56" s="3">
        <v>10.940307674566199</v>
      </c>
      <c r="U56" s="3">
        <v>14.2235388284462</v>
      </c>
      <c r="V56" s="3">
        <v>14.1292382288302</v>
      </c>
    </row>
    <row r="57" spans="1:22" x14ac:dyDescent="0.35">
      <c r="A57" s="2">
        <v>43493</v>
      </c>
      <c r="B57" s="3">
        <v>10.021373661338201</v>
      </c>
      <c r="C57" s="3">
        <v>15.7887644113619</v>
      </c>
      <c r="D57" s="3">
        <v>14.7203383159023</v>
      </c>
      <c r="E57" s="3">
        <v>15.755311714337999</v>
      </c>
      <c r="F57" s="3">
        <v>10.7952756831213</v>
      </c>
      <c r="G57" s="3">
        <v>15.1161781725536</v>
      </c>
      <c r="H57" s="3">
        <v>16.294436216567</v>
      </c>
      <c r="I57" s="3">
        <v>13.519973418226099</v>
      </c>
      <c r="J57" s="3">
        <v>13.1405652708563</v>
      </c>
      <c r="K57" s="3">
        <v>9.6798233432166292</v>
      </c>
      <c r="L57" s="3">
        <v>12.985560068871701</v>
      </c>
      <c r="M57" s="3">
        <v>13.028278342302301</v>
      </c>
      <c r="N57" s="3">
        <v>11.180194963478501</v>
      </c>
      <c r="O57" s="3">
        <v>17.7730828855643</v>
      </c>
      <c r="P57" s="3">
        <v>10.829796120976001</v>
      </c>
      <c r="Q57" s="3">
        <v>13.474612524122101</v>
      </c>
      <c r="R57" s="3">
        <v>14.3504376170385</v>
      </c>
      <c r="S57" s="3">
        <v>7.0035144359164798</v>
      </c>
      <c r="T57" s="3">
        <v>11.049231483178501</v>
      </c>
      <c r="U57" s="3">
        <v>15.204046746740101</v>
      </c>
      <c r="V57" s="3">
        <v>15.961475381773401</v>
      </c>
    </row>
    <row r="58" spans="1:22" x14ac:dyDescent="0.35">
      <c r="A58" s="2">
        <v>43524</v>
      </c>
      <c r="B58" s="3">
        <v>11.332555522487301</v>
      </c>
      <c r="C58" s="3">
        <v>15.3499518719848</v>
      </c>
      <c r="D58" s="3">
        <v>14.348399010758699</v>
      </c>
      <c r="E58" s="3">
        <v>14.9419224828602</v>
      </c>
      <c r="F58" s="3">
        <v>10.6545506219008</v>
      </c>
      <c r="G58" s="3">
        <v>15.5369641914079</v>
      </c>
      <c r="H58" s="3">
        <v>16.651600337051999</v>
      </c>
      <c r="I58" s="3">
        <v>14.3011463981842</v>
      </c>
      <c r="J58" s="3">
        <v>12.915534752503101</v>
      </c>
      <c r="K58" s="3">
        <v>10.3162578287691</v>
      </c>
      <c r="L58" s="3">
        <v>12.462217313151699</v>
      </c>
      <c r="M58" s="3">
        <v>13.175001368284599</v>
      </c>
      <c r="N58" s="3">
        <v>12.6004793344694</v>
      </c>
      <c r="O58" s="3">
        <v>18.2276792027785</v>
      </c>
      <c r="P58" s="3">
        <v>11.4061366542568</v>
      </c>
      <c r="Q58" s="3">
        <v>12.6475142194934</v>
      </c>
      <c r="R58" s="3">
        <v>14.954177589470101</v>
      </c>
      <c r="S58" s="3">
        <v>7.0485315693137798</v>
      </c>
      <c r="T58" s="3">
        <v>11.396568280033099</v>
      </c>
      <c r="U58" s="3">
        <v>16.811626951527899</v>
      </c>
      <c r="V58" s="3">
        <v>15.930201090297899</v>
      </c>
    </row>
    <row r="59" spans="1:22" x14ac:dyDescent="0.35">
      <c r="A59" s="2">
        <v>43552</v>
      </c>
      <c r="B59" s="3">
        <v>11.3093106684542</v>
      </c>
      <c r="C59" s="3">
        <v>14.659987191157001</v>
      </c>
      <c r="D59" s="3">
        <v>14.588827078073299</v>
      </c>
      <c r="E59" s="3">
        <v>15.222711073547201</v>
      </c>
      <c r="F59" s="3">
        <v>11.0578521392695</v>
      </c>
      <c r="G59" s="3">
        <v>15.4851814221367</v>
      </c>
      <c r="H59" s="3">
        <v>16.067576659714501</v>
      </c>
      <c r="I59" s="3">
        <v>14.695350166554</v>
      </c>
      <c r="J59" s="3">
        <v>12.923046651275399</v>
      </c>
      <c r="K59" s="3">
        <v>10.5016216818189</v>
      </c>
      <c r="L59" s="3">
        <v>11.9291520262276</v>
      </c>
      <c r="M59" s="3">
        <v>12.765234768004399</v>
      </c>
      <c r="N59" s="3">
        <v>13.673964443843801</v>
      </c>
      <c r="O59" s="3">
        <v>18.9386718827189</v>
      </c>
      <c r="P59" s="3">
        <v>11.645482412325499</v>
      </c>
      <c r="Q59" s="3">
        <v>12.619699396556999</v>
      </c>
      <c r="R59" s="3">
        <v>14.749497611125699</v>
      </c>
      <c r="S59" s="3">
        <v>6.3755265223542699</v>
      </c>
      <c r="T59" s="3">
        <v>11.669341011893801</v>
      </c>
      <c r="U59" s="3">
        <v>17.005065377742199</v>
      </c>
      <c r="V59" s="3">
        <v>16.4542747939274</v>
      </c>
    </row>
    <row r="60" spans="1:22" x14ac:dyDescent="0.35">
      <c r="A60" s="2">
        <v>43581</v>
      </c>
      <c r="B60" s="3">
        <v>11.7832170056761</v>
      </c>
      <c r="C60" s="3">
        <v>14.7603987160561</v>
      </c>
      <c r="D60" s="3">
        <v>14.143996272578701</v>
      </c>
      <c r="E60" s="3">
        <v>15.333201627994301</v>
      </c>
      <c r="F60" s="3">
        <v>11.328279959203099</v>
      </c>
      <c r="G60" s="3">
        <v>14.3673867537865</v>
      </c>
      <c r="H60" s="3">
        <v>16.100997667973999</v>
      </c>
      <c r="I60" s="3">
        <v>15.2418616775487</v>
      </c>
      <c r="J60" s="3">
        <v>13.6505027209293</v>
      </c>
      <c r="K60" s="3">
        <v>11.0972127404674</v>
      </c>
      <c r="L60" s="3">
        <v>11.661571959592999</v>
      </c>
      <c r="M60" s="3">
        <v>13.700304529008401</v>
      </c>
      <c r="N60" s="3">
        <v>14.117461131646699</v>
      </c>
      <c r="O60" s="3">
        <v>19.226159248723899</v>
      </c>
      <c r="P60" s="3">
        <v>12.0739704884702</v>
      </c>
      <c r="Q60" s="3">
        <v>13.3089618303389</v>
      </c>
      <c r="R60" s="3">
        <v>15.075783429681</v>
      </c>
      <c r="S60" s="3">
        <v>6.1247346218125696</v>
      </c>
      <c r="T60" s="3">
        <v>12.3071704798437</v>
      </c>
      <c r="U60" s="3">
        <v>18.0197777164191</v>
      </c>
      <c r="V60" s="3">
        <v>17.307600131644101</v>
      </c>
    </row>
    <row r="61" spans="1:22" x14ac:dyDescent="0.35">
      <c r="A61" s="2">
        <v>43613</v>
      </c>
      <c r="B61" s="3">
        <v>11.0422013985992</v>
      </c>
      <c r="C61" s="3">
        <v>13.606269051660099</v>
      </c>
      <c r="D61" s="3">
        <v>13.0435569376959</v>
      </c>
      <c r="E61" s="3">
        <v>15.1409749893206</v>
      </c>
      <c r="F61" s="3">
        <v>10.2873839815474</v>
      </c>
      <c r="G61" s="3">
        <v>12.775831215553801</v>
      </c>
      <c r="H61" s="3">
        <v>15.9440290480755</v>
      </c>
      <c r="I61" s="3">
        <v>14.170726593592301</v>
      </c>
      <c r="J61" s="3">
        <v>12.643166616239601</v>
      </c>
      <c r="K61" s="3">
        <v>10.5430035629974</v>
      </c>
      <c r="L61" s="3">
        <v>11.8555600142265</v>
      </c>
      <c r="M61" s="3">
        <v>12.234931078996601</v>
      </c>
      <c r="N61" s="3">
        <v>13.2220824802379</v>
      </c>
      <c r="O61" s="3">
        <v>19.3230169656442</v>
      </c>
      <c r="P61" s="3">
        <v>10.6787767895411</v>
      </c>
      <c r="Q61" s="3">
        <v>12.359771379912999</v>
      </c>
      <c r="R61" s="3">
        <v>14.798909414011201</v>
      </c>
      <c r="S61" s="3">
        <v>5.6210443494362501</v>
      </c>
      <c r="T61" s="3">
        <v>11.1549829168847</v>
      </c>
      <c r="U61" s="3">
        <v>17.362068264946899</v>
      </c>
      <c r="V61" s="3">
        <v>16.156850401100499</v>
      </c>
    </row>
    <row r="62" spans="1:22" x14ac:dyDescent="0.35">
      <c r="A62" s="2">
        <v>43644</v>
      </c>
      <c r="B62" s="3">
        <v>11.8208513585597</v>
      </c>
      <c r="C62" s="3">
        <v>15.0823565896546</v>
      </c>
      <c r="D62" s="3">
        <v>14.1742362663067</v>
      </c>
      <c r="E62" s="3">
        <v>15.440129421443499</v>
      </c>
      <c r="F62" s="3">
        <v>10.8813382439014</v>
      </c>
      <c r="G62" s="3">
        <v>13.6231880081212</v>
      </c>
      <c r="H62" s="3">
        <v>16.746298599457798</v>
      </c>
      <c r="I62" s="3">
        <v>14.943879098449299</v>
      </c>
      <c r="J62" s="3">
        <v>12.9305071273584</v>
      </c>
      <c r="K62" s="3">
        <v>11.2676940381793</v>
      </c>
      <c r="L62" s="3">
        <v>12.219879994372199</v>
      </c>
      <c r="M62" s="3">
        <v>13.1841224001996</v>
      </c>
      <c r="N62" s="3">
        <v>13.566439585757401</v>
      </c>
      <c r="O62" s="3">
        <v>19.016975115160101</v>
      </c>
      <c r="P62" s="3">
        <v>11.4975110343848</v>
      </c>
      <c r="Q62" s="3">
        <v>13.188208368498</v>
      </c>
      <c r="R62" s="3">
        <v>15.7956611057543</v>
      </c>
      <c r="S62" s="3">
        <v>6.2779294105944903</v>
      </c>
      <c r="T62" s="3">
        <v>11.933584731619799</v>
      </c>
      <c r="U62" s="3">
        <v>16.505886058719099</v>
      </c>
      <c r="V62" s="3">
        <v>16.615637590590399</v>
      </c>
    </row>
    <row r="63" spans="1:22" x14ac:dyDescent="0.35">
      <c r="A63" s="2">
        <v>43672</v>
      </c>
      <c r="B63" s="3">
        <v>11.6823996369436</v>
      </c>
      <c r="C63" s="3">
        <v>14.7745730828855</v>
      </c>
      <c r="D63" s="3">
        <v>14.7481110212742</v>
      </c>
      <c r="E63" s="3">
        <v>15.6072852426077</v>
      </c>
      <c r="F63" s="3">
        <v>10.6230530919439</v>
      </c>
      <c r="G63" s="3">
        <v>14.889230283994699</v>
      </c>
      <c r="H63" s="3">
        <v>16.460766464056501</v>
      </c>
      <c r="I63" s="3">
        <v>15.1305062748584</v>
      </c>
      <c r="J63" s="3">
        <v>12.459235636920701</v>
      </c>
      <c r="K63" s="3">
        <v>11.1974663684524</v>
      </c>
      <c r="L63" s="3">
        <v>12.7301990343089</v>
      </c>
      <c r="M63" s="3">
        <v>12.7712933174464</v>
      </c>
      <c r="N63" s="3">
        <v>13.928313952703901</v>
      </c>
      <c r="O63" s="3">
        <v>18.400871468772699</v>
      </c>
      <c r="P63" s="3">
        <v>11.5525795517599</v>
      </c>
      <c r="Q63" s="3">
        <v>13.4536595674093</v>
      </c>
      <c r="R63" s="3">
        <v>15.6766678970573</v>
      </c>
      <c r="S63" s="3">
        <v>6.5834831113044601</v>
      </c>
      <c r="T63" s="3">
        <v>12.442806744526999</v>
      </c>
      <c r="U63" s="3">
        <v>15.996481687953301</v>
      </c>
      <c r="V63" s="3">
        <v>16.6657006230921</v>
      </c>
    </row>
    <row r="64" spans="1:22" x14ac:dyDescent="0.35">
      <c r="A64" s="2">
        <v>43705</v>
      </c>
      <c r="B64" s="3">
        <v>11.6526068639476</v>
      </c>
      <c r="C64" s="3">
        <v>13.514117589300801</v>
      </c>
      <c r="D64" s="3">
        <v>14.6273629050945</v>
      </c>
      <c r="E64" s="3">
        <v>14.649303707637101</v>
      </c>
      <c r="F64" s="3">
        <v>9.4661016010874608</v>
      </c>
      <c r="G64" s="3">
        <v>14.153490485034199</v>
      </c>
      <c r="H64" s="3">
        <v>15.895965351733899</v>
      </c>
      <c r="I64" s="3">
        <v>14.4889741072476</v>
      </c>
      <c r="J64" s="3">
        <v>12.5924733738228</v>
      </c>
      <c r="K64" s="3">
        <v>10.4691506440294</v>
      </c>
      <c r="L64" s="3">
        <v>12.144980625434</v>
      </c>
      <c r="M64" s="3">
        <v>11.6738974722922</v>
      </c>
      <c r="N64" s="3">
        <v>13.667100855256299</v>
      </c>
      <c r="O64" s="3">
        <v>18.463885596295</v>
      </c>
      <c r="P64" s="3">
        <v>11.028814579058601</v>
      </c>
      <c r="Q64" s="3">
        <v>12.843757874746601</v>
      </c>
      <c r="R64" s="3">
        <v>15.0851226282188</v>
      </c>
      <c r="S64" s="3">
        <v>6.1391007861862397</v>
      </c>
      <c r="T64" s="3">
        <v>12.4706312629934</v>
      </c>
      <c r="U64" s="3">
        <v>13.824983578601801</v>
      </c>
      <c r="V64" s="3">
        <v>16.6448490501595</v>
      </c>
    </row>
    <row r="65" spans="1:22" x14ac:dyDescent="0.35">
      <c r="A65" s="2">
        <v>43735</v>
      </c>
      <c r="B65" s="3">
        <v>11.687418744349699</v>
      </c>
      <c r="C65" s="3">
        <v>15.387668808064101</v>
      </c>
      <c r="D65" s="3">
        <v>14.396064064769799</v>
      </c>
      <c r="E65" s="3">
        <v>13.8151013486253</v>
      </c>
      <c r="F65" s="3">
        <v>9.9400132928269294</v>
      </c>
      <c r="G65" s="3">
        <v>14.0542157404901</v>
      </c>
      <c r="H65" s="3">
        <v>15.926408508327301</v>
      </c>
      <c r="I65" s="3">
        <v>15.110909296962101</v>
      </c>
      <c r="J65" s="3">
        <v>13.332062188522601</v>
      </c>
      <c r="K65" s="3">
        <v>10.921774222033999</v>
      </c>
      <c r="L65" s="3">
        <v>13.041482115658599</v>
      </c>
      <c r="M65" s="3">
        <v>11.622896964574</v>
      </c>
      <c r="N65" s="3">
        <v>13.550019011195401</v>
      </c>
      <c r="O65" s="3">
        <v>18.619643937524899</v>
      </c>
      <c r="P65" s="3">
        <v>10.9587937868273</v>
      </c>
      <c r="Q65" s="3">
        <v>13.338267039144</v>
      </c>
      <c r="R65" s="3">
        <v>15.340575819666901</v>
      </c>
      <c r="S65" s="3">
        <v>6.5468411372192996</v>
      </c>
      <c r="T65" s="3">
        <v>12.700368741554</v>
      </c>
      <c r="U65" s="3">
        <v>13.9097363857951</v>
      </c>
      <c r="V65" s="3">
        <v>17.059901460720699</v>
      </c>
    </row>
    <row r="66" spans="1:22" x14ac:dyDescent="0.35">
      <c r="A66" s="2">
        <v>43766</v>
      </c>
      <c r="B66" s="3">
        <v>11.722375194749601</v>
      </c>
      <c r="C66" s="3">
        <v>14.793824858378301</v>
      </c>
      <c r="D66" s="3">
        <v>14.873217451660199</v>
      </c>
      <c r="E66" s="3">
        <v>13.9408474320515</v>
      </c>
      <c r="F66" s="3">
        <v>10.082463777103699</v>
      </c>
      <c r="G66" s="3">
        <v>13.9290820462744</v>
      </c>
      <c r="H66" s="3">
        <v>15.727603592245201</v>
      </c>
      <c r="I66" s="3">
        <v>15.4797164304979</v>
      </c>
      <c r="J66" s="3">
        <v>13.8381289532665</v>
      </c>
      <c r="K66" s="3">
        <v>11.2179290793552</v>
      </c>
      <c r="L66" s="3">
        <v>13.553644269844501</v>
      </c>
      <c r="M66" s="3">
        <v>11.6699588549941</v>
      </c>
      <c r="N66" s="3">
        <v>11.8979909372985</v>
      </c>
      <c r="O66" s="3">
        <v>18.822976941341999</v>
      </c>
      <c r="P66" s="3">
        <v>11.278161687310201</v>
      </c>
      <c r="Q66" s="3">
        <v>13.3494405143741</v>
      </c>
      <c r="R66" s="3">
        <v>15.222988331277101</v>
      </c>
      <c r="S66" s="3">
        <v>6.1202513788256496</v>
      </c>
      <c r="T66" s="3">
        <v>13.268904779193701</v>
      </c>
      <c r="U66" s="3">
        <v>14.2577215335563</v>
      </c>
      <c r="V66" s="3">
        <v>16.522436469963601</v>
      </c>
    </row>
    <row r="67" spans="1:22" x14ac:dyDescent="0.35">
      <c r="A67" s="2">
        <v>43796</v>
      </c>
      <c r="B67" s="3">
        <v>12.122703664520801</v>
      </c>
      <c r="C67" s="3">
        <v>13.131447593542701</v>
      </c>
      <c r="D67" s="3">
        <v>14.6293717180026</v>
      </c>
      <c r="E67" s="3">
        <v>13.6714830703794</v>
      </c>
      <c r="F67" s="3">
        <v>10.1636334151112</v>
      </c>
      <c r="G67" s="3">
        <v>13.1958551867721</v>
      </c>
      <c r="H67" s="3">
        <v>16.052711808835301</v>
      </c>
      <c r="I67" s="3">
        <v>15.4926361946507</v>
      </c>
      <c r="J67" s="3">
        <v>13.592628160093801</v>
      </c>
      <c r="K67" s="3">
        <v>11.2624231812947</v>
      </c>
      <c r="L67" s="3">
        <v>13.4503629521625</v>
      </c>
      <c r="M67" s="3">
        <v>12.1918616748401</v>
      </c>
      <c r="N67" s="3">
        <v>11.6343526195623</v>
      </c>
      <c r="O67" s="3">
        <v>19.663685263015999</v>
      </c>
      <c r="P67" s="3">
        <v>11.7253982559725</v>
      </c>
      <c r="Q67" s="3">
        <v>13.0378146072643</v>
      </c>
      <c r="R67" s="3">
        <v>15.6396794560484</v>
      </c>
      <c r="S67" s="3">
        <v>6.2329078433816196</v>
      </c>
      <c r="T67" s="3">
        <v>12.6747349866899</v>
      </c>
      <c r="U67" s="3">
        <v>14.6670136885977</v>
      </c>
      <c r="V67" s="3">
        <v>16.1819125489885</v>
      </c>
    </row>
    <row r="68" spans="1:22" x14ac:dyDescent="0.35">
      <c r="A68" s="2">
        <v>43826</v>
      </c>
      <c r="B68" s="3">
        <v>12.5096647317415</v>
      </c>
      <c r="C68" s="3">
        <v>13.289342308320601</v>
      </c>
      <c r="D68" s="3">
        <v>15.1583289373869</v>
      </c>
      <c r="E68" s="3">
        <v>14.127867118477999</v>
      </c>
      <c r="F68" s="3">
        <v>10.2838450823151</v>
      </c>
      <c r="G68" s="3">
        <v>15.2837933330746</v>
      </c>
      <c r="H68" s="3">
        <v>16.2601349319802</v>
      </c>
      <c r="I68" s="3">
        <v>15.8642176772267</v>
      </c>
      <c r="J68" s="3">
        <v>14.0773167935969</v>
      </c>
      <c r="K68" s="3">
        <v>11.414593948884599</v>
      </c>
      <c r="L68" s="3">
        <v>14.4832301179782</v>
      </c>
      <c r="M68" s="3">
        <v>12.408566908900101</v>
      </c>
      <c r="N68" s="3">
        <v>11.5040989935036</v>
      </c>
      <c r="O68" s="3">
        <v>19.467302028741599</v>
      </c>
      <c r="P68" s="3">
        <v>12.3741543213814</v>
      </c>
      <c r="Q68" s="3">
        <v>13.7863240262503</v>
      </c>
      <c r="R68" s="3">
        <v>15.364634687467101</v>
      </c>
      <c r="S68" s="3">
        <v>6.47453873204595</v>
      </c>
      <c r="T68" s="3">
        <v>13.6629074328429</v>
      </c>
      <c r="U68" s="3">
        <v>14.4709076508188</v>
      </c>
      <c r="V68" s="3">
        <v>17.0218800266397</v>
      </c>
    </row>
    <row r="69" spans="1:22" x14ac:dyDescent="0.35">
      <c r="A69" s="2">
        <v>43858</v>
      </c>
      <c r="B69" s="3">
        <v>12.4524861939296</v>
      </c>
      <c r="C69" s="3">
        <v>13.103624003436201</v>
      </c>
      <c r="D69" s="3">
        <v>15.272920740797099</v>
      </c>
      <c r="E69" s="3">
        <v>13.3691337983457</v>
      </c>
      <c r="F69" s="3">
        <v>10.160829976912099</v>
      </c>
      <c r="G69" s="3">
        <v>14.315229994168</v>
      </c>
      <c r="H69" s="3">
        <v>15.5841734029365</v>
      </c>
      <c r="I69" s="3">
        <v>15.6004826121295</v>
      </c>
      <c r="J69" s="3">
        <v>14.243224469743</v>
      </c>
      <c r="K69" s="3">
        <v>11.107532083008801</v>
      </c>
      <c r="L69" s="3">
        <v>14.2747120187448</v>
      </c>
      <c r="M69" s="3">
        <v>11.5039362244889</v>
      </c>
      <c r="N69" s="3">
        <v>11.0456104844062</v>
      </c>
      <c r="O69" s="3">
        <v>19.314651330332101</v>
      </c>
      <c r="P69" s="3">
        <v>12.0519779017259</v>
      </c>
      <c r="Q69" s="3">
        <v>13.811622224533499</v>
      </c>
      <c r="R69" s="3">
        <v>14.9852472728456</v>
      </c>
      <c r="S69" s="3">
        <v>6.5384904861390796</v>
      </c>
      <c r="T69" s="3">
        <v>13.6178840268475</v>
      </c>
      <c r="U69" s="3">
        <v>14.113964282290199</v>
      </c>
      <c r="V69" s="3">
        <v>16.392422137797499</v>
      </c>
    </row>
    <row r="70" spans="1:22" x14ac:dyDescent="0.35">
      <c r="A70" s="2">
        <v>43889</v>
      </c>
      <c r="B70" s="3">
        <v>12.3632625885033</v>
      </c>
      <c r="C70" s="3">
        <v>11.4974137642808</v>
      </c>
      <c r="D70" s="3">
        <v>13.4028248836059</v>
      </c>
      <c r="E70" s="3">
        <v>12.1103309942115</v>
      </c>
      <c r="F70" s="3">
        <v>9.0939614330919696</v>
      </c>
      <c r="G70" s="3">
        <v>13.270855254842701</v>
      </c>
      <c r="H70" s="3">
        <v>15.494630625468901</v>
      </c>
      <c r="I70" s="3">
        <v>14.403464157930101</v>
      </c>
      <c r="J70" s="3">
        <v>13.085264399920501</v>
      </c>
      <c r="K70" s="3">
        <v>10.206927238489801</v>
      </c>
      <c r="L70" s="3">
        <v>12.888222695140801</v>
      </c>
      <c r="M70" s="3">
        <v>10.4412357995575</v>
      </c>
      <c r="N70" s="3">
        <v>8.8560751071634307</v>
      </c>
      <c r="O70" s="3">
        <v>17.779101442367999</v>
      </c>
      <c r="P70" s="3">
        <v>11.7865887697905</v>
      </c>
      <c r="Q70" s="3">
        <v>12.6917895977196</v>
      </c>
      <c r="R70" s="3">
        <v>13.9048018661799</v>
      </c>
      <c r="S70" s="3">
        <v>5.8640585790794901</v>
      </c>
      <c r="T70" s="3">
        <v>12.5022535816166</v>
      </c>
      <c r="U70" s="3">
        <v>12.536665935103301</v>
      </c>
      <c r="V70" s="3">
        <v>15.416705990383401</v>
      </c>
    </row>
    <row r="71" spans="1:22" x14ac:dyDescent="0.35">
      <c r="A71" s="2">
        <v>43917</v>
      </c>
      <c r="B71" s="3">
        <v>11.852107531186499</v>
      </c>
      <c r="C71" s="3">
        <v>9.2525634097113496</v>
      </c>
      <c r="D71" s="3">
        <v>10.868779165789199</v>
      </c>
      <c r="E71" s="3">
        <v>9.6631708184633496</v>
      </c>
      <c r="F71" s="3">
        <v>8.3987518247023392</v>
      </c>
      <c r="G71" s="3">
        <v>10.0522748444864</v>
      </c>
      <c r="H71" s="3">
        <v>14.605310917053</v>
      </c>
      <c r="I71" s="3">
        <v>13.299575558449501</v>
      </c>
      <c r="J71" s="3">
        <v>10.4936077994464</v>
      </c>
      <c r="K71" s="3">
        <v>9.1391091615343303</v>
      </c>
      <c r="L71" s="3">
        <v>10.4979154848495</v>
      </c>
      <c r="M71" s="3">
        <v>8.1274464503827701</v>
      </c>
      <c r="N71" s="3">
        <v>6.7721629003917903</v>
      </c>
      <c r="O71" s="3">
        <v>14.201887152011199</v>
      </c>
      <c r="P71" s="3">
        <v>11.5215183861922</v>
      </c>
      <c r="Q71" s="3">
        <v>11.685417878592901</v>
      </c>
      <c r="R71" s="3">
        <v>12.628219552337701</v>
      </c>
      <c r="S71" s="3">
        <v>4.9921779458778301</v>
      </c>
      <c r="T71" s="3">
        <v>10.483022601734501</v>
      </c>
      <c r="U71" s="3">
        <v>10.9922210228533</v>
      </c>
      <c r="V71" s="3">
        <v>13.894231599163501</v>
      </c>
    </row>
    <row r="72" spans="1:22" x14ac:dyDescent="0.35">
      <c r="A72" s="2">
        <v>43949</v>
      </c>
      <c r="B72" s="3">
        <v>12.784897143311101</v>
      </c>
      <c r="C72" s="3">
        <v>11.5246044120622</v>
      </c>
      <c r="D72" s="3">
        <v>10.958438980475799</v>
      </c>
      <c r="E72" s="3">
        <v>11.4339494467607</v>
      </c>
      <c r="F72" s="3">
        <v>11.063736027266</v>
      </c>
      <c r="G72" s="3">
        <v>12.743565869097401</v>
      </c>
      <c r="H72" s="3">
        <v>15.915137444334301</v>
      </c>
      <c r="I72" s="3">
        <v>14.7999717280808</v>
      </c>
      <c r="J72" s="3">
        <v>12.716337834654</v>
      </c>
      <c r="K72" s="3">
        <v>11.332351565601</v>
      </c>
      <c r="L72" s="3">
        <v>13.1087964001057</v>
      </c>
      <c r="M72" s="3">
        <v>10.2646350599314</v>
      </c>
      <c r="N72" s="3">
        <v>10.132646154544799</v>
      </c>
      <c r="O72" s="3">
        <v>17.553961859236399</v>
      </c>
      <c r="P72" s="3">
        <v>12.474192355319801</v>
      </c>
      <c r="Q72" s="3">
        <v>12.769040628612199</v>
      </c>
      <c r="R72" s="3">
        <v>15.725069623867901</v>
      </c>
      <c r="S72" s="3">
        <v>6.2209803206038901</v>
      </c>
      <c r="T72" s="3">
        <v>15.6604455143337</v>
      </c>
      <c r="U72" s="3">
        <v>14.178507901140399</v>
      </c>
      <c r="V72" s="3">
        <v>17.1874967788299</v>
      </c>
    </row>
    <row r="73" spans="1:22" x14ac:dyDescent="0.35">
      <c r="A73" s="2">
        <v>43979</v>
      </c>
      <c r="B73" s="3">
        <v>12.9136169960729</v>
      </c>
      <c r="C73" s="3">
        <v>12.2810798245388</v>
      </c>
      <c r="D73" s="3">
        <v>14.109028771147299</v>
      </c>
      <c r="E73" s="3">
        <v>13.510326917499899</v>
      </c>
      <c r="F73" s="3">
        <v>12.800080846139601</v>
      </c>
      <c r="G73" s="3">
        <v>17.145918673154501</v>
      </c>
      <c r="H73" s="3">
        <v>18.470003795314799</v>
      </c>
      <c r="I73" s="3">
        <v>15.3914374620682</v>
      </c>
      <c r="J73" s="3">
        <v>15.331058220137701</v>
      </c>
      <c r="K73" s="3">
        <v>12.1348622069083</v>
      </c>
      <c r="L73" s="3">
        <v>16.749219396849099</v>
      </c>
      <c r="M73" s="3">
        <v>10.8653905940233</v>
      </c>
      <c r="N73" s="3">
        <v>11.3039904886208</v>
      </c>
      <c r="O73" s="3">
        <v>19.445161912633399</v>
      </c>
      <c r="P73" s="3">
        <v>12.3346220948848</v>
      </c>
      <c r="Q73" s="3">
        <v>13.890180984078601</v>
      </c>
      <c r="R73" s="3">
        <v>18.745675854179702</v>
      </c>
      <c r="S73" s="3">
        <v>7.8313942503758698</v>
      </c>
      <c r="T73" s="3">
        <v>16.249977373225999</v>
      </c>
      <c r="U73" s="3">
        <v>15.497749022770501</v>
      </c>
      <c r="V73" s="3">
        <v>18.678941681141801</v>
      </c>
    </row>
    <row r="74" spans="1:22" x14ac:dyDescent="0.35">
      <c r="A74" s="2">
        <v>44008</v>
      </c>
      <c r="B74" s="3">
        <v>14.2147701021157</v>
      </c>
      <c r="C74" s="3">
        <v>14.6419360798472</v>
      </c>
      <c r="D74" s="3">
        <v>15.9139427708115</v>
      </c>
      <c r="E74" s="3">
        <v>15.4718490226143</v>
      </c>
      <c r="F74" s="3">
        <v>12.451847901394901</v>
      </c>
      <c r="G74" s="3">
        <v>19.646381670923699</v>
      </c>
      <c r="H74" s="3">
        <v>18.882947193840302</v>
      </c>
      <c r="I74" s="3">
        <v>16.3734293238366</v>
      </c>
      <c r="J74" s="3">
        <v>16.897954083116598</v>
      </c>
      <c r="K74" s="3">
        <v>12.5821795282989</v>
      </c>
      <c r="L74" s="3">
        <v>17.807598662172602</v>
      </c>
      <c r="M74" s="3">
        <v>11.1816093881119</v>
      </c>
      <c r="N74" s="3">
        <v>13.5351590669641</v>
      </c>
      <c r="O74" s="3">
        <v>22.590007535697001</v>
      </c>
      <c r="P74" s="3">
        <v>14.0042701342001</v>
      </c>
      <c r="Q74" s="3">
        <v>14.7643220568744</v>
      </c>
      <c r="R74" s="3">
        <v>18.933278327871399</v>
      </c>
      <c r="S74" s="3">
        <v>8.4396064042774608</v>
      </c>
      <c r="T74" s="3">
        <v>17.284095466738901</v>
      </c>
      <c r="U74" s="3">
        <v>14.827105542888001</v>
      </c>
      <c r="V74" s="3">
        <v>18.9090394902667</v>
      </c>
    </row>
    <row r="75" spans="1:22" x14ac:dyDescent="0.35">
      <c r="A75" s="2">
        <v>44040</v>
      </c>
      <c r="B75" s="3">
        <v>15.615620112387701</v>
      </c>
      <c r="C75" s="3">
        <v>16.2383858884555</v>
      </c>
      <c r="D75" s="3">
        <v>16.448192132231899</v>
      </c>
      <c r="E75" s="3">
        <v>14.9035536488815</v>
      </c>
      <c r="F75" s="3">
        <v>12.043418471969201</v>
      </c>
      <c r="G75" s="3">
        <v>20.854346663894798</v>
      </c>
      <c r="H75" s="3">
        <v>19.7498854333849</v>
      </c>
      <c r="I75" s="3">
        <v>17.227699580420602</v>
      </c>
      <c r="J75" s="3">
        <v>17.198738546607501</v>
      </c>
      <c r="K75" s="3">
        <v>12.7104248713134</v>
      </c>
      <c r="L75" s="3">
        <v>25.499622101552301</v>
      </c>
      <c r="M75" s="3">
        <v>11.9705545796966</v>
      </c>
      <c r="N75" s="3">
        <v>13.2437291239023</v>
      </c>
      <c r="O75" s="3">
        <v>24.256733643533401</v>
      </c>
      <c r="P75" s="3">
        <v>14.8562132126946</v>
      </c>
      <c r="Q75" s="3">
        <v>15.366208037316699</v>
      </c>
      <c r="R75" s="3">
        <v>19.454144407312299</v>
      </c>
      <c r="S75" s="3">
        <v>8.1334877876155005</v>
      </c>
      <c r="T75" s="3">
        <v>16.043140196769698</v>
      </c>
      <c r="U75" s="3">
        <v>14.450332421577199</v>
      </c>
      <c r="V75" s="3">
        <v>19.451297665755899</v>
      </c>
    </row>
    <row r="76" spans="1:22" x14ac:dyDescent="0.35">
      <c r="A76" s="2">
        <v>44071</v>
      </c>
      <c r="B76" s="3">
        <v>16.5961679338076</v>
      </c>
      <c r="C76" s="3">
        <v>15.342040442623899</v>
      </c>
      <c r="D76" s="3">
        <v>17.308516233589501</v>
      </c>
      <c r="E76" s="3">
        <v>15.8072726166838</v>
      </c>
      <c r="F76" s="3">
        <v>12.486284608303899</v>
      </c>
      <c r="G76" s="3">
        <v>23.602552896019901</v>
      </c>
      <c r="H76" s="3">
        <v>18.580990358066799</v>
      </c>
      <c r="I76" s="3">
        <v>16.092150779490002</v>
      </c>
      <c r="J76" s="3">
        <v>16.658695615116699</v>
      </c>
      <c r="K76" s="3">
        <v>13.0033057740033</v>
      </c>
      <c r="L76" s="3">
        <v>23.471534317929098</v>
      </c>
      <c r="M76" s="3">
        <v>11.219776626789301</v>
      </c>
      <c r="N76" s="3">
        <v>12.034900874723601</v>
      </c>
      <c r="O76" s="3">
        <v>23.9772935057768</v>
      </c>
      <c r="P76" s="3">
        <v>15.5605717243265</v>
      </c>
      <c r="Q76" s="3">
        <v>15.458159141588499</v>
      </c>
      <c r="R76" s="3">
        <v>19.368410514837901</v>
      </c>
      <c r="S76" s="3">
        <v>7.55120407272394</v>
      </c>
      <c r="T76" s="3">
        <v>13.9044632255075</v>
      </c>
      <c r="U76" s="3">
        <v>14.9648450301325</v>
      </c>
      <c r="V76" s="3">
        <v>20.414037186015499</v>
      </c>
    </row>
    <row r="77" spans="1:22" x14ac:dyDescent="0.35">
      <c r="A77" s="2">
        <v>44102</v>
      </c>
      <c r="B77" s="3">
        <v>15.636315043256401</v>
      </c>
      <c r="C77" s="3">
        <v>13.8584378954715</v>
      </c>
      <c r="D77" s="3">
        <v>15.0208838830572</v>
      </c>
      <c r="E77" s="3">
        <v>15.592453260297599</v>
      </c>
      <c r="F77" s="3">
        <v>11.636588636641701</v>
      </c>
      <c r="G77" s="3">
        <v>20.844029348036099</v>
      </c>
      <c r="H77" s="3">
        <v>17.475375696487699</v>
      </c>
      <c r="I77" s="3">
        <v>15.1115805893032</v>
      </c>
      <c r="J77" s="3">
        <v>15.3352050557921</v>
      </c>
      <c r="K77" s="3">
        <v>12.2719569229154</v>
      </c>
      <c r="L77" s="3">
        <v>17.318371500071901</v>
      </c>
      <c r="M77" s="3">
        <v>10.3976146533196</v>
      </c>
      <c r="N77" s="3">
        <v>11.5167673459949</v>
      </c>
      <c r="O77" s="3">
        <v>22.787840331977399</v>
      </c>
      <c r="P77" s="3">
        <v>14.617183968924</v>
      </c>
      <c r="Q77" s="3">
        <v>15.006788997875001</v>
      </c>
      <c r="R77" s="3">
        <v>18.4608691755727</v>
      </c>
      <c r="S77" s="3">
        <v>7.3889790035036302</v>
      </c>
      <c r="T77" s="3">
        <v>12.974568607038201</v>
      </c>
      <c r="U77" s="3">
        <v>15.5181301660628</v>
      </c>
      <c r="V77" s="3">
        <v>21.3545110547234</v>
      </c>
    </row>
    <row r="78" spans="1:22" x14ac:dyDescent="0.35">
      <c r="A78" s="2">
        <v>44132</v>
      </c>
      <c r="B78" s="3">
        <v>15.8706145077833</v>
      </c>
      <c r="C78" s="3">
        <v>13.5569153089931</v>
      </c>
      <c r="D78" s="3">
        <v>15.788441512431101</v>
      </c>
      <c r="E78" s="3">
        <v>16.6849800201425</v>
      </c>
      <c r="F78" s="3">
        <v>11.5614913995525</v>
      </c>
      <c r="G78" s="3">
        <v>17.7481340780949</v>
      </c>
      <c r="H78" s="3">
        <v>16.331236167308798</v>
      </c>
      <c r="I78" s="3">
        <v>14.996730935855</v>
      </c>
      <c r="J78" s="3">
        <v>14.358306754440999</v>
      </c>
      <c r="K78" s="3">
        <v>11.872186319032799</v>
      </c>
      <c r="L78" s="3">
        <v>15.350919149106</v>
      </c>
      <c r="M78" s="3">
        <v>9.9102835076425695</v>
      </c>
      <c r="N78" s="3">
        <v>9.4935740791463807</v>
      </c>
      <c r="O78" s="3">
        <v>22.337566605988201</v>
      </c>
      <c r="P78" s="3">
        <v>15.485079416236999</v>
      </c>
      <c r="Q78" s="3">
        <v>14.9858081948083</v>
      </c>
      <c r="R78" s="3">
        <v>17.121961249634602</v>
      </c>
      <c r="S78" s="3">
        <v>7.47698790784621</v>
      </c>
      <c r="T78" s="3">
        <v>15.2175777008115</v>
      </c>
      <c r="U78" s="3">
        <v>14.8052896832714</v>
      </c>
      <c r="V78" s="3">
        <v>20.508851862563201</v>
      </c>
    </row>
    <row r="79" spans="1:22" x14ac:dyDescent="0.35">
      <c r="A79" s="2">
        <v>44162</v>
      </c>
      <c r="B79" s="3">
        <v>16.268296936846198</v>
      </c>
      <c r="C79" s="3">
        <v>14.8090869859327</v>
      </c>
      <c r="D79" s="3">
        <v>17.948280176735</v>
      </c>
      <c r="E79" s="3">
        <v>17.4267363245594</v>
      </c>
      <c r="F79" s="3">
        <v>13.635361509529901</v>
      </c>
      <c r="G79" s="3">
        <v>17.2386592834727</v>
      </c>
      <c r="H79" s="3">
        <v>16.069321894688599</v>
      </c>
      <c r="I79" s="3">
        <v>15.481017282399399</v>
      </c>
      <c r="J79" s="3">
        <v>15.128808904497401</v>
      </c>
      <c r="K79" s="3">
        <v>12.8622523273681</v>
      </c>
      <c r="L79" s="3">
        <v>14.5771496544554</v>
      </c>
      <c r="M79" s="3">
        <v>10.059094972926401</v>
      </c>
      <c r="N79" s="3">
        <v>11.4423704739401</v>
      </c>
      <c r="O79" s="3">
        <v>22.906041112594298</v>
      </c>
      <c r="P79" s="3">
        <v>15.3767684252831</v>
      </c>
      <c r="Q79" s="3">
        <v>15.314291580572</v>
      </c>
      <c r="R79" s="3">
        <v>19.531635195126398</v>
      </c>
      <c r="S79" s="3">
        <v>7.9075977899802599</v>
      </c>
      <c r="T79" s="3">
        <v>16.9386598219901</v>
      </c>
      <c r="U79" s="3">
        <v>15.7126698663534</v>
      </c>
      <c r="V79" s="3">
        <v>20.3069861875213</v>
      </c>
    </row>
    <row r="80" spans="1:22" x14ac:dyDescent="0.35">
      <c r="A80" s="2">
        <v>44193</v>
      </c>
      <c r="B80" s="3">
        <v>16.7792941222412</v>
      </c>
      <c r="C80" s="3">
        <v>13.8213618318127</v>
      </c>
      <c r="D80" s="3">
        <v>17.8063189993373</v>
      </c>
      <c r="E80" s="3">
        <v>16.417232089487701</v>
      </c>
      <c r="F80" s="3">
        <v>13.3035664228762</v>
      </c>
      <c r="G80" s="3">
        <v>14.587494523262301</v>
      </c>
      <c r="H80" s="3">
        <v>15.0526802132366</v>
      </c>
      <c r="I80" s="3">
        <v>15.799427578395999</v>
      </c>
      <c r="J80" s="3">
        <v>14.9410850084539</v>
      </c>
      <c r="K80" s="3">
        <v>13.1427529822771</v>
      </c>
      <c r="L80" s="3">
        <v>12.9735446482211</v>
      </c>
      <c r="M80" s="3">
        <v>9.7621088325208092</v>
      </c>
      <c r="N80" s="3">
        <v>12.6046532676397</v>
      </c>
      <c r="O80" s="3">
        <v>24.3326238389261</v>
      </c>
      <c r="P80" s="3">
        <v>14.9195523710716</v>
      </c>
      <c r="Q80" s="3">
        <v>14.2899983725978</v>
      </c>
      <c r="R80" s="3">
        <v>19.5063646638908</v>
      </c>
      <c r="S80" s="3">
        <v>7.7312589113185304</v>
      </c>
      <c r="T80" s="3">
        <v>14.937637003363999</v>
      </c>
      <c r="U80" s="3">
        <v>16.59722096338</v>
      </c>
      <c r="V80" s="3">
        <v>19.2720065242484</v>
      </c>
    </row>
    <row r="81" spans="1:22" x14ac:dyDescent="0.35">
      <c r="A81" s="2">
        <v>44224</v>
      </c>
      <c r="B81" s="3">
        <v>17.677540054040598</v>
      </c>
      <c r="C81" s="3">
        <v>14.136224332694001</v>
      </c>
      <c r="D81" s="3">
        <v>16.9264773621573</v>
      </c>
      <c r="E81" s="3">
        <v>15.940233111993001</v>
      </c>
      <c r="F81" s="3">
        <v>11.377702809926101</v>
      </c>
      <c r="G81" s="3">
        <v>14.0585774750597</v>
      </c>
      <c r="H81" s="3">
        <v>14.297131342068999</v>
      </c>
      <c r="I81" s="3">
        <v>16.084984074142799</v>
      </c>
      <c r="J81" s="3">
        <v>14.5643010468432</v>
      </c>
      <c r="K81" s="3">
        <v>14.035774678273199</v>
      </c>
      <c r="L81" s="3">
        <v>11.5825016334589</v>
      </c>
      <c r="M81" s="3">
        <v>10.011327561446301</v>
      </c>
      <c r="N81" s="3">
        <v>11.357888389183501</v>
      </c>
      <c r="O81" s="3">
        <v>23.265057870120302</v>
      </c>
      <c r="P81" s="3">
        <v>17.300602514898198</v>
      </c>
      <c r="Q81" s="3">
        <v>14.054220320625101</v>
      </c>
      <c r="R81" s="3">
        <v>19.074841872437801</v>
      </c>
      <c r="S81" s="3">
        <v>7.4809254492353903</v>
      </c>
      <c r="T81" s="3">
        <v>15.8627615932522</v>
      </c>
      <c r="U81" s="3">
        <v>15.845201000603399</v>
      </c>
      <c r="V81" s="3">
        <v>18.774757779874498</v>
      </c>
    </row>
    <row r="82" spans="1:22" x14ac:dyDescent="0.35">
      <c r="A82" s="2">
        <v>44253</v>
      </c>
      <c r="B82" s="3">
        <v>17.175679278043798</v>
      </c>
      <c r="C82" s="3">
        <v>14.4469431281138</v>
      </c>
      <c r="D82" s="3">
        <v>17.1935505963197</v>
      </c>
      <c r="E82" s="3">
        <v>15.505382022108501</v>
      </c>
      <c r="F82" s="3">
        <v>11.344683286097199</v>
      </c>
      <c r="G82" s="3">
        <v>15.0765337307382</v>
      </c>
      <c r="H82" s="3">
        <v>14.0255274272844</v>
      </c>
      <c r="I82" s="3">
        <v>15.6214102298071</v>
      </c>
      <c r="J82" s="3">
        <v>14.154072489534601</v>
      </c>
      <c r="K82" s="3">
        <v>13.307650116387199</v>
      </c>
      <c r="L82" s="3">
        <v>9.8848472757965808</v>
      </c>
      <c r="M82" s="3">
        <v>10.0332236641992</v>
      </c>
      <c r="N82" s="3">
        <v>11.7619187069586</v>
      </c>
      <c r="O82" s="3">
        <v>22.930000650500102</v>
      </c>
      <c r="P82" s="3">
        <v>16.857545992500199</v>
      </c>
      <c r="Q82" s="3">
        <v>13.3680486152985</v>
      </c>
      <c r="R82" s="3">
        <v>18.9542185492638</v>
      </c>
      <c r="S82" s="3">
        <v>6.9490380613723897</v>
      </c>
      <c r="T82" s="3">
        <v>14.9300752481951</v>
      </c>
      <c r="U82" s="3">
        <v>16.656183823447002</v>
      </c>
      <c r="V82" s="3">
        <v>18.602892344065801</v>
      </c>
    </row>
    <row r="83" spans="1:22" x14ac:dyDescent="0.35">
      <c r="A83" s="2">
        <v>44281</v>
      </c>
      <c r="B83" s="3">
        <v>16.083203086950501</v>
      </c>
      <c r="C83" s="3">
        <v>14.4971912797327</v>
      </c>
      <c r="D83" s="3">
        <v>16.301009473692201</v>
      </c>
      <c r="E83" s="3">
        <v>15.031366098437299</v>
      </c>
      <c r="F83" s="3">
        <v>11.770988020219701</v>
      </c>
      <c r="G83" s="3">
        <v>13.5348772702256</v>
      </c>
      <c r="H83" s="3">
        <v>14.238655110542901</v>
      </c>
      <c r="I83" s="3">
        <v>15.4244501310353</v>
      </c>
      <c r="J83" s="3">
        <v>14.8306549386292</v>
      </c>
      <c r="K83" s="3">
        <v>13.0177635504898</v>
      </c>
      <c r="L83" s="3">
        <v>9.4148189847759909</v>
      </c>
      <c r="M83" s="3">
        <v>10.0693660933569</v>
      </c>
      <c r="N83" s="3">
        <v>12.1539471142693</v>
      </c>
      <c r="O83" s="3">
        <v>22.7387470212688</v>
      </c>
      <c r="P83" s="3">
        <v>16.038470196352399</v>
      </c>
      <c r="Q83" s="3">
        <v>13.3342704022511</v>
      </c>
      <c r="R83" s="3">
        <v>19.424353680875601</v>
      </c>
      <c r="S83" s="3">
        <v>6.3829124916711599</v>
      </c>
      <c r="T83" s="3">
        <v>15.057320218214</v>
      </c>
      <c r="U83" s="3">
        <v>16.4549695328231</v>
      </c>
      <c r="V83" s="3">
        <v>18.1002259142968</v>
      </c>
    </row>
    <row r="84" spans="1:22" x14ac:dyDescent="0.35">
      <c r="A84" s="2">
        <v>44314</v>
      </c>
      <c r="B84" s="3">
        <v>16.233883921598899</v>
      </c>
      <c r="C84" s="3">
        <v>13.0381182071861</v>
      </c>
      <c r="D84" s="3">
        <v>15.9648429496779</v>
      </c>
      <c r="E84" s="3">
        <v>14.7820394188496</v>
      </c>
      <c r="F84" s="3">
        <v>12.032049062393501</v>
      </c>
      <c r="G84" s="3">
        <v>10.9707509899148</v>
      </c>
      <c r="H84" s="3">
        <v>14.234811356961099</v>
      </c>
      <c r="I84" s="3">
        <v>15.132354465912501</v>
      </c>
      <c r="J84" s="3">
        <v>15.0447460984433</v>
      </c>
      <c r="K84" s="3">
        <v>12.5138037069801</v>
      </c>
      <c r="L84" s="3">
        <v>8.9898671790804094</v>
      </c>
      <c r="M84" s="3">
        <v>9.6756716410954198</v>
      </c>
      <c r="N84" s="3">
        <v>13.0368501017886</v>
      </c>
      <c r="O84" s="3">
        <v>22.771102735678699</v>
      </c>
      <c r="P84" s="3">
        <v>16.190911667769999</v>
      </c>
      <c r="Q84" s="3">
        <v>13.9588910710511</v>
      </c>
      <c r="R84" s="3">
        <v>18.779455654587</v>
      </c>
      <c r="S84" s="3">
        <v>6.14496371669164</v>
      </c>
      <c r="T84" s="3">
        <v>13.978802354752901</v>
      </c>
      <c r="U84" s="3">
        <v>16.6116432082075</v>
      </c>
      <c r="V84" s="3">
        <v>19.9930462329806</v>
      </c>
    </row>
    <row r="85" spans="1:22" x14ac:dyDescent="0.35">
      <c r="A85" s="2">
        <v>44344</v>
      </c>
      <c r="B85" s="3">
        <v>16.8843834915128</v>
      </c>
      <c r="C85" s="3">
        <v>11.3743079827579</v>
      </c>
      <c r="D85" s="3">
        <v>15.4874704549156</v>
      </c>
      <c r="E85" s="3">
        <v>16.116082279674501</v>
      </c>
      <c r="F85" s="3">
        <v>13.073607399003899</v>
      </c>
      <c r="G85" s="3">
        <v>11.082788872552699</v>
      </c>
      <c r="H85" s="3">
        <v>13.9718141733554</v>
      </c>
      <c r="I85" s="3">
        <v>13.7832746602128</v>
      </c>
      <c r="J85" s="3">
        <v>14.9984488316199</v>
      </c>
      <c r="K85" s="3">
        <v>11.157343044678299</v>
      </c>
      <c r="L85" s="3">
        <v>9.2033993362153996</v>
      </c>
      <c r="M85" s="3">
        <v>10.173107103641501</v>
      </c>
      <c r="N85" s="3">
        <v>12.567248638029399</v>
      </c>
      <c r="O85" s="3">
        <v>23.184598488257901</v>
      </c>
      <c r="P85" s="3">
        <v>15.9206155199712</v>
      </c>
      <c r="Q85" s="3">
        <v>13.720114246951301</v>
      </c>
      <c r="R85" s="3">
        <v>17.7143885906465</v>
      </c>
      <c r="S85" s="3">
        <v>6.0096813274343601</v>
      </c>
      <c r="T85" s="3">
        <v>15.059420952089001</v>
      </c>
      <c r="U85" s="3">
        <v>17.0559780993187</v>
      </c>
      <c r="V85" s="3">
        <v>19.026916831242701</v>
      </c>
    </row>
    <row r="86" spans="1:22" x14ac:dyDescent="0.35">
      <c r="A86" s="2">
        <v>44375</v>
      </c>
      <c r="B86" s="3">
        <v>16.8454754700021</v>
      </c>
      <c r="C86" s="3">
        <v>11.284357451158501</v>
      </c>
      <c r="D86" s="3">
        <v>14.673185937184501</v>
      </c>
      <c r="E86" s="3">
        <v>16.434960384036</v>
      </c>
      <c r="F86" s="3">
        <v>12.767689708809501</v>
      </c>
      <c r="G86" s="3">
        <v>9.0444069667188103</v>
      </c>
      <c r="H86" s="3">
        <v>13.6429931043388</v>
      </c>
      <c r="I86" s="3">
        <v>13.8311420145127</v>
      </c>
      <c r="J86" s="3">
        <v>14.899492675669199</v>
      </c>
      <c r="K86" s="3">
        <v>11.3568201315493</v>
      </c>
      <c r="L86" s="3">
        <v>9.1910777818421305</v>
      </c>
      <c r="M86" s="3">
        <v>9.3856899519476205</v>
      </c>
      <c r="N86" s="3">
        <v>12.3524359052386</v>
      </c>
      <c r="O86" s="3">
        <v>23.551082497375798</v>
      </c>
      <c r="P86" s="3">
        <v>16.346788897058399</v>
      </c>
      <c r="Q86" s="3">
        <v>13.4759581037613</v>
      </c>
      <c r="R86" s="3">
        <v>17.323757145199099</v>
      </c>
      <c r="S86" s="3">
        <v>5.6776547169792604</v>
      </c>
      <c r="T86" s="3">
        <v>14.7235983411611</v>
      </c>
      <c r="U86" s="3">
        <v>17.966618292208398</v>
      </c>
      <c r="V86" s="3">
        <v>19.432243010078601</v>
      </c>
    </row>
    <row r="87" spans="1:22" x14ac:dyDescent="0.35">
      <c r="A87" s="2">
        <v>44405</v>
      </c>
      <c r="B87" s="3">
        <v>14.9180062115037</v>
      </c>
      <c r="C87" s="3">
        <v>10.2640361056425</v>
      </c>
      <c r="D87" s="3">
        <v>14.488741402426401</v>
      </c>
      <c r="E87" s="3">
        <v>14.958229957349699</v>
      </c>
      <c r="F87" s="3">
        <v>11.939100570373</v>
      </c>
      <c r="G87" s="3">
        <v>9.3074282453822992</v>
      </c>
      <c r="H87" s="3">
        <v>13.494959347560201</v>
      </c>
      <c r="I87" s="3">
        <v>13.2504512648468</v>
      </c>
      <c r="J87" s="3">
        <v>14.5790657908464</v>
      </c>
      <c r="K87" s="3">
        <v>10.729765516239601</v>
      </c>
      <c r="L87" s="3">
        <v>8.5070481608277007</v>
      </c>
      <c r="M87" s="3">
        <v>9.31245776505218</v>
      </c>
      <c r="N87" s="3">
        <v>10.7694282967063</v>
      </c>
      <c r="O87" s="3">
        <v>23.3292915432393</v>
      </c>
      <c r="P87" s="3">
        <v>13.706416353677</v>
      </c>
      <c r="Q87" s="3">
        <v>12.867654420974301</v>
      </c>
      <c r="R87" s="3">
        <v>16.689550574325001</v>
      </c>
      <c r="S87" s="3">
        <v>5.4416331940666396</v>
      </c>
      <c r="T87" s="3">
        <v>14.250956547519699</v>
      </c>
      <c r="U87" s="3">
        <v>16.463686274365301</v>
      </c>
      <c r="V87" s="3">
        <v>19.055116584605699</v>
      </c>
    </row>
    <row r="88" spans="1:22" x14ac:dyDescent="0.35">
      <c r="A88" s="2">
        <v>44435</v>
      </c>
      <c r="B88" s="3">
        <v>15.2096646966589</v>
      </c>
      <c r="C88" s="3">
        <v>10.2081089858262</v>
      </c>
      <c r="D88" s="3">
        <v>14.757609679819501</v>
      </c>
      <c r="E88" s="3">
        <v>15.793160360819799</v>
      </c>
      <c r="F88" s="3">
        <v>11.875041479557799</v>
      </c>
      <c r="G88" s="3">
        <v>9.0775023844682394</v>
      </c>
      <c r="H88" s="3">
        <v>14.2132563470163</v>
      </c>
      <c r="I88" s="3">
        <v>12.9319523355901</v>
      </c>
      <c r="J88" s="3">
        <v>14.653817732957201</v>
      </c>
      <c r="K88" s="3">
        <v>10.192298452117001</v>
      </c>
      <c r="L88" s="3">
        <v>7.9428521566602903</v>
      </c>
      <c r="M88" s="3">
        <v>8.93632741978087</v>
      </c>
      <c r="N88" s="3">
        <v>11.125143291877899</v>
      </c>
      <c r="O88" s="3">
        <v>24.139257052235799</v>
      </c>
      <c r="P88" s="3">
        <v>13.3875263323631</v>
      </c>
      <c r="Q88" s="3">
        <v>13.482714061518999</v>
      </c>
      <c r="R88" s="3">
        <v>17.545706336434701</v>
      </c>
      <c r="S88" s="3">
        <v>5.4705730650270796</v>
      </c>
      <c r="T88" s="3">
        <v>14.7661528482394</v>
      </c>
      <c r="U88" s="3">
        <v>16.105625000797001</v>
      </c>
      <c r="V88" s="3">
        <v>18.846627204720299</v>
      </c>
    </row>
    <row r="89" spans="1:22" x14ac:dyDescent="0.35">
      <c r="A89" s="2">
        <v>44467</v>
      </c>
      <c r="B89" s="3">
        <v>15.3234463766105</v>
      </c>
      <c r="C89" s="3">
        <v>9.8198467765426294</v>
      </c>
      <c r="D89" s="3">
        <v>14.6459915731878</v>
      </c>
      <c r="E89" s="3">
        <v>15.548987455598899</v>
      </c>
      <c r="F89" s="3">
        <v>11.282286391261</v>
      </c>
      <c r="G89" s="3">
        <v>9.3229386432876602</v>
      </c>
      <c r="H89" s="3">
        <v>14.193190326768899</v>
      </c>
      <c r="I89" s="3">
        <v>13.0286788085685</v>
      </c>
      <c r="J89" s="3">
        <v>13.800845289936801</v>
      </c>
      <c r="K89" s="3">
        <v>10.15790575898</v>
      </c>
      <c r="L89" s="3">
        <v>7.4861428224954496</v>
      </c>
      <c r="M89" s="3">
        <v>9.2416584367468708</v>
      </c>
      <c r="N89" s="3">
        <v>10.192008183714</v>
      </c>
      <c r="O89" s="3">
        <v>24.928063496466901</v>
      </c>
      <c r="P89" s="3">
        <v>13.2016370984662</v>
      </c>
      <c r="Q89" s="3">
        <v>13.346159881927999</v>
      </c>
      <c r="R89" s="3">
        <v>17.277907055900901</v>
      </c>
      <c r="S89" s="3">
        <v>5.06240005101502</v>
      </c>
      <c r="T89" s="3">
        <v>14.5477799140372</v>
      </c>
      <c r="U89" s="3">
        <v>16.124826047403499</v>
      </c>
      <c r="V89" s="3">
        <v>18.843635173151601</v>
      </c>
    </row>
    <row r="90" spans="1:22" x14ac:dyDescent="0.35">
      <c r="A90" s="2">
        <v>44497</v>
      </c>
      <c r="B90" s="3">
        <v>15.164291204239399</v>
      </c>
      <c r="C90" s="3">
        <v>9.1420426703681503</v>
      </c>
      <c r="D90" s="3">
        <v>15.155214556151</v>
      </c>
      <c r="E90" s="3">
        <v>16.295985477477998</v>
      </c>
      <c r="F90" s="3">
        <v>12.122671965462599</v>
      </c>
      <c r="G90" s="3">
        <v>10.170139344165401</v>
      </c>
      <c r="H90" s="3">
        <v>14.579330614009701</v>
      </c>
      <c r="I90" s="3">
        <v>12.8999749980676</v>
      </c>
      <c r="J90" s="3">
        <v>13.842576784194501</v>
      </c>
      <c r="K90" s="3">
        <v>10.085230441693501</v>
      </c>
      <c r="L90" s="3">
        <v>7.4602067700163204</v>
      </c>
      <c r="M90" s="3">
        <v>9.4733158475613806</v>
      </c>
      <c r="N90" s="3">
        <v>10.461358334014699</v>
      </c>
      <c r="O90" s="3">
        <v>24.181801033759701</v>
      </c>
      <c r="P90" s="3">
        <v>13.471216377238401</v>
      </c>
      <c r="Q90" s="3">
        <v>13.5808163563958</v>
      </c>
      <c r="R90" s="3">
        <v>17.029639279192999</v>
      </c>
      <c r="S90" s="3">
        <v>5.3464987821256704</v>
      </c>
      <c r="T90" s="3">
        <v>14.5370784170583</v>
      </c>
      <c r="U90" s="3">
        <v>16.258259179714798</v>
      </c>
      <c r="V90" s="3">
        <v>18.792635029956799</v>
      </c>
    </row>
    <row r="91" spans="1:22" x14ac:dyDescent="0.35">
      <c r="A91" s="2">
        <v>44526</v>
      </c>
      <c r="B91" s="3">
        <v>15.190754848189499</v>
      </c>
      <c r="C91" s="3">
        <v>9.7412459062136705</v>
      </c>
      <c r="D91" s="3">
        <v>14.907047777603999</v>
      </c>
      <c r="E91" s="3">
        <v>15.9852985549786</v>
      </c>
      <c r="F91" s="3">
        <v>10.4626386434238</v>
      </c>
      <c r="G91" s="3">
        <v>9.6019113199008608</v>
      </c>
      <c r="H91" s="3">
        <v>14.323687991904301</v>
      </c>
      <c r="I91" s="3">
        <v>13.008647314774199</v>
      </c>
      <c r="J91" s="3">
        <v>12.8429891320422</v>
      </c>
      <c r="K91" s="3">
        <v>9.9337584224448801</v>
      </c>
      <c r="L91" s="3">
        <v>7.3300512225167198</v>
      </c>
      <c r="M91" s="3">
        <v>8.9992387952704398</v>
      </c>
      <c r="N91" s="3">
        <v>10.3305075428935</v>
      </c>
      <c r="O91" s="3">
        <v>22.740099456380701</v>
      </c>
      <c r="P91" s="3">
        <v>12.802281000916899</v>
      </c>
      <c r="Q91" s="3">
        <v>13.3754616878946</v>
      </c>
      <c r="R91" s="3">
        <v>16.9796434394869</v>
      </c>
      <c r="S91" s="3">
        <v>5.8065588534779398</v>
      </c>
      <c r="T91" s="3">
        <v>15.047654564654801</v>
      </c>
      <c r="U91" s="3">
        <v>16.314993759209401</v>
      </c>
      <c r="V91" s="3">
        <v>17.877484755774699</v>
      </c>
    </row>
    <row r="92" spans="1:22" x14ac:dyDescent="0.35">
      <c r="A92" s="2">
        <v>44558</v>
      </c>
      <c r="B92" s="3">
        <v>15.361151051402199</v>
      </c>
      <c r="C92" s="3">
        <v>9.2723201562832696</v>
      </c>
      <c r="D92" s="3">
        <v>14.5596826249014</v>
      </c>
      <c r="E92" s="3">
        <v>15.445072029009999</v>
      </c>
      <c r="F92" s="3">
        <v>10.343440249459499</v>
      </c>
      <c r="G92" s="3">
        <v>9.9712085427356296</v>
      </c>
      <c r="H92" s="3">
        <v>15.4929240745046</v>
      </c>
      <c r="I92" s="3">
        <v>13.8251395471551</v>
      </c>
      <c r="J92" s="3">
        <v>13.9188026996312</v>
      </c>
      <c r="K92" s="3">
        <v>10.382658125944101</v>
      </c>
      <c r="L92" s="3">
        <v>7.7179376794139598</v>
      </c>
      <c r="M92" s="3">
        <v>9.6803651532578208</v>
      </c>
      <c r="N92" s="3">
        <v>9.5781480767101197</v>
      </c>
      <c r="O92" s="3">
        <v>23.2494903180039</v>
      </c>
      <c r="P92" s="3">
        <v>12.2787905430019</v>
      </c>
      <c r="Q92" s="3">
        <v>13.0870216848268</v>
      </c>
      <c r="R92" s="3">
        <v>17.153728058034201</v>
      </c>
      <c r="S92" s="3">
        <v>5.4398414100946697</v>
      </c>
      <c r="T92" s="3">
        <v>15.456372580555399</v>
      </c>
      <c r="U92" s="3">
        <v>16.586709661445301</v>
      </c>
      <c r="V92" s="3">
        <v>17.801194669127</v>
      </c>
    </row>
    <row r="93" spans="1:22" x14ac:dyDescent="0.35">
      <c r="A93" s="2">
        <v>44589</v>
      </c>
      <c r="B93" s="3">
        <v>13.7503803748259</v>
      </c>
      <c r="C93" s="3">
        <v>9.8801913521044504</v>
      </c>
      <c r="D93" s="3">
        <v>14.902683137962599</v>
      </c>
      <c r="E93" s="3">
        <v>15.0722602524162</v>
      </c>
      <c r="F93" s="3">
        <v>10.16039922939</v>
      </c>
      <c r="G93" s="3">
        <v>10.768078206307599</v>
      </c>
      <c r="H93" s="3">
        <v>15.1396115003866</v>
      </c>
      <c r="I93" s="3">
        <v>12.6128977706118</v>
      </c>
      <c r="J93" s="3">
        <v>13.0986705959058</v>
      </c>
      <c r="K93" s="3">
        <v>9.0969297899021004</v>
      </c>
      <c r="L93" s="3">
        <v>8.1456611273810005</v>
      </c>
      <c r="M93" s="3">
        <v>9.5166553514139505</v>
      </c>
      <c r="N93" s="3">
        <v>9.7602342288360404</v>
      </c>
      <c r="O93" s="3">
        <v>22.329871350561699</v>
      </c>
      <c r="P93" s="3">
        <v>11.7612530658092</v>
      </c>
      <c r="Q93" s="3">
        <v>13.6765576525409</v>
      </c>
      <c r="R93" s="3">
        <v>16.993201902257901</v>
      </c>
      <c r="S93" s="3">
        <v>4.9296740923877902</v>
      </c>
      <c r="T93" s="3">
        <v>16.0683964760604</v>
      </c>
      <c r="U93" s="3">
        <v>15.0302708320318</v>
      </c>
      <c r="V93" s="3">
        <v>19.0556899379154</v>
      </c>
    </row>
    <row r="94" spans="1:22" x14ac:dyDescent="0.35">
      <c r="A94" s="2">
        <v>44620</v>
      </c>
      <c r="B94" s="3">
        <v>13.862701002742901</v>
      </c>
      <c r="C94" s="3">
        <v>9.97383592280638</v>
      </c>
      <c r="D94" s="3">
        <v>15.547153770922799</v>
      </c>
      <c r="E94" s="3">
        <v>14.871146930481601</v>
      </c>
      <c r="F94" s="3">
        <v>9.3256815107596491</v>
      </c>
      <c r="G94" s="3">
        <v>10.8480792727545</v>
      </c>
      <c r="H94" s="3">
        <v>15.5051641903556</v>
      </c>
      <c r="I94" s="3">
        <v>12.482482717035699</v>
      </c>
      <c r="J94" s="3">
        <v>13.627411218437601</v>
      </c>
      <c r="K94" s="3">
        <v>9.3837224615664194</v>
      </c>
      <c r="L94" s="3">
        <v>8.1090273132240895</v>
      </c>
      <c r="M94" s="3">
        <v>10.1060610143583</v>
      </c>
      <c r="N94" s="3">
        <v>9.6925985542091002</v>
      </c>
      <c r="O94" s="3">
        <v>21.669297541026999</v>
      </c>
      <c r="P94" s="3">
        <v>11.4212402884779</v>
      </c>
      <c r="Q94" s="3">
        <v>13.930218433446001</v>
      </c>
      <c r="R94" s="3">
        <v>17.2505897387469</v>
      </c>
      <c r="S94" s="3">
        <v>4.3334217516217102</v>
      </c>
      <c r="T94" s="3">
        <v>16.0683764543822</v>
      </c>
      <c r="U94" s="3">
        <v>14.5679448580049</v>
      </c>
      <c r="V94" s="3">
        <v>19.423733050138502</v>
      </c>
    </row>
    <row r="95" spans="1:22" x14ac:dyDescent="0.35">
      <c r="A95" s="2">
        <v>44648</v>
      </c>
      <c r="B95" s="3">
        <v>12.564867331694501</v>
      </c>
      <c r="C95" s="3">
        <v>9.8570018723816304</v>
      </c>
      <c r="D95" s="3">
        <v>15.023127445557</v>
      </c>
      <c r="E95" s="3">
        <v>14.305005226517499</v>
      </c>
      <c r="F95" s="3">
        <v>9.5157695864555407</v>
      </c>
      <c r="G95" s="3">
        <v>11.609216236747599</v>
      </c>
      <c r="H95" s="3">
        <v>15.344720538385801</v>
      </c>
      <c r="I95" s="3">
        <v>12.2914656639425</v>
      </c>
      <c r="J95" s="3">
        <v>14.078454176703501</v>
      </c>
      <c r="K95" s="3">
        <v>9.3163310219163495</v>
      </c>
      <c r="L95" s="3">
        <v>7.8360983215572997</v>
      </c>
      <c r="M95" s="3">
        <v>9.8322402872607402</v>
      </c>
      <c r="N95" s="3">
        <v>9.68830346016059</v>
      </c>
      <c r="O95" s="3">
        <v>22.023864531970801</v>
      </c>
      <c r="P95" s="3">
        <v>10.7096565067241</v>
      </c>
      <c r="Q95" s="3">
        <v>14.231096488175</v>
      </c>
      <c r="R95" s="3">
        <v>17.231698338136098</v>
      </c>
      <c r="S95" s="3">
        <v>4.5970372584594701</v>
      </c>
      <c r="T95" s="3">
        <v>16.361575846569</v>
      </c>
      <c r="U95" s="3">
        <v>14.3953613416818</v>
      </c>
      <c r="V95" s="3">
        <v>19.2911861272447</v>
      </c>
    </row>
    <row r="96" spans="1:22" x14ac:dyDescent="0.35">
      <c r="A96" s="2">
        <v>44679</v>
      </c>
      <c r="B96" s="3">
        <v>11.996618176170699</v>
      </c>
      <c r="C96" s="3">
        <v>8.7840387183646609</v>
      </c>
      <c r="D96" s="3">
        <v>14.726679262008</v>
      </c>
      <c r="E96" s="3">
        <v>13.9756722400502</v>
      </c>
      <c r="F96" s="3">
        <v>7.7638235964465601</v>
      </c>
      <c r="G96" s="3">
        <v>9.0903525346848006</v>
      </c>
      <c r="H96" s="3">
        <v>15.020567089783601</v>
      </c>
      <c r="I96" s="3">
        <v>11.4806423728125</v>
      </c>
      <c r="J96" s="3">
        <v>13.1903429736942</v>
      </c>
      <c r="K96" s="3">
        <v>8.9080145445059298</v>
      </c>
      <c r="L96" s="3">
        <v>6.7371085904070096</v>
      </c>
      <c r="M96" s="3">
        <v>9.2544032697668897</v>
      </c>
      <c r="N96" s="3">
        <v>10.302873557570599</v>
      </c>
      <c r="O96" s="3">
        <v>22.127774707049099</v>
      </c>
      <c r="P96" s="3">
        <v>10.2040869353427</v>
      </c>
      <c r="Q96" s="3">
        <v>13.701975227155801</v>
      </c>
      <c r="R96" s="3">
        <v>16.551992621964601</v>
      </c>
      <c r="S96" s="3">
        <v>4.6457216823649601</v>
      </c>
      <c r="T96" s="3">
        <v>16.329894048588201</v>
      </c>
      <c r="U96" s="3">
        <v>13.1665799145514</v>
      </c>
      <c r="V96" s="3">
        <v>19.308115535258601</v>
      </c>
    </row>
    <row r="97" spans="1:22" x14ac:dyDescent="0.35">
      <c r="A97" s="2">
        <v>44708</v>
      </c>
      <c r="B97" s="3">
        <v>12.5371771405143</v>
      </c>
      <c r="C97" s="3">
        <v>8.9536150185214396</v>
      </c>
      <c r="D97" s="3">
        <v>13.5802210208532</v>
      </c>
      <c r="E97" s="3">
        <v>13.204620771037501</v>
      </c>
      <c r="F97" s="3">
        <v>6.8072476076308996</v>
      </c>
      <c r="G97" s="3">
        <v>8.4619493134901695</v>
      </c>
      <c r="H97" s="3">
        <v>14.4180956244263</v>
      </c>
      <c r="I97" s="3">
        <v>11.370815454052099</v>
      </c>
      <c r="J97" s="3">
        <v>12.963642216351399</v>
      </c>
      <c r="K97" s="3">
        <v>8.8417482512912198</v>
      </c>
      <c r="L97" s="3">
        <v>6.7534375230904802</v>
      </c>
      <c r="M97" s="3">
        <v>9.0383079428477906</v>
      </c>
      <c r="N97" s="3">
        <v>9.4427619623008994</v>
      </c>
      <c r="O97" s="3">
        <v>20.692824599931399</v>
      </c>
      <c r="P97" s="3">
        <v>10.727039638579299</v>
      </c>
      <c r="Q97" s="3">
        <v>12.549444881623799</v>
      </c>
      <c r="R97" s="3">
        <v>16.1580360610191</v>
      </c>
      <c r="S97" s="3">
        <v>4.4516855100407202</v>
      </c>
      <c r="T97" s="3">
        <v>14.181663816303899</v>
      </c>
      <c r="U97" s="3">
        <v>12.445325713332901</v>
      </c>
      <c r="V97" s="3">
        <v>16.778681377367398</v>
      </c>
    </row>
    <row r="98" spans="1:22" x14ac:dyDescent="0.35">
      <c r="A98" s="2">
        <v>44740</v>
      </c>
      <c r="B98" s="3">
        <v>13.8208549251185</v>
      </c>
      <c r="C98" s="3">
        <v>6.5127458838067396</v>
      </c>
      <c r="D98" s="3">
        <v>12.5737277495369</v>
      </c>
      <c r="E98" s="3">
        <v>12.813726647076299</v>
      </c>
      <c r="F98" s="3">
        <v>6.7823326569691904</v>
      </c>
      <c r="G98" s="3">
        <v>7.2560614339410003</v>
      </c>
      <c r="H98" s="3">
        <v>13.542681106140201</v>
      </c>
      <c r="I98" s="3">
        <v>10.8292662398555</v>
      </c>
      <c r="J98" s="3">
        <v>11.845684304343401</v>
      </c>
      <c r="K98" s="3">
        <v>8.3319781115560492</v>
      </c>
      <c r="L98" s="3">
        <v>5.97480704046332</v>
      </c>
      <c r="M98" s="3">
        <v>8.7269762657900696</v>
      </c>
      <c r="N98" s="3">
        <v>8.2313353664154292</v>
      </c>
      <c r="O98" s="3">
        <v>20.177540999106199</v>
      </c>
      <c r="P98" s="3">
        <v>12.2439268662554</v>
      </c>
      <c r="Q98" s="3">
        <v>12.2655037075032</v>
      </c>
      <c r="R98" s="3">
        <v>15.4480237959608</v>
      </c>
      <c r="S98" s="3">
        <v>4.5225968816797097</v>
      </c>
      <c r="T98" s="3">
        <v>13.112656336612901</v>
      </c>
      <c r="U98" s="3">
        <v>11.289735944988999</v>
      </c>
      <c r="V98" s="3">
        <v>15.6001543466403</v>
      </c>
    </row>
    <row r="99" spans="1:22" x14ac:dyDescent="0.35">
      <c r="A99" s="2">
        <v>44770</v>
      </c>
      <c r="B99" s="3">
        <v>12.9931615147326</v>
      </c>
      <c r="C99" s="3">
        <v>6.59401211090311</v>
      </c>
      <c r="D99" s="3">
        <v>12.5855935601305</v>
      </c>
      <c r="E99" s="3">
        <v>12.8196402953473</v>
      </c>
      <c r="F99" s="3">
        <v>6.0153981070029499</v>
      </c>
      <c r="G99" s="3">
        <v>7.3265646156350703</v>
      </c>
      <c r="H99" s="3">
        <v>13.8730205180588</v>
      </c>
      <c r="I99" s="3">
        <v>10.596301084063001</v>
      </c>
      <c r="J99" s="3">
        <v>11.7558481655576</v>
      </c>
      <c r="K99" s="3">
        <v>8.6384097127697608</v>
      </c>
      <c r="L99" s="3">
        <v>6.0664833992390097</v>
      </c>
      <c r="M99" s="3">
        <v>8.8428527262743906</v>
      </c>
      <c r="N99" s="3">
        <v>8.0805073035787505</v>
      </c>
      <c r="O99" s="3">
        <v>21.741257295477201</v>
      </c>
      <c r="P99" s="3">
        <v>11.2051810401345</v>
      </c>
      <c r="Q99" s="3">
        <v>13.334984145690701</v>
      </c>
      <c r="R99" s="3">
        <v>15.088747040545799</v>
      </c>
      <c r="S99" s="3">
        <v>4.0204759004008501</v>
      </c>
      <c r="T99" s="3">
        <v>13.359983309772099</v>
      </c>
      <c r="U99" s="3">
        <v>10.946590764373701</v>
      </c>
      <c r="V99" s="3">
        <v>16.072051803954999</v>
      </c>
    </row>
    <row r="100" spans="1:22" x14ac:dyDescent="0.35">
      <c r="A100" s="2">
        <v>44799</v>
      </c>
      <c r="B100" s="3">
        <v>12.636209579853199</v>
      </c>
      <c r="C100" s="3">
        <v>6.7867436936641301</v>
      </c>
      <c r="D100" s="3">
        <v>12.835962114709799</v>
      </c>
      <c r="E100" s="3">
        <v>13.253571537464699</v>
      </c>
      <c r="F100" s="3">
        <v>6.1532933228284197</v>
      </c>
      <c r="G100" s="3">
        <v>7.8774209122310204</v>
      </c>
      <c r="H100" s="3">
        <v>13.958248393319099</v>
      </c>
      <c r="I100" s="3">
        <v>11.202352939021401</v>
      </c>
      <c r="J100" s="3">
        <v>11.474571705623401</v>
      </c>
      <c r="K100" s="3">
        <v>8.7162440742001692</v>
      </c>
      <c r="L100" s="3">
        <v>6.4818294233539602</v>
      </c>
      <c r="M100" s="3">
        <v>8.7867917120405199</v>
      </c>
      <c r="N100" s="3">
        <v>8.2537064041808605</v>
      </c>
      <c r="O100" s="3">
        <v>22.5724701703435</v>
      </c>
      <c r="P100" s="3">
        <v>11.096719926308401</v>
      </c>
      <c r="Q100" s="3">
        <v>13.533334370720601</v>
      </c>
      <c r="R100" s="3">
        <v>15.6210295315829</v>
      </c>
      <c r="S100" s="3">
        <v>4.6346306840261704</v>
      </c>
      <c r="T100" s="3">
        <v>13.478329592889001</v>
      </c>
      <c r="U100" s="3">
        <v>11.498553745303701</v>
      </c>
      <c r="V100" s="3">
        <v>16.526018451215499</v>
      </c>
    </row>
    <row r="101" spans="1:22" x14ac:dyDescent="0.35">
      <c r="A101" s="2">
        <v>44832</v>
      </c>
      <c r="B101" s="3">
        <v>11.727214101086901</v>
      </c>
      <c r="C101" s="3">
        <v>7.1610190941860701</v>
      </c>
      <c r="D101" s="3">
        <v>12.790131318621199</v>
      </c>
      <c r="E101" s="3">
        <v>11.2747365879105</v>
      </c>
      <c r="F101" s="3">
        <v>5.6214691172437101</v>
      </c>
      <c r="G101" s="3">
        <v>7.8235876515495004</v>
      </c>
      <c r="H101" s="3">
        <v>12.8658185728937</v>
      </c>
      <c r="I101" s="3">
        <v>10.1001131392721</v>
      </c>
      <c r="J101" s="3">
        <v>11.190912651838801</v>
      </c>
      <c r="K101" s="3">
        <v>8.1265961370486792</v>
      </c>
      <c r="L101" s="3">
        <v>6.43979643405752</v>
      </c>
      <c r="M101" s="3">
        <v>7.8170606664732398</v>
      </c>
      <c r="N101" s="3">
        <v>6.4268039509535599</v>
      </c>
      <c r="O101" s="3">
        <v>21.405027479484101</v>
      </c>
      <c r="P101" s="3">
        <v>9.9615648598593207</v>
      </c>
      <c r="Q101" s="3">
        <v>12.493855173727599</v>
      </c>
      <c r="R101" s="3">
        <v>15.181200744459399</v>
      </c>
      <c r="S101" s="3">
        <v>4.27632689111599</v>
      </c>
      <c r="T101" s="3">
        <v>12.6120932048615</v>
      </c>
      <c r="U101" s="3">
        <v>10.6529829743011</v>
      </c>
      <c r="V101" s="3">
        <v>14.512032922724099</v>
      </c>
    </row>
    <row r="102" spans="1:22" x14ac:dyDescent="0.35">
      <c r="A102" s="2">
        <v>44862</v>
      </c>
      <c r="B102" s="3">
        <v>10.9637211241257</v>
      </c>
      <c r="C102" s="3">
        <v>7.4211185524800802</v>
      </c>
      <c r="D102" s="3">
        <v>12.7699347451018</v>
      </c>
      <c r="E102" s="3">
        <v>11.8458847312489</v>
      </c>
      <c r="F102" s="3">
        <v>6.4000950421095997</v>
      </c>
      <c r="G102" s="3">
        <v>8.6708464855568099</v>
      </c>
      <c r="H102" s="3">
        <v>13.1445299486029</v>
      </c>
      <c r="I102" s="3">
        <v>10.556567049331401</v>
      </c>
      <c r="J102" s="3">
        <v>12.069262119078999</v>
      </c>
      <c r="K102" s="3">
        <v>9.6076445463514002</v>
      </c>
      <c r="L102" s="3">
        <v>6.9201252598356797</v>
      </c>
      <c r="M102" s="3">
        <v>8.3420400510586106</v>
      </c>
      <c r="N102" s="3">
        <v>6.9838923473114303</v>
      </c>
      <c r="O102" s="3">
        <v>22.052831440287701</v>
      </c>
      <c r="P102" s="3">
        <v>8.37507801708872</v>
      </c>
      <c r="Q102" s="3">
        <v>12.2951388743975</v>
      </c>
      <c r="R102" s="3">
        <v>15.251457722308</v>
      </c>
      <c r="S102" s="3">
        <v>4.7200480669214198</v>
      </c>
      <c r="T102" s="3">
        <v>12.5148472136897</v>
      </c>
      <c r="U102" s="3">
        <v>10.131668419856901</v>
      </c>
      <c r="V102" s="3">
        <v>15.2807324919804</v>
      </c>
    </row>
    <row r="103" spans="1:22" x14ac:dyDescent="0.35">
      <c r="A103" s="2">
        <v>44893</v>
      </c>
      <c r="B103" s="3">
        <v>11.557045057214999</v>
      </c>
      <c r="C103" s="3">
        <v>6.9074083969203004</v>
      </c>
      <c r="D103" s="3">
        <v>12.579172834616701</v>
      </c>
      <c r="E103" s="3">
        <v>12.643232421446401</v>
      </c>
      <c r="F103" s="3">
        <v>7.2946924914003102</v>
      </c>
      <c r="G103" s="3">
        <v>9.4081350265845796</v>
      </c>
      <c r="H103" s="3">
        <v>13.495204249141199</v>
      </c>
      <c r="I103" s="3">
        <v>12.574617917821501</v>
      </c>
      <c r="J103" s="3">
        <v>12.5136006821782</v>
      </c>
      <c r="K103" s="3">
        <v>10.514286492719799</v>
      </c>
      <c r="L103" s="3">
        <v>6.6146709649483197</v>
      </c>
      <c r="M103" s="3">
        <v>9.1744562711484505</v>
      </c>
      <c r="N103" s="3">
        <v>6.6641672111916499</v>
      </c>
      <c r="O103" s="3">
        <v>22.7768949715534</v>
      </c>
      <c r="P103" s="3">
        <v>9.7566380965232895</v>
      </c>
      <c r="Q103" s="3">
        <v>12.1777222802386</v>
      </c>
      <c r="R103" s="3">
        <v>15.5069006224282</v>
      </c>
      <c r="S103" s="3">
        <v>5.7640715111063097</v>
      </c>
      <c r="T103" s="3">
        <v>12.0047869559852</v>
      </c>
      <c r="U103" s="3">
        <v>11.088208743810901</v>
      </c>
      <c r="V103" s="3">
        <v>14.443435363198599</v>
      </c>
    </row>
    <row r="104" spans="1:22" x14ac:dyDescent="0.35">
      <c r="A104" s="2">
        <v>44923</v>
      </c>
      <c r="B104" s="3">
        <v>11.781904536097001</v>
      </c>
      <c r="C104" s="3">
        <v>7.2872698870720303</v>
      </c>
      <c r="D104" s="3">
        <v>12.183295828509699</v>
      </c>
      <c r="E104" s="3">
        <v>12.455930407260899</v>
      </c>
      <c r="F104" s="3">
        <v>7.5497400859329904</v>
      </c>
      <c r="G104" s="3">
        <v>9.2349110170390905</v>
      </c>
      <c r="H104" s="3">
        <v>13.431098203022</v>
      </c>
      <c r="I104" s="3">
        <v>12.5512575949974</v>
      </c>
      <c r="J104" s="3">
        <v>11.9720805210591</v>
      </c>
      <c r="K104" s="3">
        <v>10.523682610733999</v>
      </c>
      <c r="L104" s="3">
        <v>7.0242438568814096</v>
      </c>
      <c r="M104" s="3">
        <v>8.9634560458853496</v>
      </c>
      <c r="N104" s="3">
        <v>6.6841665793370604</v>
      </c>
      <c r="O104" s="3">
        <v>22.110751334263899</v>
      </c>
      <c r="P104" s="3">
        <v>10.7922419379942</v>
      </c>
      <c r="Q104" s="3">
        <v>11.1391509998417</v>
      </c>
      <c r="R104" s="3">
        <v>15.8137768940367</v>
      </c>
      <c r="S104" s="3">
        <v>5.7768255705449096</v>
      </c>
      <c r="T104" s="3">
        <v>12.1248127089082</v>
      </c>
      <c r="U104" s="3">
        <v>10.7948808747946</v>
      </c>
      <c r="V104" s="3">
        <v>14.399654794173999</v>
      </c>
    </row>
    <row r="105" spans="1:22" x14ac:dyDescent="0.35">
      <c r="A105" s="2">
        <v>44953</v>
      </c>
      <c r="B105" s="3">
        <v>12.6754519730386</v>
      </c>
      <c r="C105" s="3">
        <v>7.8269725668974299</v>
      </c>
      <c r="D105" s="3">
        <v>12.2896337025545</v>
      </c>
      <c r="E105" s="3">
        <v>13.303371217820001</v>
      </c>
      <c r="F105" s="3">
        <v>8.0579914640807093</v>
      </c>
      <c r="G105" s="3">
        <v>10.2450695760235</v>
      </c>
      <c r="H105" s="3">
        <v>13.593462414198401</v>
      </c>
      <c r="I105" s="3">
        <v>13.800883458530899</v>
      </c>
      <c r="J105" s="3">
        <v>13.069489126676499</v>
      </c>
      <c r="K105" s="3">
        <v>12.134895959485601</v>
      </c>
      <c r="L105" s="3">
        <v>7.15597894730797</v>
      </c>
      <c r="M105" s="3">
        <v>9.4818896288099896</v>
      </c>
      <c r="N105" s="3">
        <v>6.8865490600393198</v>
      </c>
      <c r="O105" s="3">
        <v>21.100441158890099</v>
      </c>
      <c r="P105" s="3">
        <v>12.2908954492313</v>
      </c>
      <c r="Q105" s="3">
        <v>11.676678516227099</v>
      </c>
      <c r="R105" s="3">
        <v>16.031738220378099</v>
      </c>
      <c r="S105" s="3">
        <v>5.2400258069235601</v>
      </c>
      <c r="T105" s="3">
        <v>11.6280703518803</v>
      </c>
      <c r="U105" s="3">
        <v>11.809943466541201</v>
      </c>
      <c r="V105" s="3">
        <v>14.9820977109772</v>
      </c>
    </row>
    <row r="106" spans="1:22" x14ac:dyDescent="0.35">
      <c r="A106" s="2">
        <v>44985</v>
      </c>
      <c r="B106" s="3">
        <v>12.2850434513434</v>
      </c>
      <c r="C106" s="3">
        <v>8.0078017998776492</v>
      </c>
      <c r="D106" s="3">
        <v>12.159558633848301</v>
      </c>
      <c r="E106" s="3">
        <v>12.0836601528981</v>
      </c>
      <c r="F106" s="3">
        <v>7.9997204826304298</v>
      </c>
      <c r="G106" s="3">
        <v>9.5045773410188392</v>
      </c>
      <c r="H106" s="3">
        <v>13.299063368183999</v>
      </c>
      <c r="I106" s="3">
        <v>14.423661287503799</v>
      </c>
      <c r="J106" s="3">
        <v>12.652043895043001</v>
      </c>
      <c r="K106" s="3">
        <v>12.653397735084299</v>
      </c>
      <c r="L106" s="3">
        <v>6.8043003954062398</v>
      </c>
      <c r="M106" s="3">
        <v>8.8844438317309802</v>
      </c>
      <c r="N106" s="3">
        <v>8.0587603743185596</v>
      </c>
      <c r="O106" s="3">
        <v>20.296831906481099</v>
      </c>
      <c r="P106" s="3">
        <v>10.687265233349899</v>
      </c>
      <c r="Q106" s="3">
        <v>11.134694121175</v>
      </c>
      <c r="R106" s="3">
        <v>15.5658903433837</v>
      </c>
      <c r="S106" s="3">
        <v>5.0818956092347403</v>
      </c>
      <c r="T106" s="3">
        <v>11.8241739634139</v>
      </c>
      <c r="U106" s="3">
        <v>11.928814170267</v>
      </c>
      <c r="V106" s="3">
        <v>14.2254041798125</v>
      </c>
    </row>
    <row r="107" spans="1:22" x14ac:dyDescent="0.35">
      <c r="A107" s="2">
        <v>45013</v>
      </c>
      <c r="B107" s="3">
        <v>11.9911617916902</v>
      </c>
      <c r="C107" s="3">
        <v>7.3256382702591401</v>
      </c>
      <c r="D107" s="3">
        <v>11.8007422515137</v>
      </c>
      <c r="E107" s="3">
        <v>11.9853714168582</v>
      </c>
      <c r="F107" s="3">
        <v>6.4501935789830904</v>
      </c>
      <c r="G107" s="3">
        <v>9.6837853695366807</v>
      </c>
      <c r="H107" s="3">
        <v>12.9084325487885</v>
      </c>
      <c r="I107" s="3">
        <v>14.928853981109199</v>
      </c>
      <c r="J107" s="3">
        <v>12.539033152489001</v>
      </c>
      <c r="K107" s="3">
        <v>13.225976425799001</v>
      </c>
      <c r="L107" s="3">
        <v>6.4626892189706702</v>
      </c>
      <c r="M107" s="3">
        <v>8.9671773528442298</v>
      </c>
      <c r="N107" s="3">
        <v>6.9497495747194096</v>
      </c>
      <c r="O107" s="3">
        <v>19.598370516556599</v>
      </c>
      <c r="P107" s="3">
        <v>10.782893816830899</v>
      </c>
      <c r="Q107" s="3">
        <v>11.031217287198301</v>
      </c>
      <c r="R107" s="3">
        <v>15.8187940711531</v>
      </c>
      <c r="S107" s="3">
        <v>4.6912940287348102</v>
      </c>
      <c r="T107" s="3">
        <v>10.8394406938821</v>
      </c>
      <c r="U107" s="3">
        <v>13.581359382797601</v>
      </c>
      <c r="V107" s="3">
        <v>15.1294169603922</v>
      </c>
    </row>
    <row r="108" spans="1:22" x14ac:dyDescent="0.35">
      <c r="A108" s="2">
        <v>45044</v>
      </c>
      <c r="B108" s="3">
        <v>12.2475804672805</v>
      </c>
      <c r="C108" s="3">
        <v>7.8778447631888699</v>
      </c>
      <c r="D108" s="3">
        <v>12.236900682331299</v>
      </c>
      <c r="E108" s="3">
        <v>11.677716438497701</v>
      </c>
      <c r="F108" s="3">
        <v>7.1695618425054102</v>
      </c>
      <c r="G108" s="3">
        <v>9.5931936395036601</v>
      </c>
      <c r="H108" s="3">
        <v>12.9899217650027</v>
      </c>
      <c r="I108" s="3">
        <v>15.102914269702399</v>
      </c>
      <c r="J108" s="3">
        <v>12.636572103796601</v>
      </c>
      <c r="K108" s="3">
        <v>13.3440252000531</v>
      </c>
      <c r="L108" s="3">
        <v>6.7903247265960198</v>
      </c>
      <c r="M108" s="3">
        <v>9.1453174616445096</v>
      </c>
      <c r="N108" s="3">
        <v>6.99429552617128</v>
      </c>
      <c r="O108" s="3">
        <v>20.773381668785799</v>
      </c>
      <c r="P108" s="3">
        <v>10.5469613886548</v>
      </c>
      <c r="Q108" s="3">
        <v>10.768674305532899</v>
      </c>
      <c r="R108" s="3">
        <v>15.2232747518281</v>
      </c>
      <c r="S108" s="3">
        <v>4.2450630589323204</v>
      </c>
      <c r="T108" s="3">
        <v>11.5477939162623</v>
      </c>
      <c r="U108" s="3">
        <v>13.7465694299574</v>
      </c>
      <c r="V108" s="3">
        <v>16.451490117022299</v>
      </c>
    </row>
    <row r="109" spans="1:22" x14ac:dyDescent="0.35">
      <c r="A109" s="2">
        <v>45072</v>
      </c>
      <c r="B109" s="3">
        <v>11.720320842347601</v>
      </c>
      <c r="C109" s="3">
        <v>8.2841168395895899</v>
      </c>
      <c r="D109" s="3">
        <v>12.0285158527139</v>
      </c>
      <c r="E109" s="3">
        <v>10.8081391963148</v>
      </c>
      <c r="F109" s="3">
        <v>7.3567071619205198</v>
      </c>
      <c r="G109" s="3">
        <v>9.1564246553428905</v>
      </c>
      <c r="H109" s="3">
        <v>13.134608200897899</v>
      </c>
      <c r="I109" s="3">
        <v>16.173985390239501</v>
      </c>
      <c r="J109" s="3">
        <v>12.031712262653</v>
      </c>
      <c r="K109" s="3">
        <v>12.9725893542403</v>
      </c>
      <c r="L109" s="3">
        <v>7.15527199506964</v>
      </c>
      <c r="M109" s="3">
        <v>8.6338400711877306</v>
      </c>
      <c r="N109" s="3">
        <v>7.5518685040650304</v>
      </c>
      <c r="O109" s="3">
        <v>21.339983130406001</v>
      </c>
      <c r="P109" s="3">
        <v>9.9083901456606096</v>
      </c>
      <c r="Q109" s="3">
        <v>11.1673684635618</v>
      </c>
      <c r="R109" s="3">
        <v>15.529486398732301</v>
      </c>
      <c r="S109" s="3">
        <v>4.0257284024266999</v>
      </c>
      <c r="T109" s="3">
        <v>10.799439144653499</v>
      </c>
      <c r="U109" s="3">
        <v>14.5170055123975</v>
      </c>
      <c r="V109" s="3">
        <v>16.507908565216098</v>
      </c>
    </row>
    <row r="110" spans="1:22" x14ac:dyDescent="0.35">
      <c r="A110" s="2">
        <v>45105</v>
      </c>
      <c r="B110" s="3">
        <v>11.8042224902859</v>
      </c>
      <c r="C110" s="3">
        <v>8.3293505934046195</v>
      </c>
      <c r="D110" s="3">
        <v>13.3283361162341</v>
      </c>
      <c r="E110" s="3">
        <v>10.1773321952712</v>
      </c>
      <c r="F110" s="3">
        <v>8.1136221186913406</v>
      </c>
      <c r="G110" s="3">
        <v>9.7972250525221192</v>
      </c>
      <c r="H110" s="3">
        <v>13.293091762486499</v>
      </c>
      <c r="I110" s="3">
        <v>16.251336965175799</v>
      </c>
      <c r="J110" s="3">
        <v>11.7763212945493</v>
      </c>
      <c r="K110" s="3">
        <v>12.1402720038139</v>
      </c>
      <c r="L110" s="3">
        <v>7.7636042222970998</v>
      </c>
      <c r="M110" s="3">
        <v>9.3160524815239096</v>
      </c>
      <c r="N110" s="3">
        <v>7.63515871111818</v>
      </c>
      <c r="O110" s="3">
        <v>21.777725270133899</v>
      </c>
      <c r="P110" s="3">
        <v>10.3122560352609</v>
      </c>
      <c r="Q110" s="3">
        <v>10.948149249213399</v>
      </c>
      <c r="R110" s="3">
        <v>14.9965667943687</v>
      </c>
      <c r="S110" s="3">
        <v>5.0342952097896303</v>
      </c>
      <c r="T110" s="3">
        <v>11.205228883221899</v>
      </c>
      <c r="U110" s="3">
        <v>15.477618565070699</v>
      </c>
      <c r="V110" s="3">
        <v>17.0230443157302</v>
      </c>
    </row>
    <row r="111" spans="1:22" x14ac:dyDescent="0.35">
      <c r="A111" s="2">
        <v>45135</v>
      </c>
      <c r="B111" s="3">
        <v>12.2208172792903</v>
      </c>
      <c r="C111" s="3">
        <v>9.3701997604299407</v>
      </c>
      <c r="D111" s="3">
        <v>13.5720366248859</v>
      </c>
      <c r="E111" s="3">
        <v>10.3074281531953</v>
      </c>
      <c r="F111" s="3">
        <v>8.3123105288433496</v>
      </c>
      <c r="G111" s="3">
        <v>10.7357510922137</v>
      </c>
      <c r="H111" s="3">
        <v>13.829698399523799</v>
      </c>
      <c r="I111" s="3">
        <v>16.874459109266098</v>
      </c>
      <c r="J111" s="3">
        <v>12.1616635432684</v>
      </c>
      <c r="K111" s="3">
        <v>12.019372557135499</v>
      </c>
      <c r="L111" s="3">
        <v>8.1738896259980702</v>
      </c>
      <c r="M111" s="3">
        <v>10.176703938111901</v>
      </c>
      <c r="N111" s="3">
        <v>8.1474182933530308</v>
      </c>
      <c r="O111" s="3">
        <v>21.5852308531327</v>
      </c>
      <c r="P111" s="3">
        <v>11.0308384367586</v>
      </c>
      <c r="Q111" s="3">
        <v>11.870248181911901</v>
      </c>
      <c r="R111" s="3">
        <v>15.9792644690048</v>
      </c>
      <c r="S111" s="3">
        <v>5.7775021858361404</v>
      </c>
      <c r="T111" s="3">
        <v>11.513479102385199</v>
      </c>
      <c r="U111" s="3">
        <v>14.199789859076301</v>
      </c>
      <c r="V111" s="3">
        <v>17.722486520958899</v>
      </c>
    </row>
    <row r="112" spans="1:22" x14ac:dyDescent="0.35">
      <c r="A112" s="2">
        <v>45166</v>
      </c>
      <c r="B112" s="3">
        <v>11.633123497065601</v>
      </c>
      <c r="C112" s="3">
        <v>9.0294204607017292</v>
      </c>
      <c r="D112" s="3">
        <v>13.648259582163799</v>
      </c>
      <c r="E112" s="3">
        <v>9.4287585283063198</v>
      </c>
      <c r="F112" s="3">
        <v>8.2500362433819294</v>
      </c>
      <c r="G112" s="3">
        <v>10.3792017955757</v>
      </c>
      <c r="H112" s="3">
        <v>13.8417237331164</v>
      </c>
      <c r="I112" s="3">
        <v>15.776936897976499</v>
      </c>
      <c r="J112" s="3">
        <v>11.815122317071101</v>
      </c>
      <c r="K112" s="3">
        <v>11.081702525471499</v>
      </c>
      <c r="L112" s="3">
        <v>7.9051311853985</v>
      </c>
      <c r="M112" s="3">
        <v>9.6718243539871391</v>
      </c>
      <c r="N112" s="3">
        <v>7.5611659637145303</v>
      </c>
      <c r="O112" s="3">
        <v>20.868206574562901</v>
      </c>
      <c r="P112" s="3">
        <v>10.1383172823693</v>
      </c>
      <c r="Q112" s="3">
        <v>11.1084222317411</v>
      </c>
      <c r="R112" s="3">
        <v>16.118541852632699</v>
      </c>
      <c r="S112" s="3">
        <v>6.0359722187404996</v>
      </c>
      <c r="T112" s="3">
        <v>11.1721731756938</v>
      </c>
      <c r="U112" s="3">
        <v>14.3775820263011</v>
      </c>
      <c r="V112" s="3">
        <v>17.129305159370301</v>
      </c>
    </row>
    <row r="113" spans="1:37" x14ac:dyDescent="0.35">
      <c r="A113" s="2">
        <v>45197</v>
      </c>
      <c r="B113" s="3">
        <v>11.713460321496401</v>
      </c>
      <c r="C113" s="3">
        <v>8.3859761618796007</v>
      </c>
      <c r="D113" s="3">
        <v>13.164456732443099</v>
      </c>
      <c r="E113" s="3">
        <v>10.002822776686299</v>
      </c>
      <c r="F113" s="3">
        <v>7.6633506686586399</v>
      </c>
      <c r="G113" s="3">
        <v>9.7192769800360992</v>
      </c>
      <c r="H113" s="3">
        <v>13.660153798318801</v>
      </c>
      <c r="I113" s="3">
        <v>15.284203647099501</v>
      </c>
      <c r="J113" s="3">
        <v>11.4457738327092</v>
      </c>
      <c r="K113" s="3">
        <v>10.574761636700799</v>
      </c>
      <c r="L113" s="3">
        <v>7.6746919825029698</v>
      </c>
      <c r="M113" s="3">
        <v>9.2952865448202395</v>
      </c>
      <c r="N113" s="3">
        <v>6.6423463656172697</v>
      </c>
      <c r="O113" s="3">
        <v>20.6049100129812</v>
      </c>
      <c r="P113" s="3">
        <v>9.8004761546553496</v>
      </c>
      <c r="Q113" s="3">
        <v>10.8708881265737</v>
      </c>
      <c r="R113" s="3">
        <v>15.175854894047699</v>
      </c>
      <c r="S113" s="3">
        <v>5.9113611901293002</v>
      </c>
      <c r="T113" s="3">
        <v>11.2909817244328</v>
      </c>
      <c r="U113" s="3">
        <v>12.903043214002199</v>
      </c>
      <c r="V113" s="3">
        <v>16.209774576095299</v>
      </c>
    </row>
    <row r="114" spans="1:37" x14ac:dyDescent="0.35">
      <c r="A114" s="2">
        <v>45226</v>
      </c>
      <c r="B114" s="3">
        <v>11.293854614944699</v>
      </c>
      <c r="C114" s="3">
        <v>8.4026493677856404</v>
      </c>
      <c r="D114" s="3">
        <v>12.286232179468699</v>
      </c>
      <c r="E114" s="3">
        <v>9.3209258314692303</v>
      </c>
      <c r="F114" s="3">
        <v>8.3187846903154199</v>
      </c>
      <c r="G114" s="3">
        <v>9.4675354701475403</v>
      </c>
      <c r="H114" s="3">
        <v>13.5973816100203</v>
      </c>
      <c r="I114" s="3">
        <v>14.8074773323012</v>
      </c>
      <c r="J114" s="3">
        <v>11.042766945094399</v>
      </c>
      <c r="K114" s="3">
        <v>9.6548299226128194</v>
      </c>
      <c r="L114" s="3">
        <v>7.1834865987726904</v>
      </c>
      <c r="M114" s="3">
        <v>9.0636975876727508</v>
      </c>
      <c r="N114" s="3">
        <v>6.5283332050718101</v>
      </c>
      <c r="O114" s="3">
        <v>19.943013899998402</v>
      </c>
      <c r="P114" s="3">
        <v>9.6798143427892303</v>
      </c>
      <c r="Q114" s="3">
        <v>9.9355700090539791</v>
      </c>
      <c r="R114" s="3">
        <v>14.2717774966225</v>
      </c>
      <c r="S114" s="3">
        <v>5.0152862532179903</v>
      </c>
      <c r="T114" s="3">
        <v>9.57194379601051</v>
      </c>
      <c r="U114" s="3">
        <v>12.9071650336299</v>
      </c>
      <c r="V114" s="3">
        <v>15.1880278651495</v>
      </c>
    </row>
    <row r="115" spans="1:37" x14ac:dyDescent="0.35">
      <c r="A115" s="2">
        <v>45258</v>
      </c>
      <c r="B115" s="3">
        <v>11.4810614991167</v>
      </c>
      <c r="C115" s="3">
        <v>8.8813886841733201</v>
      </c>
      <c r="D115" s="3">
        <v>12.482423484230999</v>
      </c>
      <c r="E115" s="3">
        <v>9.6373406425096704</v>
      </c>
      <c r="F115" s="3">
        <v>8.3157450153544801</v>
      </c>
      <c r="G115" s="3">
        <v>10.0907398021755</v>
      </c>
      <c r="H115" s="3">
        <v>13.5417574443023</v>
      </c>
      <c r="I115" s="3">
        <v>15.7027273696878</v>
      </c>
      <c r="J115" s="3">
        <v>11.945603389911099</v>
      </c>
      <c r="K115" s="3">
        <v>10.250966012814899</v>
      </c>
      <c r="L115" s="3">
        <v>7.7764986049998299</v>
      </c>
      <c r="M115" s="3">
        <v>9.8545657799403692</v>
      </c>
      <c r="N115" s="3">
        <v>6.8393935229725402</v>
      </c>
      <c r="O115" s="3">
        <v>20.5940148294114</v>
      </c>
      <c r="P115" s="3">
        <v>9.6214938027479207</v>
      </c>
      <c r="Q115" s="3">
        <v>10.478271815656999</v>
      </c>
      <c r="R115" s="3">
        <v>14.4765389390382</v>
      </c>
      <c r="S115" s="3">
        <v>4.9228405221832503</v>
      </c>
      <c r="T115" s="3">
        <v>10.262712579068401</v>
      </c>
      <c r="U115" s="3">
        <v>14.082208912754</v>
      </c>
      <c r="V115" s="3">
        <v>16.373730867136299</v>
      </c>
    </row>
    <row r="116" spans="1:37" x14ac:dyDescent="0.35">
      <c r="A116" s="2">
        <v>45288</v>
      </c>
      <c r="B116" s="3">
        <v>11.323999861474199</v>
      </c>
      <c r="C116" s="3">
        <v>7.6890226791926404</v>
      </c>
      <c r="D116" s="3">
        <v>12.8813312293242</v>
      </c>
      <c r="E116" s="3">
        <v>9.4504273989783005</v>
      </c>
      <c r="F116" s="3">
        <v>8.5452499882714399</v>
      </c>
      <c r="G116" s="3">
        <v>11.661480247897501</v>
      </c>
      <c r="H116" s="3">
        <v>13.6347097511938</v>
      </c>
      <c r="I116" s="3">
        <v>16.218161023358402</v>
      </c>
      <c r="J116" s="3">
        <v>12.9974668025339</v>
      </c>
      <c r="K116" s="3">
        <v>10.429385201579301</v>
      </c>
      <c r="L116" s="3">
        <v>7.99745404743215</v>
      </c>
      <c r="M116" s="3">
        <v>9.9877509365861403</v>
      </c>
      <c r="N116" s="3">
        <v>6.5697501852039997</v>
      </c>
      <c r="O116" s="3">
        <v>22.247669042533399</v>
      </c>
      <c r="P116" s="3">
        <v>9.3412226218690808</v>
      </c>
      <c r="Q116" s="3">
        <v>10.8939900808779</v>
      </c>
      <c r="R116" s="3">
        <v>14.589873845501099</v>
      </c>
      <c r="S116" s="3">
        <v>4.3767315982824897</v>
      </c>
      <c r="T116" s="3">
        <v>10.5627908111291</v>
      </c>
      <c r="U116" s="3">
        <v>14.5641000540378</v>
      </c>
      <c r="V116" s="3">
        <v>18.023885436275901</v>
      </c>
    </row>
    <row r="117" spans="1:37" x14ac:dyDescent="0.35">
      <c r="A117" s="2">
        <v>45317</v>
      </c>
      <c r="B117" s="3">
        <v>10.8844136506392</v>
      </c>
      <c r="C117" s="3">
        <v>8.0944975131591796</v>
      </c>
      <c r="D117" s="3">
        <v>12.5387995830376</v>
      </c>
      <c r="E117" s="3">
        <v>9.6390408398493701</v>
      </c>
      <c r="F117" s="3">
        <v>8.1805837942495696</v>
      </c>
      <c r="G117" s="3">
        <v>11.416727389880499</v>
      </c>
      <c r="H117" s="3">
        <v>13.8190804987516</v>
      </c>
      <c r="I117" s="3">
        <v>15.977932887486</v>
      </c>
      <c r="J117" s="3">
        <v>12.7902285345717</v>
      </c>
      <c r="K117" s="3">
        <v>9.6260405232997108</v>
      </c>
      <c r="L117" s="3">
        <v>7.7876640395435697</v>
      </c>
      <c r="M117" s="3">
        <v>9.6676187685229795</v>
      </c>
      <c r="N117" s="3">
        <v>6.87002953318434</v>
      </c>
      <c r="O117" s="3">
        <v>21.919241177621501</v>
      </c>
      <c r="P117" s="3">
        <v>8.7951926227032704</v>
      </c>
      <c r="Q117" s="3">
        <v>10.7290703318097</v>
      </c>
      <c r="R117" s="3">
        <v>14.119876795071701</v>
      </c>
      <c r="S117" s="3">
        <v>4.9422899897006198</v>
      </c>
      <c r="T117" s="3">
        <v>10.550911926540699</v>
      </c>
      <c r="U117" s="3">
        <v>14.4988895286376</v>
      </c>
      <c r="V117" s="3">
        <v>18.492986803652901</v>
      </c>
    </row>
    <row r="118" spans="1:37" x14ac:dyDescent="0.35">
      <c r="A118" s="2">
        <v>45350</v>
      </c>
      <c r="B118" s="3">
        <v>11.339586301105999</v>
      </c>
      <c r="C118" s="3">
        <v>7.3744378026360202</v>
      </c>
      <c r="D118" s="3">
        <v>13.1013814332942</v>
      </c>
      <c r="E118" s="3">
        <v>10.0011618634841</v>
      </c>
      <c r="F118" s="3">
        <v>9.2717574336873199</v>
      </c>
      <c r="G118" s="3">
        <v>11.517900100158601</v>
      </c>
      <c r="H118" s="3">
        <v>14.216906131951299</v>
      </c>
      <c r="I118" s="3">
        <v>16.3846089961819</v>
      </c>
      <c r="J118" s="3">
        <v>12.425594297796</v>
      </c>
      <c r="K118" s="3">
        <v>10.3983987467501</v>
      </c>
      <c r="L118" s="3">
        <v>7.9497203597891204</v>
      </c>
      <c r="M118" s="3">
        <v>9.2031664905296608</v>
      </c>
      <c r="N118" s="3">
        <v>7.0153753270864003</v>
      </c>
      <c r="O118" s="3">
        <v>22.400235624159301</v>
      </c>
      <c r="P118" s="3">
        <v>9.1234531118953104</v>
      </c>
      <c r="Q118" s="3">
        <v>10.651493092876001</v>
      </c>
      <c r="R118" s="3">
        <v>14.3164624790824</v>
      </c>
      <c r="S118" s="3">
        <v>5.0762206487421802</v>
      </c>
      <c r="T118" s="3">
        <v>10.0797687050751</v>
      </c>
      <c r="U118" s="3">
        <v>16.705815945638001</v>
      </c>
      <c r="V118" s="3">
        <v>18.9915418590789</v>
      </c>
    </row>
    <row r="119" spans="1:37" x14ac:dyDescent="0.35">
      <c r="A119" s="2">
        <v>45379</v>
      </c>
      <c r="B119" s="3">
        <v>11.7776671089724</v>
      </c>
      <c r="C119" s="3">
        <v>8.0101584695627306</v>
      </c>
      <c r="D119" s="3">
        <v>12.9610516416591</v>
      </c>
      <c r="E119" s="3">
        <v>9.4998308578806192</v>
      </c>
      <c r="F119" s="3">
        <v>8.5549795861279208</v>
      </c>
      <c r="G119" s="3">
        <v>12.7352635029249</v>
      </c>
      <c r="H119" s="3">
        <v>13.8645283030647</v>
      </c>
      <c r="I119" s="3">
        <v>17.4017760143884</v>
      </c>
      <c r="J119" s="3">
        <v>12.666839119204299</v>
      </c>
      <c r="K119" s="3">
        <v>10.6801748672952</v>
      </c>
      <c r="L119" s="3">
        <v>7.7414008610111802</v>
      </c>
      <c r="M119" s="3">
        <v>9.4199601796596504</v>
      </c>
      <c r="N119" s="3">
        <v>7.0048286768960697</v>
      </c>
      <c r="O119" s="3">
        <v>22.45850761694</v>
      </c>
      <c r="P119" s="3">
        <v>9.1966678355767097</v>
      </c>
      <c r="Q119" s="3">
        <v>10.191583162632501</v>
      </c>
      <c r="R119" s="3">
        <v>14.1392708984728</v>
      </c>
      <c r="S119" s="3">
        <v>5.1012747360866504</v>
      </c>
      <c r="T119" s="3">
        <v>9.5664410699795202</v>
      </c>
      <c r="U119" s="3">
        <v>16.993558739091899</v>
      </c>
      <c r="V119" s="3">
        <v>18.183487447388401</v>
      </c>
    </row>
    <row r="120" spans="1:37" x14ac:dyDescent="0.35">
      <c r="A120" s="2">
        <v>45408</v>
      </c>
      <c r="B120" s="3">
        <v>12.504408435003899</v>
      </c>
      <c r="C120" s="3">
        <v>7.8126359885458303</v>
      </c>
      <c r="D120" s="3">
        <v>11.779548576732999</v>
      </c>
      <c r="E120" s="3">
        <v>9.0330757766235905</v>
      </c>
      <c r="F120" s="3">
        <v>8.7190117573894508</v>
      </c>
      <c r="G120" s="3">
        <v>13.188391133530001</v>
      </c>
      <c r="H120" s="3">
        <v>14.1763815625504</v>
      </c>
      <c r="I120" s="3">
        <v>16.934206933931499</v>
      </c>
      <c r="J120" s="3">
        <v>12.685836832912701</v>
      </c>
      <c r="K120" s="3">
        <v>9.7589183981451502</v>
      </c>
      <c r="L120" s="3">
        <v>7.5444394109537702</v>
      </c>
      <c r="M120" s="3">
        <v>9.2983169467156692</v>
      </c>
      <c r="N120" s="3">
        <v>7.2955590746832799</v>
      </c>
      <c r="O120" s="3">
        <v>22.584795890686799</v>
      </c>
      <c r="P120" s="3">
        <v>9.9272602933140703</v>
      </c>
      <c r="Q120" s="3">
        <v>9.9326077104334303</v>
      </c>
      <c r="R120" s="3">
        <v>14.068171617999701</v>
      </c>
      <c r="S120" s="3">
        <v>5.5306350546181404</v>
      </c>
      <c r="T120" s="3">
        <v>9.0310590677019995</v>
      </c>
      <c r="U120" s="3">
        <v>15.243045928814499</v>
      </c>
      <c r="V120" s="3">
        <v>17.328709952507101</v>
      </c>
    </row>
    <row r="121" spans="1:37" x14ac:dyDescent="0.35">
      <c r="A121" s="2">
        <v>45440</v>
      </c>
      <c r="B121" s="3">
        <v>12.700524277288</v>
      </c>
      <c r="C121" s="3">
        <v>9.9420726381315898</v>
      </c>
      <c r="D121" s="3">
        <v>11.7058018380578</v>
      </c>
      <c r="E121" s="3">
        <v>8.7330273269398102</v>
      </c>
      <c r="F121" s="3">
        <v>8.8808053850688609</v>
      </c>
      <c r="G121" s="3">
        <v>13.557172400988801</v>
      </c>
      <c r="H121" s="3">
        <v>14.3856163768665</v>
      </c>
      <c r="I121" s="3">
        <v>17.912255185440898</v>
      </c>
      <c r="J121" s="3">
        <v>12.0098193292947</v>
      </c>
      <c r="K121" s="3">
        <v>9.7920856018523796</v>
      </c>
      <c r="L121" s="3">
        <v>7.1867159481043004</v>
      </c>
      <c r="M121" s="3">
        <v>9.6503909576708402</v>
      </c>
      <c r="N121" s="3">
        <v>7.1963130067513497</v>
      </c>
      <c r="O121" s="3">
        <v>22.8740210239337</v>
      </c>
      <c r="P121" s="3">
        <v>10.308450288300801</v>
      </c>
      <c r="Q121" s="3">
        <v>9.5982274327690096</v>
      </c>
      <c r="R121" s="3">
        <v>14.0323745306716</v>
      </c>
      <c r="S121" s="3">
        <v>5.9590739315286996</v>
      </c>
      <c r="T121" s="3">
        <v>8.3691865472190408</v>
      </c>
      <c r="U121" s="3">
        <v>16.0179040754611</v>
      </c>
      <c r="V121" s="3">
        <v>16.3242453136974</v>
      </c>
    </row>
    <row r="122" spans="1:37" x14ac:dyDescent="0.35">
      <c r="A122" s="2">
        <v>45470</v>
      </c>
      <c r="B122" s="3">
        <v>12.0730410989023</v>
      </c>
      <c r="C122" s="3">
        <v>7.9137646320117501</v>
      </c>
      <c r="D122" s="3">
        <v>11.821795525898899</v>
      </c>
      <c r="E122" s="3">
        <v>8.9811033103559392</v>
      </c>
      <c r="F122" s="3">
        <v>8.9743983962826803</v>
      </c>
      <c r="G122" s="3">
        <v>11.5720953968535</v>
      </c>
      <c r="H122" s="3">
        <v>13.875334786691401</v>
      </c>
      <c r="I122" s="3">
        <v>18.341393577771498</v>
      </c>
      <c r="J122" s="3">
        <v>11.2318672491305</v>
      </c>
      <c r="K122" s="3">
        <v>9.74510713732192</v>
      </c>
      <c r="L122" s="3">
        <v>7.0391562149815199</v>
      </c>
      <c r="M122" s="3">
        <v>9.5973932803582294</v>
      </c>
      <c r="N122" s="3">
        <v>7.0192173977837697</v>
      </c>
      <c r="O122" s="3">
        <v>23.5410030619602</v>
      </c>
      <c r="P122" s="3">
        <v>9.7943261988186006</v>
      </c>
      <c r="Q122" s="3">
        <v>10.0628647553121</v>
      </c>
      <c r="R122" s="3">
        <v>13.3770953488852</v>
      </c>
      <c r="S122" s="3">
        <v>5.8641494522753499</v>
      </c>
      <c r="T122" s="3">
        <v>8.4952180918493703</v>
      </c>
      <c r="U122" s="3">
        <v>14.501508495481501</v>
      </c>
      <c r="V122" s="3">
        <v>16.6390573022538</v>
      </c>
    </row>
    <row r="124" spans="1:37" x14ac:dyDescent="0.35">
      <c r="A124" s="2" t="s">
        <v>91</v>
      </c>
      <c r="B124" s="3" cm="1">
        <f t="array" ref="B124">MIN(_xlfn._xlws.FILTER(B1:B122, ISNUMBER(B1:B122)))</f>
        <v>9.4365511654827205</v>
      </c>
      <c r="C124" s="3" cm="1">
        <f t="array" ref="C124">MIN(_xlfn._xlws.FILTER(C1:C122, ISNUMBER(C1:C122)))</f>
        <v>6.5127458838067396</v>
      </c>
      <c r="D124" s="3" cm="1">
        <f t="array" ref="D124">MIN(_xlfn._xlws.FILTER(D1:D122, ISNUMBER(D1:D122)))</f>
        <v>10.868779165789199</v>
      </c>
      <c r="E124" s="3" cm="1">
        <f t="array" ref="E124">MIN(_xlfn._xlws.FILTER(E1:E122, ISNUMBER(E1:E122)))</f>
        <v>8.7330273269398102</v>
      </c>
      <c r="F124" s="3" cm="1">
        <f t="array" ref="F124">MIN(_xlfn._xlws.FILTER(F1:F122, ISNUMBER(F1:F122)))</f>
        <v>5.6214691172437101</v>
      </c>
      <c r="G124" s="3" cm="1">
        <f t="array" ref="G124">MIN(_xlfn._xlws.FILTER(G1:G122, ISNUMBER(G1:G122)))</f>
        <v>7.2560614339410003</v>
      </c>
      <c r="H124" s="3" cm="1">
        <f t="array" ref="H124">MIN(_xlfn._xlws.FILTER(H1:H122, ISNUMBER(H1:H122)))</f>
        <v>12.8658185728937</v>
      </c>
      <c r="I124" s="3" cm="1">
        <f t="array" ref="I124">MIN(_xlfn._xlws.FILTER(I1:I122, ISNUMBER(I1:I122)))</f>
        <v>10.1001131392721</v>
      </c>
      <c r="J124" s="3" cm="1">
        <f t="array" ref="J124">MIN(_xlfn._xlws.FILTER(J1:J122, ISNUMBER(J1:J122)))</f>
        <v>10.4936077994464</v>
      </c>
      <c r="K124" s="3" cm="1">
        <f t="array" ref="K124">MIN(_xlfn._xlws.FILTER(K1:K122, ISNUMBER(K1:K122)))</f>
        <v>7.5468531158846304</v>
      </c>
      <c r="L124" s="3" cm="1">
        <f t="array" ref="L124">MIN(_xlfn._xlws.FILTER(L1:L122, ISNUMBER(L1:L122)))</f>
        <v>5.97480704046332</v>
      </c>
      <c r="M124" s="3" cm="1">
        <f t="array" ref="M124">MIN(_xlfn._xlws.FILTER(M1:M122, ISNUMBER(M1:M122)))</f>
        <v>7.8170606664732398</v>
      </c>
      <c r="N124" s="3" cm="1">
        <f t="array" ref="N124">MIN(_xlfn._xlws.FILTER(N1:N122, ISNUMBER(N1:N122)))</f>
        <v>3.7631589481582499</v>
      </c>
      <c r="O124" s="3" cm="1">
        <f t="array" ref="O124">MIN(_xlfn._xlws.FILTER(O1:O122, ISNUMBER(O1:O122)))</f>
        <v>14.201887152011199</v>
      </c>
      <c r="P124" s="3" cm="1">
        <f t="array" ref="P124">MIN(_xlfn._xlws.FILTER(P1:P122, ISNUMBER(P1:P122)))</f>
        <v>8.37507801708872</v>
      </c>
      <c r="Q124" s="3" cm="1">
        <f t="array" ref="Q124">MIN(_xlfn._xlws.FILTER(Q1:Q122, ISNUMBER(Q1:Q122)))</f>
        <v>9.5982274327690096</v>
      </c>
      <c r="R124" s="3" cm="1">
        <f t="array" ref="R124">MIN(_xlfn._xlws.FILTER(R1:R122, ISNUMBER(R1:R122)))</f>
        <v>12.5993528487419</v>
      </c>
      <c r="S124" s="3" cm="1">
        <f t="array" ref="S124">MIN(_xlfn._xlws.FILTER(S1:S122, ISNUMBER(S1:S122)))</f>
        <v>4.0204759004008501</v>
      </c>
      <c r="T124" s="3" cm="1">
        <f t="array" ref="T124">MIN(_xlfn._xlws.FILTER(T1:T122, ISNUMBER(T1:T122)))</f>
        <v>8.3691865472190408</v>
      </c>
      <c r="U124" s="3" cm="1">
        <f t="array" ref="U124">MIN(_xlfn._xlws.FILTER(U1:U122, ISNUMBER(U1:U122)))</f>
        <v>10.131668419856901</v>
      </c>
      <c r="V124" s="3" cm="1">
        <f t="array" ref="V124">MIN(_xlfn._xlws.FILTER(V1:V122, ISNUMBER(V1:V122)))</f>
        <v>11.3850168015324</v>
      </c>
    </row>
    <row r="125" spans="1:37" x14ac:dyDescent="0.35">
      <c r="A125" s="2" t="s">
        <v>92</v>
      </c>
      <c r="B125" s="3" cm="1">
        <f t="array" ref="B125">MAX(_xlfn._xlws.FILTER(B1:B122, ISNUMBER(B1:B122)))</f>
        <v>17.677540054040598</v>
      </c>
      <c r="C125" s="3" cm="1">
        <f t="array" ref="C125">MAX(_xlfn._xlws.FILTER(C1:C122, ISNUMBER(C1:C122)))</f>
        <v>19.158148918675799</v>
      </c>
      <c r="D125" s="3" cm="1">
        <f t="array" ref="D125">MAX(_xlfn._xlws.FILTER(D1:D122, ISNUMBER(D1:D122)))</f>
        <v>17.948280176735</v>
      </c>
      <c r="E125" s="3" cm="1">
        <f t="array" ref="E125">MAX(_xlfn._xlws.FILTER(E1:E122, ISNUMBER(E1:E122)))</f>
        <v>18.374101014707598</v>
      </c>
      <c r="F125" s="3" cm="1">
        <f t="array" ref="F125">MAX(_xlfn._xlws.FILTER(F1:F122, ISNUMBER(F1:F122)))</f>
        <v>15.015977701707699</v>
      </c>
      <c r="G125" s="3" cm="1">
        <f t="array" ref="G125">MAX(_xlfn._xlws.FILTER(G1:G122, ISNUMBER(G1:G122)))</f>
        <v>23.602552896019901</v>
      </c>
      <c r="H125" s="3" cm="1">
        <f t="array" ref="H125">MAX(_xlfn._xlws.FILTER(H1:H122, ISNUMBER(H1:H122)))</f>
        <v>19.7498854333849</v>
      </c>
      <c r="I125" s="3" cm="1">
        <f t="array" ref="I125">MAX(_xlfn._xlws.FILTER(I1:I122, ISNUMBER(I1:I122)))</f>
        <v>18.341393577771498</v>
      </c>
      <c r="J125" s="3" cm="1">
        <f t="array" ref="J125">MAX(_xlfn._xlws.FILTER(J1:J122, ISNUMBER(J1:J122)))</f>
        <v>19.474524538374901</v>
      </c>
      <c r="K125" s="3" cm="1">
        <f t="array" ref="K125">MAX(_xlfn._xlws.FILTER(K1:K122, ISNUMBER(K1:K122)))</f>
        <v>14.035774678273199</v>
      </c>
      <c r="L125" s="3" cm="1">
        <f t="array" ref="L125">MAX(_xlfn._xlws.FILTER(L1:L122, ISNUMBER(L1:L122)))</f>
        <v>25.499622101552301</v>
      </c>
      <c r="M125" s="3" cm="1">
        <f t="array" ref="M125">MAX(_xlfn._xlws.FILTER(M1:M122, ISNUMBER(M1:M122)))</f>
        <v>17.925747884743</v>
      </c>
      <c r="N125" s="3" cm="1">
        <f t="array" ref="N125">MAX(_xlfn._xlws.FILTER(N1:N122, ISNUMBER(N1:N122)))</f>
        <v>15.1193844538398</v>
      </c>
      <c r="O125" s="3" cm="1">
        <f t="array" ref="O125">MAX(_xlfn._xlws.FILTER(O1:O122, ISNUMBER(O1:O122)))</f>
        <v>24.928063496466901</v>
      </c>
      <c r="P125" s="3" cm="1">
        <f t="array" ref="P125">MAX(_xlfn._xlws.FILTER(P1:P122, ISNUMBER(P1:P122)))</f>
        <v>17.300602514898198</v>
      </c>
      <c r="Q125" s="3" cm="1">
        <f t="array" ref="Q125">MAX(_xlfn._xlws.FILTER(Q1:Q122, ISNUMBER(Q1:Q122)))</f>
        <v>15.558028100259</v>
      </c>
      <c r="R125" s="3" cm="1">
        <f t="array" ref="R125">MAX(_xlfn._xlws.FILTER(R1:R122, ISNUMBER(R1:R122)))</f>
        <v>19.531635195126398</v>
      </c>
      <c r="S125" s="3" cm="1">
        <f t="array" ref="S125">MAX(_xlfn._xlws.FILTER(S1:S122, ISNUMBER(S1:S122)))</f>
        <v>11.062112396358399</v>
      </c>
      <c r="T125" s="3" cm="1">
        <f t="array" ref="T125">MAX(_xlfn._xlws.FILTER(T1:T122, ISNUMBER(T1:T122)))</f>
        <v>17.284095466738901</v>
      </c>
      <c r="U125" s="3" cm="1">
        <f t="array" ref="U125">MAX(_xlfn._xlws.FILTER(U1:U122, ISNUMBER(U1:U122)))</f>
        <v>21.518346319630201</v>
      </c>
      <c r="V125" s="3" cm="1">
        <f t="array" ref="V125">MAX(_xlfn._xlws.FILTER(V1:V122, ISNUMBER(V1:V122)))</f>
        <v>21.3545110547234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0.38100000000000001</v>
      </c>
      <c r="C127" s="9" cm="1">
        <f t="array" ref="C127">_xlfn.PERCENTRANK.EXC(_xlfn._xlws.FILTER(C1:C122, ISNUMBER(C1:C122)),C122)</f>
        <v>0.114</v>
      </c>
      <c r="D127" s="9" cm="1">
        <f t="array" ref="D127">_xlfn.PERCENTRANK.EXC(_xlfn._xlws.FILTER(D1:D122, ISNUMBER(D1:D122)),D122)</f>
        <v>4.9000000000000002E-2</v>
      </c>
      <c r="E127" s="9" cm="1">
        <f t="array" ref="E127">_xlfn.PERCENTRANK.EXC(_xlfn._xlws.FILTER(E1:E122, ISNUMBER(E1:E122)),E122)</f>
        <v>1.6E-2</v>
      </c>
      <c r="F127" s="9" cm="1">
        <f t="array" ref="F127">_xlfn.PERCENTRANK.EXC(_xlfn._xlws.FILTER(F1:F122, ISNUMBER(F1:F122)),F122)</f>
        <v>0.221</v>
      </c>
      <c r="G127" s="9" cm="1">
        <f t="array" ref="G127">_xlfn.PERCENTRANK.EXC(_xlfn._xlws.FILTER(G1:G122, ISNUMBER(G1:G122)),G122)</f>
        <v>0.34399999999999997</v>
      </c>
      <c r="H127" s="9" cm="1">
        <f t="array" ref="H127">_xlfn.PERCENTRANK.EXC(_xlfn._xlws.FILTER(H1:H122, ISNUMBER(H1:H122)),H122)</f>
        <v>0.188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3.7999999999999999E-2</v>
      </c>
      <c r="K127" s="9" cm="1">
        <f t="array" ref="K127">_xlfn.PERCENTRANK.EXC(_xlfn._xlws.FILTER(K1:K122, ISNUMBER(K1:K122)),K122)</f>
        <v>0.40100000000000002</v>
      </c>
      <c r="L127" s="9" cm="1">
        <f t="array" ref="L127">_xlfn.PERCENTRANK.EXC(_xlfn._xlws.FILTER(L1:L122, ISNUMBER(L1:L122)),L122)</f>
        <v>0.106</v>
      </c>
      <c r="M127" s="9" cm="1">
        <f t="array" ref="M127">_xlfn.PERCENTRANK.EXC(_xlfn._xlws.FILTER(M1:M122, ISNUMBER(M1:M122)),M122)</f>
        <v>0.23699999999999999</v>
      </c>
      <c r="N127" s="9" cm="1">
        <f t="array" ref="N127">_xlfn.PERCENTRANK.EXC(_xlfn._xlws.FILTER(N1:N122, ISNUMBER(N1:N122)),N122)</f>
        <v>0.254</v>
      </c>
      <c r="O127" s="9" cm="1">
        <f t="array" ref="O127">_xlfn.PERCENTRANK.EXC(_xlfn._xlws.FILTER(O1:O122, ISNUMBER(O1:O122)),O122)</f>
        <v>0.93400000000000005</v>
      </c>
      <c r="P127" s="9" cm="1">
        <f t="array" ref="P127">_xlfn.PERCENTRANK.EXC(_xlfn._xlws.FILTER(P1:P122, ISNUMBER(P1:P122)),P122)</f>
        <v>0.19600000000000001</v>
      </c>
      <c r="Q127" s="9" cm="1">
        <f t="array" ref="Q127">_xlfn.PERCENTRANK.EXC(_xlfn._xlws.FILTER(Q1:Q122, ISNUMBER(Q1:Q122)),Q122)</f>
        <v>3.2000000000000001E-2</v>
      </c>
      <c r="R127" s="9" cm="1">
        <f t="array" ref="R127">_xlfn.PERCENTRANK.EXC(_xlfn._xlws.FILTER(R1:R122, ISNUMBER(R1:R122)),R122)</f>
        <v>3.2000000000000001E-2</v>
      </c>
      <c r="S127" s="9" cm="1">
        <f t="array" ref="S127">_xlfn.PERCENTRANK.EXC(_xlfn._xlws.FILTER(S1:S122, ISNUMBER(S1:S122)),S122)</f>
        <v>0.31900000000000001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0.52400000000000002</v>
      </c>
      <c r="V127" s="9" cm="1">
        <f t="array" ref="V127">_xlfn.PERCENTRANK.EXC(_xlfn._xlws.FILTER(V1:V122, ISNUMBER(V1:V122)),V122)</f>
        <v>0.622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41817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3.06664028265042</v>
      </c>
      <c r="D2" s="3" cm="1">
        <f t="array" ref="D2:D122">_xll.FDS(D1,"FMA_DIV_YLD(NTMA,-10AY,0,AM,""PORTAGG"",""MEANR"")")</f>
        <v>2.6620935281190499</v>
      </c>
      <c r="E2" s="3" cm="1">
        <f t="array" ref="E2:E122">_xll.FDS(E1,"FMA_DIV_YLD(NTMA,-10AY,0,AM,""PORTAGG"",""MEANR"")")</f>
        <v>2.17285049445162</v>
      </c>
      <c r="F2" s="3" cm="1">
        <f t="array" ref="F2:F122">_xll.FDS(F1,"FMA_DIV_YLD(NTMA,-10AY,0,AM,""PORTAGG"",""MEANR"")")</f>
        <v>4.1102578798391303</v>
      </c>
      <c r="G2" s="3" cm="1">
        <f t="array" ref="G2:G122">_xll.FDS(G1,"FMA_DIV_YLD(NTMA,-10AY,0,AM,""PORTAGG"",""MEANR"")")</f>
        <v>2.2240374584429099</v>
      </c>
      <c r="H2" s="3" cm="1">
        <f t="array" ref="H2:H122">_xll.FDS(H1,"FMA_DIV_YLD(NTMA,-10AY,0,AM,""PORTAGG"",""MEANR"")")</f>
        <v>3.1121489604504098</v>
      </c>
      <c r="I2" s="3" cm="1">
        <f t="array" ref="I2:I122">_xll.FDS(I1,"FMA_DIV_YLD(NTMA,-10AY,0,AM,""PORTAGG"",""MEANR"")")</f>
        <v>3.1740615126985001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1.27403764498325</v>
      </c>
      <c r="L2" s="3" cm="1">
        <f t="array" ref="L2:L122">_xll.FDS(L1,"FMA_DIV_YLD(NTMA,-10AY,0,AM,""PORTAGG"",""MEANR"")")</f>
        <v>4.0928329793340401</v>
      </c>
      <c r="M2" s="3" cm="1">
        <f t="array" ref="M2:M122">_xll.FDS(M1,"FMA_DIV_YLD(NTMA,-10AY,0,AM,""PORTAGG"",""MEANR"")")</f>
        <v>3.3380775551562398</v>
      </c>
      <c r="N2" s="3" cm="1">
        <f t="array" ref="N2:N122">_xll.FDS(N1,"FMA_DIV_YLD(NTMA,-10AY,0,AM,""PORTAGG"",""MEANR"")")</f>
        <v>1.9421874518869899</v>
      </c>
      <c r="O2" s="3" cm="1">
        <f t="array" ref="O2:O122">_xll.FDS(O1,"FMA_DIV_YLD(NTMA,-10AY,0,AM,""PORTAGG"",""MEANR"")")</f>
        <v>1.56922060142789</v>
      </c>
      <c r="P2" s="3" cm="1">
        <f t="array" ref="P2:P122">_xll.FDS(P1,"FMA_DIV_YLD(NTMA,-10AY,0,AM,""PORTAGG"",""MEANR"")")</f>
        <v>3.6824210516559299</v>
      </c>
      <c r="Q2" s="3" cm="1">
        <f t="array" ref="Q2:Q122">_xll.FDS(Q1,"FMA_DIV_YLD(NTMA,-10AY,0,AM,""PORTAGG"",""MEANR"")")</f>
        <v>4.3425719633912898</v>
      </c>
      <c r="R2" s="3" cm="1">
        <f t="array" ref="R2:R122">_xll.FDS(R1,"FMA_DIV_YLD(NTMA,-10AY,0,AM,""PORTAGG"",""MEANR"")")</f>
        <v>5.4808449296038804</v>
      </c>
      <c r="S2" s="3" cm="1">
        <f t="array" ref="S2:S122">_xll.FDS(S1,"FMA_DIV_YLD(NTMA,-10AY,0,AM,""PORTAGG"",""MEANR"")")</f>
        <v>3.08478650527988</v>
      </c>
      <c r="T2" s="3" cm="1">
        <f t="array" ref="T2:T122">_xll.FDS(T1,"FMA_DIV_YLD(NTMA,-10AY,0,AM,""PORTAGG"",""MEANR"")")</f>
        <v>2.7199304200534198</v>
      </c>
      <c r="U2" s="3" cm="1">
        <f t="array" ref="U2:U122">_xll.FDS(U1,"FMA_DIV_YLD(NTMA,-10AY,0,AM,""PORTAGG"",""MEANR"")")</f>
        <v>3.0553726297227102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41848</v>
      </c>
      <c r="B3" s="3" t="e">
        <v>#N/A</v>
      </c>
      <c r="C3" s="3">
        <v>3.0690141948071199</v>
      </c>
      <c r="D3" s="3">
        <v>2.5394184135853801</v>
      </c>
      <c r="E3" s="3">
        <v>2.09557150104945</v>
      </c>
      <c r="F3" s="3">
        <v>4.0815306580300001</v>
      </c>
      <c r="G3" s="3">
        <v>2.18950673163822</v>
      </c>
      <c r="H3" s="3">
        <v>3.1581350905351302</v>
      </c>
      <c r="I3" s="3">
        <v>3.16927394121721</v>
      </c>
      <c r="J3" s="3" t="e">
        <v>#N/A</v>
      </c>
      <c r="K3" s="3">
        <v>1.2695919210136399</v>
      </c>
      <c r="L3" s="3">
        <v>3.7650192466722601</v>
      </c>
      <c r="M3" s="3">
        <v>3.2127417963612701</v>
      </c>
      <c r="N3" s="3">
        <v>2.0167972870681301</v>
      </c>
      <c r="O3" s="3">
        <v>1.57493895387449</v>
      </c>
      <c r="P3" s="3">
        <v>3.4721222781123702</v>
      </c>
      <c r="Q3" s="3">
        <v>4.0766129948527103</v>
      </c>
      <c r="R3" s="3">
        <v>5.6245469618428503</v>
      </c>
      <c r="S3" s="3">
        <v>2.64215664198634</v>
      </c>
      <c r="T3" s="3">
        <v>2.7182997845454802</v>
      </c>
      <c r="U3" s="3">
        <v>3.4716797507021702</v>
      </c>
      <c r="V3" s="3" t="e">
        <v>#N/A</v>
      </c>
    </row>
    <row r="4" spans="1:22" x14ac:dyDescent="0.35">
      <c r="A4" s="2">
        <v>41879</v>
      </c>
      <c r="B4" s="3" t="e">
        <v>#N/A</v>
      </c>
      <c r="C4" s="3">
        <v>3.11312292135052</v>
      </c>
      <c r="D4" s="3">
        <v>2.4892340720964898</v>
      </c>
      <c r="E4" s="3">
        <v>2.0244340840163</v>
      </c>
      <c r="F4" s="3">
        <v>4.2489268272460698</v>
      </c>
      <c r="G4" s="3">
        <v>2.1369988679807101</v>
      </c>
      <c r="H4" s="3">
        <v>3.1377418919493101</v>
      </c>
      <c r="I4" s="3">
        <v>3.2109971528813501</v>
      </c>
      <c r="J4" s="3" t="e">
        <v>#N/A</v>
      </c>
      <c r="K4" s="3">
        <v>1.28934200581813</v>
      </c>
      <c r="L4" s="3">
        <v>3.5663700913808301</v>
      </c>
      <c r="M4" s="3">
        <v>3.2502353200087</v>
      </c>
      <c r="N4" s="3">
        <v>2.03955763688846</v>
      </c>
      <c r="O4" s="3">
        <v>1.5673218272306599</v>
      </c>
      <c r="P4" s="3">
        <v>3.5318409435059501</v>
      </c>
      <c r="Q4" s="3">
        <v>4.0766066311048696</v>
      </c>
      <c r="R4" s="3">
        <v>3.40548307294317</v>
      </c>
      <c r="S4" s="3">
        <v>3.0122890542395799</v>
      </c>
      <c r="T4" s="3">
        <v>2.5812724651174901</v>
      </c>
      <c r="U4" s="3">
        <v>2.86985082132564</v>
      </c>
      <c r="V4" s="3" t="e">
        <v>#N/A</v>
      </c>
    </row>
    <row r="5" spans="1:22" x14ac:dyDescent="0.35">
      <c r="A5" s="2">
        <v>41908</v>
      </c>
      <c r="B5" s="3" t="e">
        <v>#N/A</v>
      </c>
      <c r="C5" s="3">
        <v>3.0865903928827598</v>
      </c>
      <c r="D5" s="3">
        <v>2.53900915192893</v>
      </c>
      <c r="E5" s="3">
        <v>1.94704993493235</v>
      </c>
      <c r="F5" s="3">
        <v>4.15895990086468</v>
      </c>
      <c r="G5" s="3">
        <v>2.1944513504621299</v>
      </c>
      <c r="H5" s="3">
        <v>3.20903565468392</v>
      </c>
      <c r="I5" s="3">
        <v>3.4737313058185002</v>
      </c>
      <c r="J5" s="3" t="e">
        <v>#N/A</v>
      </c>
      <c r="K5" s="3">
        <v>1.3466061640920299</v>
      </c>
      <c r="L5" s="3">
        <v>3.7287579014246699</v>
      </c>
      <c r="M5" s="3">
        <v>3.4616525304324499</v>
      </c>
      <c r="N5" s="3">
        <v>2.2748700382766698</v>
      </c>
      <c r="O5" s="3">
        <v>1.5796845616713</v>
      </c>
      <c r="P5" s="3">
        <v>3.6935421295839701</v>
      </c>
      <c r="Q5" s="3">
        <v>4.0058750352855004</v>
      </c>
      <c r="R5" s="3">
        <v>3.3138960114964999</v>
      </c>
      <c r="S5" s="3">
        <v>3.1971465760986799</v>
      </c>
      <c r="T5" s="3">
        <v>2.54128845116663</v>
      </c>
      <c r="U5" s="3">
        <v>3.2763275845803799</v>
      </c>
      <c r="V5" s="3" t="e">
        <v>#N/A</v>
      </c>
    </row>
    <row r="6" spans="1:22" x14ac:dyDescent="0.35">
      <c r="A6" s="2">
        <v>41940</v>
      </c>
      <c r="B6" s="3" t="e">
        <v>#N/A</v>
      </c>
      <c r="C6" s="3">
        <v>3.2462724615743501</v>
      </c>
      <c r="D6" s="3">
        <v>2.6318618293757101</v>
      </c>
      <c r="E6" s="3">
        <v>2.26772965135233</v>
      </c>
      <c r="F6" s="3">
        <v>3.9389218720431001</v>
      </c>
      <c r="G6" s="3">
        <v>2.27189150454958</v>
      </c>
      <c r="H6" s="3">
        <v>3.27955424960405</v>
      </c>
      <c r="I6" s="3">
        <v>3.5345492229130002</v>
      </c>
      <c r="J6" s="3" t="e">
        <v>#N/A</v>
      </c>
      <c r="K6" s="3">
        <v>1.4735113654272101</v>
      </c>
      <c r="L6" s="3">
        <v>3.9233339612342499</v>
      </c>
      <c r="M6" s="3">
        <v>3.4448359747425101</v>
      </c>
      <c r="N6" s="3">
        <v>2.5189117929393201</v>
      </c>
      <c r="O6" s="3">
        <v>1.60938351616785</v>
      </c>
      <c r="P6" s="3">
        <v>3.73707005252305</v>
      </c>
      <c r="Q6" s="3">
        <v>4.0749570644673003</v>
      </c>
      <c r="R6" s="3">
        <v>3.4265095585567602</v>
      </c>
      <c r="S6" s="3">
        <v>2.9717012009052</v>
      </c>
      <c r="T6" s="3">
        <v>2.7913362375747299</v>
      </c>
      <c r="U6" s="3">
        <v>2.9288117651682701</v>
      </c>
      <c r="V6" s="3" t="e">
        <v>#N/A</v>
      </c>
    </row>
    <row r="7" spans="1:22" x14ac:dyDescent="0.35">
      <c r="A7" s="2">
        <v>41971</v>
      </c>
      <c r="B7" s="3" t="e">
        <v>#N/A</v>
      </c>
      <c r="C7" s="3">
        <v>3.0302303828005299</v>
      </c>
      <c r="D7" s="3">
        <v>2.47804550349136</v>
      </c>
      <c r="E7" s="3">
        <v>2.16207167570037</v>
      </c>
      <c r="F7" s="3">
        <v>3.95118424581936</v>
      </c>
      <c r="G7" s="3">
        <v>2.1765901304452502</v>
      </c>
      <c r="H7" s="3">
        <v>3.20371677768658</v>
      </c>
      <c r="I7" s="3">
        <v>3.38023990755614</v>
      </c>
      <c r="J7" s="3" t="e">
        <v>#N/A</v>
      </c>
      <c r="K7" s="3">
        <v>1.3803435614420001</v>
      </c>
      <c r="L7" s="3">
        <v>3.7057959998141801</v>
      </c>
      <c r="M7" s="3">
        <v>3.3275772876985599</v>
      </c>
      <c r="N7" s="3">
        <v>2.6069717032848301</v>
      </c>
      <c r="O7" s="3">
        <v>1.50702225810179</v>
      </c>
      <c r="P7" s="3">
        <v>3.5524168045753099</v>
      </c>
      <c r="Q7" s="3">
        <v>3.9901612951945502</v>
      </c>
      <c r="R7" s="3">
        <v>3.3116959549806499</v>
      </c>
      <c r="S7" s="3">
        <v>2.7425827205296298</v>
      </c>
      <c r="T7" s="3">
        <v>2.9423303661157099</v>
      </c>
      <c r="U7" s="3">
        <v>3.1689243374850302</v>
      </c>
      <c r="V7" s="3" t="e">
        <v>#N/A</v>
      </c>
    </row>
    <row r="8" spans="1:22" x14ac:dyDescent="0.35">
      <c r="A8" s="2">
        <v>41999</v>
      </c>
      <c r="B8" s="3" t="e">
        <v>#N/A</v>
      </c>
      <c r="C8" s="3">
        <v>3.1965410875789302</v>
      </c>
      <c r="D8" s="3">
        <v>2.4742764363023699</v>
      </c>
      <c r="E8" s="3">
        <v>2.1701475385468099</v>
      </c>
      <c r="F8" s="3">
        <v>4.0314237668824102</v>
      </c>
      <c r="G8" s="3">
        <v>2.1547168659192399</v>
      </c>
      <c r="H8" s="3">
        <v>3.2931231630451299</v>
      </c>
      <c r="I8" s="3">
        <v>3.40802718796348</v>
      </c>
      <c r="J8" s="3" t="e">
        <v>#N/A</v>
      </c>
      <c r="K8" s="3">
        <v>1.39965471639886</v>
      </c>
      <c r="L8" s="3">
        <v>4.1173441764330301</v>
      </c>
      <c r="M8" s="3">
        <v>3.3647212469226702</v>
      </c>
      <c r="N8" s="3">
        <v>2.9696423739420199</v>
      </c>
      <c r="O8" s="3">
        <v>1.6021798509401799</v>
      </c>
      <c r="P8" s="3">
        <v>3.47328002130685</v>
      </c>
      <c r="Q8" s="3">
        <v>4.4351867430344596</v>
      </c>
      <c r="R8" s="3">
        <v>3.46076334403643</v>
      </c>
      <c r="S8" s="3">
        <v>2.7228660217630098</v>
      </c>
      <c r="T8" s="3">
        <v>3.3620059223472398</v>
      </c>
      <c r="U8" s="3">
        <v>3.3870955408848098</v>
      </c>
      <c r="V8" s="3" t="e">
        <v>#N/A</v>
      </c>
    </row>
    <row r="9" spans="1:22" x14ac:dyDescent="0.35">
      <c r="A9" s="2">
        <v>42032</v>
      </c>
      <c r="B9" s="3" t="e">
        <v>#N/A</v>
      </c>
      <c r="C9" s="3">
        <v>3.1727119557446</v>
      </c>
      <c r="D9" s="3">
        <v>2.45074650292083</v>
      </c>
      <c r="E9" s="3">
        <v>2.0561369331776298</v>
      </c>
      <c r="F9" s="3">
        <v>3.9564967515714802</v>
      </c>
      <c r="G9" s="3">
        <v>2.27856446212592</v>
      </c>
      <c r="H9" s="3">
        <v>3.2449618751933702</v>
      </c>
      <c r="I9" s="3">
        <v>3.3931474423741399</v>
      </c>
      <c r="J9" s="3" t="e">
        <v>#N/A</v>
      </c>
      <c r="K9" s="3">
        <v>1.58093211722603</v>
      </c>
      <c r="L9" s="3">
        <v>4.1770181573729799</v>
      </c>
      <c r="M9" s="3">
        <v>3.1412021141209299</v>
      </c>
      <c r="N9" s="3">
        <v>3.71863389797105</v>
      </c>
      <c r="O9" s="3">
        <v>1.4799872698983401</v>
      </c>
      <c r="P9" s="3">
        <v>3.12851255061531</v>
      </c>
      <c r="Q9" s="3">
        <v>4.3418810277283901</v>
      </c>
      <c r="R9" s="3">
        <v>3.2247532648106398</v>
      </c>
      <c r="S9" s="3">
        <v>2.70122675683985</v>
      </c>
      <c r="T9" s="3">
        <v>3.5064250346879802</v>
      </c>
      <c r="U9" s="3">
        <v>3.0151874630756001</v>
      </c>
      <c r="V9" s="3" t="e">
        <v>#N/A</v>
      </c>
    </row>
    <row r="10" spans="1:22" x14ac:dyDescent="0.35">
      <c r="A10" s="2">
        <v>42062</v>
      </c>
      <c r="B10" s="3" t="e">
        <v>#N/A</v>
      </c>
      <c r="C10" s="3">
        <v>3.1499414250562601</v>
      </c>
      <c r="D10" s="3">
        <v>2.3066070244468602</v>
      </c>
      <c r="E10" s="3">
        <v>1.9518381399085201</v>
      </c>
      <c r="F10" s="3">
        <v>3.7163928224079199</v>
      </c>
      <c r="G10" s="3">
        <v>2.21424926964644</v>
      </c>
      <c r="H10" s="3">
        <v>3.1414098390630598</v>
      </c>
      <c r="I10" s="3">
        <v>3.3870387423657902</v>
      </c>
      <c r="J10" s="3" t="e">
        <v>#N/A</v>
      </c>
      <c r="K10" s="3">
        <v>1.5778299601310799</v>
      </c>
      <c r="L10" s="3">
        <v>3.9264727804522299</v>
      </c>
      <c r="M10" s="3">
        <v>3.05476411882601</v>
      </c>
      <c r="N10" s="3">
        <v>3.1509640661444802</v>
      </c>
      <c r="O10" s="3">
        <v>1.4725416962508899</v>
      </c>
      <c r="P10" s="3">
        <v>3.0709669240933701</v>
      </c>
      <c r="Q10" s="3">
        <v>4.1270156603939103</v>
      </c>
      <c r="R10" s="3">
        <v>3.2201329183309801</v>
      </c>
      <c r="S10" s="3">
        <v>2.8977381229148298</v>
      </c>
      <c r="T10" s="3">
        <v>3.4113436124989902</v>
      </c>
      <c r="U10" s="3">
        <v>3.0232924872752598</v>
      </c>
      <c r="V10" s="3" t="e">
        <v>#N/A</v>
      </c>
    </row>
    <row r="11" spans="1:22" x14ac:dyDescent="0.35">
      <c r="A11" s="2">
        <v>42090</v>
      </c>
      <c r="B11" s="3" t="e">
        <v>#N/A</v>
      </c>
      <c r="C11" s="3">
        <v>3.29356410496885</v>
      </c>
      <c r="D11" s="3">
        <v>2.3366298495155</v>
      </c>
      <c r="E11" s="3">
        <v>1.90279378349078</v>
      </c>
      <c r="F11" s="3">
        <v>3.7204752796034799</v>
      </c>
      <c r="G11" s="3">
        <v>2.3760778323801901</v>
      </c>
      <c r="H11" s="3">
        <v>3.18727514725567</v>
      </c>
      <c r="I11" s="3">
        <v>3.5615868947978</v>
      </c>
      <c r="J11" s="3" t="e">
        <v>#N/A</v>
      </c>
      <c r="K11" s="3">
        <v>1.5518225144048801</v>
      </c>
      <c r="L11" s="3">
        <v>3.9321499925357499</v>
      </c>
      <c r="M11" s="3">
        <v>3.08655938444547</v>
      </c>
      <c r="N11" s="3">
        <v>3.4777035149015698</v>
      </c>
      <c r="O11" s="3">
        <v>1.5638916047907201</v>
      </c>
      <c r="P11" s="3">
        <v>3.0532221779228901</v>
      </c>
      <c r="Q11" s="3">
        <v>4.5950040713652598</v>
      </c>
      <c r="R11" s="3">
        <v>3.4623458560029001</v>
      </c>
      <c r="S11" s="3">
        <v>3.0375914510050599</v>
      </c>
      <c r="T11" s="3">
        <v>3.7518101011891298</v>
      </c>
      <c r="U11" s="3">
        <v>2.9763409568932802</v>
      </c>
      <c r="V11" s="3" t="e">
        <v>#N/A</v>
      </c>
    </row>
    <row r="12" spans="1:22" x14ac:dyDescent="0.35">
      <c r="A12" s="2">
        <v>42122</v>
      </c>
      <c r="B12" s="3" t="e">
        <v>#N/A</v>
      </c>
      <c r="C12" s="3">
        <v>3.1771756500850898</v>
      </c>
      <c r="D12" s="3">
        <v>2.3980357753955701</v>
      </c>
      <c r="E12" s="3">
        <v>1.9059019837736</v>
      </c>
      <c r="F12" s="3">
        <v>3.27014250172124</v>
      </c>
      <c r="G12" s="3">
        <v>2.0065916287473802</v>
      </c>
      <c r="H12" s="3">
        <v>3.0872708237848001</v>
      </c>
      <c r="I12" s="3">
        <v>3.4318030508645401</v>
      </c>
      <c r="J12" s="3" t="e">
        <v>#N/A</v>
      </c>
      <c r="K12" s="3">
        <v>1.5097232928689099</v>
      </c>
      <c r="L12" s="3">
        <v>3.6189921166561598</v>
      </c>
      <c r="M12" s="3">
        <v>2.9176547989286101</v>
      </c>
      <c r="N12" s="3">
        <v>3.33977213461643</v>
      </c>
      <c r="O12" s="3">
        <v>1.669392159824</v>
      </c>
      <c r="P12" s="3">
        <v>2.4702140988141399</v>
      </c>
      <c r="Q12" s="3">
        <v>4.4955803623328903</v>
      </c>
      <c r="R12" s="3">
        <v>3.3909265303277198</v>
      </c>
      <c r="S12" s="3">
        <v>2.8154571220198701</v>
      </c>
      <c r="T12" s="3">
        <v>3.0873374118832402</v>
      </c>
      <c r="U12" s="3">
        <v>2.9379284255586899</v>
      </c>
      <c r="V12" s="3" t="e">
        <v>#N/A</v>
      </c>
    </row>
    <row r="13" spans="1:22" x14ac:dyDescent="0.35">
      <c r="A13" s="2">
        <v>42152</v>
      </c>
      <c r="B13" s="3" t="e">
        <v>#N/A</v>
      </c>
      <c r="C13" s="3">
        <v>3.3215002678699399</v>
      </c>
      <c r="D13" s="3">
        <v>2.3600256090751</v>
      </c>
      <c r="E13" s="3">
        <v>2.0243698094287201</v>
      </c>
      <c r="F13" s="3">
        <v>3.43569575180641</v>
      </c>
      <c r="G13" s="3">
        <v>1.87848120093897</v>
      </c>
      <c r="H13" s="3">
        <v>3.2189110016784501</v>
      </c>
      <c r="I13" s="3">
        <v>3.6901841231132599</v>
      </c>
      <c r="J13" s="3" t="e">
        <v>#N/A</v>
      </c>
      <c r="K13" s="3">
        <v>1.5923724559989301</v>
      </c>
      <c r="L13" s="3">
        <v>3.78971513256454</v>
      </c>
      <c r="M13" s="3">
        <v>3.1957922946307402</v>
      </c>
      <c r="N13" s="3">
        <v>3.2487874617699402</v>
      </c>
      <c r="O13" s="3">
        <v>1.6533750151100699</v>
      </c>
      <c r="P13" s="3">
        <v>2.6237222335483001</v>
      </c>
      <c r="Q13" s="3">
        <v>4.7003554276513801</v>
      </c>
      <c r="R13" s="3">
        <v>3.4517029506278498</v>
      </c>
      <c r="S13" s="3">
        <v>2.9116637503332901</v>
      </c>
      <c r="T13" s="3">
        <v>3.3422836858912701</v>
      </c>
      <c r="U13" s="3">
        <v>2.8723521948217399</v>
      </c>
      <c r="V13" s="3" t="e">
        <v>#N/A</v>
      </c>
    </row>
    <row r="14" spans="1:22" x14ac:dyDescent="0.35">
      <c r="A14" s="2">
        <v>42181</v>
      </c>
      <c r="B14" s="3" t="e">
        <v>#N/A</v>
      </c>
      <c r="C14" s="3">
        <v>3.47519138838509</v>
      </c>
      <c r="D14" s="3">
        <v>2.4581091028121498</v>
      </c>
      <c r="E14" s="3">
        <v>1.9674913540599299</v>
      </c>
      <c r="F14" s="3">
        <v>3.5994003007566202</v>
      </c>
      <c r="G14" s="3">
        <v>1.98545435168338</v>
      </c>
      <c r="H14" s="3">
        <v>3.29648225012019</v>
      </c>
      <c r="I14" s="3">
        <v>3.7954569571971799</v>
      </c>
      <c r="J14" s="3" t="e">
        <v>#N/A</v>
      </c>
      <c r="K14" s="3">
        <v>1.6459685054177799</v>
      </c>
      <c r="L14" s="3">
        <v>3.8682569417232502</v>
      </c>
      <c r="M14" s="3">
        <v>3.16336875427058</v>
      </c>
      <c r="N14" s="3">
        <v>3.4720063504372698</v>
      </c>
      <c r="O14" s="3">
        <v>1.6507508226774801</v>
      </c>
      <c r="P14" s="3">
        <v>2.7929838018527602</v>
      </c>
      <c r="Q14" s="3">
        <v>4.6360632106969204</v>
      </c>
      <c r="R14" s="3">
        <v>3.4050050483432699</v>
      </c>
      <c r="S14" s="3">
        <v>2.9925691729772099</v>
      </c>
      <c r="T14" s="3">
        <v>3.4613327639418299</v>
      </c>
      <c r="U14" s="3">
        <v>2.7876904757797498</v>
      </c>
      <c r="V14" s="3" t="e">
        <v>#N/A</v>
      </c>
    </row>
    <row r="15" spans="1:22" x14ac:dyDescent="0.35">
      <c r="A15" s="2">
        <v>42213</v>
      </c>
      <c r="B15" s="3" t="e">
        <v>#N/A</v>
      </c>
      <c r="C15" s="3">
        <v>3.6517945587248</v>
      </c>
      <c r="D15" s="3">
        <v>2.5926522123039599</v>
      </c>
      <c r="E15" s="3">
        <v>1.9300318451649601</v>
      </c>
      <c r="F15" s="3">
        <v>3.7493110607055602</v>
      </c>
      <c r="G15" s="3">
        <v>2.0983659255308198</v>
      </c>
      <c r="H15" s="3">
        <v>3.31981229703432</v>
      </c>
      <c r="I15" s="3">
        <v>4.2222119427967799</v>
      </c>
      <c r="J15" s="3" t="e">
        <v>#N/A</v>
      </c>
      <c r="K15" s="3">
        <v>1.74425522690696</v>
      </c>
      <c r="L15" s="3">
        <v>4.0730106460155202</v>
      </c>
      <c r="M15" s="3">
        <v>3.3066082434883302</v>
      </c>
      <c r="N15" s="3">
        <v>3.3780414040540601</v>
      </c>
      <c r="O15" s="3">
        <v>1.5776236767532601</v>
      </c>
      <c r="P15" s="3">
        <v>3.2396961868466101</v>
      </c>
      <c r="Q15" s="3">
        <v>4.7167410074844396</v>
      </c>
      <c r="R15" s="3">
        <v>3.6338090194637398</v>
      </c>
      <c r="S15" s="3">
        <v>3.1712780258398401</v>
      </c>
      <c r="T15" s="3">
        <v>3.4868720395746302</v>
      </c>
      <c r="U15" s="3">
        <v>4.0821337496398602</v>
      </c>
      <c r="V15" s="3" t="e">
        <v>#N/A</v>
      </c>
    </row>
    <row r="16" spans="1:22" x14ac:dyDescent="0.35">
      <c r="A16" s="2">
        <v>42244</v>
      </c>
      <c r="B16" s="3" t="e">
        <v>#N/A</v>
      </c>
      <c r="C16" s="3">
        <v>3.5879386793563399</v>
      </c>
      <c r="D16" s="3">
        <v>2.7003370379422198</v>
      </c>
      <c r="E16" s="3">
        <v>2.0344938918736801</v>
      </c>
      <c r="F16" s="3">
        <v>3.7414937835184601</v>
      </c>
      <c r="G16" s="3">
        <v>2.3381939252383899</v>
      </c>
      <c r="H16" s="3">
        <v>3.4703175952330101</v>
      </c>
      <c r="I16" s="3">
        <v>4.4034168487855503</v>
      </c>
      <c r="J16" s="3" t="e">
        <v>#N/A</v>
      </c>
      <c r="K16" s="3">
        <v>1.8585347293652701</v>
      </c>
      <c r="L16" s="3">
        <v>4.2507404433705496</v>
      </c>
      <c r="M16" s="3">
        <v>3.3413006723726602</v>
      </c>
      <c r="N16" s="3">
        <v>3.9936073482079499</v>
      </c>
      <c r="O16" s="3">
        <v>1.63715998610431</v>
      </c>
      <c r="P16" s="3">
        <v>3.5266856392477202</v>
      </c>
      <c r="Q16" s="3">
        <v>4.9909028153335999</v>
      </c>
      <c r="R16" s="3">
        <v>3.6947807912843098</v>
      </c>
      <c r="S16" s="3">
        <v>3.3286135559301502</v>
      </c>
      <c r="T16" s="3">
        <v>4.0363570135582396</v>
      </c>
      <c r="U16" s="3">
        <v>3.9780832631038301</v>
      </c>
      <c r="V16" s="3" t="e">
        <v>#N/A</v>
      </c>
    </row>
    <row r="17" spans="1:22" x14ac:dyDescent="0.35">
      <c r="A17" s="2">
        <v>42275</v>
      </c>
      <c r="B17" s="3" t="e">
        <v>#N/A</v>
      </c>
      <c r="C17" s="3">
        <v>3.8145255818964801</v>
      </c>
      <c r="D17" s="3">
        <v>2.99578344444719</v>
      </c>
      <c r="E17" s="3">
        <v>2.1197259363558301</v>
      </c>
      <c r="F17" s="3">
        <v>3.79024864067304</v>
      </c>
      <c r="G17" s="3">
        <v>2.62571105879403</v>
      </c>
      <c r="H17" s="3">
        <v>3.4460416317204099</v>
      </c>
      <c r="I17" s="3">
        <v>4.4078660890523604</v>
      </c>
      <c r="J17" s="3" t="e">
        <v>#N/A</v>
      </c>
      <c r="K17" s="3">
        <v>1.85143898500603</v>
      </c>
      <c r="L17" s="3">
        <v>4.4046988247102901</v>
      </c>
      <c r="M17" s="3">
        <v>3.5200155188217499</v>
      </c>
      <c r="N17" s="3">
        <v>3.32477880444518</v>
      </c>
      <c r="O17" s="3">
        <v>1.7102943043310199</v>
      </c>
      <c r="P17" s="3">
        <v>3.50767457954248</v>
      </c>
      <c r="Q17" s="3">
        <v>4.9342923864093304</v>
      </c>
      <c r="R17" s="3">
        <v>3.72952472784511</v>
      </c>
      <c r="S17" s="3">
        <v>3.4749432603510302</v>
      </c>
      <c r="T17" s="3">
        <v>4.0864128095820202</v>
      </c>
      <c r="U17" s="3">
        <v>3.35722712649144</v>
      </c>
      <c r="V17" s="3" t="e">
        <v>#N/A</v>
      </c>
    </row>
    <row r="18" spans="1:22" x14ac:dyDescent="0.35">
      <c r="A18" s="2">
        <v>42305</v>
      </c>
      <c r="B18" s="3" t="e">
        <v>#N/A</v>
      </c>
      <c r="C18" s="3">
        <v>3.4160164718088799</v>
      </c>
      <c r="D18" s="3">
        <v>2.5240903856630998</v>
      </c>
      <c r="E18" s="3">
        <v>1.9324202149174801</v>
      </c>
      <c r="F18" s="3">
        <v>3.5927093129107099</v>
      </c>
      <c r="G18" s="3">
        <v>2.3607652380010999</v>
      </c>
      <c r="H18" s="3">
        <v>3.2615330112993601</v>
      </c>
      <c r="I18" s="3">
        <v>4.0813028719584903</v>
      </c>
      <c r="J18" s="3" t="e">
        <v>#N/A</v>
      </c>
      <c r="K18" s="3">
        <v>1.7194203709967999</v>
      </c>
      <c r="L18" s="3">
        <v>4.0401663045955098</v>
      </c>
      <c r="M18" s="3">
        <v>3.2017977143988001</v>
      </c>
      <c r="N18" s="3">
        <v>2.7288021654307402</v>
      </c>
      <c r="O18" s="3">
        <v>1.6578070777365601</v>
      </c>
      <c r="P18" s="3">
        <v>3.1920567811913401</v>
      </c>
      <c r="Q18" s="3">
        <v>4.8842295716850899</v>
      </c>
      <c r="R18" s="3">
        <v>3.6084022193607299</v>
      </c>
      <c r="S18" s="3">
        <v>3.21643225030303</v>
      </c>
      <c r="T18" s="3">
        <v>4.1046155570587999</v>
      </c>
      <c r="U18" s="3">
        <v>3.2001844565534801</v>
      </c>
      <c r="V18" s="3">
        <v>4.6233833568011002</v>
      </c>
    </row>
    <row r="19" spans="1:22" x14ac:dyDescent="0.35">
      <c r="A19" s="2">
        <v>42335</v>
      </c>
      <c r="B19" s="3" t="e">
        <v>#N/A</v>
      </c>
      <c r="C19" s="3">
        <v>3.6821153169460299</v>
      </c>
      <c r="D19" s="3">
        <v>2.5038495176387801</v>
      </c>
      <c r="E19" s="3">
        <v>2.0304864158645901</v>
      </c>
      <c r="F19" s="3">
        <v>4.0001216076167703</v>
      </c>
      <c r="G19" s="3">
        <v>2.4112528987999799</v>
      </c>
      <c r="H19" s="3">
        <v>3.25858637632009</v>
      </c>
      <c r="I19" s="3">
        <v>4.1819034258891898</v>
      </c>
      <c r="J19" s="3" t="e">
        <v>#N/A</v>
      </c>
      <c r="K19" s="3">
        <v>1.84392580678127</v>
      </c>
      <c r="L19" s="3">
        <v>4.0380565981674597</v>
      </c>
      <c r="M19" s="3">
        <v>3.33596207246182</v>
      </c>
      <c r="N19" s="3">
        <v>3.1840730507641202</v>
      </c>
      <c r="O19" s="3">
        <v>1.72286599969192</v>
      </c>
      <c r="P19" s="3">
        <v>3.2877388424148202</v>
      </c>
      <c r="Q19" s="3">
        <v>5.4408762402680999</v>
      </c>
      <c r="R19" s="3">
        <v>3.7019772856765898</v>
      </c>
      <c r="S19" s="3">
        <v>3.4256663282459798</v>
      </c>
      <c r="T19" s="3">
        <v>4.2621402083209201</v>
      </c>
      <c r="U19" s="3">
        <v>2.7026488259172798</v>
      </c>
      <c r="V19" s="3">
        <v>4.60363249656635</v>
      </c>
    </row>
    <row r="20" spans="1:22" x14ac:dyDescent="0.35">
      <c r="A20" s="2">
        <v>42366</v>
      </c>
      <c r="B20" s="3" t="e">
        <v>#N/A</v>
      </c>
      <c r="C20" s="3">
        <v>3.8194725630352302</v>
      </c>
      <c r="D20" s="3">
        <v>2.5144809728267501</v>
      </c>
      <c r="E20" s="3">
        <v>1.9448488492914699</v>
      </c>
      <c r="F20" s="3">
        <v>4.0598347406876396</v>
      </c>
      <c r="G20" s="3">
        <v>2.7320161729397201</v>
      </c>
      <c r="H20" s="3">
        <v>3.2881750761431099</v>
      </c>
      <c r="I20" s="3">
        <v>4.1742107716717998</v>
      </c>
      <c r="J20" s="3" t="e">
        <v>#N/A</v>
      </c>
      <c r="K20" s="3">
        <v>1.97326297551356</v>
      </c>
      <c r="L20" s="3">
        <v>4.1048973430106201</v>
      </c>
      <c r="M20" s="3">
        <v>3.4122443805272802</v>
      </c>
      <c r="N20" s="3">
        <v>3.3164751308487501</v>
      </c>
      <c r="O20" s="3">
        <v>1.70971287730931</v>
      </c>
      <c r="P20" s="3">
        <v>3.2607529710954899</v>
      </c>
      <c r="Q20" s="3">
        <v>5.4802353321067496</v>
      </c>
      <c r="R20" s="3">
        <v>3.8609835164369102</v>
      </c>
      <c r="S20" s="3">
        <v>3.5024597214506201</v>
      </c>
      <c r="T20" s="3">
        <v>4.0978686575268499</v>
      </c>
      <c r="U20" s="3">
        <v>2.5971314005790198</v>
      </c>
      <c r="V20" s="3">
        <v>4.6498083031613104</v>
      </c>
    </row>
    <row r="21" spans="1:22" x14ac:dyDescent="0.35">
      <c r="A21" s="2">
        <v>42397</v>
      </c>
      <c r="B21" s="3" t="e">
        <v>#N/A</v>
      </c>
      <c r="C21" s="3">
        <v>3.8884175145889599</v>
      </c>
      <c r="D21" s="3">
        <v>2.49587022209503</v>
      </c>
      <c r="E21" s="3">
        <v>2.0851185145569602</v>
      </c>
      <c r="F21" s="3">
        <v>4.2593307831496396</v>
      </c>
      <c r="G21" s="3">
        <v>2.76312847619604</v>
      </c>
      <c r="H21" s="3">
        <v>3.3465280736245</v>
      </c>
      <c r="I21" s="3">
        <v>4.5376814859974397</v>
      </c>
      <c r="J21" s="3">
        <v>2.15715831017169</v>
      </c>
      <c r="K21" s="3">
        <v>1.9588151404282601</v>
      </c>
      <c r="L21" s="3">
        <v>4.8258154486449998</v>
      </c>
      <c r="M21" s="3">
        <v>3.6139686208975199</v>
      </c>
      <c r="N21" s="3">
        <v>2.49252464383243</v>
      </c>
      <c r="O21" s="3">
        <v>1.79318063055667</v>
      </c>
      <c r="P21" s="3">
        <v>3.2869587426471001</v>
      </c>
      <c r="Q21" s="3">
        <v>5.9051393483374897</v>
      </c>
      <c r="R21" s="3">
        <v>3.7291062752360302</v>
      </c>
      <c r="S21" s="3">
        <v>3.5449186919246798</v>
      </c>
      <c r="T21" s="3">
        <v>4.7136386709725597</v>
      </c>
      <c r="U21" s="3" t="e">
        <v>#N/A</v>
      </c>
      <c r="V21" s="3">
        <v>5.1928878250383503</v>
      </c>
    </row>
    <row r="22" spans="1:22" x14ac:dyDescent="0.35">
      <c r="A22" s="2">
        <v>42426</v>
      </c>
      <c r="B22" s="3" t="e">
        <v>#N/A</v>
      </c>
      <c r="C22" s="3">
        <v>3.6951993568037498</v>
      </c>
      <c r="D22" s="3">
        <v>2.43731097773798</v>
      </c>
      <c r="E22" s="3">
        <v>2.0019857424786802</v>
      </c>
      <c r="F22" s="3">
        <v>3.99304120706209</v>
      </c>
      <c r="G22" s="3">
        <v>2.35079716479596</v>
      </c>
      <c r="H22" s="3">
        <v>3.1522838824088599</v>
      </c>
      <c r="I22" s="3">
        <v>4.2561451640185197</v>
      </c>
      <c r="J22" s="3">
        <v>2.1236055647828098</v>
      </c>
      <c r="K22" s="3">
        <v>1.96178327382173</v>
      </c>
      <c r="L22" s="3">
        <v>4.2659304329034402</v>
      </c>
      <c r="M22" s="3">
        <v>3.52596030718425</v>
      </c>
      <c r="N22" s="3">
        <v>2.7567160998721398</v>
      </c>
      <c r="O22" s="3">
        <v>1.86302937421243</v>
      </c>
      <c r="P22" s="3">
        <v>3.25974255439003</v>
      </c>
      <c r="Q22" s="3">
        <v>5.0779509800363103</v>
      </c>
      <c r="R22" s="3">
        <v>3.5119573845777898</v>
      </c>
      <c r="S22" s="3">
        <v>3.4209715674962702</v>
      </c>
      <c r="T22" s="3">
        <v>4.4743618349737</v>
      </c>
      <c r="U22" s="3" t="e">
        <v>#N/A</v>
      </c>
      <c r="V22" s="3">
        <v>5.0558078182511199</v>
      </c>
    </row>
    <row r="23" spans="1:22" x14ac:dyDescent="0.35">
      <c r="A23" s="2">
        <v>42457</v>
      </c>
      <c r="B23" s="3" t="e">
        <v>#N/A</v>
      </c>
      <c r="C23" s="3">
        <v>3.44871423198884</v>
      </c>
      <c r="D23" s="3">
        <v>2.41200861001224</v>
      </c>
      <c r="E23" s="3">
        <v>1.7811833374560799</v>
      </c>
      <c r="F23" s="3">
        <v>3.6990254888715999</v>
      </c>
      <c r="G23" s="3">
        <v>2.1302984176438602</v>
      </c>
      <c r="H23" s="3">
        <v>3.0853122423394201</v>
      </c>
      <c r="I23" s="3">
        <v>4.1281452013540401</v>
      </c>
      <c r="J23" s="3">
        <v>2.0458756234254301</v>
      </c>
      <c r="K23" s="3">
        <v>1.91735583117729</v>
      </c>
      <c r="L23" s="3">
        <v>3.2305822417901799</v>
      </c>
      <c r="M23" s="3">
        <v>3.3087905338857202</v>
      </c>
      <c r="N23" s="3">
        <v>3.3691146849694298</v>
      </c>
      <c r="O23" s="3">
        <v>1.7544643016344299</v>
      </c>
      <c r="P23" s="3">
        <v>3.0080248517695898</v>
      </c>
      <c r="Q23" s="3">
        <v>4.3154084869273399</v>
      </c>
      <c r="R23" s="3">
        <v>3.4066111247722102</v>
      </c>
      <c r="S23" s="3">
        <v>3.1778992054563702</v>
      </c>
      <c r="T23" s="3">
        <v>4.0957981992474197</v>
      </c>
      <c r="U23" s="3">
        <v>3.0129551424921699</v>
      </c>
      <c r="V23" s="3">
        <v>4.6700283782145204</v>
      </c>
    </row>
    <row r="24" spans="1:22" x14ac:dyDescent="0.35">
      <c r="A24" s="2">
        <v>42488</v>
      </c>
      <c r="B24" s="3" t="e">
        <v>#N/A</v>
      </c>
      <c r="C24" s="3">
        <v>3.2773130579100598</v>
      </c>
      <c r="D24" s="3">
        <v>2.4089005269739698</v>
      </c>
      <c r="E24" s="3">
        <v>1.83170278569901</v>
      </c>
      <c r="F24" s="3">
        <v>3.7041075064912099</v>
      </c>
      <c r="G24" s="3">
        <v>1.6690750340377101</v>
      </c>
      <c r="H24" s="3">
        <v>3.1332333537722001</v>
      </c>
      <c r="I24" s="3">
        <v>4.3805771888900296</v>
      </c>
      <c r="J24" s="3">
        <v>2.04775147082908</v>
      </c>
      <c r="K24" s="3">
        <v>1.9363867639788199</v>
      </c>
      <c r="L24" s="3">
        <v>3.0851955105363098</v>
      </c>
      <c r="M24" s="3">
        <v>3.2097808914444901</v>
      </c>
      <c r="N24" s="3">
        <v>3.03854151309111</v>
      </c>
      <c r="O24" s="3">
        <v>1.6984209927171201</v>
      </c>
      <c r="P24" s="3">
        <v>2.8722940459058699</v>
      </c>
      <c r="Q24" s="3">
        <v>4.3078623220591101</v>
      </c>
      <c r="R24" s="3">
        <v>3.3962259918263702</v>
      </c>
      <c r="S24" s="3">
        <v>3.1857090040534</v>
      </c>
      <c r="T24" s="3">
        <v>4.0396061254910096</v>
      </c>
      <c r="U24" s="3">
        <v>3.1130563440466901</v>
      </c>
      <c r="V24" s="3">
        <v>3.9912091639948599</v>
      </c>
    </row>
    <row r="25" spans="1:22" x14ac:dyDescent="0.35">
      <c r="A25" s="2">
        <v>42517</v>
      </c>
      <c r="B25" s="3" t="e">
        <v>#N/A</v>
      </c>
      <c r="C25" s="3">
        <v>3.28928207274146</v>
      </c>
      <c r="D25" s="3">
        <v>2.39849750809933</v>
      </c>
      <c r="E25" s="3">
        <v>1.75955387782716</v>
      </c>
      <c r="F25" s="3">
        <v>3.7996407932637801</v>
      </c>
      <c r="G25" s="3">
        <v>1.8767173742699801</v>
      </c>
      <c r="H25" s="3">
        <v>3.1513682245774901</v>
      </c>
      <c r="I25" s="3">
        <v>4.3403183150975098</v>
      </c>
      <c r="J25" s="3">
        <v>2.0582402945295399</v>
      </c>
      <c r="K25" s="3">
        <v>1.98983198724096</v>
      </c>
      <c r="L25" s="3">
        <v>3.4730932282770999</v>
      </c>
      <c r="M25" s="3">
        <v>3.2558053545639898</v>
      </c>
      <c r="N25" s="3">
        <v>2.3715767338081801</v>
      </c>
      <c r="O25" s="3">
        <v>1.6595505740685199</v>
      </c>
      <c r="P25" s="3">
        <v>2.9484230845020498</v>
      </c>
      <c r="Q25" s="3">
        <v>4.3448207248952002</v>
      </c>
      <c r="R25" s="3">
        <v>3.35749409262923</v>
      </c>
      <c r="S25" s="3">
        <v>3.48074174829368</v>
      </c>
      <c r="T25" s="3">
        <v>3.97954748559299</v>
      </c>
      <c r="U25" s="3">
        <v>3.30399927287977</v>
      </c>
      <c r="V25" s="3">
        <v>4.2023276466280599</v>
      </c>
    </row>
    <row r="26" spans="1:22" x14ac:dyDescent="0.35">
      <c r="A26" s="2">
        <v>42549</v>
      </c>
      <c r="B26" s="3" t="e">
        <v>#N/A</v>
      </c>
      <c r="C26" s="3">
        <v>3.1826251491350002</v>
      </c>
      <c r="D26" s="3">
        <v>2.3464208072080801</v>
      </c>
      <c r="E26" s="3">
        <v>1.6801508605309801</v>
      </c>
      <c r="F26" s="3">
        <v>3.9058131101530802</v>
      </c>
      <c r="G26" s="3">
        <v>1.81015992858571</v>
      </c>
      <c r="H26" s="3">
        <v>3.0862612683657802</v>
      </c>
      <c r="I26" s="3">
        <v>4.2717494912441998</v>
      </c>
      <c r="J26" s="3">
        <v>2.1745681010311699</v>
      </c>
      <c r="K26" s="3">
        <v>2.0026630967977801</v>
      </c>
      <c r="L26" s="3">
        <v>3.4195712908125602</v>
      </c>
      <c r="M26" s="3">
        <v>3.2445325778310399</v>
      </c>
      <c r="N26" s="3">
        <v>2.9931324891970399</v>
      </c>
      <c r="O26" s="3">
        <v>1.62444086415124</v>
      </c>
      <c r="P26" s="3">
        <v>2.6613805744525298</v>
      </c>
      <c r="Q26" s="3">
        <v>4.2618844700329497</v>
      </c>
      <c r="R26" s="3">
        <v>3.3152263268439301</v>
      </c>
      <c r="S26" s="3">
        <v>3.5849874265300099</v>
      </c>
      <c r="T26" s="3">
        <v>3.9660663959907199</v>
      </c>
      <c r="U26" s="3">
        <v>3.3210858579147899</v>
      </c>
      <c r="V26" s="3">
        <v>4.2895158796791604</v>
      </c>
    </row>
    <row r="27" spans="1:22" x14ac:dyDescent="0.35">
      <c r="A27" s="2">
        <v>42579</v>
      </c>
      <c r="B27" s="3">
        <v>2.2465438270664801</v>
      </c>
      <c r="C27" s="3">
        <v>2.8667426138365699</v>
      </c>
      <c r="D27" s="3">
        <v>2.15585488184142</v>
      </c>
      <c r="E27" s="3">
        <v>1.6365484670088899</v>
      </c>
      <c r="F27" s="3">
        <v>3.5971367110439001</v>
      </c>
      <c r="G27" s="3">
        <v>1.6172264271354</v>
      </c>
      <c r="H27" s="3">
        <v>3.0178910962835701</v>
      </c>
      <c r="I27" s="3">
        <v>4.0218334464785901</v>
      </c>
      <c r="J27" s="3">
        <v>2.08569633849645</v>
      </c>
      <c r="K27" s="3">
        <v>1.9184438986005199</v>
      </c>
      <c r="L27" s="3">
        <v>2.9622763641125198</v>
      </c>
      <c r="M27" s="3">
        <v>2.9530034358816</v>
      </c>
      <c r="N27" s="3">
        <v>2.9867634647752199</v>
      </c>
      <c r="O27" s="3">
        <v>1.5230187623084399</v>
      </c>
      <c r="P27" s="3">
        <v>2.4538557654925301</v>
      </c>
      <c r="Q27" s="3">
        <v>4.0168988108292396</v>
      </c>
      <c r="R27" s="3">
        <v>3.1286153869190501</v>
      </c>
      <c r="S27" s="3">
        <v>3.6883896804370599</v>
      </c>
      <c r="T27" s="3">
        <v>3.7953013486088101</v>
      </c>
      <c r="U27" s="3">
        <v>3.1529202862220398</v>
      </c>
      <c r="V27" s="3">
        <v>4.3976513252335998</v>
      </c>
    </row>
    <row r="28" spans="1:22" x14ac:dyDescent="0.35">
      <c r="A28" s="2">
        <v>42608</v>
      </c>
      <c r="B28" s="3">
        <v>2.2293042312440501</v>
      </c>
      <c r="C28" s="3">
        <v>2.9054775238716299</v>
      </c>
      <c r="D28" s="3">
        <v>2.1475089377887602</v>
      </c>
      <c r="E28" s="3">
        <v>1.62859387217221</v>
      </c>
      <c r="F28" s="3">
        <v>3.5569291038857198</v>
      </c>
      <c r="G28" s="3">
        <v>1.5056514038384201</v>
      </c>
      <c r="H28" s="3">
        <v>2.9548207922718599</v>
      </c>
      <c r="I28" s="3">
        <v>4.0377044063985403</v>
      </c>
      <c r="J28" s="3">
        <v>2.06880427211388</v>
      </c>
      <c r="K28" s="3">
        <v>1.88859384308946</v>
      </c>
      <c r="L28" s="3">
        <v>3.1582176236160202</v>
      </c>
      <c r="M28" s="3">
        <v>2.9921522519783998</v>
      </c>
      <c r="N28" s="3">
        <v>3.0272886556205498</v>
      </c>
      <c r="O28" s="3">
        <v>1.5556792315452701</v>
      </c>
      <c r="P28" s="3">
        <v>2.3380116199012799</v>
      </c>
      <c r="Q28" s="3">
        <v>3.6180267023593702</v>
      </c>
      <c r="R28" s="3">
        <v>3.1122581829343301</v>
      </c>
      <c r="S28" s="3">
        <v>3.51889890736097</v>
      </c>
      <c r="T28" s="3">
        <v>3.7495489262142998</v>
      </c>
      <c r="U28" s="3">
        <v>3.2494195038956599</v>
      </c>
      <c r="V28" s="3">
        <v>4.7578595877342202</v>
      </c>
    </row>
    <row r="29" spans="1:22" x14ac:dyDescent="0.35">
      <c r="A29" s="2">
        <v>42641</v>
      </c>
      <c r="B29" s="3">
        <v>2.2997450399913801</v>
      </c>
      <c r="C29" s="3">
        <v>3.0515654668822001</v>
      </c>
      <c r="D29" s="3">
        <v>2.16793229098004</v>
      </c>
      <c r="E29" s="3">
        <v>1.6743586154032399</v>
      </c>
      <c r="F29" s="3">
        <v>3.6496192857726899</v>
      </c>
      <c r="G29" s="3">
        <v>1.5409863039094001</v>
      </c>
      <c r="H29" s="3">
        <v>2.96045592127984</v>
      </c>
      <c r="I29" s="3">
        <v>4.0269147147086999</v>
      </c>
      <c r="J29" s="3">
        <v>2.0508542350181198</v>
      </c>
      <c r="K29" s="3">
        <v>1.86852473225289</v>
      </c>
      <c r="L29" s="3">
        <v>3.1008982086977901</v>
      </c>
      <c r="M29" s="3">
        <v>3.15137050079298</v>
      </c>
      <c r="N29" s="3">
        <v>3.2445177162835002</v>
      </c>
      <c r="O29" s="3">
        <v>1.5262874555080499</v>
      </c>
      <c r="P29" s="3">
        <v>2.240033949816</v>
      </c>
      <c r="Q29" s="3">
        <v>3.90778566844092</v>
      </c>
      <c r="R29" s="3">
        <v>3.3193591734404899</v>
      </c>
      <c r="S29" s="3">
        <v>3.6208962555056399</v>
      </c>
      <c r="T29" s="3">
        <v>3.6629280726122602</v>
      </c>
      <c r="U29" s="3">
        <v>2.6596135784164598</v>
      </c>
      <c r="V29" s="3">
        <v>5.0375486516788701</v>
      </c>
    </row>
    <row r="30" spans="1:22" x14ac:dyDescent="0.35">
      <c r="A30" s="2">
        <v>42671</v>
      </c>
      <c r="B30" s="3">
        <v>2.27681512483576</v>
      </c>
      <c r="C30" s="3">
        <v>2.64914297574032</v>
      </c>
      <c r="D30" s="3">
        <v>2.2303469686192101</v>
      </c>
      <c r="E30" s="3">
        <v>1.66383412379653</v>
      </c>
      <c r="F30" s="3">
        <v>3.2789872286998598</v>
      </c>
      <c r="G30" s="3">
        <v>1.6918483577188601</v>
      </c>
      <c r="H30" s="3">
        <v>2.9423606162438598</v>
      </c>
      <c r="I30" s="3">
        <v>3.9857508899521998</v>
      </c>
      <c r="J30" s="3">
        <v>2.0909625678793802</v>
      </c>
      <c r="K30" s="3">
        <v>1.93870665812093</v>
      </c>
      <c r="L30" s="3">
        <v>2.84498954408692</v>
      </c>
      <c r="M30" s="3">
        <v>3.2514102127735698</v>
      </c>
      <c r="N30" s="3">
        <v>3.0155835141997902</v>
      </c>
      <c r="O30" s="3">
        <v>1.5673649860514101</v>
      </c>
      <c r="P30" s="3">
        <v>2.3161038133924499</v>
      </c>
      <c r="Q30" s="3">
        <v>3.8931732957654899</v>
      </c>
      <c r="R30" s="3">
        <v>3.3012755871778201</v>
      </c>
      <c r="S30" s="3">
        <v>3.5840924360533699</v>
      </c>
      <c r="T30" s="3">
        <v>3.7473021153403701</v>
      </c>
      <c r="U30" s="3">
        <v>2.65824936580041</v>
      </c>
      <c r="V30" s="3">
        <v>4.7081802983621897</v>
      </c>
    </row>
    <row r="31" spans="1:22" x14ac:dyDescent="0.35">
      <c r="A31" s="2">
        <v>42702</v>
      </c>
      <c r="B31" s="3">
        <v>2.1637022465720301</v>
      </c>
      <c r="C31" s="3">
        <v>2.8809772878321298</v>
      </c>
      <c r="D31" s="3">
        <v>2.51696358758812</v>
      </c>
      <c r="E31" s="3">
        <v>1.7966364698446899</v>
      </c>
      <c r="F31" s="3">
        <v>3.2607736292546199</v>
      </c>
      <c r="G31" s="3">
        <v>2.07155526814087</v>
      </c>
      <c r="H31" s="3">
        <v>3.01330640614907</v>
      </c>
      <c r="I31" s="3">
        <v>4.1613173913324397</v>
      </c>
      <c r="J31" s="3">
        <v>2.28051135019235</v>
      </c>
      <c r="K31" s="3">
        <v>1.9966291366029301</v>
      </c>
      <c r="L31" s="3">
        <v>3.1167277487590099</v>
      </c>
      <c r="M31" s="3">
        <v>3.3342492315114201</v>
      </c>
      <c r="N31" s="3">
        <v>2.8708206441117001</v>
      </c>
      <c r="O31" s="3">
        <v>1.68308663779773</v>
      </c>
      <c r="P31" s="3">
        <v>2.2950240881908401</v>
      </c>
      <c r="Q31" s="3">
        <v>4.3188605446416304</v>
      </c>
      <c r="R31" s="3">
        <v>3.2750073858352602</v>
      </c>
      <c r="S31" s="3">
        <v>3.8184150182195999</v>
      </c>
      <c r="T31" s="3">
        <v>4.0678745265912699</v>
      </c>
      <c r="U31" s="3" t="e">
        <v>#N/A</v>
      </c>
      <c r="V31" s="3">
        <v>3.9612988799156601</v>
      </c>
    </row>
    <row r="32" spans="1:22" x14ac:dyDescent="0.35">
      <c r="A32" s="2">
        <v>42732</v>
      </c>
      <c r="B32" s="3">
        <v>2.3293531383692301</v>
      </c>
      <c r="C32" s="3">
        <v>2.9133076125790698</v>
      </c>
      <c r="D32" s="3">
        <v>2.5069715840901599</v>
      </c>
      <c r="E32" s="3">
        <v>1.7639924909382101</v>
      </c>
      <c r="F32" s="3">
        <v>3.1105574789253501</v>
      </c>
      <c r="G32" s="3">
        <v>2.2869938809688599</v>
      </c>
      <c r="H32" s="3">
        <v>3.0489087630801199</v>
      </c>
      <c r="I32" s="3">
        <v>4.2389266517569899</v>
      </c>
      <c r="J32" s="3">
        <v>2.3832470208992902</v>
      </c>
      <c r="K32" s="3">
        <v>1.96624210452112</v>
      </c>
      <c r="L32" s="3">
        <v>3.5408449557702601</v>
      </c>
      <c r="M32" s="3">
        <v>3.2393498849552498</v>
      </c>
      <c r="N32" s="3">
        <v>2.9019212158963499</v>
      </c>
      <c r="O32" s="3">
        <v>1.7252344629023</v>
      </c>
      <c r="P32" s="3">
        <v>2.4305053687859299</v>
      </c>
      <c r="Q32" s="3">
        <v>3.8844535453956901</v>
      </c>
      <c r="R32" s="3">
        <v>3.2605797892175299</v>
      </c>
      <c r="S32" s="3">
        <v>3.78434584576573</v>
      </c>
      <c r="T32" s="3">
        <v>4.1682019853362897</v>
      </c>
      <c r="U32" s="3">
        <v>2.8762522515580899</v>
      </c>
      <c r="V32" s="3">
        <v>3.7976640319089201</v>
      </c>
    </row>
    <row r="33" spans="1:22" x14ac:dyDescent="0.35">
      <c r="A33" s="2">
        <v>42762</v>
      </c>
      <c r="B33" s="3">
        <v>2.2817019243029901</v>
      </c>
      <c r="C33" s="3">
        <v>2.87805289097032</v>
      </c>
      <c r="D33" s="3">
        <v>2.4256288847629599</v>
      </c>
      <c r="E33" s="3">
        <v>1.6324007875473601</v>
      </c>
      <c r="F33" s="3">
        <v>2.7222843675925699</v>
      </c>
      <c r="G33" s="3">
        <v>2.07847713925231</v>
      </c>
      <c r="H33" s="3">
        <v>2.9854794018627899</v>
      </c>
      <c r="I33" s="3">
        <v>4.15630445535683</v>
      </c>
      <c r="J33" s="3">
        <v>2.3415069078561501</v>
      </c>
      <c r="K33" s="3">
        <v>1.9087945727161599</v>
      </c>
      <c r="L33" s="3">
        <v>3.3262268737837402</v>
      </c>
      <c r="M33" s="3">
        <v>3.1871205783587899</v>
      </c>
      <c r="N33" s="3">
        <v>2.9276457476168898</v>
      </c>
      <c r="O33" s="3">
        <v>1.61752947405768</v>
      </c>
      <c r="P33" s="3">
        <v>2.31047448131384</v>
      </c>
      <c r="Q33" s="3">
        <v>3.6031597135067699</v>
      </c>
      <c r="R33" s="3">
        <v>3.12600579210554</v>
      </c>
      <c r="S33" s="3">
        <v>3.6069424200846498</v>
      </c>
      <c r="T33" s="3">
        <v>4.11323143414171</v>
      </c>
      <c r="U33" s="3" t="e">
        <v>#N/A</v>
      </c>
      <c r="V33" s="3">
        <v>3.7288802909478398</v>
      </c>
    </row>
    <row r="34" spans="1:22" x14ac:dyDescent="0.35">
      <c r="A34" s="2">
        <v>42794</v>
      </c>
      <c r="B34" s="3">
        <v>2.2893703759003898</v>
      </c>
      <c r="C34" s="3">
        <v>2.7702287428952999</v>
      </c>
      <c r="D34" s="3">
        <v>2.4264719357620099</v>
      </c>
      <c r="E34" s="3">
        <v>1.65051538690643</v>
      </c>
      <c r="F34" s="3">
        <v>2.54208520508196</v>
      </c>
      <c r="G34" s="3">
        <v>2.05434598835605</v>
      </c>
      <c r="H34" s="3">
        <v>3.0120114740956199</v>
      </c>
      <c r="I34" s="3">
        <v>4.1142733034003598</v>
      </c>
      <c r="J34" s="3">
        <v>2.3839561193361298</v>
      </c>
      <c r="K34" s="3">
        <v>1.9312197612659501</v>
      </c>
      <c r="L34" s="3">
        <v>3.4133915492040399</v>
      </c>
      <c r="M34" s="3">
        <v>3.2228697872420402</v>
      </c>
      <c r="N34" s="3">
        <v>3.0257615939706799</v>
      </c>
      <c r="O34" s="3">
        <v>1.58709013129702</v>
      </c>
      <c r="P34" s="3">
        <v>2.26929355339756</v>
      </c>
      <c r="Q34" s="3">
        <v>3.7712306834745899</v>
      </c>
      <c r="R34" s="3">
        <v>3.1517236009144298</v>
      </c>
      <c r="S34" s="3">
        <v>3.5718739949977301</v>
      </c>
      <c r="T34" s="3">
        <v>4.0652206260252202</v>
      </c>
      <c r="U34" s="3">
        <v>3.5429177150751698</v>
      </c>
      <c r="V34" s="3">
        <v>3.80856706646941</v>
      </c>
    </row>
    <row r="35" spans="1:22" x14ac:dyDescent="0.35">
      <c r="A35" s="2">
        <v>42822</v>
      </c>
      <c r="B35" s="3">
        <v>2.3162017416732099</v>
      </c>
      <c r="C35" s="3">
        <v>2.4435393511972898</v>
      </c>
      <c r="D35" s="3">
        <v>2.42276135252146</v>
      </c>
      <c r="E35" s="3">
        <v>1.64597370079352</v>
      </c>
      <c r="F35" s="3">
        <v>2.5253071558626199</v>
      </c>
      <c r="G35" s="3">
        <v>2.2029894211397201</v>
      </c>
      <c r="H35" s="3">
        <v>2.9462242359386401</v>
      </c>
      <c r="I35" s="3">
        <v>4.10299306371902</v>
      </c>
      <c r="J35" s="3">
        <v>2.3443131913952202</v>
      </c>
      <c r="K35" s="3">
        <v>1.8935082304545301</v>
      </c>
      <c r="L35" s="3">
        <v>3.6185259440219002</v>
      </c>
      <c r="M35" s="3">
        <v>3.1563930299966199</v>
      </c>
      <c r="N35" s="3">
        <v>2.9168665089114398</v>
      </c>
      <c r="O35" s="3">
        <v>1.5625500912188199</v>
      </c>
      <c r="P35" s="3">
        <v>2.2443256382051699</v>
      </c>
      <c r="Q35" s="3">
        <v>3.89762736727242</v>
      </c>
      <c r="R35" s="3">
        <v>3.13062934264474</v>
      </c>
      <c r="S35" s="3">
        <v>3.5594937665510198</v>
      </c>
      <c r="T35" s="3">
        <v>4.2017405994631503</v>
      </c>
      <c r="U35" s="3">
        <v>2.6581061747425099</v>
      </c>
      <c r="V35" s="3">
        <v>4.0438783021465703</v>
      </c>
    </row>
    <row r="36" spans="1:22" x14ac:dyDescent="0.35">
      <c r="A36" s="2">
        <v>42853</v>
      </c>
      <c r="B36" s="3">
        <v>2.2718558145552201</v>
      </c>
      <c r="C36" s="3">
        <v>2.5302461702589398</v>
      </c>
      <c r="D36" s="3">
        <v>2.4180635539739801</v>
      </c>
      <c r="E36" s="3">
        <v>1.5853559661104399</v>
      </c>
      <c r="F36" s="3">
        <v>2.4054618794704101</v>
      </c>
      <c r="G36" s="3">
        <v>2.0138945346722998</v>
      </c>
      <c r="H36" s="3">
        <v>2.9493386885245201</v>
      </c>
      <c r="I36" s="3">
        <v>4.0902816492297003</v>
      </c>
      <c r="J36" s="3">
        <v>2.3850801604176399</v>
      </c>
      <c r="K36" s="3">
        <v>1.90807625207123</v>
      </c>
      <c r="L36" s="3">
        <v>3.60209814864686</v>
      </c>
      <c r="M36" s="3">
        <v>3.0876316404733499</v>
      </c>
      <c r="N36" s="3">
        <v>2.5310094218943799</v>
      </c>
      <c r="O36" s="3">
        <v>1.5687880216713801</v>
      </c>
      <c r="P36" s="3">
        <v>2.2666465637608701</v>
      </c>
      <c r="Q36" s="3">
        <v>3.9702962051171902</v>
      </c>
      <c r="R36" s="3">
        <v>3.17881197448565</v>
      </c>
      <c r="S36" s="3">
        <v>3.5862643902468201</v>
      </c>
      <c r="T36" s="3">
        <v>4.0353405712669401</v>
      </c>
      <c r="U36" s="3">
        <v>2.4859858482272998</v>
      </c>
      <c r="V36" s="3">
        <v>4.0573644422687503</v>
      </c>
    </row>
    <row r="37" spans="1:22" x14ac:dyDescent="0.35">
      <c r="A37" s="2">
        <v>42881</v>
      </c>
      <c r="B37" s="3">
        <v>2.2163435629231301</v>
      </c>
      <c r="C37" s="3">
        <v>2.3969565374717599</v>
      </c>
      <c r="D37" s="3">
        <v>2.4779625015425801</v>
      </c>
      <c r="E37" s="3">
        <v>1.5555682544509599</v>
      </c>
      <c r="F37" s="3">
        <v>2.4974508639410402</v>
      </c>
      <c r="G37" s="3">
        <v>2.2632778002102598</v>
      </c>
      <c r="H37" s="3">
        <v>2.9782544043908601</v>
      </c>
      <c r="I37" s="3">
        <v>4.0466783319155999</v>
      </c>
      <c r="J37" s="3">
        <v>2.37547295376518</v>
      </c>
      <c r="K37" s="3">
        <v>1.7824490888525</v>
      </c>
      <c r="L37" s="3">
        <v>3.6716960638637399</v>
      </c>
      <c r="M37" s="3">
        <v>3.0160197590892399</v>
      </c>
      <c r="N37" s="3">
        <v>2.6114043937550901</v>
      </c>
      <c r="O37" s="3">
        <v>1.5736773903457999</v>
      </c>
      <c r="P37" s="3">
        <v>2.1731502369367202</v>
      </c>
      <c r="Q37" s="3">
        <v>3.89983354870329</v>
      </c>
      <c r="R37" s="3">
        <v>3.1755443491283799</v>
      </c>
      <c r="S37" s="3">
        <v>3.6115309252267598</v>
      </c>
      <c r="T37" s="3">
        <v>4.0089904013213298</v>
      </c>
      <c r="U37" s="3">
        <v>2.4143260862859002</v>
      </c>
      <c r="V37" s="3">
        <v>4.1081353092206196</v>
      </c>
    </row>
    <row r="38" spans="1:22" x14ac:dyDescent="0.35">
      <c r="A38" s="2">
        <v>42914</v>
      </c>
      <c r="B38" s="3">
        <v>2.0934531229413702</v>
      </c>
      <c r="C38" s="3">
        <v>2.7096042723882698</v>
      </c>
      <c r="D38" s="3">
        <v>2.5407402891188</v>
      </c>
      <c r="E38" s="3">
        <v>1.5658305609238301</v>
      </c>
      <c r="F38" s="3">
        <v>2.4086266534360501</v>
      </c>
      <c r="G38" s="3">
        <v>2.2901790436931102</v>
      </c>
      <c r="H38" s="3">
        <v>3.0267168462998502</v>
      </c>
      <c r="I38" s="3">
        <v>3.9867639179918801</v>
      </c>
      <c r="J38" s="3">
        <v>2.4546925368896799</v>
      </c>
      <c r="K38" s="3">
        <v>1.76257687353925</v>
      </c>
      <c r="L38" s="3">
        <v>3.6807283169159302</v>
      </c>
      <c r="M38" s="3">
        <v>3.3601821240579399</v>
      </c>
      <c r="N38" s="3">
        <v>2.5265144463860199</v>
      </c>
      <c r="O38" s="3">
        <v>1.6502768847793301</v>
      </c>
      <c r="P38" s="3">
        <v>2.1713872226739701</v>
      </c>
      <c r="Q38" s="3">
        <v>4.4727238132391403</v>
      </c>
      <c r="R38" s="3">
        <v>3.1931777007472602</v>
      </c>
      <c r="S38" s="3">
        <v>3.5511315469970901</v>
      </c>
      <c r="T38" s="3">
        <v>4.0421652606824097</v>
      </c>
      <c r="U38" s="3">
        <v>1.8988092024832299</v>
      </c>
      <c r="V38" s="3">
        <v>3.62638596777184</v>
      </c>
    </row>
    <row r="39" spans="1:22" x14ac:dyDescent="0.35">
      <c r="A39" s="2">
        <v>42944</v>
      </c>
      <c r="B39" s="3">
        <v>2.14156201832991</v>
      </c>
      <c r="C39" s="3">
        <v>2.5750976354515802</v>
      </c>
      <c r="D39" s="3">
        <v>2.5748623469301202</v>
      </c>
      <c r="E39" s="3">
        <v>1.56374341752837</v>
      </c>
      <c r="F39" s="3">
        <v>2.2747959012404002</v>
      </c>
      <c r="G39" s="3">
        <v>2.3036278018415599</v>
      </c>
      <c r="H39" s="3">
        <v>3.0306936806365501</v>
      </c>
      <c r="I39" s="3">
        <v>3.9775205532230702</v>
      </c>
      <c r="J39" s="3">
        <v>2.3876396009169301</v>
      </c>
      <c r="K39" s="3">
        <v>1.7880943302671299</v>
      </c>
      <c r="L39" s="3">
        <v>3.49232824285161</v>
      </c>
      <c r="M39" s="3">
        <v>3.1755551733847698</v>
      </c>
      <c r="N39" s="3">
        <v>2.5272118269620498</v>
      </c>
      <c r="O39" s="3">
        <v>1.5238115563460899</v>
      </c>
      <c r="P39" s="3">
        <v>2.0743060021113999</v>
      </c>
      <c r="Q39" s="3">
        <v>4.1251565545098998</v>
      </c>
      <c r="R39" s="3">
        <v>3.2379686547236699</v>
      </c>
      <c r="S39" s="3">
        <v>3.5950745296572499</v>
      </c>
      <c r="T39" s="3">
        <v>3.9404293074728498</v>
      </c>
      <c r="U39" s="3">
        <v>1.5461837400340599</v>
      </c>
      <c r="V39" s="3">
        <v>3.7835347188969202</v>
      </c>
    </row>
    <row r="40" spans="1:22" x14ac:dyDescent="0.35">
      <c r="A40" s="2">
        <v>42975</v>
      </c>
      <c r="B40" s="3">
        <v>2.1120831972713199</v>
      </c>
      <c r="C40" s="3">
        <v>2.45162483365658</v>
      </c>
      <c r="D40" s="3">
        <v>2.5507650684579599</v>
      </c>
      <c r="E40" s="3">
        <v>1.55064513636054</v>
      </c>
      <c r="F40" s="3">
        <v>2.3244960569628499</v>
      </c>
      <c r="G40" s="3">
        <v>2.02984647101183</v>
      </c>
      <c r="H40" s="3">
        <v>3.04772279126195</v>
      </c>
      <c r="I40" s="3">
        <v>4.0371264062355499</v>
      </c>
      <c r="J40" s="3">
        <v>2.3644691483230802</v>
      </c>
      <c r="K40" s="3">
        <v>1.8338776658118401</v>
      </c>
      <c r="L40" s="3">
        <v>3.3016271266420998</v>
      </c>
      <c r="M40" s="3">
        <v>3.1115208076509302</v>
      </c>
      <c r="N40" s="3">
        <v>2.5098843433319802</v>
      </c>
      <c r="O40" s="3">
        <v>1.535058542772</v>
      </c>
      <c r="P40" s="3">
        <v>2.1239613766472001</v>
      </c>
      <c r="Q40" s="3">
        <v>4.4076419176036099</v>
      </c>
      <c r="R40" s="3">
        <v>3.1954474982398202</v>
      </c>
      <c r="S40" s="3">
        <v>3.7404894608150698</v>
      </c>
      <c r="T40" s="3">
        <v>4.01521257707644</v>
      </c>
      <c r="U40" s="3">
        <v>1.7672071413467101</v>
      </c>
      <c r="V40" s="3">
        <v>4.0596511794127697</v>
      </c>
    </row>
    <row r="41" spans="1:22" x14ac:dyDescent="0.35">
      <c r="A41" s="2">
        <v>43006</v>
      </c>
      <c r="B41" s="3">
        <v>2.1647877820146602</v>
      </c>
      <c r="C41" s="3">
        <v>2.4474048595257898</v>
      </c>
      <c r="D41" s="3">
        <v>2.6096677700604798</v>
      </c>
      <c r="E41" s="3">
        <v>1.4826461854000701</v>
      </c>
      <c r="F41" s="3">
        <v>2.4996829007055901</v>
      </c>
      <c r="G41" s="3">
        <v>2.2743284409141902</v>
      </c>
      <c r="H41" s="3">
        <v>3.07994392620517</v>
      </c>
      <c r="I41" s="3">
        <v>4.1894667404479504</v>
      </c>
      <c r="J41" s="3">
        <v>2.4831000337423301</v>
      </c>
      <c r="K41" s="3">
        <v>1.8077510595459401</v>
      </c>
      <c r="L41" s="3">
        <v>3.2545797940157399</v>
      </c>
      <c r="M41" s="3">
        <v>3.41054105572531</v>
      </c>
      <c r="N41" s="3">
        <v>2.9997498602867401</v>
      </c>
      <c r="O41" s="3">
        <v>1.58933154443231</v>
      </c>
      <c r="P41" s="3">
        <v>2.1341591797221202</v>
      </c>
      <c r="Q41" s="3">
        <v>4.6893485642857504</v>
      </c>
      <c r="R41" s="3">
        <v>3.0553318567156098</v>
      </c>
      <c r="S41" s="3">
        <v>4.1728505959914202</v>
      </c>
      <c r="T41" s="3">
        <v>4.2503743873459001</v>
      </c>
      <c r="U41" s="3">
        <v>1.71422208593493</v>
      </c>
      <c r="V41" s="3">
        <v>4.3033825294421204</v>
      </c>
    </row>
    <row r="42" spans="1:22" x14ac:dyDescent="0.35">
      <c r="A42" s="2">
        <v>43035</v>
      </c>
      <c r="B42" s="3">
        <v>2.1202205960132701</v>
      </c>
      <c r="C42" s="3">
        <v>2.8569119327875199</v>
      </c>
      <c r="D42" s="3">
        <v>2.5963663828703898</v>
      </c>
      <c r="E42" s="3">
        <v>1.4766512060994701</v>
      </c>
      <c r="F42" s="3">
        <v>2.41326782072862</v>
      </c>
      <c r="G42" s="3">
        <v>2.3366022910829898</v>
      </c>
      <c r="H42" s="3">
        <v>3.19678440734305</v>
      </c>
      <c r="I42" s="3">
        <v>4.0415650587184597</v>
      </c>
      <c r="J42" s="3">
        <v>2.5279981099025099</v>
      </c>
      <c r="K42" s="3">
        <v>1.72719185387685</v>
      </c>
      <c r="L42" s="3">
        <v>3.2163279716122499</v>
      </c>
      <c r="M42" s="3">
        <v>3.24851406238334</v>
      </c>
      <c r="N42" s="3">
        <v>2.9052162239550801</v>
      </c>
      <c r="O42" s="3">
        <v>1.5205719424923101</v>
      </c>
      <c r="P42" s="3">
        <v>2.07596069157445</v>
      </c>
      <c r="Q42" s="3">
        <v>4.5359887363833096</v>
      </c>
      <c r="R42" s="3">
        <v>2.9996555024668701</v>
      </c>
      <c r="S42" s="3">
        <v>4.1754498593390803</v>
      </c>
      <c r="T42" s="3">
        <v>4.1971143230568604</v>
      </c>
      <c r="U42" s="3">
        <v>1.8811057580583901</v>
      </c>
      <c r="V42" s="3">
        <v>4.4603141172866101</v>
      </c>
    </row>
    <row r="43" spans="1:22" x14ac:dyDescent="0.35">
      <c r="A43" s="2">
        <v>43067</v>
      </c>
      <c r="B43" s="3">
        <v>2.1353613035469001</v>
      </c>
      <c r="C43" s="3">
        <v>3.1932086008438998</v>
      </c>
      <c r="D43" s="3">
        <v>2.6003151323603499</v>
      </c>
      <c r="E43" s="3">
        <v>1.5308403665468</v>
      </c>
      <c r="F43" s="3">
        <v>2.6248356642425099</v>
      </c>
      <c r="G43" s="3">
        <v>2.68445079406664</v>
      </c>
      <c r="H43" s="3">
        <v>3.3169017640540099</v>
      </c>
      <c r="I43" s="3">
        <v>4.0885395727977398</v>
      </c>
      <c r="J43" s="3">
        <v>2.5835165326692802</v>
      </c>
      <c r="K43" s="3">
        <v>2.0006513915616799</v>
      </c>
      <c r="L43" s="3">
        <v>3.5288301180650299</v>
      </c>
      <c r="M43" s="3">
        <v>3.0910866500018499</v>
      </c>
      <c r="N43" s="3">
        <v>3.1365159838031298</v>
      </c>
      <c r="O43" s="3">
        <v>1.5162232651604599</v>
      </c>
      <c r="P43" s="3">
        <v>2.0144832810554001</v>
      </c>
      <c r="Q43" s="3">
        <v>4.7182165948434802</v>
      </c>
      <c r="R43" s="3">
        <v>3.0458495708493101</v>
      </c>
      <c r="S43" s="3">
        <v>4.4865910996214096</v>
      </c>
      <c r="T43" s="3">
        <v>4.4384204375178298</v>
      </c>
      <c r="U43" s="3">
        <v>1.88373644142907</v>
      </c>
      <c r="V43" s="3">
        <v>4.3647570365963704</v>
      </c>
    </row>
    <row r="44" spans="1:22" x14ac:dyDescent="0.35">
      <c r="A44" s="2">
        <v>43097</v>
      </c>
      <c r="B44" s="3">
        <v>2.21266525500346</v>
      </c>
      <c r="C44" s="3">
        <v>2.98416089461224</v>
      </c>
      <c r="D44" s="3">
        <v>2.52760139066686</v>
      </c>
      <c r="E44" s="3">
        <v>1.5543429610772099</v>
      </c>
      <c r="F44" s="3">
        <v>2.7918430521132702</v>
      </c>
      <c r="G44" s="3">
        <v>2.7375953734101999</v>
      </c>
      <c r="H44" s="3">
        <v>3.1748603561578599</v>
      </c>
      <c r="I44" s="3">
        <v>4.2146146538574696</v>
      </c>
      <c r="J44" s="3">
        <v>2.5172904496200301</v>
      </c>
      <c r="K44" s="3">
        <v>2.0651837447482002</v>
      </c>
      <c r="L44" s="3">
        <v>3.4285613647774298</v>
      </c>
      <c r="M44" s="3">
        <v>3.3243429091718601</v>
      </c>
      <c r="N44" s="3">
        <v>2.629350304555</v>
      </c>
      <c r="O44" s="3">
        <v>1.5108387338879501</v>
      </c>
      <c r="P44" s="3">
        <v>2.0755096057569999</v>
      </c>
      <c r="Q44" s="3">
        <v>4.3267926559760896</v>
      </c>
      <c r="R44" s="3">
        <v>3.02203455971163</v>
      </c>
      <c r="S44" s="3">
        <v>4.0971101796232796</v>
      </c>
      <c r="T44" s="3">
        <v>4.5036534412490896</v>
      </c>
      <c r="U44" s="3">
        <v>1.4406127755743401</v>
      </c>
      <c r="V44" s="3">
        <v>4.3060210258649096</v>
      </c>
    </row>
    <row r="45" spans="1:22" x14ac:dyDescent="0.35">
      <c r="A45" s="2">
        <v>43126</v>
      </c>
      <c r="B45" s="3">
        <v>2.0690704370874502</v>
      </c>
      <c r="C45" s="3">
        <v>2.7438990634858098</v>
      </c>
      <c r="D45" s="3">
        <v>2.4104003861431602</v>
      </c>
      <c r="E45" s="3">
        <v>1.47872928481308</v>
      </c>
      <c r="F45" s="3">
        <v>2.7552612816767699</v>
      </c>
      <c r="G45" s="3">
        <v>2.4149241676208799</v>
      </c>
      <c r="H45" s="3">
        <v>3.0701160227042799</v>
      </c>
      <c r="I45" s="3">
        <v>4.0489519575677502</v>
      </c>
      <c r="J45" s="3">
        <v>2.4369459544952701</v>
      </c>
      <c r="K45" s="3">
        <v>1.9899363419853</v>
      </c>
      <c r="L45" s="3">
        <v>3.13445934995669</v>
      </c>
      <c r="M45" s="3">
        <v>3.2165853129366599</v>
      </c>
      <c r="N45" s="3">
        <v>2.52685438195439</v>
      </c>
      <c r="O45" s="3">
        <v>1.4510196842377201</v>
      </c>
      <c r="P45" s="3">
        <v>1.90926990939595</v>
      </c>
      <c r="Q45" s="3">
        <v>4.0255025957791402</v>
      </c>
      <c r="R45" s="3">
        <v>2.8737302974755199</v>
      </c>
      <c r="S45" s="3">
        <v>3.89116587416411</v>
      </c>
      <c r="T45" s="3">
        <v>4.2042188839722199</v>
      </c>
      <c r="U45" s="3">
        <v>1.49224049035992</v>
      </c>
      <c r="V45" s="3">
        <v>4.1671666495770596</v>
      </c>
    </row>
    <row r="46" spans="1:22" x14ac:dyDescent="0.35">
      <c r="A46" s="2">
        <v>43159</v>
      </c>
      <c r="B46" s="3">
        <v>2.2991803473121601</v>
      </c>
      <c r="C46" s="3">
        <v>3.0349869360442199</v>
      </c>
      <c r="D46" s="3">
        <v>2.4926417293627798</v>
      </c>
      <c r="E46" s="3">
        <v>1.5584878509179401</v>
      </c>
      <c r="F46" s="3">
        <v>3.05497435042528</v>
      </c>
      <c r="G46" s="3">
        <v>2.3578164227381699</v>
      </c>
      <c r="H46" s="3">
        <v>3.14842387876147</v>
      </c>
      <c r="I46" s="3">
        <v>4.210010093867</v>
      </c>
      <c r="J46" s="3">
        <v>2.6565845234846899</v>
      </c>
      <c r="K46" s="3">
        <v>2.1751491692187401</v>
      </c>
      <c r="L46" s="3">
        <v>3.3708956746612402</v>
      </c>
      <c r="M46" s="3">
        <v>3.3471344113692698</v>
      </c>
      <c r="N46" s="3">
        <v>2.9185220950995099</v>
      </c>
      <c r="O46" s="3">
        <v>1.5722303721690001</v>
      </c>
      <c r="P46" s="3">
        <v>2.1098623571795598</v>
      </c>
      <c r="Q46" s="3">
        <v>4.8570781702910102</v>
      </c>
      <c r="R46" s="3">
        <v>2.9427224813152799</v>
      </c>
      <c r="S46" s="3">
        <v>4.1596943560227997</v>
      </c>
      <c r="T46" s="3">
        <v>4.5366697247218299</v>
      </c>
      <c r="U46" s="3">
        <v>1.6990725856140001</v>
      </c>
      <c r="V46" s="3">
        <v>4.3149731124130897</v>
      </c>
    </row>
    <row r="47" spans="1:22" x14ac:dyDescent="0.35">
      <c r="A47" s="2">
        <v>43187</v>
      </c>
      <c r="B47" s="3">
        <v>2.4685317126891899</v>
      </c>
      <c r="C47" s="3">
        <v>3.1481692906098302</v>
      </c>
      <c r="D47" s="3">
        <v>2.7288562288593301</v>
      </c>
      <c r="E47" s="3">
        <v>1.6562809720236</v>
      </c>
      <c r="F47" s="3">
        <v>3.21789386185905</v>
      </c>
      <c r="G47" s="3">
        <v>2.2186447237668698</v>
      </c>
      <c r="H47" s="3">
        <v>3.1939195275561398</v>
      </c>
      <c r="I47" s="3">
        <v>4.2304798061909201</v>
      </c>
      <c r="J47" s="3">
        <v>2.6956149457397802</v>
      </c>
      <c r="K47" s="3">
        <v>2.22482534773048</v>
      </c>
      <c r="L47" s="3">
        <v>3.5504538115408599</v>
      </c>
      <c r="M47" s="3">
        <v>3.3424544647707202</v>
      </c>
      <c r="N47" s="3">
        <v>3.2398818345520102</v>
      </c>
      <c r="O47" s="3">
        <v>1.62211437581869</v>
      </c>
      <c r="P47" s="3">
        <v>2.2813387337380702</v>
      </c>
      <c r="Q47" s="3">
        <v>5.01309513418291</v>
      </c>
      <c r="R47" s="3">
        <v>3.0399340258454499</v>
      </c>
      <c r="S47" s="3">
        <v>4.5565921543048704</v>
      </c>
      <c r="T47" s="3">
        <v>4.6537759051821102</v>
      </c>
      <c r="U47" s="3">
        <v>1.8857755525526401</v>
      </c>
      <c r="V47" s="3">
        <v>3.86301886390144</v>
      </c>
    </row>
    <row r="48" spans="1:22" x14ac:dyDescent="0.35">
      <c r="A48" s="2">
        <v>43217</v>
      </c>
      <c r="B48" s="3">
        <v>2.71505565282119</v>
      </c>
      <c r="C48" s="3">
        <v>3.13139397271215</v>
      </c>
      <c r="D48" s="3">
        <v>2.90859504041316</v>
      </c>
      <c r="E48" s="3">
        <v>1.7444971998427199</v>
      </c>
      <c r="F48" s="3">
        <v>3.04285263028653</v>
      </c>
      <c r="G48" s="3">
        <v>2.0715578120675899</v>
      </c>
      <c r="H48" s="3">
        <v>3.1892759183546202</v>
      </c>
      <c r="I48" s="3">
        <v>4.3750011704683702</v>
      </c>
      <c r="J48" s="3">
        <v>2.6708016873438201</v>
      </c>
      <c r="K48" s="3">
        <v>2.2015356062234699</v>
      </c>
      <c r="L48" s="3">
        <v>3.6439179451795498</v>
      </c>
      <c r="M48" s="3">
        <v>3.3131691112027299</v>
      </c>
      <c r="N48" s="3">
        <v>2.9537399980863799</v>
      </c>
      <c r="O48" s="3">
        <v>1.59194447173966</v>
      </c>
      <c r="P48" s="3">
        <v>2.3246192432003099</v>
      </c>
      <c r="Q48" s="3">
        <v>4.6911163209710702</v>
      </c>
      <c r="R48" s="3">
        <v>3.06192909457266</v>
      </c>
      <c r="S48" s="3">
        <v>4.9643402713299896</v>
      </c>
      <c r="T48" s="3">
        <v>4.8186811973000401</v>
      </c>
      <c r="U48" s="3">
        <v>1.9452340816459199</v>
      </c>
      <c r="V48" s="3">
        <v>3.7862889694259598</v>
      </c>
    </row>
    <row r="49" spans="1:22" x14ac:dyDescent="0.35">
      <c r="A49" s="2">
        <v>43245</v>
      </c>
      <c r="B49" s="3">
        <v>2.7258138234844602</v>
      </c>
      <c r="C49" s="3">
        <v>3.1657109233413898</v>
      </c>
      <c r="D49" s="3">
        <v>2.9833252475458698</v>
      </c>
      <c r="E49" s="3">
        <v>1.7616668866762299</v>
      </c>
      <c r="F49" s="3">
        <v>3.1141295085259602</v>
      </c>
      <c r="G49" s="3">
        <v>4.58675089657733</v>
      </c>
      <c r="H49" s="3">
        <v>3.2930921899642001</v>
      </c>
      <c r="I49" s="3">
        <v>4.3223753496912902</v>
      </c>
      <c r="J49" s="3">
        <v>2.9273555521935699</v>
      </c>
      <c r="K49" s="3">
        <v>2.2154465478501901</v>
      </c>
      <c r="L49" s="3">
        <v>4.0665930644869803</v>
      </c>
      <c r="M49" s="3">
        <v>3.42680819818702</v>
      </c>
      <c r="N49" s="3">
        <v>3.45825982184091</v>
      </c>
      <c r="O49" s="3">
        <v>1.6361350750562</v>
      </c>
      <c r="P49" s="3">
        <v>2.2687536613007602</v>
      </c>
      <c r="Q49" s="3">
        <v>4.7882274143508798</v>
      </c>
      <c r="R49" s="3">
        <v>3.1631615615791802</v>
      </c>
      <c r="S49" s="3">
        <v>5.2130588007896002</v>
      </c>
      <c r="T49" s="3">
        <v>4.8542144026393403</v>
      </c>
      <c r="U49" s="3">
        <v>1.8510237915508101</v>
      </c>
      <c r="V49" s="3">
        <v>3.83766703121651</v>
      </c>
    </row>
    <row r="50" spans="1:22" x14ac:dyDescent="0.35">
      <c r="A50" s="2">
        <v>43279</v>
      </c>
      <c r="B50" s="3">
        <v>3.02614936822898</v>
      </c>
      <c r="C50" s="3">
        <v>3.4375394743879801</v>
      </c>
      <c r="D50" s="3">
        <v>3.2572152246202002</v>
      </c>
      <c r="E50" s="3">
        <v>1.89263139341183</v>
      </c>
      <c r="F50" s="3">
        <v>3.2013461053527101</v>
      </c>
      <c r="G50" s="3">
        <v>2.0908684022491002</v>
      </c>
      <c r="H50" s="3">
        <v>3.42502937820346</v>
      </c>
      <c r="I50" s="3">
        <v>4.5174600362400099</v>
      </c>
      <c r="J50" s="3">
        <v>2.8236723201046301</v>
      </c>
      <c r="K50" s="3">
        <v>2.3717787453081902</v>
      </c>
      <c r="L50" s="3">
        <v>4.5360595082164199</v>
      </c>
      <c r="M50" s="3">
        <v>3.6781449028596001</v>
      </c>
      <c r="N50" s="3">
        <v>3.45402506921817</v>
      </c>
      <c r="O50" s="3">
        <v>1.6445190467997599</v>
      </c>
      <c r="P50" s="3">
        <v>2.4488519024457598</v>
      </c>
      <c r="Q50" s="3">
        <v>4.8865414981775803</v>
      </c>
      <c r="R50" s="3">
        <v>3.4571352445513899</v>
      </c>
      <c r="S50" s="3">
        <v>5.50832525221373</v>
      </c>
      <c r="T50" s="3">
        <v>5.00009015838208</v>
      </c>
      <c r="U50" s="3">
        <v>1.6484594719973999</v>
      </c>
      <c r="V50" s="3">
        <v>3.81809006166243</v>
      </c>
    </row>
    <row r="51" spans="1:22" x14ac:dyDescent="0.35">
      <c r="A51" s="2">
        <v>43308</v>
      </c>
      <c r="B51" s="3">
        <v>2.9915286447303502</v>
      </c>
      <c r="C51" s="3">
        <v>3.3166424506624401</v>
      </c>
      <c r="D51" s="3">
        <v>3.0260380786898899</v>
      </c>
      <c r="E51" s="3">
        <v>1.73253953244908</v>
      </c>
      <c r="F51" s="3">
        <v>2.8165054728142702</v>
      </c>
      <c r="G51" s="3">
        <v>2.2275673290300801</v>
      </c>
      <c r="H51" s="3">
        <v>3.2233680951100201</v>
      </c>
      <c r="I51" s="3">
        <v>4.3293843580598397</v>
      </c>
      <c r="J51" s="3">
        <v>2.6904282423086001</v>
      </c>
      <c r="K51" s="3">
        <v>2.3569922543561601</v>
      </c>
      <c r="L51" s="3">
        <v>4.1400175099913197</v>
      </c>
      <c r="M51" s="3">
        <v>3.5624070962327798</v>
      </c>
      <c r="N51" s="3">
        <v>3.4610222230405601</v>
      </c>
      <c r="O51" s="3">
        <v>1.53542111636025</v>
      </c>
      <c r="P51" s="3">
        <v>2.3736375772804501</v>
      </c>
      <c r="Q51" s="3">
        <v>4.5566093298959904</v>
      </c>
      <c r="R51" s="3">
        <v>3.2528429154235301</v>
      </c>
      <c r="S51" s="3">
        <v>5.3814007903632302</v>
      </c>
      <c r="T51" s="3">
        <v>4.7176414855277002</v>
      </c>
      <c r="U51" s="3">
        <v>1.81289751737213</v>
      </c>
      <c r="V51" s="3">
        <v>3.8144114514577399</v>
      </c>
    </row>
    <row r="52" spans="1:22" x14ac:dyDescent="0.35">
      <c r="A52" s="2">
        <v>43340</v>
      </c>
      <c r="B52" s="3">
        <v>3.1767402880071298</v>
      </c>
      <c r="C52" s="3">
        <v>3.4666739095705799</v>
      </c>
      <c r="D52" s="3">
        <v>2.9349902536802199</v>
      </c>
      <c r="E52" s="3">
        <v>1.7175782501535899</v>
      </c>
      <c r="F52" s="3">
        <v>2.7382236671892999</v>
      </c>
      <c r="G52" s="3">
        <v>2.4166965123427402</v>
      </c>
      <c r="H52" s="3">
        <v>3.1244914432837398</v>
      </c>
      <c r="I52" s="3">
        <v>4.3448350925688004</v>
      </c>
      <c r="J52" s="3">
        <v>2.7438933023877801</v>
      </c>
      <c r="K52" s="3">
        <v>2.3849632370342801</v>
      </c>
      <c r="L52" s="3">
        <v>4.3200707597639001</v>
      </c>
      <c r="M52" s="3">
        <v>3.4135396561806801</v>
      </c>
      <c r="N52" s="3">
        <v>3.6127614250937401</v>
      </c>
      <c r="O52" s="3">
        <v>1.46729241067393</v>
      </c>
      <c r="P52" s="3">
        <v>2.4949925001491802</v>
      </c>
      <c r="Q52" s="3">
        <v>4.2551976494380304</v>
      </c>
      <c r="R52" s="3">
        <v>3.1982674282645398</v>
      </c>
      <c r="S52" s="3">
        <v>5.7251573261547799</v>
      </c>
      <c r="T52" s="3">
        <v>4.7594563524501599</v>
      </c>
      <c r="U52" s="3">
        <v>1.64774384054117</v>
      </c>
      <c r="V52" s="3">
        <v>4.0435924332545801</v>
      </c>
    </row>
    <row r="53" spans="1:22" x14ac:dyDescent="0.35">
      <c r="A53" s="2">
        <v>43371</v>
      </c>
      <c r="B53" s="3">
        <v>3.0526916725116702</v>
      </c>
      <c r="C53" s="3">
        <v>3.37135938319128</v>
      </c>
      <c r="D53" s="3">
        <v>2.9921301981362798</v>
      </c>
      <c r="E53" s="3">
        <v>1.84496761629999</v>
      </c>
      <c r="F53" s="3">
        <v>2.9362087165039998</v>
      </c>
      <c r="G53" s="3">
        <v>2.3107938557657901</v>
      </c>
      <c r="H53" s="3">
        <v>3.22275748655689</v>
      </c>
      <c r="I53" s="3">
        <v>4.4067296216127803</v>
      </c>
      <c r="J53" s="3">
        <v>2.7743417352688402</v>
      </c>
      <c r="K53" s="3">
        <v>2.37882683885163</v>
      </c>
      <c r="L53" s="3">
        <v>4.2971650243873798</v>
      </c>
      <c r="M53" s="3">
        <v>3.8191960354602799</v>
      </c>
      <c r="N53" s="3">
        <v>3.8127299323576</v>
      </c>
      <c r="O53" s="3">
        <v>1.59062229352705</v>
      </c>
      <c r="P53" s="3">
        <v>2.5864924625955101</v>
      </c>
      <c r="Q53" s="3">
        <v>4.3978064099280703</v>
      </c>
      <c r="R53" s="3">
        <v>3.1869878892216499</v>
      </c>
      <c r="S53" s="3">
        <v>5.2588138151617496</v>
      </c>
      <c r="T53" s="3">
        <v>4.7749311192219999</v>
      </c>
      <c r="U53" s="3">
        <v>1.5915013501886599</v>
      </c>
      <c r="V53" s="3">
        <v>4.2302473068616901</v>
      </c>
    </row>
    <row r="54" spans="1:22" x14ac:dyDescent="0.35">
      <c r="A54" s="2">
        <v>43399</v>
      </c>
      <c r="B54" s="3">
        <v>3.3488427220680301</v>
      </c>
      <c r="C54" s="3">
        <v>3.0227534115384098</v>
      </c>
      <c r="D54" s="3">
        <v>3.1412042182686202</v>
      </c>
      <c r="E54" s="3">
        <v>1.9227070456190301</v>
      </c>
      <c r="F54" s="3">
        <v>3.2927653571389701</v>
      </c>
      <c r="G54" s="3">
        <v>2.60538554355464</v>
      </c>
      <c r="H54" s="3">
        <v>3.4556214925229498</v>
      </c>
      <c r="I54" s="3">
        <v>5.15334002374839</v>
      </c>
      <c r="J54" s="3">
        <v>3.1018925210793098</v>
      </c>
      <c r="K54" s="3">
        <v>2.69163193451352</v>
      </c>
      <c r="L54" s="3">
        <v>3.9769833347142498</v>
      </c>
      <c r="M54" s="3">
        <v>4.2884809058062103</v>
      </c>
      <c r="N54" s="3">
        <v>4.1623783355319501</v>
      </c>
      <c r="O54" s="3">
        <v>1.75362894809004</v>
      </c>
      <c r="P54" s="3">
        <v>2.95410648275486</v>
      </c>
      <c r="Q54" s="3">
        <v>4.2792608940065104</v>
      </c>
      <c r="R54" s="3">
        <v>3.45939233836007</v>
      </c>
      <c r="S54" s="3">
        <v>5.6252472539202101</v>
      </c>
      <c r="T54" s="3">
        <v>5.05202538052351</v>
      </c>
      <c r="U54" s="3">
        <v>1.8154934858270999</v>
      </c>
      <c r="V54" s="3">
        <v>4.1998036333815598</v>
      </c>
    </row>
    <row r="55" spans="1:22" x14ac:dyDescent="0.35">
      <c r="A55" s="2">
        <v>43432</v>
      </c>
      <c r="B55" s="3">
        <v>3.2919213063253001</v>
      </c>
      <c r="C55" s="3">
        <v>2.9565210112066902</v>
      </c>
      <c r="D55" s="3">
        <v>2.93137058494636</v>
      </c>
      <c r="E55" s="3">
        <v>1.8302931584862401</v>
      </c>
      <c r="F55" s="3">
        <v>3.0909935767218002</v>
      </c>
      <c r="G55" s="3">
        <v>2.2982495986409699</v>
      </c>
      <c r="H55" s="3">
        <v>3.3631520823521899</v>
      </c>
      <c r="I55" s="3">
        <v>4.8715416655167703</v>
      </c>
      <c r="J55" s="3">
        <v>3.5249717924698301</v>
      </c>
      <c r="K55" s="3">
        <v>2.59020149388975</v>
      </c>
      <c r="L55" s="3">
        <v>3.8877343668494801</v>
      </c>
      <c r="M55" s="3">
        <v>3.9667297733323199</v>
      </c>
      <c r="N55" s="3">
        <v>4.41925569006834</v>
      </c>
      <c r="O55" s="3">
        <v>1.65124030397349</v>
      </c>
      <c r="P55" s="3">
        <v>2.71486561911692</v>
      </c>
      <c r="Q55" s="3">
        <v>4.4040766694705598</v>
      </c>
      <c r="R55" s="3">
        <v>3.4451652066406702</v>
      </c>
      <c r="S55" s="3">
        <v>5.2825500558588603</v>
      </c>
      <c r="T55" s="3">
        <v>4.9911703999819004</v>
      </c>
      <c r="U55" s="3">
        <v>1.75337433674153</v>
      </c>
      <c r="V55" s="3">
        <v>4.40518942271013</v>
      </c>
    </row>
    <row r="56" spans="1:22" x14ac:dyDescent="0.35">
      <c r="A56" s="2">
        <v>43462</v>
      </c>
      <c r="B56" s="3">
        <v>3.37657530514416</v>
      </c>
      <c r="C56" s="3">
        <v>3.1989573760615899</v>
      </c>
      <c r="D56" s="3">
        <v>2.8655681839826501</v>
      </c>
      <c r="E56" s="3">
        <v>1.79258911368292</v>
      </c>
      <c r="F56" s="3">
        <v>3.1792936369846498</v>
      </c>
      <c r="G56" s="3">
        <v>2.3549040429081201</v>
      </c>
      <c r="H56" s="3">
        <v>3.28560196719486</v>
      </c>
      <c r="I56" s="3">
        <v>4.9119356066416398</v>
      </c>
      <c r="J56" s="3">
        <v>3.4585860038745202</v>
      </c>
      <c r="K56" s="3">
        <v>2.6601739791392598</v>
      </c>
      <c r="L56" s="3">
        <v>4.0006176230932704</v>
      </c>
      <c r="M56" s="3">
        <v>3.8221491705164499</v>
      </c>
      <c r="N56" s="3">
        <v>4.6606296443263702</v>
      </c>
      <c r="O56" s="3">
        <v>1.6349725357085201</v>
      </c>
      <c r="P56" s="3">
        <v>2.86411156767696</v>
      </c>
      <c r="Q56" s="3">
        <v>4.5424590842938999</v>
      </c>
      <c r="R56" s="3">
        <v>3.5995688161275501</v>
      </c>
      <c r="S56" s="3">
        <v>5.3595182756352697</v>
      </c>
      <c r="T56" s="3">
        <v>5.22102828289127</v>
      </c>
      <c r="U56" s="3">
        <v>1.71533625078204</v>
      </c>
      <c r="V56" s="3">
        <v>4.3013022872105697</v>
      </c>
    </row>
    <row r="57" spans="1:22" x14ac:dyDescent="0.35">
      <c r="A57" s="2">
        <v>43493</v>
      </c>
      <c r="B57" s="3">
        <v>3.1917502275627498</v>
      </c>
      <c r="C57" s="3">
        <v>2.93465581402564</v>
      </c>
      <c r="D57" s="3">
        <v>2.7665186635219401</v>
      </c>
      <c r="E57" s="3">
        <v>1.65483963072802</v>
      </c>
      <c r="F57" s="3">
        <v>3.0066580178549498</v>
      </c>
      <c r="G57" s="3">
        <v>2.2568773321542102</v>
      </c>
      <c r="H57" s="3">
        <v>3.2481064036854899</v>
      </c>
      <c r="I57" s="3">
        <v>4.62903197252108</v>
      </c>
      <c r="J57" s="3">
        <v>3.3073566116041802</v>
      </c>
      <c r="K57" s="3">
        <v>2.4668334734141601</v>
      </c>
      <c r="L57" s="3">
        <v>3.6692604010510901</v>
      </c>
      <c r="M57" s="3">
        <v>3.74078760216968</v>
      </c>
      <c r="N57" s="3">
        <v>4.3289009447631503</v>
      </c>
      <c r="O57" s="3">
        <v>1.68596755466986</v>
      </c>
      <c r="P57" s="3">
        <v>2.6343613423244499</v>
      </c>
      <c r="Q57" s="3">
        <v>4.3205098677644296</v>
      </c>
      <c r="R57" s="3">
        <v>3.3878961858533199</v>
      </c>
      <c r="S57" s="3">
        <v>4.4784076715496104</v>
      </c>
      <c r="T57" s="3">
        <v>5.1327372130176698</v>
      </c>
      <c r="U57" s="3">
        <v>1.77517438285857</v>
      </c>
      <c r="V57" s="3">
        <v>3.89910403811998</v>
      </c>
    </row>
    <row r="58" spans="1:22" x14ac:dyDescent="0.35">
      <c r="A58" s="2">
        <v>43524</v>
      </c>
      <c r="B58" s="3">
        <v>2.8348978849144899</v>
      </c>
      <c r="C58" s="3">
        <v>3.1379712960687001</v>
      </c>
      <c r="D58" s="3">
        <v>2.8344118000418801</v>
      </c>
      <c r="E58" s="3">
        <v>1.7463533807263401</v>
      </c>
      <c r="F58" s="3">
        <v>3.0541092803099001</v>
      </c>
      <c r="G58" s="3">
        <v>2.2035650752290499</v>
      </c>
      <c r="H58" s="3">
        <v>3.25632385774838</v>
      </c>
      <c r="I58" s="3">
        <v>4.4329773671205199</v>
      </c>
      <c r="J58" s="3">
        <v>3.3578057772449998</v>
      </c>
      <c r="K58" s="3">
        <v>2.4836800798871899</v>
      </c>
      <c r="L58" s="3">
        <v>3.5751830465729202</v>
      </c>
      <c r="M58" s="3">
        <v>3.84592020984927</v>
      </c>
      <c r="N58" s="3">
        <v>3.8251932966069102</v>
      </c>
      <c r="O58" s="3">
        <v>1.65067532882832</v>
      </c>
      <c r="P58" s="3">
        <v>2.5159851567701499</v>
      </c>
      <c r="Q58" s="3">
        <v>4.5779026460066099</v>
      </c>
      <c r="R58" s="3">
        <v>3.2643786743907199</v>
      </c>
      <c r="S58" s="3">
        <v>4.8036493997316496</v>
      </c>
      <c r="T58" s="3">
        <v>5.0219553333129703</v>
      </c>
      <c r="U58" s="3">
        <v>1.5622259503710001</v>
      </c>
      <c r="V58" s="3">
        <v>3.94291741014723</v>
      </c>
    </row>
    <row r="59" spans="1:22" x14ac:dyDescent="0.35">
      <c r="A59" s="2">
        <v>43552</v>
      </c>
      <c r="B59" s="3">
        <v>2.8611859671803299</v>
      </c>
      <c r="C59" s="3">
        <v>3.07365511088625</v>
      </c>
      <c r="D59" s="3">
        <v>2.8129808578592801</v>
      </c>
      <c r="E59" s="3">
        <v>1.7253713941481501</v>
      </c>
      <c r="F59" s="3">
        <v>3.0649602513577201</v>
      </c>
      <c r="G59" s="3">
        <v>2.27038338649252</v>
      </c>
      <c r="H59" s="3">
        <v>3.3861956094539698</v>
      </c>
      <c r="I59" s="3">
        <v>4.3320148676194998</v>
      </c>
      <c r="J59" s="3">
        <v>3.4549213602291702</v>
      </c>
      <c r="K59" s="3">
        <v>2.5543571319395499</v>
      </c>
      <c r="L59" s="3">
        <v>3.4101499290733002</v>
      </c>
      <c r="M59" s="3">
        <v>3.9333753609789501</v>
      </c>
      <c r="N59" s="3">
        <v>3.7576208764155101</v>
      </c>
      <c r="O59" s="3">
        <v>1.5840737804465701</v>
      </c>
      <c r="P59" s="3">
        <v>2.4519084816194199</v>
      </c>
      <c r="Q59" s="3">
        <v>4.4670920317005702</v>
      </c>
      <c r="R59" s="3">
        <v>3.3270152955718899</v>
      </c>
      <c r="S59" s="3">
        <v>5.0230615744564204</v>
      </c>
      <c r="T59" s="3">
        <v>5.1359031012205403</v>
      </c>
      <c r="U59" s="3">
        <v>1.6055085733707</v>
      </c>
      <c r="V59" s="3">
        <v>3.8205179492244401</v>
      </c>
    </row>
    <row r="60" spans="1:22" x14ac:dyDescent="0.35">
      <c r="A60" s="2">
        <v>43581</v>
      </c>
      <c r="B60" s="3">
        <v>2.7044720353630498</v>
      </c>
      <c r="C60" s="3">
        <v>3.0162773707883201</v>
      </c>
      <c r="D60" s="3">
        <v>2.8141619377676399</v>
      </c>
      <c r="E60" s="3">
        <v>1.73001920091686</v>
      </c>
      <c r="F60" s="3">
        <v>3.10719729228216</v>
      </c>
      <c r="G60" s="3">
        <v>2.4425978156805299</v>
      </c>
      <c r="H60" s="3">
        <v>3.3832673178706099</v>
      </c>
      <c r="I60" s="3">
        <v>4.2132246626942198</v>
      </c>
      <c r="J60" s="3">
        <v>3.2999971878990801</v>
      </c>
      <c r="K60" s="3">
        <v>2.47245310607433</v>
      </c>
      <c r="L60" s="3">
        <v>3.4047922066765</v>
      </c>
      <c r="M60" s="3">
        <v>3.6488677984622102</v>
      </c>
      <c r="N60" s="3">
        <v>3.55591681032808</v>
      </c>
      <c r="O60" s="3">
        <v>1.6255089661281501</v>
      </c>
      <c r="P60" s="3">
        <v>2.3738165406552301</v>
      </c>
      <c r="Q60" s="3">
        <v>4.1853711154498097</v>
      </c>
      <c r="R60" s="3">
        <v>3.26338137191031</v>
      </c>
      <c r="S60" s="3">
        <v>5.0392559893090496</v>
      </c>
      <c r="T60" s="3">
        <v>4.7426819202489501</v>
      </c>
      <c r="U60" s="3">
        <v>1.5293299116180701</v>
      </c>
      <c r="V60" s="3">
        <v>3.63236696793845</v>
      </c>
    </row>
    <row r="61" spans="1:22" x14ac:dyDescent="0.35">
      <c r="A61" s="2">
        <v>43613</v>
      </c>
      <c r="B61" s="3">
        <v>2.85962203259625</v>
      </c>
      <c r="C61" s="3">
        <v>3.42054570753479</v>
      </c>
      <c r="D61" s="3">
        <v>3.0888625919149999</v>
      </c>
      <c r="E61" s="3">
        <v>1.78703791016668</v>
      </c>
      <c r="F61" s="3">
        <v>3.3329158018787401</v>
      </c>
      <c r="G61" s="3">
        <v>2.80057468514212</v>
      </c>
      <c r="H61" s="3">
        <v>3.4553850578946199</v>
      </c>
      <c r="I61" s="3">
        <v>4.5871358336243997</v>
      </c>
      <c r="J61" s="3">
        <v>3.6188370971651498</v>
      </c>
      <c r="K61" s="3">
        <v>2.60787404547751</v>
      </c>
      <c r="L61" s="3">
        <v>3.4246110810133699</v>
      </c>
      <c r="M61" s="3">
        <v>4.1369940620788999</v>
      </c>
      <c r="N61" s="3">
        <v>3.5530918315081399</v>
      </c>
      <c r="O61" s="3">
        <v>1.6491631376424101</v>
      </c>
      <c r="P61" s="3">
        <v>2.6783550400009801</v>
      </c>
      <c r="Q61" s="3">
        <v>4.3942614239282198</v>
      </c>
      <c r="R61" s="3">
        <v>3.3204285218598599</v>
      </c>
      <c r="S61" s="3">
        <v>5.5059684156611501</v>
      </c>
      <c r="T61" s="3">
        <v>5.2750977012561604</v>
      </c>
      <c r="U61" s="3">
        <v>1.5725318325056601</v>
      </c>
      <c r="V61" s="3">
        <v>3.9406968643693201</v>
      </c>
    </row>
    <row r="62" spans="1:22" x14ac:dyDescent="0.35">
      <c r="A62" s="2">
        <v>43644</v>
      </c>
      <c r="B62" s="3">
        <v>2.6811135841931901</v>
      </c>
      <c r="C62" s="3">
        <v>3.2248508723585001</v>
      </c>
      <c r="D62" s="3">
        <v>2.7822841470768398</v>
      </c>
      <c r="E62" s="3">
        <v>1.7585061974495999</v>
      </c>
      <c r="F62" s="3">
        <v>3.2655489299283702</v>
      </c>
      <c r="G62" s="3">
        <v>2.67732608656569</v>
      </c>
      <c r="H62" s="3">
        <v>3.42697706895065</v>
      </c>
      <c r="I62" s="3">
        <v>4.36272917337803</v>
      </c>
      <c r="J62" s="3">
        <v>3.5559723896989999</v>
      </c>
      <c r="K62" s="3">
        <v>2.4924943916626399</v>
      </c>
      <c r="L62" s="3">
        <v>3.10799652153085</v>
      </c>
      <c r="M62" s="3">
        <v>3.7891242608924398</v>
      </c>
      <c r="N62" s="3">
        <v>3.3371172453957501</v>
      </c>
      <c r="O62" s="3">
        <v>1.67439744692257</v>
      </c>
      <c r="P62" s="3">
        <v>2.4778837195767398</v>
      </c>
      <c r="Q62" s="3">
        <v>4.0830097998169101</v>
      </c>
      <c r="R62" s="3">
        <v>3.1173358548499199</v>
      </c>
      <c r="S62" s="3">
        <v>4.7577579814970399</v>
      </c>
      <c r="T62" s="3">
        <v>5.2255647138133297</v>
      </c>
      <c r="U62" s="3">
        <v>1.72316932188607</v>
      </c>
      <c r="V62" s="3">
        <v>3.8967992113688199</v>
      </c>
    </row>
    <row r="63" spans="1:22" x14ac:dyDescent="0.35">
      <c r="A63" s="2">
        <v>43672</v>
      </c>
      <c r="B63" s="3">
        <v>2.6931440812899199</v>
      </c>
      <c r="C63" s="3">
        <v>3.2100890355755198</v>
      </c>
      <c r="D63" s="3">
        <v>2.73573475683204</v>
      </c>
      <c r="E63" s="3">
        <v>1.7357004113093399</v>
      </c>
      <c r="F63" s="3">
        <v>3.33046062052833</v>
      </c>
      <c r="G63" s="3">
        <v>2.7199345603781699</v>
      </c>
      <c r="H63" s="3">
        <v>3.4520561724755501</v>
      </c>
      <c r="I63" s="3">
        <v>4.2629821572145801</v>
      </c>
      <c r="J63" s="3">
        <v>3.8015896190839</v>
      </c>
      <c r="K63" s="3">
        <v>2.5518612832884702</v>
      </c>
      <c r="L63" s="3">
        <v>3.15981816573361</v>
      </c>
      <c r="M63" s="3">
        <v>3.8793955110591001</v>
      </c>
      <c r="N63" s="3">
        <v>3.1869186793939099</v>
      </c>
      <c r="O63" s="3">
        <v>1.7697060751731499</v>
      </c>
      <c r="P63" s="3">
        <v>2.4648484045300401</v>
      </c>
      <c r="Q63" s="3">
        <v>4.0869347176613902</v>
      </c>
      <c r="R63" s="3">
        <v>3.14130357213755</v>
      </c>
      <c r="S63" s="3">
        <v>4.3702152094659503</v>
      </c>
      <c r="T63" s="3">
        <v>4.8596427701755998</v>
      </c>
      <c r="U63" s="3">
        <v>1.7279978123410999</v>
      </c>
      <c r="V63" s="3">
        <v>3.8737976657080901</v>
      </c>
    </row>
    <row r="64" spans="1:22" x14ac:dyDescent="0.35">
      <c r="A64" s="2">
        <v>43705</v>
      </c>
      <c r="B64" s="3">
        <v>2.72713219335039</v>
      </c>
      <c r="C64" s="3">
        <v>3.7353320028933599</v>
      </c>
      <c r="D64" s="3">
        <v>2.79717599569135</v>
      </c>
      <c r="E64" s="3">
        <v>1.8363135016800201</v>
      </c>
      <c r="F64" s="3">
        <v>3.93348045571478</v>
      </c>
      <c r="G64" s="3">
        <v>2.9256795606334798</v>
      </c>
      <c r="H64" s="3">
        <v>3.53255290705185</v>
      </c>
      <c r="I64" s="3">
        <v>4.4567409618617804</v>
      </c>
      <c r="J64" s="3">
        <v>3.80344707677357</v>
      </c>
      <c r="K64" s="3">
        <v>2.6811210706683299</v>
      </c>
      <c r="L64" s="3">
        <v>3.4672995086593299</v>
      </c>
      <c r="M64" s="3">
        <v>4.2064921734185896</v>
      </c>
      <c r="N64" s="3">
        <v>3.38695645741497</v>
      </c>
      <c r="O64" s="3">
        <v>1.7774268516946301</v>
      </c>
      <c r="P64" s="3">
        <v>2.5815512534308498</v>
      </c>
      <c r="Q64" s="3">
        <v>4.3337929506435797</v>
      </c>
      <c r="R64" s="3">
        <v>3.3150704911598701</v>
      </c>
      <c r="S64" s="3">
        <v>5.1764452646110497</v>
      </c>
      <c r="T64" s="3">
        <v>4.9617719041486996</v>
      </c>
      <c r="U64" s="3">
        <v>1.94752472708056</v>
      </c>
      <c r="V64" s="3">
        <v>4.1017862883327103</v>
      </c>
    </row>
    <row r="65" spans="1:22" x14ac:dyDescent="0.35">
      <c r="A65" s="2">
        <v>43735</v>
      </c>
      <c r="B65" s="3">
        <v>2.70353758628216</v>
      </c>
      <c r="C65" s="3">
        <v>3.2524571900553498</v>
      </c>
      <c r="D65" s="3">
        <v>2.8375587050315301</v>
      </c>
      <c r="E65" s="3">
        <v>1.8751232274187699</v>
      </c>
      <c r="F65" s="3">
        <v>3.54379537451819</v>
      </c>
      <c r="G65" s="3">
        <v>2.98987915934917</v>
      </c>
      <c r="H65" s="3">
        <v>3.5470571787442799</v>
      </c>
      <c r="I65" s="3">
        <v>4.2740083610385096</v>
      </c>
      <c r="J65" s="3">
        <v>3.6208885856470898</v>
      </c>
      <c r="K65" s="3">
        <v>2.5240364363656398</v>
      </c>
      <c r="L65" s="3">
        <v>3.2241359364551099</v>
      </c>
      <c r="M65" s="3">
        <v>4.3256530096916004</v>
      </c>
      <c r="N65" s="3">
        <v>3.28999922822574</v>
      </c>
      <c r="O65" s="3">
        <v>1.7480609624138601</v>
      </c>
      <c r="P65" s="3">
        <v>2.57222613663708</v>
      </c>
      <c r="Q65" s="3">
        <v>4.1697847973689104</v>
      </c>
      <c r="R65" s="3">
        <v>3.2494724206624501</v>
      </c>
      <c r="S65" s="3">
        <v>4.7424498742798296</v>
      </c>
      <c r="T65" s="3">
        <v>4.7820957807124698</v>
      </c>
      <c r="U65" s="3">
        <v>1.6404545545942899</v>
      </c>
      <c r="V65" s="3">
        <v>4.1569644014584499</v>
      </c>
    </row>
    <row r="66" spans="1:22" x14ac:dyDescent="0.35">
      <c r="A66" s="2">
        <v>43766</v>
      </c>
      <c r="B66" s="3">
        <v>2.6991264048172598</v>
      </c>
      <c r="C66" s="3">
        <v>3.4229248953493698</v>
      </c>
      <c r="D66" s="3">
        <v>2.7412314466216299</v>
      </c>
      <c r="E66" s="3">
        <v>1.8415002793653901</v>
      </c>
      <c r="F66" s="3">
        <v>3.3960566672975601</v>
      </c>
      <c r="G66" s="3">
        <v>2.9965675280268802</v>
      </c>
      <c r="H66" s="3">
        <v>3.5633542696585501</v>
      </c>
      <c r="I66" s="3">
        <v>4.1247985837570704</v>
      </c>
      <c r="J66" s="3">
        <v>3.47901249370579</v>
      </c>
      <c r="K66" s="3">
        <v>2.4580951299304399</v>
      </c>
      <c r="L66" s="3">
        <v>3.2209099215490702</v>
      </c>
      <c r="M66" s="3">
        <v>4.2136462065451497</v>
      </c>
      <c r="N66" s="3">
        <v>3.1989065891623598</v>
      </c>
      <c r="O66" s="3">
        <v>1.7736919955949499</v>
      </c>
      <c r="P66" s="3">
        <v>2.49369739661199</v>
      </c>
      <c r="Q66" s="3">
        <v>4.1486145292377898</v>
      </c>
      <c r="R66" s="3">
        <v>3.29758221450393</v>
      </c>
      <c r="S66" s="3">
        <v>4.8031565300880104</v>
      </c>
      <c r="T66" s="3">
        <v>4.7097540383325898</v>
      </c>
      <c r="U66" s="3">
        <v>1.76430650514493</v>
      </c>
      <c r="V66" s="3">
        <v>4.2664780452406399</v>
      </c>
    </row>
    <row r="67" spans="1:22" x14ac:dyDescent="0.35">
      <c r="A67" s="2">
        <v>43796</v>
      </c>
      <c r="B67" s="3">
        <v>2.57982939438484</v>
      </c>
      <c r="C67" s="3">
        <v>3.7604373748323501</v>
      </c>
      <c r="D67" s="3">
        <v>2.8747722913592502</v>
      </c>
      <c r="E67" s="3">
        <v>1.9004159655625901</v>
      </c>
      <c r="F67" s="3">
        <v>3.43556164674068</v>
      </c>
      <c r="G67" s="3">
        <v>2.83719269902697</v>
      </c>
      <c r="H67" s="3">
        <v>3.4859666674752998</v>
      </c>
      <c r="I67" s="3">
        <v>4.0633229726405098</v>
      </c>
      <c r="J67" s="3">
        <v>3.5542366624718</v>
      </c>
      <c r="K67" s="3">
        <v>2.3983914830186501</v>
      </c>
      <c r="L67" s="3">
        <v>3.2913794235646701</v>
      </c>
      <c r="M67" s="3">
        <v>3.7957095563883101</v>
      </c>
      <c r="N67" s="3">
        <v>3.0781683593921199</v>
      </c>
      <c r="O67" s="3">
        <v>1.6350391895165299</v>
      </c>
      <c r="P67" s="3">
        <v>2.3737217906221399</v>
      </c>
      <c r="Q67" s="3">
        <v>4.1743338818406004</v>
      </c>
      <c r="R67" s="3">
        <v>3.2150858278226901</v>
      </c>
      <c r="S67" s="3">
        <v>4.5497962068772697</v>
      </c>
      <c r="T67" s="3">
        <v>4.9545666290866404</v>
      </c>
      <c r="U67" s="3">
        <v>1.59975356940034</v>
      </c>
      <c r="V67" s="3">
        <v>4.22285185478259</v>
      </c>
    </row>
    <row r="68" spans="1:22" x14ac:dyDescent="0.35">
      <c r="A68" s="2">
        <v>43826</v>
      </c>
      <c r="B68" s="3">
        <v>2.4897716662808</v>
      </c>
      <c r="C68" s="3">
        <v>3.72591623003879</v>
      </c>
      <c r="D68" s="3">
        <v>2.77449752998352</v>
      </c>
      <c r="E68" s="3">
        <v>1.8443726527735</v>
      </c>
      <c r="F68" s="3">
        <v>3.5268376479482701</v>
      </c>
      <c r="G68" s="3">
        <v>2.56053091426715</v>
      </c>
      <c r="H68" s="3">
        <v>3.43583728206342</v>
      </c>
      <c r="I68" s="3">
        <v>3.9596871369771902</v>
      </c>
      <c r="J68" s="3">
        <v>3.4622348680227999</v>
      </c>
      <c r="K68" s="3">
        <v>2.3220184986219001</v>
      </c>
      <c r="L68" s="3">
        <v>3.1217728483464802</v>
      </c>
      <c r="M68" s="3">
        <v>3.70360498802683</v>
      </c>
      <c r="N68" s="3">
        <v>2.9405441443270801</v>
      </c>
      <c r="O68" s="3">
        <v>1.63211803437294</v>
      </c>
      <c r="P68" s="3">
        <v>2.2495405313794499</v>
      </c>
      <c r="Q68" s="3">
        <v>4.0473933687268202</v>
      </c>
      <c r="R68" s="3">
        <v>3.2344881879613001</v>
      </c>
      <c r="S68" s="3">
        <v>4.3154114277900799</v>
      </c>
      <c r="T68" s="3">
        <v>5.0882459419556598</v>
      </c>
      <c r="U68" s="3">
        <v>1.5015109586648501</v>
      </c>
      <c r="V68" s="3">
        <v>3.9713764793612398</v>
      </c>
    </row>
    <row r="69" spans="1:22" x14ac:dyDescent="0.35">
      <c r="A69" s="2">
        <v>43858</v>
      </c>
      <c r="B69" s="3">
        <v>2.5013591522042899</v>
      </c>
      <c r="C69" s="3">
        <v>3.8400476964352199</v>
      </c>
      <c r="D69" s="3">
        <v>2.7622156229133399</v>
      </c>
      <c r="E69" s="3">
        <v>1.9040545044645201</v>
      </c>
      <c r="F69" s="3">
        <v>3.7602082080457699</v>
      </c>
      <c r="G69" s="3">
        <v>2.7197117951991898</v>
      </c>
      <c r="H69" s="3">
        <v>3.5758427037001601</v>
      </c>
      <c r="I69" s="3">
        <v>3.9672807386332201</v>
      </c>
      <c r="J69" s="3">
        <v>3.4637216407599301</v>
      </c>
      <c r="K69" s="3">
        <v>2.3477228248165001</v>
      </c>
      <c r="L69" s="3">
        <v>3.0787304641907598</v>
      </c>
      <c r="M69" s="3">
        <v>3.86076738588006</v>
      </c>
      <c r="N69" s="3">
        <v>3.0910533043603801</v>
      </c>
      <c r="O69" s="3">
        <v>1.63918165145662</v>
      </c>
      <c r="P69" s="3">
        <v>2.30333042444432</v>
      </c>
      <c r="Q69" s="3">
        <v>4.1288704285973896</v>
      </c>
      <c r="R69" s="3">
        <v>3.3838130927018901</v>
      </c>
      <c r="S69" s="3">
        <v>4.4668725315821698</v>
      </c>
      <c r="T69" s="3">
        <v>5.22359192422019</v>
      </c>
      <c r="U69" s="3">
        <v>1.5082211389509399</v>
      </c>
      <c r="V69" s="3">
        <v>4.1663329352403498</v>
      </c>
    </row>
    <row r="70" spans="1:22" x14ac:dyDescent="0.35">
      <c r="A70" s="2">
        <v>43889</v>
      </c>
      <c r="B70" s="3">
        <v>2.5076976459837201</v>
      </c>
      <c r="C70" s="3">
        <v>4.34377423691424</v>
      </c>
      <c r="D70" s="3">
        <v>3.1930648872432799</v>
      </c>
      <c r="E70" s="3">
        <v>2.0827669211870599</v>
      </c>
      <c r="F70" s="3">
        <v>4.3361419429990304</v>
      </c>
      <c r="G70" s="3">
        <v>3.3679307489570198</v>
      </c>
      <c r="H70" s="3">
        <v>3.7773974195500899</v>
      </c>
      <c r="I70" s="3">
        <v>4.2500729080368096</v>
      </c>
      <c r="J70" s="3">
        <v>3.59606248162547</v>
      </c>
      <c r="K70" s="3">
        <v>2.50937388471834</v>
      </c>
      <c r="L70" s="3">
        <v>3.4780214572513599</v>
      </c>
      <c r="M70" s="3">
        <v>4.2866059816636701</v>
      </c>
      <c r="N70" s="3">
        <v>3.78054455016736</v>
      </c>
      <c r="O70" s="3">
        <v>1.7849582421408701</v>
      </c>
      <c r="P70" s="3">
        <v>2.3386827827654799</v>
      </c>
      <c r="Q70" s="3">
        <v>4.5195848799683098</v>
      </c>
      <c r="R70" s="3">
        <v>3.7202745141358702</v>
      </c>
      <c r="S70" s="3">
        <v>4.8498088954339504</v>
      </c>
      <c r="T70" s="3">
        <v>5.5097318112573097</v>
      </c>
      <c r="U70" s="3">
        <v>1.7929854361339399</v>
      </c>
      <c r="V70" s="3">
        <v>4.5492462640343803</v>
      </c>
    </row>
    <row r="71" spans="1:22" x14ac:dyDescent="0.35">
      <c r="A71" s="2">
        <v>43917</v>
      </c>
      <c r="B71" s="3">
        <v>2.5959002030324299</v>
      </c>
      <c r="C71" s="3">
        <v>5.2119909637078701</v>
      </c>
      <c r="D71" s="3">
        <v>3.9820414658449601</v>
      </c>
      <c r="E71" s="3">
        <v>2.7161461252480401</v>
      </c>
      <c r="F71" s="3">
        <v>4.6561994176344204</v>
      </c>
      <c r="G71" s="3">
        <v>4.5622594080974199</v>
      </c>
      <c r="H71" s="3">
        <v>4.0691759795715896</v>
      </c>
      <c r="I71" s="3">
        <v>4.7739645885344197</v>
      </c>
      <c r="J71" s="3">
        <v>4.5585448117765299</v>
      </c>
      <c r="K71" s="3">
        <v>2.8724214578688598</v>
      </c>
      <c r="L71" s="3">
        <v>4.59408304663412</v>
      </c>
      <c r="M71" s="3">
        <v>5.3628279342698297</v>
      </c>
      <c r="N71" s="3">
        <v>4.99959552303193</v>
      </c>
      <c r="O71" s="3">
        <v>2.27862911051229</v>
      </c>
      <c r="P71" s="3">
        <v>2.3758439272655201</v>
      </c>
      <c r="Q71" s="3">
        <v>4.6751820133955997</v>
      </c>
      <c r="R71" s="3">
        <v>4.2635394107733404</v>
      </c>
      <c r="S71" s="3">
        <v>5.8073477164340801</v>
      </c>
      <c r="T71" s="3">
        <v>6.8081939936007503</v>
      </c>
      <c r="U71" s="3">
        <v>2.1328331321963101</v>
      </c>
      <c r="V71" s="3">
        <v>5.3620417485922998</v>
      </c>
    </row>
    <row r="72" spans="1:22" x14ac:dyDescent="0.35">
      <c r="A72" s="2">
        <v>43949</v>
      </c>
      <c r="B72" s="3">
        <v>2.4010433837680298</v>
      </c>
      <c r="C72" s="3">
        <v>4.1218785779097296</v>
      </c>
      <c r="D72" s="3">
        <v>4.0654117929272999</v>
      </c>
      <c r="E72" s="3">
        <v>2.4994120023370998</v>
      </c>
      <c r="F72" s="3">
        <v>3.3222214803347501</v>
      </c>
      <c r="G72" s="3">
        <v>3.5860419250534599</v>
      </c>
      <c r="H72" s="3">
        <v>3.77684263816893</v>
      </c>
      <c r="I72" s="3">
        <v>4.2263657532080403</v>
      </c>
      <c r="J72" s="3">
        <v>3.9715516261486599</v>
      </c>
      <c r="K72" s="3">
        <v>2.4904283552665198</v>
      </c>
      <c r="L72" s="3">
        <v>3.7732371441760599</v>
      </c>
      <c r="M72" s="3">
        <v>3.65463441377134</v>
      </c>
      <c r="N72" s="3">
        <v>4.4546217841122697</v>
      </c>
      <c r="O72" s="3">
        <v>1.98293452957363</v>
      </c>
      <c r="P72" s="3">
        <v>2.1971503902895999</v>
      </c>
      <c r="Q72" s="3">
        <v>4.3165792993620498</v>
      </c>
      <c r="R72" s="3">
        <v>3.41327186140099</v>
      </c>
      <c r="S72" s="3">
        <v>4.3182497257433203</v>
      </c>
      <c r="T72" s="3">
        <v>4.7571679097652897</v>
      </c>
      <c r="U72" s="3">
        <v>1.7616819280971201</v>
      </c>
      <c r="V72" s="3">
        <v>4.50063001593902</v>
      </c>
    </row>
    <row r="73" spans="1:22" x14ac:dyDescent="0.35">
      <c r="A73" s="2">
        <v>43979</v>
      </c>
      <c r="B73" s="3">
        <v>2.3747255447624398</v>
      </c>
      <c r="C73" s="3">
        <v>3.7444896177078002</v>
      </c>
      <c r="D73" s="3">
        <v>3.5219168176486102</v>
      </c>
      <c r="E73" s="3">
        <v>2.3946184506790802</v>
      </c>
      <c r="F73" s="3">
        <v>2.63036936057755</v>
      </c>
      <c r="G73" s="3">
        <v>3.1891156223283001</v>
      </c>
      <c r="H73" s="3">
        <v>3.2447718717704102</v>
      </c>
      <c r="I73" s="3">
        <v>4.1217728846358597</v>
      </c>
      <c r="J73" s="3">
        <v>3.2314725796354198</v>
      </c>
      <c r="K73" s="3">
        <v>2.3646359770546201</v>
      </c>
      <c r="L73" s="3">
        <v>3.2765991678899602</v>
      </c>
      <c r="M73" s="3">
        <v>3.5056387705153398</v>
      </c>
      <c r="N73" s="3">
        <v>3.8008554520903401</v>
      </c>
      <c r="O73" s="3">
        <v>1.8265362366759701</v>
      </c>
      <c r="P73" s="3">
        <v>2.2146420051045399</v>
      </c>
      <c r="Q73" s="3">
        <v>4.0811307221983899</v>
      </c>
      <c r="R73" s="3">
        <v>3.08696345306176</v>
      </c>
      <c r="S73" s="3">
        <v>3.8034084986238699</v>
      </c>
      <c r="T73" s="3">
        <v>4.3856514436165401</v>
      </c>
      <c r="U73" s="3">
        <v>1.37830571715213</v>
      </c>
      <c r="V73" s="3">
        <v>4.2960513457748402</v>
      </c>
    </row>
    <row r="74" spans="1:22" x14ac:dyDescent="0.35">
      <c r="A74" s="2">
        <v>44008</v>
      </c>
      <c r="B74" s="3">
        <v>2.1473227323489201</v>
      </c>
      <c r="C74" s="3">
        <v>3.3671781783847501</v>
      </c>
      <c r="D74" s="3">
        <v>3.01048449938573</v>
      </c>
      <c r="E74" s="3">
        <v>2.1155247403505402</v>
      </c>
      <c r="F74" s="3">
        <v>2.6930896360950398</v>
      </c>
      <c r="G74" s="3">
        <v>3.18905244189162</v>
      </c>
      <c r="H74" s="3">
        <v>3.16258828809843</v>
      </c>
      <c r="I74" s="3">
        <v>3.8793615816023301</v>
      </c>
      <c r="J74" s="3">
        <v>3.0576165308243599</v>
      </c>
      <c r="K74" s="3">
        <v>2.2656370720839298</v>
      </c>
      <c r="L74" s="3">
        <v>3.0133545299272</v>
      </c>
      <c r="M74" s="3">
        <v>3.5566160949096801</v>
      </c>
      <c r="N74" s="3">
        <v>3.8211268065730799</v>
      </c>
      <c r="O74" s="3">
        <v>1.6355749950513101</v>
      </c>
      <c r="P74" s="3">
        <v>1.92366101992691</v>
      </c>
      <c r="Q74" s="3">
        <v>3.8797991454646601</v>
      </c>
      <c r="R74" s="3">
        <v>3.1094748332069102</v>
      </c>
      <c r="S74" s="3">
        <v>3.2577595387428402</v>
      </c>
      <c r="T74" s="3">
        <v>4.47737258929644</v>
      </c>
      <c r="U74" s="3">
        <v>1.40684396139567</v>
      </c>
      <c r="V74" s="3">
        <v>3.9412523166942002</v>
      </c>
    </row>
    <row r="75" spans="1:22" x14ac:dyDescent="0.35">
      <c r="A75" s="2">
        <v>44040</v>
      </c>
      <c r="B75" s="3">
        <v>1.98458521331242</v>
      </c>
      <c r="C75" s="3">
        <v>3.2931652659226698</v>
      </c>
      <c r="D75" s="3">
        <v>2.8652055155394902</v>
      </c>
      <c r="E75" s="3">
        <v>2.1893119253107201</v>
      </c>
      <c r="F75" s="3">
        <v>2.50569974880763</v>
      </c>
      <c r="G75" s="3">
        <v>2.8005965014234899</v>
      </c>
      <c r="H75" s="3">
        <v>3.0022360849463001</v>
      </c>
      <c r="I75" s="3">
        <v>3.59409896046366</v>
      </c>
      <c r="J75" s="3">
        <v>3.0296294595516202</v>
      </c>
      <c r="K75" s="3">
        <v>2.1894946959513999</v>
      </c>
      <c r="L75" s="3">
        <v>2.6837012300267302</v>
      </c>
      <c r="M75" s="3">
        <v>3.3047107621709899</v>
      </c>
      <c r="N75" s="3">
        <v>3.6439695545378901</v>
      </c>
      <c r="O75" s="3">
        <v>1.5054051632851999</v>
      </c>
      <c r="P75" s="3">
        <v>1.8102916294551501</v>
      </c>
      <c r="Q75" s="3">
        <v>3.67314362417072</v>
      </c>
      <c r="R75" s="3">
        <v>3.0512639985574399</v>
      </c>
      <c r="S75" s="3">
        <v>3.5889949307391</v>
      </c>
      <c r="T75" s="3">
        <v>4.5996372042975402</v>
      </c>
      <c r="U75" s="3">
        <v>1.4175957914405499</v>
      </c>
      <c r="V75" s="3">
        <v>3.8116257242814702</v>
      </c>
    </row>
    <row r="76" spans="1:22" x14ac:dyDescent="0.35">
      <c r="A76" s="2">
        <v>44071</v>
      </c>
      <c r="B76" s="3">
        <v>1.87250771503338</v>
      </c>
      <c r="C76" s="3">
        <v>3.5500500859838802</v>
      </c>
      <c r="D76" s="3">
        <v>2.6848622263825201</v>
      </c>
      <c r="E76" s="3">
        <v>2.1259622066357502</v>
      </c>
      <c r="F76" s="3">
        <v>2.78836165548014</v>
      </c>
      <c r="G76" s="3">
        <v>2.4939513724892701</v>
      </c>
      <c r="H76" s="3">
        <v>3.22613245576327</v>
      </c>
      <c r="I76" s="3">
        <v>3.7593824675075398</v>
      </c>
      <c r="J76" s="3">
        <v>3.0739031440618101</v>
      </c>
      <c r="K76" s="3">
        <v>2.1059436759768602</v>
      </c>
      <c r="L76" s="3">
        <v>2.8465620793691402</v>
      </c>
      <c r="M76" s="3">
        <v>3.4283798129330698</v>
      </c>
      <c r="N76" s="3">
        <v>3.6238608620997201</v>
      </c>
      <c r="O76" s="3">
        <v>1.48074379202276</v>
      </c>
      <c r="P76" s="3">
        <v>1.71421103816611</v>
      </c>
      <c r="Q76" s="3">
        <v>3.50690142970091</v>
      </c>
      <c r="R76" s="3">
        <v>3.0792878186011898</v>
      </c>
      <c r="S76" s="3">
        <v>4.1485140988752596</v>
      </c>
      <c r="T76" s="3">
        <v>4.50512921695955</v>
      </c>
      <c r="U76" s="3">
        <v>1.29494398349453</v>
      </c>
      <c r="V76" s="3">
        <v>3.49823688232676</v>
      </c>
    </row>
    <row r="77" spans="1:22" x14ac:dyDescent="0.35">
      <c r="A77" s="2">
        <v>44102</v>
      </c>
      <c r="B77" s="3">
        <v>1.9963382520295501</v>
      </c>
      <c r="C77" s="3">
        <v>3.8872356573326301</v>
      </c>
      <c r="D77" s="3">
        <v>3.0442076235113902</v>
      </c>
      <c r="E77" s="3">
        <v>2.06408899602856</v>
      </c>
      <c r="F77" s="3">
        <v>2.9816475708530898</v>
      </c>
      <c r="G77" s="3">
        <v>2.72436349281109</v>
      </c>
      <c r="H77" s="3">
        <v>3.2834888620339999</v>
      </c>
      <c r="I77" s="3">
        <v>3.9333976932381001</v>
      </c>
      <c r="J77" s="3">
        <v>3.39047309348115</v>
      </c>
      <c r="K77" s="3">
        <v>2.1709141904827001</v>
      </c>
      <c r="L77" s="3">
        <v>3.5100747112334898</v>
      </c>
      <c r="M77" s="3">
        <v>3.5944915309043401</v>
      </c>
      <c r="N77" s="3">
        <v>3.7365001235555702</v>
      </c>
      <c r="O77" s="3">
        <v>1.5441060526182</v>
      </c>
      <c r="P77" s="3">
        <v>1.8167108209880001</v>
      </c>
      <c r="Q77" s="3">
        <v>3.55020666111534</v>
      </c>
      <c r="R77" s="3">
        <v>3.16263957461784</v>
      </c>
      <c r="S77" s="3">
        <v>4.6457900365491103</v>
      </c>
      <c r="T77" s="3">
        <v>4.4517307447656203</v>
      </c>
      <c r="U77" s="3">
        <v>1.323804128993</v>
      </c>
      <c r="V77" s="3">
        <v>3.4258192742029898</v>
      </c>
    </row>
    <row r="78" spans="1:22" x14ac:dyDescent="0.35">
      <c r="A78" s="2">
        <v>44132</v>
      </c>
      <c r="B78" s="3">
        <v>1.96582864291167</v>
      </c>
      <c r="C78" s="3">
        <v>3.8202604338739401</v>
      </c>
      <c r="D78" s="3">
        <v>2.84404188724888</v>
      </c>
      <c r="E78" s="3">
        <v>1.8012266978674401</v>
      </c>
      <c r="F78" s="3">
        <v>3.2290092733061</v>
      </c>
      <c r="G78" s="3">
        <v>2.5713947288236501</v>
      </c>
      <c r="H78" s="3">
        <v>3.4615874584995701</v>
      </c>
      <c r="I78" s="3">
        <v>3.8902305906820298</v>
      </c>
      <c r="J78" s="3">
        <v>3.43632892234301</v>
      </c>
      <c r="K78" s="3">
        <v>2.1759884882968601</v>
      </c>
      <c r="L78" s="3">
        <v>3.5659433844383499</v>
      </c>
      <c r="M78" s="3">
        <v>3.7103705877244502</v>
      </c>
      <c r="N78" s="3">
        <v>4.3012889278680202</v>
      </c>
      <c r="O78" s="3">
        <v>1.5426330399574</v>
      </c>
      <c r="P78" s="3">
        <v>1.70870687429836</v>
      </c>
      <c r="Q78" s="3">
        <v>3.7198973383100098</v>
      </c>
      <c r="R78" s="3">
        <v>3.27437046628655</v>
      </c>
      <c r="S78" s="3">
        <v>4.5665469570454</v>
      </c>
      <c r="T78" s="3">
        <v>4.07676215368872</v>
      </c>
      <c r="U78" s="3">
        <v>1.3785307251730801</v>
      </c>
      <c r="V78" s="3">
        <v>3.45000165494706</v>
      </c>
    </row>
    <row r="79" spans="1:22" x14ac:dyDescent="0.35">
      <c r="A79" s="2">
        <v>44162</v>
      </c>
      <c r="B79" s="3">
        <v>1.9120127952855099</v>
      </c>
      <c r="C79" s="3">
        <v>3.2729691623124499</v>
      </c>
      <c r="D79" s="3">
        <v>2.3982919421390898</v>
      </c>
      <c r="E79" s="3">
        <v>1.68392143262584</v>
      </c>
      <c r="F79" s="3">
        <v>2.6271122849950901</v>
      </c>
      <c r="G79" s="3">
        <v>1.98315187679203</v>
      </c>
      <c r="H79" s="3">
        <v>3.4545792300902498</v>
      </c>
      <c r="I79" s="3">
        <v>3.7424576211892799</v>
      </c>
      <c r="J79" s="3">
        <v>3.2480594134013701</v>
      </c>
      <c r="K79" s="3">
        <v>1.9364950636710601</v>
      </c>
      <c r="L79" s="3">
        <v>3.3104869142506401</v>
      </c>
      <c r="M79" s="3">
        <v>3.7372852838953001</v>
      </c>
      <c r="N79" s="3">
        <v>3.3504909766540201</v>
      </c>
      <c r="O79" s="3">
        <v>1.4471290114839499</v>
      </c>
      <c r="P79" s="3">
        <v>1.6936456826117099</v>
      </c>
      <c r="Q79" s="3">
        <v>3.6485210023474401</v>
      </c>
      <c r="R79" s="3">
        <v>2.746564377006</v>
      </c>
      <c r="S79" s="3">
        <v>3.9146019846000502</v>
      </c>
      <c r="T79" s="3">
        <v>4.7397911780552198</v>
      </c>
      <c r="U79" s="3">
        <v>1.31486329299292</v>
      </c>
      <c r="V79" s="3">
        <v>3.39544146351211</v>
      </c>
    </row>
    <row r="80" spans="1:22" x14ac:dyDescent="0.35">
      <c r="A80" s="2">
        <v>44193</v>
      </c>
      <c r="B80" s="3">
        <v>1.81741495627993</v>
      </c>
      <c r="C80" s="3">
        <v>3.14415100467453</v>
      </c>
      <c r="D80" s="3">
        <v>2.2337799618314298</v>
      </c>
      <c r="E80" s="3">
        <v>1.7255292663396999</v>
      </c>
      <c r="F80" s="3">
        <v>2.72583371382636</v>
      </c>
      <c r="G80" s="3">
        <v>1.6817883802528399</v>
      </c>
      <c r="H80" s="3">
        <v>3.5762139688869401</v>
      </c>
      <c r="I80" s="3">
        <v>3.6474355195126198</v>
      </c>
      <c r="J80" s="3">
        <v>3.4901197018183798</v>
      </c>
      <c r="K80" s="3">
        <v>1.84198792996827</v>
      </c>
      <c r="L80" s="3">
        <v>3.3407748995351301</v>
      </c>
      <c r="M80" s="3">
        <v>3.8817328553619999</v>
      </c>
      <c r="N80" s="3">
        <v>3.1845267568212301</v>
      </c>
      <c r="O80" s="3">
        <v>1.3339094137838601</v>
      </c>
      <c r="P80" s="3">
        <v>1.7339584552196901</v>
      </c>
      <c r="Q80" s="3">
        <v>3.6434599501622502</v>
      </c>
      <c r="R80" s="3">
        <v>2.8069507692403</v>
      </c>
      <c r="S80" s="3">
        <v>3.9070462465422602</v>
      </c>
      <c r="T80" s="3">
        <v>4.5244877228977902</v>
      </c>
      <c r="U80" s="3">
        <v>1.2148869171538701</v>
      </c>
      <c r="V80" s="3">
        <v>3.52876637712138</v>
      </c>
    </row>
    <row r="81" spans="1:22" x14ac:dyDescent="0.35">
      <c r="A81" s="2">
        <v>44224</v>
      </c>
      <c r="B81" s="3">
        <v>1.71982846153183</v>
      </c>
      <c r="C81" s="3">
        <v>3.2771838837237302</v>
      </c>
      <c r="D81" s="3">
        <v>2.3827295092948</v>
      </c>
      <c r="E81" s="3">
        <v>1.78022180588821</v>
      </c>
      <c r="F81" s="3">
        <v>2.7931981017188399</v>
      </c>
      <c r="G81" s="3">
        <v>1.5949922045275799</v>
      </c>
      <c r="H81" s="3">
        <v>3.8013645998772301</v>
      </c>
      <c r="I81" s="3">
        <v>3.5372733458965402</v>
      </c>
      <c r="J81" s="3">
        <v>3.5493640944041598</v>
      </c>
      <c r="K81" s="3">
        <v>1.646216096629</v>
      </c>
      <c r="L81" s="3">
        <v>3.5577575310457599</v>
      </c>
      <c r="M81" s="3">
        <v>3.8845841800666001</v>
      </c>
      <c r="N81" s="3">
        <v>3.4844772394533199</v>
      </c>
      <c r="O81" s="3">
        <v>1.37194051292028</v>
      </c>
      <c r="P81" s="3">
        <v>1.42412764220576</v>
      </c>
      <c r="Q81" s="3">
        <v>3.79144979816741</v>
      </c>
      <c r="R81" s="3">
        <v>2.8315183373638302</v>
      </c>
      <c r="S81" s="3">
        <v>4.1204629725786797</v>
      </c>
      <c r="T81" s="3">
        <v>4.1924950590083903</v>
      </c>
      <c r="U81" s="3">
        <v>1.2973441207115799</v>
      </c>
      <c r="V81" s="3">
        <v>3.5540969876564299</v>
      </c>
    </row>
    <row r="82" spans="1:22" x14ac:dyDescent="0.35">
      <c r="A82" s="2">
        <v>44253</v>
      </c>
      <c r="B82" s="3">
        <v>1.7659983098799199</v>
      </c>
      <c r="C82" s="3">
        <v>2.5642576080203399</v>
      </c>
      <c r="D82" s="3">
        <v>2.48033356835013</v>
      </c>
      <c r="E82" s="3">
        <v>1.77729663409642</v>
      </c>
      <c r="F82" s="3">
        <v>2.92504918077961</v>
      </c>
      <c r="G82" s="3">
        <v>1.7391721886751701</v>
      </c>
      <c r="H82" s="3">
        <v>4.0148758065747696</v>
      </c>
      <c r="I82" s="3">
        <v>3.5915785589342599</v>
      </c>
      <c r="J82" s="3">
        <v>3.48362538670616</v>
      </c>
      <c r="K82" s="3">
        <v>1.7074393618546799</v>
      </c>
      <c r="L82" s="3">
        <v>4.1405893541195802</v>
      </c>
      <c r="M82" s="3">
        <v>3.8637216687963001</v>
      </c>
      <c r="N82" s="3">
        <v>3.2037377324071299</v>
      </c>
      <c r="O82" s="3">
        <v>1.3711923085933999</v>
      </c>
      <c r="P82" s="3">
        <v>1.4627778351762599</v>
      </c>
      <c r="Q82" s="3">
        <v>3.8929494731635699</v>
      </c>
      <c r="R82" s="3">
        <v>2.8461843769293602</v>
      </c>
      <c r="S82" s="3">
        <v>4.8288150609554599</v>
      </c>
      <c r="T82" s="3">
        <v>4.5326146207319402</v>
      </c>
      <c r="U82" s="3">
        <v>1.2187165071347199</v>
      </c>
      <c r="V82" s="3">
        <v>3.4886009901539001</v>
      </c>
    </row>
    <row r="83" spans="1:22" x14ac:dyDescent="0.35">
      <c r="A83" s="2">
        <v>44281</v>
      </c>
      <c r="B83" s="3">
        <v>1.89713676358593</v>
      </c>
      <c r="C83" s="3">
        <v>2.83000622198109</v>
      </c>
      <c r="D83" s="3">
        <v>2.5999308847284999</v>
      </c>
      <c r="E83" s="3">
        <v>1.89069331440271</v>
      </c>
      <c r="F83" s="3">
        <v>2.9539402268971</v>
      </c>
      <c r="G83" s="3">
        <v>2.1283463653994801</v>
      </c>
      <c r="H83" s="3">
        <v>4.02661366273884</v>
      </c>
      <c r="I83" s="3">
        <v>3.65427850104003</v>
      </c>
      <c r="J83" s="3">
        <v>3.3202700193094401</v>
      </c>
      <c r="K83" s="3">
        <v>1.70195102232893</v>
      </c>
      <c r="L83" s="3">
        <v>4.4774428916137099</v>
      </c>
      <c r="M83" s="3">
        <v>3.8052316159014601</v>
      </c>
      <c r="N83" s="3">
        <v>3.5714495456810802</v>
      </c>
      <c r="O83" s="3">
        <v>1.3813200114188799</v>
      </c>
      <c r="P83" s="3">
        <v>1.5669407383045999</v>
      </c>
      <c r="Q83" s="3">
        <v>3.9207879278336399</v>
      </c>
      <c r="R83" s="3">
        <v>2.7714614312397798</v>
      </c>
      <c r="S83" s="3">
        <v>5.2511312693634196</v>
      </c>
      <c r="T83" s="3">
        <v>4.4464313765059504</v>
      </c>
      <c r="U83" s="3">
        <v>1.24665854774841</v>
      </c>
      <c r="V83" s="3">
        <v>3.5379354677746599</v>
      </c>
    </row>
    <row r="84" spans="1:22" x14ac:dyDescent="0.35">
      <c r="A84" s="2">
        <v>44314</v>
      </c>
      <c r="B84" s="3">
        <v>1.90104802163345</v>
      </c>
      <c r="C84" s="3">
        <v>3.35570969981254</v>
      </c>
      <c r="D84" s="3">
        <v>2.7727212635699199</v>
      </c>
      <c r="E84" s="3">
        <v>1.9755654519924399</v>
      </c>
      <c r="F84" s="3">
        <v>2.8706347197797601</v>
      </c>
      <c r="G84" s="3">
        <v>2.4013919580991399</v>
      </c>
      <c r="H84" s="3">
        <v>3.96236652919296</v>
      </c>
      <c r="I84" s="3">
        <v>3.6917938216831199</v>
      </c>
      <c r="J84" s="3">
        <v>3.1310130399399898</v>
      </c>
      <c r="K84" s="3">
        <v>1.7150887370010099</v>
      </c>
      <c r="L84" s="3">
        <v>4.7357186728271001</v>
      </c>
      <c r="M84" s="3">
        <v>4.2470147027117404</v>
      </c>
      <c r="N84" s="3">
        <v>3.3898883640105901</v>
      </c>
      <c r="O84" s="3">
        <v>1.3727688136463401</v>
      </c>
      <c r="P84" s="3">
        <v>1.59152674283187</v>
      </c>
      <c r="Q84" s="3">
        <v>3.7637792061378099</v>
      </c>
      <c r="R84" s="3">
        <v>2.8516807515505298</v>
      </c>
      <c r="S84" s="3">
        <v>5.3176262081918999</v>
      </c>
      <c r="T84" s="3">
        <v>4.4729193599356796</v>
      </c>
      <c r="U84" s="3">
        <v>1.1522872696434401</v>
      </c>
      <c r="V84" s="3">
        <v>3.1532277793261398</v>
      </c>
    </row>
    <row r="85" spans="1:22" x14ac:dyDescent="0.35">
      <c r="A85" s="2">
        <v>44344</v>
      </c>
      <c r="B85" s="3">
        <v>1.8091363715715101</v>
      </c>
      <c r="C85" s="3">
        <v>3.9246725467181598</v>
      </c>
      <c r="D85" s="3">
        <v>2.8308841498111499</v>
      </c>
      <c r="E85" s="3">
        <v>1.9574194947004</v>
      </c>
      <c r="F85" s="3">
        <v>2.9036232237930499</v>
      </c>
      <c r="G85" s="3">
        <v>2.4441808717256102</v>
      </c>
      <c r="H85" s="3">
        <v>4.1067625884348802</v>
      </c>
      <c r="I85" s="3">
        <v>4.0062588109402499</v>
      </c>
      <c r="J85" s="3">
        <v>3.1188609527973701</v>
      </c>
      <c r="K85" s="3">
        <v>1.70171217149405</v>
      </c>
      <c r="L85" s="3">
        <v>4.6098091777077004</v>
      </c>
      <c r="M85" s="3">
        <v>4.1162618646754403</v>
      </c>
      <c r="N85" s="3">
        <v>3.1323649956607702</v>
      </c>
      <c r="O85" s="3">
        <v>1.3905978350605599</v>
      </c>
      <c r="P85" s="3">
        <v>1.6273369499816099</v>
      </c>
      <c r="Q85" s="3">
        <v>3.8044605433319498</v>
      </c>
      <c r="R85" s="3">
        <v>2.88178515440825</v>
      </c>
      <c r="S85" s="3">
        <v>5.6841869289853904</v>
      </c>
      <c r="T85" s="3">
        <v>4.2323990492102803</v>
      </c>
      <c r="U85" s="3">
        <v>1.1954311159176501</v>
      </c>
      <c r="V85" s="3">
        <v>3.2864583330502501</v>
      </c>
    </row>
    <row r="86" spans="1:22" x14ac:dyDescent="0.35">
      <c r="A86" s="2">
        <v>44375</v>
      </c>
      <c r="B86" s="3">
        <v>1.8054531984522399</v>
      </c>
      <c r="C86" s="3">
        <v>3.94161508243447</v>
      </c>
      <c r="D86" s="3">
        <v>3.0582597445275801</v>
      </c>
      <c r="E86" s="3">
        <v>1.9015915270508299</v>
      </c>
      <c r="F86" s="3">
        <v>3.0021878507606399</v>
      </c>
      <c r="G86" s="3">
        <v>2.8497118604399398</v>
      </c>
      <c r="H86" s="3">
        <v>4.1952861906044001</v>
      </c>
      <c r="I86" s="3">
        <v>4.0047909294239599</v>
      </c>
      <c r="J86" s="3">
        <v>3.1317700367409098</v>
      </c>
      <c r="K86" s="3">
        <v>1.65943827293238</v>
      </c>
      <c r="L86" s="3">
        <v>4.9476906502397799</v>
      </c>
      <c r="M86" s="3">
        <v>4.4418462779929504</v>
      </c>
      <c r="N86" s="3">
        <v>3.0540150706504199</v>
      </c>
      <c r="O86" s="3">
        <v>1.3721356020823099</v>
      </c>
      <c r="P86" s="3">
        <v>1.5775710168672099</v>
      </c>
      <c r="Q86" s="3">
        <v>3.90779385568925</v>
      </c>
      <c r="R86" s="3">
        <v>2.90438324367071</v>
      </c>
      <c r="S86" s="3">
        <v>5.70316508786581</v>
      </c>
      <c r="T86" s="3">
        <v>4.5709893243903696</v>
      </c>
      <c r="U86" s="3">
        <v>1.3498796023690001</v>
      </c>
      <c r="V86" s="3">
        <v>3.1908405758063201</v>
      </c>
    </row>
    <row r="87" spans="1:22" x14ac:dyDescent="0.35">
      <c r="A87" s="2">
        <v>44405</v>
      </c>
      <c r="B87" s="3">
        <v>2.0156887287721799</v>
      </c>
      <c r="C87" s="3">
        <v>4.8217653372737299</v>
      </c>
      <c r="D87" s="3">
        <v>3.1276174454065302</v>
      </c>
      <c r="E87" s="3">
        <v>2.0492851524678302</v>
      </c>
      <c r="F87" s="3">
        <v>3.0600456910307101</v>
      </c>
      <c r="G87" s="3">
        <v>3.0910027962131101</v>
      </c>
      <c r="H87" s="3">
        <v>4.2499064328533098</v>
      </c>
      <c r="I87" s="3">
        <v>4.2160485823597798</v>
      </c>
      <c r="J87" s="3">
        <v>3.0871843236121599</v>
      </c>
      <c r="K87" s="3">
        <v>1.7348138902399599</v>
      </c>
      <c r="L87" s="3">
        <v>5.4754011548625803</v>
      </c>
      <c r="M87" s="3">
        <v>4.5618558796246198</v>
      </c>
      <c r="N87" s="3">
        <v>3.0501975145712499</v>
      </c>
      <c r="O87" s="3">
        <v>1.3692834718810001</v>
      </c>
      <c r="P87" s="3">
        <v>1.8710485496687199</v>
      </c>
      <c r="Q87" s="3">
        <v>3.9166329345851398</v>
      </c>
      <c r="R87" s="3">
        <v>3.0135481132878299</v>
      </c>
      <c r="S87" s="3">
        <v>6.2152542401436897</v>
      </c>
      <c r="T87" s="3">
        <v>4.6464796143067701</v>
      </c>
      <c r="U87" s="3">
        <v>1.43512120714297</v>
      </c>
      <c r="V87" s="3">
        <v>3.26392723059329</v>
      </c>
    </row>
    <row r="88" spans="1:22" x14ac:dyDescent="0.35">
      <c r="A88" s="2">
        <v>44435</v>
      </c>
      <c r="B88" s="3">
        <v>1.9977614367766301</v>
      </c>
      <c r="C88" s="3">
        <v>4.6567208870680101</v>
      </c>
      <c r="D88" s="3">
        <v>3.10628721439222</v>
      </c>
      <c r="E88" s="3">
        <v>1.99180724497046</v>
      </c>
      <c r="F88" s="3">
        <v>2.9969243455168399</v>
      </c>
      <c r="G88" s="3">
        <v>3.5782487541177499</v>
      </c>
      <c r="H88" s="3">
        <v>4.0028434424979196</v>
      </c>
      <c r="I88" s="3">
        <v>4.3022171049918896</v>
      </c>
      <c r="J88" s="3">
        <v>3.1097467486788801</v>
      </c>
      <c r="K88" s="3">
        <v>1.8344010496227801</v>
      </c>
      <c r="L88" s="3">
        <v>5.9739585307362697</v>
      </c>
      <c r="M88" s="3">
        <v>5.05153003991816</v>
      </c>
      <c r="N88" s="3">
        <v>3.1181330667095701</v>
      </c>
      <c r="O88" s="3">
        <v>1.31255122277137</v>
      </c>
      <c r="P88" s="3">
        <v>1.9384713450585001</v>
      </c>
      <c r="Q88" s="3">
        <v>3.8905997393554101</v>
      </c>
      <c r="R88" s="3">
        <v>2.8435356011657098</v>
      </c>
      <c r="S88" s="3">
        <v>5.8815899695176803</v>
      </c>
      <c r="T88" s="3">
        <v>4.4761568027046899</v>
      </c>
      <c r="U88" s="3">
        <v>1.4415968578857901</v>
      </c>
      <c r="V88" s="3">
        <v>3.1462847148073498</v>
      </c>
    </row>
    <row r="89" spans="1:22" x14ac:dyDescent="0.35">
      <c r="A89" s="2">
        <v>44467</v>
      </c>
      <c r="B89" s="3">
        <v>1.98713305031969</v>
      </c>
      <c r="C89" s="3">
        <v>4.7738282522112296</v>
      </c>
      <c r="D89" s="3">
        <v>3.1906374287127899</v>
      </c>
      <c r="E89" s="3">
        <v>1.8822673895292199</v>
      </c>
      <c r="F89" s="3">
        <v>3.0621451897124699</v>
      </c>
      <c r="G89" s="3">
        <v>3.6195046594321898</v>
      </c>
      <c r="H89" s="3">
        <v>4.0305691859563302</v>
      </c>
      <c r="I89" s="3">
        <v>4.3250964866047097</v>
      </c>
      <c r="J89" s="3">
        <v>3.2974207322036002</v>
      </c>
      <c r="K89" s="3">
        <v>1.86674115666454</v>
      </c>
      <c r="L89" s="3">
        <v>6.50130901293047</v>
      </c>
      <c r="M89" s="3">
        <v>4.8448374218360604</v>
      </c>
      <c r="N89" s="3">
        <v>3.0364828768572498</v>
      </c>
      <c r="O89" s="3">
        <v>1.2531953373028599</v>
      </c>
      <c r="P89" s="3">
        <v>1.96740571492964</v>
      </c>
      <c r="Q89" s="3">
        <v>4.0069892445172801</v>
      </c>
      <c r="R89" s="3">
        <v>2.8533893812986801</v>
      </c>
      <c r="S89" s="3">
        <v>6.2194848488072498</v>
      </c>
      <c r="T89" s="3">
        <v>4.1329702018180603</v>
      </c>
      <c r="U89" s="3">
        <v>1.42133007527002</v>
      </c>
      <c r="V89" s="3">
        <v>3.0552534409810699</v>
      </c>
    </row>
    <row r="90" spans="1:22" x14ac:dyDescent="0.35">
      <c r="A90" s="2">
        <v>44497</v>
      </c>
      <c r="B90" s="3">
        <v>2.0164136613936798</v>
      </c>
      <c r="C90" s="3">
        <v>5.0291145108938897</v>
      </c>
      <c r="D90" s="3">
        <v>3.01234056805799</v>
      </c>
      <c r="E90" s="3">
        <v>1.8111069351823099</v>
      </c>
      <c r="F90" s="3">
        <v>2.8952076885493701</v>
      </c>
      <c r="G90" s="3">
        <v>3.6713792638441198</v>
      </c>
      <c r="H90" s="3">
        <v>3.9074723738116202</v>
      </c>
      <c r="I90" s="3">
        <v>4.3778831542219399</v>
      </c>
      <c r="J90" s="3">
        <v>3.4689947575565099</v>
      </c>
      <c r="K90" s="3">
        <v>1.9458753728017499</v>
      </c>
      <c r="L90" s="3">
        <v>7.08908387452726</v>
      </c>
      <c r="M90" s="3">
        <v>4.6258207140909198</v>
      </c>
      <c r="N90" s="3">
        <v>3.0577735283217602</v>
      </c>
      <c r="O90" s="3">
        <v>1.3101660878888499</v>
      </c>
      <c r="P90" s="3">
        <v>1.93996135884243</v>
      </c>
      <c r="Q90" s="3">
        <v>3.76878200468785</v>
      </c>
      <c r="R90" s="3">
        <v>2.85735921319674</v>
      </c>
      <c r="S90" s="3">
        <v>5.8374200938726597</v>
      </c>
      <c r="T90" s="3">
        <v>4.0816734588518004</v>
      </c>
      <c r="U90" s="3">
        <v>1.3726530798892</v>
      </c>
      <c r="V90" s="3">
        <v>2.9395566896355798</v>
      </c>
    </row>
    <row r="91" spans="1:22" x14ac:dyDescent="0.35">
      <c r="A91" s="2">
        <v>44526</v>
      </c>
      <c r="B91" s="3">
        <v>2.0050907874400701</v>
      </c>
      <c r="C91" s="3">
        <v>4.91442703054304</v>
      </c>
      <c r="D91" s="3">
        <v>3.1123937737345502</v>
      </c>
      <c r="E91" s="3">
        <v>1.75845328707174</v>
      </c>
      <c r="F91" s="3">
        <v>3.4801777739522399</v>
      </c>
      <c r="G91" s="3">
        <v>3.91193402492007</v>
      </c>
      <c r="H91" s="3">
        <v>4.0217757085140198</v>
      </c>
      <c r="I91" s="3">
        <v>4.3403601843889996</v>
      </c>
      <c r="J91" s="3">
        <v>3.6040784907399801</v>
      </c>
      <c r="K91" s="3">
        <v>2.01023718215637</v>
      </c>
      <c r="L91" s="3">
        <v>7.9228748101755802</v>
      </c>
      <c r="M91" s="3">
        <v>4.85645566792076</v>
      </c>
      <c r="N91" s="3">
        <v>3.0370539415053499</v>
      </c>
      <c r="O91" s="3">
        <v>1.39545863017286</v>
      </c>
      <c r="P91" s="3">
        <v>2.0594232852328198</v>
      </c>
      <c r="Q91" s="3">
        <v>3.8632675980347102</v>
      </c>
      <c r="R91" s="3">
        <v>2.9025357331822401</v>
      </c>
      <c r="S91" s="3">
        <v>5.1558456934539203</v>
      </c>
      <c r="T91" s="3">
        <v>3.8192128089259101</v>
      </c>
      <c r="U91" s="3">
        <v>1.4830885923921</v>
      </c>
      <c r="V91" s="3">
        <v>3.17862281128407</v>
      </c>
    </row>
    <row r="92" spans="1:22" x14ac:dyDescent="0.35">
      <c r="A92" s="2">
        <v>44558</v>
      </c>
      <c r="B92" s="3">
        <v>1.9635148736291901</v>
      </c>
      <c r="C92" s="3">
        <v>5.5430721648718899</v>
      </c>
      <c r="D92" s="3">
        <v>3.1818992705219502</v>
      </c>
      <c r="E92" s="3">
        <v>1.7649805786200301</v>
      </c>
      <c r="F92" s="3">
        <v>3.3481455863578402</v>
      </c>
      <c r="G92" s="3">
        <v>4.1340140439268396</v>
      </c>
      <c r="H92" s="3">
        <v>3.76974532422813</v>
      </c>
      <c r="I92" s="3">
        <v>4.0926775562429398</v>
      </c>
      <c r="J92" s="3">
        <v>3.3545482089905798</v>
      </c>
      <c r="K92" s="3">
        <v>1.9193737804033699</v>
      </c>
      <c r="L92" s="3">
        <v>7.53591902416533</v>
      </c>
      <c r="M92" s="3">
        <v>4.62198103109092</v>
      </c>
      <c r="N92" s="3">
        <v>3.20161903876396</v>
      </c>
      <c r="O92" s="3">
        <v>1.3537374910830799</v>
      </c>
      <c r="P92" s="3">
        <v>2.1710463196971101</v>
      </c>
      <c r="Q92" s="3">
        <v>4.0650474201084998</v>
      </c>
      <c r="R92" s="3">
        <v>2.88704704321994</v>
      </c>
      <c r="S92" s="3">
        <v>5.5890149528343898</v>
      </c>
      <c r="T92" s="3">
        <v>4.3929569109681097</v>
      </c>
      <c r="U92" s="3">
        <v>1.52274246803463</v>
      </c>
      <c r="V92" s="3">
        <v>3.2083886381539601</v>
      </c>
    </row>
    <row r="93" spans="1:22" x14ac:dyDescent="0.35">
      <c r="A93" s="2">
        <v>44589</v>
      </c>
      <c r="B93" s="3">
        <v>2.2195331712531998</v>
      </c>
      <c r="C93" s="3">
        <v>4.7618710971184397</v>
      </c>
      <c r="D93" s="3">
        <v>3.1484374645535</v>
      </c>
      <c r="E93" s="3">
        <v>1.8092597809012001</v>
      </c>
      <c r="F93" s="3">
        <v>3.3322632128295702</v>
      </c>
      <c r="G93" s="3">
        <v>3.7116712270179302</v>
      </c>
      <c r="H93" s="3">
        <v>3.8773209913964402</v>
      </c>
      <c r="I93" s="3">
        <v>4.3994680254333902</v>
      </c>
      <c r="J93" s="3">
        <v>3.7276962157469899</v>
      </c>
      <c r="K93" s="3">
        <v>2.25976825111429</v>
      </c>
      <c r="L93" s="3">
        <v>6.8834470232443401</v>
      </c>
      <c r="M93" s="3">
        <v>4.48093012654072</v>
      </c>
      <c r="N93" s="3">
        <v>3.0801735764454299</v>
      </c>
      <c r="O93" s="3">
        <v>1.3967474140142699</v>
      </c>
      <c r="P93" s="3">
        <v>2.2647836029294699</v>
      </c>
      <c r="Q93" s="3">
        <v>3.9531556551436502</v>
      </c>
      <c r="R93" s="3">
        <v>2.8980889231239599</v>
      </c>
      <c r="S93" s="3">
        <v>5.9141398329623698</v>
      </c>
      <c r="T93" s="3">
        <v>4.2071769655251599</v>
      </c>
      <c r="U93" s="3">
        <v>1.6039770286950801</v>
      </c>
      <c r="V93" s="3">
        <v>3.06469066274355</v>
      </c>
    </row>
    <row r="94" spans="1:22" x14ac:dyDescent="0.35">
      <c r="A94" s="2">
        <v>44620</v>
      </c>
      <c r="B94" s="3">
        <v>2.1945003478171099</v>
      </c>
      <c r="C94" s="3">
        <v>4.6578969481598804</v>
      </c>
      <c r="D94" s="3">
        <v>3.0028971666456701</v>
      </c>
      <c r="E94" s="3">
        <v>1.85072075931376</v>
      </c>
      <c r="F94" s="3">
        <v>3.6922547211112899</v>
      </c>
      <c r="G94" s="3">
        <v>3.4302943794934002</v>
      </c>
      <c r="H94" s="3">
        <v>3.7567214635755399</v>
      </c>
      <c r="I94" s="3">
        <v>4.3884325803816999</v>
      </c>
      <c r="J94" s="3">
        <v>3.6136164340312198</v>
      </c>
      <c r="K94" s="3">
        <v>2.22024326051364</v>
      </c>
      <c r="L94" s="3">
        <v>7.8977236907663801</v>
      </c>
      <c r="M94" s="3">
        <v>4.3472368031125299</v>
      </c>
      <c r="N94" s="3">
        <v>3.1170593431369999</v>
      </c>
      <c r="O94" s="3">
        <v>1.47588137380369</v>
      </c>
      <c r="P94" s="3">
        <v>2.34807837925353</v>
      </c>
      <c r="Q94" s="3">
        <v>3.8418014039248001</v>
      </c>
      <c r="R94" s="3">
        <v>2.8806867346438798</v>
      </c>
      <c r="S94" s="3">
        <v>6.20020304421839</v>
      </c>
      <c r="T94" s="3">
        <v>4.0196484850748098</v>
      </c>
      <c r="U94" s="3">
        <v>1.83179245854809</v>
      </c>
      <c r="V94" s="3">
        <v>2.9166688738398201</v>
      </c>
    </row>
    <row r="95" spans="1:22" x14ac:dyDescent="0.35">
      <c r="A95" s="2">
        <v>44648</v>
      </c>
      <c r="B95" s="3">
        <v>2.4170562496960599</v>
      </c>
      <c r="C95" s="3">
        <v>4.6476447517558697</v>
      </c>
      <c r="D95" s="3">
        <v>3.2241787157906501</v>
      </c>
      <c r="E95" s="3">
        <v>1.9790638450894</v>
      </c>
      <c r="F95" s="3">
        <v>3.4314919546128899</v>
      </c>
      <c r="G95" s="3">
        <v>3.55347053980767</v>
      </c>
      <c r="H95" s="3">
        <v>3.7885880185940701</v>
      </c>
      <c r="I95" s="3">
        <v>4.5115350883324101</v>
      </c>
      <c r="J95" s="3">
        <v>3.3764153104777099</v>
      </c>
      <c r="K95" s="3">
        <v>2.2392788899082299</v>
      </c>
      <c r="L95" s="3">
        <v>8.4540002616888792</v>
      </c>
      <c r="M95" s="3">
        <v>4.4942507780077001</v>
      </c>
      <c r="N95" s="3">
        <v>3.3532323327570501</v>
      </c>
      <c r="O95" s="3">
        <v>1.4497404514858701</v>
      </c>
      <c r="P95" s="3">
        <v>2.5345860584294999</v>
      </c>
      <c r="Q95" s="3">
        <v>3.63249114372507</v>
      </c>
      <c r="R95" s="3">
        <v>2.9051856760514401</v>
      </c>
      <c r="S95" s="3">
        <v>5.5976509098505103</v>
      </c>
      <c r="T95" s="3">
        <v>3.3713713590824601</v>
      </c>
      <c r="U95" s="3">
        <v>1.56645638006409</v>
      </c>
      <c r="V95" s="3">
        <v>2.81981528715693</v>
      </c>
    </row>
    <row r="96" spans="1:22" x14ac:dyDescent="0.35">
      <c r="A96" s="2">
        <v>44679</v>
      </c>
      <c r="B96" s="3">
        <v>2.5560521143380699</v>
      </c>
      <c r="C96" s="3">
        <v>5.2718127273045896</v>
      </c>
      <c r="D96" s="3">
        <v>3.23422254874255</v>
      </c>
      <c r="E96" s="3">
        <v>2.0965655864635</v>
      </c>
      <c r="F96" s="3">
        <v>3.7580563376007898</v>
      </c>
      <c r="G96" s="3">
        <v>4.2172890325852004</v>
      </c>
      <c r="H96" s="3">
        <v>3.8375022910348799</v>
      </c>
      <c r="I96" s="3">
        <v>4.8001483635763202</v>
      </c>
      <c r="J96" s="3">
        <v>3.6631077640781098</v>
      </c>
      <c r="K96" s="3">
        <v>2.2997170688623201</v>
      </c>
      <c r="L96" s="3">
        <v>8.99298378968588</v>
      </c>
      <c r="M96" s="3">
        <v>4.7091969654128096</v>
      </c>
      <c r="N96" s="3">
        <v>3.1717324339470201</v>
      </c>
      <c r="O96" s="3">
        <v>1.47468888856201</v>
      </c>
      <c r="P96" s="3">
        <v>2.6843783871072402</v>
      </c>
      <c r="Q96" s="3">
        <v>3.8217087582501201</v>
      </c>
      <c r="R96" s="3">
        <v>2.9962725258776302</v>
      </c>
      <c r="S96" s="3">
        <v>5.5518525252737998</v>
      </c>
      <c r="T96" s="3">
        <v>3.5201881308750602</v>
      </c>
      <c r="U96" s="3">
        <v>1.7510402690467399</v>
      </c>
      <c r="V96" s="3">
        <v>2.6305652659563199</v>
      </c>
    </row>
    <row r="97" spans="1:22" x14ac:dyDescent="0.35">
      <c r="A97" s="2">
        <v>44708</v>
      </c>
      <c r="B97" s="3">
        <v>2.4624360532942098</v>
      </c>
      <c r="C97" s="3">
        <v>5.3340780542690096</v>
      </c>
      <c r="D97" s="3">
        <v>3.4410663691416201</v>
      </c>
      <c r="E97" s="3">
        <v>2.3113639033148501</v>
      </c>
      <c r="F97" s="3">
        <v>4.0812793730293704</v>
      </c>
      <c r="G97" s="3">
        <v>4.4520977088899496</v>
      </c>
      <c r="H97" s="3">
        <v>3.9769365565032402</v>
      </c>
      <c r="I97" s="3">
        <v>4.7917940276462003</v>
      </c>
      <c r="J97" s="3">
        <v>3.6475772136694502</v>
      </c>
      <c r="K97" s="3">
        <v>2.34740581038242</v>
      </c>
      <c r="L97" s="3">
        <v>9.8555376513904491</v>
      </c>
      <c r="M97" s="3">
        <v>4.8647768693380504</v>
      </c>
      <c r="N97" s="3">
        <v>3.8269713579493101</v>
      </c>
      <c r="O97" s="3">
        <v>1.6485529779133301</v>
      </c>
      <c r="P97" s="3">
        <v>2.59030537134187</v>
      </c>
      <c r="Q97" s="3">
        <v>4.2285246299897699</v>
      </c>
      <c r="R97" s="3">
        <v>3.02043036991319</v>
      </c>
      <c r="S97" s="3">
        <v>5.5267331119675003</v>
      </c>
      <c r="T97" s="3">
        <v>4.0287755069676603</v>
      </c>
      <c r="U97" s="3">
        <v>1.78163766158311</v>
      </c>
      <c r="V97" s="3">
        <v>2.9914025671964199</v>
      </c>
    </row>
    <row r="98" spans="1:22" x14ac:dyDescent="0.35">
      <c r="A98" s="2">
        <v>44740</v>
      </c>
      <c r="B98" s="3">
        <v>2.22849296773196</v>
      </c>
      <c r="C98" s="3">
        <v>7.0441011261393296</v>
      </c>
      <c r="D98" s="3">
        <v>3.5779592440575598</v>
      </c>
      <c r="E98" s="3">
        <v>2.3856034653505298</v>
      </c>
      <c r="F98" s="3">
        <v>4.2480067761095004</v>
      </c>
      <c r="G98" s="3">
        <v>5.0093679379887499</v>
      </c>
      <c r="H98" s="3">
        <v>4.1666706756305496</v>
      </c>
      <c r="I98" s="3">
        <v>4.9965545976898103</v>
      </c>
      <c r="J98" s="3">
        <v>4.0632363342520597</v>
      </c>
      <c r="K98" s="3">
        <v>2.54702079187259</v>
      </c>
      <c r="L98" s="3">
        <v>11.3949212530629</v>
      </c>
      <c r="M98" s="3">
        <v>5.01857381641116</v>
      </c>
      <c r="N98" s="3">
        <v>4.1721650593467698</v>
      </c>
      <c r="O98" s="3">
        <v>1.6635288275254101</v>
      </c>
      <c r="P98" s="3">
        <v>2.2889952741325499</v>
      </c>
      <c r="Q98" s="3">
        <v>4.3180231785906296</v>
      </c>
      <c r="R98" s="3">
        <v>3.1095142076562801</v>
      </c>
      <c r="S98" s="3">
        <v>6.0812779271212598</v>
      </c>
      <c r="T98" s="3">
        <v>4.3463643151735303</v>
      </c>
      <c r="U98" s="3">
        <v>1.9637514174853801</v>
      </c>
      <c r="V98" s="3">
        <v>3.21611706756125</v>
      </c>
    </row>
    <row r="99" spans="1:22" x14ac:dyDescent="0.35">
      <c r="A99" s="2">
        <v>44770</v>
      </c>
      <c r="B99" s="3">
        <v>2.3817836042755398</v>
      </c>
      <c r="C99" s="3">
        <v>7.4013311807750899</v>
      </c>
      <c r="D99" s="3">
        <v>3.6260057352544601</v>
      </c>
      <c r="E99" s="3">
        <v>2.4133125348141502</v>
      </c>
      <c r="F99" s="3">
        <v>4.3726187582190796</v>
      </c>
      <c r="G99" s="3">
        <v>5.30975515414963</v>
      </c>
      <c r="H99" s="3">
        <v>4.0628376080717397</v>
      </c>
      <c r="I99" s="3">
        <v>5.1346491966665297</v>
      </c>
      <c r="J99" s="3">
        <v>4.0084271821647297</v>
      </c>
      <c r="K99" s="3">
        <v>2.54002538347246</v>
      </c>
      <c r="L99" s="3">
        <v>11.2427649661897</v>
      </c>
      <c r="M99" s="3">
        <v>4.9495069827768301</v>
      </c>
      <c r="N99" s="3">
        <v>4.1383019558403804</v>
      </c>
      <c r="O99" s="3">
        <v>1.53603963737673</v>
      </c>
      <c r="P99" s="3">
        <v>2.5029684980459099</v>
      </c>
      <c r="Q99" s="3">
        <v>3.9495468265881999</v>
      </c>
      <c r="R99" s="3">
        <v>3.1729250416403798</v>
      </c>
      <c r="S99" s="3">
        <v>6.0648424633142302</v>
      </c>
      <c r="T99" s="3">
        <v>4.1703549076084601</v>
      </c>
      <c r="U99" s="3">
        <v>1.92672263161657</v>
      </c>
      <c r="V99" s="3">
        <v>3.1966111179452801</v>
      </c>
    </row>
    <row r="100" spans="1:22" x14ac:dyDescent="0.35">
      <c r="A100" s="2">
        <v>44799</v>
      </c>
      <c r="B100" s="3">
        <v>2.4365000163940498</v>
      </c>
      <c r="C100" s="3">
        <v>7.2978381099967597</v>
      </c>
      <c r="D100" s="3">
        <v>3.6635940829070899</v>
      </c>
      <c r="E100" s="3">
        <v>2.2610359806650999</v>
      </c>
      <c r="F100" s="3">
        <v>4.4428528104369303</v>
      </c>
      <c r="G100" s="3">
        <v>5.0764530186814403</v>
      </c>
      <c r="H100" s="3">
        <v>4.05967696402376</v>
      </c>
      <c r="I100" s="3">
        <v>4.9025617831316701</v>
      </c>
      <c r="J100" s="3">
        <v>4.0890573060846496</v>
      </c>
      <c r="K100" s="3">
        <v>2.5422543005360998</v>
      </c>
      <c r="L100" s="3">
        <v>10.3166854792993</v>
      </c>
      <c r="M100" s="3">
        <v>4.9520633975555697</v>
      </c>
      <c r="N100" s="3">
        <v>3.9747894747844001</v>
      </c>
      <c r="O100" s="3">
        <v>1.47474012534569</v>
      </c>
      <c r="P100" s="3">
        <v>2.4804367555287401</v>
      </c>
      <c r="Q100" s="3">
        <v>3.8242880072891299</v>
      </c>
      <c r="R100" s="3">
        <v>3.0627661116532399</v>
      </c>
      <c r="S100" s="3">
        <v>4.8270018140267599</v>
      </c>
      <c r="T100" s="3">
        <v>4.0232026224422999</v>
      </c>
      <c r="U100" s="3">
        <v>1.94868100677034</v>
      </c>
      <c r="V100" s="3">
        <v>3.0417336693468302</v>
      </c>
    </row>
    <row r="101" spans="1:22" x14ac:dyDescent="0.35">
      <c r="A101" s="2">
        <v>44832</v>
      </c>
      <c r="B101" s="3">
        <v>2.64042847991636</v>
      </c>
      <c r="C101" s="3">
        <v>7.1976756630213696</v>
      </c>
      <c r="D101" s="3">
        <v>3.6918328443750101</v>
      </c>
      <c r="E101" s="3">
        <v>2.7045037613529201</v>
      </c>
      <c r="F101" s="3">
        <v>4.7744083786080598</v>
      </c>
      <c r="G101" s="3">
        <v>5.2715245894165701</v>
      </c>
      <c r="H101" s="3">
        <v>4.3895388324949796</v>
      </c>
      <c r="I101" s="3">
        <v>5.46598693915859</v>
      </c>
      <c r="J101" s="3">
        <v>4.1716215312693699</v>
      </c>
      <c r="K101" s="3">
        <v>2.8466812961650199</v>
      </c>
      <c r="L101" s="3">
        <v>10.2906515209771</v>
      </c>
      <c r="M101" s="3">
        <v>5.5836063919382104</v>
      </c>
      <c r="N101" s="3">
        <v>4.7294708543206898</v>
      </c>
      <c r="O101" s="3">
        <v>1.5535818093322</v>
      </c>
      <c r="P101" s="3">
        <v>2.7017278252167598</v>
      </c>
      <c r="Q101" s="3">
        <v>4.0944087240710001</v>
      </c>
      <c r="R101" s="3">
        <v>3.13289602960289</v>
      </c>
      <c r="S101" s="3">
        <v>5.4253075759629796</v>
      </c>
      <c r="T101" s="3">
        <v>4.3678517557436303</v>
      </c>
      <c r="U101" s="3">
        <v>2.3361621906836798</v>
      </c>
      <c r="V101" s="3">
        <v>3.5372760876929998</v>
      </c>
    </row>
    <row r="102" spans="1:22" x14ac:dyDescent="0.35">
      <c r="A102" s="2">
        <v>44862</v>
      </c>
      <c r="B102" s="3">
        <v>2.8376287904362698</v>
      </c>
      <c r="C102" s="3">
        <v>6.9554455701235902</v>
      </c>
      <c r="D102" s="3">
        <v>3.8692110450272401</v>
      </c>
      <c r="E102" s="3">
        <v>2.5662569774531399</v>
      </c>
      <c r="F102" s="3">
        <v>4.7894685371019303</v>
      </c>
      <c r="G102" s="3">
        <v>4.8364270863928702</v>
      </c>
      <c r="H102" s="3">
        <v>4.2861344578593599</v>
      </c>
      <c r="I102" s="3">
        <v>5.2042675236908504</v>
      </c>
      <c r="J102" s="3">
        <v>3.8413039648336</v>
      </c>
      <c r="K102" s="3">
        <v>2.6814327220409702</v>
      </c>
      <c r="L102" s="3">
        <v>8.55340631093258</v>
      </c>
      <c r="M102" s="3">
        <v>5.34577262378368</v>
      </c>
      <c r="N102" s="3">
        <v>4.3971916325546196</v>
      </c>
      <c r="O102" s="3">
        <v>1.5112346084577699</v>
      </c>
      <c r="P102" s="3">
        <v>3.2315150130133801</v>
      </c>
      <c r="Q102" s="3">
        <v>4.1354719326072296</v>
      </c>
      <c r="R102" s="3">
        <v>3.13300967516011</v>
      </c>
      <c r="S102" s="3">
        <v>5.1902558897583804</v>
      </c>
      <c r="T102" s="3">
        <v>4.3816723947067704</v>
      </c>
      <c r="U102" s="3">
        <v>2.5599361006457899</v>
      </c>
      <c r="V102" s="3">
        <v>3.31044770376303</v>
      </c>
    </row>
    <row r="103" spans="1:22" x14ac:dyDescent="0.35">
      <c r="A103" s="2">
        <v>44893</v>
      </c>
      <c r="B103" s="3">
        <v>2.6497041908172601</v>
      </c>
      <c r="C103" s="3">
        <v>9.1232403461447706</v>
      </c>
      <c r="D103" s="3">
        <v>3.92779227183392</v>
      </c>
      <c r="E103" s="3">
        <v>2.3653318824766898</v>
      </c>
      <c r="F103" s="3">
        <v>4.1685574961657297</v>
      </c>
      <c r="G103" s="3">
        <v>3.8578194265158898</v>
      </c>
      <c r="H103" s="3">
        <v>4.1511247450109598</v>
      </c>
      <c r="I103" s="3">
        <v>4.4685032789670602</v>
      </c>
      <c r="J103" s="3">
        <v>3.76573899354737</v>
      </c>
      <c r="K103" s="3">
        <v>2.5604079185391502</v>
      </c>
      <c r="L103" s="3">
        <v>7.6957723024222204</v>
      </c>
      <c r="M103" s="3">
        <v>4.8786137469222002</v>
      </c>
      <c r="N103" s="3">
        <v>4.3688030688408901</v>
      </c>
      <c r="O103" s="3">
        <v>1.4530677926731099</v>
      </c>
      <c r="P103" s="3">
        <v>2.74019914262839</v>
      </c>
      <c r="Q103" s="3">
        <v>4.4256296042952599</v>
      </c>
      <c r="R103" s="3">
        <v>3.0424338417530401</v>
      </c>
      <c r="S103" s="3">
        <v>4.6605263512422903</v>
      </c>
      <c r="T103" s="3">
        <v>4.44279047232527</v>
      </c>
      <c r="U103" s="3">
        <v>2.38950420762042</v>
      </c>
      <c r="V103" s="3">
        <v>3.60255918068603</v>
      </c>
    </row>
    <row r="104" spans="1:22" x14ac:dyDescent="0.35">
      <c r="A104" s="2">
        <v>44923</v>
      </c>
      <c r="B104" s="3">
        <v>2.5546021436012101</v>
      </c>
      <c r="C104" s="3">
        <v>8.6022181810084994</v>
      </c>
      <c r="D104" s="3">
        <v>4.1039985479756398</v>
      </c>
      <c r="E104" s="3">
        <v>2.3615798893051498</v>
      </c>
      <c r="F104" s="3">
        <v>4.23243781400922</v>
      </c>
      <c r="G104" s="3">
        <v>3.83780423160976</v>
      </c>
      <c r="H104" s="3">
        <v>4.2124090702742096</v>
      </c>
      <c r="I104" s="3">
        <v>4.5362497906717403</v>
      </c>
      <c r="J104" s="3">
        <v>3.88630211113952</v>
      </c>
      <c r="K104" s="3">
        <v>2.6399341044352198</v>
      </c>
      <c r="L104" s="3">
        <v>6.6783414484934802</v>
      </c>
      <c r="M104" s="3">
        <v>4.8709001720445704</v>
      </c>
      <c r="N104" s="3">
        <v>4.4604292390245597</v>
      </c>
      <c r="O104" s="3">
        <v>1.4829166480490099</v>
      </c>
      <c r="P104" s="3">
        <v>2.4539635725439202</v>
      </c>
      <c r="Q104" s="3">
        <v>4.7967321547991304</v>
      </c>
      <c r="R104" s="3">
        <v>2.9883501925854499</v>
      </c>
      <c r="S104" s="3">
        <v>4.4524279386820398</v>
      </c>
      <c r="T104" s="3">
        <v>4.71816841876048</v>
      </c>
      <c r="U104" s="3">
        <v>2.78603710394705</v>
      </c>
      <c r="V104" s="3">
        <v>3.7534686546526599</v>
      </c>
    </row>
    <row r="105" spans="1:22" x14ac:dyDescent="0.35">
      <c r="A105" s="2">
        <v>44953</v>
      </c>
      <c r="B105" s="3">
        <v>2.3695661417743201</v>
      </c>
      <c r="C105" s="3">
        <v>7.7935550836019001</v>
      </c>
      <c r="D105" s="3">
        <v>4.1428493247688998</v>
      </c>
      <c r="E105" s="3">
        <v>2.2433623183383702</v>
      </c>
      <c r="F105" s="3">
        <v>3.9396280750389399</v>
      </c>
      <c r="G105" s="3">
        <v>3.61787533553768</v>
      </c>
      <c r="H105" s="3">
        <v>4.19009390774601</v>
      </c>
      <c r="I105" s="3">
        <v>4.2082924193845797</v>
      </c>
      <c r="J105" s="3">
        <v>3.5581407922179</v>
      </c>
      <c r="K105" s="3">
        <v>2.4332286161625198</v>
      </c>
      <c r="L105" s="3">
        <v>6.58066323625824</v>
      </c>
      <c r="M105" s="3">
        <v>4.53139792569376</v>
      </c>
      <c r="N105" s="3">
        <v>4.2621797296737602</v>
      </c>
      <c r="O105" s="3">
        <v>1.54698387129796</v>
      </c>
      <c r="P105" s="3">
        <v>2.1361286841228302</v>
      </c>
      <c r="Q105" s="3">
        <v>4.52295352006659</v>
      </c>
      <c r="R105" s="3">
        <v>2.96296051643826</v>
      </c>
      <c r="S105" s="3">
        <v>5.0013459816704797</v>
      </c>
      <c r="T105" s="3">
        <v>4.8807786083484004</v>
      </c>
      <c r="U105" s="3">
        <v>2.5679623147009898</v>
      </c>
      <c r="V105" s="3">
        <v>3.6693122666931401</v>
      </c>
    </row>
    <row r="106" spans="1:22" x14ac:dyDescent="0.35">
      <c r="A106" s="2">
        <v>44985</v>
      </c>
      <c r="B106" s="3">
        <v>2.4301110762846601</v>
      </c>
      <c r="C106" s="3">
        <v>7.9159373741182497</v>
      </c>
      <c r="D106" s="3">
        <v>4.2527623028399999</v>
      </c>
      <c r="E106" s="3">
        <v>2.4681691723624199</v>
      </c>
      <c r="F106" s="3">
        <v>4.2611618280822601</v>
      </c>
      <c r="G106" s="3">
        <v>4.3134081320686404</v>
      </c>
      <c r="H106" s="3">
        <v>4.3014627444384104</v>
      </c>
      <c r="I106" s="3">
        <v>3.9998202079722001</v>
      </c>
      <c r="J106" s="3">
        <v>3.64203299717428</v>
      </c>
      <c r="K106" s="3">
        <v>2.5058198709019002</v>
      </c>
      <c r="L106" s="3">
        <v>6.53909545713576</v>
      </c>
      <c r="M106" s="3">
        <v>4.7171876572878402</v>
      </c>
      <c r="N106" s="3">
        <v>3.88361338463818</v>
      </c>
      <c r="O106" s="3">
        <v>1.5946963903784299</v>
      </c>
      <c r="P106" s="3">
        <v>2.4421065178867098</v>
      </c>
      <c r="Q106" s="3">
        <v>4.7513028575777101</v>
      </c>
      <c r="R106" s="3">
        <v>3.12458983876805</v>
      </c>
      <c r="S106" s="3">
        <v>5.1208233884109298</v>
      </c>
      <c r="T106" s="3">
        <v>4.6715235414734204</v>
      </c>
      <c r="U106" s="3">
        <v>2.5545512996020401</v>
      </c>
      <c r="V106" s="3">
        <v>3.9271841258978402</v>
      </c>
    </row>
    <row r="107" spans="1:22" x14ac:dyDescent="0.35">
      <c r="A107" s="2">
        <v>45013</v>
      </c>
      <c r="B107" s="3">
        <v>2.4915561364276502</v>
      </c>
      <c r="C107" s="3">
        <v>9.0254952026552608</v>
      </c>
      <c r="D107" s="3">
        <v>4.4633594215742196</v>
      </c>
      <c r="E107" s="3">
        <v>2.7099096577864699</v>
      </c>
      <c r="F107" s="3">
        <v>4.9067490815348904</v>
      </c>
      <c r="G107" s="3">
        <v>4.5898858087729204</v>
      </c>
      <c r="H107" s="3">
        <v>4.4874846442476102</v>
      </c>
      <c r="I107" s="3">
        <v>3.9057842843517001</v>
      </c>
      <c r="J107" s="3">
        <v>3.7112827509420998</v>
      </c>
      <c r="K107" s="3">
        <v>2.4528399080187202</v>
      </c>
      <c r="L107" s="3">
        <v>6.8036357058309402</v>
      </c>
      <c r="M107" s="3">
        <v>4.6982192090798902</v>
      </c>
      <c r="N107" s="3">
        <v>4.5419958098967097</v>
      </c>
      <c r="O107" s="3">
        <v>1.6472609559059499</v>
      </c>
      <c r="P107" s="3">
        <v>2.4001667890306102</v>
      </c>
      <c r="Q107" s="3">
        <v>4.8137143154359201</v>
      </c>
      <c r="R107" s="3">
        <v>3.1003216927485799</v>
      </c>
      <c r="S107" s="3">
        <v>5.2348967041245302</v>
      </c>
      <c r="T107" s="3">
        <v>4.6391467198798404</v>
      </c>
      <c r="U107" s="3">
        <v>2.5036738863711299</v>
      </c>
      <c r="V107" s="3">
        <v>3.7125393952186201</v>
      </c>
    </row>
    <row r="108" spans="1:22" x14ac:dyDescent="0.35">
      <c r="A108" s="2">
        <v>45044</v>
      </c>
      <c r="B108" s="3">
        <v>2.4865360001032899</v>
      </c>
      <c r="C108" s="3">
        <v>8.0733208745294593</v>
      </c>
      <c r="D108" s="3">
        <v>4.4158039685648802</v>
      </c>
      <c r="E108" s="3">
        <v>2.6971786720279498</v>
      </c>
      <c r="F108" s="3">
        <v>4.2995242694479199</v>
      </c>
      <c r="G108" s="3">
        <v>4.7633350252787201</v>
      </c>
      <c r="H108" s="3">
        <v>4.4371183317492697</v>
      </c>
      <c r="I108" s="3">
        <v>3.8010137752528799</v>
      </c>
      <c r="J108" s="3">
        <v>3.57804085667102</v>
      </c>
      <c r="K108" s="3">
        <v>2.4258363566033698</v>
      </c>
      <c r="L108" s="3">
        <v>6.8112457824510404</v>
      </c>
      <c r="M108" s="3">
        <v>4.4714823164808202</v>
      </c>
      <c r="N108" s="3">
        <v>4.3302412503290899</v>
      </c>
      <c r="O108" s="3">
        <v>1.59242655749976</v>
      </c>
      <c r="P108" s="3">
        <v>2.5069747763537</v>
      </c>
      <c r="Q108" s="3">
        <v>4.9439603725057601</v>
      </c>
      <c r="R108" s="3">
        <v>3.2593420803990498</v>
      </c>
      <c r="S108" s="3">
        <v>5.5318482478231896</v>
      </c>
      <c r="T108" s="3">
        <v>4.3535518807964602</v>
      </c>
      <c r="U108" s="3">
        <v>2.59675955540229</v>
      </c>
      <c r="V108" s="3">
        <v>3.40273131265791</v>
      </c>
    </row>
    <row r="109" spans="1:22" x14ac:dyDescent="0.35">
      <c r="A109" s="2">
        <v>45072</v>
      </c>
      <c r="B109" s="3">
        <v>2.6037662196073899</v>
      </c>
      <c r="C109" s="3">
        <v>7.2447622101952502</v>
      </c>
      <c r="D109" s="3">
        <v>4.6520220385676696</v>
      </c>
      <c r="E109" s="3">
        <v>2.8858177817043802</v>
      </c>
      <c r="F109" s="3">
        <v>4.3212660890696801</v>
      </c>
      <c r="G109" s="3">
        <v>5.1885955037786102</v>
      </c>
      <c r="H109" s="3">
        <v>4.4510294433747903</v>
      </c>
      <c r="I109" s="3">
        <v>3.5775052521476902</v>
      </c>
      <c r="J109" s="3">
        <v>3.69458759914269</v>
      </c>
      <c r="K109" s="3">
        <v>2.3689968525421699</v>
      </c>
      <c r="L109" s="3">
        <v>6.4666382631586803</v>
      </c>
      <c r="M109" s="3">
        <v>4.7918476723483403</v>
      </c>
      <c r="N109" s="3">
        <v>3.98993438922178</v>
      </c>
      <c r="O109" s="3">
        <v>1.5861916538990699</v>
      </c>
      <c r="P109" s="3">
        <v>2.6560827528301698</v>
      </c>
      <c r="Q109" s="3">
        <v>4.6945527231320598</v>
      </c>
      <c r="R109" s="3">
        <v>3.1783171941163402</v>
      </c>
      <c r="S109" s="3">
        <v>5.59365837951119</v>
      </c>
      <c r="T109" s="3">
        <v>4.5896830975550698</v>
      </c>
      <c r="U109" s="3">
        <v>2.5759636911785702</v>
      </c>
      <c r="V109" s="3">
        <v>3.51144430913982</v>
      </c>
    </row>
    <row r="110" spans="1:22" x14ac:dyDescent="0.35">
      <c r="A110" s="2">
        <v>45105</v>
      </c>
      <c r="B110" s="3">
        <v>2.6116260447691602</v>
      </c>
      <c r="C110" s="3">
        <v>7.0552514930405801</v>
      </c>
      <c r="D110" s="3">
        <v>4.36253734621351</v>
      </c>
      <c r="E110" s="3">
        <v>2.9405205057797499</v>
      </c>
      <c r="F110" s="3">
        <v>3.94562695832315</v>
      </c>
      <c r="G110" s="3">
        <v>5.0950905976318497</v>
      </c>
      <c r="H110" s="3">
        <v>4.4459123531161397</v>
      </c>
      <c r="I110" s="3">
        <v>3.4886698078644698</v>
      </c>
      <c r="J110" s="3">
        <v>3.8771670672207899</v>
      </c>
      <c r="K110" s="3">
        <v>2.3722350470669902</v>
      </c>
      <c r="L110" s="3">
        <v>6.1596843376095496</v>
      </c>
      <c r="M110" s="3">
        <v>4.5161240032315799</v>
      </c>
      <c r="N110" s="3">
        <v>4.07646381323499</v>
      </c>
      <c r="O110" s="3">
        <v>1.52188049661377</v>
      </c>
      <c r="P110" s="3">
        <v>2.52260364088293</v>
      </c>
      <c r="Q110" s="3">
        <v>4.7911876286035904</v>
      </c>
      <c r="R110" s="3">
        <v>3.2858529319380101</v>
      </c>
      <c r="S110" s="3">
        <v>4.5776082045521402</v>
      </c>
      <c r="T110" s="3">
        <v>4.4009125992507698</v>
      </c>
      <c r="U110" s="3">
        <v>2.5230607074964002</v>
      </c>
      <c r="V110" s="3">
        <v>3.4680145302092802</v>
      </c>
    </row>
    <row r="111" spans="1:22" x14ac:dyDescent="0.35">
      <c r="A111" s="2">
        <v>45135</v>
      </c>
      <c r="B111" s="3">
        <v>2.50193851747991</v>
      </c>
      <c r="C111" s="3">
        <v>6.2218706437650599</v>
      </c>
      <c r="D111" s="3">
        <v>4.1273081201887498</v>
      </c>
      <c r="E111" s="3">
        <v>2.9233578225363499</v>
      </c>
      <c r="F111" s="3">
        <v>3.7287062634113601</v>
      </c>
      <c r="G111" s="3">
        <v>4.2923460766885002</v>
      </c>
      <c r="H111" s="3">
        <v>4.2588835451179801</v>
      </c>
      <c r="I111" s="3">
        <v>3.3882927727356198</v>
      </c>
      <c r="J111" s="3">
        <v>3.7335641402461701</v>
      </c>
      <c r="K111" s="3">
        <v>2.31892562921972</v>
      </c>
      <c r="L111" s="3">
        <v>5.8685753803030796</v>
      </c>
      <c r="M111" s="3">
        <v>4.1018396387216196</v>
      </c>
      <c r="N111" s="3">
        <v>4.0584355131048602</v>
      </c>
      <c r="O111" s="3">
        <v>1.46497956285975</v>
      </c>
      <c r="P111" s="3">
        <v>2.3214502447073802</v>
      </c>
      <c r="Q111" s="3">
        <v>4.4339699996450497</v>
      </c>
      <c r="R111" s="3">
        <v>3.0783636078942802</v>
      </c>
      <c r="S111" s="3">
        <v>3.6561532653007198</v>
      </c>
      <c r="T111" s="3">
        <v>4.2008934087350296</v>
      </c>
      <c r="U111" s="3">
        <v>2.60219712022309</v>
      </c>
      <c r="V111" s="3">
        <v>3.3436050037144001</v>
      </c>
    </row>
    <row r="112" spans="1:22" x14ac:dyDescent="0.35">
      <c r="A112" s="2">
        <v>45166</v>
      </c>
      <c r="B112" s="3">
        <v>2.5930507553556499</v>
      </c>
      <c r="C112" s="3">
        <v>6.3988477952388596</v>
      </c>
      <c r="D112" s="3">
        <v>4.1963301921223897</v>
      </c>
      <c r="E112" s="3">
        <v>2.99580639215589</v>
      </c>
      <c r="F112" s="3">
        <v>3.9674975402547501</v>
      </c>
      <c r="G112" s="3">
        <v>4.6410987775392298</v>
      </c>
      <c r="H112" s="3">
        <v>4.2495285162993603</v>
      </c>
      <c r="I112" s="3">
        <v>3.5865847828222899</v>
      </c>
      <c r="J112" s="3">
        <v>3.9791443843760401</v>
      </c>
      <c r="K112" s="3">
        <v>2.4521960891284902</v>
      </c>
      <c r="L112" s="3">
        <v>5.9254532900876198</v>
      </c>
      <c r="M112" s="3">
        <v>4.3852472504673301</v>
      </c>
      <c r="N112" s="3">
        <v>4.3640099967465096</v>
      </c>
      <c r="O112" s="3">
        <v>1.50382357025008</v>
      </c>
      <c r="P112" s="3">
        <v>2.5071498817133002</v>
      </c>
      <c r="Q112" s="3">
        <v>4.6128757031049199</v>
      </c>
      <c r="R112" s="3">
        <v>3.0608800159392802</v>
      </c>
      <c r="S112" s="3">
        <v>3.6337771984694598</v>
      </c>
      <c r="T112" s="3">
        <v>4.2511982940462296</v>
      </c>
      <c r="U112" s="3">
        <v>2.4357702973985602</v>
      </c>
      <c r="V112" s="3">
        <v>3.57811255545551</v>
      </c>
    </row>
    <row r="113" spans="1:37" x14ac:dyDescent="0.35">
      <c r="A113" s="2">
        <v>45197</v>
      </c>
      <c r="B113" s="3">
        <v>2.6440842722189899</v>
      </c>
      <c r="C113" s="3">
        <v>6.8897829112095197</v>
      </c>
      <c r="D113" s="3">
        <v>4.1882334144201696</v>
      </c>
      <c r="E113" s="3">
        <v>2.8062166806976601</v>
      </c>
      <c r="F113" s="3">
        <v>4.4393442324837498</v>
      </c>
      <c r="G113" s="3">
        <v>5.0112136822368401</v>
      </c>
      <c r="H113" s="3">
        <v>4.3192248324470501</v>
      </c>
      <c r="I113" s="3">
        <v>3.6564681955641398</v>
      </c>
      <c r="J113" s="3">
        <v>4.1865231655145498</v>
      </c>
      <c r="K113" s="3">
        <v>2.4858114060545802</v>
      </c>
      <c r="L113" s="3">
        <v>5.9742410742700001</v>
      </c>
      <c r="M113" s="3">
        <v>4.5405804477279998</v>
      </c>
      <c r="N113" s="3">
        <v>4.9397820830992902</v>
      </c>
      <c r="O113" s="3">
        <v>1.51826078822904</v>
      </c>
      <c r="P113" s="3">
        <v>2.59817000544846</v>
      </c>
      <c r="Q113" s="3">
        <v>4.6928094604522199</v>
      </c>
      <c r="R113" s="3">
        <v>3.24127306964309</v>
      </c>
      <c r="S113" s="3">
        <v>3.7844893932029602</v>
      </c>
      <c r="T113" s="3">
        <v>4.26503208141924</v>
      </c>
      <c r="U113" s="3">
        <v>2.9893140550648201</v>
      </c>
      <c r="V113" s="3">
        <v>3.7300492755494998</v>
      </c>
    </row>
    <row r="114" spans="1:37" x14ac:dyDescent="0.35">
      <c r="A114" s="2">
        <v>45226</v>
      </c>
      <c r="B114" s="3">
        <v>2.7464575289418698</v>
      </c>
      <c r="C114" s="3">
        <v>6.8630370240183201</v>
      </c>
      <c r="D114" s="3">
        <v>4.4075767743062499</v>
      </c>
      <c r="E114" s="3">
        <v>3.1114340975977401</v>
      </c>
      <c r="F114" s="3">
        <v>4.3284824524020404</v>
      </c>
      <c r="G114" s="3">
        <v>5.1524453719508498</v>
      </c>
      <c r="H114" s="3">
        <v>4.3142750317359502</v>
      </c>
      <c r="I114" s="3">
        <v>3.68940283529769</v>
      </c>
      <c r="J114" s="3">
        <v>4.3717763448497999</v>
      </c>
      <c r="K114" s="3">
        <v>2.6701217761702001</v>
      </c>
      <c r="L114" s="3">
        <v>6.3900672827035496</v>
      </c>
      <c r="M114" s="3">
        <v>4.6610832707469703</v>
      </c>
      <c r="N114" s="3">
        <v>4.9760245393109503</v>
      </c>
      <c r="O114" s="3">
        <v>1.5363940104645299</v>
      </c>
      <c r="P114" s="3">
        <v>2.6239715358347899</v>
      </c>
      <c r="Q114" s="3">
        <v>5.2194761239075902</v>
      </c>
      <c r="R114" s="3">
        <v>3.47739744060683</v>
      </c>
      <c r="S114" s="3">
        <v>4.2881407181394602</v>
      </c>
      <c r="T114" s="3">
        <v>4.94952664913927</v>
      </c>
      <c r="U114" s="3">
        <v>3.1461369614871502</v>
      </c>
      <c r="V114" s="3">
        <v>4.0187755477260101</v>
      </c>
    </row>
    <row r="115" spans="1:37" x14ac:dyDescent="0.35">
      <c r="A115" s="2">
        <v>45258</v>
      </c>
      <c r="B115" s="3">
        <v>2.7314428909410799</v>
      </c>
      <c r="C115" s="3">
        <v>6.6740045944657496</v>
      </c>
      <c r="D115" s="3">
        <v>4.2145280740291202</v>
      </c>
      <c r="E115" s="3">
        <v>3.0890590425164799</v>
      </c>
      <c r="F115" s="3">
        <v>4.9163055827180404</v>
      </c>
      <c r="G115" s="3">
        <v>4.3580035264389503</v>
      </c>
      <c r="H115" s="3">
        <v>4.2631177306683501</v>
      </c>
      <c r="I115" s="3">
        <v>3.4337818953497599</v>
      </c>
      <c r="J115" s="3">
        <v>4.0731119197507297</v>
      </c>
      <c r="K115" s="3">
        <v>2.3923157822568002</v>
      </c>
      <c r="L115" s="3">
        <v>6.0861570600840196</v>
      </c>
      <c r="M115" s="3">
        <v>4.2693535826713802</v>
      </c>
      <c r="N115" s="3">
        <v>4.3289300319531803</v>
      </c>
      <c r="O115" s="3">
        <v>1.4866094524068501</v>
      </c>
      <c r="P115" s="3">
        <v>2.62300681111802</v>
      </c>
      <c r="Q115" s="3">
        <v>4.9382541500918</v>
      </c>
      <c r="R115" s="3">
        <v>3.3710852689417798</v>
      </c>
      <c r="S115" s="3">
        <v>4.3276963372331201</v>
      </c>
      <c r="T115" s="3">
        <v>4.6922099597906204</v>
      </c>
      <c r="U115" s="3">
        <v>2.9096914984778</v>
      </c>
      <c r="V115" s="3">
        <v>3.7865541506964902</v>
      </c>
    </row>
    <row r="116" spans="1:37" x14ac:dyDescent="0.35">
      <c r="A116" s="2">
        <v>45288</v>
      </c>
      <c r="B116" s="3">
        <v>2.7782024760674999</v>
      </c>
      <c r="C116" s="3">
        <v>6.5626540299012301</v>
      </c>
      <c r="D116" s="3">
        <v>4.1094665869872999</v>
      </c>
      <c r="E116" s="3">
        <v>3.17182934581527</v>
      </c>
      <c r="F116" s="3">
        <v>4.69707706211888</v>
      </c>
      <c r="G116" s="3">
        <v>3.61596156659059</v>
      </c>
      <c r="H116" s="3">
        <v>4.3058524950940296</v>
      </c>
      <c r="I116" s="3">
        <v>3.30837927522707</v>
      </c>
      <c r="J116" s="3">
        <v>3.7188569632183901</v>
      </c>
      <c r="K116" s="3">
        <v>2.2349401816227998</v>
      </c>
      <c r="L116" s="3">
        <v>5.6761542399187697</v>
      </c>
      <c r="M116" s="3">
        <v>4.1369927135821598</v>
      </c>
      <c r="N116" s="3">
        <v>4.5775045847839504</v>
      </c>
      <c r="O116" s="3">
        <v>1.35586379002403</v>
      </c>
      <c r="P116" s="3">
        <v>2.6977577277054698</v>
      </c>
      <c r="Q116" s="3">
        <v>4.7282460005173004</v>
      </c>
      <c r="R116" s="3">
        <v>3.3596762282822001</v>
      </c>
      <c r="S116" s="3">
        <v>4.8685628861338497</v>
      </c>
      <c r="T116" s="3">
        <v>4.5749607247256003</v>
      </c>
      <c r="U116" s="3">
        <v>2.77173874934536</v>
      </c>
      <c r="V116" s="3">
        <v>3.4810488758494502</v>
      </c>
    </row>
    <row r="117" spans="1:37" x14ac:dyDescent="0.35">
      <c r="A117" s="2">
        <v>45317</v>
      </c>
      <c r="B117" s="3">
        <v>2.8753979604954898</v>
      </c>
      <c r="C117" s="3">
        <v>6.7037949023215004</v>
      </c>
      <c r="D117" s="3">
        <v>4.2227002925685504</v>
      </c>
      <c r="E117" s="3">
        <v>3.0651578973606601</v>
      </c>
      <c r="F117" s="3">
        <v>5.1222666793132596</v>
      </c>
      <c r="G117" s="3">
        <v>3.4769410333717299</v>
      </c>
      <c r="H117" s="3">
        <v>4.2482324443091004</v>
      </c>
      <c r="I117" s="3">
        <v>3.3621293235324701</v>
      </c>
      <c r="J117" s="3">
        <v>3.7507533775867601</v>
      </c>
      <c r="K117" s="3">
        <v>2.4229932678053299</v>
      </c>
      <c r="L117" s="3">
        <v>5.7688218937059101</v>
      </c>
      <c r="M117" s="3">
        <v>4.2412969452906202</v>
      </c>
      <c r="N117" s="3">
        <v>4.5821476801139402</v>
      </c>
      <c r="O117" s="3">
        <v>1.4038175288427399</v>
      </c>
      <c r="P117" s="3">
        <v>2.84814966023677</v>
      </c>
      <c r="Q117" s="3">
        <v>4.8027382339860001</v>
      </c>
      <c r="R117" s="3">
        <v>3.5266140638910501</v>
      </c>
      <c r="S117" s="3">
        <v>4.3793695729127302</v>
      </c>
      <c r="T117" s="3">
        <v>4.5549754190276701</v>
      </c>
      <c r="U117" s="3">
        <v>2.7608440325767001</v>
      </c>
      <c r="V117" s="3">
        <v>3.4160163943574098</v>
      </c>
    </row>
    <row r="118" spans="1:37" x14ac:dyDescent="0.35">
      <c r="A118" s="2">
        <v>45350</v>
      </c>
      <c r="B118" s="3">
        <v>2.76652819537146</v>
      </c>
      <c r="C118" s="3">
        <v>7.4666182122736</v>
      </c>
      <c r="D118" s="3">
        <v>4.0985254731121099</v>
      </c>
      <c r="E118" s="3">
        <v>2.7609526121030101</v>
      </c>
      <c r="F118" s="3">
        <v>4.7803716189336303</v>
      </c>
      <c r="G118" s="3">
        <v>3.7856483186308498</v>
      </c>
      <c r="H118" s="3">
        <v>4.13752611238335</v>
      </c>
      <c r="I118" s="3">
        <v>3.27347042383811</v>
      </c>
      <c r="J118" s="3">
        <v>4.0174332605781702</v>
      </c>
      <c r="K118" s="3">
        <v>2.2577278781149799</v>
      </c>
      <c r="L118" s="3">
        <v>5.9268627277822503</v>
      </c>
      <c r="M118" s="3">
        <v>4.36757644295436</v>
      </c>
      <c r="N118" s="3">
        <v>4.6653450516686901</v>
      </c>
      <c r="O118" s="3">
        <v>1.3606194107504299</v>
      </c>
      <c r="P118" s="3">
        <v>2.8957739489812702</v>
      </c>
      <c r="Q118" s="3">
        <v>4.7428179927561196</v>
      </c>
      <c r="R118" s="3">
        <v>3.4559617607294002</v>
      </c>
      <c r="S118" s="3">
        <v>4.1987413899836596</v>
      </c>
      <c r="T118" s="3">
        <v>4.9389537433127098</v>
      </c>
      <c r="U118" s="3">
        <v>2.7001225463298599</v>
      </c>
      <c r="V118" s="3">
        <v>3.25911966872185</v>
      </c>
    </row>
    <row r="119" spans="1:37" x14ac:dyDescent="0.35">
      <c r="A119" s="2">
        <v>45379</v>
      </c>
      <c r="B119" s="3">
        <v>2.8005482572749298</v>
      </c>
      <c r="C119" s="3">
        <v>6.9112486705430403</v>
      </c>
      <c r="D119" s="3">
        <v>4.0506755333035596</v>
      </c>
      <c r="E119" s="3">
        <v>2.7516952043142</v>
      </c>
      <c r="F119" s="3">
        <v>4.9042347329264304</v>
      </c>
      <c r="G119" s="3">
        <v>3.3744572998257798</v>
      </c>
      <c r="H119" s="3">
        <v>4.1934524893577301</v>
      </c>
      <c r="I119" s="3">
        <v>3.09675927624478</v>
      </c>
      <c r="J119" s="3">
        <v>3.9830868829837001</v>
      </c>
      <c r="K119" s="3">
        <v>2.1593818131210099</v>
      </c>
      <c r="L119" s="3">
        <v>6.3139110501138997</v>
      </c>
      <c r="M119" s="3">
        <v>4.1624775203842299</v>
      </c>
      <c r="N119" s="3">
        <v>5.15818202860937</v>
      </c>
      <c r="O119" s="3">
        <v>1.3441719522242199</v>
      </c>
      <c r="P119" s="3">
        <v>3.0346427101564499</v>
      </c>
      <c r="Q119" s="3">
        <v>5.0328462296555196</v>
      </c>
      <c r="R119" s="3">
        <v>3.53367481499077</v>
      </c>
      <c r="S119" s="3">
        <v>4.2811562466311104</v>
      </c>
      <c r="T119" s="3">
        <v>5.2622772131981703</v>
      </c>
      <c r="U119" s="3">
        <v>2.1793378478047898</v>
      </c>
      <c r="V119" s="3">
        <v>3.3769025295207502</v>
      </c>
    </row>
    <row r="120" spans="1:37" x14ac:dyDescent="0.35">
      <c r="A120" s="2">
        <v>45408</v>
      </c>
      <c r="B120" s="3">
        <v>2.80321805841887</v>
      </c>
      <c r="C120" s="3">
        <v>6.8746490844252097</v>
      </c>
      <c r="D120" s="3">
        <v>4.4982562694353199</v>
      </c>
      <c r="E120" s="3">
        <v>2.90805331755314</v>
      </c>
      <c r="F120" s="3">
        <v>5.1142487586787704</v>
      </c>
      <c r="G120" s="3">
        <v>3.34267404302968</v>
      </c>
      <c r="H120" s="3">
        <v>4.1015543929194802</v>
      </c>
      <c r="I120" s="3">
        <v>3.2057118373102398</v>
      </c>
      <c r="J120" s="3">
        <v>4.0654752207037301</v>
      </c>
      <c r="K120" s="3">
        <v>2.2311256954616701</v>
      </c>
      <c r="L120" s="3">
        <v>6.5037372207975404</v>
      </c>
      <c r="M120" s="3">
        <v>4.18072469599635</v>
      </c>
      <c r="N120" s="3">
        <v>5.1418089197250598</v>
      </c>
      <c r="O120" s="3">
        <v>1.3411547794848699</v>
      </c>
      <c r="P120" s="3">
        <v>2.8557410042381699</v>
      </c>
      <c r="Q120" s="3">
        <v>5.7749108384700403</v>
      </c>
      <c r="R120" s="3">
        <v>3.6284153078287602</v>
      </c>
      <c r="S120" s="3">
        <v>4.1204290367392096</v>
      </c>
      <c r="T120" s="3">
        <v>5.6878495586542996</v>
      </c>
      <c r="U120" s="3">
        <v>2.4274958892854199</v>
      </c>
      <c r="V120" s="3">
        <v>3.5448174869348099</v>
      </c>
    </row>
    <row r="121" spans="1:37" x14ac:dyDescent="0.35">
      <c r="A121" s="2">
        <v>45440</v>
      </c>
      <c r="B121" s="3">
        <v>2.8529455083909099</v>
      </c>
      <c r="C121" s="3">
        <v>4.8564016297952897</v>
      </c>
      <c r="D121" s="3">
        <v>4.5858280543268304</v>
      </c>
      <c r="E121" s="3">
        <v>3.2415855002037799</v>
      </c>
      <c r="F121" s="3">
        <v>5.1601755051858103</v>
      </c>
      <c r="G121" s="3">
        <v>3.3909843370785699</v>
      </c>
      <c r="H121" s="3">
        <v>4.0432805269437804</v>
      </c>
      <c r="I121" s="3">
        <v>3.00545727903677</v>
      </c>
      <c r="J121" s="3">
        <v>4.3683507278383296</v>
      </c>
      <c r="K121" s="3">
        <v>2.1874195077673302</v>
      </c>
      <c r="L121" s="3">
        <v>7.20796013551195</v>
      </c>
      <c r="M121" s="3">
        <v>3.9985463752198198</v>
      </c>
      <c r="N121" s="3">
        <v>5.4420226839453401</v>
      </c>
      <c r="O121" s="3">
        <v>1.3295505557419001</v>
      </c>
      <c r="P121" s="3">
        <v>2.74482563101015</v>
      </c>
      <c r="Q121" s="3">
        <v>6.0161092499501203</v>
      </c>
      <c r="R121" s="3">
        <v>3.68433308547062</v>
      </c>
      <c r="S121" s="3">
        <v>4.1673507362934004</v>
      </c>
      <c r="T121" s="3">
        <v>5.9816535354026303</v>
      </c>
      <c r="U121" s="3">
        <v>1.9215369697343401</v>
      </c>
      <c r="V121" s="3">
        <v>3.76243663529623</v>
      </c>
    </row>
    <row r="122" spans="1:37" x14ac:dyDescent="0.35">
      <c r="A122" s="2">
        <v>45470</v>
      </c>
      <c r="B122" s="3">
        <v>3.0313280592176501</v>
      </c>
      <c r="C122" s="3">
        <v>5.2590206296476296</v>
      </c>
      <c r="D122" s="3">
        <v>4.6493140132281203</v>
      </c>
      <c r="E122" s="3">
        <v>3.3126056028735098</v>
      </c>
      <c r="F122" s="3">
        <v>5.0111486208776501</v>
      </c>
      <c r="G122" s="3">
        <v>4.1036064680929698</v>
      </c>
      <c r="H122" s="3">
        <v>4.1625515823483097</v>
      </c>
      <c r="I122" s="3">
        <v>2.9730049252340498</v>
      </c>
      <c r="J122" s="3">
        <v>4.5662725491676701</v>
      </c>
      <c r="K122" s="3">
        <v>2.08277880847394</v>
      </c>
      <c r="L122" s="3">
        <v>7.11479286565792</v>
      </c>
      <c r="M122" s="3">
        <v>4.0591029452030298</v>
      </c>
      <c r="N122" s="3">
        <v>6.1563877013232302</v>
      </c>
      <c r="O122" s="3">
        <v>1.27862042755968</v>
      </c>
      <c r="P122" s="3">
        <v>2.8845926383896501</v>
      </c>
      <c r="Q122" s="3">
        <v>5.60506348706007</v>
      </c>
      <c r="R122" s="3">
        <v>3.8640189557593598</v>
      </c>
      <c r="S122" s="3">
        <v>3.9962747347697301</v>
      </c>
      <c r="T122" s="3">
        <v>5.8197525522034201</v>
      </c>
      <c r="U122" s="3">
        <v>1.89675716773768</v>
      </c>
      <c r="V122" s="3">
        <v>3.6498519256390498</v>
      </c>
    </row>
    <row r="125" spans="1:37" x14ac:dyDescent="0.35">
      <c r="A125" s="2" t="s">
        <v>91</v>
      </c>
      <c r="B125" s="3" cm="1">
        <f t="array" ref="B125">MIN(_xlfn._xlws.FILTER(B1:B122, ISNUMBER(B1:B122)))</f>
        <v>1.71982846153183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2.1475089377887602</v>
      </c>
      <c r="E125" s="3" cm="1">
        <f t="array" ref="E125">MIN(_xlfn._xlws.FILTER(E1:E122, ISNUMBER(E1:E122)))</f>
        <v>1.4766512060994701</v>
      </c>
      <c r="F125" s="3" cm="1">
        <f t="array" ref="F125">MIN(_xlfn._xlws.FILTER(F1:F122, ISNUMBER(F1:F122)))</f>
        <v>2.2747959012404002</v>
      </c>
      <c r="G125" s="3" cm="1">
        <f t="array" ref="G125">MIN(_xlfn._xlws.FILTER(G1:G122, ISNUMBER(G1:G122)))</f>
        <v>1.5056514038384201</v>
      </c>
      <c r="H125" s="3" cm="1">
        <f t="array" ref="H125">MIN(_xlfn._xlws.FILTER(H1:H122, ISNUMBER(H1:H122)))</f>
        <v>2.9423606162438598</v>
      </c>
      <c r="I125" s="3" cm="1">
        <f t="array" ref="I125">MIN(_xlfn._xlws.FILTER(I1:I122, ISNUMBER(I1:I122)))</f>
        <v>2.9730049252340498</v>
      </c>
      <c r="J125" s="3" cm="1">
        <f t="array" ref="J125">MIN(_xlfn._xlws.FILTER(J1:J122, ISNUMBER(J1:J122)))</f>
        <v>2.0458756234254301</v>
      </c>
      <c r="K125" s="3" cm="1">
        <f t="array" ref="K125">MIN(_xlfn._xlws.FILTER(K1:K122, ISNUMBER(K1:K122)))</f>
        <v>1.2695919210136399</v>
      </c>
      <c r="L125" s="3" cm="1">
        <f t="array" ref="L125">MIN(_xlfn._xlws.FILTER(L1:L122, ISNUMBER(L1:L122)))</f>
        <v>2.6837012300267302</v>
      </c>
      <c r="M125" s="3" cm="1">
        <f t="array" ref="M125">MIN(_xlfn._xlws.FILTER(M1:M122, ISNUMBER(M1:M122)))</f>
        <v>2.9176547989286101</v>
      </c>
      <c r="N125" s="3" cm="1">
        <f t="array" ref="N125">MIN(_xlfn._xlws.FILTER(N1:N122, ISNUMBER(N1:N122)))</f>
        <v>1.9421874518869899</v>
      </c>
      <c r="O125" s="3" cm="1">
        <f t="array" ref="O125">MIN(_xlfn._xlws.FILTER(O1:O122, ISNUMBER(O1:O122)))</f>
        <v>1.2531953373028599</v>
      </c>
      <c r="P125" s="3" cm="1">
        <f t="array" ref="P125">MIN(_xlfn._xlws.FILTER(P1:P122, ISNUMBER(P1:P122)))</f>
        <v>1.42412764220576</v>
      </c>
      <c r="Q125" s="3" cm="1">
        <f t="array" ref="Q125">MIN(_xlfn._xlws.FILTER(Q1:Q122, ISNUMBER(Q1:Q122)))</f>
        <v>3.50690142970091</v>
      </c>
      <c r="R125" s="3" cm="1">
        <f t="array" ref="R125">MIN(_xlfn._xlws.FILTER(R1:R122, ISNUMBER(R1:R122)))</f>
        <v>2.746564377006</v>
      </c>
      <c r="S125" s="3" cm="1">
        <f t="array" ref="S125">MIN(_xlfn._xlws.FILTER(S1:S122, ISNUMBER(S1:S122)))</f>
        <v>2.64215664198634</v>
      </c>
      <c r="T125" s="3" cm="1">
        <f t="array" ref="T125">MIN(_xlfn._xlws.FILTER(T1:T122, ISNUMBER(T1:T122)))</f>
        <v>2.54128845116663</v>
      </c>
      <c r="U125" s="3" cm="1">
        <f t="array" ref="U125">MIN(_xlfn._xlws.FILTER(U1:U122, ISNUMBER(U1:U122)))</f>
        <v>1.1522872696434401</v>
      </c>
      <c r="V125" s="3" cm="1">
        <f t="array" ref="V125">MIN(_xlfn._xlws.FILTER(V1:V122, ISNUMBER(V1:V122)))</f>
        <v>2.6305652659563199</v>
      </c>
    </row>
    <row r="126" spans="1:37" x14ac:dyDescent="0.35">
      <c r="A126" s="2" t="s">
        <v>92</v>
      </c>
      <c r="B126" s="3" cm="1">
        <f t="array" ref="B126">MAX(_xlfn._xlws.FILTER(B1:B122, ISNUMBER(B1:B122)))</f>
        <v>3.37657530514416</v>
      </c>
      <c r="C126" s="3" cm="1">
        <f t="array" ref="C126">MAX(_xlfn._xlws.FILTER(C1:C122, ISNUMBER(C1:C122)))</f>
        <v>9.1232403461447706</v>
      </c>
      <c r="D126" s="3" cm="1">
        <f t="array" ref="D126">MAX(_xlfn._xlws.FILTER(D1:D122, ISNUMBER(D1:D122)))</f>
        <v>4.6520220385676696</v>
      </c>
      <c r="E126" s="3" cm="1">
        <f t="array" ref="E126">MAX(_xlfn._xlws.FILTER(E1:E122, ISNUMBER(E1:E122)))</f>
        <v>3.3126056028735098</v>
      </c>
      <c r="F126" s="3" cm="1">
        <f t="array" ref="F126">MAX(_xlfn._xlws.FILTER(F1:F122, ISNUMBER(F1:F122)))</f>
        <v>5.1601755051858103</v>
      </c>
      <c r="G126" s="3" cm="1">
        <f t="array" ref="G126">MAX(_xlfn._xlws.FILTER(G1:G122, ISNUMBER(G1:G122)))</f>
        <v>5.30975515414963</v>
      </c>
      <c r="H126" s="3" cm="1">
        <f t="array" ref="H126">MAX(_xlfn._xlws.FILTER(H1:H122, ISNUMBER(H1:H122)))</f>
        <v>4.4874846442476102</v>
      </c>
      <c r="I126" s="3" cm="1">
        <f t="array" ref="I126">MAX(_xlfn._xlws.FILTER(I1:I122, ISNUMBER(I1:I122)))</f>
        <v>5.46598693915859</v>
      </c>
      <c r="J126" s="3" cm="1">
        <f t="array" ref="J126">MAX(_xlfn._xlws.FILTER(J1:J122, ISNUMBER(J1:J122)))</f>
        <v>4.5662725491676701</v>
      </c>
      <c r="K126" s="3" cm="1">
        <f t="array" ref="K126">MAX(_xlfn._xlws.FILTER(K1:K122, ISNUMBER(K1:K122)))</f>
        <v>2.8724214578688598</v>
      </c>
      <c r="L126" s="3" cm="1">
        <f t="array" ref="L126">MAX(_xlfn._xlws.FILTER(L1:L122, ISNUMBER(L1:L122)))</f>
        <v>11.3949212530629</v>
      </c>
      <c r="M126" s="3" cm="1">
        <f t="array" ref="M126">MAX(_xlfn._xlws.FILTER(M1:M122, ISNUMBER(M1:M122)))</f>
        <v>5.5836063919382104</v>
      </c>
      <c r="N126" s="3" cm="1">
        <f t="array" ref="N126">MAX(_xlfn._xlws.FILTER(N1:N122, ISNUMBER(N1:N122)))</f>
        <v>6.1563877013232302</v>
      </c>
      <c r="O126" s="3" cm="1">
        <f t="array" ref="O126">MAX(_xlfn._xlws.FILTER(O1:O122, ISNUMBER(O1:O122)))</f>
        <v>2.27862911051229</v>
      </c>
      <c r="P126" s="3" cm="1">
        <f t="array" ref="P126">MAX(_xlfn._xlws.FILTER(P1:P122, ISNUMBER(P1:P122)))</f>
        <v>3.73707005252305</v>
      </c>
      <c r="Q126" s="3" cm="1">
        <f t="array" ref="Q126">MAX(_xlfn._xlws.FILTER(Q1:Q122, ISNUMBER(Q1:Q122)))</f>
        <v>6.0161092499501203</v>
      </c>
      <c r="R126" s="3" cm="1">
        <f t="array" ref="R126">MAX(_xlfn._xlws.FILTER(R1:R122, ISNUMBER(R1:R122)))</f>
        <v>5.6245469618428503</v>
      </c>
      <c r="S126" s="3" cm="1">
        <f t="array" ref="S126">MAX(_xlfn._xlws.FILTER(S1:S122, ISNUMBER(S1:S122)))</f>
        <v>6.2194848488072498</v>
      </c>
      <c r="T126" s="3" cm="1">
        <f t="array" ref="T126">MAX(_xlfn._xlws.FILTER(T1:T122, ISNUMBER(T1:T122)))</f>
        <v>6.8081939936007503</v>
      </c>
      <c r="U126" s="3" cm="1">
        <f t="array" ref="U126">MAX(_xlfn._xlws.FILTER(U1:U122, ISNUMBER(U1:U122)))</f>
        <v>4.0821337496398602</v>
      </c>
      <c r="V126" s="3" cm="1">
        <f t="array" ref="V126">MAX(_xlfn._xlws.FILTER(V1:V122, ISNUMBER(V1:V122)))</f>
        <v>5.3620417485922998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0.92700000000000005</v>
      </c>
      <c r="C128" s="9" cm="1">
        <f t="array" ref="C128">_xlfn.PERCENTRANK.EXC(_xlfn._xlws.FILTER(C1:C122, ISNUMBER(C1:C122)),C122)</f>
        <v>0.77800000000000002</v>
      </c>
      <c r="D128" s="9" cm="1">
        <f t="array" ref="D128">_xlfn.PERCENTRANK.EXC(_xlfn._xlws.FILTER(D1:D122, ISNUMBER(D1:D122)),D122)</f>
        <v>0.98299999999999998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0.96699999999999997</v>
      </c>
      <c r="G128" s="9" cm="1">
        <f t="array" ref="G128">_xlfn.PERCENTRANK.EXC(_xlfn._xlws.FILTER(G1:G122, ISNUMBER(G1:G122)),G122)</f>
        <v>0.82699999999999996</v>
      </c>
      <c r="H128" s="9" cm="1">
        <f t="array" ref="H128">_xlfn.PERCENTRANK.EXC(_xlfn._xlws.FILTER(H1:H122, ISNUMBER(H1:H122)),H122)</f>
        <v>0.82699999999999996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0.88500000000000001</v>
      </c>
      <c r="M128" s="9" cm="1">
        <f t="array" ref="M128">_xlfn.PERCENTRANK.EXC(_xlfn._xlws.FILTER(M1:M122, ISNUMBER(M1:M122)),M122)</f>
        <v>0.63100000000000001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1.6E-2</v>
      </c>
      <c r="P128" s="9" cm="1">
        <f t="array" ref="P128">_xlfn.PERCENTRANK.EXC(_xlfn._xlws.FILTER(P1:P122, ISNUMBER(P1:P122)),P122)</f>
        <v>0.79500000000000004</v>
      </c>
      <c r="Q128" s="9" cm="1">
        <f t="array" ref="Q128">_xlfn.PERCENTRANK.EXC(_xlfn._xlws.FILTER(Q1:Q122, ISNUMBER(Q1:Q122)),Q122)</f>
        <v>0.96699999999999997</v>
      </c>
      <c r="R128" s="9" cm="1">
        <f t="array" ref="R128">_xlfn.PERCENTRANK.EXC(_xlfn._xlws.FILTER(R1:R122, ISNUMBER(R1:R122)),R122)</f>
        <v>0.96699999999999997</v>
      </c>
      <c r="S128" s="9" cm="1">
        <f t="array" ref="S128">_xlfn.PERCENTRANK.EXC(_xlfn._xlws.FILTER(S1:S122, ISNUMBER(S1:S122)),S122)</f>
        <v>0.40100000000000002</v>
      </c>
      <c r="T128" s="9" cm="1">
        <f t="array" ref="T128">_xlfn.PERCENTRANK.EXC(_xlfn._xlws.FILTER(T1:T122, ISNUMBER(T1:T122)),T122)</f>
        <v>0.97499999999999998</v>
      </c>
      <c r="U128" s="9" cm="1">
        <f t="array" ref="U128">_xlfn.PERCENTRANK.EXC(_xlfn._xlws.FILTER(U1:U122, ISNUMBER(U1:U122)),U122)</f>
        <v>0.48299999999999998</v>
      </c>
      <c r="V128" s="9" cm="1">
        <f t="array" ref="V128">_xlfn.PERCENTRANK.EXC(_xlfn._xlws.FILTER(V1:V122, ISNUMBER(V1:V122)),V122)</f>
        <v>0.38600000000000001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41817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-2.0717919999999997E-2</v>
      </c>
      <c r="D2" s="24" cm="1">
        <f t="array" ref="D2:D122">_xll.FDS(D1,"FG_TOTAL_RETURNC(-10AY,0,AM)")/100</f>
        <v>-7.6505660000000003E-2</v>
      </c>
      <c r="E2" s="24" cm="1">
        <f t="array" ref="E2:E122">_xll.FDS(E1,"FG_TOTAL_RETURNC(-10AY,0,AM)")/100</f>
        <v>1.4289498000000001E-2</v>
      </c>
      <c r="F2" s="24" cm="1">
        <f t="array" ref="F2:F122">_xll.FDS(F1,"FG_TOTAL_RETURNC(-10AY,0,AM)")/100</f>
        <v>-1.7156362999999997E-2</v>
      </c>
      <c r="G2" s="24" cm="1">
        <f t="array" ref="G2:G122">_xll.FDS(G1,"FG_TOTAL_RETURNC(-10AY,0,AM)")/100</f>
        <v>2.6688694999999998E-2</v>
      </c>
      <c r="H2" s="24" cm="1">
        <f t="array" ref="H2:H122">_xll.FDS(H1,"FG_TOTAL_RETURNC(-10AY,0,AM)")/100</f>
        <v>1.2735486000000001E-2</v>
      </c>
      <c r="I2" s="24" cm="1">
        <f t="array" ref="I2:I122">_xll.FDS(I1,"FG_TOTAL_RETURNC(-10AY,0,AM)")/100</f>
        <v>3.2194495000000004E-2</v>
      </c>
      <c r="J2" s="24" cm="1">
        <f t="array" ref="J2:J122">_xll.FDS(J1,"FG_TOTAL_RETURNC(-10AY,0,AM)")/100</f>
        <v>1.2106538E-2</v>
      </c>
      <c r="K2" s="24" cm="1">
        <f t="array" ref="K2:K122">_xll.FDS(K1,"FG_TOTAL_RETURNC(-10AY,0,AM)")/100</f>
        <v>-2.9159188000000003E-3</v>
      </c>
      <c r="L2" s="24" cm="1">
        <f t="array" ref="L2:L122">_xll.FDS(L1,"FG_TOTAL_RETURNC(-10AY,0,AM)")/100</f>
        <v>2.9826402999999998E-2</v>
      </c>
      <c r="M2" s="24" cm="1">
        <f t="array" ref="M2:M122">_xll.FDS(M1,"FG_TOTAL_RETURNC(-10AY,0,AM)")/100</f>
        <v>1.2713075000000001E-2</v>
      </c>
      <c r="N2" s="24" cm="1">
        <f t="array" ref="N2:N122">_xll.FDS(N1,"FG_TOTAL_RETURNC(-10AY,0,AM)")/100</f>
        <v>-1.7699599999999999E-3</v>
      </c>
      <c r="O2" s="24" cm="1">
        <f t="array" ref="O2:O122">_xll.FDS(O1,"FG_TOTAL_RETURNC(-10AY,0,AM)")/100</f>
        <v>2.2625803999999999E-2</v>
      </c>
      <c r="P2" s="24" cm="1">
        <f t="array" ref="P2:P122">_xll.FDS(P1,"FG_TOTAL_RETURNC(-10AY,0,AM)")/100</f>
        <v>2.8057097999999999E-2</v>
      </c>
      <c r="Q2" s="24" cm="1">
        <f t="array" ref="Q2:Q122">_xll.FDS(Q1,"FG_TOTAL_RETURNC(-10AY,0,AM)")/100</f>
        <v>-0.11794281</v>
      </c>
      <c r="R2" s="24" cm="1">
        <f t="array" ref="R2:R122">_xll.FDS(R1,"FG_TOTAL_RETURNC(-10AY,0,AM)")/100</f>
        <v>5.7349919999999999E-2</v>
      </c>
      <c r="S2" s="24" cm="1">
        <f t="array" ref="S2:S122">_xll.FDS(S1,"FG_TOTAL_RETURNC(-10AY,0,AM)")/100</f>
        <v>7.721185999999999E-4</v>
      </c>
      <c r="T2" s="24" cm="1">
        <f t="array" ref="T2:T122">_xll.FDS(T1,"FG_TOTAL_RETURNC(-10AY,0,AM)")/100</f>
        <v>-0.10915404000000001</v>
      </c>
      <c r="U2" s="24" cm="1">
        <f t="array" ref="U2:U122">_xll.FDS(U1,"FG_TOTAL_RETURNC(-10AY,0,AM)")/100</f>
        <v>6.7863463999999997E-3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41848</v>
      </c>
      <c r="B3" s="24" t="e">
        <v>#N/A</v>
      </c>
      <c r="C3" s="24">
        <v>-6.8042279999999998E-3</v>
      </c>
      <c r="D3" s="24">
        <v>0.13268864</v>
      </c>
      <c r="E3" s="24">
        <v>1.3683915E-2</v>
      </c>
      <c r="F3" s="24">
        <v>-6.8354609999999997E-4</v>
      </c>
      <c r="G3" s="24">
        <v>3.3902287000000003E-2</v>
      </c>
      <c r="H3" s="24">
        <v>1.3149619E-2</v>
      </c>
      <c r="I3" s="24">
        <v>3.1826854000000002E-2</v>
      </c>
      <c r="J3" s="24">
        <v>4.9355270000000007E-2</v>
      </c>
      <c r="K3" s="24">
        <v>1.8008231999999999E-2</v>
      </c>
      <c r="L3" s="24">
        <v>6.2564969999999998E-2</v>
      </c>
      <c r="M3" s="24">
        <v>3.6544800000000002E-2</v>
      </c>
      <c r="N3" s="24">
        <v>-2.6595592000000002E-3</v>
      </c>
      <c r="O3" s="24">
        <v>3.5135149999999997E-2</v>
      </c>
      <c r="P3" s="24">
        <v>8.869755E-2</v>
      </c>
      <c r="Q3" s="24">
        <v>0.10258663</v>
      </c>
      <c r="R3" s="24">
        <v>3.7006854999999998E-2</v>
      </c>
      <c r="S3" s="24">
        <v>8.2034699999999988E-2</v>
      </c>
      <c r="T3" s="24">
        <v>7.0808650000000001E-2</v>
      </c>
      <c r="U3" s="24">
        <v>2.9850721E-2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41879</v>
      </c>
      <c r="B4" s="24" t="e">
        <v>#N/A</v>
      </c>
      <c r="C4" s="24">
        <v>-5.3701640000000002E-2</v>
      </c>
      <c r="D4" s="24">
        <v>-1.1611997999999998E-2</v>
      </c>
      <c r="E4" s="24">
        <v>2.2233963000000002E-2</v>
      </c>
      <c r="F4" s="24">
        <v>-4.2407630000000002E-2</v>
      </c>
      <c r="G4" s="24">
        <v>-6.2858460000000003E-3</v>
      </c>
      <c r="H4" s="24">
        <v>2.4721622E-3</v>
      </c>
      <c r="I4" s="24">
        <v>1.9741057999999999E-2</v>
      </c>
      <c r="J4" s="24">
        <v>1.1440634999999999E-2</v>
      </c>
      <c r="K4" s="24">
        <v>7.8622099999999997E-3</v>
      </c>
      <c r="L4" s="24">
        <v>3.2081366E-2</v>
      </c>
      <c r="M4" s="24">
        <v>-4.5986771999999999E-3</v>
      </c>
      <c r="N4" s="24">
        <v>-5.2888869999999998E-2</v>
      </c>
      <c r="O4" s="24">
        <v>9.1383460000000003E-3</v>
      </c>
      <c r="P4" s="24">
        <v>-9.6895100000000001E-3</v>
      </c>
      <c r="Q4" s="24">
        <v>3.300202E-2</v>
      </c>
      <c r="R4" s="24">
        <v>1.3600945E-2</v>
      </c>
      <c r="S4" s="24">
        <v>-7.0683659999999995E-2</v>
      </c>
      <c r="T4" s="24">
        <v>2.3912072000000003E-2</v>
      </c>
      <c r="U4" s="24">
        <v>6.9191336999999992E-2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41908</v>
      </c>
      <c r="B5" s="24" t="e">
        <v>#N/A</v>
      </c>
      <c r="C5" s="24">
        <v>-7.0059300000000001E-4</v>
      </c>
      <c r="D5" s="24">
        <v>-5.217695E-2</v>
      </c>
      <c r="E5" s="24">
        <v>-1.2428760000000001E-2</v>
      </c>
      <c r="F5" s="24">
        <v>1.4999986E-2</v>
      </c>
      <c r="G5" s="24">
        <v>-4.2993249999999997E-2</v>
      </c>
      <c r="H5" s="24">
        <v>-5.2404403999999995E-2</v>
      </c>
      <c r="I5" s="24">
        <v>-7.0175466999999991E-2</v>
      </c>
      <c r="J5" s="24">
        <v>-4.4686437000000002E-2</v>
      </c>
      <c r="K5" s="24">
        <v>-7.2007236000000002E-2</v>
      </c>
      <c r="L5" s="24">
        <v>-0.11883998</v>
      </c>
      <c r="M5" s="24">
        <v>-9.0018214999999999E-2</v>
      </c>
      <c r="N5" s="24">
        <v>-0.11027687999999999</v>
      </c>
      <c r="O5" s="24">
        <v>-1.0996103E-2</v>
      </c>
      <c r="P5" s="24">
        <v>-3.1150161999999999E-2</v>
      </c>
      <c r="Q5" s="24">
        <v>8.8529587E-3</v>
      </c>
      <c r="R5" s="24">
        <v>2.6368618E-2</v>
      </c>
      <c r="S5" s="24">
        <v>-0.12094766</v>
      </c>
      <c r="T5" s="24">
        <v>2.706194E-2</v>
      </c>
      <c r="U5" s="24">
        <v>-2.9733299999999997E-2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41940</v>
      </c>
      <c r="B6" s="24" t="e">
        <v>#N/A</v>
      </c>
      <c r="C6" s="24">
        <v>-1.6358971999999999E-2</v>
      </c>
      <c r="D6" s="24">
        <v>-1.4582573999999999E-2</v>
      </c>
      <c r="E6" s="24">
        <v>-9.9633335999999989E-3</v>
      </c>
      <c r="F6" s="24">
        <v>-1.618582E-2</v>
      </c>
      <c r="G6" s="24">
        <v>-3.8251400000000005E-2</v>
      </c>
      <c r="H6" s="24">
        <v>-2.6024580000000002E-3</v>
      </c>
      <c r="I6" s="24">
        <v>1.1060476E-2</v>
      </c>
      <c r="J6" s="24">
        <v>-1.4763950999999999E-2</v>
      </c>
      <c r="K6" s="24">
        <v>-5.5286169999999996E-2</v>
      </c>
      <c r="L6" s="24">
        <v>-0.11185204999999999</v>
      </c>
      <c r="M6" s="24">
        <v>4.4615390000000005E-2</v>
      </c>
      <c r="N6" s="24">
        <v>-9.2299579999999992E-2</v>
      </c>
      <c r="O6" s="24">
        <v>6.5402985000000005E-3</v>
      </c>
      <c r="P6" s="24">
        <v>-1.2366176E-3</v>
      </c>
      <c r="Q6" s="24">
        <v>-2.6707052999999999E-3</v>
      </c>
      <c r="R6" s="24">
        <v>-2.7266026000000002E-2</v>
      </c>
      <c r="S6" s="24">
        <v>0.10496449000000001</v>
      </c>
      <c r="T6" s="24">
        <v>-7.9918859999999994E-2</v>
      </c>
      <c r="U6" s="24">
        <v>-6.2640904999999997E-2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41971</v>
      </c>
      <c r="B7" s="24" t="e">
        <v>#N/A</v>
      </c>
      <c r="C7" s="24">
        <v>-1.0216236E-2</v>
      </c>
      <c r="D7" s="24">
        <v>1.7758012E-2</v>
      </c>
      <c r="E7" s="24">
        <v>2.2775411999999998E-2</v>
      </c>
      <c r="F7" s="24">
        <v>-3.6122978E-2</v>
      </c>
      <c r="G7" s="24">
        <v>-1.7941594E-3</v>
      </c>
      <c r="H7" s="24">
        <v>-4.8271360000000006E-2</v>
      </c>
      <c r="I7" s="24">
        <v>1.7374516E-2</v>
      </c>
      <c r="J7" s="24">
        <v>-3.0712187000000002E-2</v>
      </c>
      <c r="K7" s="24">
        <v>-2.6693999999999999E-2</v>
      </c>
      <c r="L7" s="24">
        <v>1.356256E-2</v>
      </c>
      <c r="M7" s="24">
        <v>2.6509761999999998E-3</v>
      </c>
      <c r="N7" s="24">
        <v>-4.59035E-2</v>
      </c>
      <c r="O7" s="24">
        <v>3.9311169999999999E-2</v>
      </c>
      <c r="P7" s="24">
        <v>2.7238965E-2</v>
      </c>
      <c r="Q7" s="24">
        <v>-1.9892811999999999E-2</v>
      </c>
      <c r="R7" s="24">
        <v>2.401495E-2</v>
      </c>
      <c r="S7" s="24">
        <v>5.7766438000000003E-2</v>
      </c>
      <c r="T7" s="24">
        <v>-8.3774330000000001E-3</v>
      </c>
      <c r="U7" s="24">
        <v>-1.7307639E-2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41999</v>
      </c>
      <c r="B8" s="24" t="e">
        <v>#N/A</v>
      </c>
      <c r="C8" s="24">
        <v>-4.6622040000000003E-2</v>
      </c>
      <c r="D8" s="24">
        <v>-7.0863960000000004E-4</v>
      </c>
      <c r="E8" s="24">
        <v>1.6860961999999998E-3</v>
      </c>
      <c r="F8" s="24">
        <v>-8.7384879999999998E-2</v>
      </c>
      <c r="G8" s="24">
        <v>-3.6591052999999998E-2</v>
      </c>
      <c r="H8" s="24">
        <v>-4.9562215999999999E-2</v>
      </c>
      <c r="I8" s="24">
        <v>-3.1160712E-2</v>
      </c>
      <c r="J8" s="24">
        <v>-8.4752080000000007E-2</v>
      </c>
      <c r="K8" s="24">
        <v>-5.7855250000000006E-3</v>
      </c>
      <c r="L8" s="24">
        <v>-0.11766088500000001</v>
      </c>
      <c r="M8" s="24">
        <v>-3.7384093E-2</v>
      </c>
      <c r="N8" s="24">
        <v>-9.9878199999999986E-2</v>
      </c>
      <c r="O8" s="24">
        <v>-7.8052339999999998E-2</v>
      </c>
      <c r="P8" s="24">
        <v>1.5366197E-2</v>
      </c>
      <c r="Q8" s="24">
        <v>-5.4254530000000002E-2</v>
      </c>
      <c r="R8" s="24">
        <v>-5.2386879999999997E-2</v>
      </c>
      <c r="S8" s="24">
        <v>-5.7905673999999997E-2</v>
      </c>
      <c r="T8" s="24">
        <v>-0.11803442</v>
      </c>
      <c r="U8" s="24">
        <v>-6.8955364000000005E-2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42032</v>
      </c>
      <c r="B9" s="24" t="e">
        <v>#N/A</v>
      </c>
      <c r="C9" s="24">
        <v>-1.7902135999999999E-2</v>
      </c>
      <c r="D9" s="24">
        <v>-5.1075815999999993E-3</v>
      </c>
      <c r="E9" s="24">
        <v>5.0544260000000001E-2</v>
      </c>
      <c r="F9" s="24">
        <v>-5.4492592999999999E-2</v>
      </c>
      <c r="G9" s="24">
        <v>-5.7169556999999996E-2</v>
      </c>
      <c r="H9" s="24">
        <v>-2.5773226999999999E-2</v>
      </c>
      <c r="I9" s="24">
        <v>4.5938730000000004E-2</v>
      </c>
      <c r="J9" s="24">
        <v>-1.1643589000000001E-2</v>
      </c>
      <c r="K9" s="24">
        <v>2.0937681E-2</v>
      </c>
      <c r="L9" s="24">
        <v>-1.4250517000000001E-2</v>
      </c>
      <c r="M9" s="24">
        <v>5.6886672999999999E-2</v>
      </c>
      <c r="N9" s="24">
        <v>-0.27194977000000004</v>
      </c>
      <c r="O9" s="24">
        <v>0.12117088000000001</v>
      </c>
      <c r="P9" s="24">
        <v>2.1365762E-2</v>
      </c>
      <c r="Q9" s="24">
        <v>-6.1081289999999996E-2</v>
      </c>
      <c r="R9" s="24">
        <v>5.4554699999999998E-2</v>
      </c>
      <c r="S9" s="24">
        <v>2.9812216999999998E-2</v>
      </c>
      <c r="T9" s="24">
        <v>-4.2262259999999996E-2</v>
      </c>
      <c r="U9" s="24">
        <v>-7.5594779999999997E-3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42062</v>
      </c>
      <c r="B10" s="24" t="e">
        <v>#N/A</v>
      </c>
      <c r="C10" s="24">
        <v>6.0590506000000002E-2</v>
      </c>
      <c r="D10" s="24">
        <v>1.1367798E-2</v>
      </c>
      <c r="E10" s="24">
        <v>3.0101179999999998E-2</v>
      </c>
      <c r="F10" s="24">
        <v>3.5195826999999999E-2</v>
      </c>
      <c r="G10" s="24">
        <v>-1.0603011000000001E-2</v>
      </c>
      <c r="H10" s="24">
        <v>2.5699138999999999E-2</v>
      </c>
      <c r="I10" s="24">
        <v>1.8459558000000001E-2</v>
      </c>
      <c r="J10" s="24">
        <v>2.8000712000000001E-2</v>
      </c>
      <c r="K10" s="24">
        <v>-7.3619484999999998E-3</v>
      </c>
      <c r="L10" s="24">
        <v>-1.6402543000000002E-2</v>
      </c>
      <c r="M10" s="24">
        <v>1.3163089999999999E-3</v>
      </c>
      <c r="N10" s="24">
        <v>0.21482182000000002</v>
      </c>
      <c r="O10" s="24">
        <v>1.6089915999999999E-2</v>
      </c>
      <c r="P10" s="24">
        <v>3.7341118E-2</v>
      </c>
      <c r="Q10" s="24">
        <v>7.3406577000000001E-2</v>
      </c>
      <c r="R10" s="24">
        <v>-3.641367E-3</v>
      </c>
      <c r="S10" s="24">
        <v>-0.11383127999999999</v>
      </c>
      <c r="T10" s="24">
        <v>4.7952649999999999E-2</v>
      </c>
      <c r="U10" s="24">
        <v>6.8008659999999999E-2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42090</v>
      </c>
      <c r="B11" s="24" t="e">
        <v>#N/A</v>
      </c>
      <c r="C11" s="24">
        <v>-3.6310792000000001E-2</v>
      </c>
      <c r="D11" s="24">
        <v>-2.1754920000000001E-2</v>
      </c>
      <c r="E11" s="24">
        <v>-5.2694680000000002E-3</v>
      </c>
      <c r="F11" s="24">
        <v>-2.5500060000000001E-3</v>
      </c>
      <c r="G11" s="24">
        <v>-5.6597470000000004E-2</v>
      </c>
      <c r="H11" s="24">
        <v>-2.2107541999999997E-2</v>
      </c>
      <c r="I11" s="24">
        <v>-2.2187471E-2</v>
      </c>
      <c r="J11" s="24">
        <v>-3.4047483999999996E-2</v>
      </c>
      <c r="K11" s="24">
        <v>1.2184380999999999E-2</v>
      </c>
      <c r="L11" s="24">
        <v>-0.14386659999999998</v>
      </c>
      <c r="M11" s="24">
        <v>-2.9944419999999999E-2</v>
      </c>
      <c r="N11" s="24">
        <v>-0.15830124000000001</v>
      </c>
      <c r="O11" s="24">
        <v>-6.7523239999999998E-2</v>
      </c>
      <c r="P11" s="24">
        <v>-4.1462779999999998E-3</v>
      </c>
      <c r="Q11" s="24">
        <v>-7.2143736E-2</v>
      </c>
      <c r="R11" s="24">
        <v>-5.7838320000000006E-2</v>
      </c>
      <c r="S11" s="24">
        <v>-7.2796940000000004E-2</v>
      </c>
      <c r="T11" s="24">
        <v>-7.7634992999999999E-2</v>
      </c>
      <c r="U11" s="24">
        <v>-0.12888432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42122</v>
      </c>
      <c r="B12" s="24" t="e">
        <v>#N/A</v>
      </c>
      <c r="C12" s="24">
        <v>8.5405590000000003E-2</v>
      </c>
      <c r="D12" s="24">
        <v>-3.4099339999999999E-2</v>
      </c>
      <c r="E12" s="24">
        <v>1.3243556E-2</v>
      </c>
      <c r="F12" s="24">
        <v>0.10225832</v>
      </c>
      <c r="G12" s="24">
        <v>8.2357040000000006E-2</v>
      </c>
      <c r="H12" s="24">
        <v>7.2343589999999999E-2</v>
      </c>
      <c r="I12" s="24">
        <v>8.0217250000000004E-2</v>
      </c>
      <c r="J12" s="24">
        <v>3.6623120000000002E-2</v>
      </c>
      <c r="K12" s="24">
        <v>9.6301440000000002E-2</v>
      </c>
      <c r="L12" s="24">
        <v>0.21624289999999999</v>
      </c>
      <c r="M12" s="24">
        <v>9.3058109999999999E-2</v>
      </c>
      <c r="N12" s="24">
        <v>6.4220310000000003E-2</v>
      </c>
      <c r="O12" s="24">
        <v>-2.9477655999999998E-2</v>
      </c>
      <c r="P12" s="24">
        <v>0.21934139999999999</v>
      </c>
      <c r="Q12" s="24">
        <v>7.1169140000000006E-2</v>
      </c>
      <c r="R12" s="24">
        <v>2.4284124000000001E-2</v>
      </c>
      <c r="S12" s="24">
        <v>6.0678599999999999E-2</v>
      </c>
      <c r="T12" s="24">
        <v>0.19401323000000001</v>
      </c>
      <c r="U12" s="24">
        <v>7.6023339999999995E-2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42152</v>
      </c>
      <c r="B13" s="24" t="e">
        <v>#N/A</v>
      </c>
      <c r="C13" s="24">
        <v>-3.3557057000000001E-2</v>
      </c>
      <c r="D13" s="24">
        <v>-9.976983E-3</v>
      </c>
      <c r="E13" s="24">
        <v>-6.7015290000000005E-2</v>
      </c>
      <c r="F13" s="24">
        <v>-7.1124850000000003E-2</v>
      </c>
      <c r="G13" s="24">
        <v>-2.8533935999999999E-2</v>
      </c>
      <c r="H13" s="24">
        <v>-8.9950799999999997E-2</v>
      </c>
      <c r="I13" s="24">
        <v>-2.1301687E-2</v>
      </c>
      <c r="J13" s="24">
        <v>-2.3055195999999997E-2</v>
      </c>
      <c r="K13" s="24">
        <v>-7.9726275999999999E-2</v>
      </c>
      <c r="L13" s="24">
        <v>-9.9891419999999995E-2</v>
      </c>
      <c r="M13" s="24">
        <v>-9.1334879999999993E-2</v>
      </c>
      <c r="N13" s="24">
        <v>6.7241309999999999E-2</v>
      </c>
      <c r="O13" s="24">
        <v>-3.6315918000000003E-3</v>
      </c>
      <c r="P13" s="24">
        <v>-5.6805849999999998E-2</v>
      </c>
      <c r="Q13" s="24">
        <v>-3.5843432000000001E-2</v>
      </c>
      <c r="R13" s="24">
        <v>-2.4759590000000001E-2</v>
      </c>
      <c r="S13" s="24">
        <v>-2.0504414999999998E-2</v>
      </c>
      <c r="T13" s="24">
        <v>-5.5231751999999995E-2</v>
      </c>
      <c r="U13" s="24">
        <v>-3.4782587999999996E-2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42181</v>
      </c>
      <c r="B14" s="24" t="e">
        <v>#N/A</v>
      </c>
      <c r="C14" s="24">
        <v>-6.8614124999999998E-2</v>
      </c>
      <c r="D14" s="24">
        <v>-8.1076564999999989E-2</v>
      </c>
      <c r="E14" s="24">
        <v>-3.2166243000000001E-3</v>
      </c>
      <c r="F14" s="24">
        <v>-2.5566995000000002E-2</v>
      </c>
      <c r="G14" s="24">
        <v>1.3588548000000001E-2</v>
      </c>
      <c r="H14" s="24">
        <v>-5.4975214000000001E-2</v>
      </c>
      <c r="I14" s="24">
        <v>-3.5671174999999999E-2</v>
      </c>
      <c r="J14" s="24">
        <v>-1.9340515E-3</v>
      </c>
      <c r="K14" s="24">
        <v>-3.5448790000000001E-2</v>
      </c>
      <c r="L14" s="24">
        <v>1.6287565E-2</v>
      </c>
      <c r="M14" s="24">
        <v>1.5209913000000001E-3</v>
      </c>
      <c r="N14" s="24">
        <v>-4.8465309999999998E-2</v>
      </c>
      <c r="O14" s="24">
        <v>1.3843536E-2</v>
      </c>
      <c r="P14" s="24">
        <v>-6.1941980000000001E-2</v>
      </c>
      <c r="Q14" s="24">
        <v>-4.6542286999999996E-3</v>
      </c>
      <c r="R14" s="24">
        <v>1.6349672999999999E-2</v>
      </c>
      <c r="S14" s="24">
        <v>-1.2099564E-2</v>
      </c>
      <c r="T14" s="24">
        <v>2.9560447E-2</v>
      </c>
      <c r="U14" s="24">
        <v>1.9144176999999998E-2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42213</v>
      </c>
      <c r="B15" s="24" t="e">
        <v>#N/A</v>
      </c>
      <c r="C15" s="24">
        <v>-7.6702355999999999E-2</v>
      </c>
      <c r="D15" s="24">
        <v>-5.9829054E-2</v>
      </c>
      <c r="E15" s="24">
        <v>-1.0280191999999999E-2</v>
      </c>
      <c r="F15" s="24">
        <v>-3.5760462E-2</v>
      </c>
      <c r="G15" s="24">
        <v>-0.10231465000000001</v>
      </c>
      <c r="H15" s="24">
        <v>-1.6556263000000002E-2</v>
      </c>
      <c r="I15" s="24">
        <v>-8.275861000000001E-2</v>
      </c>
      <c r="J15" s="24">
        <v>-6.0304937000000003E-2</v>
      </c>
      <c r="K15" s="24">
        <v>-7.3682310000000001E-2</v>
      </c>
      <c r="L15" s="24">
        <v>-0.13754535000000001</v>
      </c>
      <c r="M15" s="24">
        <v>-6.6259565000000006E-2</v>
      </c>
      <c r="N15" s="24">
        <v>-0.17996603</v>
      </c>
      <c r="O15" s="24">
        <v>-1.1814833E-2</v>
      </c>
      <c r="P15" s="24">
        <v>-0.11130804</v>
      </c>
      <c r="Q15" s="24">
        <v>-1.5364051E-2</v>
      </c>
      <c r="R15" s="24">
        <v>-7.2436037000000009E-2</v>
      </c>
      <c r="S15" s="24">
        <v>-9.2407760000000005E-2</v>
      </c>
      <c r="T15" s="24">
        <v>-8.5628030000000008E-3</v>
      </c>
      <c r="U15" s="24">
        <v>2.3204446E-2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42244</v>
      </c>
      <c r="B16" s="24" t="e">
        <v>#N/A</v>
      </c>
      <c r="C16" s="24">
        <v>-2.1474956999999999E-2</v>
      </c>
      <c r="D16" s="24">
        <v>-8.1818160000000001E-2</v>
      </c>
      <c r="E16" s="24">
        <v>-8.7769329999999993E-2</v>
      </c>
      <c r="F16" s="24">
        <v>-4.0661280000000001E-2</v>
      </c>
      <c r="G16" s="24">
        <v>-0.13191330000000001</v>
      </c>
      <c r="H16" s="24">
        <v>-0.14478116999999999</v>
      </c>
      <c r="I16" s="24">
        <v>-9.022551999999999E-2</v>
      </c>
      <c r="J16" s="24">
        <v>-4.4120309999999996E-2</v>
      </c>
      <c r="K16" s="24">
        <v>-7.122117E-2</v>
      </c>
      <c r="L16" s="24">
        <v>-0.11005962</v>
      </c>
      <c r="M16" s="24">
        <v>-6.5402210000000002E-2</v>
      </c>
      <c r="N16" s="24">
        <v>-1.6563057999999999E-2</v>
      </c>
      <c r="O16" s="24">
        <v>-5.8784485000000004E-2</v>
      </c>
      <c r="P16" s="24">
        <v>-0.10909456000000001</v>
      </c>
      <c r="Q16" s="24">
        <v>-3.0755340000000003E-2</v>
      </c>
      <c r="R16" s="24">
        <v>-2.99204E-2</v>
      </c>
      <c r="S16" s="24">
        <v>-9.7036359999999988E-2</v>
      </c>
      <c r="T16" s="24">
        <v>-6.9651722999999999E-2</v>
      </c>
      <c r="U16" s="24">
        <v>-0.10961127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42275</v>
      </c>
      <c r="B17" s="24" t="e">
        <v>#N/A</v>
      </c>
      <c r="C17" s="24">
        <v>-7.2769284000000004E-2</v>
      </c>
      <c r="D17" s="24">
        <v>-0.17871289999999998</v>
      </c>
      <c r="E17" s="24">
        <v>-4.7822355999999996E-2</v>
      </c>
      <c r="F17" s="24">
        <v>-4.2384744000000002E-2</v>
      </c>
      <c r="G17" s="24">
        <v>-6.4571675999999995E-2</v>
      </c>
      <c r="H17" s="24">
        <v>-5.6102332999999997E-2</v>
      </c>
      <c r="I17" s="24">
        <v>-4.2824983999999996E-2</v>
      </c>
      <c r="J17" s="24">
        <v>-4.5203090000000001E-2</v>
      </c>
      <c r="K17" s="24">
        <v>-1.9587456999999999E-2</v>
      </c>
      <c r="L17" s="24">
        <v>-0.18708150000000001</v>
      </c>
      <c r="M17" s="24">
        <v>-0.10111962999999999</v>
      </c>
      <c r="N17" s="24">
        <v>-1.8947423000000001E-2</v>
      </c>
      <c r="O17" s="24">
        <v>-3.9873004000000004E-2</v>
      </c>
      <c r="P17" s="24">
        <v>-4.5668179999999996E-2</v>
      </c>
      <c r="Q17" s="24">
        <v>-2.8464794000000002E-2</v>
      </c>
      <c r="R17" s="24">
        <v>-1.01102E-2</v>
      </c>
      <c r="S17" s="24">
        <v>-6.7231236E-2</v>
      </c>
      <c r="T17" s="24">
        <v>-7.7005385999999995E-2</v>
      </c>
      <c r="U17" s="24">
        <v>-6.9739223000000003E-2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42305</v>
      </c>
      <c r="B18" s="24" t="e">
        <v>#N/A</v>
      </c>
      <c r="C18" s="24">
        <v>0.10464037</v>
      </c>
      <c r="D18" s="24">
        <v>0.26702832999999998</v>
      </c>
      <c r="E18" s="24">
        <v>6.9955110000000001E-2</v>
      </c>
      <c r="F18" s="24">
        <v>-5.8365463999999999E-3</v>
      </c>
      <c r="G18" s="24">
        <v>6.9028973999999993E-2</v>
      </c>
      <c r="H18" s="24">
        <v>8.446287999999999E-2</v>
      </c>
      <c r="I18" s="24">
        <v>0.10361075</v>
      </c>
      <c r="J18" s="24">
        <v>9.2089409999999997E-2</v>
      </c>
      <c r="K18" s="24">
        <v>0.14452707000000001</v>
      </c>
      <c r="L18" s="24">
        <v>0.11240303000000001</v>
      </c>
      <c r="M18" s="24">
        <v>0.12436748</v>
      </c>
      <c r="N18" s="24">
        <v>0.14699578000000002</v>
      </c>
      <c r="O18" s="24">
        <v>6.4314603999999997E-2</v>
      </c>
      <c r="P18" s="24">
        <v>0.12502932999999999</v>
      </c>
      <c r="Q18" s="24">
        <v>5.5715680000000004E-2</v>
      </c>
      <c r="R18" s="24">
        <v>4.2251825E-2</v>
      </c>
      <c r="S18" s="24">
        <v>0.11748016</v>
      </c>
      <c r="T18" s="24">
        <v>-3.2444595999999997E-3</v>
      </c>
      <c r="U18" s="24">
        <v>0.10690999</v>
      </c>
      <c r="V18" s="24">
        <v>2.4141550000000001E-2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42335</v>
      </c>
      <c r="B19" s="24" t="e">
        <v>#N/A</v>
      </c>
      <c r="C19" s="24">
        <v>-8.3168869999999992E-2</v>
      </c>
      <c r="D19" s="24">
        <v>-1.3320684000000001E-2</v>
      </c>
      <c r="E19" s="24">
        <v>-4.3308140000000002E-2</v>
      </c>
      <c r="F19" s="24">
        <v>-9.050881999999999E-2</v>
      </c>
      <c r="G19" s="24">
        <v>-7.2045507000000009E-2</v>
      </c>
      <c r="H19" s="24">
        <v>1.7307757999999999E-2</v>
      </c>
      <c r="I19" s="24">
        <v>-4.4807970000000003E-2</v>
      </c>
      <c r="J19" s="24">
        <v>-7.4995160000000003E-3</v>
      </c>
      <c r="K19" s="24">
        <v>-8.1708430000000005E-3</v>
      </c>
      <c r="L19" s="24">
        <v>1.6550541000000002E-2</v>
      </c>
      <c r="M19" s="24">
        <v>-7.2875203999999999E-2</v>
      </c>
      <c r="N19" s="24">
        <v>-0.16651088999999999</v>
      </c>
      <c r="O19" s="24">
        <v>-6.0082855000000004E-2</v>
      </c>
      <c r="P19" s="24">
        <v>-3.5446227000000004E-2</v>
      </c>
      <c r="Q19" s="24">
        <v>-0.11510462</v>
      </c>
      <c r="R19" s="24">
        <v>-3.2733499999999999E-2</v>
      </c>
      <c r="S19" s="24">
        <v>-3.1488120000000001E-2</v>
      </c>
      <c r="T19" s="24">
        <v>-6.9983719999999999E-2</v>
      </c>
      <c r="U19" s="24">
        <v>-7.2438119999999995E-2</v>
      </c>
      <c r="V19" s="24">
        <v>-7.7599289999999996E-4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42366</v>
      </c>
      <c r="B20" s="24" t="e">
        <v>#N/A</v>
      </c>
      <c r="C20" s="24">
        <v>-2.3012757E-3</v>
      </c>
      <c r="D20" s="24">
        <v>2.4121879999999998E-2</v>
      </c>
      <c r="E20" s="24">
        <v>5.4466724E-4</v>
      </c>
      <c r="F20" s="24">
        <v>1.411891E-2</v>
      </c>
      <c r="G20" s="24">
        <v>-4.6779574999999997E-2</v>
      </c>
      <c r="H20" s="24">
        <v>-8.7289810000000002E-3</v>
      </c>
      <c r="I20" s="24">
        <v>3.2553673E-3</v>
      </c>
      <c r="J20" s="24">
        <v>-5.4983560000000001E-2</v>
      </c>
      <c r="K20" s="24">
        <v>-3.0710936000000001E-2</v>
      </c>
      <c r="L20" s="24">
        <v>-5.8969379999999995E-2</v>
      </c>
      <c r="M20" s="24">
        <v>-7.6098322999999995E-2</v>
      </c>
      <c r="N20" s="24">
        <v>-7.6318799999999992E-2</v>
      </c>
      <c r="O20" s="24">
        <v>2.1019220000000002E-2</v>
      </c>
      <c r="P20" s="24">
        <v>-9.0388655999999994E-3</v>
      </c>
      <c r="Q20" s="24">
        <v>-2.1486162999999999E-2</v>
      </c>
      <c r="R20" s="24">
        <v>-5.6678414000000003E-2</v>
      </c>
      <c r="S20" s="24">
        <v>-6.0063004000000001E-3</v>
      </c>
      <c r="T20" s="24">
        <v>-1.2357593E-2</v>
      </c>
      <c r="U20" s="24">
        <v>-4.0691194999999999E-2</v>
      </c>
      <c r="V20" s="24">
        <v>-1.4047265E-2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42397</v>
      </c>
      <c r="B21" s="24" t="e">
        <v>#N/A</v>
      </c>
      <c r="C21" s="24">
        <v>-2.4744868000000003E-2</v>
      </c>
      <c r="D21" s="24">
        <v>-4.2452812000000001E-3</v>
      </c>
      <c r="E21" s="24">
        <v>-8.4810259999999998E-2</v>
      </c>
      <c r="F21" s="24">
        <v>-0.10752689</v>
      </c>
      <c r="G21" s="24">
        <v>-5.2502449999999999E-2</v>
      </c>
      <c r="H21" s="24">
        <v>1.1703491E-2</v>
      </c>
      <c r="I21" s="24">
        <v>-8.7987719999999991E-2</v>
      </c>
      <c r="J21" s="24">
        <v>-7.9938529999999994E-2</v>
      </c>
      <c r="K21" s="24">
        <v>-6.5651599999999991E-2</v>
      </c>
      <c r="L21" s="24">
        <v>-0.14871084000000001</v>
      </c>
      <c r="M21" s="24">
        <v>-0.11291646999999999</v>
      </c>
      <c r="N21" s="24">
        <v>-0.15405959</v>
      </c>
      <c r="O21" s="24">
        <v>-8.6625580000000008E-2</v>
      </c>
      <c r="P21" s="24">
        <v>-0.15571778999999999</v>
      </c>
      <c r="Q21" s="24">
        <v>-0.10620402999999999</v>
      </c>
      <c r="R21" s="24">
        <v>1.9675493E-3</v>
      </c>
      <c r="S21" s="24">
        <v>-4.4591070000000003E-2</v>
      </c>
      <c r="T21" s="24">
        <v>-9.7833520000000007E-2</v>
      </c>
      <c r="U21" s="24">
        <v>-6.7604303000000004E-2</v>
      </c>
      <c r="V21" s="24">
        <v>-0.14703494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42426</v>
      </c>
      <c r="B22" s="24" t="e">
        <v>#N/A</v>
      </c>
      <c r="C22" s="24">
        <v>5.8039904000000003E-2</v>
      </c>
      <c r="D22" s="24">
        <v>4.6897173E-2</v>
      </c>
      <c r="E22" s="24">
        <v>4.6094774999999998E-2</v>
      </c>
      <c r="F22" s="24">
        <v>5.7831286999999995E-2</v>
      </c>
      <c r="G22" s="24">
        <v>0.13412737999999999</v>
      </c>
      <c r="H22" s="24">
        <v>-1.2853742000000002E-3</v>
      </c>
      <c r="I22" s="24">
        <v>7.2986602999999997E-2</v>
      </c>
      <c r="J22" s="24">
        <v>2.9253483E-2</v>
      </c>
      <c r="K22" s="24">
        <v>-2.0105839E-2</v>
      </c>
      <c r="L22" s="24">
        <v>8.2206609999999999E-2</v>
      </c>
      <c r="M22" s="24">
        <v>1.9476055999999999E-2</v>
      </c>
      <c r="N22" s="24">
        <v>-8.4548109999999996E-2</v>
      </c>
      <c r="O22" s="24">
        <v>-5.6746062999999999E-2</v>
      </c>
      <c r="P22" s="24">
        <v>6.8117380000000003E-3</v>
      </c>
      <c r="Q22" s="24">
        <v>0.10029410999999999</v>
      </c>
      <c r="R22" s="24">
        <v>4.2432426999999995E-2</v>
      </c>
      <c r="S22" s="24">
        <v>1.380837E-2</v>
      </c>
      <c r="T22" s="24">
        <v>9.2245819999999992E-2</v>
      </c>
      <c r="U22" s="24">
        <v>3.6109089999999996E-2</v>
      </c>
      <c r="V22" s="24">
        <v>1.4047623E-2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42457</v>
      </c>
      <c r="B23" s="24" t="e">
        <v>#N/A</v>
      </c>
      <c r="C23" s="24">
        <v>7.2841763000000004E-2</v>
      </c>
      <c r="D23" s="24">
        <v>2.7149320000000001E-2</v>
      </c>
      <c r="E23" s="24">
        <v>0.10801708</v>
      </c>
      <c r="F23" s="24">
        <v>0.10763109</v>
      </c>
      <c r="G23" s="24">
        <v>0.16757988000000001</v>
      </c>
      <c r="H23" s="24">
        <v>9.6525189999999997E-2</v>
      </c>
      <c r="I23" s="24">
        <v>6.5676330000000005E-2</v>
      </c>
      <c r="J23" s="24">
        <v>0.10574711000000001</v>
      </c>
      <c r="K23" s="24">
        <v>0.11403893999999999</v>
      </c>
      <c r="L23" s="24">
        <v>0.33333336000000002</v>
      </c>
      <c r="M23" s="24">
        <v>0.15055716</v>
      </c>
      <c r="N23" s="24">
        <v>0.13694275</v>
      </c>
      <c r="O23" s="24">
        <v>0.11779547000000001</v>
      </c>
      <c r="P23" s="24">
        <v>8.1186530000000007E-2</v>
      </c>
      <c r="Q23" s="24">
        <v>3.3948183E-2</v>
      </c>
      <c r="R23" s="24">
        <v>3.4205316999999999E-2</v>
      </c>
      <c r="S23" s="24">
        <v>0.15200221999999999</v>
      </c>
      <c r="T23" s="24">
        <v>5.2224279999999998E-2</v>
      </c>
      <c r="U23" s="24">
        <v>7.1120260000000007E-4</v>
      </c>
      <c r="V23" s="24">
        <v>3.3810735000000001E-2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42488</v>
      </c>
      <c r="B24" s="24" t="e">
        <v>#N/A</v>
      </c>
      <c r="C24" s="24">
        <v>5.8675528000000005E-2</v>
      </c>
      <c r="D24" s="24">
        <v>2.4669528E-2</v>
      </c>
      <c r="E24" s="24">
        <v>-2.7064322999999998E-2</v>
      </c>
      <c r="F24" s="24">
        <v>-4.473013E-2</v>
      </c>
      <c r="G24" s="24">
        <v>0.21118497999999999</v>
      </c>
      <c r="H24" s="24">
        <v>1.7605542999999998E-2</v>
      </c>
      <c r="I24" s="24">
        <v>-3.1181215999999998E-2</v>
      </c>
      <c r="J24" s="24">
        <v>9.261011999999999E-3</v>
      </c>
      <c r="K24" s="24">
        <v>2.4621844E-2</v>
      </c>
      <c r="L24" s="24">
        <v>9.7826120000000003E-2</v>
      </c>
      <c r="M24" s="24">
        <v>9.5868699999999987E-2</v>
      </c>
      <c r="N24" s="24">
        <v>7.1428537E-2</v>
      </c>
      <c r="O24" s="24">
        <v>1.9947289999999999E-2</v>
      </c>
      <c r="P24" s="24">
        <v>3.0084251999999999E-2</v>
      </c>
      <c r="Q24" s="24">
        <v>1.7063022000000001E-2</v>
      </c>
      <c r="R24" s="24">
        <v>7.8473090000000002E-3</v>
      </c>
      <c r="S24" s="24">
        <v>7.897854E-2</v>
      </c>
      <c r="T24" s="24">
        <v>6.7071080000000005E-2</v>
      </c>
      <c r="U24" s="24">
        <v>2.345419E-2</v>
      </c>
      <c r="V24" s="24">
        <v>0.10505568999999999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42517</v>
      </c>
      <c r="B25" s="24" t="e">
        <v>#N/A</v>
      </c>
      <c r="C25" s="24">
        <v>-5.8326719999999999E-2</v>
      </c>
      <c r="D25" s="24">
        <v>-3.4823715999999998E-2</v>
      </c>
      <c r="E25" s="24">
        <v>5.3079723999999995E-2</v>
      </c>
      <c r="F25" s="24">
        <v>-4.8439145000000003E-2</v>
      </c>
      <c r="G25" s="24">
        <v>-5.4568887000000003E-2</v>
      </c>
      <c r="H25" s="24">
        <v>-7.0357504000000001E-2</v>
      </c>
      <c r="I25" s="24">
        <v>5.6796073999999998E-3</v>
      </c>
      <c r="J25" s="24">
        <v>-5.3370832999999999E-2</v>
      </c>
      <c r="K25" s="24">
        <v>-5.7899656000000001E-2</v>
      </c>
      <c r="L25" s="24">
        <v>-0.11915331999999999</v>
      </c>
      <c r="M25" s="24">
        <v>-9.0728699999999995E-2</v>
      </c>
      <c r="N25" s="24">
        <v>0.11111105</v>
      </c>
      <c r="O25" s="24">
        <v>2.5830269999999999E-2</v>
      </c>
      <c r="P25" s="24">
        <v>-3.0140220000000002E-2</v>
      </c>
      <c r="Q25" s="24">
        <v>-6.3802719999999993E-2</v>
      </c>
      <c r="R25" s="24">
        <v>9.1148614999999999E-3</v>
      </c>
      <c r="S25" s="24">
        <v>-0.13127332999999999</v>
      </c>
      <c r="T25" s="24">
        <v>-5.3093433000000002E-2</v>
      </c>
      <c r="U25" s="24">
        <v>-2.4305522000000003E-2</v>
      </c>
      <c r="V25" s="24">
        <v>-3.7315369000000001E-2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42549</v>
      </c>
      <c r="B26" s="24" t="e">
        <v>#N/A</v>
      </c>
      <c r="C26" s="24">
        <v>2.3804426E-2</v>
      </c>
      <c r="D26" s="24">
        <v>6.4833402999999998E-2</v>
      </c>
      <c r="E26" s="24">
        <v>3.8213610000000002E-2</v>
      </c>
      <c r="F26" s="24">
        <v>-5.2045464999999999E-2</v>
      </c>
      <c r="G26" s="24">
        <v>2.1713733999999998E-2</v>
      </c>
      <c r="H26" s="24">
        <v>7.9381465999999994E-3</v>
      </c>
      <c r="I26" s="24">
        <v>3.0873537E-2</v>
      </c>
      <c r="J26" s="24">
        <v>-4.6155634000000001E-2</v>
      </c>
      <c r="K26" s="24">
        <v>1.4059067000000001E-2</v>
      </c>
      <c r="L26" s="24">
        <v>0.11406015999999999</v>
      </c>
      <c r="M26" s="24">
        <v>3.7851333999999997E-3</v>
      </c>
      <c r="N26" s="24">
        <v>-0.19529408000000001</v>
      </c>
      <c r="O26" s="24">
        <v>-1.3584255999999999E-2</v>
      </c>
      <c r="P26" s="24">
        <v>-5.3364635000000002E-3</v>
      </c>
      <c r="Q26" s="24">
        <v>2.4350643000000002E-2</v>
      </c>
      <c r="R26" s="24">
        <v>1.7520070000000002E-2</v>
      </c>
      <c r="S26" s="24">
        <v>1.1076927E-2</v>
      </c>
      <c r="T26" s="24">
        <v>3.1196117000000002E-2</v>
      </c>
      <c r="U26" s="24">
        <v>2.0640611999999999E-2</v>
      </c>
      <c r="V26" s="24">
        <v>-7.4315069999999995E-4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42579</v>
      </c>
      <c r="B27" s="24">
        <v>5.6422590000000002E-2</v>
      </c>
      <c r="C27" s="24">
        <v>6.5253734999999993E-2</v>
      </c>
      <c r="D27" s="24">
        <v>9.3446139999999997E-2</v>
      </c>
      <c r="E27" s="24">
        <v>2.9702902E-2</v>
      </c>
      <c r="F27" s="24">
        <v>5.3827879999999995E-2</v>
      </c>
      <c r="G27" s="24">
        <v>0.15338051</v>
      </c>
      <c r="H27" s="24">
        <v>1.9950150999999999E-2</v>
      </c>
      <c r="I27" s="24">
        <v>9.934258E-2</v>
      </c>
      <c r="J27" s="24">
        <v>3.9026498999999999E-2</v>
      </c>
      <c r="K27" s="24">
        <v>8.4967249999999994E-2</v>
      </c>
      <c r="L27" s="24">
        <v>0.12933755</v>
      </c>
      <c r="M27" s="24">
        <v>0.16513943</v>
      </c>
      <c r="N27" s="24">
        <v>5.8143260000000002E-2</v>
      </c>
      <c r="O27" s="24">
        <v>8.0902580000000002E-2</v>
      </c>
      <c r="P27" s="24">
        <v>7.8799725000000001E-2</v>
      </c>
      <c r="Q27" s="24">
        <v>7.4216604000000005E-2</v>
      </c>
      <c r="R27" s="24">
        <v>6.0636400000000007E-2</v>
      </c>
      <c r="S27" s="24">
        <v>-4.9744900000000002E-2</v>
      </c>
      <c r="T27" s="24">
        <v>4.0652990000000007E-2</v>
      </c>
      <c r="U27" s="24">
        <v>4.8814534999999999E-2</v>
      </c>
      <c r="V27" s="24">
        <v>-3.0567646E-2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42608</v>
      </c>
      <c r="B28" s="24">
        <v>1.8181801000000001E-2</v>
      </c>
      <c r="C28" s="24">
        <v>-1.8586338000000001E-2</v>
      </c>
      <c r="D28" s="24">
        <v>3.4803152E-3</v>
      </c>
      <c r="E28" s="24">
        <v>-1.1386633E-2</v>
      </c>
      <c r="F28" s="24">
        <v>1.4755845E-2</v>
      </c>
      <c r="G28" s="24">
        <v>-2.2747218999999999E-2</v>
      </c>
      <c r="H28" s="24">
        <v>2.0782351000000001E-2</v>
      </c>
      <c r="I28" s="24">
        <v>1.0631204E-2</v>
      </c>
      <c r="J28" s="24">
        <v>3.1300425999999999E-2</v>
      </c>
      <c r="K28" s="24">
        <v>2.6104449999999998E-2</v>
      </c>
      <c r="L28" s="24">
        <v>2.3587823000000001E-2</v>
      </c>
      <c r="M28" s="24">
        <v>-3.8448095000000002E-2</v>
      </c>
      <c r="N28" s="24">
        <v>-5.2089095E-3</v>
      </c>
      <c r="O28" s="24">
        <v>-1.6632735999999999E-2</v>
      </c>
      <c r="P28" s="24">
        <v>5.3369520000000004E-2</v>
      </c>
      <c r="Q28" s="24">
        <v>4.5035720000000001E-2</v>
      </c>
      <c r="R28" s="24">
        <v>1.6286492E-2</v>
      </c>
      <c r="S28" s="24">
        <v>3.3020138999999997E-2</v>
      </c>
      <c r="T28" s="24">
        <v>-6.5156820000000001E-3</v>
      </c>
      <c r="U28" s="24">
        <v>1.1303186E-2</v>
      </c>
      <c r="V28" s="24">
        <v>-3.8783788999999999E-2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42641</v>
      </c>
      <c r="B29" s="24">
        <v>-2.0089269E-2</v>
      </c>
      <c r="C29" s="24">
        <v>-3.7344097999999996E-3</v>
      </c>
      <c r="D29" s="24">
        <v>4.1233180000000001E-2</v>
      </c>
      <c r="E29" s="24">
        <v>-4.9910426000000001E-2</v>
      </c>
      <c r="F29" s="24">
        <v>2.4888277E-2</v>
      </c>
      <c r="G29" s="24">
        <v>-8.9520216000000001E-4</v>
      </c>
      <c r="H29" s="24">
        <v>-1.9161760999999999E-2</v>
      </c>
      <c r="I29" s="24">
        <v>3.7475347999999999E-2</v>
      </c>
      <c r="J29" s="24">
        <v>-3.1329513000000003E-2</v>
      </c>
      <c r="K29" s="24">
        <v>4.3052910000000007E-2</v>
      </c>
      <c r="L29" s="24">
        <v>4.6998142999999999E-2</v>
      </c>
      <c r="M29" s="24">
        <v>3.9440154999999998E-2</v>
      </c>
      <c r="N29" s="24">
        <v>-5.5555105000000002E-3</v>
      </c>
      <c r="O29" s="24">
        <v>3.5899282000000005E-2</v>
      </c>
      <c r="P29" s="24">
        <v>5.3027034000000001E-2</v>
      </c>
      <c r="Q29" s="24">
        <v>-2.4490653999999997E-2</v>
      </c>
      <c r="R29" s="24">
        <v>-4.5068799999999999E-2</v>
      </c>
      <c r="S29" s="24">
        <v>1.1174679E-2</v>
      </c>
      <c r="T29" s="24">
        <v>1.2396693E-2</v>
      </c>
      <c r="U29" s="24">
        <v>-6.5749880000000001E-4</v>
      </c>
      <c r="V29" s="24">
        <v>-4.7504606000000005E-2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42671</v>
      </c>
      <c r="B30" s="24">
        <v>3.7968160000000003E-4</v>
      </c>
      <c r="C30" s="24">
        <v>6.8808556000000007E-2</v>
      </c>
      <c r="D30" s="24">
        <v>-3.4789085000000004E-2</v>
      </c>
      <c r="E30" s="24">
        <v>-5.1185309999999998E-2</v>
      </c>
      <c r="F30" s="24">
        <v>8.1849099999999997E-4</v>
      </c>
      <c r="G30" s="24">
        <v>-2.9868603000000001E-2</v>
      </c>
      <c r="H30" s="24">
        <v>-2.8082967E-2</v>
      </c>
      <c r="I30" s="24">
        <v>-8.2382560000000011E-3</v>
      </c>
      <c r="J30" s="24">
        <v>2.3650646000000001E-2</v>
      </c>
      <c r="K30" s="24">
        <v>-5.7649670000000007E-2</v>
      </c>
      <c r="L30" s="24">
        <v>8.2826499999999997E-2</v>
      </c>
      <c r="M30" s="24">
        <v>-6.9242835000000003E-2</v>
      </c>
      <c r="N30" s="24">
        <v>1.8156408999999998E-2</v>
      </c>
      <c r="O30" s="24">
        <v>-3.3988714000000003E-2</v>
      </c>
      <c r="P30" s="24">
        <v>-3.9755343999999998E-2</v>
      </c>
      <c r="Q30" s="24">
        <v>-3.1621635000000002E-2</v>
      </c>
      <c r="R30" s="24">
        <v>1.0043382999999999E-2</v>
      </c>
      <c r="S30" s="24">
        <v>-4.6774626E-2</v>
      </c>
      <c r="T30" s="24">
        <v>-5.4518940000000002E-2</v>
      </c>
      <c r="U30" s="24">
        <v>-4.4736805000000004E-2</v>
      </c>
      <c r="V30" s="24">
        <v>7.3538900000000004E-2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42702</v>
      </c>
      <c r="B31" s="24">
        <v>3.1119585000000002E-2</v>
      </c>
      <c r="C31" s="24">
        <v>-6.1873674000000004E-2</v>
      </c>
      <c r="D31" s="24">
        <v>-0.11618100999999999</v>
      </c>
      <c r="E31" s="24">
        <v>-8.4895020000000002E-2</v>
      </c>
      <c r="F31" s="24">
        <v>-6.3794969999999993E-2</v>
      </c>
      <c r="G31" s="24">
        <v>-6.7734119999999995E-3</v>
      </c>
      <c r="H31" s="24">
        <v>-7.8517619999999996E-2</v>
      </c>
      <c r="I31" s="24">
        <v>-1.6932845000000002E-2</v>
      </c>
      <c r="J31" s="24">
        <v>-0.13112164000000001</v>
      </c>
      <c r="K31" s="24">
        <v>-4.0181040000000001E-2</v>
      </c>
      <c r="L31" s="24">
        <v>-9.3073010000000012E-2</v>
      </c>
      <c r="M31" s="24">
        <v>-1.4653385000000001E-2</v>
      </c>
      <c r="N31" s="24">
        <v>4.1152240000000007E-2</v>
      </c>
      <c r="O31" s="24">
        <v>-8.3132090000000006E-2</v>
      </c>
      <c r="P31" s="24">
        <v>-1.5074312999999999E-2</v>
      </c>
      <c r="Q31" s="24">
        <v>-7.5686929999999999E-2</v>
      </c>
      <c r="R31" s="24">
        <v>4.2424202000000003E-3</v>
      </c>
      <c r="S31" s="24">
        <v>-0.12267452000000001</v>
      </c>
      <c r="T31" s="24">
        <v>-2.0659864E-2</v>
      </c>
      <c r="U31" s="24">
        <v>-8.8843049999999993E-2</v>
      </c>
      <c r="V31" s="24">
        <v>0.14436293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42732</v>
      </c>
      <c r="B32" s="24">
        <v>-7.6960144000000008E-2</v>
      </c>
      <c r="C32" s="24">
        <v>-1.6429066999999999E-2</v>
      </c>
      <c r="D32" s="24">
        <v>2.4124621999999998E-2</v>
      </c>
      <c r="E32" s="24">
        <v>-6.1687829999999997E-3</v>
      </c>
      <c r="F32" s="24">
        <v>5.9865712999999994E-2</v>
      </c>
      <c r="G32" s="24">
        <v>8.7112189999999992E-3</v>
      </c>
      <c r="H32" s="24">
        <v>-4.9555898000000001E-3</v>
      </c>
      <c r="I32" s="24">
        <v>-2.6516020000000001E-2</v>
      </c>
      <c r="J32" s="24">
        <v>-1.826942E-3</v>
      </c>
      <c r="K32" s="24">
        <v>1.1334062000000001E-2</v>
      </c>
      <c r="L32" s="24">
        <v>-1.334697E-2</v>
      </c>
      <c r="M32" s="24">
        <v>-2.6550889999999998E-3</v>
      </c>
      <c r="N32" s="24">
        <v>3.4512640000000004E-2</v>
      </c>
      <c r="O32" s="24">
        <v>-1.0798931000000001E-2</v>
      </c>
      <c r="P32" s="24">
        <v>-5.7766438000000003E-2</v>
      </c>
      <c r="Q32" s="24">
        <v>6.4498066999999992E-2</v>
      </c>
      <c r="R32" s="24">
        <v>1.5871763000000001E-2</v>
      </c>
      <c r="S32" s="24">
        <v>-1.2886702999999999E-2</v>
      </c>
      <c r="T32" s="24">
        <v>6.4607143000000006E-2</v>
      </c>
      <c r="U32" s="24">
        <v>-8.6703896999999995E-3</v>
      </c>
      <c r="V32" s="24">
        <v>3.3590317000000001E-2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42762</v>
      </c>
      <c r="B33" s="24">
        <v>7.1919203000000001E-2</v>
      </c>
      <c r="C33" s="24">
        <v>7.1156979999999995E-2</v>
      </c>
      <c r="D33" s="24">
        <v>3.6047459000000004E-2</v>
      </c>
      <c r="E33" s="24">
        <v>8.578587E-2</v>
      </c>
      <c r="F33" s="24">
        <v>0.13333332000000001</v>
      </c>
      <c r="G33" s="24">
        <v>7.7041626000000002E-2</v>
      </c>
      <c r="H33" s="24">
        <v>5.1181080000000004E-2</v>
      </c>
      <c r="I33" s="24">
        <v>7.8605533000000005E-2</v>
      </c>
      <c r="J33" s="24">
        <v>3.1564473999999995E-2</v>
      </c>
      <c r="K33" s="24">
        <v>7.9448939999999996E-2</v>
      </c>
      <c r="L33" s="24">
        <v>0.14315975</v>
      </c>
      <c r="M33" s="24">
        <v>6.4734220000000009E-2</v>
      </c>
      <c r="N33" s="24">
        <v>2.7272820000000003E-2</v>
      </c>
      <c r="O33" s="24">
        <v>7.8566074E-2</v>
      </c>
      <c r="P33" s="24">
        <v>8.8935010000000009E-2</v>
      </c>
      <c r="Q33" s="24">
        <v>6.4905286000000006E-2</v>
      </c>
      <c r="R33" s="24">
        <v>4.3421269999999998E-2</v>
      </c>
      <c r="S33" s="24">
        <v>-2.1827220999999998E-3</v>
      </c>
      <c r="T33" s="24">
        <v>3.3452750000000003E-2</v>
      </c>
      <c r="U33" s="24">
        <v>6.4843773999999993E-2</v>
      </c>
      <c r="V33" s="24">
        <v>-5.5090784999999995E-3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42794</v>
      </c>
      <c r="B34" s="24">
        <v>3.7693976999999998E-4</v>
      </c>
      <c r="C34" s="24">
        <v>2.1551727999999999E-2</v>
      </c>
      <c r="D34" s="24">
        <v>2.4559498000000001E-3</v>
      </c>
      <c r="E34" s="24">
        <v>-4.1522446000000005E-2</v>
      </c>
      <c r="F34" s="24">
        <v>3.8556575999999995E-2</v>
      </c>
      <c r="G34" s="24">
        <v>-2.0314692999999998E-2</v>
      </c>
      <c r="H34" s="24">
        <v>4.0857791999999995E-3</v>
      </c>
      <c r="I34" s="24">
        <v>2.6299119999999999E-2</v>
      </c>
      <c r="J34" s="24">
        <v>2.1729588999999997E-2</v>
      </c>
      <c r="K34" s="24">
        <v>2.3776293E-2</v>
      </c>
      <c r="L34" s="24">
        <v>-1.0590553E-3</v>
      </c>
      <c r="M34" s="24">
        <v>-1.9963384E-3</v>
      </c>
      <c r="N34" s="24">
        <v>-2.5284350000000001E-2</v>
      </c>
      <c r="O34" s="24">
        <v>4.9151300000000002E-2</v>
      </c>
      <c r="P34" s="24">
        <v>3.3305050000000003E-2</v>
      </c>
      <c r="Q34" s="24">
        <v>-2.4832010000000002E-2</v>
      </c>
      <c r="R34" s="24">
        <v>-1.9637883000000002E-2</v>
      </c>
      <c r="S34" s="24">
        <v>9.8124980000000001E-2</v>
      </c>
      <c r="T34" s="24">
        <v>-2.5433419999999998E-2</v>
      </c>
      <c r="U34" s="24">
        <v>-8.8040830000000007E-3</v>
      </c>
      <c r="V34" s="24">
        <v>-3.0201614000000002E-2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42822</v>
      </c>
      <c r="B35" s="24">
        <v>4.8981904999999999E-3</v>
      </c>
      <c r="C35" s="24">
        <v>9.1337799999999997E-2</v>
      </c>
      <c r="D35" s="24">
        <v>5.3899527000000003E-2</v>
      </c>
      <c r="E35" s="24">
        <v>3.7605286000000002E-2</v>
      </c>
      <c r="F35" s="24">
        <v>5.9495449999999998E-2</v>
      </c>
      <c r="G35" s="24">
        <v>-5.8411360000000002E-3</v>
      </c>
      <c r="H35" s="24">
        <v>4.9169182999999998E-2</v>
      </c>
      <c r="I35" s="24">
        <v>4.4766902999999997E-2</v>
      </c>
      <c r="J35" s="24">
        <v>0.11241317000000001</v>
      </c>
      <c r="K35" s="24">
        <v>6.557381000000001E-2</v>
      </c>
      <c r="L35" s="24">
        <v>-1.5107333999999998E-2</v>
      </c>
      <c r="M35" s="24">
        <v>5.91017E-2</v>
      </c>
      <c r="N35" s="24">
        <v>5.7068586000000004E-2</v>
      </c>
      <c r="O35" s="24">
        <v>5.5611729999999998E-2</v>
      </c>
      <c r="P35" s="24">
        <v>3.8185240000000002E-2</v>
      </c>
      <c r="Q35" s="24">
        <v>-1.5220046000000002E-3</v>
      </c>
      <c r="R35" s="24">
        <v>1.1003016999999999E-2</v>
      </c>
      <c r="S35" s="24">
        <v>1.6505479999999999E-2</v>
      </c>
      <c r="T35" s="24">
        <v>-6.8208575000000002E-3</v>
      </c>
      <c r="U35" s="24">
        <v>3.8489938000000001E-2</v>
      </c>
      <c r="V35" s="24">
        <v>-5.3669809999999998E-3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42853</v>
      </c>
      <c r="B36" s="24">
        <v>-1.4998138000000001E-2</v>
      </c>
      <c r="C36" s="24">
        <v>-2.3425102E-2</v>
      </c>
      <c r="D36" s="24">
        <v>2.0147203999999998E-2</v>
      </c>
      <c r="E36" s="24">
        <v>3.9141773999999997E-2</v>
      </c>
      <c r="F36" s="24">
        <v>6.7385434999999994E-2</v>
      </c>
      <c r="G36" s="24">
        <v>-1.9976496999999999E-2</v>
      </c>
      <c r="H36" s="24">
        <v>2.4240493999999998E-2</v>
      </c>
      <c r="I36" s="24">
        <v>-2.3640990000000001E-3</v>
      </c>
      <c r="J36" s="24">
        <v>9.7541809999999989E-3</v>
      </c>
      <c r="K36" s="24">
        <v>-4.8077702999999999E-3</v>
      </c>
      <c r="L36" s="24">
        <v>2.6905537000000002E-4</v>
      </c>
      <c r="M36" s="24">
        <v>4.1208267E-3</v>
      </c>
      <c r="N36" s="24">
        <v>5.1533699999999995E-2</v>
      </c>
      <c r="O36" s="24">
        <v>2.4265766000000001E-2</v>
      </c>
      <c r="P36" s="24">
        <v>1.1667012999999999E-2</v>
      </c>
      <c r="Q36" s="24">
        <v>-2.8963386999999997E-2</v>
      </c>
      <c r="R36" s="24">
        <v>-6.5959690000000001E-3</v>
      </c>
      <c r="S36" s="24">
        <v>0.11338186</v>
      </c>
      <c r="T36" s="24">
        <v>1.3436794E-2</v>
      </c>
      <c r="U36" s="24">
        <v>7.1275234000000003E-4</v>
      </c>
      <c r="V36" s="24">
        <v>1.8775462999999999E-2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42881</v>
      </c>
      <c r="B37" s="24">
        <v>1.5226482999999999E-2</v>
      </c>
      <c r="C37" s="24">
        <v>1.0712743E-2</v>
      </c>
      <c r="D37" s="24">
        <v>1.7470598E-2</v>
      </c>
      <c r="E37" s="24">
        <v>2.9017925E-2</v>
      </c>
      <c r="F37" s="24">
        <v>1.7255902E-2</v>
      </c>
      <c r="G37" s="24">
        <v>3.7769675000000003E-2</v>
      </c>
      <c r="H37" s="24">
        <v>2.1773457999999999E-2</v>
      </c>
      <c r="I37" s="24">
        <v>2.8139829999999998E-2</v>
      </c>
      <c r="J37" s="24">
        <v>2.5115967000000003E-2</v>
      </c>
      <c r="K37" s="24">
        <v>0.10209346</v>
      </c>
      <c r="L37" s="24">
        <v>-4.4928670000000004E-2</v>
      </c>
      <c r="M37" s="24">
        <v>6.1901450000000004E-2</v>
      </c>
      <c r="N37" s="24">
        <v>0.10851812000000001</v>
      </c>
      <c r="O37" s="24">
        <v>8.1046820000000002E-3</v>
      </c>
      <c r="P37" s="24">
        <v>5.9225916999999996E-2</v>
      </c>
      <c r="Q37" s="24">
        <v>-1.2454270999999999E-2</v>
      </c>
      <c r="R37" s="24">
        <v>1.8833876E-3</v>
      </c>
      <c r="S37" s="24">
        <v>1.6846776000000001E-2</v>
      </c>
      <c r="T37" s="24">
        <v>1.2374878000000001E-2</v>
      </c>
      <c r="U37" s="24">
        <v>2.2079825000000001E-2</v>
      </c>
      <c r="V37" s="24">
        <v>-7.2114469999999993E-3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42914</v>
      </c>
      <c r="B38" s="24">
        <v>5.4972409999999999E-2</v>
      </c>
      <c r="C38" s="24">
        <v>-2.2858024000000001E-2</v>
      </c>
      <c r="D38" s="24">
        <v>4.2844769999999997E-2</v>
      </c>
      <c r="E38" s="24">
        <v>-1.2586056999999999E-2</v>
      </c>
      <c r="F38" s="24">
        <v>1.7089127999999999E-2</v>
      </c>
      <c r="G38" s="24">
        <v>-4.3705701999999999E-3</v>
      </c>
      <c r="H38" s="24">
        <v>-4.6129822999999995E-3</v>
      </c>
      <c r="I38" s="24">
        <v>3.7165165E-2</v>
      </c>
      <c r="J38" s="24">
        <v>3.5815834999999997E-2</v>
      </c>
      <c r="K38" s="24">
        <v>-4.0911436000000004E-3</v>
      </c>
      <c r="L38" s="24">
        <v>-3.5314560000000002E-2</v>
      </c>
      <c r="M38" s="24">
        <v>-6.3620625E-2</v>
      </c>
      <c r="N38" s="24">
        <v>6.8421006000000006E-2</v>
      </c>
      <c r="O38" s="24">
        <v>-1.7231107000000002E-3</v>
      </c>
      <c r="P38" s="24">
        <v>2.4644375E-2</v>
      </c>
      <c r="Q38" s="24">
        <v>-0.10003895</v>
      </c>
      <c r="R38" s="24">
        <v>8.5134505999999999E-3</v>
      </c>
      <c r="S38" s="24">
        <v>5.7969212999999999E-2</v>
      </c>
      <c r="T38" s="24">
        <v>2.8042792999999999E-3</v>
      </c>
      <c r="U38" s="24">
        <v>3.2752514000000003E-2</v>
      </c>
      <c r="V38" s="24">
        <v>0.11231482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42944</v>
      </c>
      <c r="B39" s="24">
        <v>4.1042090000000003E-2</v>
      </c>
      <c r="C39" s="24">
        <v>8.9405540000000006E-2</v>
      </c>
      <c r="D39" s="24">
        <v>-2.898556E-2</v>
      </c>
      <c r="E39" s="24">
        <v>9.3663929999999989E-3</v>
      </c>
      <c r="F39" s="24">
        <v>4.3265342999999998E-2</v>
      </c>
      <c r="G39" s="24">
        <v>5.5243849999999997E-2</v>
      </c>
      <c r="H39" s="24">
        <v>-9.4097849999999993E-4</v>
      </c>
      <c r="I39" s="24">
        <v>1.8333315999999999E-2</v>
      </c>
      <c r="J39" s="24">
        <v>4.2678475E-2</v>
      </c>
      <c r="K39" s="24">
        <v>2.1713494999999999E-2</v>
      </c>
      <c r="L39" s="24">
        <v>0.10100115000000001</v>
      </c>
      <c r="M39" s="24">
        <v>6.1383724000000001E-2</v>
      </c>
      <c r="N39" s="24">
        <v>2.4630546999999999E-2</v>
      </c>
      <c r="O39" s="24">
        <v>6.6542270000000001E-2</v>
      </c>
      <c r="P39" s="24">
        <v>7.1028350000000004E-2</v>
      </c>
      <c r="Q39" s="24">
        <v>8.7901950000000006E-2</v>
      </c>
      <c r="R39" s="24">
        <v>-9.9200010000000008E-4</v>
      </c>
      <c r="S39" s="24">
        <v>6.2784553000000007E-2</v>
      </c>
      <c r="T39" s="24">
        <v>5.1275729999999999E-2</v>
      </c>
      <c r="U39" s="24">
        <v>-6.0728789999999998E-3</v>
      </c>
      <c r="V39" s="24">
        <v>-4.409093E-2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42975</v>
      </c>
      <c r="B40" s="24">
        <v>4.6828865999999997E-2</v>
      </c>
      <c r="C40" s="24">
        <v>6.1606170000000002E-2</v>
      </c>
      <c r="D40" s="24">
        <v>1.3805985E-2</v>
      </c>
      <c r="E40" s="24">
        <v>-1.2554586000000001E-2</v>
      </c>
      <c r="F40" s="24">
        <v>8.4506990000000004E-2</v>
      </c>
      <c r="G40" s="24">
        <v>4.6192526999999997E-2</v>
      </c>
      <c r="H40" s="24">
        <v>6.9073439999999993E-3</v>
      </c>
      <c r="I40" s="24">
        <v>1.7457723999999997E-2</v>
      </c>
      <c r="J40" s="24">
        <v>-1.0585785000000001E-3</v>
      </c>
      <c r="K40" s="24">
        <v>-7.7542067000000003E-3</v>
      </c>
      <c r="L40" s="24">
        <v>7.1944474999999994E-2</v>
      </c>
      <c r="M40" s="24">
        <v>2.4179099999999999E-2</v>
      </c>
      <c r="N40" s="24">
        <v>2.5961636999999999E-2</v>
      </c>
      <c r="O40" s="24">
        <v>-2.0408034E-3</v>
      </c>
      <c r="P40" s="24">
        <v>3.3918379999999998E-2</v>
      </c>
      <c r="Q40" s="24">
        <v>-7.1193695000000001E-2</v>
      </c>
      <c r="R40" s="24">
        <v>2.9916763000000001E-3</v>
      </c>
      <c r="S40" s="24">
        <v>4.5997740000000002E-2</v>
      </c>
      <c r="T40" s="24">
        <v>4.5377016000000001E-3</v>
      </c>
      <c r="U40" s="24">
        <v>-1.6293287E-2</v>
      </c>
      <c r="V40" s="24">
        <v>-5.6447387000000005E-3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43006</v>
      </c>
      <c r="B41" s="24">
        <v>-7.4011090000000003E-3</v>
      </c>
      <c r="C41" s="24">
        <v>4.1451453999999995E-3</v>
      </c>
      <c r="D41" s="24">
        <v>-3.5701096000000002E-2</v>
      </c>
      <c r="E41" s="24">
        <v>1.4372587000000001E-2</v>
      </c>
      <c r="F41" s="24">
        <v>-5.6637820000000005E-2</v>
      </c>
      <c r="G41" s="24">
        <v>3.4519672000000001E-2</v>
      </c>
      <c r="H41" s="24">
        <v>3.4300089999999999E-3</v>
      </c>
      <c r="I41" s="24">
        <v>-3.9946318000000001E-2</v>
      </c>
      <c r="J41" s="24">
        <v>-3.8502276000000002E-2</v>
      </c>
      <c r="K41" s="24">
        <v>-1.505065E-2</v>
      </c>
      <c r="L41" s="24">
        <v>2.2205591E-2</v>
      </c>
      <c r="M41" s="24">
        <v>-7.4014960000000005E-2</v>
      </c>
      <c r="N41" s="24">
        <v>-0.12558579</v>
      </c>
      <c r="O41" s="24">
        <v>-4.8787536999999999E-2</v>
      </c>
      <c r="P41" s="24">
        <v>1.517868E-2</v>
      </c>
      <c r="Q41" s="24">
        <v>-4.4836226000000007E-2</v>
      </c>
      <c r="R41" s="24">
        <v>5.0807475999999997E-2</v>
      </c>
      <c r="S41" s="24">
        <v>-9.9374889999999994E-2</v>
      </c>
      <c r="T41" s="24">
        <v>-2.3433030000000001E-2</v>
      </c>
      <c r="U41" s="24">
        <v>2.6915193E-2</v>
      </c>
      <c r="V41" s="24">
        <v>8.4843635999999993E-3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43035</v>
      </c>
      <c r="B42" s="24">
        <v>4.8498869999999999E-2</v>
      </c>
      <c r="C42" s="24">
        <v>4.8503637000000002E-2</v>
      </c>
      <c r="D42" s="24">
        <v>1.6030549999999998E-2</v>
      </c>
      <c r="E42" s="24">
        <v>-1.0899305E-3</v>
      </c>
      <c r="F42" s="24">
        <v>1.6443610000000001E-2</v>
      </c>
      <c r="G42" s="24">
        <v>8.1479549999999998E-2</v>
      </c>
      <c r="H42" s="24">
        <v>-6.2149763000000002E-4</v>
      </c>
      <c r="I42" s="24">
        <v>5.9201360000000001E-2</v>
      </c>
      <c r="J42" s="24">
        <v>-6.9066820000000001E-2</v>
      </c>
      <c r="K42" s="24">
        <v>8.0223320000000001E-2</v>
      </c>
      <c r="L42" s="24">
        <v>1.4156699E-2</v>
      </c>
      <c r="M42" s="24">
        <v>2.5839806E-2</v>
      </c>
      <c r="N42" s="24">
        <v>-2.2508085000000001E-2</v>
      </c>
      <c r="O42" s="24">
        <v>7.8624010000000008E-2</v>
      </c>
      <c r="P42" s="24">
        <v>4.7749159999999999E-2</v>
      </c>
      <c r="Q42" s="24">
        <v>-3.5922824999999999E-2</v>
      </c>
      <c r="R42" s="24">
        <v>2.9807568E-2</v>
      </c>
      <c r="S42" s="24">
        <v>-2.1541356999999997E-2</v>
      </c>
      <c r="T42" s="24">
        <v>3.2090186999999999E-2</v>
      </c>
      <c r="U42" s="24">
        <v>7.5268865000000004E-2</v>
      </c>
      <c r="V42" s="24">
        <v>-3.6328852000000002E-2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43067</v>
      </c>
      <c r="B43" s="24">
        <v>6.6078899999999999E-3</v>
      </c>
      <c r="C43" s="24">
        <v>-9.5078709999999997E-2</v>
      </c>
      <c r="D43" s="24">
        <v>2.3290753000000001E-2</v>
      </c>
      <c r="E43" s="24">
        <v>1.7730593999999999E-2</v>
      </c>
      <c r="F43" s="24">
        <v>3.0850290999999998E-2</v>
      </c>
      <c r="G43" s="24">
        <v>-1.482904E-2</v>
      </c>
      <c r="H43" s="24">
        <v>1.4925361E-2</v>
      </c>
      <c r="I43" s="24">
        <v>-5.0091742999999996E-3</v>
      </c>
      <c r="J43" s="24">
        <v>6.3141583999999995E-3</v>
      </c>
      <c r="K43" s="24">
        <v>4.2437433999999996E-2</v>
      </c>
      <c r="L43" s="24">
        <v>-1.3237059000000001E-2</v>
      </c>
      <c r="M43" s="24">
        <v>8.3291419999999991E-2</v>
      </c>
      <c r="N43" s="24">
        <v>-7.6754092999999999E-3</v>
      </c>
      <c r="O43" s="24">
        <v>9.3964340000000004E-3</v>
      </c>
      <c r="P43" s="24">
        <v>5.370569E-2</v>
      </c>
      <c r="Q43" s="24">
        <v>-8.6240880000000006E-2</v>
      </c>
      <c r="R43" s="24">
        <v>-5.5418610000000004E-3</v>
      </c>
      <c r="S43" s="24">
        <v>-8.4148770000000012E-2</v>
      </c>
      <c r="T43" s="24">
        <v>-6.4403414999999992E-2</v>
      </c>
      <c r="U43" s="24">
        <v>6.25E-2</v>
      </c>
      <c r="V43" s="24">
        <v>1.9841194E-3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43097</v>
      </c>
      <c r="B44" s="24">
        <v>1.3144016E-3</v>
      </c>
      <c r="C44" s="24">
        <v>0.13877784999999998</v>
      </c>
      <c r="D44" s="24">
        <v>4.2254449999999999E-2</v>
      </c>
      <c r="E44" s="24">
        <v>3.7143706999999998E-2</v>
      </c>
      <c r="F44" s="24">
        <v>8.3386899999999993E-3</v>
      </c>
      <c r="G44" s="24">
        <v>1.0968685000000001E-2</v>
      </c>
      <c r="H44" s="24">
        <v>5.1067113999999997E-2</v>
      </c>
      <c r="I44" s="24">
        <v>-1.9381523000000001E-2</v>
      </c>
      <c r="J44" s="24">
        <v>-3.7858963000000002E-2</v>
      </c>
      <c r="K44" s="24">
        <v>5.01287E-3</v>
      </c>
      <c r="L44" s="24">
        <v>-6.328523E-3</v>
      </c>
      <c r="M44" s="24">
        <v>8.0711249999999998E-2</v>
      </c>
      <c r="N44" s="24">
        <v>0.1545676</v>
      </c>
      <c r="O44" s="24">
        <v>1.4080763000000001E-2</v>
      </c>
      <c r="P44" s="24">
        <v>-2.0499408E-2</v>
      </c>
      <c r="Q44" s="24">
        <v>0.15640057000000002</v>
      </c>
      <c r="R44" s="24">
        <v>2.1546840000000001E-2</v>
      </c>
      <c r="S44" s="24">
        <v>0.16143619999999997</v>
      </c>
      <c r="T44" s="24">
        <v>1.0895371000000001E-2</v>
      </c>
      <c r="U44" s="24">
        <v>4.8496246E-2</v>
      </c>
      <c r="V44" s="24">
        <v>5.3245544000000006E-2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43126</v>
      </c>
      <c r="B45" s="24">
        <v>0.12032676</v>
      </c>
      <c r="C45" s="24">
        <v>7.3040130000000009E-2</v>
      </c>
      <c r="D45" s="24">
        <v>7.7574014999999996E-2</v>
      </c>
      <c r="E45" s="24">
        <v>3.1290529999999997E-2</v>
      </c>
      <c r="F45" s="24">
        <v>0.10297907000000001</v>
      </c>
      <c r="G45" s="24">
        <v>8.4700220000000007E-2</v>
      </c>
      <c r="H45" s="24">
        <v>0.10039675000000001</v>
      </c>
      <c r="I45" s="24">
        <v>8.8962920000000001E-2</v>
      </c>
      <c r="J45" s="24">
        <v>0.11323857</v>
      </c>
      <c r="K45" s="24">
        <v>5.6825757000000005E-2</v>
      </c>
      <c r="L45" s="24">
        <v>0.17415035000000001</v>
      </c>
      <c r="M45" s="24">
        <v>0.10004353999999999</v>
      </c>
      <c r="N45" s="24">
        <v>0.11730206000000001</v>
      </c>
      <c r="O45" s="24">
        <v>6.6423774000000005E-2</v>
      </c>
      <c r="P45" s="24">
        <v>0.15542173000000001</v>
      </c>
      <c r="Q45" s="24">
        <v>7.7881574999999995E-2</v>
      </c>
      <c r="R45" s="24">
        <v>4.9096822999999998E-2</v>
      </c>
      <c r="S45" s="24">
        <v>7.6107025000000009E-2</v>
      </c>
      <c r="T45" s="24">
        <v>7.3897480000000001E-2</v>
      </c>
      <c r="U45" s="24">
        <v>0.12698412000000001</v>
      </c>
      <c r="V45" s="24">
        <v>6.0594559999999999E-2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43159</v>
      </c>
      <c r="B46" s="24">
        <v>-9.0297280000000008E-2</v>
      </c>
      <c r="C46" s="24">
        <v>-4.2943716E-2</v>
      </c>
      <c r="D46" s="24">
        <v>-6.3808860000000009E-2</v>
      </c>
      <c r="E46" s="24">
        <v>-9.2778319999999997E-2</v>
      </c>
      <c r="F46" s="24">
        <v>-0.12337440499999999</v>
      </c>
      <c r="G46" s="24">
        <v>-5.393821E-2</v>
      </c>
      <c r="H46" s="24">
        <v>-2.9950141999999999E-2</v>
      </c>
      <c r="I46" s="24">
        <v>-6.4334870000000002E-2</v>
      </c>
      <c r="J46" s="24">
        <v>-7.6937320000000003E-2</v>
      </c>
      <c r="K46" s="24">
        <v>-8.79302E-2</v>
      </c>
      <c r="L46" s="24">
        <v>-3.9087296000000001E-2</v>
      </c>
      <c r="M46" s="24">
        <v>-6.0805499999999998E-2</v>
      </c>
      <c r="N46" s="24">
        <v>-0.10236216000000001</v>
      </c>
      <c r="O46" s="24">
        <v>-9.8028900000000002E-2</v>
      </c>
      <c r="P46" s="24">
        <v>-9.8018830000000001E-2</v>
      </c>
      <c r="Q46" s="24">
        <v>-7.8612685000000002E-2</v>
      </c>
      <c r="R46" s="24">
        <v>6.8342686000000003E-4</v>
      </c>
      <c r="S46" s="24">
        <v>-4.4149218000000004E-2</v>
      </c>
      <c r="T46" s="24">
        <v>-7.3251904999999992E-2</v>
      </c>
      <c r="U46" s="24">
        <v>-6.0362099999999995E-2</v>
      </c>
      <c r="V46" s="24">
        <v>-4.1322289999999998E-2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43187</v>
      </c>
      <c r="B47" s="24">
        <v>-3.1442642E-2</v>
      </c>
      <c r="C47" s="24">
        <v>-3.3699452999999997E-2</v>
      </c>
      <c r="D47" s="24">
        <v>-7.375044E-2</v>
      </c>
      <c r="E47" s="24">
        <v>-5.4173527000000006E-2</v>
      </c>
      <c r="F47" s="24">
        <v>-5.2871885E-2</v>
      </c>
      <c r="G47" s="24">
        <v>-4.7709346000000003E-3</v>
      </c>
      <c r="H47" s="24">
        <v>2.0869017E-2</v>
      </c>
      <c r="I47" s="24">
        <v>2.919507E-2</v>
      </c>
      <c r="J47" s="24">
        <v>6.4115524000000002E-3</v>
      </c>
      <c r="K47" s="24">
        <v>2.4275183999999998E-2</v>
      </c>
      <c r="L47" s="24">
        <v>-4.2656064E-2</v>
      </c>
      <c r="M47" s="24">
        <v>-5.0728739999999994E-2</v>
      </c>
      <c r="N47" s="24">
        <v>-5.3606214999999999E-2</v>
      </c>
      <c r="O47" s="24">
        <v>-1.9230783000000001E-2</v>
      </c>
      <c r="P47" s="24">
        <v>-2.6589572000000002E-2</v>
      </c>
      <c r="Q47" s="24">
        <v>2.1888375000000002E-2</v>
      </c>
      <c r="R47" s="24">
        <v>-2.4664937999999997E-2</v>
      </c>
      <c r="S47" s="24">
        <v>-8.3632289999999998E-2</v>
      </c>
      <c r="T47" s="24">
        <v>-2.4550915E-2</v>
      </c>
      <c r="U47" s="24">
        <v>4.0685177000000003E-2</v>
      </c>
      <c r="V47" s="24">
        <v>8.6581709999999992E-2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43217</v>
      </c>
      <c r="B48" s="24">
        <v>-2.1801411999999999E-2</v>
      </c>
      <c r="C48" s="24">
        <v>4.9518346999999997E-2</v>
      </c>
      <c r="D48" s="24">
        <v>-3.6981106E-2</v>
      </c>
      <c r="E48" s="24">
        <v>-1.1104643000000001E-2</v>
      </c>
      <c r="F48" s="24">
        <v>1.5261054000000001E-2</v>
      </c>
      <c r="G48" s="24">
        <v>5.4650070000000002E-2</v>
      </c>
      <c r="H48" s="24">
        <v>-4.7605037999999995E-3</v>
      </c>
      <c r="I48" s="24">
        <v>-3.8176120000000001E-2</v>
      </c>
      <c r="J48" s="24">
        <v>2.8668045999999999E-2</v>
      </c>
      <c r="K48" s="24">
        <v>3.0471325E-2</v>
      </c>
      <c r="L48" s="24">
        <v>-1.1024355999999999E-2</v>
      </c>
      <c r="M48" s="24">
        <v>-8.4145069999999999E-3</v>
      </c>
      <c r="N48" s="24">
        <v>9.4747540000000005E-2</v>
      </c>
      <c r="O48" s="24">
        <v>3.8324474999999997E-2</v>
      </c>
      <c r="P48" s="24">
        <v>-5.9382915000000007E-3</v>
      </c>
      <c r="Q48" s="24">
        <v>5.7161570000000002E-2</v>
      </c>
      <c r="R48" s="24">
        <v>-3.9047599999999997E-3</v>
      </c>
      <c r="S48" s="24">
        <v>-4.7712269999999994E-2</v>
      </c>
      <c r="T48" s="24">
        <v>1.4837264999999999E-2</v>
      </c>
      <c r="U48" s="24">
        <v>-7.6131763000000005E-2</v>
      </c>
      <c r="V48" s="24">
        <v>6.6229700000000002E-2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43245</v>
      </c>
      <c r="B49" s="24">
        <v>1.4804006000000001E-2</v>
      </c>
      <c r="C49" s="24">
        <v>-5.6912127000000007E-2</v>
      </c>
      <c r="D49" s="24">
        <v>-1.3714731000000001E-2</v>
      </c>
      <c r="E49" s="24">
        <v>-2.2163092999999998E-2</v>
      </c>
      <c r="F49" s="24">
        <v>-8.7420940000000003E-2</v>
      </c>
      <c r="G49" s="24">
        <v>-3.2045423999999996E-2</v>
      </c>
      <c r="H49" s="24">
        <v>-4.5582532999999995E-2</v>
      </c>
      <c r="I49" s="24">
        <v>2.2877692999999998E-2</v>
      </c>
      <c r="J49" s="24">
        <v>-0.10973483000000001</v>
      </c>
      <c r="K49" s="24">
        <v>-2.589029E-2</v>
      </c>
      <c r="L49" s="24">
        <v>-0.13492804999999999</v>
      </c>
      <c r="M49" s="24">
        <v>-4.0494260000000004E-2</v>
      </c>
      <c r="N49" s="24">
        <v>-0.14769512000000001</v>
      </c>
      <c r="O49" s="24">
        <v>-4.3204665000000003E-2</v>
      </c>
      <c r="P49" s="24">
        <v>3.3154129999999997E-2</v>
      </c>
      <c r="Q49" s="24">
        <v>-2.0905851999999999E-2</v>
      </c>
      <c r="R49" s="24">
        <v>-2.4454175999999998E-2</v>
      </c>
      <c r="S49" s="24">
        <v>-0.17625893000000001</v>
      </c>
      <c r="T49" s="24">
        <v>-1.7644882000000001E-2</v>
      </c>
      <c r="U49" s="24">
        <v>-9.4654740000000001E-2</v>
      </c>
      <c r="V49" s="24">
        <v>-2.4263978000000002E-2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43279</v>
      </c>
      <c r="B50" s="24">
        <v>-0.12224502</v>
      </c>
      <c r="C50" s="24">
        <v>-9.2002029999999999E-2</v>
      </c>
      <c r="D50" s="24">
        <v>-9.6610840000000003E-2</v>
      </c>
      <c r="E50" s="24">
        <v>-0.10555946000000001</v>
      </c>
      <c r="F50" s="24">
        <v>-7.1198170000000005E-2</v>
      </c>
      <c r="G50" s="24">
        <v>-7.8425289999999995E-2</v>
      </c>
      <c r="H50" s="24">
        <v>-7.5610520000000001E-2</v>
      </c>
      <c r="I50" s="24">
        <v>-4.8234997000000002E-2</v>
      </c>
      <c r="J50" s="24">
        <v>3.3184767000000004E-2</v>
      </c>
      <c r="K50" s="24">
        <v>-9.7679500000000002E-2</v>
      </c>
      <c r="L50" s="24">
        <v>-0.13000088999999998</v>
      </c>
      <c r="M50" s="24">
        <v>-0.12590657999999999</v>
      </c>
      <c r="N50" s="24">
        <v>3.3111572E-3</v>
      </c>
      <c r="O50" s="24">
        <v>-2.4666606999999997E-2</v>
      </c>
      <c r="P50" s="24">
        <v>-7.5661480000000003E-2</v>
      </c>
      <c r="Q50" s="24">
        <v>6.8390370000000001E-3</v>
      </c>
      <c r="R50" s="24">
        <v>-7.7830434000000004E-2</v>
      </c>
      <c r="S50" s="24">
        <v>-3.0125796999999999E-2</v>
      </c>
      <c r="T50" s="24">
        <v>-3.1326651999999997E-2</v>
      </c>
      <c r="U50" s="24">
        <v>-2.2755206E-2</v>
      </c>
      <c r="V50" s="24">
        <v>3.9400457999999999E-2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43308</v>
      </c>
      <c r="B51" s="24">
        <v>7.3337554999999995E-4</v>
      </c>
      <c r="C51" s="24">
        <v>3.0157327999999997E-2</v>
      </c>
      <c r="D51" s="24">
        <v>8.06452E-2</v>
      </c>
      <c r="E51" s="24">
        <v>9.9728580000000011E-2</v>
      </c>
      <c r="F51" s="24">
        <v>0.12073803</v>
      </c>
      <c r="G51" s="24">
        <v>3.6522627000000002E-2</v>
      </c>
      <c r="H51" s="24">
        <v>5.7905079999999998E-2</v>
      </c>
      <c r="I51" s="24">
        <v>6.7100762999999994E-2</v>
      </c>
      <c r="J51" s="24">
        <v>0.10549879000000001</v>
      </c>
      <c r="K51" s="24">
        <v>-4.485607E-3</v>
      </c>
      <c r="L51" s="24">
        <v>0.15177166</v>
      </c>
      <c r="M51" s="24">
        <v>8.3093050000000002E-2</v>
      </c>
      <c r="N51" s="24">
        <v>-2.2002458999999999E-3</v>
      </c>
      <c r="O51" s="24">
        <v>7.9828023999999997E-2</v>
      </c>
      <c r="P51" s="24">
        <v>9.7407099999999996E-3</v>
      </c>
      <c r="Q51" s="24">
        <v>5.7709336E-2</v>
      </c>
      <c r="R51" s="24">
        <v>6.3974619999999996E-2</v>
      </c>
      <c r="S51" s="24">
        <v>-7.0693610000000004E-2</v>
      </c>
      <c r="T51" s="24">
        <v>3.6655663999999998E-2</v>
      </c>
      <c r="U51" s="24">
        <v>1.2586474E-2</v>
      </c>
      <c r="V51" s="24">
        <v>4.1854381999999997E-3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43340</v>
      </c>
      <c r="B52" s="24">
        <v>-3.2282890000000002E-2</v>
      </c>
      <c r="C52" s="24">
        <v>-4.6669482999999998E-2</v>
      </c>
      <c r="D52" s="24">
        <v>-5.3897499999999996E-3</v>
      </c>
      <c r="E52" s="24">
        <v>2.2825479999999999E-2</v>
      </c>
      <c r="F52" s="24">
        <v>4.4800997000000002E-2</v>
      </c>
      <c r="G52" s="24">
        <v>-5.8808922999999999E-2</v>
      </c>
      <c r="H52" s="24">
        <v>1.8450141E-2</v>
      </c>
      <c r="I52" s="24">
        <v>2.3878812999999998E-3</v>
      </c>
      <c r="J52" s="24">
        <v>-1.7736613999999998E-2</v>
      </c>
      <c r="K52" s="24">
        <v>1.2165785E-2</v>
      </c>
      <c r="L52" s="24">
        <v>-0.12360472</v>
      </c>
      <c r="M52" s="24">
        <v>-2.7625202999999997E-2</v>
      </c>
      <c r="N52" s="24">
        <v>-1.102525E-2</v>
      </c>
      <c r="O52" s="24">
        <v>2.3315429999999998E-2</v>
      </c>
      <c r="P52" s="24">
        <v>-3.4230530000000002E-2</v>
      </c>
      <c r="Q52" s="24">
        <v>3.1017779999999998E-2</v>
      </c>
      <c r="R52" s="24">
        <v>9.5659494000000008E-3</v>
      </c>
      <c r="S52" s="24">
        <v>-0.23999994000000002</v>
      </c>
      <c r="T52" s="24">
        <v>-1.1035441999999999E-2</v>
      </c>
      <c r="U52" s="24">
        <v>3.8533210000000005E-2</v>
      </c>
      <c r="V52" s="24">
        <v>-4.3283104999999995E-2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43371</v>
      </c>
      <c r="B53" s="24">
        <v>4.2446851999999998E-3</v>
      </c>
      <c r="C53" s="24">
        <v>8.2333089999999994E-3</v>
      </c>
      <c r="D53" s="24">
        <v>-4.2517720000000002E-2</v>
      </c>
      <c r="E53" s="24">
        <v>-9.3787730000000014E-2</v>
      </c>
      <c r="F53" s="24">
        <v>-4.8264800000000004E-2</v>
      </c>
      <c r="G53" s="24">
        <v>-2.6628077E-2</v>
      </c>
      <c r="H53" s="24">
        <v>-2.3248791999999997E-2</v>
      </c>
      <c r="I53" s="24">
        <v>-2.1174549999999999E-3</v>
      </c>
      <c r="J53" s="24">
        <v>5.4955480000000003E-3</v>
      </c>
      <c r="K53" s="24">
        <v>1.3058304999999999E-2</v>
      </c>
      <c r="L53" s="24">
        <v>4.7840952999999999E-2</v>
      </c>
      <c r="M53" s="24">
        <v>-8.1807250000000012E-2</v>
      </c>
      <c r="N53" s="24">
        <v>-7.5808287000000002E-2</v>
      </c>
      <c r="O53" s="24">
        <v>-9.7804970000000005E-2</v>
      </c>
      <c r="P53" s="24">
        <v>-3.5121619999999999E-2</v>
      </c>
      <c r="Q53" s="24">
        <v>1.8069029E-2</v>
      </c>
      <c r="R53" s="24">
        <v>2.2268176000000001E-2</v>
      </c>
      <c r="S53" s="24">
        <v>0.11889087999999999</v>
      </c>
      <c r="T53" s="24">
        <v>-1.1650443E-2</v>
      </c>
      <c r="U53" s="24">
        <v>5.9844255000000004E-3</v>
      </c>
      <c r="V53" s="24">
        <v>3.3497809999999997E-5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43399</v>
      </c>
      <c r="B54" s="24">
        <v>-8.4125400000000003E-2</v>
      </c>
      <c r="C54" s="24">
        <v>-6.7755460000000003E-2</v>
      </c>
      <c r="D54" s="24">
        <v>-5.5289450000000004E-2</v>
      </c>
      <c r="E54" s="24">
        <v>-1.5640556999999999E-2</v>
      </c>
      <c r="F54" s="24">
        <v>-0.10058683</v>
      </c>
      <c r="G54" s="24">
        <v>-6.2245369999999994E-2</v>
      </c>
      <c r="H54" s="24">
        <v>-7.4497643000000002E-2</v>
      </c>
      <c r="I54" s="24">
        <v>-0.15278512</v>
      </c>
      <c r="J54" s="24">
        <v>-0.10443097</v>
      </c>
      <c r="K54" s="24">
        <v>-0.15497285</v>
      </c>
      <c r="L54" s="24">
        <v>0.18707382</v>
      </c>
      <c r="M54" s="24">
        <v>-9.9906809999999999E-2</v>
      </c>
      <c r="N54" s="24">
        <v>-6.8757590000000007E-2</v>
      </c>
      <c r="O54" s="24">
        <v>-9.5780735000000006E-2</v>
      </c>
      <c r="P54" s="24">
        <v>-0.12322593</v>
      </c>
      <c r="Q54" s="24">
        <v>8.3194970000000004E-3</v>
      </c>
      <c r="R54" s="24">
        <v>-7.2562814000000003E-2</v>
      </c>
      <c r="S54" s="24">
        <v>-1.0079800999999999E-2</v>
      </c>
      <c r="T54" s="24">
        <v>-2.8814733000000002E-2</v>
      </c>
      <c r="U54" s="24">
        <v>-0.11540747</v>
      </c>
      <c r="V54" s="24">
        <v>-2.282095E-2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43432</v>
      </c>
      <c r="B55" s="24">
        <v>1.5232562999999999E-2</v>
      </c>
      <c r="C55" s="24">
        <v>2.8882504E-2</v>
      </c>
      <c r="D55" s="24">
        <v>0.13917040999999999</v>
      </c>
      <c r="E55" s="24">
        <v>7.8093289999999996E-2</v>
      </c>
      <c r="F55" s="24">
        <v>0.10018646</v>
      </c>
      <c r="G55" s="24">
        <v>2.2185445000000002E-2</v>
      </c>
      <c r="H55" s="24">
        <v>1.6032100000000001E-2</v>
      </c>
      <c r="I55" s="24">
        <v>5.7921170000000001E-2</v>
      </c>
      <c r="J55" s="24">
        <v>-0.12598085000000001</v>
      </c>
      <c r="K55" s="24">
        <v>7.2282909999999992E-2</v>
      </c>
      <c r="L55" s="24">
        <v>-5.7442190000000001E-3</v>
      </c>
      <c r="M55" s="24">
        <v>0.14661419000000001</v>
      </c>
      <c r="N55" s="24">
        <v>-6.3471374999999997E-2</v>
      </c>
      <c r="O55" s="24">
        <v>0.12976826</v>
      </c>
      <c r="P55" s="24">
        <v>9.8647829999999992E-2</v>
      </c>
      <c r="Q55" s="24">
        <v>6.1056137000000003E-2</v>
      </c>
      <c r="R55" s="24">
        <v>7.1641206999999993E-3</v>
      </c>
      <c r="S55" s="24">
        <v>0.11879516000000001</v>
      </c>
      <c r="T55" s="24">
        <v>-1.4153719E-2</v>
      </c>
      <c r="U55" s="24">
        <v>7.3301909999999998E-2</v>
      </c>
      <c r="V55" s="24">
        <v>-2.7777731E-2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43462</v>
      </c>
      <c r="B56" s="24">
        <v>-4.6554327000000006E-2</v>
      </c>
      <c r="C56" s="24">
        <v>-4.7618685000000001E-2</v>
      </c>
      <c r="D56" s="24">
        <v>6.374836E-3</v>
      </c>
      <c r="E56" s="24">
        <v>1.1952161999999999E-2</v>
      </c>
      <c r="F56" s="24">
        <v>-1.2824655000000001E-2</v>
      </c>
      <c r="G56" s="24">
        <v>-1.2056231500000001E-3</v>
      </c>
      <c r="H56" s="24">
        <v>-3.7759541999999999E-4</v>
      </c>
      <c r="I56" s="24">
        <v>-3.1984627000000002E-2</v>
      </c>
      <c r="J56" s="24">
        <v>3.5473227999999996E-2</v>
      </c>
      <c r="K56" s="24">
        <v>-3.0549824E-2</v>
      </c>
      <c r="L56" s="24">
        <v>-2.8866469999999998E-2</v>
      </c>
      <c r="M56" s="24">
        <v>-6.7144336999999998E-2</v>
      </c>
      <c r="N56" s="24">
        <v>-3.8549840000000002E-2</v>
      </c>
      <c r="O56" s="24">
        <v>1.3857721999999999E-2</v>
      </c>
      <c r="P56" s="24">
        <v>-7.6152563000000006E-2</v>
      </c>
      <c r="Q56" s="24">
        <v>-2.9086053000000001E-2</v>
      </c>
      <c r="R56" s="24">
        <v>-4.6780825000000005E-2</v>
      </c>
      <c r="S56" s="24">
        <v>-6.0424385000000004E-2</v>
      </c>
      <c r="T56" s="24">
        <v>-5.1079630000000001E-2</v>
      </c>
      <c r="U56" s="24">
        <v>-6.1955869999999996E-2</v>
      </c>
      <c r="V56" s="24">
        <v>4.6693087000000001E-2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43493</v>
      </c>
      <c r="B57" s="24">
        <v>7.9382179999999997E-2</v>
      </c>
      <c r="C57" s="24">
        <v>9.7749710000000004E-2</v>
      </c>
      <c r="D57" s="24">
        <v>8.3769679999999999E-2</v>
      </c>
      <c r="E57" s="24">
        <v>7.782936E-2</v>
      </c>
      <c r="F57" s="24">
        <v>4.1304350000000004E-2</v>
      </c>
      <c r="G57" s="24">
        <v>4.2625784999999999E-2</v>
      </c>
      <c r="H57" s="24">
        <v>2.3092389999999997E-2</v>
      </c>
      <c r="I57" s="24">
        <v>2.6174784E-2</v>
      </c>
      <c r="J57" s="24">
        <v>8.4346180000000007E-2</v>
      </c>
      <c r="K57" s="24">
        <v>6.3376664999999999E-2</v>
      </c>
      <c r="L57" s="24">
        <v>0.12578773500000001</v>
      </c>
      <c r="M57" s="24">
        <v>9.394777E-2</v>
      </c>
      <c r="N57" s="24">
        <v>6.1164259999999998E-2</v>
      </c>
      <c r="O57" s="24">
        <v>-3.866911E-2</v>
      </c>
      <c r="P57" s="24">
        <v>8.7343689999999988E-2</v>
      </c>
      <c r="Q57" s="24">
        <v>3.2778025000000002E-2</v>
      </c>
      <c r="R57" s="24">
        <v>3.9101481E-2</v>
      </c>
      <c r="S57" s="24">
        <v>0.10728741</v>
      </c>
      <c r="T57" s="24">
        <v>2.246368E-2</v>
      </c>
      <c r="U57" s="24">
        <v>7.0033669999999992E-2</v>
      </c>
      <c r="V57" s="24">
        <v>9.305513E-2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43524</v>
      </c>
      <c r="B58" s="24">
        <v>0.1501286</v>
      </c>
      <c r="C58" s="24">
        <v>-5.5102706000000005E-3</v>
      </c>
      <c r="D58" s="24">
        <v>-4.3849890000000002E-2</v>
      </c>
      <c r="E58" s="24">
        <v>-3.5097718E-2</v>
      </c>
      <c r="F58" s="24">
        <v>-2.5469780000000001E-2</v>
      </c>
      <c r="G58" s="24">
        <v>5.4783343999999998E-2</v>
      </c>
      <c r="H58" s="24">
        <v>-3.2711030000000002E-4</v>
      </c>
      <c r="I58" s="24">
        <v>2.0282745000000001E-2</v>
      </c>
      <c r="J58" s="24">
        <v>-2.3537278000000002E-2</v>
      </c>
      <c r="K58" s="24">
        <v>7.9464909999999995E-4</v>
      </c>
      <c r="L58" s="24">
        <v>3.0324459999999998E-3</v>
      </c>
      <c r="M58" s="24">
        <v>-2.9289483999999998E-2</v>
      </c>
      <c r="N58" s="24">
        <v>9.4444510000000009E-2</v>
      </c>
      <c r="O58" s="24">
        <v>1.9332647000000001E-2</v>
      </c>
      <c r="P58" s="24">
        <v>5.7849764999999997E-2</v>
      </c>
      <c r="Q58" s="24">
        <v>-4.5265316999999999E-2</v>
      </c>
      <c r="R58" s="24">
        <v>1.7507315000000002E-2</v>
      </c>
      <c r="S58" s="24">
        <v>1.9012808999999999E-2</v>
      </c>
      <c r="T58" s="24">
        <v>4.6066640000000006E-2</v>
      </c>
      <c r="U58" s="24">
        <v>4.9716829999999997E-2</v>
      </c>
      <c r="V58" s="24">
        <v>-4.6948789999999999E-3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43552</v>
      </c>
      <c r="B59" s="24">
        <v>7.1702003000000004E-3</v>
      </c>
      <c r="C59" s="24">
        <v>-5.4299650000000005E-2</v>
      </c>
      <c r="D59" s="24">
        <v>-7.773042E-4</v>
      </c>
      <c r="E59" s="24">
        <v>1.6100167999999998E-2</v>
      </c>
      <c r="F59" s="24">
        <v>-1.4995753999999998E-2</v>
      </c>
      <c r="G59" s="24">
        <v>8.5270405000000011E-3</v>
      </c>
      <c r="H59" s="24">
        <v>-2.3232936999999999E-2</v>
      </c>
      <c r="I59" s="24">
        <v>2.8915644000000001E-2</v>
      </c>
      <c r="J59" s="24">
        <v>-3.6730765999999997E-3</v>
      </c>
      <c r="K59" s="24">
        <v>-3.6366521999999998E-2</v>
      </c>
      <c r="L59" s="24">
        <v>-5.3953465999999999E-2</v>
      </c>
      <c r="M59" s="24">
        <v>-4.5073509999999997E-2</v>
      </c>
      <c r="N59" s="24">
        <v>6.3451530000000001E-3</v>
      </c>
      <c r="O59" s="24">
        <v>7.433461999999999E-2</v>
      </c>
      <c r="P59" s="24">
        <v>9.0594290000000008E-3</v>
      </c>
      <c r="Q59" s="24">
        <v>-3.269732E-3</v>
      </c>
      <c r="R59" s="24">
        <v>-1.1629999E-2</v>
      </c>
      <c r="S59" s="24">
        <v>-0.153570175</v>
      </c>
      <c r="T59" s="24">
        <v>-9.4851255000000002E-3</v>
      </c>
      <c r="U59" s="24">
        <v>-1.2589991E-2</v>
      </c>
      <c r="V59" s="24">
        <v>4.4025182999999996E-2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43581</v>
      </c>
      <c r="B60" s="24">
        <v>4.1555284999999997E-2</v>
      </c>
      <c r="C60" s="24">
        <v>7.7338220000000004E-3</v>
      </c>
      <c r="D60" s="24">
        <v>1.0890721999999999E-2</v>
      </c>
      <c r="E60" s="24">
        <v>1.3204097999999999E-2</v>
      </c>
      <c r="F60" s="24">
        <v>1.4789103999999999E-2</v>
      </c>
      <c r="G60" s="24">
        <v>-2.6389897000000002E-2</v>
      </c>
      <c r="H60" s="24">
        <v>-4.3551326000000005E-3</v>
      </c>
      <c r="I60" s="24">
        <v>4.7423840000000002E-2</v>
      </c>
      <c r="J60" s="24">
        <v>7.1889399999999992E-2</v>
      </c>
      <c r="K60" s="24">
        <v>7.4160099999999998E-3</v>
      </c>
      <c r="L60" s="24">
        <v>1.4011740999999999E-2</v>
      </c>
      <c r="M60" s="24">
        <v>0.10649502</v>
      </c>
      <c r="N60" s="24">
        <v>7.187903000000001E-2</v>
      </c>
      <c r="O60" s="24">
        <v>1.1389613E-2</v>
      </c>
      <c r="P60" s="24">
        <v>3.7544965999999999E-2</v>
      </c>
      <c r="Q60" s="24">
        <v>4.4286489999999998E-2</v>
      </c>
      <c r="R60" s="24">
        <v>2.0131587999999999E-2</v>
      </c>
      <c r="S60" s="24">
        <v>-1.8652022000000001E-2</v>
      </c>
      <c r="T60" s="24">
        <v>6.7852259999999998E-2</v>
      </c>
      <c r="U60" s="24">
        <v>1.3964891E-2</v>
      </c>
      <c r="V60" s="24">
        <v>6.2349439999999999E-2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43613</v>
      </c>
      <c r="B61" s="24">
        <v>-9.1464219999999999E-2</v>
      </c>
      <c r="C61" s="24">
        <v>-0.11488366</v>
      </c>
      <c r="D61" s="24">
        <v>-8.0030800000000013E-2</v>
      </c>
      <c r="E61" s="24">
        <v>-2.5195479999999999E-2</v>
      </c>
      <c r="F61" s="24">
        <v>-6.9867077E-2</v>
      </c>
      <c r="G61" s="24">
        <v>-8.6315749999999997E-2</v>
      </c>
      <c r="H61" s="24">
        <v>-4.1386247000000001E-2</v>
      </c>
      <c r="I61" s="24">
        <v>-9.3348260000000002E-2</v>
      </c>
      <c r="J61" s="24">
        <v>-6.9217562999999996E-2</v>
      </c>
      <c r="K61" s="24">
        <v>-9.2753169999999996E-2</v>
      </c>
      <c r="L61" s="24">
        <v>-2.3515164999999998E-2</v>
      </c>
      <c r="M61" s="24">
        <v>-0.1232152</v>
      </c>
      <c r="N61" s="24">
        <v>3.5294293999999999E-3</v>
      </c>
      <c r="O61" s="24">
        <v>2.8152465999999998E-3</v>
      </c>
      <c r="P61" s="24">
        <v>-0.12979858999999999</v>
      </c>
      <c r="Q61" s="24">
        <v>-8.3246050000000002E-2</v>
      </c>
      <c r="R61" s="24">
        <v>-2.1059869999999998E-2</v>
      </c>
      <c r="S61" s="24">
        <v>-8.2505410000000001E-2</v>
      </c>
      <c r="T61" s="24">
        <v>-0.10901875</v>
      </c>
      <c r="U61" s="24">
        <v>-3.0538916999999999E-2</v>
      </c>
      <c r="V61" s="24">
        <v>-8.4491070000000001E-2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43644</v>
      </c>
      <c r="B62" s="24">
        <v>6.2399982999999999E-2</v>
      </c>
      <c r="C62" s="24">
        <v>9.4138260000000001E-2</v>
      </c>
      <c r="D62" s="24">
        <v>0.10516512</v>
      </c>
      <c r="E62" s="24">
        <v>6.5254690000000004E-2</v>
      </c>
      <c r="F62" s="24">
        <v>9.640145E-2</v>
      </c>
      <c r="G62" s="24">
        <v>8.677362999999999E-2</v>
      </c>
      <c r="H62" s="24">
        <v>6.2270519999999996E-2</v>
      </c>
      <c r="I62" s="24">
        <v>7.7681899999999998E-2</v>
      </c>
      <c r="J62" s="24">
        <v>2.2267103E-2</v>
      </c>
      <c r="K62" s="24">
        <v>7.9516770000000001E-2</v>
      </c>
      <c r="L62" s="24">
        <v>9.9224204999999996E-2</v>
      </c>
      <c r="M62" s="24">
        <v>0.12685156</v>
      </c>
      <c r="N62" s="24">
        <v>0.12573934</v>
      </c>
      <c r="O62" s="24">
        <v>7.2240830000000003E-5</v>
      </c>
      <c r="P62" s="24">
        <v>8.1688170000000004E-2</v>
      </c>
      <c r="Q62" s="24">
        <v>5.8405039999999998E-2</v>
      </c>
      <c r="R62" s="24">
        <v>6.023133E-2</v>
      </c>
      <c r="S62" s="24">
        <v>0.15087509000000002</v>
      </c>
      <c r="T62" s="24">
        <v>7.9112049999999993E-3</v>
      </c>
      <c r="U62" s="24">
        <v>-1.0500312000000001E-2</v>
      </c>
      <c r="V62" s="24">
        <v>3.1681300000000003E-2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43672</v>
      </c>
      <c r="B63" s="24">
        <v>7.3710679999999997E-3</v>
      </c>
      <c r="C63" s="24">
        <v>-4.1116E-2</v>
      </c>
      <c r="D63" s="24">
        <v>-3.8476586000000001E-3</v>
      </c>
      <c r="E63" s="24">
        <v>1.5445113E-2</v>
      </c>
      <c r="F63" s="24">
        <v>-3.2421051999999999E-2</v>
      </c>
      <c r="G63" s="24">
        <v>6.2094927000000003E-3</v>
      </c>
      <c r="H63" s="24">
        <v>-1.3790785999999999E-2</v>
      </c>
      <c r="I63" s="24">
        <v>2.4027466999999997E-2</v>
      </c>
      <c r="J63" s="24">
        <v>-4.3568429999999998E-2</v>
      </c>
      <c r="K63" s="24">
        <v>-4.5765819999999999E-2</v>
      </c>
      <c r="L63" s="24">
        <v>3.9341211000000001E-2</v>
      </c>
      <c r="M63" s="24">
        <v>-3.0363977E-2</v>
      </c>
      <c r="N63" s="24">
        <v>1.3598323000000001E-2</v>
      </c>
      <c r="O63" s="24">
        <v>-3.9093493999999999E-2</v>
      </c>
      <c r="P63" s="24">
        <v>7.9057216999999999E-3</v>
      </c>
      <c r="Q63" s="24">
        <v>1.1179447E-2</v>
      </c>
      <c r="R63" s="24">
        <v>-7.1488620000000006E-3</v>
      </c>
      <c r="S63" s="24">
        <v>8.7741374999999996E-2</v>
      </c>
      <c r="T63" s="24">
        <v>8.1145650000000014E-2</v>
      </c>
      <c r="U63" s="24">
        <v>3.0586720000000001E-2</v>
      </c>
      <c r="V63" s="24">
        <v>2.7256012000000003E-3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43705</v>
      </c>
      <c r="B64" s="24">
        <v>-3.9024413000000001E-2</v>
      </c>
      <c r="C64" s="24">
        <v>-0.12098015000000001</v>
      </c>
      <c r="D64" s="24">
        <v>-3.9783657E-2</v>
      </c>
      <c r="E64" s="24">
        <v>-6.8307580000000007E-2</v>
      </c>
      <c r="F64" s="24">
        <v>-0.12924278</v>
      </c>
      <c r="G64" s="24">
        <v>-0.10195864</v>
      </c>
      <c r="H64" s="24">
        <v>-5.4229200000000005E-2</v>
      </c>
      <c r="I64" s="24">
        <v>-4.3854712999999997E-2</v>
      </c>
      <c r="J64" s="24">
        <v>-4.0732739999999996E-2</v>
      </c>
      <c r="K64" s="24">
        <v>-8.2968710000000001E-2</v>
      </c>
      <c r="L64" s="24">
        <v>-0.13160210999999999</v>
      </c>
      <c r="M64" s="24">
        <v>-0.12393886</v>
      </c>
      <c r="N64" s="24">
        <v>-6.6047487000000002E-2</v>
      </c>
      <c r="O64" s="24">
        <v>-5.5719320000000003E-2</v>
      </c>
      <c r="P64" s="24">
        <v>-7.1929216000000004E-2</v>
      </c>
      <c r="Q64" s="24">
        <v>-5.8043060000000007E-2</v>
      </c>
      <c r="R64" s="24">
        <v>-5.8813570000000003E-2</v>
      </c>
      <c r="S64" s="24">
        <v>-7.7576220000000001E-2</v>
      </c>
      <c r="T64" s="24">
        <v>-5.1811990000000002E-2</v>
      </c>
      <c r="U64" s="24">
        <v>-5.6935252999999998E-2</v>
      </c>
      <c r="V64" s="24">
        <v>-7.0371509999999998E-2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43735</v>
      </c>
      <c r="B65" s="24">
        <v>-3.6257505000000003E-4</v>
      </c>
      <c r="C65" s="24">
        <v>9.3205690000000008E-2</v>
      </c>
      <c r="D65" s="24">
        <v>-1.8101394E-2</v>
      </c>
      <c r="E65" s="24">
        <v>-1.0982453999999999E-2</v>
      </c>
      <c r="F65" s="24">
        <v>3.2983540999999998E-2</v>
      </c>
      <c r="G65" s="24">
        <v>4.6011209999999997E-2</v>
      </c>
      <c r="H65" s="24">
        <v>-2.5243163000000001E-3</v>
      </c>
      <c r="I65" s="24">
        <v>5.4046272999999999E-2</v>
      </c>
      <c r="J65" s="24">
        <v>6.8592905999999995E-2</v>
      </c>
      <c r="K65" s="24">
        <v>5.8026314000000002E-2</v>
      </c>
      <c r="L65" s="24">
        <v>7.0197700000000002E-2</v>
      </c>
      <c r="M65" s="24">
        <v>3.1438470000000003E-2</v>
      </c>
      <c r="N65" s="24">
        <v>3.3149242000000002E-2</v>
      </c>
      <c r="O65" s="24">
        <v>4.4645667E-2</v>
      </c>
      <c r="P65" s="24">
        <v>-1.2587904999999998E-3</v>
      </c>
      <c r="Q65" s="24">
        <v>3.3450723000000002E-2</v>
      </c>
      <c r="R65" s="24">
        <v>1.6593099E-2</v>
      </c>
      <c r="S65" s="24">
        <v>0.11338913</v>
      </c>
      <c r="T65" s="24">
        <v>-1.5140593000000001E-2</v>
      </c>
      <c r="U65" s="24">
        <v>3.7251115000000001E-2</v>
      </c>
      <c r="V65" s="24">
        <v>-1.5919447E-2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43766</v>
      </c>
      <c r="B66" s="24">
        <v>5.0246595999999998E-2</v>
      </c>
      <c r="C66" s="24">
        <v>-2.6560426000000002E-2</v>
      </c>
      <c r="D66" s="24">
        <v>5.0798892999999998E-2</v>
      </c>
      <c r="E66" s="24">
        <v>5.0120115E-2</v>
      </c>
      <c r="F66" s="24">
        <v>6.0957910000000004E-2</v>
      </c>
      <c r="G66" s="24">
        <v>3.7132502E-3</v>
      </c>
      <c r="H66" s="24">
        <v>9.7614526999999993E-3</v>
      </c>
      <c r="I66" s="24">
        <v>7.5387955000000006E-2</v>
      </c>
      <c r="J66" s="24">
        <v>6.1133385000000005E-2</v>
      </c>
      <c r="K66" s="24">
        <v>7.4147580000000005E-2</v>
      </c>
      <c r="L66" s="24">
        <v>6.8671584000000008E-2</v>
      </c>
      <c r="M66" s="24">
        <v>7.9749464999999992E-2</v>
      </c>
      <c r="N66" s="24">
        <v>5.8823347000000005E-2</v>
      </c>
      <c r="O66" s="24">
        <v>2.0472288000000002E-2</v>
      </c>
      <c r="P66" s="24">
        <v>6.8059087000000004E-2</v>
      </c>
      <c r="Q66" s="24">
        <v>7.3821544999999999E-3</v>
      </c>
      <c r="R66" s="24">
        <v>-2.8763353999999998E-2</v>
      </c>
      <c r="S66" s="24">
        <v>-5.7497205999999995E-2</v>
      </c>
      <c r="T66" s="24">
        <v>3.4407019999999996E-2</v>
      </c>
      <c r="U66" s="24">
        <v>6.8111420000000001E-3</v>
      </c>
      <c r="V66" s="24">
        <v>-3.4004629000000001E-2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43796</v>
      </c>
      <c r="B67" s="24">
        <v>-8.8170169999999999E-3</v>
      </c>
      <c r="C67" s="24">
        <v>-0.17189634000000001</v>
      </c>
      <c r="D67" s="24">
        <v>-5.4970739999999997E-2</v>
      </c>
      <c r="E67" s="24">
        <v>-1.6861975000000001E-2</v>
      </c>
      <c r="F67" s="24">
        <v>-2.9639720000000001E-2</v>
      </c>
      <c r="G67" s="24">
        <v>-2.3050606000000001E-2</v>
      </c>
      <c r="H67" s="24">
        <v>7.1609019999999992E-4</v>
      </c>
      <c r="I67" s="24">
        <v>3.5824775999999996E-2</v>
      </c>
      <c r="J67" s="24">
        <v>-3.0135155E-2</v>
      </c>
      <c r="K67" s="24">
        <v>4.7026873000000002E-3</v>
      </c>
      <c r="L67" s="24">
        <v>-6.7139443999999993E-2</v>
      </c>
      <c r="M67" s="24">
        <v>-3.3836066999999997E-2</v>
      </c>
      <c r="N67" s="24">
        <v>-1.0100842000000001E-2</v>
      </c>
      <c r="O67" s="24">
        <v>2.6797532999999998E-2</v>
      </c>
      <c r="P67" s="24">
        <v>2.5286555000000002E-2</v>
      </c>
      <c r="Q67" s="24">
        <v>0</v>
      </c>
      <c r="R67" s="24">
        <v>7.5173379999999993E-4</v>
      </c>
      <c r="S67" s="24">
        <v>5.2232859999999999E-2</v>
      </c>
      <c r="T67" s="24">
        <v>-3.5463571999999999E-2</v>
      </c>
      <c r="U67" s="24">
        <v>-7.3801280000000006E-3</v>
      </c>
      <c r="V67" s="24">
        <v>1.2303471999999999E-2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43826</v>
      </c>
      <c r="B68" s="24">
        <v>4.4852375999999999E-2</v>
      </c>
      <c r="C68" s="24">
        <v>0.10488032999999999</v>
      </c>
      <c r="D68" s="24">
        <v>6.1329125999999998E-2</v>
      </c>
      <c r="E68" s="24">
        <v>1.4916657999999999E-3</v>
      </c>
      <c r="F68" s="24">
        <v>1.4467478000000001E-2</v>
      </c>
      <c r="G68" s="24">
        <v>8.6950059999999996E-2</v>
      </c>
      <c r="H68" s="24">
        <v>3.4035086999999999E-2</v>
      </c>
      <c r="I68" s="24">
        <v>5.3601859999999994E-2</v>
      </c>
      <c r="J68" s="24">
        <v>5.8626174999999996E-2</v>
      </c>
      <c r="K68" s="24">
        <v>6.7283389999999998E-2</v>
      </c>
      <c r="L68" s="24">
        <v>0.13799512999999999</v>
      </c>
      <c r="M68" s="24">
        <v>8.7436310000000003E-2</v>
      </c>
      <c r="N68" s="24">
        <v>4.2857050000000001E-2</v>
      </c>
      <c r="O68" s="24">
        <v>7.7852010000000003E-3</v>
      </c>
      <c r="P68" s="24">
        <v>6.6446900000000003E-2</v>
      </c>
      <c r="Q68" s="24">
        <v>1.0191679E-2</v>
      </c>
      <c r="R68" s="24">
        <v>-1.2180208999999999E-2</v>
      </c>
      <c r="S68" s="24">
        <v>3.1112552000000002E-2</v>
      </c>
      <c r="T68" s="24">
        <v>-9.9347830000000008E-3</v>
      </c>
      <c r="U68" s="24">
        <v>-1.0183811000000001E-2</v>
      </c>
      <c r="V68" s="24">
        <v>6.7263959999999998E-2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43858</v>
      </c>
      <c r="B69" s="24">
        <v>-4.9108624000000003E-2</v>
      </c>
      <c r="C69" s="24">
        <v>-6.6945610000000003E-2</v>
      </c>
      <c r="D69" s="24">
        <v>-7.0093870000000006E-3</v>
      </c>
      <c r="E69" s="24">
        <v>-5.4619309999999997E-2</v>
      </c>
      <c r="F69" s="24">
        <v>-3.0346095999999999E-2</v>
      </c>
      <c r="G69" s="24">
        <v>-3.8680017000000004E-2</v>
      </c>
      <c r="H69" s="24">
        <v>-3.5689294000000003E-2</v>
      </c>
      <c r="I69" s="24">
        <v>-4.2846799999999997E-2</v>
      </c>
      <c r="J69" s="24">
        <v>1.8300653E-2</v>
      </c>
      <c r="K69" s="24">
        <v>-2.9284715999999999E-2</v>
      </c>
      <c r="L69" s="24">
        <v>-3.0557691999999997E-2</v>
      </c>
      <c r="M69" s="24">
        <v>-7.7109933000000005E-2</v>
      </c>
      <c r="N69" s="24">
        <v>-2.433461E-2</v>
      </c>
      <c r="O69" s="24">
        <v>5.6660174999999995E-4</v>
      </c>
      <c r="P69" s="24">
        <v>-4.1387853999999995E-2</v>
      </c>
      <c r="Q69" s="24">
        <v>1.0284185E-2</v>
      </c>
      <c r="R69" s="24">
        <v>-4.1160290000000002E-2</v>
      </c>
      <c r="S69" s="24">
        <v>4.868078E-2</v>
      </c>
      <c r="T69" s="24">
        <v>-4.0908456000000003E-3</v>
      </c>
      <c r="U69" s="24">
        <v>-1.6667723999999998E-2</v>
      </c>
      <c r="V69" s="24">
        <v>-4.8991322999999996E-2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43889</v>
      </c>
      <c r="B70" s="24">
        <v>5.8012009999999996E-2</v>
      </c>
      <c r="C70" s="24">
        <v>-0.13645101000000001</v>
      </c>
      <c r="D70" s="24">
        <v>-0.15215682999999999</v>
      </c>
      <c r="E70" s="24">
        <v>-0.10202831</v>
      </c>
      <c r="F70" s="24">
        <v>-0.16528124</v>
      </c>
      <c r="G70" s="24">
        <v>-0.12099045999999999</v>
      </c>
      <c r="H70" s="24">
        <v>-7.5834570000000004E-2</v>
      </c>
      <c r="I70" s="24">
        <v>-5.3616642999999999E-2</v>
      </c>
      <c r="J70" s="24">
        <v>-0.10954219</v>
      </c>
      <c r="K70" s="24">
        <v>-9.3966370000000007E-2</v>
      </c>
      <c r="L70" s="24">
        <v>-0.1618964</v>
      </c>
      <c r="M70" s="24">
        <v>-0.11666667999999999</v>
      </c>
      <c r="N70" s="24">
        <v>-0.23901939999999999</v>
      </c>
      <c r="O70" s="24">
        <v>-8.8618389999999991E-2</v>
      </c>
      <c r="P70" s="24">
        <v>8.4401370000000003E-3</v>
      </c>
      <c r="Q70" s="24">
        <v>-0.12345141</v>
      </c>
      <c r="R70" s="24">
        <v>-0.11415089</v>
      </c>
      <c r="S70" s="24">
        <v>-0.1619419</v>
      </c>
      <c r="T70" s="24">
        <v>-9.3635319999999994E-2</v>
      </c>
      <c r="U70" s="24">
        <v>-0.11866581</v>
      </c>
      <c r="V70" s="24">
        <v>-8.9225650000000004E-2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43917</v>
      </c>
      <c r="B71" s="24">
        <v>-8.8933470000000001E-2</v>
      </c>
      <c r="C71" s="24">
        <v>-0.23961417999999998</v>
      </c>
      <c r="D71" s="24">
        <v>-0.33672530000000001</v>
      </c>
      <c r="E71" s="24">
        <v>-0.23990417</v>
      </c>
      <c r="F71" s="24">
        <v>-0.19683653000000001</v>
      </c>
      <c r="G71" s="24">
        <v>-0.28841227000000003</v>
      </c>
      <c r="H71" s="24">
        <v>-0.133883</v>
      </c>
      <c r="I71" s="24">
        <v>-0.13281661</v>
      </c>
      <c r="J71" s="24">
        <v>-0.32916866</v>
      </c>
      <c r="K71" s="24">
        <v>-0.17558224</v>
      </c>
      <c r="L71" s="24">
        <v>-0.37982273</v>
      </c>
      <c r="M71" s="24">
        <v>-0.30114196999999998</v>
      </c>
      <c r="N71" s="24">
        <v>-0.23758389000000002</v>
      </c>
      <c r="O71" s="24">
        <v>-0.26250385000000004</v>
      </c>
      <c r="P71" s="24">
        <v>-0.10091744999999999</v>
      </c>
      <c r="Q71" s="24">
        <v>-4.1587886999999997E-2</v>
      </c>
      <c r="R71" s="24">
        <v>-0.17960197</v>
      </c>
      <c r="S71" s="24">
        <v>-0.19450320000000001</v>
      </c>
      <c r="T71" s="24">
        <v>-0.20361249999999997</v>
      </c>
      <c r="U71" s="24">
        <v>-0.23435222999999999</v>
      </c>
      <c r="V71" s="24">
        <v>-0.15415895000000002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43949</v>
      </c>
      <c r="B72" s="24">
        <v>5.8051350000000002E-2</v>
      </c>
      <c r="C72" s="24">
        <v>0.21658539000000002</v>
      </c>
      <c r="D72" s="24">
        <v>7.6708436000000005E-2</v>
      </c>
      <c r="E72" s="24">
        <v>0.10040533</v>
      </c>
      <c r="F72" s="24">
        <v>5.8351635999999998E-2</v>
      </c>
      <c r="G72" s="24">
        <v>0.11515974999999999</v>
      </c>
      <c r="H72" s="24">
        <v>5.6663631999999999E-2</v>
      </c>
      <c r="I72" s="24">
        <v>0.11710321</v>
      </c>
      <c r="J72" s="24">
        <v>2.4713516000000001E-2</v>
      </c>
      <c r="K72" s="24">
        <v>0.13109683999999999</v>
      </c>
      <c r="L72" s="24">
        <v>3.2366513999999999E-2</v>
      </c>
      <c r="M72" s="24">
        <v>0.11261106</v>
      </c>
      <c r="N72" s="24">
        <v>8.8616130000000001E-2</v>
      </c>
      <c r="O72" s="24">
        <v>0.11836565</v>
      </c>
      <c r="P72" s="24">
        <v>7.9842449999999995E-2</v>
      </c>
      <c r="Q72" s="24">
        <v>3.0756115999999997E-2</v>
      </c>
      <c r="R72" s="24">
        <v>0.15933476999999999</v>
      </c>
      <c r="S72" s="24">
        <v>5.3543329999999993E-2</v>
      </c>
      <c r="T72" s="24">
        <v>6.990731E-2</v>
      </c>
      <c r="U72" s="24">
        <v>0.17680609</v>
      </c>
      <c r="V72" s="24">
        <v>0.10008739999999999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43979</v>
      </c>
      <c r="B73" s="24">
        <v>-1.3592541E-2</v>
      </c>
      <c r="C73" s="24">
        <v>-3.6888539999999997E-2</v>
      </c>
      <c r="D73" s="24">
        <v>9.4559555000000003E-2</v>
      </c>
      <c r="E73" s="24">
        <v>-4.9099922000000002E-3</v>
      </c>
      <c r="F73" s="24">
        <v>0.11164701</v>
      </c>
      <c r="G73" s="24">
        <v>9.7619900000000009E-2</v>
      </c>
      <c r="H73" s="24">
        <v>6.3492179999999995E-2</v>
      </c>
      <c r="I73" s="24">
        <v>2.0413876000000001E-2</v>
      </c>
      <c r="J73" s="24">
        <v>0.11604333</v>
      </c>
      <c r="K73" s="24">
        <v>2.6731729999999999E-2</v>
      </c>
      <c r="L73" s="24">
        <v>9.6498374999999997E-2</v>
      </c>
      <c r="M73" s="24">
        <v>8.3971980000000002E-2</v>
      </c>
      <c r="N73" s="24">
        <v>6.4150929999999995E-2</v>
      </c>
      <c r="O73" s="24">
        <v>1.0169506E-2</v>
      </c>
      <c r="P73" s="24">
        <v>-1.7904460000000001E-2</v>
      </c>
      <c r="Q73" s="24">
        <v>1.9275665000000001E-2</v>
      </c>
      <c r="R73" s="24">
        <v>4.9035669999999996E-2</v>
      </c>
      <c r="S73" s="24">
        <v>7.3741912999999992E-2</v>
      </c>
      <c r="T73" s="24">
        <v>-1.6197622000000002E-2</v>
      </c>
      <c r="U73" s="24">
        <v>0.11066235000000001</v>
      </c>
      <c r="V73" s="24">
        <v>3.9729833999999999E-2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44008</v>
      </c>
      <c r="B74" s="24">
        <v>9.3800179999999997E-2</v>
      </c>
      <c r="C74" s="24">
        <v>8.3601240000000007E-2</v>
      </c>
      <c r="D74" s="24">
        <v>8.5237979999999991E-2</v>
      </c>
      <c r="E74" s="24">
        <v>0.10856724</v>
      </c>
      <c r="F74" s="24">
        <v>4.28679E-2</v>
      </c>
      <c r="G74" s="24">
        <v>5.2988769999999998E-2</v>
      </c>
      <c r="H74" s="24">
        <v>2.7454972000000001E-2</v>
      </c>
      <c r="I74" s="24">
        <v>7.9210520000000006E-2</v>
      </c>
      <c r="J74" s="24">
        <v>-7.8426599999999996E-3</v>
      </c>
      <c r="K74" s="24">
        <v>8.4568615E-2</v>
      </c>
      <c r="L74" s="24">
        <v>5.9832690000000001E-2</v>
      </c>
      <c r="M74" s="24">
        <v>6.1825989999999997E-2</v>
      </c>
      <c r="N74" s="24">
        <v>-2.1276593E-2</v>
      </c>
      <c r="O74" s="24">
        <v>8.6072679999999999E-2</v>
      </c>
      <c r="P74" s="24">
        <v>0.11131835000000001</v>
      </c>
      <c r="Q74" s="24">
        <v>4.5293093000000006E-2</v>
      </c>
      <c r="R74" s="24">
        <v>-5.3607225000000007E-3</v>
      </c>
      <c r="S74" s="24">
        <v>8.0546260000000008E-2</v>
      </c>
      <c r="T74" s="24">
        <v>3.9859176000000003E-2</v>
      </c>
      <c r="U74" s="24">
        <v>-1.8909097E-2</v>
      </c>
      <c r="V74" s="24">
        <v>3.0906916E-2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44040</v>
      </c>
      <c r="B75" s="24">
        <v>0.1338278</v>
      </c>
      <c r="C75" s="24">
        <v>9.283197E-2</v>
      </c>
      <c r="D75" s="24">
        <v>4.5154213999999998E-2</v>
      </c>
      <c r="E75" s="24">
        <v>-2.2387980999999998E-2</v>
      </c>
      <c r="F75" s="24">
        <v>8.1081149999999991E-2</v>
      </c>
      <c r="G75" s="24">
        <v>8.1263299999999997E-2</v>
      </c>
      <c r="H75" s="24">
        <v>9.9037650000000005E-2</v>
      </c>
      <c r="I75" s="24">
        <v>0.1062125</v>
      </c>
      <c r="J75" s="24">
        <v>6.2420726000000003E-2</v>
      </c>
      <c r="K75" s="24">
        <v>5.5370570000000001E-2</v>
      </c>
      <c r="L75" s="24">
        <v>0.17340422</v>
      </c>
      <c r="M75" s="24">
        <v>0.12259888999999999</v>
      </c>
      <c r="N75" s="24">
        <v>6.4582230000000004E-2</v>
      </c>
      <c r="O75" s="24">
        <v>0.12082623999999999</v>
      </c>
      <c r="P75" s="24">
        <v>7.8823089999999998E-2</v>
      </c>
      <c r="Q75" s="24">
        <v>4.3177366000000002E-2</v>
      </c>
      <c r="R75" s="24">
        <v>7.9529285000000012E-3</v>
      </c>
      <c r="S75" s="24">
        <v>-2.075225E-2</v>
      </c>
      <c r="T75" s="24">
        <v>3.3780456E-2</v>
      </c>
      <c r="U75" s="24">
        <v>2.9651641999999999E-2</v>
      </c>
      <c r="V75" s="24">
        <v>1.5077233000000001E-2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44071</v>
      </c>
      <c r="B76" s="24">
        <v>9.0159300000000012E-2</v>
      </c>
      <c r="C76" s="24">
        <v>-6.5232989999999991E-2</v>
      </c>
      <c r="D76" s="24">
        <v>6.6385627000000003E-2</v>
      </c>
      <c r="E76" s="24">
        <v>1.7557263E-2</v>
      </c>
      <c r="F76" s="24">
        <v>2.6111125999999998E-2</v>
      </c>
      <c r="G76" s="24">
        <v>3.052187E-2</v>
      </c>
      <c r="H76" s="24">
        <v>-2.3713946E-2</v>
      </c>
      <c r="I76" s="24">
        <v>1.6304374E-2</v>
      </c>
      <c r="J76" s="24">
        <v>1.9683837999999999E-2</v>
      </c>
      <c r="K76" s="24">
        <v>7.3053239999999992E-2</v>
      </c>
      <c r="L76" s="24">
        <v>-6.6485349999999999E-2</v>
      </c>
      <c r="M76" s="24">
        <v>-2.3653805E-2</v>
      </c>
      <c r="N76" s="24">
        <v>1.0768413999999999E-2</v>
      </c>
      <c r="O76" s="24">
        <v>6.1732173000000001E-2</v>
      </c>
      <c r="P76" s="24">
        <v>9.1718439999999998E-2</v>
      </c>
      <c r="Q76" s="24">
        <v>4.7764179999999996E-2</v>
      </c>
      <c r="R76" s="24">
        <v>-1.3132751E-2</v>
      </c>
      <c r="S76" s="24">
        <v>-9.4481230000000013E-2</v>
      </c>
      <c r="T76" s="24">
        <v>4.7573329999999997E-2</v>
      </c>
      <c r="U76" s="24">
        <v>6.1195016000000005E-2</v>
      </c>
      <c r="V76" s="24">
        <v>6.4240574999999994E-2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44102</v>
      </c>
      <c r="B77" s="24">
        <v>-5.1395774000000005E-2</v>
      </c>
      <c r="C77" s="24">
        <v>-8.5122639999999999E-2</v>
      </c>
      <c r="D77" s="24">
        <v>-0.14179838</v>
      </c>
      <c r="E77" s="24">
        <v>-6.0014725000000005E-3</v>
      </c>
      <c r="F77" s="24">
        <v>-0.10882515</v>
      </c>
      <c r="G77" s="24">
        <v>-6.7286609999999997E-2</v>
      </c>
      <c r="H77" s="24">
        <v>-2.4289966E-2</v>
      </c>
      <c r="I77" s="24">
        <v>-1.2700497999999999E-2</v>
      </c>
      <c r="J77" s="24">
        <v>-4.5042334000000003E-2</v>
      </c>
      <c r="K77" s="24">
        <v>-4.3323635999999999E-3</v>
      </c>
      <c r="L77" s="24">
        <v>-0.11103916</v>
      </c>
      <c r="M77" s="24">
        <v>-6.5206169999999994E-2</v>
      </c>
      <c r="N77" s="24">
        <v>-3.8740872999999995E-2</v>
      </c>
      <c r="O77" s="24">
        <v>-2.8926790000000001E-2</v>
      </c>
      <c r="P77" s="24">
        <v>-6.1618146999999998E-2</v>
      </c>
      <c r="Q77" s="24">
        <v>-5.6433678000000005E-4</v>
      </c>
      <c r="R77" s="24">
        <v>-4.5560000000000003E-2</v>
      </c>
      <c r="S77" s="24">
        <v>-5.6070209999999995E-2</v>
      </c>
      <c r="T77" s="24">
        <v>-9.1742873000000003E-3</v>
      </c>
      <c r="U77" s="24">
        <v>4.0706396000000002E-3</v>
      </c>
      <c r="V77" s="24">
        <v>3.6636353000000003E-2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44132</v>
      </c>
      <c r="B78" s="24">
        <v>3.1628132000000003E-2</v>
      </c>
      <c r="C78" s="24">
        <v>7.5440406999999999E-3</v>
      </c>
      <c r="D78" s="24">
        <v>5.1813483E-2</v>
      </c>
      <c r="E78" s="24">
        <v>6.5283060000000004E-2</v>
      </c>
      <c r="F78" s="24">
        <v>-0.13973266000000001</v>
      </c>
      <c r="G78" s="24">
        <v>4.2407513000000006E-3</v>
      </c>
      <c r="H78" s="24">
        <v>-1.953274E-2</v>
      </c>
      <c r="I78" s="24">
        <v>2.7307629999999999E-2</v>
      </c>
      <c r="J78" s="24">
        <v>5.0535917E-2</v>
      </c>
      <c r="K78" s="24">
        <v>2.6107192000000001E-2</v>
      </c>
      <c r="L78" s="24">
        <v>-1.0560751E-2</v>
      </c>
      <c r="M78" s="24">
        <v>1.6818284999999999E-2</v>
      </c>
      <c r="N78" s="24">
        <v>-8.5138560000000002E-2</v>
      </c>
      <c r="O78" s="24">
        <v>-8.9359279999999997E-4</v>
      </c>
      <c r="P78" s="24">
        <v>6.9802760000000005E-2</v>
      </c>
      <c r="Q78" s="24">
        <v>-3.9525628E-2</v>
      </c>
      <c r="R78" s="24">
        <v>-4.3609799999999997E-2</v>
      </c>
      <c r="S78" s="24">
        <v>-6.0433865000000003E-2</v>
      </c>
      <c r="T78" s="24">
        <v>-3.1925916999999998E-2</v>
      </c>
      <c r="U78" s="24">
        <v>-1.4864862000000001E-2</v>
      </c>
      <c r="V78" s="24">
        <v>-2.7936697E-2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44162</v>
      </c>
      <c r="B79" s="24">
        <v>7.9712151999999994E-2</v>
      </c>
      <c r="C79" s="24">
        <v>0.15723788999999999</v>
      </c>
      <c r="D79" s="24">
        <v>0.24137926000000001</v>
      </c>
      <c r="E79" s="24">
        <v>0.10308182</v>
      </c>
      <c r="F79" s="24">
        <v>0.26059329999999997</v>
      </c>
      <c r="G79" s="24">
        <v>0.14071417</v>
      </c>
      <c r="H79" s="24">
        <v>0.103515625</v>
      </c>
      <c r="I79" s="24">
        <v>0.10434972999999999</v>
      </c>
      <c r="J79" s="24">
        <v>0.20699715000000002</v>
      </c>
      <c r="K79" s="24">
        <v>0.17916107000000001</v>
      </c>
      <c r="L79" s="24">
        <v>0.25248431999999998</v>
      </c>
      <c r="M79" s="24">
        <v>0.16323208</v>
      </c>
      <c r="N79" s="24">
        <v>0.29350221999999998</v>
      </c>
      <c r="O79" s="24">
        <v>0.10256410000000001</v>
      </c>
      <c r="P79" s="24">
        <v>6.2927126999999999E-2</v>
      </c>
      <c r="Q79" s="24">
        <v>4.9382687000000001E-2</v>
      </c>
      <c r="R79" s="24">
        <v>0.19027446999999997</v>
      </c>
      <c r="S79" s="24">
        <v>0.26663006</v>
      </c>
      <c r="T79" s="24">
        <v>0.10254229000000001</v>
      </c>
      <c r="U79" s="24">
        <v>0.11591219999999999</v>
      </c>
      <c r="V79" s="24">
        <v>8.3795069999999999E-2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44193</v>
      </c>
      <c r="B80" s="24">
        <v>3.0203223000000001E-2</v>
      </c>
      <c r="C80" s="24">
        <v>8.3961599999999997E-2</v>
      </c>
      <c r="D80" s="24">
        <v>5.3629993999999993E-2</v>
      </c>
      <c r="E80" s="24">
        <v>4.5471190000000002E-2</v>
      </c>
      <c r="F80" s="24">
        <v>9.9247219999999997E-2</v>
      </c>
      <c r="G80" s="24">
        <v>3.5146951999999995E-2</v>
      </c>
      <c r="H80" s="24">
        <v>2.5132656E-2</v>
      </c>
      <c r="I80" s="24">
        <v>6.2549232999999996E-2</v>
      </c>
      <c r="J80" s="24">
        <v>3.5574675E-2</v>
      </c>
      <c r="K80" s="24">
        <v>7.3369026000000004E-2</v>
      </c>
      <c r="L80" s="24">
        <v>8.9940909999999985E-2</v>
      </c>
      <c r="M80" s="24">
        <v>6.2060833000000003E-2</v>
      </c>
      <c r="N80" s="24">
        <v>0.12899113000000001</v>
      </c>
      <c r="O80" s="24">
        <v>7.4977160000000001E-2</v>
      </c>
      <c r="P80" s="24">
        <v>-5.3802785999999998E-2</v>
      </c>
      <c r="Q80" s="24">
        <v>4.3697356999999999E-2</v>
      </c>
      <c r="R80" s="24">
        <v>1.0356307E-2</v>
      </c>
      <c r="S80" s="24">
        <v>0.12258720000000001</v>
      </c>
      <c r="T80" s="24">
        <v>2.9512285999999999E-2</v>
      </c>
      <c r="U80" s="24">
        <v>5.5385590000000005E-2</v>
      </c>
      <c r="V80" s="24">
        <v>4.9753190000000006E-3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44224</v>
      </c>
      <c r="B81" s="24">
        <v>7.6644062999999998E-2</v>
      </c>
      <c r="C81" s="24">
        <v>1.7333388000000002E-2</v>
      </c>
      <c r="D81" s="24">
        <v>-1.9814491E-2</v>
      </c>
      <c r="E81" s="24">
        <v>-4.9407480000000004E-2</v>
      </c>
      <c r="F81" s="24">
        <v>-1.7930329000000002E-2</v>
      </c>
      <c r="G81" s="24">
        <v>2.8951167999999999E-3</v>
      </c>
      <c r="H81" s="24">
        <v>-5.2486123999999995E-2</v>
      </c>
      <c r="I81" s="24">
        <v>8.9469670000000001E-2</v>
      </c>
      <c r="J81" s="24">
        <v>-9.674251E-3</v>
      </c>
      <c r="K81" s="24">
        <v>0.11093688</v>
      </c>
      <c r="L81" s="24">
        <v>-3.5859822999999999E-2</v>
      </c>
      <c r="M81" s="24">
        <v>2.7434826000000002E-2</v>
      </c>
      <c r="N81" s="24">
        <v>-9.1645420000000005E-2</v>
      </c>
      <c r="O81" s="24">
        <v>1.7623304999999999E-2</v>
      </c>
      <c r="P81" s="24">
        <v>0.15116274000000002</v>
      </c>
      <c r="Q81" s="24">
        <v>1.3419270000000001E-2</v>
      </c>
      <c r="R81" s="24">
        <v>1.0904074E-2</v>
      </c>
      <c r="S81" s="24">
        <v>5.8960319999999997E-2</v>
      </c>
      <c r="T81" s="24">
        <v>0.10707331</v>
      </c>
      <c r="U81" s="24">
        <v>-1.5789509E-2</v>
      </c>
      <c r="V81" s="24">
        <v>5.1020383999999998E-3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44253</v>
      </c>
      <c r="B82" s="24">
        <v>-1.8639087999999998E-2</v>
      </c>
      <c r="C82" s="24">
        <v>2.9161215000000001E-2</v>
      </c>
      <c r="D82" s="24">
        <v>-1.7204285E-2</v>
      </c>
      <c r="E82" s="24">
        <v>-2.2344529999999998E-2</v>
      </c>
      <c r="F82" s="24">
        <v>-2.6082397E-2</v>
      </c>
      <c r="G82" s="24">
        <v>7.0150137000000001E-2</v>
      </c>
      <c r="H82" s="24">
        <v>-8.7463260000000004E-3</v>
      </c>
      <c r="I82" s="24">
        <v>2.3463487999999998E-2</v>
      </c>
      <c r="J82" s="24">
        <v>-3.1212806999999999E-2</v>
      </c>
      <c r="K82" s="24">
        <v>-4.5153559999999995E-2</v>
      </c>
      <c r="L82" s="24">
        <v>-0.10115528</v>
      </c>
      <c r="M82" s="24">
        <v>2.9150010000000001E-2</v>
      </c>
      <c r="N82" s="24">
        <v>5.3813576999999994E-2</v>
      </c>
      <c r="O82" s="24">
        <v>1.5091538E-2</v>
      </c>
      <c r="P82" s="24">
        <v>-2.2334455999999999E-2</v>
      </c>
      <c r="Q82" s="24">
        <v>-4.7669469999999999E-2</v>
      </c>
      <c r="R82" s="24">
        <v>1.925087E-2</v>
      </c>
      <c r="S82" s="24">
        <v>-2.1245420000000001E-2</v>
      </c>
      <c r="T82" s="24">
        <v>-2.4371624000000001E-2</v>
      </c>
      <c r="U82" s="24">
        <v>4.5751689999999998E-2</v>
      </c>
      <c r="V82" s="24">
        <v>1.9670010000000002E-2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44281</v>
      </c>
      <c r="B83" s="24">
        <v>-5.4919960000000004E-2</v>
      </c>
      <c r="C83" s="24">
        <v>6.9404599999999997E-2</v>
      </c>
      <c r="D83" s="24">
        <v>7.8774689999999998E-3</v>
      </c>
      <c r="E83" s="24">
        <v>-8.9433789999999996E-3</v>
      </c>
      <c r="F83" s="24">
        <v>-2.4102867E-2</v>
      </c>
      <c r="G83" s="24">
        <v>-7.3104915999999992E-2</v>
      </c>
      <c r="H83" s="24">
        <v>2.2058724999999998E-2</v>
      </c>
      <c r="I83" s="24">
        <v>1.5055655999999999E-2</v>
      </c>
      <c r="J83" s="24">
        <v>8.2882399999999995E-2</v>
      </c>
      <c r="K83" s="24">
        <v>1.3299942E-2</v>
      </c>
      <c r="L83" s="24">
        <v>1.5987515000000001E-2</v>
      </c>
      <c r="M83" s="24">
        <v>6.5297364999999996E-2</v>
      </c>
      <c r="N83" s="24">
        <v>6.8757533999999995E-2</v>
      </c>
      <c r="O83" s="24">
        <v>3.6314963999999998E-2</v>
      </c>
      <c r="P83" s="24">
        <v>-6.6123304000000008E-2</v>
      </c>
      <c r="Q83" s="24">
        <v>4.2269230000000005E-2</v>
      </c>
      <c r="R83" s="24">
        <v>5.216527E-2</v>
      </c>
      <c r="S83" s="24">
        <v>-0.13922155</v>
      </c>
      <c r="T83" s="24">
        <v>3.3567429000000003E-2</v>
      </c>
      <c r="U83" s="24">
        <v>1.3636351E-2</v>
      </c>
      <c r="V83" s="24">
        <v>7.1250796000000005E-2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44314</v>
      </c>
      <c r="B84" s="24">
        <v>3.1719207999999999E-2</v>
      </c>
      <c r="C84" s="24">
        <v>-1.7564774000000002E-2</v>
      </c>
      <c r="D84" s="24">
        <v>-5.6013939999999998E-2</v>
      </c>
      <c r="E84" s="24">
        <v>-2.4398385999999998E-2</v>
      </c>
      <c r="F84" s="24">
        <v>9.3304159999999997E-2</v>
      </c>
      <c r="G84" s="24">
        <v>-7.5960454999999996E-2</v>
      </c>
      <c r="H84" s="24">
        <v>7.9137086999999991E-3</v>
      </c>
      <c r="I84" s="24">
        <v>9.7084050000000005E-2</v>
      </c>
      <c r="J84" s="24">
        <v>5.5416822000000004E-2</v>
      </c>
      <c r="K84" s="24">
        <v>4.2068599999999998E-2</v>
      </c>
      <c r="L84" s="24">
        <v>0.13020682</v>
      </c>
      <c r="M84" s="24">
        <v>4.5869710000000001E-2</v>
      </c>
      <c r="N84" s="24">
        <v>7.5244546000000009E-2</v>
      </c>
      <c r="O84" s="24">
        <v>-2.2342443E-2</v>
      </c>
      <c r="P84" s="24">
        <v>2.9379249E-2</v>
      </c>
      <c r="Q84" s="24">
        <v>5.6563496999999997E-2</v>
      </c>
      <c r="R84" s="24">
        <v>1.2255907000000002E-3</v>
      </c>
      <c r="S84" s="24">
        <v>1.6086936E-2</v>
      </c>
      <c r="T84" s="24">
        <v>3.1722068999999999E-2</v>
      </c>
      <c r="U84" s="24">
        <v>6.5582989999999994E-2</v>
      </c>
      <c r="V84" s="24">
        <v>0.12082480999999999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44344</v>
      </c>
      <c r="B85" s="24">
        <v>6.2661290000000008E-2</v>
      </c>
      <c r="C85" s="24">
        <v>-0.10878790000000001</v>
      </c>
      <c r="D85" s="24">
        <v>-1.7479241E-2</v>
      </c>
      <c r="E85" s="24">
        <v>5.4813265999999999E-2</v>
      </c>
      <c r="F85" s="24">
        <v>0.13152611</v>
      </c>
      <c r="G85" s="24">
        <v>3.6535381999999998E-2</v>
      </c>
      <c r="H85" s="24">
        <v>-2.2127092000000001E-2</v>
      </c>
      <c r="I85" s="24">
        <v>-4.1941879999999994E-2</v>
      </c>
      <c r="J85" s="24">
        <v>3.5291553000000003E-2</v>
      </c>
      <c r="K85" s="24">
        <v>-9.258269999999999E-3</v>
      </c>
      <c r="L85" s="24">
        <v>6.2244060000000004E-2</v>
      </c>
      <c r="M85" s="24">
        <v>3.0273675999999999E-2</v>
      </c>
      <c r="N85" s="24">
        <v>-9.7970959999999999E-3</v>
      </c>
      <c r="O85" s="24">
        <v>6.5191269999999996E-2</v>
      </c>
      <c r="P85" s="24">
        <v>-2.2689282999999998E-2</v>
      </c>
      <c r="Q85" s="24">
        <v>-2.2504984999999998E-2</v>
      </c>
      <c r="R85" s="24">
        <v>3.2914876999999999E-3</v>
      </c>
      <c r="S85" s="24">
        <v>-1.8827558000000001E-2</v>
      </c>
      <c r="T85" s="24">
        <v>8.7847709999999996E-2</v>
      </c>
      <c r="U85" s="24">
        <v>3.5244583999999995E-2</v>
      </c>
      <c r="V85" s="24">
        <v>-1.2956261999999999E-3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44375</v>
      </c>
      <c r="B86" s="24">
        <v>-1.6281544999999998E-2</v>
      </c>
      <c r="C86" s="24">
        <v>-1.3090550999999999E-2</v>
      </c>
      <c r="D86" s="24">
        <v>-4.924589E-2</v>
      </c>
      <c r="E86" s="24">
        <v>2.2168516999999999E-2</v>
      </c>
      <c r="F86" s="24">
        <v>-5.3036209999999997E-3</v>
      </c>
      <c r="G86" s="24">
        <v>-0.10248507</v>
      </c>
      <c r="H86" s="24">
        <v>-3.061813E-2</v>
      </c>
      <c r="I86" s="24">
        <v>2.6940346E-2</v>
      </c>
      <c r="J86" s="24">
        <v>1.1187434000000001E-2</v>
      </c>
      <c r="K86" s="24">
        <v>1.5321135999999999E-2</v>
      </c>
      <c r="L86" s="24">
        <v>7.4283004E-2</v>
      </c>
      <c r="M86" s="24">
        <v>-7.8996239999999995E-2</v>
      </c>
      <c r="N86" s="24">
        <v>6.7137480000000003E-3</v>
      </c>
      <c r="O86" s="24">
        <v>8.1562995999999999E-3</v>
      </c>
      <c r="P86" s="24">
        <v>2.2619843000000001E-2</v>
      </c>
      <c r="Q86" s="24">
        <v>-8.0580115000000001E-3</v>
      </c>
      <c r="R86" s="24">
        <v>-1.7762184000000001E-3</v>
      </c>
      <c r="S86" s="24">
        <v>-4.4806480000000003E-2</v>
      </c>
      <c r="T86" s="24">
        <v>-1.2464225000000001E-2</v>
      </c>
      <c r="U86" s="24">
        <v>4.6747922999999997E-2</v>
      </c>
      <c r="V86" s="24">
        <v>3.3001423000000002E-2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44405</v>
      </c>
      <c r="B87" s="24">
        <v>-5.1945150000000002E-2</v>
      </c>
      <c r="C87" s="24">
        <v>-6.0616730000000001E-2</v>
      </c>
      <c r="D87" s="24">
        <v>-5.450964E-3</v>
      </c>
      <c r="E87" s="24">
        <v>-9.6289215000000011E-2</v>
      </c>
      <c r="F87" s="24">
        <v>-3.7567080000000003E-2</v>
      </c>
      <c r="G87" s="24">
        <v>-1.6729294999999998E-2</v>
      </c>
      <c r="H87" s="24">
        <v>-3.6116540000000003E-2</v>
      </c>
      <c r="I87" s="24">
        <v>-1.6239882000000001E-2</v>
      </c>
      <c r="J87" s="24">
        <v>2.154553E-2</v>
      </c>
      <c r="K87" s="24">
        <v>-3.7243186999999997E-2</v>
      </c>
      <c r="L87" s="24">
        <v>-3.7891625999999998E-2</v>
      </c>
      <c r="M87" s="24">
        <v>-1.7956613999999999E-2</v>
      </c>
      <c r="N87" s="24">
        <v>-4.0716049999999997E-2</v>
      </c>
      <c r="O87" s="24">
        <v>-4.0358899999999994E-3</v>
      </c>
      <c r="P87" s="24">
        <v>-0.1380673</v>
      </c>
      <c r="Q87" s="24">
        <v>-3.4611819999999997E-3</v>
      </c>
      <c r="R87" s="24">
        <v>-2.6304959999999999E-2</v>
      </c>
      <c r="S87" s="24">
        <v>3.2910109999999999E-3</v>
      </c>
      <c r="T87" s="24">
        <v>-2.6168823000000002E-3</v>
      </c>
      <c r="U87" s="24">
        <v>-6.2135935000000003E-2</v>
      </c>
      <c r="V87" s="24">
        <v>2.2819042E-3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44435</v>
      </c>
      <c r="B88" s="24">
        <v>4.7438144999999996E-3</v>
      </c>
      <c r="C88" s="24">
        <v>4.5132399999999996E-2</v>
      </c>
      <c r="D88" s="24">
        <v>4.0856956999999999E-2</v>
      </c>
      <c r="E88" s="24">
        <v>7.1504473999999998E-2</v>
      </c>
      <c r="F88" s="24">
        <v>3.8568735E-2</v>
      </c>
      <c r="G88" s="24">
        <v>-7.8125E-2</v>
      </c>
      <c r="H88" s="24">
        <v>6.3255430000000001E-2</v>
      </c>
      <c r="I88" s="24">
        <v>1.4920592E-2</v>
      </c>
      <c r="J88" s="24">
        <v>1.3384700000000001E-2</v>
      </c>
      <c r="K88" s="24">
        <v>-4.7354402999999996E-2</v>
      </c>
      <c r="L88" s="24">
        <v>-6.6397430000000007E-2</v>
      </c>
      <c r="M88" s="24">
        <v>1.4711976E-2</v>
      </c>
      <c r="N88" s="24">
        <v>5.0493956000000007E-2</v>
      </c>
      <c r="O88" s="24">
        <v>7.0914030000000003E-2</v>
      </c>
      <c r="P88" s="24">
        <v>-4.1678246999999995E-2</v>
      </c>
      <c r="Q88" s="24">
        <v>5.4768920000000006E-2</v>
      </c>
      <c r="R88" s="24">
        <v>4.7846316999999999E-2</v>
      </c>
      <c r="S88" s="24">
        <v>0.1129334</v>
      </c>
      <c r="T88" s="24">
        <v>4.4908047E-2</v>
      </c>
      <c r="U88" s="24">
        <v>2.2774339000000001E-2</v>
      </c>
      <c r="V88" s="24">
        <v>3.4151316000000001E-2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44467</v>
      </c>
      <c r="B89" s="24">
        <v>-5.6657789999999993E-3</v>
      </c>
      <c r="C89" s="24">
        <v>-6.8522509999999995E-2</v>
      </c>
      <c r="D89" s="24">
        <v>3.8295984000000002E-3</v>
      </c>
      <c r="E89" s="24">
        <v>-2.7750254000000002E-2</v>
      </c>
      <c r="F89" s="24">
        <v>-3.3109605E-2</v>
      </c>
      <c r="G89" s="24">
        <v>3.7665366999999998E-3</v>
      </c>
      <c r="H89" s="24">
        <v>-3.3345937999999999E-2</v>
      </c>
      <c r="I89" s="24">
        <v>-1.8141984999999999E-2</v>
      </c>
      <c r="J89" s="24">
        <v>-2.8216898000000001E-2</v>
      </c>
      <c r="K89" s="24">
        <v>-5.4842415000000005E-2</v>
      </c>
      <c r="L89" s="24">
        <v>-0.13115190999999998</v>
      </c>
      <c r="M89" s="24">
        <v>-4.2667746999999999E-2</v>
      </c>
      <c r="N89" s="24">
        <v>-5.9909400000000002E-2</v>
      </c>
      <c r="O89" s="24">
        <v>3.0271172999999998E-2</v>
      </c>
      <c r="P89" s="24">
        <v>-2.3340105999999999E-2</v>
      </c>
      <c r="Q89" s="24">
        <v>1.7730474E-2</v>
      </c>
      <c r="R89" s="24">
        <v>3.289461E-3</v>
      </c>
      <c r="S89" s="24">
        <v>-0.11410522000000001</v>
      </c>
      <c r="T89" s="24">
        <v>-3.3837556999999997E-4</v>
      </c>
      <c r="U89" s="24">
        <v>-2.8340041999999999E-2</v>
      </c>
      <c r="V89" s="24">
        <v>1.8835664000000002E-2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44497</v>
      </c>
      <c r="B90" s="24">
        <v>2.6115894000000001E-2</v>
      </c>
      <c r="C90" s="24">
        <v>-4.9425306000000002E-2</v>
      </c>
      <c r="D90" s="24">
        <v>0.1382929</v>
      </c>
      <c r="E90" s="24">
        <v>8.5966699999999993E-2</v>
      </c>
      <c r="F90" s="24">
        <v>8.0518249999999986E-2</v>
      </c>
      <c r="G90" s="24">
        <v>0.13358343</v>
      </c>
      <c r="H90" s="24">
        <v>3.1360269000000003E-2</v>
      </c>
      <c r="I90" s="24">
        <v>1.4972925E-2</v>
      </c>
      <c r="J90" s="24">
        <v>4.7364234999999998E-3</v>
      </c>
      <c r="K90" s="24">
        <v>1.1110306E-3</v>
      </c>
      <c r="L90" s="24">
        <v>-6.3492117000000001E-2</v>
      </c>
      <c r="M90" s="24">
        <v>3.7645935999999998E-2</v>
      </c>
      <c r="N90" s="24">
        <v>6.5209390000000006E-2</v>
      </c>
      <c r="O90" s="24">
        <v>2.6525260000000001E-3</v>
      </c>
      <c r="P90" s="24">
        <v>4.4975519999999998E-2</v>
      </c>
      <c r="Q90" s="24">
        <v>4.1314125E-2</v>
      </c>
      <c r="R90" s="24">
        <v>4.8314333000000001E-3</v>
      </c>
      <c r="S90" s="24">
        <v>2.3288964999999998E-2</v>
      </c>
      <c r="T90" s="24">
        <v>5.8901310000000003E-4</v>
      </c>
      <c r="U90" s="24">
        <v>5.4166554999999998E-2</v>
      </c>
      <c r="V90" s="24">
        <v>4.4177649999999999E-2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44526</v>
      </c>
      <c r="B91" s="24">
        <v>-2.3137927000000001E-3</v>
      </c>
      <c r="C91" s="24">
        <v>7.0132970000000003E-2</v>
      </c>
      <c r="D91" s="24">
        <v>-3.8123249999999997E-2</v>
      </c>
      <c r="E91" s="24">
        <v>2.5031567000000001E-3</v>
      </c>
      <c r="F91" s="24">
        <v>-0.15289079999999999</v>
      </c>
      <c r="G91" s="24">
        <v>-7.5769605999999989E-2</v>
      </c>
      <c r="H91" s="24">
        <v>-7.031548E-2</v>
      </c>
      <c r="I91" s="24">
        <v>-7.8475475000000007E-4</v>
      </c>
      <c r="J91" s="24">
        <v>-9.3461809999999992E-2</v>
      </c>
      <c r="K91" s="24">
        <v>-6.5729380000000004E-2</v>
      </c>
      <c r="L91" s="24">
        <v>-2.3595929999999998E-2</v>
      </c>
      <c r="M91" s="24">
        <v>-0.11530441</v>
      </c>
      <c r="N91" s="24">
        <v>-0.11234778000000001</v>
      </c>
      <c r="O91" s="24">
        <v>-4.0089550000000002E-2</v>
      </c>
      <c r="P91" s="24">
        <v>-6.2784076000000008E-2</v>
      </c>
      <c r="Q91" s="24">
        <v>-3.3460854999999998E-2</v>
      </c>
      <c r="R91" s="24">
        <v>-8.4344149999999989E-3</v>
      </c>
      <c r="S91" s="24">
        <v>-9.4287100000000013E-2</v>
      </c>
      <c r="T91" s="24">
        <v>0.10970521</v>
      </c>
      <c r="U91" s="24">
        <v>2.1739125000000002E-2</v>
      </c>
      <c r="V91" s="24">
        <v>-7.9328594000000002E-2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44558</v>
      </c>
      <c r="B92" s="24">
        <v>2.0913124000000002E-2</v>
      </c>
      <c r="C92" s="24">
        <v>-0.10981780000000001</v>
      </c>
      <c r="D92" s="24">
        <v>1.8470287000000002E-2</v>
      </c>
      <c r="E92" s="24">
        <v>1.1821985E-2</v>
      </c>
      <c r="F92" s="24">
        <v>6.7463517000000001E-2</v>
      </c>
      <c r="G92" s="24">
        <v>7.686817600000001E-2</v>
      </c>
      <c r="H92" s="24">
        <v>4.8493385E-2</v>
      </c>
      <c r="I92" s="24">
        <v>7.7236055999999997E-2</v>
      </c>
      <c r="J92" s="24">
        <v>0.15426338000000001</v>
      </c>
      <c r="K92" s="24">
        <v>6.2635899999999994E-2</v>
      </c>
      <c r="L92" s="24">
        <v>1.7046094000000001E-2</v>
      </c>
      <c r="M92" s="24">
        <v>9.9381559999999994E-2</v>
      </c>
      <c r="N92" s="24">
        <v>5.1332234999999997E-2</v>
      </c>
      <c r="O92" s="24">
        <v>2.6395082E-2</v>
      </c>
      <c r="P92" s="24">
        <v>-5.5181083999999998E-2</v>
      </c>
      <c r="Q92" s="24">
        <v>1.5292525E-2</v>
      </c>
      <c r="R92" s="24">
        <v>1.9191503999999998E-2</v>
      </c>
      <c r="S92" s="24">
        <v>6.5763592999999995E-2</v>
      </c>
      <c r="T92" s="24">
        <v>1.6274452E-3</v>
      </c>
      <c r="U92" s="24">
        <v>2.2986053999999999E-2</v>
      </c>
      <c r="V92" s="24">
        <v>3.6844492E-2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44589</v>
      </c>
      <c r="B93" s="24">
        <v>-8.7689160000000002E-2</v>
      </c>
      <c r="C93" s="24">
        <v>0.12227524000000001</v>
      </c>
      <c r="D93" s="24">
        <v>-8.612871E-4</v>
      </c>
      <c r="E93" s="24">
        <v>-1.8885434E-2</v>
      </c>
      <c r="F93" s="24">
        <v>-3.1354666000000003E-2</v>
      </c>
      <c r="G93" s="24">
        <v>0.10827374000000001</v>
      </c>
      <c r="H93" s="24">
        <v>-1.7317771999999999E-2</v>
      </c>
      <c r="I93" s="24">
        <v>-5.9925079999999999E-2</v>
      </c>
      <c r="J93" s="24">
        <v>-5.9197426000000004E-2</v>
      </c>
      <c r="K93" s="24">
        <v>-0.10417461</v>
      </c>
      <c r="L93" s="24">
        <v>0.12170828</v>
      </c>
      <c r="M93" s="24">
        <v>4.5267463000000001E-2</v>
      </c>
      <c r="N93" s="24">
        <v>6.6032767000000006E-2</v>
      </c>
      <c r="O93" s="24">
        <v>-1.4740824999999999E-2</v>
      </c>
      <c r="P93" s="24">
        <v>-3.3451855000000003E-2</v>
      </c>
      <c r="Q93" s="24">
        <v>7.0859790000000006E-2</v>
      </c>
      <c r="R93" s="24">
        <v>-1.2244582E-3</v>
      </c>
      <c r="S93" s="24">
        <v>-4.7849180000000005E-2</v>
      </c>
      <c r="T93" s="24">
        <v>3.9975285999999999E-2</v>
      </c>
      <c r="U93" s="24">
        <v>-6.8883539999999993E-2</v>
      </c>
      <c r="V93" s="24">
        <v>8.4848994999999997E-2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44620</v>
      </c>
      <c r="B94" s="24">
        <v>3.002894E-2</v>
      </c>
      <c r="C94" s="24">
        <v>1.3239860000000001E-2</v>
      </c>
      <c r="D94" s="24">
        <v>4.8706889999999996E-2</v>
      </c>
      <c r="E94" s="24">
        <v>3.9760232E-2</v>
      </c>
      <c r="F94" s="24">
        <v>-0.11489993</v>
      </c>
      <c r="G94" s="24">
        <v>7.0353390000000002E-2</v>
      </c>
      <c r="H94" s="24">
        <v>6.2704919999999997E-2</v>
      </c>
      <c r="I94" s="24">
        <v>1.8645406E-2</v>
      </c>
      <c r="J94" s="24">
        <v>6.2922240000000004E-2</v>
      </c>
      <c r="K94" s="24">
        <v>2.5637507E-2</v>
      </c>
      <c r="L94" s="24">
        <v>5.5858730000000002E-2</v>
      </c>
      <c r="M94" s="24">
        <v>9.1172810000000007E-2</v>
      </c>
      <c r="N94" s="24">
        <v>-3.2154321999999999E-2</v>
      </c>
      <c r="O94" s="24">
        <v>-2.3219466000000001E-2</v>
      </c>
      <c r="P94" s="24">
        <v>-2.0063520000000001E-2</v>
      </c>
      <c r="Q94" s="24">
        <v>4.7877549999999998E-2</v>
      </c>
      <c r="R94" s="24">
        <v>2.7855873E-2</v>
      </c>
      <c r="S94" s="24">
        <v>-4.9746275000000006E-2</v>
      </c>
      <c r="T94" s="24">
        <v>4.3674945999999999E-2</v>
      </c>
      <c r="U94" s="24">
        <v>-4.5918225999999999E-3</v>
      </c>
      <c r="V94" s="24">
        <v>4.181576E-2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44648</v>
      </c>
      <c r="B95" s="24">
        <v>-0.10978287999999999</v>
      </c>
      <c r="C95" s="24">
        <v>0.12336659</v>
      </c>
      <c r="D95" s="24">
        <v>2.4249911000000002E-2</v>
      </c>
      <c r="E95" s="24">
        <v>-6.4946947000000005E-2</v>
      </c>
      <c r="F95" s="24">
        <v>5.1367999999999997E-2</v>
      </c>
      <c r="G95" s="24">
        <v>7.0321439999999999E-2</v>
      </c>
      <c r="H95" s="24">
        <v>-6.5560936999999996E-3</v>
      </c>
      <c r="I95" s="24">
        <v>-3.9737105000000002E-2</v>
      </c>
      <c r="J95" s="24">
        <v>6.5752864000000008E-2</v>
      </c>
      <c r="K95" s="24">
        <v>-2.1129787000000001E-2</v>
      </c>
      <c r="L95" s="24">
        <v>0.13712382000000001</v>
      </c>
      <c r="M95" s="24">
        <v>4.5385479999999999E-2</v>
      </c>
      <c r="N95" s="24">
        <v>-2.8792917999999997E-2</v>
      </c>
      <c r="O95" s="24">
        <v>1.9428491999999999E-2</v>
      </c>
      <c r="P95" s="24">
        <v>-8.3603499999999997E-2</v>
      </c>
      <c r="Q95" s="24">
        <v>5.7901619999999994E-2</v>
      </c>
      <c r="R95" s="24">
        <v>-5.2219630000000005E-4</v>
      </c>
      <c r="S95" s="24">
        <v>6.784188699999999E-2</v>
      </c>
      <c r="T95" s="24">
        <v>7.2405814999999998E-2</v>
      </c>
      <c r="U95" s="24">
        <v>-3.0240893000000001E-2</v>
      </c>
      <c r="V95" s="24">
        <v>2.4898052E-2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44679</v>
      </c>
      <c r="B96" s="24">
        <v>-0.10660463000000001</v>
      </c>
      <c r="C96" s="24">
        <v>-0.12863499</v>
      </c>
      <c r="D96" s="24">
        <v>1.4446258999999999E-2</v>
      </c>
      <c r="E96" s="24">
        <v>-4.3167829999999997E-2</v>
      </c>
      <c r="F96" s="24">
        <v>-0.135953245</v>
      </c>
      <c r="G96" s="24">
        <v>-0.14641999999999999</v>
      </c>
      <c r="H96" s="24">
        <v>-4.1925487999999997E-2</v>
      </c>
      <c r="I96" s="24">
        <v>-7.8038454000000007E-2</v>
      </c>
      <c r="J96" s="24">
        <v>-5.8527526999999996E-2</v>
      </c>
      <c r="K96" s="24">
        <v>-6.3910839999999997E-2</v>
      </c>
      <c r="L96" s="24">
        <v>-0.10588241</v>
      </c>
      <c r="M96" s="24">
        <v>-0.13169843000000001</v>
      </c>
      <c r="N96" s="24">
        <v>3.2687186999999999E-2</v>
      </c>
      <c r="O96" s="24">
        <v>-6.7263840000000006E-4</v>
      </c>
      <c r="P96" s="24">
        <v>-9.4209609999999999E-2</v>
      </c>
      <c r="Q96" s="24">
        <v>-2.0576120000000003E-2</v>
      </c>
      <c r="R96" s="24">
        <v>-9.8320245999999993E-3</v>
      </c>
      <c r="S96" s="24">
        <v>0.12556278000000001</v>
      </c>
      <c r="T96" s="24">
        <v>5.3167342999999999E-4</v>
      </c>
      <c r="U96" s="24">
        <v>-0.10676532999999999</v>
      </c>
      <c r="V96" s="24">
        <v>6.6806196999999998E-2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44708</v>
      </c>
      <c r="B97" s="24">
        <v>3.2822132000000004E-2</v>
      </c>
      <c r="C97" s="24">
        <v>0.20533966000000001</v>
      </c>
      <c r="D97" s="24">
        <v>-2.8085469999999998E-2</v>
      </c>
      <c r="E97" s="24">
        <v>1.6961098E-3</v>
      </c>
      <c r="F97" s="24">
        <v>1.0448694000000001E-2</v>
      </c>
      <c r="G97" s="24">
        <v>-1.8535972000000001E-2</v>
      </c>
      <c r="H97" s="24">
        <v>-2.4311185000000003E-2</v>
      </c>
      <c r="I97" s="24">
        <v>-9.7190139999999998E-3</v>
      </c>
      <c r="J97" s="24">
        <v>5.2464842999999997E-2</v>
      </c>
      <c r="K97" s="24">
        <v>1.8839478E-2</v>
      </c>
      <c r="L97" s="24">
        <v>6.8181870000000006E-2</v>
      </c>
      <c r="M97" s="24">
        <v>1.8827915000000001E-3</v>
      </c>
      <c r="N97" s="24">
        <v>-2.0610928999999997E-2</v>
      </c>
      <c r="O97" s="24">
        <v>-7.2021539999999995E-2</v>
      </c>
      <c r="P97" s="24">
        <v>3.2065749999999997E-2</v>
      </c>
      <c r="Q97" s="24">
        <v>-3.6554574999999999E-2</v>
      </c>
      <c r="R97" s="24">
        <v>-1.73828E-2</v>
      </c>
      <c r="S97" s="24">
        <v>-8.3111169999999998E-2</v>
      </c>
      <c r="T97" s="24">
        <v>-9.9362320000000004E-2</v>
      </c>
      <c r="U97" s="24">
        <v>-5.9171620000000001E-2</v>
      </c>
      <c r="V97" s="24">
        <v>-9.5406289999999991E-2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44740</v>
      </c>
      <c r="B98" s="24">
        <v>0.11792051000000001</v>
      </c>
      <c r="C98" s="24">
        <v>-0.17027832000000001</v>
      </c>
      <c r="D98" s="24">
        <v>-6.2252463999999993E-2</v>
      </c>
      <c r="E98" s="24">
        <v>-0.11602211000000001</v>
      </c>
      <c r="F98" s="24">
        <v>-9.7702500000000012E-2</v>
      </c>
      <c r="G98" s="24">
        <v>-0.11445207</v>
      </c>
      <c r="H98" s="24">
        <v>-6.9393516000000002E-2</v>
      </c>
      <c r="I98" s="24">
        <v>-7.6017139999999997E-2</v>
      </c>
      <c r="J98" s="24">
        <v>-0.10021395</v>
      </c>
      <c r="K98" s="24">
        <v>-0.12633133000000002</v>
      </c>
      <c r="L98" s="24">
        <v>-0.18876802000000001</v>
      </c>
      <c r="M98" s="24">
        <v>-7.7520312999999993E-2</v>
      </c>
      <c r="N98" s="24">
        <v>-0.11424279</v>
      </c>
      <c r="O98" s="24">
        <v>-5.3675056000000006E-2</v>
      </c>
      <c r="P98" s="24">
        <v>0.12124062000000001</v>
      </c>
      <c r="Q98" s="24">
        <v>-5.3865967000000001E-2</v>
      </c>
      <c r="R98" s="24">
        <v>-2.7020632999999999E-2</v>
      </c>
      <c r="S98" s="24">
        <v>-1.7979502999999997E-2</v>
      </c>
      <c r="T98" s="24">
        <v>-5.6968870000000005E-2</v>
      </c>
      <c r="U98" s="24">
        <v>-6.7924499999999999E-2</v>
      </c>
      <c r="V98" s="24">
        <v>-8.8814679999999993E-2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44770</v>
      </c>
      <c r="B99" s="24">
        <v>-4.7644433999999999E-2</v>
      </c>
      <c r="C99" s="24">
        <v>6.9007753999999991E-2</v>
      </c>
      <c r="D99" s="24">
        <v>1.7165541999999999E-2</v>
      </c>
      <c r="E99" s="24">
        <v>-6.5891739999999997E-3</v>
      </c>
      <c r="F99" s="24">
        <v>-5.3061190000000001E-2</v>
      </c>
      <c r="G99" s="24">
        <v>-4.4977546000000007E-2</v>
      </c>
      <c r="H99" s="24">
        <v>2.5045633000000001E-2</v>
      </c>
      <c r="I99" s="24">
        <v>-1.0042489000000002E-2</v>
      </c>
      <c r="J99" s="24">
        <v>-4.2454004E-3</v>
      </c>
      <c r="K99" s="24">
        <v>2.4720550000000001E-2</v>
      </c>
      <c r="L99" s="24">
        <v>4.2299389999999999E-2</v>
      </c>
      <c r="M99" s="24">
        <v>-7.8685283999999998E-3</v>
      </c>
      <c r="N99" s="24">
        <v>1.2760758000000001E-2</v>
      </c>
      <c r="O99" s="24">
        <v>7.4092984000000001E-2</v>
      </c>
      <c r="P99" s="24">
        <v>-8.3258869999999999E-2</v>
      </c>
      <c r="Q99" s="24">
        <v>5.436349E-2</v>
      </c>
      <c r="R99" s="24">
        <v>-1.1326611E-2</v>
      </c>
      <c r="S99" s="24">
        <v>-4.0609180000000002E-2</v>
      </c>
      <c r="T99" s="24">
        <v>4.4145823000000001E-2</v>
      </c>
      <c r="U99" s="24">
        <v>-1.3495088E-3</v>
      </c>
      <c r="V99" s="24">
        <v>4.7504783000000002E-2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44799</v>
      </c>
      <c r="B100" s="24">
        <v>-4.2761269999999997E-2</v>
      </c>
      <c r="C100" s="24">
        <v>6.5317034999999996E-2</v>
      </c>
      <c r="D100" s="24">
        <v>1.9472003000000002E-2</v>
      </c>
      <c r="E100" s="24">
        <v>5.1892279999999999E-2</v>
      </c>
      <c r="F100" s="24">
        <v>-7.6149464E-2</v>
      </c>
      <c r="G100" s="24">
        <v>3.5714269E-2</v>
      </c>
      <c r="H100" s="24">
        <v>-8.4407330000000006E-3</v>
      </c>
      <c r="I100" s="24">
        <v>-8.1934929999999996E-3</v>
      </c>
      <c r="J100" s="24">
        <v>-7.8874229999999993E-3</v>
      </c>
      <c r="K100" s="24">
        <v>-4.3456735999999996E-2</v>
      </c>
      <c r="L100" s="24">
        <v>0.11030173</v>
      </c>
      <c r="M100" s="24">
        <v>-6.2981249999999999E-3</v>
      </c>
      <c r="N100" s="24">
        <v>1.0079741E-2</v>
      </c>
      <c r="O100" s="24">
        <v>1.3558506999999999E-2</v>
      </c>
      <c r="P100" s="24">
        <v>-1.8125117E-2</v>
      </c>
      <c r="Q100" s="24">
        <v>4.5680639999999995E-2</v>
      </c>
      <c r="R100" s="24">
        <v>4.3370723999999999E-2</v>
      </c>
      <c r="S100" s="24">
        <v>0.17989422000000002</v>
      </c>
      <c r="T100" s="24">
        <v>1.6550183E-2</v>
      </c>
      <c r="U100" s="24">
        <v>3.6486506000000002E-2</v>
      </c>
      <c r="V100" s="24">
        <v>4.0540576000000002E-2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44832</v>
      </c>
      <c r="B101" s="24">
        <v>-9.372258E-2</v>
      </c>
      <c r="C101" s="24">
        <v>-0.12405877999999999</v>
      </c>
      <c r="D101" s="24">
        <v>1.3157963999999999E-2</v>
      </c>
      <c r="E101" s="24">
        <v>-0.15207708</v>
      </c>
      <c r="F101" s="24">
        <v>-0.11430788</v>
      </c>
      <c r="G101" s="24">
        <v>-7.4270544000000008E-2</v>
      </c>
      <c r="H101" s="24">
        <v>-7.8853072999999996E-2</v>
      </c>
      <c r="I101" s="24">
        <v>-0.12608183000000001</v>
      </c>
      <c r="J101" s="24">
        <v>-2.7288377000000003E-2</v>
      </c>
      <c r="K101" s="24">
        <v>-0.14734839999999999</v>
      </c>
      <c r="L101" s="24">
        <v>-8.4348620000000013E-2</v>
      </c>
      <c r="M101" s="24">
        <v>-0.12206566000000001</v>
      </c>
      <c r="N101" s="24">
        <v>-0.11060291</v>
      </c>
      <c r="O101" s="24">
        <v>-2.9335855999999997E-2</v>
      </c>
      <c r="P101" s="24">
        <v>-0.12743156999999999</v>
      </c>
      <c r="Q101" s="24">
        <v>-7.8287243999999992E-2</v>
      </c>
      <c r="R101" s="24">
        <v>-2.7693690000000003E-2</v>
      </c>
      <c r="S101" s="24">
        <v>8.9685917000000004E-3</v>
      </c>
      <c r="T101" s="24">
        <v>-7.9571485999999997E-2</v>
      </c>
      <c r="U101" s="24">
        <v>-0.11994785000000001</v>
      </c>
      <c r="V101" s="24">
        <v>-9.5751650000000008E-2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44862</v>
      </c>
      <c r="B102" s="24">
        <v>-8.9561879999999996E-2</v>
      </c>
      <c r="C102" s="24">
        <v>3.9705275999999998E-2</v>
      </c>
      <c r="D102" s="24">
        <v>-5.4461956000000002E-3</v>
      </c>
      <c r="E102" s="24">
        <v>5.2493334000000003E-2</v>
      </c>
      <c r="F102" s="24">
        <v>9.5697880000000013E-2</v>
      </c>
      <c r="G102" s="24">
        <v>8.3503839999999996E-2</v>
      </c>
      <c r="H102" s="24">
        <v>1.4591455E-2</v>
      </c>
      <c r="I102" s="24">
        <v>-5.5367947000000001E-2</v>
      </c>
      <c r="J102" s="24">
        <v>9.9624400000000002E-2</v>
      </c>
      <c r="K102" s="24">
        <v>4.9837947E-2</v>
      </c>
      <c r="L102" s="24">
        <v>7.3012709999999995E-2</v>
      </c>
      <c r="M102" s="24">
        <v>2.9411673999999999E-2</v>
      </c>
      <c r="N102" s="24">
        <v>0.12716234000000001</v>
      </c>
      <c r="O102" s="24">
        <v>2.3694396000000003E-2</v>
      </c>
      <c r="P102" s="24">
        <v>-0.17515928</v>
      </c>
      <c r="Q102" s="24">
        <v>-1.6893445999999999E-2</v>
      </c>
      <c r="R102" s="24">
        <v>4.276991E-3</v>
      </c>
      <c r="S102" s="24">
        <v>0.18977785</v>
      </c>
      <c r="T102" s="24">
        <v>1.5062213E-2</v>
      </c>
      <c r="U102" s="24">
        <v>-0.12962961000000001</v>
      </c>
      <c r="V102" s="24">
        <v>5.0389530000000002E-2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44893</v>
      </c>
      <c r="B103" s="24">
        <v>6.157112E-2</v>
      </c>
      <c r="C103" s="24">
        <v>-2.7558803999999998E-3</v>
      </c>
      <c r="D103" s="24">
        <v>-1.9376516E-2</v>
      </c>
      <c r="E103" s="24">
        <v>9.891939000000001E-2</v>
      </c>
      <c r="F103" s="24">
        <v>0.17628215999999999</v>
      </c>
      <c r="G103" s="24">
        <v>7.7068450000000011E-2</v>
      </c>
      <c r="H103" s="24">
        <v>7.7181100000000002E-2</v>
      </c>
      <c r="I103" s="24">
        <v>0.14867759</v>
      </c>
      <c r="J103" s="24">
        <v>7.292092E-2</v>
      </c>
      <c r="K103" s="24">
        <v>9.6873760000000003E-2</v>
      </c>
      <c r="L103" s="24">
        <v>-5.7233752999999998E-2</v>
      </c>
      <c r="M103" s="24">
        <v>0.13714277</v>
      </c>
      <c r="N103" s="24">
        <v>7.4243069999999994E-2</v>
      </c>
      <c r="O103" s="24">
        <v>1.9839406E-2</v>
      </c>
      <c r="P103" s="24">
        <v>0.18725871999999999</v>
      </c>
      <c r="Q103" s="24">
        <v>-4.5346080000000004E-2</v>
      </c>
      <c r="R103" s="24">
        <v>6.7493915999999998E-3</v>
      </c>
      <c r="S103" s="24">
        <v>0.2454239</v>
      </c>
      <c r="T103" s="24">
        <v>-5.8064459999999998E-3</v>
      </c>
      <c r="U103" s="24">
        <v>4.2552948E-3</v>
      </c>
      <c r="V103" s="24">
        <v>-9.0150720000000004E-2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44923</v>
      </c>
      <c r="B104" s="24">
        <v>5.2733064000000003E-2</v>
      </c>
      <c r="C104" s="24">
        <v>7.3517680000000002E-2</v>
      </c>
      <c r="D104" s="24">
        <v>-4.4574080000000002E-2</v>
      </c>
      <c r="E104" s="24">
        <v>-2.0428061000000001E-2</v>
      </c>
      <c r="F104" s="24">
        <v>4.3190720000000002E-2</v>
      </c>
      <c r="G104" s="24">
        <v>2.4008036E-2</v>
      </c>
      <c r="H104" s="24">
        <v>7.8829526999999993E-3</v>
      </c>
      <c r="I104" s="24">
        <v>-2.567935E-2</v>
      </c>
      <c r="J104" s="24">
        <v>-3.110665E-2</v>
      </c>
      <c r="K104" s="24">
        <v>7.8779460000000003E-3</v>
      </c>
      <c r="L104" s="24">
        <v>3.1642437000000002E-2</v>
      </c>
      <c r="M104" s="24">
        <v>-6.9841145999999998E-3</v>
      </c>
      <c r="N104" s="24">
        <v>3.8609982000000001E-2</v>
      </c>
      <c r="O104" s="24">
        <v>-3.1727612000000002E-2</v>
      </c>
      <c r="P104" s="24">
        <v>0.11170208000000001</v>
      </c>
      <c r="Q104" s="24">
        <v>-7.3638380000000003E-2</v>
      </c>
      <c r="R104" s="24">
        <v>1.8782734999999998E-2</v>
      </c>
      <c r="S104" s="24">
        <v>8.0046539999999999E-2</v>
      </c>
      <c r="T104" s="24">
        <v>-2.123046E-2</v>
      </c>
      <c r="U104" s="24">
        <v>1.3669491000000001E-2</v>
      </c>
      <c r="V104" s="24">
        <v>-2.9683232E-2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44953</v>
      </c>
      <c r="B105" s="24">
        <v>0.14725911999999999</v>
      </c>
      <c r="C105" s="24">
        <v>8.6005330000000005E-2</v>
      </c>
      <c r="D105" s="24">
        <v>6.9482207000000004E-2</v>
      </c>
      <c r="E105" s="24">
        <v>0.12878202999999999</v>
      </c>
      <c r="F105" s="24">
        <v>0.11229229</v>
      </c>
      <c r="G105" s="24">
        <v>9.8640679999999994E-2</v>
      </c>
      <c r="H105" s="24">
        <v>6.9995522000000004E-2</v>
      </c>
      <c r="I105" s="24">
        <v>0.14020109</v>
      </c>
      <c r="J105" s="24">
        <v>0.14474463000000001</v>
      </c>
      <c r="K105" s="24">
        <v>0.15544963000000001</v>
      </c>
      <c r="L105" s="24">
        <v>4.9261093000000006E-2</v>
      </c>
      <c r="M105" s="24">
        <v>7.6599716999999998E-2</v>
      </c>
      <c r="N105" s="24">
        <v>0.14269197</v>
      </c>
      <c r="O105" s="24">
        <v>-2.2961079999999998E-2</v>
      </c>
      <c r="P105" s="24">
        <v>0.18893135</v>
      </c>
      <c r="Q105" s="24">
        <v>5.1059245999999996E-2</v>
      </c>
      <c r="R105" s="24">
        <v>2.0652294000000002E-2</v>
      </c>
      <c r="S105" s="24">
        <v>-1.5908538999999999E-2</v>
      </c>
      <c r="T105" s="24">
        <v>-5.1162840000000001E-2</v>
      </c>
      <c r="U105" s="24">
        <v>9.7046379999999988E-2</v>
      </c>
      <c r="V105" s="24">
        <v>4.4043539999999999E-2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44985</v>
      </c>
      <c r="B106" s="24">
        <v>-7.7184020000000006E-2</v>
      </c>
      <c r="C106" s="24">
        <v>-2.3619294000000002E-2</v>
      </c>
      <c r="D106" s="24">
        <v>-2.7176201000000001E-2</v>
      </c>
      <c r="E106" s="24">
        <v>-9.2439889999999997E-2</v>
      </c>
      <c r="F106" s="24">
        <v>-5.7945013000000004E-2</v>
      </c>
      <c r="G106" s="24">
        <v>-7.8680159999999999E-2</v>
      </c>
      <c r="H106" s="24">
        <v>-9.4166699999999992E-2</v>
      </c>
      <c r="I106" s="24">
        <v>-3.7241100999999999E-2</v>
      </c>
      <c r="J106" s="24">
        <v>-7.0628524000000007E-3</v>
      </c>
      <c r="K106" s="24">
        <v>-0.105641365</v>
      </c>
      <c r="L106" s="24">
        <v>-8.5513060000000002E-2</v>
      </c>
      <c r="M106" s="24">
        <v>-0.11106289</v>
      </c>
      <c r="N106" s="24">
        <v>8.6782459999999992E-2</v>
      </c>
      <c r="O106" s="24">
        <v>-5.018359E-2</v>
      </c>
      <c r="P106" s="24">
        <v>-0.14642411</v>
      </c>
      <c r="Q106" s="24">
        <v>-5.5813969999999997E-2</v>
      </c>
      <c r="R106" s="24">
        <v>-3.5062193999999998E-2</v>
      </c>
      <c r="S106" s="24">
        <v>6.2394139999999996E-3</v>
      </c>
      <c r="T106" s="24">
        <v>2.5910378000000001E-2</v>
      </c>
      <c r="U106" s="24">
        <v>-0.13384617000000001</v>
      </c>
      <c r="V106" s="24">
        <v>-7.801777E-2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45013</v>
      </c>
      <c r="B107" s="24">
        <v>-7.3528886000000003E-3</v>
      </c>
      <c r="C107" s="24">
        <v>1.1739612E-2</v>
      </c>
      <c r="D107" s="24">
        <v>1.2658237999999999E-2</v>
      </c>
      <c r="E107" s="24">
        <v>3.2563448000000002E-2</v>
      </c>
      <c r="F107" s="24">
        <v>-5.3899820000000001E-2</v>
      </c>
      <c r="G107" s="24">
        <v>3.3402204999999997E-2</v>
      </c>
      <c r="H107" s="24">
        <v>1.2879491E-2</v>
      </c>
      <c r="I107" s="24">
        <v>3.0670643000000001E-2</v>
      </c>
      <c r="J107" s="24">
        <v>1.2144327E-2</v>
      </c>
      <c r="K107" s="24">
        <v>2.6153803E-2</v>
      </c>
      <c r="L107" s="24">
        <v>-2.1635472999999999E-2</v>
      </c>
      <c r="M107" s="24">
        <v>2.4890183999999999E-2</v>
      </c>
      <c r="N107" s="24">
        <v>-9.0601979999999999E-2</v>
      </c>
      <c r="O107" s="24">
        <v>-1.0309219000000001E-2</v>
      </c>
      <c r="P107" s="24">
        <v>3.7400722999999997E-2</v>
      </c>
      <c r="Q107" s="24">
        <v>-6.020844E-3</v>
      </c>
      <c r="R107" s="24">
        <v>-9.5170140000000007E-3</v>
      </c>
      <c r="S107" s="24">
        <v>-7.9763174000000006E-2</v>
      </c>
      <c r="T107" s="24">
        <v>-4.3003380000000001E-2</v>
      </c>
      <c r="U107" s="24">
        <v>7.371222999999999E-2</v>
      </c>
      <c r="V107" s="24">
        <v>4.8787235999999998E-2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45044</v>
      </c>
      <c r="B108" s="24">
        <v>-4.3210982999999994E-3</v>
      </c>
      <c r="C108" s="24">
        <v>-1.0548829999999999E-3</v>
      </c>
      <c r="D108" s="24">
        <v>6.6810250000000002E-2</v>
      </c>
      <c r="E108" s="24">
        <v>-9.1676116000000002E-3</v>
      </c>
      <c r="F108" s="24">
        <v>0.18096520000000002</v>
      </c>
      <c r="G108" s="24">
        <v>3.3655404999999999E-2</v>
      </c>
      <c r="H108" s="24">
        <v>-1.1353314000000002E-2</v>
      </c>
      <c r="I108" s="24">
        <v>-2.4650275999999999E-2</v>
      </c>
      <c r="J108" s="24">
        <v>4.3537855E-2</v>
      </c>
      <c r="K108" s="24">
        <v>1.0661364E-2</v>
      </c>
      <c r="L108" s="24">
        <v>5.9595227000000001E-2</v>
      </c>
      <c r="M108" s="24">
        <v>2.2619009999999998E-2</v>
      </c>
      <c r="N108" s="24">
        <v>5.8088420000000002E-2</v>
      </c>
      <c r="O108" s="24">
        <v>7.083320600000001E-2</v>
      </c>
      <c r="P108" s="24">
        <v>-3.8872123000000001E-2</v>
      </c>
      <c r="Q108" s="24">
        <v>1.541853E-2</v>
      </c>
      <c r="R108" s="24">
        <v>-4.8409700000000007E-2</v>
      </c>
      <c r="S108" s="24">
        <v>-5.1454899999999998E-2</v>
      </c>
      <c r="T108" s="24">
        <v>0.10271036</v>
      </c>
      <c r="U108" s="24">
        <v>4.9626827000000002E-3</v>
      </c>
      <c r="V108" s="24">
        <v>8.1997389999999989E-2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45072</v>
      </c>
      <c r="B109" s="24">
        <v>-6.6955924E-2</v>
      </c>
      <c r="C109" s="24">
        <v>3.4494877E-2</v>
      </c>
      <c r="D109" s="24">
        <v>-3.8787842000000003E-2</v>
      </c>
      <c r="E109" s="24">
        <v>-3.6269426E-2</v>
      </c>
      <c r="F109" s="24">
        <v>1.2485743000000001E-2</v>
      </c>
      <c r="G109" s="24">
        <v>-4.5280456999999996E-2</v>
      </c>
      <c r="H109" s="24">
        <v>-3.8585186E-2</v>
      </c>
      <c r="I109" s="24">
        <v>6.557381000000001E-2</v>
      </c>
      <c r="J109" s="24">
        <v>5.5847170000000003E-3</v>
      </c>
      <c r="K109" s="24">
        <v>4.0052770000000001E-2</v>
      </c>
      <c r="L109" s="24">
        <v>5.9073209999999994E-2</v>
      </c>
      <c r="M109" s="24">
        <v>-0.12665896999999998</v>
      </c>
      <c r="N109" s="24">
        <v>0.10533035</v>
      </c>
      <c r="O109" s="24">
        <v>2.1887183000000001E-2</v>
      </c>
      <c r="P109" s="24">
        <v>-6.3704967000000001E-2</v>
      </c>
      <c r="Q109" s="24">
        <v>3.7418604000000001E-2</v>
      </c>
      <c r="R109" s="24">
        <v>1.1248588599999999E-3</v>
      </c>
      <c r="S109" s="24">
        <v>-4.5204997000000004E-2</v>
      </c>
      <c r="T109" s="24">
        <v>-5.8214719999999998E-2</v>
      </c>
      <c r="U109" s="24">
        <v>1.2345672E-2</v>
      </c>
      <c r="V109" s="24">
        <v>-8.5012909999999994E-3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45105</v>
      </c>
      <c r="B110" s="24">
        <v>-3.0055583E-2</v>
      </c>
      <c r="C110" s="24">
        <v>1.297617E-2</v>
      </c>
      <c r="D110" s="24">
        <v>-1.2304068E-2</v>
      </c>
      <c r="E110" s="24">
        <v>1.9863604999999999E-2</v>
      </c>
      <c r="F110" s="24">
        <v>6.0538054000000001E-2</v>
      </c>
      <c r="G110" s="24">
        <v>3.7826657E-2</v>
      </c>
      <c r="H110" s="24">
        <v>-2.7147830000000001E-2</v>
      </c>
      <c r="I110" s="24">
        <v>6.6239834000000001E-3</v>
      </c>
      <c r="J110" s="24">
        <v>2.6161194000000002E-2</v>
      </c>
      <c r="K110" s="24">
        <v>2.8526783000000001E-3</v>
      </c>
      <c r="L110" s="24">
        <v>8.5798380000000007E-2</v>
      </c>
      <c r="M110" s="24">
        <v>7.2952985999999997E-2</v>
      </c>
      <c r="N110" s="24">
        <v>4.5913934999999996E-2</v>
      </c>
      <c r="O110" s="24">
        <v>3.3602953000000005E-2</v>
      </c>
      <c r="P110" s="24">
        <v>1.6311764999999999E-2</v>
      </c>
      <c r="Q110" s="24">
        <v>-3.5159944999999998E-2</v>
      </c>
      <c r="R110" s="24">
        <v>-4.1748285000000003E-2</v>
      </c>
      <c r="S110" s="24">
        <v>-1.8331528E-2</v>
      </c>
      <c r="T110" s="24">
        <v>3.9209008000000004E-2</v>
      </c>
      <c r="U110" s="24">
        <v>0.10406506</v>
      </c>
      <c r="V110" s="24">
        <v>1.9558907E-2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45135</v>
      </c>
      <c r="B111" s="24">
        <v>6.9847225999999998E-2</v>
      </c>
      <c r="C111" s="24">
        <v>8.4876059999999989E-2</v>
      </c>
      <c r="D111" s="24">
        <v>1.5204191000000001E-2</v>
      </c>
      <c r="E111" s="24">
        <v>3.125E-2</v>
      </c>
      <c r="F111" s="24">
        <v>0.11046516000000001</v>
      </c>
      <c r="G111" s="24">
        <v>0.11558961999999999</v>
      </c>
      <c r="H111" s="24">
        <v>7.8500031999999997E-2</v>
      </c>
      <c r="I111" s="24">
        <v>3.5448909000000001E-2</v>
      </c>
      <c r="J111" s="24">
        <v>4.8107743000000001E-2</v>
      </c>
      <c r="K111" s="24">
        <v>6.6529749999999999E-2</v>
      </c>
      <c r="L111" s="24">
        <v>5.2316426999999999E-2</v>
      </c>
      <c r="M111" s="24">
        <v>0.13725984999999999</v>
      </c>
      <c r="N111" s="24">
        <v>8.3632349999999994E-2</v>
      </c>
      <c r="O111" s="24">
        <v>2.6528239999999998E-2</v>
      </c>
      <c r="P111" s="24">
        <v>0.10004448999999999</v>
      </c>
      <c r="Q111" s="24">
        <v>6.3063024999999995E-2</v>
      </c>
      <c r="R111" s="24">
        <v>5.2040576999999998E-2</v>
      </c>
      <c r="S111" s="24">
        <v>0.18915057999999998</v>
      </c>
      <c r="T111" s="24">
        <v>3.5981060000000002E-2</v>
      </c>
      <c r="U111" s="24">
        <v>9.0574379999999996E-2</v>
      </c>
      <c r="V111" s="24">
        <v>3.7199139999999999E-2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45166</v>
      </c>
      <c r="B112" s="24">
        <v>-8.6175799999999997E-2</v>
      </c>
      <c r="C112" s="24">
        <v>-8.5640670000000002E-2</v>
      </c>
      <c r="D112" s="24">
        <v>-1.1981189000000001E-2</v>
      </c>
      <c r="E112" s="24">
        <v>-9.9408679999999999E-2</v>
      </c>
      <c r="F112" s="24">
        <v>-8.138985E-2</v>
      </c>
      <c r="G112" s="24">
        <v>-4.4192370000000002E-2</v>
      </c>
      <c r="H112" s="24">
        <v>-2.7352810000000002E-2</v>
      </c>
      <c r="I112" s="24">
        <v>-6.0680569999999996E-2</v>
      </c>
      <c r="J112" s="24">
        <v>-3.3047736000000001E-2</v>
      </c>
      <c r="K112" s="24">
        <v>-7.3788699999999999E-2</v>
      </c>
      <c r="L112" s="24">
        <v>-5.0913389999999996E-2</v>
      </c>
      <c r="M112" s="24">
        <v>-9.7354999999999997E-2</v>
      </c>
      <c r="N112" s="24">
        <v>-2.9728352999999999E-2</v>
      </c>
      <c r="O112" s="24">
        <v>-1.3932586E-2</v>
      </c>
      <c r="P112" s="24">
        <v>-9.7615184999999993E-2</v>
      </c>
      <c r="Q112" s="24">
        <v>-4.6080469999999998E-2</v>
      </c>
      <c r="R112" s="24">
        <v>1.276505E-2</v>
      </c>
      <c r="S112" s="24">
        <v>0.14090633</v>
      </c>
      <c r="T112" s="24">
        <v>-6.8873169999999996E-3</v>
      </c>
      <c r="U112" s="24">
        <v>6.7521333999999997E-3</v>
      </c>
      <c r="V112" s="24">
        <v>-4.2897280000000003E-2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45197</v>
      </c>
      <c r="B113" s="24">
        <v>-1.4531016000000001E-2</v>
      </c>
      <c r="C113" s="24">
        <v>-9.0528129999999998E-2</v>
      </c>
      <c r="D113" s="24">
        <v>-3.2481610000000001E-2</v>
      </c>
      <c r="E113" s="24">
        <v>3.3647895000000004E-2</v>
      </c>
      <c r="F113" s="24">
        <v>-0.12746107000000001</v>
      </c>
      <c r="G113" s="24">
        <v>-6.4979610000000007E-2</v>
      </c>
      <c r="H113" s="24">
        <v>-6.6729784000000006E-3</v>
      </c>
      <c r="I113" s="24">
        <v>-2.3134052999999998E-2</v>
      </c>
      <c r="J113" s="24">
        <v>-7.4841740000000004E-2</v>
      </c>
      <c r="K113" s="24">
        <v>-5.1831664999999999E-2</v>
      </c>
      <c r="L113" s="24">
        <v>-3.8813530999999998E-2</v>
      </c>
      <c r="M113" s="24">
        <v>-6.8702340000000001E-2</v>
      </c>
      <c r="N113" s="24">
        <v>-0.12810362</v>
      </c>
      <c r="O113" s="24">
        <v>8.4320307000000008E-3</v>
      </c>
      <c r="P113" s="24">
        <v>-3.7850022000000004E-2</v>
      </c>
      <c r="Q113" s="24">
        <v>-2.6651859999999999E-2</v>
      </c>
      <c r="R113" s="24">
        <v>-5.1715612000000001E-2</v>
      </c>
      <c r="S113" s="24">
        <v>6.5767765000000007E-4</v>
      </c>
      <c r="T113" s="24">
        <v>1.6832829000000001E-2</v>
      </c>
      <c r="U113" s="24">
        <v>-9.322596000000001E-2</v>
      </c>
      <c r="V113" s="24">
        <v>-4.7024307000000001E-2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45226</v>
      </c>
      <c r="B114" s="24">
        <v>-4.4531527000000001E-2</v>
      </c>
      <c r="C114" s="24">
        <v>-5.9584140000000001E-2</v>
      </c>
      <c r="D114" s="24">
        <v>-8.8630260000000002E-2</v>
      </c>
      <c r="E114" s="24">
        <v>-7.661772E-2</v>
      </c>
      <c r="F114" s="24">
        <v>0.14608072999999999</v>
      </c>
      <c r="G114" s="24">
        <v>-2.6986360000000001E-2</v>
      </c>
      <c r="H114" s="24">
        <v>-2.0633400000000003E-2</v>
      </c>
      <c r="I114" s="24">
        <v>-2.9043793999999998E-2</v>
      </c>
      <c r="J114" s="24">
        <v>-6.7385014999999993E-2</v>
      </c>
      <c r="K114" s="24">
        <v>-7.8117130000000007E-2</v>
      </c>
      <c r="L114" s="24">
        <v>-1.7399847999999999E-2</v>
      </c>
      <c r="M114" s="24">
        <v>-2.0623981999999999E-2</v>
      </c>
      <c r="N114" s="24">
        <v>7.8765154000000007E-3</v>
      </c>
      <c r="O114" s="24">
        <v>-2.9152572000000002E-2</v>
      </c>
      <c r="P114" s="24">
        <v>-2.4208604999999998E-2</v>
      </c>
      <c r="Q114" s="24">
        <v>-9.6406159999999991E-2</v>
      </c>
      <c r="R114" s="24">
        <v>-6.3361109999999998E-2</v>
      </c>
      <c r="S114" s="24">
        <v>-0.10620402999999999</v>
      </c>
      <c r="T114" s="24">
        <v>-0.13400387999999999</v>
      </c>
      <c r="U114" s="24">
        <v>-0.10872782</v>
      </c>
      <c r="V114" s="24">
        <v>-6.5535839999999998E-2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45258</v>
      </c>
      <c r="B115" s="24">
        <v>2.5727033999999999E-2</v>
      </c>
      <c r="C115" s="24">
        <v>9.757101E-2</v>
      </c>
      <c r="D115" s="24">
        <v>7.3182700000000003E-2</v>
      </c>
      <c r="E115" s="24">
        <v>8.8134049999999992E-2</v>
      </c>
      <c r="F115" s="24">
        <v>0.15647674</v>
      </c>
      <c r="G115" s="24">
        <v>6.1042547000000003E-2</v>
      </c>
      <c r="H115" s="24">
        <v>4.2626259999999999E-2</v>
      </c>
      <c r="I115" s="24">
        <v>0.12172115</v>
      </c>
      <c r="J115" s="24">
        <v>0.14524115000000001</v>
      </c>
      <c r="K115" s="24">
        <v>0.16196929999999998</v>
      </c>
      <c r="L115" s="24">
        <v>0.13999330499999998</v>
      </c>
      <c r="M115" s="24">
        <v>0.10853135999999999</v>
      </c>
      <c r="N115" s="24">
        <v>0.12052894</v>
      </c>
      <c r="O115" s="24">
        <v>5.8892010000000002E-2</v>
      </c>
      <c r="P115" s="24">
        <v>3.1727195E-2</v>
      </c>
      <c r="Q115" s="24">
        <v>9.4065670000000004E-2</v>
      </c>
      <c r="R115" s="24">
        <v>9.5013379999999998E-3</v>
      </c>
      <c r="S115" s="24">
        <v>6.0294150000000005E-2</v>
      </c>
      <c r="T115" s="24">
        <v>0.11652303</v>
      </c>
      <c r="U115" s="24">
        <v>9.211612000000001E-2</v>
      </c>
      <c r="V115" s="24">
        <v>8.8558909999999991E-2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45288</v>
      </c>
      <c r="B116" s="24">
        <v>-2.4969518000000003E-2</v>
      </c>
      <c r="C116" s="24">
        <v>6.00394E-2</v>
      </c>
      <c r="D116" s="24">
        <v>2.5616170000000001E-2</v>
      </c>
      <c r="E116" s="24">
        <v>3.8087726000000002E-2</v>
      </c>
      <c r="F116" s="24">
        <v>5.5515885000000001E-2</v>
      </c>
      <c r="G116" s="24">
        <v>0.14122878999999999</v>
      </c>
      <c r="H116" s="24">
        <v>1.4327288000000001E-2</v>
      </c>
      <c r="I116" s="24">
        <v>6.4366220000000002E-2</v>
      </c>
      <c r="J116" s="24">
        <v>0.10502565000000001</v>
      </c>
      <c r="K116" s="24">
        <v>6.6401479999999999E-2</v>
      </c>
      <c r="L116" s="24">
        <v>6.6208840000000005E-2</v>
      </c>
      <c r="M116" s="24">
        <v>9.5218420000000008E-3</v>
      </c>
      <c r="N116" s="24">
        <v>1.3968110000000001E-2</v>
      </c>
      <c r="O116" s="24">
        <v>7.7599405999999996E-2</v>
      </c>
      <c r="P116" s="24">
        <v>-4.0832519999999997E-2</v>
      </c>
      <c r="Q116" s="24">
        <v>4.6162723999999995E-2</v>
      </c>
      <c r="R116" s="24">
        <v>1.0296702E-2</v>
      </c>
      <c r="S116" s="24">
        <v>-0.10041195</v>
      </c>
      <c r="T116" s="24">
        <v>2.4778843000000002E-3</v>
      </c>
      <c r="U116" s="24">
        <v>3.4370302999999998E-2</v>
      </c>
      <c r="V116" s="24">
        <v>8.2908040000000002E-2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45317</v>
      </c>
      <c r="B117" s="24">
        <v>-3.8058220999999996E-2</v>
      </c>
      <c r="C117" s="24">
        <v>-7.6566935000000003E-2</v>
      </c>
      <c r="D117" s="24">
        <v>-3.9586126999999999E-2</v>
      </c>
      <c r="E117" s="24">
        <v>1.4581800000000001E-2</v>
      </c>
      <c r="F117" s="24">
        <v>-7.1210090000000004E-2</v>
      </c>
      <c r="G117" s="24">
        <v>-2.2293031000000001E-2</v>
      </c>
      <c r="H117" s="24">
        <v>-4.243195E-3</v>
      </c>
      <c r="I117" s="24">
        <v>-2.2376657000000001E-2</v>
      </c>
      <c r="J117" s="24">
        <v>-2.3101807000000002E-2</v>
      </c>
      <c r="K117" s="24">
        <v>-9.8211650000000011E-2</v>
      </c>
      <c r="L117" s="24">
        <v>-4.9558579999999998E-2</v>
      </c>
      <c r="M117" s="24">
        <v>-3.1997979000000003E-2</v>
      </c>
      <c r="N117" s="24">
        <v>4.7233460000000005E-2</v>
      </c>
      <c r="O117" s="24">
        <v>3.4679174000000002E-3</v>
      </c>
      <c r="P117" s="24">
        <v>-5.6599139999999999E-2</v>
      </c>
      <c r="Q117" s="24">
        <v>-2.0683943999999999E-2</v>
      </c>
      <c r="R117" s="24">
        <v>-3.3689976000000003E-2</v>
      </c>
      <c r="S117" s="24">
        <v>9.9719520000000006E-2</v>
      </c>
      <c r="T117" s="24">
        <v>1.1455535999999999E-2</v>
      </c>
      <c r="U117" s="24">
        <v>-3.0983686E-3</v>
      </c>
      <c r="V117" s="24">
        <v>1.9385338000000002E-2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45350</v>
      </c>
      <c r="B118" s="24">
        <v>2.9874801999999999E-2</v>
      </c>
      <c r="C118" s="24">
        <v>-6.5560936999999996E-3</v>
      </c>
      <c r="D118" s="24">
        <v>5.5737734000000004E-2</v>
      </c>
      <c r="E118" s="24">
        <v>3.5174012000000004E-2</v>
      </c>
      <c r="F118" s="24">
        <v>9.8306660000000004E-2</v>
      </c>
      <c r="G118" s="24">
        <v>2.8149247000000002E-2</v>
      </c>
      <c r="H118" s="24">
        <v>2.0359755E-2</v>
      </c>
      <c r="I118" s="24">
        <v>1.9111156000000001E-2</v>
      </c>
      <c r="J118" s="24">
        <v>-2.2593736999999999E-2</v>
      </c>
      <c r="K118" s="24">
        <v>7.8151344999999997E-2</v>
      </c>
      <c r="L118" s="24">
        <v>-5.9932470000000006E-4</v>
      </c>
      <c r="M118" s="24">
        <v>-6.8887176999999994E-2</v>
      </c>
      <c r="N118" s="24">
        <v>3.1443356999999998E-2</v>
      </c>
      <c r="O118" s="24">
        <v>3.8015962E-2</v>
      </c>
      <c r="P118" s="24">
        <v>1.9387007000000001E-2</v>
      </c>
      <c r="Q118" s="24">
        <v>2.6753068000000001E-2</v>
      </c>
      <c r="R118" s="24">
        <v>1.0159731E-2</v>
      </c>
      <c r="S118" s="24">
        <v>5.6956649999999998E-2</v>
      </c>
      <c r="T118" s="24">
        <v>-2.9980004000000001E-2</v>
      </c>
      <c r="U118" s="24">
        <v>5.0116540000000001E-2</v>
      </c>
      <c r="V118" s="24">
        <v>3.3395290000000001E-2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45379</v>
      </c>
      <c r="B119" s="24">
        <v>1.7248154000000002E-2</v>
      </c>
      <c r="C119" s="24">
        <v>3.1444073000000003E-2</v>
      </c>
      <c r="D119" s="24">
        <v>-4.4363737000000002E-4</v>
      </c>
      <c r="E119" s="24">
        <v>9.4994307000000004E-3</v>
      </c>
      <c r="F119" s="24">
        <v>1.0278344E-2</v>
      </c>
      <c r="G119" s="24">
        <v>0.12814866999999999</v>
      </c>
      <c r="H119" s="24">
        <v>1.1137009E-2</v>
      </c>
      <c r="I119" s="24">
        <v>6.1491490000000003E-2</v>
      </c>
      <c r="J119" s="24">
        <v>6.8115233999999997E-2</v>
      </c>
      <c r="K119" s="24">
        <v>4.6141862999999998E-2</v>
      </c>
      <c r="L119" s="24">
        <v>-2.7886093000000001E-2</v>
      </c>
      <c r="M119" s="24">
        <v>6.1517476999999994E-2</v>
      </c>
      <c r="N119" s="24">
        <v>-2.4992227999999999E-4</v>
      </c>
      <c r="O119" s="24">
        <v>1.0379910000000001E-2</v>
      </c>
      <c r="P119" s="24">
        <v>2.1074295E-2</v>
      </c>
      <c r="Q119" s="24">
        <v>-3.2364250000000004E-2</v>
      </c>
      <c r="R119" s="24">
        <v>-8.4729790000000003E-3</v>
      </c>
      <c r="S119" s="24">
        <v>-3.6461115000000002E-2</v>
      </c>
      <c r="T119" s="24">
        <v>1.5796661E-2</v>
      </c>
      <c r="U119" s="24">
        <v>2.8486847999999999E-2</v>
      </c>
      <c r="V119" s="24">
        <v>-8.976698E-3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45408</v>
      </c>
      <c r="B120" s="24">
        <v>1.6570210000000002E-2</v>
      </c>
      <c r="C120" s="24">
        <v>-3.0109286000000002E-3</v>
      </c>
      <c r="D120" s="24">
        <v>-9.8535360000000002E-2</v>
      </c>
      <c r="E120" s="24">
        <v>-8.1795100000000009E-2</v>
      </c>
      <c r="F120" s="24">
        <v>1.186943E-2</v>
      </c>
      <c r="G120" s="24">
        <v>4.9022199999999995E-2</v>
      </c>
      <c r="H120" s="24">
        <v>2.2487402E-2</v>
      </c>
      <c r="I120" s="24">
        <v>-3.2456874999999996E-2</v>
      </c>
      <c r="J120" s="24">
        <v>-3.5492717999999999E-2</v>
      </c>
      <c r="K120" s="24">
        <v>-5.6176424000000003E-2</v>
      </c>
      <c r="L120" s="24">
        <v>-2.7143657000000002E-2</v>
      </c>
      <c r="M120" s="24">
        <v>2.2210956E-2</v>
      </c>
      <c r="N120" s="24">
        <v>2.4119020000000001E-2</v>
      </c>
      <c r="O120" s="24">
        <v>1.4150023000000001E-2</v>
      </c>
      <c r="P120" s="24">
        <v>6.5945150000000008E-2</v>
      </c>
      <c r="Q120" s="24">
        <v>-2.4943232999999999E-2</v>
      </c>
      <c r="R120" s="24">
        <v>-7.5893999999999996E-3</v>
      </c>
      <c r="S120" s="24">
        <v>0.10378408</v>
      </c>
      <c r="T120" s="24">
        <v>-3.0425965999999999E-2</v>
      </c>
      <c r="U120" s="24">
        <v>-0.1151079</v>
      </c>
      <c r="V120" s="24">
        <v>-3.1702936000000001E-2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45440</v>
      </c>
      <c r="B121" s="24">
        <v>5.3070784000000008E-3</v>
      </c>
      <c r="C121" s="24">
        <v>0.11098528000000001</v>
      </c>
      <c r="D121" s="24">
        <v>5.9084890000000003E-3</v>
      </c>
      <c r="E121" s="24">
        <v>-1.1825024999999999E-2</v>
      </c>
      <c r="F121" s="24">
        <v>5.6975245000000001E-2</v>
      </c>
      <c r="G121" s="24">
        <v>6.8137883999999996E-2</v>
      </c>
      <c r="H121" s="24">
        <v>3.9048433E-2</v>
      </c>
      <c r="I121" s="24">
        <v>0.11040342</v>
      </c>
      <c r="J121" s="24">
        <v>-2.3036659000000001E-2</v>
      </c>
      <c r="K121" s="24">
        <v>2.1945119999999999E-2</v>
      </c>
      <c r="L121" s="24">
        <v>-3.6144613999999999E-2</v>
      </c>
      <c r="M121" s="24">
        <v>6.8930984000000001E-2</v>
      </c>
      <c r="N121" s="24">
        <v>3.4533261999999995E-2</v>
      </c>
      <c r="O121" s="24">
        <v>2.3700355999999999E-2</v>
      </c>
      <c r="P121" s="24">
        <v>6.2573790000000004E-2</v>
      </c>
      <c r="Q121" s="24">
        <v>-3.4302354E-2</v>
      </c>
      <c r="R121" s="24">
        <v>2.0295382000000001E-3</v>
      </c>
      <c r="S121" s="24">
        <v>9.0244529999999989E-2</v>
      </c>
      <c r="T121" s="24">
        <v>-5.29986E-2</v>
      </c>
      <c r="U121" s="24">
        <v>4.2276382000000001E-2</v>
      </c>
      <c r="V121" s="24">
        <v>-5.7998122999999999E-2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45471</v>
      </c>
      <c r="B122" s="24">
        <v>-4.2032185E-2</v>
      </c>
      <c r="C122" s="24">
        <v>-9.8173320000000008E-2</v>
      </c>
      <c r="D122" s="24">
        <v>-2.3615240000000003E-2</v>
      </c>
      <c r="E122" s="24">
        <v>-2.1736681000000001E-2</v>
      </c>
      <c r="F122" s="24">
        <v>-9.4934700000000004E-3</v>
      </c>
      <c r="G122" s="24">
        <v>-6.0860869999999997E-2</v>
      </c>
      <c r="H122" s="24">
        <v>-1.4265775999999999E-2</v>
      </c>
      <c r="I122" s="24">
        <v>3.6137700000000002E-2</v>
      </c>
      <c r="J122" s="24">
        <v>-0.12593042000000002</v>
      </c>
      <c r="K122" s="24">
        <v>2.1010279999999999E-2</v>
      </c>
      <c r="L122" s="24">
        <v>-7.1470795000000004E-2</v>
      </c>
      <c r="M122" s="24">
        <v>2.8039455000000001E-2</v>
      </c>
      <c r="N122" s="24">
        <v>-5.8918356999999998E-2</v>
      </c>
      <c r="O122" s="24">
        <v>4.1448829999999999E-2</v>
      </c>
      <c r="P122" s="24">
        <v>-5.8765054000000004E-2</v>
      </c>
      <c r="Q122" s="24">
        <v>6.4012765999999999E-2</v>
      </c>
      <c r="R122" s="24">
        <v>-4.5307100000000003E-2</v>
      </c>
      <c r="S122" s="24">
        <v>-1.6413987000000001E-2</v>
      </c>
      <c r="T122" s="24">
        <v>5.2382707999999993E-2</v>
      </c>
      <c r="U122" s="24">
        <v>-5.0701976000000003E-2</v>
      </c>
      <c r="V122" s="24">
        <v>2.3557663E-2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0.1501286</v>
      </c>
      <c r="C126" s="24" cm="1">
        <f t="array" ref="C126">MAX(_xlfn._xlws.FILTER(C1:C122, ISNUMBER(C1:C122)))</f>
        <v>0.21658539000000002</v>
      </c>
      <c r="D126" s="24" cm="1">
        <f t="array" ref="D126">MAX(_xlfn._xlws.FILTER(D1:D122, ISNUMBER(D1:D122)))</f>
        <v>0.26702832999999998</v>
      </c>
      <c r="E126" s="24" cm="1">
        <f t="array" ref="E126">MAX(_xlfn._xlws.FILTER(E1:E122, ISNUMBER(E1:E122)))</f>
        <v>0.12878202999999999</v>
      </c>
      <c r="F126" s="24" cm="1">
        <f t="array" ref="F126">MAX(_xlfn._xlws.FILTER(F1:F122, ISNUMBER(F1:F122)))</f>
        <v>0.26059329999999997</v>
      </c>
      <c r="G126" s="24" cm="1">
        <f t="array" ref="G126">MAX(_xlfn._xlws.FILTER(G1:G122, ISNUMBER(G1:G122)))</f>
        <v>0.21118497999999999</v>
      </c>
      <c r="H126" s="24" cm="1">
        <f t="array" ref="H126">MAX(_xlfn._xlws.FILTER(H1:H122, ISNUMBER(H1:H122)))</f>
        <v>0.103515625</v>
      </c>
      <c r="I126" s="24" cm="1">
        <f t="array" ref="I126">MAX(_xlfn._xlws.FILTER(I1:I122, ISNUMBER(I1:I122)))</f>
        <v>0.14867759</v>
      </c>
      <c r="J126" s="24" cm="1">
        <f t="array" ref="J126">MAX(_xlfn._xlws.FILTER(J1:J122, ISNUMBER(J1:J122)))</f>
        <v>0.20699715000000002</v>
      </c>
      <c r="K126" s="24" cm="1">
        <f t="array" ref="K126">MAX(_xlfn._xlws.FILTER(K1:K122, ISNUMBER(K1:K122)))</f>
        <v>0.17916107000000001</v>
      </c>
      <c r="L126" s="24" cm="1">
        <f t="array" ref="L126">MAX(_xlfn._xlws.FILTER(L1:L122, ISNUMBER(L1:L122)))</f>
        <v>0.33333336000000002</v>
      </c>
      <c r="M126" s="24" cm="1">
        <f t="array" ref="M126">MAX(_xlfn._xlws.FILTER(M1:M122, ISNUMBER(M1:M122)))</f>
        <v>0.16513943</v>
      </c>
      <c r="N126" s="24" cm="1">
        <f t="array" ref="N126">MAX(_xlfn._xlws.FILTER(N1:N122, ISNUMBER(N1:N122)))</f>
        <v>0.29350221999999998</v>
      </c>
      <c r="O126" s="24" cm="1">
        <f t="array" ref="O126">MAX(_xlfn._xlws.FILTER(O1:O122, ISNUMBER(O1:O122)))</f>
        <v>0.12976826</v>
      </c>
      <c r="P126" s="24" cm="1">
        <f t="array" ref="P126">MAX(_xlfn._xlws.FILTER(P1:P122, ISNUMBER(P1:P122)))</f>
        <v>0.21934139999999999</v>
      </c>
      <c r="Q126" s="24" cm="1">
        <f t="array" ref="Q126">MAX(_xlfn._xlws.FILTER(Q1:Q122, ISNUMBER(Q1:Q122)))</f>
        <v>0.15640057000000002</v>
      </c>
      <c r="R126" s="24" cm="1">
        <f t="array" ref="R126">MAX(_xlfn._xlws.FILTER(R1:R122, ISNUMBER(R1:R122)))</f>
        <v>0.19027446999999997</v>
      </c>
      <c r="S126" s="24" cm="1">
        <f t="array" ref="S126">MAX(_xlfn._xlws.FILTER(S1:S122, ISNUMBER(S1:S122)))</f>
        <v>0.26663006</v>
      </c>
      <c r="T126" s="24" cm="1">
        <f t="array" ref="T126">MAX(_xlfn._xlws.FILTER(T1:T122, ISNUMBER(T1:T122)))</f>
        <v>0.19401323000000001</v>
      </c>
      <c r="U126" s="24" cm="1">
        <f t="array" ref="U126">MAX(_xlfn._xlws.FILTER(U1:U122, ISNUMBER(U1:U122)))</f>
        <v>0.17680609</v>
      </c>
      <c r="V126" s="24" cm="1">
        <f t="array" ref="V126">MAX(_xlfn._xlws.FILTER(V1:V122, ISNUMBER(V1:V122)))</f>
        <v>0.14436293</v>
      </c>
    </row>
    <row r="127" spans="1:38" x14ac:dyDescent="0.35">
      <c r="A127" t="s">
        <v>85</v>
      </c>
      <c r="B127" s="24" cm="1">
        <f t="array" ref="B127">MIN(_xlfn._xlws.FILTER(B2:B122, ISNUMBER(B2:B122)))</f>
        <v>-0.12224502</v>
      </c>
      <c r="C127" s="24" cm="1">
        <f t="array" ref="C127">MIN(_xlfn._xlws.FILTER(C2:C122, ISNUMBER(C2:C122)))</f>
        <v>-0.23961417999999998</v>
      </c>
      <c r="D127" s="24" cm="1">
        <f t="array" ref="D127">MIN(_xlfn._xlws.FILTER(D2:D122, ISNUMBER(D2:D122)))</f>
        <v>-0.33672530000000001</v>
      </c>
      <c r="E127" s="24" cm="1">
        <f t="array" ref="E127">MIN(_xlfn._xlws.FILTER(E2:E122, ISNUMBER(E2:E122)))</f>
        <v>-0.23990417</v>
      </c>
      <c r="F127" s="24" cm="1">
        <f t="array" ref="F127">MIN(_xlfn._xlws.FILTER(F2:F122, ISNUMBER(F2:F122)))</f>
        <v>-0.19683653000000001</v>
      </c>
      <c r="G127" s="24" cm="1">
        <f t="array" ref="G127">MIN(_xlfn._xlws.FILTER(G2:G122, ISNUMBER(G2:G122)))</f>
        <v>-0.28841227000000003</v>
      </c>
      <c r="H127" s="24" cm="1">
        <f t="array" ref="H127">MIN(_xlfn._xlws.FILTER(H2:H122, ISNUMBER(H2:H122)))</f>
        <v>-0.14478116999999999</v>
      </c>
      <c r="I127" s="24" cm="1">
        <f t="array" ref="I127">MIN(_xlfn._xlws.FILTER(I2:I122, ISNUMBER(I2:I122)))</f>
        <v>-0.15278512</v>
      </c>
      <c r="J127" s="24" cm="1">
        <f t="array" ref="J127">MIN(_xlfn._xlws.FILTER(J2:J122, ISNUMBER(J2:J122)))</f>
        <v>-0.32916866</v>
      </c>
      <c r="K127" s="24" cm="1">
        <f t="array" ref="K127">MIN(_xlfn._xlws.FILTER(K2:K122, ISNUMBER(K2:K122)))</f>
        <v>-0.17558224</v>
      </c>
      <c r="L127" s="24" cm="1">
        <f t="array" ref="L127">MIN(_xlfn._xlws.FILTER(L2:L122, ISNUMBER(L2:L122)))</f>
        <v>-0.37982273</v>
      </c>
      <c r="M127" s="24" cm="1">
        <f t="array" ref="M127">MIN(_xlfn._xlws.FILTER(M2:M122, ISNUMBER(M2:M122)))</f>
        <v>-0.30114196999999998</v>
      </c>
      <c r="N127" s="24" cm="1">
        <f t="array" ref="N127">MIN(_xlfn._xlws.FILTER(N2:N122, ISNUMBER(N2:N122)))</f>
        <v>-0.27194977000000004</v>
      </c>
      <c r="O127" s="24" cm="1">
        <f t="array" ref="O127">MIN(_xlfn._xlws.FILTER(O2:O122, ISNUMBER(O2:O122)))</f>
        <v>-0.26250385000000004</v>
      </c>
      <c r="P127" s="24" cm="1">
        <f t="array" ref="P127">MIN(_xlfn._xlws.FILTER(P2:P122, ISNUMBER(P2:P122)))</f>
        <v>-0.17515928</v>
      </c>
      <c r="Q127" s="24" cm="1">
        <f t="array" ref="Q127">MIN(_xlfn._xlws.FILTER(Q2:Q122, ISNUMBER(Q2:Q122)))</f>
        <v>-0.12345141</v>
      </c>
      <c r="R127" s="24" cm="1">
        <f t="array" ref="R127">MIN(_xlfn._xlws.FILTER(R2:R122, ISNUMBER(R2:R122)))</f>
        <v>-0.17960197</v>
      </c>
      <c r="S127" s="24" cm="1">
        <f t="array" ref="S127">MIN(_xlfn._xlws.FILTER(S2:S122, ISNUMBER(S2:S122)))</f>
        <v>-0.23999994000000002</v>
      </c>
      <c r="T127" s="24" cm="1">
        <f t="array" ref="T127">MIN(_xlfn._xlws.FILTER(T2:T122, ISNUMBER(T2:T122)))</f>
        <v>-0.20361249999999997</v>
      </c>
      <c r="U127" s="24" cm="1">
        <f t="array" ref="U127">MIN(_xlfn._xlws.FILTER(U2:U122, ISNUMBER(U2:U122)))</f>
        <v>-0.23435222999999999</v>
      </c>
      <c r="V127" s="24" cm="1">
        <f t="array" ref="V127">MIN(_xlfn._xlws.FILTER(V2:V122, ISNUMBER(V2:V122)))</f>
        <v>-0.15415895000000002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32</v>
      </c>
      <c r="D129">
        <f>COUNTIF(D2:D122, "&lt;"&amp;Assumption!$E$50)</f>
        <v>20</v>
      </c>
      <c r="E129">
        <f>COUNTIF(E2:E122, "&lt;"&amp;Assumption!$E$50)</f>
        <v>21</v>
      </c>
      <c r="F129">
        <f>COUNTIF(F2:F122, "&lt;"&amp;Assumption!$E$50)</f>
        <v>31</v>
      </c>
      <c r="G129">
        <f>COUNTIF(G2:G122, "&lt;"&amp;Assumption!$E$50)</f>
        <v>28</v>
      </c>
      <c r="H129">
        <f>COUNTIF(H2:H122, "&lt;"&amp;Assumption!$E$50)</f>
        <v>17</v>
      </c>
      <c r="I129">
        <f>COUNTIF(I2:I122, "&lt;"&amp;Assumption!$E$50)</f>
        <v>15</v>
      </c>
      <c r="J129">
        <f>COUNTIF(J2:J122, "&lt;"&amp;Assumption!$E$50)</f>
        <v>21</v>
      </c>
      <c r="K129">
        <f>COUNTIF(K2:K122, "&lt;"&amp;Assumption!$E$50)</f>
        <v>27</v>
      </c>
      <c r="L129">
        <f>COUNTIF(L2:L122, "&lt;"&amp;Assumption!$E$50)</f>
        <v>33</v>
      </c>
      <c r="M129">
        <f>COUNTIF(M2:M122, "&lt;"&amp;Assumption!$E$50)</f>
        <v>34</v>
      </c>
      <c r="N129">
        <f>COUNTIF(N2:N122, "&lt;"&amp;Assumption!$E$50)</f>
        <v>31</v>
      </c>
      <c r="O129">
        <f>COUNTIF(O2:O122, "&lt;"&amp;Assumption!$E$50)</f>
        <v>16</v>
      </c>
      <c r="P129">
        <f>COUNTIF(P2:P122, "&lt;"&amp;Assumption!$E$50)</f>
        <v>29</v>
      </c>
      <c r="Q129">
        <f>COUNTIF(Q2:Q122, "&lt;"&amp;Assumption!$E$50)</f>
        <v>20</v>
      </c>
      <c r="R129">
        <f>COUNTIF(R2:R122, "&lt;"&amp;Assumption!$E$50)</f>
        <v>11</v>
      </c>
      <c r="S129">
        <f>COUNTIF(S2:S122, "&lt;"&amp;Assumption!$E$50)</f>
        <v>34</v>
      </c>
      <c r="T129">
        <f>COUNTIF(T2:T122, "&lt;"&amp;Assumption!$E$50)</f>
        <v>25</v>
      </c>
      <c r="U129">
        <f>COUNTIF(U2:U122, "&lt;"&amp;Assumption!$E$50)</f>
        <v>28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96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105</v>
      </c>
    </row>
    <row r="132" spans="1:29" x14ac:dyDescent="0.35">
      <c r="A132" t="s">
        <v>88</v>
      </c>
      <c r="B132" s="9">
        <f t="shared" ref="B132:V132" si="1">B129/B130</f>
        <v>0.17708333333333334</v>
      </c>
      <c r="C132" s="9">
        <f t="shared" si="1"/>
        <v>0.26446280991735538</v>
      </c>
      <c r="D132" s="9">
        <f t="shared" si="1"/>
        <v>0.16528925619834711</v>
      </c>
      <c r="E132" s="9">
        <f t="shared" si="1"/>
        <v>0.17355371900826447</v>
      </c>
      <c r="F132" s="9">
        <f t="shared" si="1"/>
        <v>0.256198347107438</v>
      </c>
      <c r="G132" s="9">
        <f t="shared" si="1"/>
        <v>0.23140495867768596</v>
      </c>
      <c r="H132" s="9">
        <f t="shared" si="1"/>
        <v>0.14049586776859505</v>
      </c>
      <c r="I132" s="9">
        <f t="shared" si="1"/>
        <v>0.12396694214876033</v>
      </c>
      <c r="J132" s="9">
        <f t="shared" si="1"/>
        <v>0.17355371900826447</v>
      </c>
      <c r="K132" s="9">
        <f t="shared" si="1"/>
        <v>0.2231404958677686</v>
      </c>
      <c r="L132" s="9">
        <f t="shared" si="1"/>
        <v>0.27272727272727271</v>
      </c>
      <c r="M132" s="9">
        <f t="shared" si="1"/>
        <v>0.28099173553719009</v>
      </c>
      <c r="N132" s="9">
        <f t="shared" si="1"/>
        <v>0.256198347107438</v>
      </c>
      <c r="O132" s="9">
        <f t="shared" si="1"/>
        <v>0.13223140495867769</v>
      </c>
      <c r="P132" s="9">
        <f t="shared" si="1"/>
        <v>0.23966942148760331</v>
      </c>
      <c r="Q132" s="9">
        <f t="shared" si="1"/>
        <v>0.16528925619834711</v>
      </c>
      <c r="R132" s="9">
        <f t="shared" si="1"/>
        <v>9.0909090909090912E-2</v>
      </c>
      <c r="S132" s="9">
        <f t="shared" si="1"/>
        <v>0.28099173553719009</v>
      </c>
      <c r="T132" s="9">
        <f t="shared" si="1"/>
        <v>0.20661157024793389</v>
      </c>
      <c r="U132" s="9">
        <f t="shared" si="1"/>
        <v>0.23140495867768596</v>
      </c>
      <c r="V132" s="9">
        <f t="shared" si="1"/>
        <v>0.12380952380952381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0.23699999999999999</v>
      </c>
      <c r="C134" s="9" cm="1">
        <f t="array" ref="C134">_xlfn.PERCENTRANK.EXC(_xlfn._xlws.FILTER(C2:C122, ISNUMBER(C2:C122)),C122)</f>
        <v>0.09</v>
      </c>
      <c r="D134" s="9" cm="1">
        <f t="array" ref="D134">_xlfn.PERCENTRANK.EXC(_xlfn._xlws.FILTER(D2:D122, ISNUMBER(D2:D122)),D122)</f>
        <v>0.311</v>
      </c>
      <c r="E134" s="9" cm="1">
        <f t="array" ref="E134">_xlfn.PERCENTRANK.EXC(_xlfn._xlws.FILTER(E2:E122, ISNUMBER(E2:E122)),E122)</f>
        <v>0.30299999999999999</v>
      </c>
      <c r="F134" s="9" cm="1">
        <f t="array" ref="F134">_xlfn.PERCENTRANK.EXC(_xlfn._xlws.FILTER(F2:F122, ISNUMBER(F2:F122)),F122)</f>
        <v>0.45</v>
      </c>
      <c r="G134" s="9" cm="1">
        <f t="array" ref="G134">_xlfn.PERCENTRANK.EXC(_xlfn._xlws.FILTER(G2:G122, ISNUMBER(G2:G122)),G122)</f>
        <v>0.18</v>
      </c>
      <c r="H134" s="9" cm="1">
        <f t="array" ref="H134">_xlfn.PERCENTRANK.EXC(_xlfn._xlws.FILTER(H2:H122, ISNUMBER(H2:H122)),H122)</f>
        <v>0.36799999999999999</v>
      </c>
      <c r="I134" s="9" cm="1">
        <f t="array" ref="I134">_xlfn.PERCENTRANK.EXC(_xlfn._xlws.FILTER(I2:I122, ISNUMBER(I2:I122)),I122)</f>
        <v>0.71299999999999997</v>
      </c>
      <c r="J134" s="9" cm="1">
        <f t="array" ref="J134">_xlfn.PERCENTRANK.EXC(_xlfn._xlws.FILTER(J2:J122, ISNUMBER(J2:J122)),J122)</f>
        <v>3.2000000000000001E-2</v>
      </c>
      <c r="K134" s="9" cm="1">
        <f t="array" ref="K134">_xlfn.PERCENTRANK.EXC(_xlfn._xlws.FILTER(K2:K122, ISNUMBER(K2:K122)),K122)</f>
        <v>0.60599999999999998</v>
      </c>
      <c r="L134" s="9" cm="1">
        <f t="array" ref="L134">_xlfn.PERCENTRANK.EXC(_xlfn._xlws.FILTER(L2:L122, ISNUMBER(L2:L122)),L122)</f>
        <v>0.20399999999999999</v>
      </c>
      <c r="M134" s="9" cm="1">
        <f t="array" ref="M134">_xlfn.PERCENTRANK.EXC(_xlfn._xlws.FILTER(M2:M122, ISNUMBER(M2:M122)),M122)</f>
        <v>0.60599999999999998</v>
      </c>
      <c r="N134" s="9" cm="1">
        <f t="array" ref="N134">_xlfn.PERCENTRANK.EXC(_xlfn._xlws.FILTER(N2:N122, ISNUMBER(N2:N122)),N122)</f>
        <v>0.23699999999999999</v>
      </c>
      <c r="O134" s="9" cm="1">
        <f t="array" ref="O134">_xlfn.PERCENTRANK.EXC(_xlfn._xlws.FILTER(O2:O122, ISNUMBER(O2:O122)),O122)</f>
        <v>0.77800000000000002</v>
      </c>
      <c r="P134" s="9" cm="1">
        <f t="array" ref="P134">_xlfn.PERCENTRANK.EXC(_xlfn._xlws.FILTER(P2:P122, ISNUMBER(P2:P122)),P122)</f>
        <v>0.19600000000000001</v>
      </c>
      <c r="Q134" s="9" cm="1">
        <f t="array" ref="Q134">_xlfn.PERCENTRANK.EXC(_xlfn._xlws.FILTER(Q2:Q122, ISNUMBER(Q2:Q122)),Q122)</f>
        <v>0.89300000000000002</v>
      </c>
      <c r="R134" s="9" cm="1">
        <f t="array" ref="R134">_xlfn.PERCENTRANK.EXC(_xlfn._xlws.FILTER(R2:R122, ISNUMBER(R2:R122)),R122)</f>
        <v>0.122</v>
      </c>
      <c r="S134" s="9" cm="1">
        <f t="array" ref="S134">_xlfn.PERCENTRANK.EXC(_xlfn._xlws.FILTER(S2:S122, ISNUMBER(S2:S122)),S122)</f>
        <v>0.45900000000000002</v>
      </c>
      <c r="T134" s="9" cm="1">
        <f t="array" ref="T134">_xlfn.PERCENTRANK.EXC(_xlfn._xlws.FILTER(T2:T122, ISNUMBER(T2:T122)),T122)</f>
        <v>0.86</v>
      </c>
      <c r="U134" s="9" cm="1">
        <f t="array" ref="U134">_xlfn.PERCENTRANK.EXC(_xlfn._xlws.FILTER(U2:U122, ISNUMBER(U2:U122)),U122)</f>
        <v>0.22900000000000001</v>
      </c>
      <c r="V134" s="9" cm="1">
        <f t="array" ref="V134">_xlfn.PERCENTRANK.EXC(_xlfn._xlws.FILTER(V2:V122, ISNUMBER(V2:V122)),V122)</f>
        <v>0.57499999999999996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0.36</v>
      </c>
      <c r="C136" s="9" cm="1">
        <f t="array" ref="C136">_xlfn.PERCENTRANK.EXC(_xlfn._xlws.FILTER(C4:C125, ISNUMBER(C4:C125)),C113)</f>
        <v>0.11600000000000001</v>
      </c>
      <c r="D136" s="9" cm="1">
        <f t="array" ref="D136">_xlfn.PERCENTRANK.EXC(_xlfn._xlws.FILTER(D4:D125, ISNUMBER(D4:D125)),D113)</f>
        <v>0.27500000000000002</v>
      </c>
      <c r="E136" s="9" cm="1">
        <f t="array" ref="E136">_xlfn.PERCENTRANK.EXC(_xlfn._xlws.FILTER(E4:E125, ISNUMBER(E4:E125)),E113)</f>
        <v>0.73299999999999998</v>
      </c>
      <c r="F136" s="9" cm="1">
        <f t="array" ref="F136">_xlfn.PERCENTRANK.EXC(_xlfn._xlws.FILTER(F4:F125, ISNUMBER(F4:F125)),F113)</f>
        <v>5.8000000000000003E-2</v>
      </c>
      <c r="G136" s="9" cm="1">
        <f t="array" ref="G136">_xlfn.PERCENTRANK.EXC(_xlfn._xlws.FILTER(G4:G125, ISNUMBER(G4:G125)),G113)</f>
        <v>0.158</v>
      </c>
      <c r="H136" s="9" cm="1">
        <f t="array" ref="H136">_xlfn.PERCENTRANK.EXC(_xlfn._xlws.FILTER(H4:H125, ISNUMBER(H4:H125)),H113)</f>
        <v>0.42499999999999999</v>
      </c>
      <c r="I136" s="9" cm="1">
        <f t="array" ref="I136">_xlfn.PERCENTRANK.EXC(_xlfn._xlws.FILTER(I4:I125, ISNUMBER(I4:I125)),I113)</f>
        <v>0.29099999999999998</v>
      </c>
      <c r="J136" s="9" cm="1">
        <f t="array" ref="J136">_xlfn.PERCENTRANK.EXC(_xlfn._xlws.FILTER(J4:J125, ISNUMBER(J4:J125)),J113)</f>
        <v>0.108</v>
      </c>
      <c r="K136" s="9" cm="1">
        <f t="array" ref="K136">_xlfn.PERCENTRANK.EXC(_xlfn._xlws.FILTER(K4:K125, ISNUMBER(K4:K125)),K113)</f>
        <v>0.22500000000000001</v>
      </c>
      <c r="L136" s="9" cm="1">
        <f t="array" ref="L136">_xlfn.PERCENTRANK.EXC(_xlfn._xlws.FILTER(L4:L125, ISNUMBER(L4:L125)),L113)</f>
        <v>0.316</v>
      </c>
      <c r="M136" s="9" cm="1">
        <f t="array" ref="M136">_xlfn.PERCENTRANK.EXC(_xlfn._xlws.FILTER(M4:M125, ISNUMBER(M4:M125)),M113)</f>
        <v>0.22500000000000001</v>
      </c>
      <c r="N136" s="9" cm="1">
        <f t="array" ref="N136">_xlfn.PERCENTRANK.EXC(_xlfn._xlws.FILTER(N4:N125, ISNUMBER(N4:N125)),N113)</f>
        <v>8.3000000000000004E-2</v>
      </c>
      <c r="O136" s="9" cm="1">
        <f t="array" ref="O136">_xlfn.PERCENTRANK.EXC(_xlfn._xlws.FILTER(O4:O125, ISNUMBER(O4:O125)),O113)</f>
        <v>0.47499999999999998</v>
      </c>
      <c r="P136" s="9" cm="1">
        <f t="array" ref="P136">_xlfn.PERCENTRANK.EXC(_xlfn._xlws.FILTER(P4:P125, ISNUMBER(P4:P125)),P113)</f>
        <v>0.3</v>
      </c>
      <c r="Q136" s="9" cm="1">
        <f t="array" ref="Q136">_xlfn.PERCENTRANK.EXC(_xlfn._xlws.FILTER(Q4:Q125, ISNUMBER(Q4:Q125)),Q113)</f>
        <v>0.32500000000000001</v>
      </c>
      <c r="R136" s="9" cm="1">
        <f t="array" ref="R136">_xlfn.PERCENTRANK.EXC(_xlfn._xlws.FILTER(R4:R125, ISNUMBER(R4:R125)),R113)</f>
        <v>9.0999999999999998E-2</v>
      </c>
      <c r="S136" s="9" cm="1">
        <f t="array" ref="S136">_xlfn.PERCENTRANK.EXC(_xlfn._xlws.FILTER(S4:S125, ISNUMBER(S4:S125)),S113)</f>
        <v>0.52500000000000002</v>
      </c>
      <c r="T136" s="9" cm="1">
        <f t="array" ref="T136">_xlfn.PERCENTRANK.EXC(_xlfn._xlws.FILTER(T4:T125, ISNUMBER(T4:T125)),T113)</f>
        <v>0.63300000000000001</v>
      </c>
      <c r="U136" s="9" cm="1">
        <f t="array" ref="U136">_xlfn.PERCENTRANK.EXC(_xlfn._xlws.FILTER(U4:U125, ISNUMBER(U4:U125)),U113)</f>
        <v>0.108</v>
      </c>
      <c r="V136" s="9" cm="1">
        <f t="array" ref="V136">_xlfn.PERCENTRANK.EXC(_xlfn._xlws.FILTER(V4:V125, ISNUMBER(V4:V125)),V113)</f>
        <v>0.15</v>
      </c>
    </row>
    <row r="138" spans="1:29" x14ac:dyDescent="0.35">
      <c r="A138" t="s">
        <v>855</v>
      </c>
      <c r="B138">
        <f>STDEV(B40:B122)</f>
        <v>6.1737579583820319E-2</v>
      </c>
      <c r="C138">
        <f t="shared" ref="C138:V138" si="2">STDEV(C40:C122)</f>
        <v>8.7771668500206443E-2</v>
      </c>
      <c r="D138">
        <f t="shared" si="2"/>
        <v>7.246070166305453E-2</v>
      </c>
      <c r="E138">
        <f t="shared" si="2"/>
        <v>6.4096109215607475E-2</v>
      </c>
      <c r="F138">
        <f t="shared" si="2"/>
        <v>9.0001268736689413E-2</v>
      </c>
      <c r="G138">
        <f t="shared" si="2"/>
        <v>7.5865320507620737E-2</v>
      </c>
      <c r="H138">
        <f t="shared" si="2"/>
        <v>4.5724473881380498E-2</v>
      </c>
      <c r="I138">
        <f t="shared" si="2"/>
        <v>6.1162619341852839E-2</v>
      </c>
      <c r="J138">
        <f t="shared" si="2"/>
        <v>7.6854062610860169E-2</v>
      </c>
      <c r="K138">
        <f t="shared" si="2"/>
        <v>7.1956628233105599E-2</v>
      </c>
      <c r="L138">
        <f t="shared" si="2"/>
        <v>9.7852009045581653E-2</v>
      </c>
      <c r="M138">
        <f t="shared" si="2"/>
        <v>8.4733696082578636E-2</v>
      </c>
      <c r="N138">
        <f t="shared" si="2"/>
        <v>8.5650701238367821E-2</v>
      </c>
      <c r="O138">
        <f t="shared" si="2"/>
        <v>5.7416234742462394E-2</v>
      </c>
      <c r="P138">
        <f t="shared" si="2"/>
        <v>7.751950337491792E-2</v>
      </c>
      <c r="Q138">
        <f t="shared" si="2"/>
        <v>5.0358490436831084E-2</v>
      </c>
      <c r="R138">
        <f t="shared" si="2"/>
        <v>4.724767194636386E-2</v>
      </c>
      <c r="S138">
        <f t="shared" si="2"/>
        <v>0.10050833082227111</v>
      </c>
      <c r="T138">
        <f t="shared" si="2"/>
        <v>5.5946501433157582E-2</v>
      </c>
      <c r="U138">
        <f t="shared" si="2"/>
        <v>7.0117893925556118E-2</v>
      </c>
      <c r="V138">
        <f t="shared" si="2"/>
        <v>5.5550589409005667E-2</v>
      </c>
    </row>
    <row r="139" spans="1:29" x14ac:dyDescent="0.35">
      <c r="A139" t="s">
        <v>856</v>
      </c>
      <c r="B139" s="77">
        <f>B138*SQRT(12)</f>
        <v>0.21386524915100763</v>
      </c>
      <c r="C139" s="77">
        <f t="shared" ref="C139:V139" si="3">C138*SQRT(12)</f>
        <v>0.30404997861490068</v>
      </c>
      <c r="D139" s="77">
        <f t="shared" si="3"/>
        <v>0.25101123366500216</v>
      </c>
      <c r="E139" s="77">
        <f t="shared" si="3"/>
        <v>0.22203543545783175</v>
      </c>
      <c r="F139" s="77">
        <f t="shared" si="3"/>
        <v>0.31177354039521288</v>
      </c>
      <c r="G139" s="77">
        <f t="shared" si="3"/>
        <v>0.26280517930339242</v>
      </c>
      <c r="H139" s="77">
        <f t="shared" si="3"/>
        <v>0.15839422382381424</v>
      </c>
      <c r="I139" s="77">
        <f t="shared" si="3"/>
        <v>0.21187352844816806</v>
      </c>
      <c r="J139" s="77">
        <f t="shared" si="3"/>
        <v>0.26623028242017882</v>
      </c>
      <c r="K139" s="77">
        <f t="shared" si="3"/>
        <v>0.24926507208216805</v>
      </c>
      <c r="L139" s="77">
        <f t="shared" si="3"/>
        <v>0.33896930257927355</v>
      </c>
      <c r="M139" s="77">
        <f t="shared" si="3"/>
        <v>0.29352613345625228</v>
      </c>
      <c r="N139" s="77">
        <f t="shared" si="3"/>
        <v>0.29670273249751122</v>
      </c>
      <c r="O139" s="77">
        <f t="shared" si="3"/>
        <v>0.19889567150649243</v>
      </c>
      <c r="P139" s="77">
        <f t="shared" si="3"/>
        <v>0.26853543684572978</v>
      </c>
      <c r="Q139" s="77">
        <f t="shared" si="3"/>
        <v>0.17444692805812573</v>
      </c>
      <c r="R139" s="77">
        <f t="shared" si="3"/>
        <v>0.16367073670089782</v>
      </c>
      <c r="S139" s="77">
        <f t="shared" si="3"/>
        <v>0.34817107113622908</v>
      </c>
      <c r="T139" s="77">
        <f t="shared" si="3"/>
        <v>0.19380436597590786</v>
      </c>
      <c r="U139" s="77">
        <f t="shared" si="3"/>
        <v>0.24289550959757669</v>
      </c>
      <c r="V139" s="77">
        <f t="shared" si="3"/>
        <v>0.19243288649359078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41817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-13.646053999999999</v>
      </c>
      <c r="D2" s="7" cm="1">
        <f t="array" ref="D2:D122">_xll.FDS(D1,"P_PRICE_RETURNS_PR('52W',2,-10AY,0,AM)")</f>
        <v>-16.740888999999999</v>
      </c>
      <c r="E2" s="7" cm="1">
        <f t="array" ref="E2:E122">_xll.FDS(E1,"P_PRICE_RETURNS_PR('52W',2,-10AY,0,AM)")</f>
        <v>7.5184226000000001</v>
      </c>
      <c r="F2" s="7" cm="1">
        <f t="array" ref="F2:F122">_xll.FDS(F1,"P_PRICE_RETURNS_PR('52W',2,-10AY,0,AM)")</f>
        <v>27.13034</v>
      </c>
      <c r="G2" s="7" cm="1">
        <f t="array" ref="G2:G122">_xll.FDS(G1,"P_PRICE_RETURNS_PR('52W',2,-10AY,0,AM)")</f>
        <v>6.1592937000000001</v>
      </c>
      <c r="H2" s="7" cm="1">
        <f t="array" ref="H2:H122">_xll.FDS(H1,"P_PRICE_RETURNS_PR('52W',2,-10AY,0,AM)")</f>
        <v>6.5193770000000004</v>
      </c>
      <c r="I2" s="7" cm="1">
        <f t="array" ref="I2:I122">_xll.FDS(I1,"P_PRICE_RETURNS_PR('52W',2,-10AY,0,AM)")</f>
        <v>21.879148000000001</v>
      </c>
      <c r="J2" s="7" cm="1">
        <f t="array" ref="J2:J122">_xll.FDS(J1,"P_PRICE_RETURNS_PR('52W',2,-10AY,0,AM)")</f>
        <v>8.1072810000000004</v>
      </c>
      <c r="K2" s="7" cm="1">
        <f t="array" ref="K2:K122">_xll.FDS(K1,"P_PRICE_RETURNS_PR('52W',2,-10AY,0,AM)")</f>
        <v>24.803830000000001</v>
      </c>
      <c r="L2" s="7" cm="1">
        <f t="array" ref="L2:L122">_xll.FDS(L1,"P_PRICE_RETURNS_PR('52W',2,-10AY,0,AM)")</f>
        <v>12.251925</v>
      </c>
      <c r="M2" s="7" cm="1">
        <f t="array" ref="M2:M122">_xll.FDS(M1,"P_PRICE_RETURNS_PR('52W',2,-10AY,0,AM)")</f>
        <v>24.626328000000001</v>
      </c>
      <c r="N2" s="7" cm="1">
        <f t="array" ref="N2:N122">_xll.FDS(N1,"P_PRICE_RETURNS_PR('52W',2,-10AY,0,AM)")</f>
        <v>51.590240000000001</v>
      </c>
      <c r="O2" s="7" cm="1">
        <f t="array" ref="O2:O122">_xll.FDS(O1,"P_PRICE_RETURNS_PR('52W',2,-10AY,0,AM)")</f>
        <v>28.919136000000002</v>
      </c>
      <c r="P2" s="7" cm="1">
        <f t="array" ref="P2:P122">_xll.FDS(P1,"P_PRICE_RETURNS_PR('52W',2,-10AY,0,AM)")</f>
        <v>16.725815000000001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2.5434732000000002</v>
      </c>
      <c r="S2" s="7" cm="1">
        <f t="array" ref="S2:S122">_xll.FDS(S1,"P_PRICE_RETURNS_PR('52W',2,-10AY,0,AM)")</f>
        <v>-4.3451667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13.626968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41848</v>
      </c>
      <c r="B3" s="7" t="e">
        <v>#N/A</v>
      </c>
      <c r="C3" s="7">
        <v>-9.6085609999999999</v>
      </c>
      <c r="D3" s="40">
        <v>0.12528896</v>
      </c>
      <c r="E3" s="40">
        <v>2.1796584000000001</v>
      </c>
      <c r="F3" s="40">
        <v>13.197146999999999</v>
      </c>
      <c r="G3" s="40">
        <v>12.769449</v>
      </c>
      <c r="H3" s="40">
        <v>6.071186</v>
      </c>
      <c r="I3" s="40">
        <v>20.262550000000001</v>
      </c>
      <c r="J3" s="40">
        <v>6.7767619999999997</v>
      </c>
      <c r="K3" s="40">
        <v>18.857384</v>
      </c>
      <c r="L3" s="40">
        <v>18.286788999999999</v>
      </c>
      <c r="M3" s="40">
        <v>22.689364999999999</v>
      </c>
      <c r="N3" s="40">
        <v>39.054774999999999</v>
      </c>
      <c r="O3" s="40">
        <v>28.607178000000001</v>
      </c>
      <c r="P3" s="40">
        <v>19.239426000000002</v>
      </c>
      <c r="Q3" s="40" t="e">
        <v>#N/A</v>
      </c>
      <c r="R3" s="40">
        <v>4.1592479999999998</v>
      </c>
      <c r="S3" s="40">
        <v>7.6789737000000002</v>
      </c>
      <c r="T3" s="40" t="e">
        <v>#N/A</v>
      </c>
      <c r="U3" s="40">
        <v>18.653679</v>
      </c>
      <c r="V3" s="155" t="e">
        <v>#N/A</v>
      </c>
      <c r="W3" s="24"/>
    </row>
    <row r="4" spans="1:23" x14ac:dyDescent="0.35">
      <c r="A4" s="2">
        <v>41879</v>
      </c>
      <c r="B4" s="7" t="e">
        <v>#N/A</v>
      </c>
      <c r="C4" s="7">
        <v>-5.3951143999999998</v>
      </c>
      <c r="D4" s="40">
        <v>33.906554999999997</v>
      </c>
      <c r="E4" s="40">
        <v>32.437849999999997</v>
      </c>
      <c r="F4" s="40">
        <v>6.9941880000000003</v>
      </c>
      <c r="G4" s="40">
        <v>9.6614249999999995</v>
      </c>
      <c r="H4" s="40">
        <v>20.475519999999999</v>
      </c>
      <c r="I4" s="40">
        <v>27.948416000000002</v>
      </c>
      <c r="J4" s="40">
        <v>18.534362999999999</v>
      </c>
      <c r="K4" s="40">
        <v>20.949055000000001</v>
      </c>
      <c r="L4" s="40">
        <v>28.528141000000002</v>
      </c>
      <c r="M4" s="40">
        <v>27.599812</v>
      </c>
      <c r="N4" s="40">
        <v>29.856670000000001</v>
      </c>
      <c r="O4" s="40">
        <v>61.755859999999998</v>
      </c>
      <c r="P4" s="40">
        <v>17.784701999999999</v>
      </c>
      <c r="Q4" s="40" t="e">
        <v>#N/A</v>
      </c>
      <c r="R4" s="40">
        <v>22.205590999999998</v>
      </c>
      <c r="S4" s="40">
        <v>18.735493000000002</v>
      </c>
      <c r="T4" s="40" t="e">
        <v>#N/A</v>
      </c>
      <c r="U4" s="40">
        <v>37.98536</v>
      </c>
      <c r="V4" s="155" t="e">
        <v>#N/A</v>
      </c>
      <c r="W4" s="24"/>
    </row>
    <row r="5" spans="1:23" x14ac:dyDescent="0.35">
      <c r="A5" s="2">
        <v>41908</v>
      </c>
      <c r="B5" s="7" t="e">
        <v>#N/A</v>
      </c>
      <c r="C5" s="7">
        <v>-16.54297</v>
      </c>
      <c r="D5" s="40">
        <v>11.105442</v>
      </c>
      <c r="E5" s="40">
        <v>12.145388000000001</v>
      </c>
      <c r="F5" s="40">
        <v>0.77548030000000001</v>
      </c>
      <c r="G5" s="40">
        <v>6.5399409999999998</v>
      </c>
      <c r="H5" s="40">
        <v>2.9827713999999999</v>
      </c>
      <c r="I5" s="40">
        <v>11.038266999999999</v>
      </c>
      <c r="J5" s="40">
        <v>5.4090499999999997</v>
      </c>
      <c r="K5" s="40">
        <v>0.4998803</v>
      </c>
      <c r="L5" s="40">
        <v>-0.32719374000000001</v>
      </c>
      <c r="M5" s="40">
        <v>2.9187918000000002</v>
      </c>
      <c r="N5" s="40">
        <v>-2.4530053000000001</v>
      </c>
      <c r="O5" s="40">
        <v>32.785201999999998</v>
      </c>
      <c r="P5" s="40">
        <v>5.8008550000000003</v>
      </c>
      <c r="Q5" s="40" t="e">
        <v>#N/A</v>
      </c>
      <c r="R5" s="40">
        <v>12.31085</v>
      </c>
      <c r="S5" s="40">
        <v>-10.368008</v>
      </c>
      <c r="T5" s="40" t="e">
        <v>#N/A</v>
      </c>
      <c r="U5" s="40">
        <v>25.588345</v>
      </c>
      <c r="V5" s="155" t="e">
        <v>#N/A</v>
      </c>
      <c r="W5" s="24"/>
    </row>
    <row r="6" spans="1:23" x14ac:dyDescent="0.35">
      <c r="A6" s="2">
        <v>41940</v>
      </c>
      <c r="B6" s="7" t="e">
        <v>#N/A</v>
      </c>
      <c r="C6" s="7">
        <v>-16.594006</v>
      </c>
      <c r="D6" s="40">
        <v>0.45843124000000002</v>
      </c>
      <c r="E6" s="40">
        <v>7.8522204999999996</v>
      </c>
      <c r="F6" s="40">
        <v>-9.5726600000000008</v>
      </c>
      <c r="G6" s="40">
        <v>-3.5918057000000001</v>
      </c>
      <c r="H6" s="40">
        <v>-2.351302</v>
      </c>
      <c r="I6" s="40">
        <v>9.0941670000000006</v>
      </c>
      <c r="J6" s="40">
        <v>2.7160047999999999</v>
      </c>
      <c r="K6" s="40">
        <v>-8.6697869999999995</v>
      </c>
      <c r="L6" s="40">
        <v>-16.229189000000002</v>
      </c>
      <c r="M6" s="40">
        <v>2.5480508999999998</v>
      </c>
      <c r="N6" s="40">
        <v>-24.559753000000001</v>
      </c>
      <c r="O6" s="40">
        <v>28.55153</v>
      </c>
      <c r="P6" s="40">
        <v>7.6013206999999996</v>
      </c>
      <c r="Q6" s="40" t="e">
        <v>#N/A</v>
      </c>
      <c r="R6" s="40">
        <v>7.3750377</v>
      </c>
      <c r="S6" s="40">
        <v>-7.9082784999999998</v>
      </c>
      <c r="T6" s="40" t="e">
        <v>#N/A</v>
      </c>
      <c r="U6" s="40">
        <v>13.012528</v>
      </c>
      <c r="V6" s="155" t="e">
        <v>#N/A</v>
      </c>
      <c r="W6" s="24"/>
    </row>
    <row r="7" spans="1:23" x14ac:dyDescent="0.35">
      <c r="A7" s="2">
        <v>41971</v>
      </c>
      <c r="B7" s="7" t="e">
        <v>#N/A</v>
      </c>
      <c r="C7" s="7">
        <v>-9.9571819999999995</v>
      </c>
      <c r="D7" s="40">
        <v>20.008362000000002</v>
      </c>
      <c r="E7" s="40">
        <v>18.713712999999998</v>
      </c>
      <c r="F7" s="40">
        <v>-11.678499</v>
      </c>
      <c r="G7" s="40">
        <v>6.8639039999999998</v>
      </c>
      <c r="H7" s="40">
        <v>-3.7415862</v>
      </c>
      <c r="I7" s="40">
        <v>13.733029</v>
      </c>
      <c r="J7" s="40">
        <v>0.14702082</v>
      </c>
      <c r="K7" s="40">
        <v>-10.264324999999999</v>
      </c>
      <c r="L7" s="40">
        <v>-6.9949269999999997</v>
      </c>
      <c r="M7" s="40">
        <v>10.775613999999999</v>
      </c>
      <c r="N7" s="40">
        <v>-26.080894000000001</v>
      </c>
      <c r="O7" s="40">
        <v>36.435654</v>
      </c>
      <c r="P7" s="40">
        <v>1.8661141000000001</v>
      </c>
      <c r="Q7" s="40" t="e">
        <v>#N/A</v>
      </c>
      <c r="R7" s="40">
        <v>17.246687000000001</v>
      </c>
      <c r="S7" s="40">
        <v>5.7636022999999996</v>
      </c>
      <c r="T7" s="40" t="e">
        <v>#N/A</v>
      </c>
      <c r="U7" s="40">
        <v>7.8218937000000004</v>
      </c>
      <c r="V7" s="155" t="e">
        <v>#N/A</v>
      </c>
      <c r="W7" s="24"/>
    </row>
    <row r="8" spans="1:23" x14ac:dyDescent="0.35">
      <c r="A8" s="2">
        <v>41999</v>
      </c>
      <c r="B8" s="7" t="e">
        <v>#N/A</v>
      </c>
      <c r="C8" s="7">
        <v>-12.734090999999999</v>
      </c>
      <c r="D8" s="40">
        <v>27.201260000000001</v>
      </c>
      <c r="E8" s="40">
        <v>26.671576999999999</v>
      </c>
      <c r="F8" s="40">
        <v>-15.614528</v>
      </c>
      <c r="G8" s="40">
        <v>0.41773320000000003</v>
      </c>
      <c r="H8" s="40">
        <v>-8.4303910000000002</v>
      </c>
      <c r="I8" s="40">
        <v>9.8805669999999992</v>
      </c>
      <c r="J8" s="40">
        <v>-10.352427</v>
      </c>
      <c r="K8" s="40">
        <v>-9.1843240000000002</v>
      </c>
      <c r="L8" s="40">
        <v>-14.361834999999999</v>
      </c>
      <c r="M8" s="40">
        <v>5.0824404000000003</v>
      </c>
      <c r="N8" s="40">
        <v>-31.333404999999999</v>
      </c>
      <c r="O8" s="40">
        <v>21.831095000000001</v>
      </c>
      <c r="P8" s="40">
        <v>8.9030740000000002</v>
      </c>
      <c r="Q8" s="40" t="e">
        <v>#N/A</v>
      </c>
      <c r="R8" s="40">
        <v>15.434181000000001</v>
      </c>
      <c r="S8" s="40">
        <v>18.607997999999998</v>
      </c>
      <c r="T8" s="40" t="e">
        <v>#N/A</v>
      </c>
      <c r="U8" s="40">
        <v>2.1500349999999999</v>
      </c>
      <c r="V8" s="155" t="e">
        <v>#N/A</v>
      </c>
      <c r="W8" s="24"/>
    </row>
    <row r="9" spans="1:23" x14ac:dyDescent="0.35">
      <c r="A9" s="2">
        <v>42032</v>
      </c>
      <c r="B9" s="7" t="e">
        <v>#N/A</v>
      </c>
      <c r="C9" s="7">
        <v>-5.5898430000000001</v>
      </c>
      <c r="D9" s="40">
        <v>22.081745000000002</v>
      </c>
      <c r="E9" s="40">
        <v>32.299923</v>
      </c>
      <c r="F9" s="40">
        <v>-16.993182999999998</v>
      </c>
      <c r="G9" s="40">
        <v>-5.9111649999999996</v>
      </c>
      <c r="H9" s="40">
        <v>-5.8097004999999999</v>
      </c>
      <c r="I9" s="40">
        <v>16.771197999999998</v>
      </c>
      <c r="J9" s="40">
        <v>-6.1283110000000001</v>
      </c>
      <c r="K9" s="40">
        <v>-1.6775072</v>
      </c>
      <c r="L9" s="40">
        <v>-7.2985353000000002</v>
      </c>
      <c r="M9" s="40">
        <v>19.266582</v>
      </c>
      <c r="N9" s="40">
        <v>-50.043723999999997</v>
      </c>
      <c r="O9" s="40">
        <v>41.069102999999998</v>
      </c>
      <c r="P9" s="40">
        <v>19.247150000000001</v>
      </c>
      <c r="Q9" s="40" t="e">
        <v>#N/A</v>
      </c>
      <c r="R9" s="40">
        <v>25.241589000000001</v>
      </c>
      <c r="S9" s="40">
        <v>33.629069999999999</v>
      </c>
      <c r="T9" s="40" t="e">
        <v>#N/A</v>
      </c>
      <c r="U9" s="40">
        <v>-9.6762709999999998</v>
      </c>
      <c r="V9" s="155" t="e">
        <v>#N/A</v>
      </c>
      <c r="W9" s="24"/>
    </row>
    <row r="10" spans="1:23" x14ac:dyDescent="0.35">
      <c r="A10" s="2">
        <v>42062</v>
      </c>
      <c r="B10" s="7" t="e">
        <v>#N/A</v>
      </c>
      <c r="C10" s="7">
        <v>-4.0387272999999997</v>
      </c>
      <c r="D10" s="40">
        <v>8.8165399999999998</v>
      </c>
      <c r="E10" s="40">
        <v>24.199545000000001</v>
      </c>
      <c r="F10" s="40">
        <v>-20.09629</v>
      </c>
      <c r="G10" s="40">
        <v>-8.7571739999999991</v>
      </c>
      <c r="H10" s="40">
        <v>-8.7702690000000008</v>
      </c>
      <c r="I10" s="40">
        <v>15.968382</v>
      </c>
      <c r="J10" s="40">
        <v>0.65978764999999995</v>
      </c>
      <c r="K10" s="40">
        <v>-6.6309395000000002</v>
      </c>
      <c r="L10" s="40">
        <v>-12.279700999999999</v>
      </c>
      <c r="M10" s="40">
        <v>11.100493999999999</v>
      </c>
      <c r="N10" s="40">
        <v>-46.071823000000002</v>
      </c>
      <c r="O10" s="40">
        <v>37.995243000000002</v>
      </c>
      <c r="P10" s="40">
        <v>19.699107999999999</v>
      </c>
      <c r="Q10" s="40" t="e">
        <v>#N/A</v>
      </c>
      <c r="R10" s="40">
        <v>20.405901</v>
      </c>
      <c r="S10" s="40">
        <v>18.390072</v>
      </c>
      <c r="T10" s="40" t="e">
        <v>#N/A</v>
      </c>
      <c r="U10" s="40">
        <v>-7.978326</v>
      </c>
      <c r="V10" s="155" t="e">
        <v>#N/A</v>
      </c>
      <c r="W10" s="24"/>
    </row>
    <row r="11" spans="1:23" x14ac:dyDescent="0.35">
      <c r="A11" s="2">
        <v>42090</v>
      </c>
      <c r="B11" s="7" t="e">
        <v>#N/A</v>
      </c>
      <c r="C11" s="7">
        <v>-10.670442</v>
      </c>
      <c r="D11" s="40">
        <v>0.83841085000000004</v>
      </c>
      <c r="E11" s="40">
        <v>25.354313000000001</v>
      </c>
      <c r="F11" s="40">
        <v>-18.776094000000001</v>
      </c>
      <c r="G11" s="40">
        <v>-9.0798620000000003</v>
      </c>
      <c r="H11" s="40">
        <v>-11.532009</v>
      </c>
      <c r="I11" s="40">
        <v>11.493516</v>
      </c>
      <c r="J11" s="40">
        <v>-6.4596057</v>
      </c>
      <c r="K11" s="40">
        <v>-4.8265640000000003</v>
      </c>
      <c r="L11" s="40">
        <v>-29.727475999999999</v>
      </c>
      <c r="M11" s="40">
        <v>2.9209136999999998</v>
      </c>
      <c r="N11" s="40">
        <v>-54.961742000000001</v>
      </c>
      <c r="O11" s="40">
        <v>20.668994999999999</v>
      </c>
      <c r="P11" s="40">
        <v>22.796164999999998</v>
      </c>
      <c r="Q11" s="40" t="e">
        <v>#N/A</v>
      </c>
      <c r="R11" s="40">
        <v>10.271025</v>
      </c>
      <c r="S11" s="40">
        <v>1.2526035</v>
      </c>
      <c r="T11" s="40" t="e">
        <v>#N/A</v>
      </c>
      <c r="U11" s="40">
        <v>-17.852242</v>
      </c>
      <c r="V11" s="155" t="e">
        <v>#N/A</v>
      </c>
      <c r="W11" s="24"/>
    </row>
    <row r="12" spans="1:23" x14ac:dyDescent="0.35">
      <c r="A12" s="2">
        <v>42122</v>
      </c>
      <c r="B12" s="7" t="e">
        <v>#N/A</v>
      </c>
      <c r="C12" s="7">
        <v>-3.3402561999999998</v>
      </c>
      <c r="D12" s="40">
        <v>-2.0222902</v>
      </c>
      <c r="E12" s="40">
        <v>21.183443</v>
      </c>
      <c r="F12" s="40">
        <v>-10.470271</v>
      </c>
      <c r="G12" s="40">
        <v>-8.6729109999999991</v>
      </c>
      <c r="H12" s="40">
        <v>-5.2536250000000004</v>
      </c>
      <c r="I12" s="40">
        <v>17.401683999999999</v>
      </c>
      <c r="J12" s="40">
        <v>-3.003037</v>
      </c>
      <c r="K12" s="40">
        <v>1.184547</v>
      </c>
      <c r="L12" s="40">
        <v>-19.061475999999999</v>
      </c>
      <c r="M12" s="40">
        <v>11.05063</v>
      </c>
      <c r="N12" s="40">
        <v>-47.325904999999999</v>
      </c>
      <c r="O12" s="40">
        <v>15.514374</v>
      </c>
      <c r="P12" s="40">
        <v>51.516260000000003</v>
      </c>
      <c r="Q12" s="40" t="e">
        <v>#N/A</v>
      </c>
      <c r="R12" s="40">
        <v>8.5244769999999992</v>
      </c>
      <c r="S12" s="40">
        <v>-4.4144389999999998</v>
      </c>
      <c r="T12" s="40" t="e">
        <v>#N/A</v>
      </c>
      <c r="U12" s="40">
        <v>-5.8872939999999998</v>
      </c>
      <c r="V12" s="155" t="e">
        <v>#N/A</v>
      </c>
      <c r="W12" s="24"/>
    </row>
    <row r="13" spans="1:23" x14ac:dyDescent="0.35">
      <c r="A13" s="2">
        <v>42152</v>
      </c>
      <c r="B13" s="7" t="e">
        <v>#N/A</v>
      </c>
      <c r="C13" s="7">
        <v>-10.109007</v>
      </c>
      <c r="D13" s="40">
        <v>-7.5584769999999999</v>
      </c>
      <c r="E13" s="40">
        <v>7.1357609999999996</v>
      </c>
      <c r="F13" s="40">
        <v>-17.419815</v>
      </c>
      <c r="G13" s="40">
        <v>-13.605433</v>
      </c>
      <c r="H13" s="40">
        <v>-16.142849999999999</v>
      </c>
      <c r="I13" s="40">
        <v>10.824192</v>
      </c>
      <c r="J13" s="40">
        <v>-10.850155000000001</v>
      </c>
      <c r="K13" s="40">
        <v>-10.18365</v>
      </c>
      <c r="L13" s="40">
        <v>-28.170925</v>
      </c>
      <c r="M13" s="40">
        <v>-2.251935</v>
      </c>
      <c r="N13" s="40">
        <v>-44.704376000000003</v>
      </c>
      <c r="O13" s="40">
        <v>4.6677710000000001</v>
      </c>
      <c r="P13" s="40">
        <v>35.748207000000001</v>
      </c>
      <c r="Q13" s="40">
        <v>-9.5094019999999997</v>
      </c>
      <c r="R13" s="40">
        <v>6.4742327</v>
      </c>
      <c r="S13" s="40">
        <v>-14.370626</v>
      </c>
      <c r="T13" s="40">
        <v>-15.700793000000001</v>
      </c>
      <c r="U13" s="40">
        <v>-11.538529</v>
      </c>
      <c r="V13" s="155" t="e">
        <v>#N/A</v>
      </c>
      <c r="W13" s="24"/>
    </row>
    <row r="14" spans="1:23" x14ac:dyDescent="0.35">
      <c r="A14" s="2">
        <v>42181</v>
      </c>
      <c r="B14" s="7" t="e">
        <v>#N/A</v>
      </c>
      <c r="C14" s="7">
        <v>-15.0648</v>
      </c>
      <c r="D14" s="40">
        <v>-8.2644409999999997</v>
      </c>
      <c r="E14" s="40">
        <v>5.5983305000000003</v>
      </c>
      <c r="F14" s="40">
        <v>-18.070489999999999</v>
      </c>
      <c r="G14" s="40">
        <v>-14.804029</v>
      </c>
      <c r="H14" s="40">
        <v>-21.798431000000001</v>
      </c>
      <c r="I14" s="40">
        <v>4.2008995999999996</v>
      </c>
      <c r="J14" s="40">
        <v>-11.786175</v>
      </c>
      <c r="K14" s="40">
        <v>-12.966818</v>
      </c>
      <c r="L14" s="40">
        <v>-29.364830000000001</v>
      </c>
      <c r="M14" s="40">
        <v>-3.1363189999999999</v>
      </c>
      <c r="N14" s="40">
        <v>-48.005465999999998</v>
      </c>
      <c r="O14" s="40">
        <v>4.7598599999999998</v>
      </c>
      <c r="P14" s="40">
        <v>24.185217000000002</v>
      </c>
      <c r="Q14" s="40">
        <v>2.4723172</v>
      </c>
      <c r="R14" s="40">
        <v>2.7445436000000001</v>
      </c>
      <c r="S14" s="40">
        <v>-14.661837</v>
      </c>
      <c r="T14" s="40">
        <v>-2.5299489999999998</v>
      </c>
      <c r="U14" s="40">
        <v>-10.019482</v>
      </c>
      <c r="V14" s="155" t="e">
        <v>#N/A</v>
      </c>
      <c r="W14" s="24"/>
    </row>
    <row r="15" spans="1:23" x14ac:dyDescent="0.35">
      <c r="A15" s="2">
        <v>42213</v>
      </c>
      <c r="B15" s="7" t="e">
        <v>#N/A</v>
      </c>
      <c r="C15" s="7">
        <v>-20.522373000000002</v>
      </c>
      <c r="D15" s="40">
        <v>-23.650096999999999</v>
      </c>
      <c r="E15" s="40">
        <v>2.7976274000000001</v>
      </c>
      <c r="F15" s="40">
        <v>-21.000326000000001</v>
      </c>
      <c r="G15" s="40">
        <v>-25.945055</v>
      </c>
      <c r="H15" s="40">
        <v>-24.043810000000001</v>
      </c>
      <c r="I15" s="40">
        <v>-7.9603375999999999</v>
      </c>
      <c r="J15" s="40">
        <v>-21.27403</v>
      </c>
      <c r="K15" s="40">
        <v>-20.939862999999999</v>
      </c>
      <c r="L15" s="40">
        <v>-42.464798000000002</v>
      </c>
      <c r="M15" s="40">
        <v>-12.919706</v>
      </c>
      <c r="N15" s="40">
        <v>-56.661569999999998</v>
      </c>
      <c r="O15" s="40">
        <v>-0.93768240000000003</v>
      </c>
      <c r="P15" s="40">
        <v>1.1091709000000001</v>
      </c>
      <c r="Q15" s="40">
        <v>-8.8107399999999991</v>
      </c>
      <c r="R15" s="40">
        <v>-8.455724</v>
      </c>
      <c r="S15" s="40">
        <v>-29.099333000000001</v>
      </c>
      <c r="T15" s="40">
        <v>-9.7959519999999998</v>
      </c>
      <c r="U15" s="40">
        <v>-11.030608000000001</v>
      </c>
      <c r="V15" s="155" t="e">
        <v>#N/A</v>
      </c>
      <c r="W15" s="24"/>
    </row>
    <row r="16" spans="1:23" x14ac:dyDescent="0.35">
      <c r="A16" s="2">
        <v>42244</v>
      </c>
      <c r="B16" s="7" t="e">
        <v>#N/A</v>
      </c>
      <c r="C16" s="7">
        <v>-17.815722000000001</v>
      </c>
      <c r="D16" s="40">
        <v>-29.073302999999999</v>
      </c>
      <c r="E16" s="40">
        <v>-8.2645</v>
      </c>
      <c r="F16" s="40">
        <v>-20.856248999999998</v>
      </c>
      <c r="G16" s="40">
        <v>-35.307236000000003</v>
      </c>
      <c r="H16" s="40">
        <v>-35.201027000000003</v>
      </c>
      <c r="I16" s="40">
        <v>-17.885684999999999</v>
      </c>
      <c r="J16" s="40">
        <v>-25.598644</v>
      </c>
      <c r="K16" s="40">
        <v>-27.143425000000001</v>
      </c>
      <c r="L16" s="40">
        <v>-50.388694999999998</v>
      </c>
      <c r="M16" s="40">
        <v>-18.238962000000001</v>
      </c>
      <c r="N16" s="40">
        <v>-54.999355000000001</v>
      </c>
      <c r="O16" s="40">
        <v>-7.6053499999999996</v>
      </c>
      <c r="P16" s="40">
        <v>-9.0399320000000003</v>
      </c>
      <c r="Q16" s="40">
        <v>-14.438981</v>
      </c>
      <c r="R16" s="40">
        <v>-12.386393999999999</v>
      </c>
      <c r="S16" s="40">
        <v>-31.109863000000001</v>
      </c>
      <c r="T16" s="40">
        <v>-18.038677</v>
      </c>
      <c r="U16" s="40">
        <v>-25.909101</v>
      </c>
      <c r="V16" s="155" t="e">
        <v>#N/A</v>
      </c>
      <c r="W16" s="24"/>
    </row>
    <row r="17" spans="1:23" x14ac:dyDescent="0.35">
      <c r="A17" s="2">
        <v>42275</v>
      </c>
      <c r="B17" s="7" t="e">
        <v>#N/A</v>
      </c>
      <c r="C17" s="7">
        <v>-23.742782999999999</v>
      </c>
      <c r="D17" s="40">
        <v>-38.542140000000003</v>
      </c>
      <c r="E17" s="40">
        <v>-11.552215</v>
      </c>
      <c r="F17" s="40">
        <v>-25.330776</v>
      </c>
      <c r="G17" s="40">
        <v>-36.765915</v>
      </c>
      <c r="H17" s="40">
        <v>-35.453902999999997</v>
      </c>
      <c r="I17" s="40">
        <v>-15.470319999999999</v>
      </c>
      <c r="J17" s="40">
        <v>-25.638884000000001</v>
      </c>
      <c r="K17" s="40">
        <v>-23.027961999999999</v>
      </c>
      <c r="L17" s="40">
        <v>-54.230854000000001</v>
      </c>
      <c r="M17" s="40">
        <v>-19.236415999999998</v>
      </c>
      <c r="N17" s="40">
        <v>-50.380070000000003</v>
      </c>
      <c r="O17" s="40">
        <v>-10.303091999999999</v>
      </c>
      <c r="P17" s="40">
        <v>-10.402946999999999</v>
      </c>
      <c r="Q17" s="40">
        <v>-17.603909999999999</v>
      </c>
      <c r="R17" s="40">
        <v>-15.500325</v>
      </c>
      <c r="S17" s="40">
        <v>-26.900185</v>
      </c>
      <c r="T17" s="40">
        <v>-26.343434999999999</v>
      </c>
      <c r="U17" s="40">
        <v>-28.964006000000001</v>
      </c>
      <c r="V17" s="155" t="e">
        <v>#N/A</v>
      </c>
      <c r="W17" s="24"/>
    </row>
    <row r="18" spans="1:23" x14ac:dyDescent="0.35">
      <c r="A18" s="2">
        <v>42305</v>
      </c>
      <c r="B18" s="7" t="e">
        <v>#N/A</v>
      </c>
      <c r="C18" s="7">
        <v>-14.362264</v>
      </c>
      <c r="D18" s="40">
        <v>-20.978815000000001</v>
      </c>
      <c r="E18" s="40">
        <v>-4.4124660000000002</v>
      </c>
      <c r="F18" s="40">
        <v>-24.545293999999998</v>
      </c>
      <c r="G18" s="40">
        <v>-29.712332</v>
      </c>
      <c r="H18" s="40">
        <v>-29.819500000000001</v>
      </c>
      <c r="I18" s="40">
        <v>-7.7326592999999999</v>
      </c>
      <c r="J18" s="40">
        <v>-17.574083000000002</v>
      </c>
      <c r="K18" s="40">
        <v>-6.7478600000000002</v>
      </c>
      <c r="L18" s="40">
        <v>-42.674255000000002</v>
      </c>
      <c r="M18" s="40">
        <v>-13.070452</v>
      </c>
      <c r="N18" s="40">
        <v>-37.298850000000002</v>
      </c>
      <c r="O18" s="40">
        <v>-5.1545740000000002</v>
      </c>
      <c r="P18" s="40">
        <v>0.9241104</v>
      </c>
      <c r="Q18" s="40">
        <v>-12.780213</v>
      </c>
      <c r="R18" s="40">
        <v>-9.4614320000000003</v>
      </c>
      <c r="S18" s="40">
        <v>-26.072209999999998</v>
      </c>
      <c r="T18" s="40">
        <v>-20.205307000000001</v>
      </c>
      <c r="U18" s="40">
        <v>-16.114913999999999</v>
      </c>
      <c r="V18" s="155" t="e">
        <v>#N/A</v>
      </c>
      <c r="W18" s="24"/>
    </row>
    <row r="19" spans="1:23" x14ac:dyDescent="0.35">
      <c r="A19" s="2">
        <v>42335</v>
      </c>
      <c r="B19" s="7" t="e">
        <v>#N/A</v>
      </c>
      <c r="C19" s="7">
        <v>-21.855979999999999</v>
      </c>
      <c r="D19" s="40">
        <v>-24.462706000000001</v>
      </c>
      <c r="E19" s="40">
        <v>-12.247282</v>
      </c>
      <c r="F19" s="40">
        <v>-29.766983</v>
      </c>
      <c r="G19" s="40">
        <v>-36.225665999999997</v>
      </c>
      <c r="H19" s="40">
        <v>-27.517365999999999</v>
      </c>
      <c r="I19" s="40">
        <v>-13.536161</v>
      </c>
      <c r="J19" s="40">
        <v>-17.184687</v>
      </c>
      <c r="K19" s="40">
        <v>-6.0304823000000001</v>
      </c>
      <c r="L19" s="40">
        <v>-44.366366999999997</v>
      </c>
      <c r="M19" s="40">
        <v>-22.476704000000002</v>
      </c>
      <c r="N19" s="40">
        <v>-46.906309999999998</v>
      </c>
      <c r="O19" s="40">
        <v>-14.439052999999999</v>
      </c>
      <c r="P19" s="40">
        <v>-6.2701760000000002</v>
      </c>
      <c r="Q19" s="40">
        <v>-21.741849999999999</v>
      </c>
      <c r="R19" s="40">
        <v>-14.794784999999999</v>
      </c>
      <c r="S19" s="40">
        <v>-31.382334</v>
      </c>
      <c r="T19" s="40">
        <v>-25.062735</v>
      </c>
      <c r="U19" s="40">
        <v>-22.003900000000002</v>
      </c>
      <c r="V19" s="155" t="e">
        <v>#N/A</v>
      </c>
      <c r="W19" s="24"/>
    </row>
    <row r="20" spans="1:23" x14ac:dyDescent="0.35">
      <c r="A20" s="2">
        <v>42366</v>
      </c>
      <c r="B20" s="7" t="e">
        <v>#N/A</v>
      </c>
      <c r="C20" s="7">
        <v>-16.986543999999999</v>
      </c>
      <c r="D20" s="40">
        <v>-21.488274000000001</v>
      </c>
      <c r="E20" s="40">
        <v>-10.690462</v>
      </c>
      <c r="F20" s="40">
        <v>-20.883984000000002</v>
      </c>
      <c r="G20" s="40">
        <v>-35.350017999999999</v>
      </c>
      <c r="H20" s="40">
        <v>-21.760802999999999</v>
      </c>
      <c r="I20" s="40">
        <v>-10.294807</v>
      </c>
      <c r="J20" s="40">
        <v>-12.855017</v>
      </c>
      <c r="K20" s="40">
        <v>-7.3555349999999997</v>
      </c>
      <c r="L20" s="40">
        <v>-38.68083</v>
      </c>
      <c r="M20" s="40">
        <v>-22.851306999999998</v>
      </c>
      <c r="N20" s="40">
        <v>-43.791252</v>
      </c>
      <c r="O20" s="40">
        <v>-5.0078034000000002</v>
      </c>
      <c r="P20" s="40">
        <v>-7.5123430000000004</v>
      </c>
      <c r="Q20" s="40">
        <v>-18.524677000000001</v>
      </c>
      <c r="R20" s="40">
        <v>-14.866167000000001</v>
      </c>
      <c r="S20" s="40">
        <v>-28.58126</v>
      </c>
      <c r="T20" s="40">
        <v>-16.195709999999998</v>
      </c>
      <c r="U20" s="40">
        <v>-18.417316</v>
      </c>
      <c r="V20" s="155" t="e">
        <v>#N/A</v>
      </c>
      <c r="W20" s="24"/>
    </row>
    <row r="21" spans="1:23" x14ac:dyDescent="0.35">
      <c r="A21" s="2">
        <v>42397</v>
      </c>
      <c r="B21" s="40" t="e">
        <v>#N/A</v>
      </c>
      <c r="C21" s="40">
        <v>-17.564927999999998</v>
      </c>
      <c r="D21" s="40">
        <v>-21.420223</v>
      </c>
      <c r="E21" s="40">
        <v>-22.197306000000001</v>
      </c>
      <c r="F21" s="40">
        <v>-25.321669</v>
      </c>
      <c r="G21" s="40">
        <v>-35.029989999999998</v>
      </c>
      <c r="H21" s="40">
        <v>-18.751085</v>
      </c>
      <c r="I21" s="40">
        <v>-21.781046</v>
      </c>
      <c r="J21" s="40">
        <v>-18.876695999999999</v>
      </c>
      <c r="K21" s="40">
        <v>-15.213031000000001</v>
      </c>
      <c r="L21" s="40">
        <v>-47.045017000000001</v>
      </c>
      <c r="M21" s="40">
        <v>-35.246284000000003</v>
      </c>
      <c r="N21" s="40">
        <v>-34.689594</v>
      </c>
      <c r="O21" s="40">
        <v>-22.613537000000001</v>
      </c>
      <c r="P21" s="40">
        <v>-23.547781000000001</v>
      </c>
      <c r="Q21" s="40">
        <v>-22.440237</v>
      </c>
      <c r="R21" s="40">
        <v>-19.111507</v>
      </c>
      <c r="S21" s="40">
        <v>-33.741222</v>
      </c>
      <c r="T21" s="40">
        <v>-21.058320999999999</v>
      </c>
      <c r="U21" s="40">
        <v>-23.353249000000002</v>
      </c>
      <c r="V21" s="155" t="e">
        <v>#N/A</v>
      </c>
      <c r="W21" s="24"/>
    </row>
    <row r="22" spans="1:23" x14ac:dyDescent="0.35">
      <c r="A22" s="2">
        <v>42426</v>
      </c>
      <c r="B22" s="40" t="e">
        <v>#N/A</v>
      </c>
      <c r="C22" s="40">
        <v>-16.979385000000001</v>
      </c>
      <c r="D22" s="40">
        <v>-19.592644</v>
      </c>
      <c r="E22" s="40">
        <v>-21.272188</v>
      </c>
      <c r="F22" s="40">
        <v>-23.591345</v>
      </c>
      <c r="G22" s="40">
        <v>-25.376135000000001</v>
      </c>
      <c r="H22" s="40">
        <v>-20.830279999999998</v>
      </c>
      <c r="I22" s="40">
        <v>-17.696190000000001</v>
      </c>
      <c r="J22" s="40">
        <v>-18.520714000000002</v>
      </c>
      <c r="K22" s="40">
        <v>-16.552067000000001</v>
      </c>
      <c r="L22" s="40">
        <v>-40.968580000000003</v>
      </c>
      <c r="M22" s="40">
        <v>-35.077156000000002</v>
      </c>
      <c r="N22" s="40">
        <v>-52.543129999999998</v>
      </c>
      <c r="O22" s="40">
        <v>-26.603836000000001</v>
      </c>
      <c r="P22" s="40">
        <v>-25.825755999999998</v>
      </c>
      <c r="Q22" s="40">
        <v>-20.006095999999999</v>
      </c>
      <c r="R22" s="40">
        <v>-15.71837</v>
      </c>
      <c r="S22" s="40">
        <v>-26.163022999999999</v>
      </c>
      <c r="T22" s="40">
        <v>-18.100715999999998</v>
      </c>
      <c r="U22" s="40">
        <v>-25.793773999999999</v>
      </c>
      <c r="V22" s="155" t="e">
        <v>#N/A</v>
      </c>
      <c r="W22" s="24"/>
    </row>
    <row r="23" spans="1:23" x14ac:dyDescent="0.35">
      <c r="A23" s="2">
        <v>42457</v>
      </c>
      <c r="B23" s="40" t="e">
        <v>#N/A</v>
      </c>
      <c r="C23" s="40">
        <v>-8.448601</v>
      </c>
      <c r="D23" s="40">
        <v>-14.593368999999999</v>
      </c>
      <c r="E23" s="40">
        <v>-11.991059999999999</v>
      </c>
      <c r="F23" s="40">
        <v>-15.259218000000001</v>
      </c>
      <c r="G23" s="40">
        <v>-7.8291180000000002</v>
      </c>
      <c r="H23" s="40">
        <v>-11.291247</v>
      </c>
      <c r="I23" s="40">
        <v>-10.188442</v>
      </c>
      <c r="J23" s="40">
        <v>-7.0231915000000003</v>
      </c>
      <c r="K23" s="40">
        <v>-7.8791083999999998</v>
      </c>
      <c r="L23" s="40">
        <v>-9.2603919999999995</v>
      </c>
      <c r="M23" s="40">
        <v>-21.804459000000001</v>
      </c>
      <c r="N23" s="40">
        <v>-33.520583999999999</v>
      </c>
      <c r="O23" s="40">
        <v>-13.883609</v>
      </c>
      <c r="P23" s="40">
        <v>-19.43956</v>
      </c>
      <c r="Q23" s="40">
        <v>-11.407064999999999</v>
      </c>
      <c r="R23" s="40">
        <v>-7.1032999999999999</v>
      </c>
      <c r="S23" s="40">
        <v>-5.8194280000000003</v>
      </c>
      <c r="T23" s="40">
        <v>-6.1378300000000001</v>
      </c>
      <c r="U23" s="40">
        <v>-14.580435</v>
      </c>
      <c r="V23" s="155" t="e">
        <v>#N/A</v>
      </c>
      <c r="W23" s="24"/>
    </row>
    <row r="24" spans="1:23" x14ac:dyDescent="0.35">
      <c r="A24" s="2">
        <v>42488</v>
      </c>
      <c r="B24" s="40" t="e">
        <v>#N/A</v>
      </c>
      <c r="C24" s="40">
        <v>-10.703218</v>
      </c>
      <c r="D24" s="40">
        <v>-9.3969109999999993</v>
      </c>
      <c r="E24" s="40">
        <v>-15.492141999999999</v>
      </c>
      <c r="F24" s="40">
        <v>-26.559574000000001</v>
      </c>
      <c r="G24" s="40">
        <v>3.1415582</v>
      </c>
      <c r="H24" s="40">
        <v>-15.819395</v>
      </c>
      <c r="I24" s="40">
        <v>-19.450348000000002</v>
      </c>
      <c r="J24" s="40">
        <v>-9.4773409999999991</v>
      </c>
      <c r="K24" s="40">
        <v>-13.902265</v>
      </c>
      <c r="L24" s="40">
        <v>-18.095053</v>
      </c>
      <c r="M24" s="40">
        <v>-21.603394000000002</v>
      </c>
      <c r="N24" s="40">
        <v>-33.070300000000003</v>
      </c>
      <c r="O24" s="40">
        <v>-9.49803</v>
      </c>
      <c r="P24" s="40">
        <v>-31.943560000000002</v>
      </c>
      <c r="Q24" s="40">
        <v>-15.882004</v>
      </c>
      <c r="R24" s="40">
        <v>-8.5940180000000002</v>
      </c>
      <c r="S24" s="40">
        <v>-4.1945275999999998</v>
      </c>
      <c r="T24" s="40">
        <v>-16.116833</v>
      </c>
      <c r="U24" s="40">
        <v>-18.753613000000001</v>
      </c>
      <c r="V24" s="155" t="e">
        <v>#N/A</v>
      </c>
      <c r="W24" s="24"/>
    </row>
    <row r="25" spans="1:23" x14ac:dyDescent="0.35">
      <c r="A25" s="2">
        <v>42517</v>
      </c>
      <c r="B25" s="40" t="e">
        <v>#N/A</v>
      </c>
      <c r="C25" s="40">
        <v>-13.406580999999999</v>
      </c>
      <c r="D25" s="40">
        <v>-12.248987</v>
      </c>
      <c r="E25" s="40">
        <v>-6.3319799999999997</v>
      </c>
      <c r="F25" s="40">
        <v>-25.232659999999999</v>
      </c>
      <c r="G25" s="40">
        <v>6.0081479999999996E-3</v>
      </c>
      <c r="H25" s="40">
        <v>-14.60051</v>
      </c>
      <c r="I25" s="40">
        <v>-17.578530000000001</v>
      </c>
      <c r="J25" s="40">
        <v>-12.301235999999999</v>
      </c>
      <c r="K25" s="40">
        <v>-12.103426000000001</v>
      </c>
      <c r="L25" s="40">
        <v>-20.518906000000001</v>
      </c>
      <c r="M25" s="40">
        <v>-22.281616</v>
      </c>
      <c r="N25" s="40">
        <v>-31.153275000000001</v>
      </c>
      <c r="O25" s="40">
        <v>-7.3133350000000004</v>
      </c>
      <c r="P25" s="40">
        <v>-32.496580000000002</v>
      </c>
      <c r="Q25" s="40">
        <v>-19.392161999999999</v>
      </c>
      <c r="R25" s="40">
        <v>-5.8747052999999996</v>
      </c>
      <c r="S25" s="40">
        <v>-15.978736</v>
      </c>
      <c r="T25" s="40">
        <v>-16.964721999999998</v>
      </c>
      <c r="U25" s="40">
        <v>-18.331564</v>
      </c>
      <c r="V25" s="155" t="e">
        <v>#N/A</v>
      </c>
      <c r="W25" s="24"/>
    </row>
    <row r="26" spans="1:23" x14ac:dyDescent="0.35">
      <c r="A26" s="2">
        <v>42549</v>
      </c>
      <c r="B26" s="40" t="e">
        <v>#N/A</v>
      </c>
      <c r="C26" s="40">
        <v>-4.3583097000000004</v>
      </c>
      <c r="D26" s="40">
        <v>2.3544550000000002</v>
      </c>
      <c r="E26" s="40">
        <v>-0.64957140000000002</v>
      </c>
      <c r="F26" s="40">
        <v>-26.810307000000002</v>
      </c>
      <c r="G26" s="40">
        <v>1.1820316</v>
      </c>
      <c r="H26" s="40">
        <v>-8.2821730000000002</v>
      </c>
      <c r="I26" s="40">
        <v>-11.518049</v>
      </c>
      <c r="J26" s="40">
        <v>-16.172718</v>
      </c>
      <c r="K26" s="40">
        <v>-7.3362590000000001</v>
      </c>
      <c r="L26" s="40">
        <v>-12.13668</v>
      </c>
      <c r="M26" s="40">
        <v>-21.373743000000001</v>
      </c>
      <c r="N26" s="40">
        <v>-41.071384000000002</v>
      </c>
      <c r="O26" s="40">
        <v>-9.3427240000000005</v>
      </c>
      <c r="P26" s="40">
        <v>-25.796634999999998</v>
      </c>
      <c r="Q26" s="40">
        <v>-15.941160999999999</v>
      </c>
      <c r="R26" s="40">
        <v>-5.3101719999999997</v>
      </c>
      <c r="S26" s="40">
        <v>-13.035494</v>
      </c>
      <c r="T26" s="40">
        <v>-15.793424999999999</v>
      </c>
      <c r="U26" s="40">
        <v>-17.751127</v>
      </c>
      <c r="V26" s="155" t="e">
        <v>#N/A</v>
      </c>
      <c r="W26" s="24"/>
    </row>
    <row r="27" spans="1:23" x14ac:dyDescent="0.35">
      <c r="A27" s="2">
        <v>42579</v>
      </c>
      <c r="B27" s="40" t="e">
        <v>#N/A</v>
      </c>
      <c r="C27" s="40">
        <v>10.346508</v>
      </c>
      <c r="D27" s="40">
        <v>19.041204</v>
      </c>
      <c r="E27" s="40">
        <v>3.3640265</v>
      </c>
      <c r="F27" s="40">
        <v>-20.010185</v>
      </c>
      <c r="G27" s="40">
        <v>30.002558000000001</v>
      </c>
      <c r="H27" s="40">
        <v>-4.8775196000000003</v>
      </c>
      <c r="I27" s="40">
        <v>6.0484049999999998</v>
      </c>
      <c r="J27" s="40">
        <v>-7.3116659999999998</v>
      </c>
      <c r="K27" s="40">
        <v>8.5341690000000003</v>
      </c>
      <c r="L27" s="40">
        <v>15.052246999999999</v>
      </c>
      <c r="M27" s="40">
        <v>-1.8886387</v>
      </c>
      <c r="N27" s="40">
        <v>-23.960560000000001</v>
      </c>
      <c r="O27" s="40">
        <v>-0.83671810000000002</v>
      </c>
      <c r="P27" s="40">
        <v>-9.9231610000000003</v>
      </c>
      <c r="Q27" s="40">
        <v>-8.2936169999999994</v>
      </c>
      <c r="R27" s="40">
        <v>8.2744479999999996</v>
      </c>
      <c r="S27" s="40">
        <v>-8.9475870000000004</v>
      </c>
      <c r="T27" s="40">
        <v>-11.613327</v>
      </c>
      <c r="U27" s="40">
        <v>-15.692496</v>
      </c>
      <c r="V27" s="155" t="e">
        <v>#N/A</v>
      </c>
      <c r="W27" s="24"/>
    </row>
    <row r="28" spans="1:23" x14ac:dyDescent="0.35">
      <c r="A28" s="2">
        <v>42608</v>
      </c>
      <c r="B28" s="40" t="e">
        <v>#N/A</v>
      </c>
      <c r="C28" s="40">
        <v>15.752947000000001</v>
      </c>
      <c r="D28" s="40">
        <v>40.161119999999997</v>
      </c>
      <c r="E28" s="40">
        <v>14.964162999999999</v>
      </c>
      <c r="F28" s="40">
        <v>-14.473284</v>
      </c>
      <c r="G28" s="40">
        <v>62.355933999999998</v>
      </c>
      <c r="H28" s="40">
        <v>16.519238000000001</v>
      </c>
      <c r="I28" s="40">
        <v>21.643305000000002</v>
      </c>
      <c r="J28" s="40">
        <v>3.8645863999999999</v>
      </c>
      <c r="K28" s="40">
        <v>22.667943999999999</v>
      </c>
      <c r="L28" s="40">
        <v>35.697341999999999</v>
      </c>
      <c r="M28" s="40">
        <v>0.67672730000000003</v>
      </c>
      <c r="N28" s="40">
        <v>-21.932178</v>
      </c>
      <c r="O28" s="40">
        <v>5.7688949999999997</v>
      </c>
      <c r="P28" s="40">
        <v>8.7675689999999999</v>
      </c>
      <c r="Q28" s="40">
        <v>5.7885049999999998</v>
      </c>
      <c r="R28" s="40">
        <v>17.372440000000001</v>
      </c>
      <c r="S28" s="40">
        <v>3.9468407999999999</v>
      </c>
      <c r="T28" s="40">
        <v>1.7295003</v>
      </c>
      <c r="U28" s="40">
        <v>2.0700455</v>
      </c>
      <c r="V28" s="155" t="e">
        <v>#N/A</v>
      </c>
      <c r="W28" s="24"/>
    </row>
    <row r="29" spans="1:23" x14ac:dyDescent="0.35">
      <c r="A29" s="2">
        <v>42641</v>
      </c>
      <c r="B29" s="40" t="e">
        <v>#N/A</v>
      </c>
      <c r="C29" s="40">
        <v>18.912102000000001</v>
      </c>
      <c r="D29" s="40">
        <v>64.941680000000005</v>
      </c>
      <c r="E29" s="40">
        <v>11.773241000000001</v>
      </c>
      <c r="F29" s="40">
        <v>-9.4455600000000004</v>
      </c>
      <c r="G29" s="40">
        <v>56.313384999999997</v>
      </c>
      <c r="H29" s="40">
        <v>17.980861999999998</v>
      </c>
      <c r="I29" s="40">
        <v>27.687836000000001</v>
      </c>
      <c r="J29" s="40">
        <v>1.4546752000000001</v>
      </c>
      <c r="K29" s="40">
        <v>27.568435999999998</v>
      </c>
      <c r="L29" s="40">
        <v>70.434783999999993</v>
      </c>
      <c r="M29" s="40">
        <v>16.725276999999998</v>
      </c>
      <c r="N29" s="40">
        <v>-22.032689999999999</v>
      </c>
      <c r="O29" s="40">
        <v>11.780595999999999</v>
      </c>
      <c r="P29" s="40">
        <v>17.51746</v>
      </c>
      <c r="Q29" s="40">
        <v>-0.71806910000000002</v>
      </c>
      <c r="R29" s="40">
        <v>9.4258670000000002</v>
      </c>
      <c r="S29" s="40">
        <v>12.922931</v>
      </c>
      <c r="T29" s="40">
        <v>3.5270332999999998</v>
      </c>
      <c r="U29" s="40">
        <v>2.8673649999999999</v>
      </c>
      <c r="V29" s="155">
        <v>-14.87515</v>
      </c>
      <c r="W29" s="24"/>
    </row>
    <row r="30" spans="1:23" x14ac:dyDescent="0.35">
      <c r="A30" s="2">
        <v>42671</v>
      </c>
      <c r="B30" s="40" t="e">
        <v>#N/A</v>
      </c>
      <c r="C30" s="40">
        <v>15.0548935</v>
      </c>
      <c r="D30" s="40">
        <v>25.651109999999999</v>
      </c>
      <c r="E30" s="40">
        <v>-0.88174940000000002</v>
      </c>
      <c r="F30" s="40">
        <v>-8.8393800000000002</v>
      </c>
      <c r="G30" s="40">
        <v>41.852592000000001</v>
      </c>
      <c r="H30" s="40">
        <v>5.7367682000000002</v>
      </c>
      <c r="I30" s="40">
        <v>14.746893</v>
      </c>
      <c r="J30" s="40">
        <v>-4.903257</v>
      </c>
      <c r="K30" s="40">
        <v>5.0338984</v>
      </c>
      <c r="L30" s="40">
        <v>65.903260000000003</v>
      </c>
      <c r="M30" s="40">
        <v>-3.3742190000000001</v>
      </c>
      <c r="N30" s="40">
        <v>-30.790579000000001</v>
      </c>
      <c r="O30" s="40">
        <v>1.4562010999999999</v>
      </c>
      <c r="P30" s="40">
        <v>0.30450820000000001</v>
      </c>
      <c r="Q30" s="40">
        <v>-8.931476</v>
      </c>
      <c r="R30" s="40">
        <v>6.0443043999999997</v>
      </c>
      <c r="S30" s="40">
        <v>-3.6752343000000001</v>
      </c>
      <c r="T30" s="40">
        <v>-1.7985344000000001</v>
      </c>
      <c r="U30" s="40">
        <v>-11.225486</v>
      </c>
      <c r="V30" s="155">
        <v>-10.769330999999999</v>
      </c>
      <c r="W30" s="24"/>
    </row>
    <row r="31" spans="1:23" x14ac:dyDescent="0.35">
      <c r="A31" s="2">
        <v>42702</v>
      </c>
      <c r="B31" s="40" t="e">
        <v>#N/A</v>
      </c>
      <c r="C31" s="40">
        <v>17.72728</v>
      </c>
      <c r="D31" s="40">
        <v>12.552106999999999</v>
      </c>
      <c r="E31" s="40">
        <v>-5.1903543000000001</v>
      </c>
      <c r="F31" s="40">
        <v>-6.161791</v>
      </c>
      <c r="G31" s="40">
        <v>51.830469999999998</v>
      </c>
      <c r="H31" s="40">
        <v>-4.2231082999999998</v>
      </c>
      <c r="I31" s="40">
        <v>18.09553</v>
      </c>
      <c r="J31" s="40">
        <v>-16.748142000000001</v>
      </c>
      <c r="K31" s="40">
        <v>1.6440511</v>
      </c>
      <c r="L31" s="40">
        <v>48.012459999999997</v>
      </c>
      <c r="M31" s="40">
        <v>2.6937126999999998</v>
      </c>
      <c r="N31" s="40">
        <v>-13.547116000000001</v>
      </c>
      <c r="O31" s="40">
        <v>-1.0317742999999999</v>
      </c>
      <c r="P31" s="40">
        <v>2.4230003</v>
      </c>
      <c r="Q31" s="40">
        <v>-4.8748255</v>
      </c>
      <c r="R31" s="40">
        <v>10.098087</v>
      </c>
      <c r="S31" s="40">
        <v>-12.744313</v>
      </c>
      <c r="T31" s="40">
        <v>3.409624</v>
      </c>
      <c r="U31" s="40">
        <v>-12.795544</v>
      </c>
      <c r="V31" s="155">
        <v>2.1915673999999998</v>
      </c>
      <c r="W31" s="24"/>
    </row>
    <row r="32" spans="1:23" x14ac:dyDescent="0.35">
      <c r="A32" s="2">
        <v>42732</v>
      </c>
      <c r="B32" s="40" t="e">
        <v>#N/A</v>
      </c>
      <c r="C32" s="40">
        <v>16.060220000000001</v>
      </c>
      <c r="D32" s="40">
        <v>12.552393</v>
      </c>
      <c r="E32" s="40">
        <v>-5.8265089999999997</v>
      </c>
      <c r="F32" s="40">
        <v>-1.9287586000000001</v>
      </c>
      <c r="G32" s="40">
        <v>60.669113000000003</v>
      </c>
      <c r="H32" s="40">
        <v>-3.8585186</v>
      </c>
      <c r="I32" s="40">
        <v>14.591063</v>
      </c>
      <c r="J32" s="40">
        <v>-12.065272999999999</v>
      </c>
      <c r="K32" s="40">
        <v>6.0530780000000002</v>
      </c>
      <c r="L32" s="40">
        <v>55.188310000000001</v>
      </c>
      <c r="M32" s="40">
        <v>10.857081000000001</v>
      </c>
      <c r="N32" s="40">
        <v>-3.1737267999999998</v>
      </c>
      <c r="O32" s="40">
        <v>-4.1159270000000001</v>
      </c>
      <c r="P32" s="40">
        <v>-2.6133536999999998</v>
      </c>
      <c r="Q32" s="40">
        <v>3.4840344999999999</v>
      </c>
      <c r="R32" s="40">
        <v>18.565643000000001</v>
      </c>
      <c r="S32" s="40">
        <v>-13.348293</v>
      </c>
      <c r="T32" s="40">
        <v>11.468101000000001</v>
      </c>
      <c r="U32" s="40">
        <v>-9.8847389999999997</v>
      </c>
      <c r="V32" s="155">
        <v>7.1290969999999998</v>
      </c>
      <c r="W32" s="24"/>
    </row>
    <row r="33" spans="1:23" x14ac:dyDescent="0.35">
      <c r="A33" s="2">
        <v>42762</v>
      </c>
      <c r="B33" s="40" t="e">
        <v>#N/A</v>
      </c>
      <c r="C33" s="40">
        <v>30.579079</v>
      </c>
      <c r="D33" s="40">
        <v>18.453479999999999</v>
      </c>
      <c r="E33" s="40">
        <v>13.841475000000001</v>
      </c>
      <c r="F33" s="40">
        <v>28.326618</v>
      </c>
      <c r="G33" s="40">
        <v>84.451059999999998</v>
      </c>
      <c r="H33" s="40">
        <v>2.5287150999999999</v>
      </c>
      <c r="I33" s="40">
        <v>36.901103999999997</v>
      </c>
      <c r="J33" s="40">
        <v>0.44977665</v>
      </c>
      <c r="K33" s="40">
        <v>23.780155000000001</v>
      </c>
      <c r="L33" s="40">
        <v>111.94923</v>
      </c>
      <c r="M33" s="40">
        <v>38.084220000000002</v>
      </c>
      <c r="N33" s="40">
        <v>18.098032</v>
      </c>
      <c r="O33" s="40">
        <v>13.903534000000001</v>
      </c>
      <c r="P33" s="40">
        <v>26.769375</v>
      </c>
      <c r="Q33" s="40">
        <v>26.954401000000001</v>
      </c>
      <c r="R33" s="40">
        <v>24.447500000000002</v>
      </c>
      <c r="S33" s="40">
        <v>-7.6660690000000002</v>
      </c>
      <c r="T33" s="40">
        <v>28.232944</v>
      </c>
      <c r="U33" s="40">
        <v>3.8344621999999999</v>
      </c>
      <c r="V33" s="155">
        <v>29.530287000000001</v>
      </c>
      <c r="W33" s="24"/>
    </row>
    <row r="34" spans="1:23" x14ac:dyDescent="0.35">
      <c r="A34" s="2">
        <v>42794</v>
      </c>
      <c r="B34" s="40" t="e">
        <v>#N/A</v>
      </c>
      <c r="C34" s="40">
        <v>23.076903999999999</v>
      </c>
      <c r="D34" s="40">
        <v>12.135553</v>
      </c>
      <c r="E34" s="40">
        <v>2.3699759999999999</v>
      </c>
      <c r="F34" s="40">
        <v>22.269439999999999</v>
      </c>
      <c r="G34" s="40">
        <v>57.765315999999999</v>
      </c>
      <c r="H34" s="40">
        <v>0.43023824999999999</v>
      </c>
      <c r="I34" s="40">
        <v>29.626083000000001</v>
      </c>
      <c r="J34" s="40">
        <v>-2.1291137</v>
      </c>
      <c r="K34" s="40">
        <v>28.00957</v>
      </c>
      <c r="L34" s="40">
        <v>92.361660000000001</v>
      </c>
      <c r="M34" s="40">
        <v>30.255269999999999</v>
      </c>
      <c r="N34" s="40">
        <v>25.193477999999999</v>
      </c>
      <c r="O34" s="40">
        <v>25.937139999999999</v>
      </c>
      <c r="P34" s="40">
        <v>28.912210000000002</v>
      </c>
      <c r="Q34" s="40">
        <v>9.2739340000000006</v>
      </c>
      <c r="R34" s="40">
        <v>16.119050999999999</v>
      </c>
      <c r="S34" s="40">
        <v>-1.9754826999999999</v>
      </c>
      <c r="T34" s="40">
        <v>13.931990000000001</v>
      </c>
      <c r="U34" s="40">
        <v>-1.5449523999999999</v>
      </c>
      <c r="V34" s="155">
        <v>19.453859999999999</v>
      </c>
      <c r="W34" s="24"/>
    </row>
    <row r="35" spans="1:23" x14ac:dyDescent="0.35">
      <c r="A35" s="2">
        <v>42822</v>
      </c>
      <c r="B35" s="40" t="e">
        <v>#N/A</v>
      </c>
      <c r="C35" s="40">
        <v>25.198782000000001</v>
      </c>
      <c r="D35" s="40">
        <v>15.055906</v>
      </c>
      <c r="E35" s="40">
        <v>-4.1353884000000001</v>
      </c>
      <c r="F35" s="40">
        <v>16.955840999999999</v>
      </c>
      <c r="G35" s="40">
        <v>34.332369999999997</v>
      </c>
      <c r="H35" s="40">
        <v>-3.9070724999999999</v>
      </c>
      <c r="I35" s="40">
        <v>27.082706000000002</v>
      </c>
      <c r="J35" s="40">
        <v>-1.5391052000000001</v>
      </c>
      <c r="K35" s="40">
        <v>22.440646999999998</v>
      </c>
      <c r="L35" s="40">
        <v>42.091667000000001</v>
      </c>
      <c r="M35" s="40">
        <v>19.901524999999999</v>
      </c>
      <c r="N35" s="40">
        <v>16.398216000000001</v>
      </c>
      <c r="O35" s="40">
        <v>18.931162</v>
      </c>
      <c r="P35" s="40">
        <v>23.785067000000002</v>
      </c>
      <c r="Q35" s="40">
        <v>5.5252314</v>
      </c>
      <c r="R35" s="40">
        <v>13.513935</v>
      </c>
      <c r="S35" s="40">
        <v>-13.504975999999999</v>
      </c>
      <c r="T35" s="40">
        <v>7.5387240000000002</v>
      </c>
      <c r="U35" s="40">
        <v>2.1719097999999999</v>
      </c>
      <c r="V35" s="155">
        <v>14.926982000000001</v>
      </c>
      <c r="W35" s="24"/>
    </row>
    <row r="36" spans="1:23" x14ac:dyDescent="0.35">
      <c r="A36" s="2">
        <v>42853</v>
      </c>
      <c r="B36" s="40" t="e">
        <v>#N/A</v>
      </c>
      <c r="C36" s="40">
        <v>15.489566999999999</v>
      </c>
      <c r="D36" s="40">
        <v>14.548121999999999</v>
      </c>
      <c r="E36" s="40">
        <v>2.3879766</v>
      </c>
      <c r="F36" s="40">
        <v>30.682410000000001</v>
      </c>
      <c r="G36" s="40">
        <v>8.6942909999999998</v>
      </c>
      <c r="H36" s="40">
        <v>-3.2805382999999999</v>
      </c>
      <c r="I36" s="40">
        <v>30.862736000000002</v>
      </c>
      <c r="J36" s="40">
        <v>-1.4909863000000001</v>
      </c>
      <c r="K36" s="40">
        <v>18.923843000000002</v>
      </c>
      <c r="L36" s="40">
        <v>29.464865</v>
      </c>
      <c r="M36" s="40">
        <v>9.8631860000000007</v>
      </c>
      <c r="N36" s="40">
        <v>14.236855500000001</v>
      </c>
      <c r="O36" s="40">
        <v>19.434715000000001</v>
      </c>
      <c r="P36" s="40">
        <v>21.571874999999999</v>
      </c>
      <c r="Q36" s="40">
        <v>0.7497549</v>
      </c>
      <c r="R36" s="40">
        <v>11.887180000000001</v>
      </c>
      <c r="S36" s="40">
        <v>-10.747069</v>
      </c>
      <c r="T36" s="40">
        <v>2.1335006000000001</v>
      </c>
      <c r="U36" s="40">
        <v>-9.8371505999999997E-2</v>
      </c>
      <c r="V36" s="155">
        <v>5.9537409999999999</v>
      </c>
      <c r="W36" s="24"/>
    </row>
    <row r="37" spans="1:23" x14ac:dyDescent="0.35">
      <c r="A37" s="2">
        <v>42881</v>
      </c>
      <c r="B37" s="40" t="e">
        <v>#N/A</v>
      </c>
      <c r="C37" s="40">
        <v>23.783301999999999</v>
      </c>
      <c r="D37" s="40">
        <v>20.700704999999999</v>
      </c>
      <c r="E37" s="40">
        <v>-0.13989805999999999</v>
      </c>
      <c r="F37" s="40">
        <v>37.987589999999997</v>
      </c>
      <c r="G37" s="40">
        <v>17.741990000000001</v>
      </c>
      <c r="H37" s="40">
        <v>5.6493279999999997</v>
      </c>
      <c r="I37" s="40">
        <v>34.290947000000003</v>
      </c>
      <c r="J37" s="40">
        <v>6.7399262999999996</v>
      </c>
      <c r="K37" s="40">
        <v>38.702347000000003</v>
      </c>
      <c r="L37" s="40">
        <v>37.496409999999997</v>
      </c>
      <c r="M37" s="40">
        <v>26.251137</v>
      </c>
      <c r="N37" s="40">
        <v>11.350286499999999</v>
      </c>
      <c r="O37" s="40">
        <v>18.780971999999998</v>
      </c>
      <c r="P37" s="40">
        <v>34.033203</v>
      </c>
      <c r="Q37" s="40">
        <v>5.9018730000000001</v>
      </c>
      <c r="R37" s="40">
        <v>11.959564</v>
      </c>
      <c r="S37" s="40">
        <v>3.2466173</v>
      </c>
      <c r="T37" s="40">
        <v>8.7996960000000009</v>
      </c>
      <c r="U37" s="40">
        <v>3.6916137</v>
      </c>
      <c r="V37" s="155">
        <v>9.0807079999999996</v>
      </c>
      <c r="W37" s="24"/>
    </row>
    <row r="38" spans="1:23" x14ac:dyDescent="0.35">
      <c r="A38" s="2">
        <v>42914</v>
      </c>
      <c r="B38" s="40">
        <v>14.086103</v>
      </c>
      <c r="C38" s="40">
        <v>18.307124999999999</v>
      </c>
      <c r="D38" s="40">
        <v>18.260883</v>
      </c>
      <c r="E38" s="40">
        <v>-4.8468470000000003</v>
      </c>
      <c r="F38" s="40">
        <v>49.893332999999998</v>
      </c>
      <c r="G38" s="40">
        <v>16.264296000000002</v>
      </c>
      <c r="H38" s="40">
        <v>4.9809812999999998</v>
      </c>
      <c r="I38" s="40">
        <v>34.601844999999997</v>
      </c>
      <c r="J38" s="40">
        <v>15.844143000000001</v>
      </c>
      <c r="K38" s="40">
        <v>36.630153999999997</v>
      </c>
      <c r="L38" s="40">
        <v>21.552669999999999</v>
      </c>
      <c r="M38" s="40">
        <v>19.688939999999999</v>
      </c>
      <c r="N38" s="40">
        <v>51.320169999999997</v>
      </c>
      <c r="O38" s="40">
        <v>18.782306999999999</v>
      </c>
      <c r="P38" s="40">
        <v>36.775959999999998</v>
      </c>
      <c r="Q38" s="40">
        <v>-6.6296635000000004</v>
      </c>
      <c r="R38" s="40">
        <v>10.102129</v>
      </c>
      <c r="S38" s="40">
        <v>9.3159910000000004</v>
      </c>
      <c r="T38" s="40">
        <v>6.1884639999999997</v>
      </c>
      <c r="U38" s="40">
        <v>5.8929324000000003</v>
      </c>
      <c r="V38" s="155">
        <v>21.629691999999999</v>
      </c>
      <c r="W38" s="24"/>
    </row>
    <row r="39" spans="1:23" x14ac:dyDescent="0.35">
      <c r="A39" s="2">
        <v>42944</v>
      </c>
      <c r="B39" s="40">
        <v>12.425136999999999</v>
      </c>
      <c r="C39" s="40">
        <v>20.989418000000001</v>
      </c>
      <c r="D39" s="40">
        <v>5.0193667</v>
      </c>
      <c r="E39" s="40">
        <v>-6.7261160000000002</v>
      </c>
      <c r="F39" s="40">
        <v>48.390949999999997</v>
      </c>
      <c r="G39" s="40">
        <v>6.3718199999999996</v>
      </c>
      <c r="H39" s="40">
        <v>2.830708</v>
      </c>
      <c r="I39" s="40">
        <v>24.68319</v>
      </c>
      <c r="J39" s="40">
        <v>16.251314000000001</v>
      </c>
      <c r="K39" s="40">
        <v>28.6646</v>
      </c>
      <c r="L39" s="40">
        <v>18.502770999999999</v>
      </c>
      <c r="M39" s="40">
        <v>9.0306280000000001</v>
      </c>
      <c r="N39" s="40">
        <v>46.527683000000003</v>
      </c>
      <c r="O39" s="40">
        <v>17.204225999999998</v>
      </c>
      <c r="P39" s="40">
        <v>35.790657000000003</v>
      </c>
      <c r="Q39" s="40">
        <v>-5.4401339999999996</v>
      </c>
      <c r="R39" s="40">
        <v>4.3328524000000002</v>
      </c>
      <c r="S39" s="40">
        <v>22.261215</v>
      </c>
      <c r="T39" s="40">
        <v>7.2724104000000001</v>
      </c>
      <c r="U39" s="40">
        <v>0.35126210000000002</v>
      </c>
      <c r="V39" s="155">
        <v>19.933009999999999</v>
      </c>
      <c r="W39" s="24"/>
    </row>
    <row r="40" spans="1:23" x14ac:dyDescent="0.35">
      <c r="A40" s="2">
        <v>42975</v>
      </c>
      <c r="B40" s="40">
        <v>15.588272</v>
      </c>
      <c r="C40" s="40">
        <v>30.875610000000002</v>
      </c>
      <c r="D40" s="40">
        <v>6.1000110000000003</v>
      </c>
      <c r="E40" s="40">
        <v>-6.8363132000000002</v>
      </c>
      <c r="F40" s="40">
        <v>58.590865999999998</v>
      </c>
      <c r="G40" s="40">
        <v>13.875759</v>
      </c>
      <c r="H40" s="40">
        <v>1.4329791000000001</v>
      </c>
      <c r="I40" s="40">
        <v>25.525402</v>
      </c>
      <c r="J40" s="40">
        <v>12.603700999999999</v>
      </c>
      <c r="K40" s="40">
        <v>24.419032999999999</v>
      </c>
      <c r="L40" s="40">
        <v>24.101126000000001</v>
      </c>
      <c r="M40" s="40">
        <v>16.131962000000001</v>
      </c>
      <c r="N40" s="40">
        <v>51.118935</v>
      </c>
      <c r="O40" s="40">
        <v>18.943382</v>
      </c>
      <c r="P40" s="40">
        <v>33.283200000000001</v>
      </c>
      <c r="Q40" s="40">
        <v>-15.957141</v>
      </c>
      <c r="R40" s="40">
        <v>2.3479939000000001</v>
      </c>
      <c r="S40" s="40">
        <v>23.797153000000002</v>
      </c>
      <c r="T40" s="40">
        <v>8.4659099999999992</v>
      </c>
      <c r="U40" s="40">
        <v>-2.3871243</v>
      </c>
      <c r="V40" s="155">
        <v>24.067831000000002</v>
      </c>
      <c r="W40" s="24"/>
    </row>
    <row r="41" spans="1:23" x14ac:dyDescent="0.35">
      <c r="A41" s="2">
        <v>43006</v>
      </c>
      <c r="B41" s="40">
        <v>17.084944</v>
      </c>
      <c r="C41" s="40">
        <v>31.910717000000002</v>
      </c>
      <c r="D41" s="40">
        <v>-1.7394662000000001</v>
      </c>
      <c r="E41" s="40">
        <v>-0.53284763999999996</v>
      </c>
      <c r="F41" s="40">
        <v>45.975555</v>
      </c>
      <c r="G41" s="40">
        <v>17.912269999999999</v>
      </c>
      <c r="H41" s="40">
        <v>3.7693023999999999</v>
      </c>
      <c r="I41" s="40">
        <v>16.158055999999998</v>
      </c>
      <c r="J41" s="40">
        <v>11.769902999999999</v>
      </c>
      <c r="K41" s="40">
        <v>17.488230000000001</v>
      </c>
      <c r="L41" s="40">
        <v>21.16245</v>
      </c>
      <c r="M41" s="40">
        <v>3.4561156999999998</v>
      </c>
      <c r="N41" s="40">
        <v>32.878757</v>
      </c>
      <c r="O41" s="40">
        <v>9.2195149999999995</v>
      </c>
      <c r="P41" s="40">
        <v>28.49269</v>
      </c>
      <c r="Q41" s="40">
        <v>-17.709969999999998</v>
      </c>
      <c r="R41" s="40">
        <v>12.623858</v>
      </c>
      <c r="S41" s="40">
        <v>10.26268</v>
      </c>
      <c r="T41" s="40">
        <v>4.6272039999999999</v>
      </c>
      <c r="U41" s="40">
        <v>0.30609370000000002</v>
      </c>
      <c r="V41" s="155">
        <v>31.360699</v>
      </c>
      <c r="W41" s="24"/>
    </row>
    <row r="42" spans="1:23" x14ac:dyDescent="0.35">
      <c r="A42" s="2">
        <v>43035</v>
      </c>
      <c r="B42" s="40">
        <v>22.345400000000001</v>
      </c>
      <c r="C42" s="40">
        <v>29.437124000000001</v>
      </c>
      <c r="D42" s="40">
        <v>3.0783653000000002</v>
      </c>
      <c r="E42" s="40">
        <v>3.5428524000000001</v>
      </c>
      <c r="F42" s="40">
        <v>49.724052</v>
      </c>
      <c r="G42" s="40">
        <v>30.681360000000002</v>
      </c>
      <c r="H42" s="40">
        <v>6.5674185999999999</v>
      </c>
      <c r="I42" s="40">
        <v>24.295044000000001</v>
      </c>
      <c r="J42" s="40">
        <v>0.86946489999999998</v>
      </c>
      <c r="K42" s="40">
        <v>34.775222999999997</v>
      </c>
      <c r="L42" s="40">
        <v>12.336957999999999</v>
      </c>
      <c r="M42" s="40">
        <v>12.711978</v>
      </c>
      <c r="N42" s="40">
        <v>27.222622000000001</v>
      </c>
      <c r="O42" s="40">
        <v>22.33156</v>
      </c>
      <c r="P42" s="40">
        <v>38.962710000000001</v>
      </c>
      <c r="Q42" s="40">
        <v>-17.217165000000001</v>
      </c>
      <c r="R42" s="40">
        <v>14.527214000000001</v>
      </c>
      <c r="S42" s="40">
        <v>12.514113999999999</v>
      </c>
      <c r="T42" s="40">
        <v>14.884482999999999</v>
      </c>
      <c r="U42" s="40">
        <v>12.829411</v>
      </c>
      <c r="V42" s="155">
        <v>16.952251</v>
      </c>
      <c r="W42" s="24"/>
    </row>
    <row r="43" spans="1:23" x14ac:dyDescent="0.35">
      <c r="A43" s="2">
        <v>43067</v>
      </c>
      <c r="B43" s="40">
        <v>19.799637000000001</v>
      </c>
      <c r="C43" s="40">
        <v>24.824417</v>
      </c>
      <c r="D43" s="40">
        <v>19.756567</v>
      </c>
      <c r="E43" s="40">
        <v>16.462599999999998</v>
      </c>
      <c r="F43" s="40">
        <v>63.242305999999999</v>
      </c>
      <c r="G43" s="40">
        <v>30.379712999999999</v>
      </c>
      <c r="H43" s="40">
        <v>17.521345</v>
      </c>
      <c r="I43" s="40">
        <v>25.561464000000001</v>
      </c>
      <c r="J43" s="40">
        <v>17.724322999999998</v>
      </c>
      <c r="K43" s="40">
        <v>46.270310000000002</v>
      </c>
      <c r="L43" s="40">
        <v>23.468077000000001</v>
      </c>
      <c r="M43" s="40">
        <v>25.359022</v>
      </c>
      <c r="N43" s="40">
        <v>21.588839</v>
      </c>
      <c r="O43" s="40">
        <v>34.258915000000002</v>
      </c>
      <c r="P43" s="40">
        <v>49.992550000000001</v>
      </c>
      <c r="Q43" s="40">
        <v>-19.010895000000001</v>
      </c>
      <c r="R43" s="40">
        <v>13.708866</v>
      </c>
      <c r="S43" s="40">
        <v>18.151606000000001</v>
      </c>
      <c r="T43" s="40">
        <v>9.109985</v>
      </c>
      <c r="U43" s="40">
        <v>31.660961</v>
      </c>
      <c r="V43" s="155">
        <v>3.2460928</v>
      </c>
      <c r="W43" s="24"/>
    </row>
    <row r="44" spans="1:23" x14ac:dyDescent="0.35">
      <c r="A44" s="2">
        <v>43097</v>
      </c>
      <c r="B44" s="40">
        <v>29.958748</v>
      </c>
      <c r="C44" s="40">
        <v>44.521617999999997</v>
      </c>
      <c r="D44" s="40">
        <v>21.876598000000001</v>
      </c>
      <c r="E44" s="40">
        <v>21.538198000000001</v>
      </c>
      <c r="F44" s="40">
        <v>55.30603</v>
      </c>
      <c r="G44" s="40">
        <v>30.671500999999999</v>
      </c>
      <c r="H44" s="40">
        <v>24.137985</v>
      </c>
      <c r="I44" s="40">
        <v>26.481687999999998</v>
      </c>
      <c r="J44" s="40">
        <v>13.474714000000001</v>
      </c>
      <c r="K44" s="40">
        <v>45.356070000000003</v>
      </c>
      <c r="L44" s="40">
        <v>24.346363</v>
      </c>
      <c r="M44" s="40">
        <v>35.837555000000002</v>
      </c>
      <c r="N44" s="40">
        <v>35.699190000000002</v>
      </c>
      <c r="O44" s="40">
        <v>37.635696000000003</v>
      </c>
      <c r="P44" s="40">
        <v>55.925021999999998</v>
      </c>
      <c r="Q44" s="40">
        <v>-12.01877</v>
      </c>
      <c r="R44" s="40">
        <v>14.344096</v>
      </c>
      <c r="S44" s="40">
        <v>39.017032999999998</v>
      </c>
      <c r="T44" s="40">
        <v>3.6051272999999999</v>
      </c>
      <c r="U44" s="40">
        <v>39.253413999999999</v>
      </c>
      <c r="V44" s="155">
        <v>5.2094699999999996</v>
      </c>
      <c r="W44" s="24"/>
    </row>
    <row r="45" spans="1:23" x14ac:dyDescent="0.35">
      <c r="A45" s="2">
        <v>43126</v>
      </c>
      <c r="B45" s="40">
        <v>39.406059999999997</v>
      </c>
      <c r="C45" s="40">
        <v>43.3581</v>
      </c>
      <c r="D45" s="40">
        <v>26.917469000000001</v>
      </c>
      <c r="E45" s="40">
        <v>15.638304</v>
      </c>
      <c r="F45" s="40">
        <v>52.048335999999999</v>
      </c>
      <c r="G45" s="40">
        <v>32.396186999999998</v>
      </c>
      <c r="H45" s="40">
        <v>29.641055999999999</v>
      </c>
      <c r="I45" s="40">
        <v>27.736723000000001</v>
      </c>
      <c r="J45" s="40">
        <v>24.361742</v>
      </c>
      <c r="K45" s="40">
        <v>41.937491999999999</v>
      </c>
      <c r="L45" s="40">
        <v>28.363060000000001</v>
      </c>
      <c r="M45" s="40">
        <v>37.570880000000002</v>
      </c>
      <c r="N45" s="40">
        <v>42.720126999999998</v>
      </c>
      <c r="O45" s="40">
        <v>36.375571999999998</v>
      </c>
      <c r="P45" s="40">
        <v>64.955376000000001</v>
      </c>
      <c r="Q45" s="40">
        <v>-10.924196</v>
      </c>
      <c r="R45" s="40">
        <v>14.951599</v>
      </c>
      <c r="S45" s="40">
        <v>50.159050000000001</v>
      </c>
      <c r="T45" s="40">
        <v>6.6182375000000002</v>
      </c>
      <c r="U45" s="40">
        <v>47.379719999999999</v>
      </c>
      <c r="V45" s="155">
        <v>11.935198</v>
      </c>
      <c r="W45" s="24"/>
    </row>
    <row r="46" spans="1:23" x14ac:dyDescent="0.35">
      <c r="A46" s="2">
        <v>43159</v>
      </c>
      <c r="B46" s="40">
        <v>23.516214000000002</v>
      </c>
      <c r="C46" s="40">
        <v>35.635330000000003</v>
      </c>
      <c r="D46" s="40">
        <v>18.382346999999999</v>
      </c>
      <c r="E46" s="40">
        <v>9.2650050000000004</v>
      </c>
      <c r="F46" s="40">
        <v>27.579784</v>
      </c>
      <c r="G46" s="40">
        <v>27.084042</v>
      </c>
      <c r="H46" s="40">
        <v>25.545083999999999</v>
      </c>
      <c r="I46" s="40">
        <v>16.419197</v>
      </c>
      <c r="J46" s="40">
        <v>10.633397</v>
      </c>
      <c r="K46" s="40">
        <v>26.781987999999998</v>
      </c>
      <c r="L46" s="40">
        <v>22.855318</v>
      </c>
      <c r="M46" s="40">
        <v>32.072330000000001</v>
      </c>
      <c r="N46" s="40">
        <v>35.920586</v>
      </c>
      <c r="O46" s="40">
        <v>16.995358</v>
      </c>
      <c r="P46" s="40">
        <v>44.418644</v>
      </c>
      <c r="Q46" s="40">
        <v>-15.857988000000001</v>
      </c>
      <c r="R46" s="40">
        <v>17.349125000000001</v>
      </c>
      <c r="S46" s="40">
        <v>30.500077999999998</v>
      </c>
      <c r="T46" s="40">
        <v>2.3772954999999998</v>
      </c>
      <c r="U46" s="40">
        <v>39.713622999999998</v>
      </c>
      <c r="V46" s="155">
        <v>10.916079</v>
      </c>
      <c r="W46" s="24"/>
    </row>
    <row r="47" spans="1:23" x14ac:dyDescent="0.35">
      <c r="A47" s="2">
        <v>43187</v>
      </c>
      <c r="B47" s="40">
        <v>19.049406000000001</v>
      </c>
      <c r="C47" s="40">
        <v>20.095253</v>
      </c>
      <c r="D47" s="40">
        <v>4.0436864000000003</v>
      </c>
      <c r="E47" s="40">
        <v>-0.39976240000000002</v>
      </c>
      <c r="F47" s="40">
        <v>14.0490055</v>
      </c>
      <c r="G47" s="40">
        <v>27.220858</v>
      </c>
      <c r="H47" s="40">
        <v>22.158633999999999</v>
      </c>
      <c r="I47" s="40">
        <v>14.684010000000001</v>
      </c>
      <c r="J47" s="40">
        <v>9.1159340000000005E-2</v>
      </c>
      <c r="K47" s="40">
        <v>21.868288</v>
      </c>
      <c r="L47" s="40">
        <v>19.418896</v>
      </c>
      <c r="M47" s="40">
        <v>18.376244</v>
      </c>
      <c r="N47" s="40">
        <v>21.689737000000001</v>
      </c>
      <c r="O47" s="40">
        <v>8.7004420000000007</v>
      </c>
      <c r="P47" s="40">
        <v>35.408042999999999</v>
      </c>
      <c r="Q47" s="40">
        <v>-13.885182</v>
      </c>
      <c r="R47" s="40">
        <v>13.209068</v>
      </c>
      <c r="S47" s="40">
        <v>17.644273999999999</v>
      </c>
      <c r="T47" s="40">
        <v>0.54967403000000004</v>
      </c>
      <c r="U47" s="40">
        <v>40.008949999999999</v>
      </c>
      <c r="V47" s="155">
        <v>21.169699000000001</v>
      </c>
      <c r="W47" s="24"/>
    </row>
    <row r="48" spans="1:23" x14ac:dyDescent="0.35">
      <c r="A48" s="2">
        <v>43217</v>
      </c>
      <c r="B48" s="40">
        <v>17.555916</v>
      </c>
      <c r="C48" s="40">
        <v>28.616250000000001</v>
      </c>
      <c r="D48" s="40">
        <v>-2.4128436999999998</v>
      </c>
      <c r="E48" s="40">
        <v>-5.2950679999999997</v>
      </c>
      <c r="F48" s="40">
        <v>8.7083340000000007</v>
      </c>
      <c r="G48" s="40">
        <v>38.025547000000003</v>
      </c>
      <c r="H48" s="40">
        <v>19.03783</v>
      </c>
      <c r="I48" s="40">
        <v>11.193001000000001</v>
      </c>
      <c r="J48" s="40">
        <v>2.6003121999999999</v>
      </c>
      <c r="K48" s="40">
        <v>26.147831</v>
      </c>
      <c r="L48" s="40">
        <v>19.582689999999999</v>
      </c>
      <c r="M48" s="40">
        <v>18.130661</v>
      </c>
      <c r="N48" s="40">
        <v>28.186464000000001</v>
      </c>
      <c r="O48" s="40">
        <v>10.158086000000001</v>
      </c>
      <c r="P48" s="40">
        <v>33.129714999999997</v>
      </c>
      <c r="Q48" s="40">
        <v>-6.3453379999999999</v>
      </c>
      <c r="R48" s="40">
        <v>13.483154000000001</v>
      </c>
      <c r="S48" s="40">
        <v>1.2589812</v>
      </c>
      <c r="T48" s="40">
        <v>1.1655450000000001</v>
      </c>
      <c r="U48" s="40">
        <v>29.998434</v>
      </c>
      <c r="V48" s="155">
        <v>26.826429999999998</v>
      </c>
      <c r="W48" s="24"/>
    </row>
    <row r="49" spans="1:23" x14ac:dyDescent="0.35">
      <c r="A49" s="2">
        <v>43245</v>
      </c>
      <c r="B49" s="40">
        <v>18.177938000000001</v>
      </c>
      <c r="C49" s="40">
        <v>20.624578</v>
      </c>
      <c r="D49" s="40">
        <v>-5.2176714000000004</v>
      </c>
      <c r="E49" s="40">
        <v>-9.7833749999999995</v>
      </c>
      <c r="F49" s="40">
        <v>-4.0330769999999996</v>
      </c>
      <c r="G49" s="40">
        <v>27.771832</v>
      </c>
      <c r="H49" s="40">
        <v>10.533643</v>
      </c>
      <c r="I49" s="40">
        <v>9.6223240000000008</v>
      </c>
      <c r="J49" s="40">
        <v>-10.740781</v>
      </c>
      <c r="K49" s="40">
        <v>12.388372</v>
      </c>
      <c r="L49" s="40">
        <v>8.6274029999999993</v>
      </c>
      <c r="M49" s="40">
        <v>6.1905979999999996</v>
      </c>
      <c r="N49" s="40">
        <v>-1.3453185999999999</v>
      </c>
      <c r="O49" s="40">
        <v>5.4973720000000004</v>
      </c>
      <c r="P49" s="40">
        <v>29.824615000000001</v>
      </c>
      <c r="Q49" s="40">
        <v>-7.0890610000000001</v>
      </c>
      <c r="R49" s="40">
        <v>10.531651999999999</v>
      </c>
      <c r="S49" s="40">
        <v>-18.687474999999999</v>
      </c>
      <c r="T49" s="40">
        <v>-1.9260048999999999</v>
      </c>
      <c r="U49" s="40">
        <v>14.494823999999999</v>
      </c>
      <c r="V49" s="155">
        <v>25.089872</v>
      </c>
      <c r="W49" s="24"/>
    </row>
    <row r="50" spans="1:23" x14ac:dyDescent="0.35">
      <c r="A50" s="2">
        <v>43279</v>
      </c>
      <c r="B50" s="40">
        <v>-1.6739488</v>
      </c>
      <c r="C50" s="40">
        <v>11.908208999999999</v>
      </c>
      <c r="D50" s="40">
        <v>-17.524754999999999</v>
      </c>
      <c r="E50" s="40">
        <v>-18.410992</v>
      </c>
      <c r="F50" s="40">
        <v>-11.130583</v>
      </c>
      <c r="G50" s="40">
        <v>18.199862</v>
      </c>
      <c r="H50" s="40">
        <v>2.9666662000000001</v>
      </c>
      <c r="I50" s="40">
        <v>0.94381570000000004</v>
      </c>
      <c r="J50" s="40">
        <v>-11.67224</v>
      </c>
      <c r="K50" s="40">
        <v>1.0532379000000001</v>
      </c>
      <c r="L50" s="40">
        <v>-3.5524309000000001</v>
      </c>
      <c r="M50" s="40">
        <v>-1.3997316</v>
      </c>
      <c r="N50" s="40">
        <v>-8.5275829999999999</v>
      </c>
      <c r="O50" s="40">
        <v>2.1803140000000001</v>
      </c>
      <c r="P50" s="40">
        <v>17.072427999999999</v>
      </c>
      <c r="Q50" s="40">
        <v>3.9889454999999998</v>
      </c>
      <c r="R50" s="40">
        <v>1.0684728999999999</v>
      </c>
      <c r="S50" s="40">
        <v>-25.273872000000001</v>
      </c>
      <c r="T50" s="40">
        <v>-5.6224346000000001</v>
      </c>
      <c r="U50" s="40">
        <v>8.3410259999999994</v>
      </c>
      <c r="V50" s="155">
        <v>16.465437000000001</v>
      </c>
      <c r="W50" s="24"/>
    </row>
    <row r="51" spans="1:23" x14ac:dyDescent="0.35">
      <c r="A51" s="2">
        <v>43308</v>
      </c>
      <c r="B51" s="40">
        <v>-4.8285483999999999</v>
      </c>
      <c r="C51" s="40">
        <v>5.6824802999999999</v>
      </c>
      <c r="D51" s="40">
        <v>-7.9382124000000003</v>
      </c>
      <c r="E51" s="40">
        <v>-11.009682</v>
      </c>
      <c r="F51" s="40">
        <v>-3.0133665000000001</v>
      </c>
      <c r="G51" s="40">
        <v>16.363478000000001</v>
      </c>
      <c r="H51" s="40">
        <v>9.2029809999999994</v>
      </c>
      <c r="I51" s="40">
        <v>5.2040100000000002</v>
      </c>
      <c r="J51" s="40">
        <v>-6.2679049999999998</v>
      </c>
      <c r="K51" s="40">
        <v>-3.4104228000000001</v>
      </c>
      <c r="L51" s="40">
        <v>1.6289473000000001</v>
      </c>
      <c r="M51" s="40">
        <v>1.6801714999999999</v>
      </c>
      <c r="N51" s="40">
        <v>-9.1762599999999992</v>
      </c>
      <c r="O51" s="40">
        <v>3.9684415</v>
      </c>
      <c r="P51" s="40">
        <v>11.350239</v>
      </c>
      <c r="Q51" s="40">
        <v>1.1599063999999999</v>
      </c>
      <c r="R51" s="40">
        <v>7.4976086999999998</v>
      </c>
      <c r="S51" s="40">
        <v>-34.422356000000001</v>
      </c>
      <c r="T51" s="40">
        <v>-6.5639552999999999</v>
      </c>
      <c r="U51" s="40">
        <v>10.75089</v>
      </c>
      <c r="V51" s="155">
        <v>22.569168000000001</v>
      </c>
      <c r="W51" s="24"/>
    </row>
    <row r="52" spans="1:23" x14ac:dyDescent="0.35">
      <c r="A52" s="2">
        <v>43340</v>
      </c>
      <c r="B52" s="40">
        <v>-12.624145</v>
      </c>
      <c r="C52" s="40">
        <v>-4.9710330000000003</v>
      </c>
      <c r="D52" s="40">
        <v>-9.9509535000000007</v>
      </c>
      <c r="E52" s="40">
        <v>-7.9218029999999997</v>
      </c>
      <c r="F52" s="40">
        <v>-8.0264679999999995</v>
      </c>
      <c r="G52" s="40">
        <v>4.4501660000000003</v>
      </c>
      <c r="H52" s="40">
        <v>10.281444</v>
      </c>
      <c r="I52" s="40">
        <v>4.211271</v>
      </c>
      <c r="J52" s="40">
        <v>-7.9141380000000003</v>
      </c>
      <c r="K52" s="40">
        <v>0.43869019999999997</v>
      </c>
      <c r="L52" s="40">
        <v>-17.510688999999999</v>
      </c>
      <c r="M52" s="40">
        <v>-4.4723153</v>
      </c>
      <c r="N52" s="40">
        <v>-14.134174</v>
      </c>
      <c r="O52" s="40">
        <v>6.0817122000000001</v>
      </c>
      <c r="P52" s="40">
        <v>3.0981063999999998</v>
      </c>
      <c r="Q52" s="40">
        <v>12.2289295</v>
      </c>
      <c r="R52" s="40">
        <v>8.3466290000000001</v>
      </c>
      <c r="S52" s="40">
        <v>-52.524560000000001</v>
      </c>
      <c r="T52" s="40">
        <v>-8.377713</v>
      </c>
      <c r="U52" s="40">
        <v>16.526662999999999</v>
      </c>
      <c r="V52" s="155">
        <v>17.716217</v>
      </c>
      <c r="W52" s="24"/>
    </row>
    <row r="53" spans="1:23" x14ac:dyDescent="0.35">
      <c r="A53" s="2">
        <v>43371</v>
      </c>
      <c r="B53" s="40">
        <v>-11.598998</v>
      </c>
      <c r="C53" s="40">
        <v>-4.5841513000000003</v>
      </c>
      <c r="D53" s="40">
        <v>-10.587502000000001</v>
      </c>
      <c r="E53" s="40">
        <v>-17.739903999999999</v>
      </c>
      <c r="F53" s="40">
        <v>-7.2101474000000003</v>
      </c>
      <c r="G53" s="40">
        <v>-1.7236172999999999</v>
      </c>
      <c r="H53" s="40">
        <v>7.3493240000000002</v>
      </c>
      <c r="I53" s="40">
        <v>8.317482</v>
      </c>
      <c r="J53" s="40">
        <v>-3.70031</v>
      </c>
      <c r="K53" s="40">
        <v>3.3050537000000002</v>
      </c>
      <c r="L53" s="40">
        <v>-15.441978000000001</v>
      </c>
      <c r="M53" s="40">
        <v>-5.2761909999999999</v>
      </c>
      <c r="N53" s="40">
        <v>-9.2461289999999998</v>
      </c>
      <c r="O53" s="40">
        <v>0.61516760000000004</v>
      </c>
      <c r="P53" s="40">
        <v>-2.0102202999999998</v>
      </c>
      <c r="Q53" s="40">
        <v>19.620096</v>
      </c>
      <c r="R53" s="40">
        <v>5.4039954999999997</v>
      </c>
      <c r="S53" s="40">
        <v>-41.018920000000001</v>
      </c>
      <c r="T53" s="40">
        <v>-7.2722673000000002</v>
      </c>
      <c r="U53" s="40">
        <v>14.151597000000001</v>
      </c>
      <c r="V53" s="155">
        <v>16.729783999999999</v>
      </c>
      <c r="W53" s="24"/>
    </row>
    <row r="54" spans="1:23" x14ac:dyDescent="0.35">
      <c r="A54" s="2">
        <v>43399</v>
      </c>
      <c r="B54" s="40">
        <v>-22.414605999999999</v>
      </c>
      <c r="C54" s="40">
        <v>-14.405716</v>
      </c>
      <c r="D54" s="40">
        <v>-16.644596</v>
      </c>
      <c r="E54" s="40">
        <v>-17.383171000000001</v>
      </c>
      <c r="F54" s="40">
        <v>-16.335619000000001</v>
      </c>
      <c r="G54" s="40">
        <v>-14.987546</v>
      </c>
      <c r="H54" s="40">
        <v>0.63420533999999995</v>
      </c>
      <c r="I54" s="40">
        <v>-12.484187</v>
      </c>
      <c r="J54" s="40">
        <v>-6.5285682999999999</v>
      </c>
      <c r="K54" s="40">
        <v>-17.88063</v>
      </c>
      <c r="L54" s="40">
        <v>1.2165904000000001</v>
      </c>
      <c r="M54" s="40">
        <v>-15.105366999999999</v>
      </c>
      <c r="N54" s="40">
        <v>-13.540095000000001</v>
      </c>
      <c r="O54" s="40">
        <v>-14.804453000000001</v>
      </c>
      <c r="P54" s="40">
        <v>-16.916878000000001</v>
      </c>
      <c r="Q54" s="40">
        <v>25.859428000000001</v>
      </c>
      <c r="R54" s="40">
        <v>-4.674518</v>
      </c>
      <c r="S54" s="40">
        <v>-39.121777000000002</v>
      </c>
      <c r="T54" s="40">
        <v>-12.499136</v>
      </c>
      <c r="U54" s="40">
        <v>-4.3572664000000003</v>
      </c>
      <c r="V54" s="155">
        <v>19.744002999999999</v>
      </c>
      <c r="W54" s="24"/>
    </row>
    <row r="55" spans="1:23" x14ac:dyDescent="0.35">
      <c r="A55" s="2">
        <v>43432</v>
      </c>
      <c r="B55" s="40">
        <v>-22.119194</v>
      </c>
      <c r="C55" s="40">
        <v>-3.5426199999999999</v>
      </c>
      <c r="D55" s="40">
        <v>-7.4492573999999996</v>
      </c>
      <c r="E55" s="40">
        <v>-14.130269999999999</v>
      </c>
      <c r="F55" s="40">
        <v>-12.371135000000001</v>
      </c>
      <c r="G55" s="40">
        <v>-11.582523</v>
      </c>
      <c r="H55" s="40">
        <v>-0.47775507</v>
      </c>
      <c r="I55" s="40">
        <v>-7.8812895000000003</v>
      </c>
      <c r="J55" s="40">
        <v>-19.537634000000001</v>
      </c>
      <c r="K55" s="40">
        <v>-16.873777</v>
      </c>
      <c r="L55" s="40">
        <v>-0.27298927000000001</v>
      </c>
      <c r="M55" s="40">
        <v>-12.029099</v>
      </c>
      <c r="N55" s="40">
        <v>-18.401522</v>
      </c>
      <c r="O55" s="40">
        <v>-5.5950521999999996</v>
      </c>
      <c r="P55" s="40">
        <v>-14.503102999999999</v>
      </c>
      <c r="Q55" s="40">
        <v>45.277096</v>
      </c>
      <c r="R55" s="40">
        <v>-3.8610755999999999</v>
      </c>
      <c r="S55" s="40">
        <v>-27.105284000000001</v>
      </c>
      <c r="T55" s="40">
        <v>-8.0578509999999994</v>
      </c>
      <c r="U55" s="40">
        <v>-5.1360549999999998</v>
      </c>
      <c r="V55" s="155">
        <v>14.850187</v>
      </c>
      <c r="W55" s="24"/>
    </row>
    <row r="56" spans="1:23" x14ac:dyDescent="0.35">
      <c r="A56" s="2">
        <v>43462</v>
      </c>
      <c r="B56" s="40">
        <v>-25.842358000000001</v>
      </c>
      <c r="C56" s="40">
        <v>-19.330883</v>
      </c>
      <c r="D56" s="40">
        <v>-10.635327999999999</v>
      </c>
      <c r="E56" s="40">
        <v>-16.215997999999999</v>
      </c>
      <c r="F56" s="40">
        <v>-14.210319500000001</v>
      </c>
      <c r="G56" s="40">
        <v>-12.647259</v>
      </c>
      <c r="H56" s="40">
        <v>-5.3488913</v>
      </c>
      <c r="I56" s="40">
        <v>-9.0652229999999996</v>
      </c>
      <c r="J56" s="40">
        <v>-13.404971</v>
      </c>
      <c r="K56" s="40">
        <v>-19.815237</v>
      </c>
      <c r="L56" s="40">
        <v>-2.5349498000000001</v>
      </c>
      <c r="M56" s="40">
        <v>-24.064684</v>
      </c>
      <c r="N56" s="40">
        <v>-32.050002999999997</v>
      </c>
      <c r="O56" s="40">
        <v>-5.6158123</v>
      </c>
      <c r="P56" s="40">
        <v>-19.360865</v>
      </c>
      <c r="Q56" s="40">
        <v>21.974647999999998</v>
      </c>
      <c r="R56" s="40">
        <v>-10.291463</v>
      </c>
      <c r="S56" s="40">
        <v>-41.029815999999997</v>
      </c>
      <c r="T56" s="40">
        <v>-13.694542999999999</v>
      </c>
      <c r="U56" s="40">
        <v>-15.129339</v>
      </c>
      <c r="V56" s="155">
        <v>14.135671</v>
      </c>
      <c r="W56" s="24"/>
    </row>
    <row r="57" spans="1:23" x14ac:dyDescent="0.35">
      <c r="A57" s="2">
        <v>43493</v>
      </c>
      <c r="B57" s="40">
        <v>-28.552591</v>
      </c>
      <c r="C57" s="40">
        <v>-17.473262999999999</v>
      </c>
      <c r="D57" s="40">
        <v>-10.121518</v>
      </c>
      <c r="E57" s="40">
        <v>-12.435091</v>
      </c>
      <c r="F57" s="40">
        <v>-19.007373999999999</v>
      </c>
      <c r="G57" s="40">
        <v>-16.035587</v>
      </c>
      <c r="H57" s="40">
        <v>-11.998265999999999</v>
      </c>
      <c r="I57" s="40">
        <v>-14.308405</v>
      </c>
      <c r="J57" s="40">
        <v>-15.652418000000001</v>
      </c>
      <c r="K57" s="40">
        <v>-19.318187999999999</v>
      </c>
      <c r="L57" s="40">
        <v>-6.5494833000000003</v>
      </c>
      <c r="M57" s="40">
        <v>-24.485455999999999</v>
      </c>
      <c r="N57" s="40">
        <v>-35.464077000000003</v>
      </c>
      <c r="O57" s="40">
        <v>-14.917092999999999</v>
      </c>
      <c r="P57" s="40">
        <v>-24.112151999999998</v>
      </c>
      <c r="Q57" s="40">
        <v>16.870653000000001</v>
      </c>
      <c r="R57" s="40">
        <v>-11.146164000000001</v>
      </c>
      <c r="S57" s="40">
        <v>-39.321156000000002</v>
      </c>
      <c r="T57" s="40">
        <v>-17.828094</v>
      </c>
      <c r="U57" s="40">
        <v>-19.418150000000001</v>
      </c>
      <c r="V57" s="155">
        <v>17.628907999999999</v>
      </c>
      <c r="W57" s="24"/>
    </row>
    <row r="58" spans="1:23" x14ac:dyDescent="0.35">
      <c r="A58" s="2">
        <v>43524</v>
      </c>
      <c r="B58" s="40">
        <v>-9.6697150000000001</v>
      </c>
      <c r="C58" s="40">
        <v>-14.245391</v>
      </c>
      <c r="D58" s="40">
        <v>-8.2053600000000007</v>
      </c>
      <c r="E58" s="40">
        <v>-6.8677606999999998</v>
      </c>
      <c r="F58" s="40">
        <v>-9.9618249999999993</v>
      </c>
      <c r="G58" s="40">
        <v>-6.3863810000000001</v>
      </c>
      <c r="H58" s="40">
        <v>-9.3108889999999995</v>
      </c>
      <c r="I58" s="40">
        <v>-6.5588179999999996</v>
      </c>
      <c r="J58" s="40">
        <v>-10.772842000000001</v>
      </c>
      <c r="K58" s="40">
        <v>-11.469579</v>
      </c>
      <c r="L58" s="40">
        <v>-2.4532676000000002</v>
      </c>
      <c r="M58" s="40">
        <v>-21.951461999999999</v>
      </c>
      <c r="N58" s="40">
        <v>-21.314609999999998</v>
      </c>
      <c r="O58" s="40">
        <v>-3.8463771000000002</v>
      </c>
      <c r="P58" s="40">
        <v>-10.998207000000001</v>
      </c>
      <c r="Q58" s="40">
        <v>21.10051</v>
      </c>
      <c r="R58" s="40">
        <v>-9.6523230000000009</v>
      </c>
      <c r="S58" s="40">
        <v>-35.311529999999998</v>
      </c>
      <c r="T58" s="40">
        <v>-7.2484789999999997</v>
      </c>
      <c r="U58" s="40">
        <v>-9.9779610000000005</v>
      </c>
      <c r="V58" s="155">
        <v>22.123062000000001</v>
      </c>
      <c r="W58" s="24"/>
    </row>
    <row r="59" spans="1:23" x14ac:dyDescent="0.35">
      <c r="A59" s="2">
        <v>43552</v>
      </c>
      <c r="B59" s="40">
        <v>-6.0685815999999999</v>
      </c>
      <c r="C59" s="40">
        <v>-16.073554999999999</v>
      </c>
      <c r="D59" s="40">
        <v>-0.97346900000000003</v>
      </c>
      <c r="E59" s="40">
        <v>5.184412E-2</v>
      </c>
      <c r="F59" s="40">
        <v>-6.3611506999999996</v>
      </c>
      <c r="G59" s="40">
        <v>-5.135548</v>
      </c>
      <c r="H59" s="40">
        <v>-13.228702999999999</v>
      </c>
      <c r="I59" s="40">
        <v>-6.5841912999999996</v>
      </c>
      <c r="J59" s="40">
        <v>-11.666918000000001</v>
      </c>
      <c r="K59" s="40">
        <v>-16.710985000000001</v>
      </c>
      <c r="L59" s="40">
        <v>-3.6043823000000001</v>
      </c>
      <c r="M59" s="40">
        <v>-21.486504</v>
      </c>
      <c r="N59" s="40">
        <v>-16.330110000000001</v>
      </c>
      <c r="O59" s="40">
        <v>5.3266882999999998</v>
      </c>
      <c r="P59" s="40">
        <v>-7.738715</v>
      </c>
      <c r="Q59" s="40">
        <v>18.119108000000001</v>
      </c>
      <c r="R59" s="40">
        <v>-8.4448629999999998</v>
      </c>
      <c r="S59" s="40">
        <v>-40.248604</v>
      </c>
      <c r="T59" s="40">
        <v>-5.8159409999999996</v>
      </c>
      <c r="U59" s="40">
        <v>-14.586406999999999</v>
      </c>
      <c r="V59" s="155">
        <v>17.340064999999999</v>
      </c>
      <c r="W59" s="24"/>
    </row>
    <row r="60" spans="1:23" x14ac:dyDescent="0.35">
      <c r="A60" s="2">
        <v>43581</v>
      </c>
      <c r="B60" s="40">
        <v>-0.83973410000000004</v>
      </c>
      <c r="C60" s="40">
        <v>-19.474046999999999</v>
      </c>
      <c r="D60" s="40">
        <v>3.7459015999999998</v>
      </c>
      <c r="E60" s="40">
        <v>4.3930889999999998</v>
      </c>
      <c r="F60" s="40">
        <v>-5.9582829999999998</v>
      </c>
      <c r="G60" s="40">
        <v>-12.978756000000001</v>
      </c>
      <c r="H60" s="40">
        <v>-13.071066</v>
      </c>
      <c r="I60" s="40">
        <v>2.3218513000000001</v>
      </c>
      <c r="J60" s="40">
        <v>-7.2192489999999996</v>
      </c>
      <c r="K60" s="40">
        <v>-17.610771</v>
      </c>
      <c r="L60" s="40">
        <v>-0.72606800000000005</v>
      </c>
      <c r="M60" s="40">
        <v>-11.624879</v>
      </c>
      <c r="N60" s="40">
        <v>-17.221333000000001</v>
      </c>
      <c r="O60" s="40">
        <v>3.542459</v>
      </c>
      <c r="P60" s="40">
        <v>-3.2405198</v>
      </c>
      <c r="Q60" s="40">
        <v>16.208136</v>
      </c>
      <c r="R60" s="40">
        <v>-5.9807059999999996</v>
      </c>
      <c r="S60" s="40">
        <v>-37.688749999999999</v>
      </c>
      <c r="T60" s="40">
        <v>-1.4223039</v>
      </c>
      <c r="U60" s="40">
        <v>-5.7319044999999997</v>
      </c>
      <c r="V60" s="155">
        <v>17.292487999999999</v>
      </c>
      <c r="W60" s="24"/>
    </row>
    <row r="61" spans="1:23" x14ac:dyDescent="0.35">
      <c r="A61" s="2">
        <v>43613</v>
      </c>
      <c r="B61" s="40">
        <v>-10.458159</v>
      </c>
      <c r="C61" s="40">
        <v>-24.368483000000001</v>
      </c>
      <c r="D61" s="40">
        <v>-3.0401886</v>
      </c>
      <c r="E61" s="40">
        <v>2.1934032000000001</v>
      </c>
      <c r="F61" s="40">
        <v>-4.6043396000000003</v>
      </c>
      <c r="G61" s="40">
        <v>-17.335049999999999</v>
      </c>
      <c r="H61" s="40">
        <v>-12.811703</v>
      </c>
      <c r="I61" s="40">
        <v>-9.82958</v>
      </c>
      <c r="J61" s="40">
        <v>-3.7663817000000002</v>
      </c>
      <c r="K61" s="40">
        <v>-24.163502000000001</v>
      </c>
      <c r="L61" s="40">
        <v>11.564981</v>
      </c>
      <c r="M61" s="40">
        <v>-19.941192999999998</v>
      </c>
      <c r="N61" s="40">
        <v>-3.5424888000000001</v>
      </c>
      <c r="O61" s="40">
        <v>7.5290203</v>
      </c>
      <c r="P61" s="40">
        <v>-18.891245000000001</v>
      </c>
      <c r="Q61" s="40">
        <v>9.2513450000000006</v>
      </c>
      <c r="R61" s="40">
        <v>-5.9093475</v>
      </c>
      <c r="S61" s="40">
        <v>-31.417120000000001</v>
      </c>
      <c r="T61" s="40">
        <v>-10.113955000000001</v>
      </c>
      <c r="U61" s="40">
        <v>0.38204192999999997</v>
      </c>
      <c r="V61" s="155">
        <v>9.6965900000000005</v>
      </c>
      <c r="W61" s="24"/>
    </row>
    <row r="62" spans="1:23" x14ac:dyDescent="0.35">
      <c r="A62" s="2">
        <v>43644</v>
      </c>
      <c r="B62" s="40">
        <v>8.37791</v>
      </c>
      <c r="C62" s="40">
        <v>-8.8639554999999994</v>
      </c>
      <c r="D62" s="40">
        <v>18.616236000000001</v>
      </c>
      <c r="E62" s="40">
        <v>21.709596999999999</v>
      </c>
      <c r="F62" s="40">
        <v>12.609541</v>
      </c>
      <c r="G62" s="40">
        <v>-2.5167644</v>
      </c>
      <c r="H62" s="40">
        <v>0.19321442</v>
      </c>
      <c r="I62" s="40">
        <v>2.099812</v>
      </c>
      <c r="J62" s="40">
        <v>-4.7832847000000003</v>
      </c>
      <c r="K62" s="40">
        <v>-9.2708530000000007</v>
      </c>
      <c r="L62" s="40">
        <v>40.959834999999998</v>
      </c>
      <c r="M62" s="40">
        <v>3.2091021999999998</v>
      </c>
      <c r="N62" s="40">
        <v>8.227646</v>
      </c>
      <c r="O62" s="40">
        <v>10.2564335</v>
      </c>
      <c r="P62" s="40">
        <v>-5.0841513000000003</v>
      </c>
      <c r="Q62" s="40">
        <v>14.846730000000001</v>
      </c>
      <c r="R62" s="40">
        <v>8.1773520000000008</v>
      </c>
      <c r="S62" s="40">
        <v>-18.61797</v>
      </c>
      <c r="T62" s="40">
        <v>-6.4729633</v>
      </c>
      <c r="U62" s="40">
        <v>1.6408563</v>
      </c>
      <c r="V62" s="155">
        <v>8.8819140000000001</v>
      </c>
      <c r="W62" s="24"/>
    </row>
    <row r="63" spans="1:23" x14ac:dyDescent="0.35">
      <c r="A63" s="2">
        <v>43672</v>
      </c>
      <c r="B63" s="40">
        <v>8.5399270000000005</v>
      </c>
      <c r="C63" s="40">
        <v>-15.741348</v>
      </c>
      <c r="D63" s="40">
        <v>10.951936999999999</v>
      </c>
      <c r="E63" s="40">
        <v>12.834191000000001</v>
      </c>
      <c r="F63" s="40">
        <v>-3.0825078000000001</v>
      </c>
      <c r="G63" s="40">
        <v>-4.9193916</v>
      </c>
      <c r="H63" s="40">
        <v>-6.1352070000000003</v>
      </c>
      <c r="I63" s="40">
        <v>-1.5250026999999999</v>
      </c>
      <c r="J63" s="40">
        <v>-17.399512999999999</v>
      </c>
      <c r="K63" s="40">
        <v>-12.626219000000001</v>
      </c>
      <c r="L63" s="40">
        <v>29.384004999999998</v>
      </c>
      <c r="M63" s="40">
        <v>-6.6547513</v>
      </c>
      <c r="N63" s="40">
        <v>8.9800360000000001</v>
      </c>
      <c r="O63" s="40">
        <v>-0.84295869999999995</v>
      </c>
      <c r="P63" s="40">
        <v>-5.9299289999999996</v>
      </c>
      <c r="Q63" s="40">
        <v>9.521604</v>
      </c>
      <c r="R63" s="40">
        <v>0.94602109999999995</v>
      </c>
      <c r="S63" s="40">
        <v>-3.3628285</v>
      </c>
      <c r="T63" s="40">
        <v>-3.3106982999999999</v>
      </c>
      <c r="U63" s="40">
        <v>3.38341</v>
      </c>
      <c r="V63" s="155">
        <v>8.3761580000000002</v>
      </c>
      <c r="W63" s="24"/>
    </row>
    <row r="64" spans="1:23" x14ac:dyDescent="0.35">
      <c r="A64" s="2">
        <v>43705</v>
      </c>
      <c r="B64" s="40">
        <v>8.3367459999999998</v>
      </c>
      <c r="C64" s="40">
        <v>-21.781790000000001</v>
      </c>
      <c r="D64" s="40">
        <v>5.5608510000000004</v>
      </c>
      <c r="E64" s="40">
        <v>2.368617</v>
      </c>
      <c r="F64" s="40">
        <v>-18.974637999999999</v>
      </c>
      <c r="G64" s="40">
        <v>-9.7061630000000001</v>
      </c>
      <c r="H64" s="40">
        <v>-13.262516</v>
      </c>
      <c r="I64" s="40">
        <v>-6.5414247999999997</v>
      </c>
      <c r="J64" s="40">
        <v>-19.551027000000001</v>
      </c>
      <c r="K64" s="40">
        <v>-21.207153000000002</v>
      </c>
      <c r="L64" s="40">
        <v>26.039266999999999</v>
      </c>
      <c r="M64" s="40">
        <v>-16.754318000000001</v>
      </c>
      <c r="N64" s="40">
        <v>3.8246155000000002</v>
      </c>
      <c r="O64" s="40">
        <v>-9.4638404999999999</v>
      </c>
      <c r="P64" s="40">
        <v>-8.9549299999999992</v>
      </c>
      <c r="Q64" s="40">
        <v>0.31027793999999997</v>
      </c>
      <c r="R64" s="40">
        <v>-5.891216</v>
      </c>
      <c r="S64" s="40">
        <v>15.614462</v>
      </c>
      <c r="T64" s="40">
        <v>-6.4808425999999999</v>
      </c>
      <c r="U64" s="40">
        <v>-6.0618759999999998</v>
      </c>
      <c r="V64" s="155">
        <v>5.6452394000000004</v>
      </c>
      <c r="W64" s="24"/>
    </row>
    <row r="65" spans="1:23" x14ac:dyDescent="0.35">
      <c r="A65" s="2">
        <v>43735</v>
      </c>
      <c r="B65" s="40">
        <v>8.5399390000000004</v>
      </c>
      <c r="C65" s="40">
        <v>-15.432304</v>
      </c>
      <c r="D65" s="40">
        <v>8.8688610000000008</v>
      </c>
      <c r="E65" s="40">
        <v>11.57403</v>
      </c>
      <c r="F65" s="40">
        <v>-13.543248</v>
      </c>
      <c r="G65" s="40">
        <v>-2.994132</v>
      </c>
      <c r="H65" s="40">
        <v>-11.69511</v>
      </c>
      <c r="I65" s="40">
        <v>-1.5685022</v>
      </c>
      <c r="J65" s="40">
        <v>-14.335436</v>
      </c>
      <c r="K65" s="40">
        <v>-18.009906999999998</v>
      </c>
      <c r="L65" s="40">
        <v>26.404952999999999</v>
      </c>
      <c r="M65" s="40">
        <v>-7.5554967</v>
      </c>
      <c r="N65" s="40">
        <v>13.197528999999999</v>
      </c>
      <c r="O65" s="40">
        <v>3.7448882999999999</v>
      </c>
      <c r="P65" s="40">
        <v>-6.338292</v>
      </c>
      <c r="Q65" s="40">
        <v>3.0257939999999999</v>
      </c>
      <c r="R65" s="40">
        <v>-6.2289240000000001</v>
      </c>
      <c r="S65" s="40">
        <v>13.992691000000001</v>
      </c>
      <c r="T65" s="40">
        <v>-6.9938000000000002</v>
      </c>
      <c r="U65" s="40">
        <v>-3.1998038000000002</v>
      </c>
      <c r="V65" s="155">
        <v>3.9286017000000002</v>
      </c>
      <c r="W65" s="24"/>
    </row>
    <row r="66" spans="1:23" x14ac:dyDescent="0.35">
      <c r="A66" s="2">
        <v>43766</v>
      </c>
      <c r="B66" s="40">
        <v>23.661349999999999</v>
      </c>
      <c r="C66" s="40">
        <v>-11.441981999999999</v>
      </c>
      <c r="D66" s="40">
        <v>20.409191</v>
      </c>
      <c r="E66" s="40">
        <v>19.186233999999999</v>
      </c>
      <c r="F66" s="40">
        <v>3.7378309999999999</v>
      </c>
      <c r="G66" s="40">
        <v>3.8570761999999998</v>
      </c>
      <c r="H66" s="40">
        <v>-3.3578872999999998</v>
      </c>
      <c r="I66" s="40">
        <v>25.305748000000001</v>
      </c>
      <c r="J66" s="40">
        <v>1.3032912999999999</v>
      </c>
      <c r="K66" s="40">
        <v>4.6025156999999997</v>
      </c>
      <c r="L66" s="40">
        <v>15.8886795</v>
      </c>
      <c r="M66" s="40">
        <v>12.177742</v>
      </c>
      <c r="N66" s="40">
        <v>31.966018999999999</v>
      </c>
      <c r="O66" s="40">
        <v>18.309069000000001</v>
      </c>
      <c r="P66" s="40">
        <v>14.800668</v>
      </c>
      <c r="Q66" s="40">
        <v>1.7311573</v>
      </c>
      <c r="R66" s="40">
        <v>-1.9939065</v>
      </c>
      <c r="S66" s="40">
        <v>9.5352409999999992</v>
      </c>
      <c r="T66" s="40">
        <v>-0.74471235000000002</v>
      </c>
      <c r="U66" s="40">
        <v>10.240019</v>
      </c>
      <c r="V66" s="155">
        <v>2.7701378000000001</v>
      </c>
      <c r="W66" s="24"/>
    </row>
    <row r="67" spans="1:23" x14ac:dyDescent="0.35">
      <c r="A67" s="2">
        <v>43796</v>
      </c>
      <c r="B67" s="40">
        <v>23.742747999999999</v>
      </c>
      <c r="C67" s="40">
        <v>-28.044599999999999</v>
      </c>
      <c r="D67" s="40">
        <v>0.66235065000000004</v>
      </c>
      <c r="E67" s="40">
        <v>9.8251580000000001</v>
      </c>
      <c r="F67" s="40">
        <v>-5.0031004000000001</v>
      </c>
      <c r="G67" s="40">
        <v>0.94385149999999995</v>
      </c>
      <c r="H67" s="40">
        <v>-4.2481184000000001</v>
      </c>
      <c r="I67" s="40">
        <v>26.276147999999999</v>
      </c>
      <c r="J67" s="40">
        <v>17.419456</v>
      </c>
      <c r="K67" s="40">
        <v>0.11389255500000001</v>
      </c>
      <c r="L67" s="40">
        <v>10.905563000000001</v>
      </c>
      <c r="M67" s="40">
        <v>-2.5549947999999998</v>
      </c>
      <c r="N67" s="40">
        <v>41.047130000000003</v>
      </c>
      <c r="O67" s="40">
        <v>9.60778</v>
      </c>
      <c r="P67" s="40">
        <v>10.034096</v>
      </c>
      <c r="Q67" s="40">
        <v>-3.8735628000000002</v>
      </c>
      <c r="R67" s="40">
        <v>-2.6178956000000002</v>
      </c>
      <c r="S67" s="40">
        <v>5.7453275000000001</v>
      </c>
      <c r="T67" s="40">
        <v>-3.0883908</v>
      </c>
      <c r="U67" s="40">
        <v>4.3727400000000003</v>
      </c>
      <c r="V67" s="155">
        <v>8.6161139999999996</v>
      </c>
      <c r="W67" s="24"/>
    </row>
    <row r="68" spans="1:23" x14ac:dyDescent="0.35">
      <c r="A68" s="2">
        <v>43826</v>
      </c>
      <c r="B68" s="40">
        <v>33.087719999999997</v>
      </c>
      <c r="C68" s="40">
        <v>-17.807514000000001</v>
      </c>
      <c r="D68" s="40">
        <v>5.9834480000000001</v>
      </c>
      <c r="E68" s="40">
        <v>8.847702</v>
      </c>
      <c r="F68" s="40">
        <v>-5.9740542999999997</v>
      </c>
      <c r="G68" s="40">
        <v>7.9299210000000002</v>
      </c>
      <c r="H68" s="40">
        <v>-0.77409150000000004</v>
      </c>
      <c r="I68" s="40">
        <v>34.940266000000001</v>
      </c>
      <c r="J68" s="40">
        <v>15.205836</v>
      </c>
      <c r="K68" s="40">
        <v>8.8017939999999992</v>
      </c>
      <c r="L68" s="40">
        <v>28.528987999999998</v>
      </c>
      <c r="M68" s="40">
        <v>11.376345000000001</v>
      </c>
      <c r="N68" s="40">
        <v>50.243960000000001</v>
      </c>
      <c r="O68" s="40">
        <v>8.1968549999999993</v>
      </c>
      <c r="P68" s="40">
        <v>23.976994000000001</v>
      </c>
      <c r="Q68" s="40">
        <v>-0.61787959999999997</v>
      </c>
      <c r="R68" s="40">
        <v>1.9278287999999999</v>
      </c>
      <c r="S68" s="40">
        <v>12.011898</v>
      </c>
      <c r="T68" s="40">
        <v>1.8370152</v>
      </c>
      <c r="U68" s="40">
        <v>7.2190165999999998</v>
      </c>
      <c r="V68" s="155">
        <v>11.669672</v>
      </c>
      <c r="W68" s="24"/>
    </row>
    <row r="69" spans="1:23" x14ac:dyDescent="0.35">
      <c r="A69" s="2">
        <v>43858</v>
      </c>
      <c r="B69" s="40">
        <v>16.556622000000001</v>
      </c>
      <c r="C69" s="40">
        <v>-29.716270000000002</v>
      </c>
      <c r="D69" s="40">
        <v>-3.4805893999999999</v>
      </c>
      <c r="E69" s="40">
        <v>-5.6529464999999997</v>
      </c>
      <c r="F69" s="40">
        <v>-12.443828999999999</v>
      </c>
      <c r="G69" s="40">
        <v>-0.40178894999999998</v>
      </c>
      <c r="H69" s="40">
        <v>-7.1950079999999996</v>
      </c>
      <c r="I69" s="40">
        <v>24.554216</v>
      </c>
      <c r="J69" s="40">
        <v>7.9258920000000002</v>
      </c>
      <c r="K69" s="40">
        <v>-1.5015543</v>
      </c>
      <c r="L69" s="40">
        <v>9.7201939999999993</v>
      </c>
      <c r="M69" s="40">
        <v>-7.0428132999999997</v>
      </c>
      <c r="N69" s="40">
        <v>39.106772999999997</v>
      </c>
      <c r="O69" s="40">
        <v>11.244225500000001</v>
      </c>
      <c r="P69" s="40">
        <v>9.0300449999999994</v>
      </c>
      <c r="Q69" s="40">
        <v>-2.4167538</v>
      </c>
      <c r="R69" s="40">
        <v>-6.8780302999999998</v>
      </c>
      <c r="S69" s="40">
        <v>7.0711373999999996</v>
      </c>
      <c r="T69" s="40">
        <v>-1.3109624</v>
      </c>
      <c r="U69" s="40">
        <v>-1.1368513</v>
      </c>
      <c r="V69" s="155">
        <v>-5.0692079999999997</v>
      </c>
      <c r="W69" s="24"/>
    </row>
    <row r="70" spans="1:23" x14ac:dyDescent="0.35">
      <c r="A70" s="2">
        <v>43889</v>
      </c>
      <c r="B70" s="40">
        <v>7.2213289999999999</v>
      </c>
      <c r="C70" s="40">
        <v>-38.970269999999999</v>
      </c>
      <c r="D70" s="40">
        <v>-14.413733000000001</v>
      </c>
      <c r="E70" s="40">
        <v>-12.197346</v>
      </c>
      <c r="F70" s="40">
        <v>-25.005120000000002</v>
      </c>
      <c r="G70" s="40">
        <v>-16.999286999999999</v>
      </c>
      <c r="H70" s="40">
        <v>-14.204777</v>
      </c>
      <c r="I70" s="40">
        <v>15.532708</v>
      </c>
      <c r="J70" s="40">
        <v>-1.5800059</v>
      </c>
      <c r="K70" s="40">
        <v>-10.827970499999999</v>
      </c>
      <c r="L70" s="40">
        <v>-8.3211309999999994</v>
      </c>
      <c r="M70" s="40">
        <v>-15.410227000000001</v>
      </c>
      <c r="N70" s="40">
        <v>-3.2773674000000002</v>
      </c>
      <c r="O70" s="40">
        <v>-0.53694249999999999</v>
      </c>
      <c r="P70" s="40">
        <v>3.9375186000000002</v>
      </c>
      <c r="Q70" s="40">
        <v>-10.4081335</v>
      </c>
      <c r="R70" s="40">
        <v>-18.927353</v>
      </c>
      <c r="S70" s="40">
        <v>-11.942387</v>
      </c>
      <c r="T70" s="40">
        <v>-14.490867</v>
      </c>
      <c r="U70" s="40">
        <v>-16.995262</v>
      </c>
      <c r="V70" s="155">
        <v>-13.131637</v>
      </c>
      <c r="W70" s="24"/>
    </row>
    <row r="71" spans="1:23" x14ac:dyDescent="0.35">
      <c r="A71" s="2">
        <v>43917</v>
      </c>
      <c r="B71" s="40">
        <v>-2.7266680999999999</v>
      </c>
      <c r="C71" s="40">
        <v>-50.721465999999999</v>
      </c>
      <c r="D71" s="40">
        <v>-42.495269999999998</v>
      </c>
      <c r="E71" s="40">
        <v>-33.598129999999998</v>
      </c>
      <c r="F71" s="40">
        <v>-39.114697</v>
      </c>
      <c r="G71" s="40">
        <v>-41.586750000000002</v>
      </c>
      <c r="H71" s="40">
        <v>-23.616748999999999</v>
      </c>
      <c r="I71" s="40">
        <v>-2.2268295</v>
      </c>
      <c r="J71" s="40">
        <v>-33.870517999999997</v>
      </c>
      <c r="K71" s="40">
        <v>-23.306156000000001</v>
      </c>
      <c r="L71" s="40">
        <v>-37.758200000000002</v>
      </c>
      <c r="M71" s="40">
        <v>-38.081330000000001</v>
      </c>
      <c r="N71" s="40">
        <v>-25.880866999999999</v>
      </c>
      <c r="O71" s="40">
        <v>-30.735700000000001</v>
      </c>
      <c r="P71" s="40">
        <v>-6.8278369999999997</v>
      </c>
      <c r="Q71" s="40">
        <v>-13.993460000000001</v>
      </c>
      <c r="R71" s="40">
        <v>-32.505215</v>
      </c>
      <c r="S71" s="40">
        <v>-16.624932999999999</v>
      </c>
      <c r="T71" s="40">
        <v>-30.632674999999999</v>
      </c>
      <c r="U71" s="40">
        <v>-35.637276</v>
      </c>
      <c r="V71" s="155">
        <v>-29.195059000000001</v>
      </c>
      <c r="W71" s="24"/>
    </row>
    <row r="72" spans="1:23" x14ac:dyDescent="0.35">
      <c r="A72" s="2">
        <v>43949</v>
      </c>
      <c r="B72" s="40">
        <v>-1.473546</v>
      </c>
      <c r="C72" s="40">
        <v>-40.759501999999998</v>
      </c>
      <c r="D72" s="40">
        <v>-39.489722999999998</v>
      </c>
      <c r="E72" s="40">
        <v>-28.666232999999998</v>
      </c>
      <c r="F72" s="40">
        <v>-36.224829999999997</v>
      </c>
      <c r="G72" s="40">
        <v>-32.922832</v>
      </c>
      <c r="H72" s="40">
        <v>-19.261437999999998</v>
      </c>
      <c r="I72" s="40">
        <v>3.8501143</v>
      </c>
      <c r="J72" s="40">
        <v>-36.649895000000001</v>
      </c>
      <c r="K72" s="40">
        <v>-14.344525000000001</v>
      </c>
      <c r="L72" s="40">
        <v>-38.812385999999996</v>
      </c>
      <c r="M72" s="40">
        <v>-37.751232000000002</v>
      </c>
      <c r="N72" s="40">
        <v>-25.577847999999999</v>
      </c>
      <c r="O72" s="40">
        <v>-24.499929999999999</v>
      </c>
      <c r="P72" s="40">
        <v>-3.6151825999999998</v>
      </c>
      <c r="Q72" s="40">
        <v>-14.968567999999999</v>
      </c>
      <c r="R72" s="40">
        <v>-23.522780999999998</v>
      </c>
      <c r="S72" s="40">
        <v>-10.035920000000001</v>
      </c>
      <c r="T72" s="40">
        <v>-31.117184000000002</v>
      </c>
      <c r="U72" s="40">
        <v>-25.300723999999999</v>
      </c>
      <c r="V72" s="155">
        <v>-27.121527</v>
      </c>
      <c r="W72" s="24"/>
    </row>
    <row r="73" spans="1:23" x14ac:dyDescent="0.35">
      <c r="A73" s="2">
        <v>43979</v>
      </c>
      <c r="B73" s="40">
        <v>6.9712639999999997</v>
      </c>
      <c r="C73" s="40">
        <v>-35.539319999999996</v>
      </c>
      <c r="D73" s="40">
        <v>-28.006171999999999</v>
      </c>
      <c r="E73" s="40">
        <v>-27.181799000000002</v>
      </c>
      <c r="F73" s="40">
        <v>-23.779202000000002</v>
      </c>
      <c r="G73" s="40">
        <v>-19.419384000000001</v>
      </c>
      <c r="H73" s="40">
        <v>-10.428131</v>
      </c>
      <c r="I73" s="40">
        <v>16.880703</v>
      </c>
      <c r="J73" s="40">
        <v>-24.040835999999999</v>
      </c>
      <c r="K73" s="40">
        <v>-3.0636549999999998</v>
      </c>
      <c r="L73" s="40">
        <v>-31.292200000000001</v>
      </c>
      <c r="M73" s="40">
        <v>-23.041647000000001</v>
      </c>
      <c r="N73" s="40">
        <v>-21.082127</v>
      </c>
      <c r="O73" s="40">
        <v>-23.946249000000002</v>
      </c>
      <c r="P73" s="40">
        <v>8.7783809999999995</v>
      </c>
      <c r="Q73" s="40">
        <v>-5.4594040000000001</v>
      </c>
      <c r="R73" s="40">
        <v>-18.046742999999999</v>
      </c>
      <c r="S73" s="40">
        <v>5.2847505000000004</v>
      </c>
      <c r="T73" s="40">
        <v>-23.941075999999999</v>
      </c>
      <c r="U73" s="40">
        <v>-14.420832000000001</v>
      </c>
      <c r="V73" s="155">
        <v>-17.233007000000001</v>
      </c>
      <c r="W73" s="24"/>
    </row>
    <row r="74" spans="1:23" x14ac:dyDescent="0.35">
      <c r="A74" s="2">
        <v>44008</v>
      </c>
      <c r="B74" s="40">
        <v>11.107874000000001</v>
      </c>
      <c r="C74" s="40">
        <v>-36.081904999999999</v>
      </c>
      <c r="D74" s="40">
        <v>-28.255307999999999</v>
      </c>
      <c r="E74" s="40">
        <v>-24.581104</v>
      </c>
      <c r="F74" s="40">
        <v>-26.791841999999999</v>
      </c>
      <c r="G74" s="40">
        <v>-21.861124</v>
      </c>
      <c r="H74" s="40">
        <v>-13.305497000000001</v>
      </c>
      <c r="I74" s="40">
        <v>18.02553</v>
      </c>
      <c r="J74" s="40">
        <v>-27.678536999999999</v>
      </c>
      <c r="K74" s="40">
        <v>-2.430749</v>
      </c>
      <c r="L74" s="40">
        <v>-33.495807999999997</v>
      </c>
      <c r="M74" s="40">
        <v>-27.256381999999999</v>
      </c>
      <c r="N74" s="40">
        <v>-30.574638</v>
      </c>
      <c r="O74" s="40">
        <v>-17.476194</v>
      </c>
      <c r="P74" s="40">
        <v>12.801695</v>
      </c>
      <c r="Q74" s="40">
        <v>-6.4213934000000004</v>
      </c>
      <c r="R74" s="40">
        <v>-22.753906000000001</v>
      </c>
      <c r="S74" s="40">
        <v>0.58217050000000004</v>
      </c>
      <c r="T74" s="40">
        <v>-20.412576999999999</v>
      </c>
      <c r="U74" s="40">
        <v>-16.503215999999998</v>
      </c>
      <c r="V74" s="155">
        <v>-16.229607000000001</v>
      </c>
      <c r="W74" s="24"/>
    </row>
    <row r="75" spans="1:23" x14ac:dyDescent="0.35">
      <c r="A75" s="2">
        <v>44040</v>
      </c>
      <c r="B75" s="40">
        <v>23.958037999999998</v>
      </c>
      <c r="C75" s="40">
        <v>-27.242225999999999</v>
      </c>
      <c r="D75" s="40">
        <v>-25.826687</v>
      </c>
      <c r="E75" s="40">
        <v>-27.044402999999999</v>
      </c>
      <c r="F75" s="40">
        <v>-18.996262000000002</v>
      </c>
      <c r="G75" s="40">
        <v>-16.100715999999998</v>
      </c>
      <c r="H75" s="40">
        <v>-3.4521042999999998</v>
      </c>
      <c r="I75" s="40">
        <v>26.440249999999999</v>
      </c>
      <c r="J75" s="40">
        <v>-18.108457999999999</v>
      </c>
      <c r="K75" s="40">
        <v>7.7120543000000001</v>
      </c>
      <c r="L75" s="40">
        <v>-25.209479999999999</v>
      </c>
      <c r="M75" s="40">
        <v>-16.042750999999999</v>
      </c>
      <c r="N75" s="40">
        <v>-27.937244</v>
      </c>
      <c r="O75" s="40">
        <v>-3.6602914000000002</v>
      </c>
      <c r="P75" s="40">
        <v>19.621527</v>
      </c>
      <c r="Q75" s="40">
        <v>-3.676021</v>
      </c>
      <c r="R75" s="40">
        <v>-22.285323999999999</v>
      </c>
      <c r="S75" s="40">
        <v>-11.0086975</v>
      </c>
      <c r="T75" s="40">
        <v>-24.967980000000001</v>
      </c>
      <c r="U75" s="40">
        <v>-15.225082</v>
      </c>
      <c r="V75" s="155">
        <v>-16.276371000000001</v>
      </c>
      <c r="W75" s="24"/>
    </row>
    <row r="76" spans="1:23" x14ac:dyDescent="0.35">
      <c r="A76" s="2">
        <v>44071</v>
      </c>
      <c r="B76" s="40">
        <v>40.621684999999999</v>
      </c>
      <c r="C76" s="40">
        <v>-22.627956000000001</v>
      </c>
      <c r="D76" s="40">
        <v>-17.62548</v>
      </c>
      <c r="E76" s="40">
        <v>-20.320813999999999</v>
      </c>
      <c r="F76" s="40">
        <v>-4.544181</v>
      </c>
      <c r="G76" s="40">
        <v>-3.7237464999999998</v>
      </c>
      <c r="H76" s="40">
        <v>-0.33698677999999999</v>
      </c>
      <c r="I76" s="40">
        <v>34.395670000000003</v>
      </c>
      <c r="J76" s="40">
        <v>-12.950760000000001</v>
      </c>
      <c r="K76" s="40">
        <v>26.037980000000001</v>
      </c>
      <c r="L76" s="40">
        <v>-19.601327999999999</v>
      </c>
      <c r="M76" s="40">
        <v>-6.4319369999999996</v>
      </c>
      <c r="N76" s="40">
        <v>-22.01022</v>
      </c>
      <c r="O76" s="40">
        <v>8.3226320000000005</v>
      </c>
      <c r="P76" s="40">
        <v>40.714516000000003</v>
      </c>
      <c r="Q76" s="40">
        <v>7.1437835999999999</v>
      </c>
      <c r="R76" s="40">
        <v>-18.159103000000002</v>
      </c>
      <c r="S76" s="40">
        <v>-12.639612</v>
      </c>
      <c r="T76" s="40">
        <v>-17.103428000000001</v>
      </c>
      <c r="U76" s="40">
        <v>-4.6059903999999996</v>
      </c>
      <c r="V76" s="155">
        <v>-4.1530189999999996</v>
      </c>
      <c r="W76" s="24"/>
    </row>
    <row r="77" spans="1:23" x14ac:dyDescent="0.35">
      <c r="A77" s="2">
        <v>44102</v>
      </c>
      <c r="B77" s="40">
        <v>33.442722000000003</v>
      </c>
      <c r="C77" s="40">
        <v>-35.249203000000001</v>
      </c>
      <c r="D77" s="40">
        <v>-28.002804000000001</v>
      </c>
      <c r="E77" s="40">
        <v>-19.919533000000001</v>
      </c>
      <c r="F77" s="40">
        <v>-17.648427999999999</v>
      </c>
      <c r="G77" s="40">
        <v>-14.151840999999999</v>
      </c>
      <c r="H77" s="40">
        <v>-2.5117099999999999</v>
      </c>
      <c r="I77" s="40">
        <v>25.885164</v>
      </c>
      <c r="J77" s="40">
        <v>-22.207659</v>
      </c>
      <c r="K77" s="40">
        <v>18.609465</v>
      </c>
      <c r="L77" s="40">
        <v>-33.216763</v>
      </c>
      <c r="M77" s="40">
        <v>-15.199166</v>
      </c>
      <c r="N77" s="40">
        <v>-27.437014000000001</v>
      </c>
      <c r="O77" s="40">
        <v>0.69366693000000001</v>
      </c>
      <c r="P77" s="40">
        <v>32.210349999999998</v>
      </c>
      <c r="Q77" s="40">
        <v>3.617251</v>
      </c>
      <c r="R77" s="40">
        <v>-23.162745999999999</v>
      </c>
      <c r="S77" s="40">
        <v>-25.935984000000001</v>
      </c>
      <c r="T77" s="40">
        <v>-16.601234000000002</v>
      </c>
      <c r="U77" s="40">
        <v>-7.657546</v>
      </c>
      <c r="V77" s="155">
        <v>0.96579789999999999</v>
      </c>
      <c r="W77" s="24"/>
    </row>
    <row r="78" spans="1:23" x14ac:dyDescent="0.35">
      <c r="A78" s="2">
        <v>44132</v>
      </c>
      <c r="B78" s="40">
        <v>31.077076000000002</v>
      </c>
      <c r="C78" s="40">
        <v>-32.980656000000003</v>
      </c>
      <c r="D78" s="40">
        <v>-27.933288999999998</v>
      </c>
      <c r="E78" s="40">
        <v>-18.763233</v>
      </c>
      <c r="F78" s="40">
        <v>-33.226031999999996</v>
      </c>
      <c r="G78" s="40">
        <v>-14.106721</v>
      </c>
      <c r="H78" s="40">
        <v>-5.3399380000000001</v>
      </c>
      <c r="I78" s="40">
        <v>20.256853</v>
      </c>
      <c r="J78" s="40">
        <v>-22.984570000000001</v>
      </c>
      <c r="K78" s="40">
        <v>13.304758</v>
      </c>
      <c r="L78" s="40">
        <v>-38.168137000000002</v>
      </c>
      <c r="M78" s="40">
        <v>-20.141613</v>
      </c>
      <c r="N78" s="40">
        <v>-37.302979999999998</v>
      </c>
      <c r="O78" s="40">
        <v>-1.4145791999999999</v>
      </c>
      <c r="P78" s="40">
        <v>32.426215999999997</v>
      </c>
      <c r="Q78" s="40">
        <v>-1.2075901</v>
      </c>
      <c r="R78" s="40">
        <v>-24.337297</v>
      </c>
      <c r="S78" s="40">
        <v>-26.166747999999998</v>
      </c>
      <c r="T78" s="40">
        <v>-21.949307999999998</v>
      </c>
      <c r="U78" s="40">
        <v>-9.6456230000000005</v>
      </c>
      <c r="V78" s="155">
        <v>1.6000032</v>
      </c>
      <c r="W78" s="24"/>
    </row>
    <row r="79" spans="1:23" x14ac:dyDescent="0.35">
      <c r="A79" s="2">
        <v>44162</v>
      </c>
      <c r="B79" s="40">
        <v>42.784439999999996</v>
      </c>
      <c r="C79" s="40">
        <v>-6.3434660000000003</v>
      </c>
      <c r="D79" s="40">
        <v>-5.3340076999999999</v>
      </c>
      <c r="E79" s="40">
        <v>-8.8522730000000003</v>
      </c>
      <c r="F79" s="40">
        <v>-13.254059</v>
      </c>
      <c r="G79" s="40">
        <v>0.29144287000000002</v>
      </c>
      <c r="H79" s="40">
        <v>4.3841004000000003</v>
      </c>
      <c r="I79" s="40">
        <v>28.212451999999999</v>
      </c>
      <c r="J79" s="40">
        <v>-4.1542770000000004</v>
      </c>
      <c r="K79" s="40">
        <v>32.979179999999999</v>
      </c>
      <c r="L79" s="40">
        <v>-16.98283</v>
      </c>
      <c r="M79" s="40">
        <v>-3.8529277</v>
      </c>
      <c r="N79" s="40">
        <v>-18.073737999999999</v>
      </c>
      <c r="O79" s="40">
        <v>5.8599589999999999</v>
      </c>
      <c r="P79" s="40">
        <v>37.287889999999997</v>
      </c>
      <c r="Q79" s="40">
        <v>3.6710500000000001</v>
      </c>
      <c r="R79" s="40">
        <v>-10.545211999999999</v>
      </c>
      <c r="S79" s="40">
        <v>-11.122894000000001</v>
      </c>
      <c r="T79" s="40">
        <v>-10.781817999999999</v>
      </c>
      <c r="U79" s="40">
        <v>1.5772104</v>
      </c>
      <c r="V79" s="155">
        <v>8.7752700000000008</v>
      </c>
      <c r="W79" s="24"/>
    </row>
    <row r="80" spans="1:23" x14ac:dyDescent="0.35">
      <c r="A80" s="2">
        <v>44193</v>
      </c>
      <c r="B80" s="40">
        <v>40.782559999999997</v>
      </c>
      <c r="C80" s="40">
        <v>-8.1166560000000008</v>
      </c>
      <c r="D80" s="40">
        <v>-6.0207366999999996</v>
      </c>
      <c r="E80" s="40">
        <v>-4.8496009999999998</v>
      </c>
      <c r="F80" s="40">
        <v>-6.0046377</v>
      </c>
      <c r="G80" s="40">
        <v>-4.4883670000000002</v>
      </c>
      <c r="H80" s="40">
        <v>3.4854174000000002</v>
      </c>
      <c r="I80" s="40">
        <v>29.301262000000001</v>
      </c>
      <c r="J80" s="40">
        <v>-6.2412976999999996</v>
      </c>
      <c r="K80" s="40">
        <v>33.737408000000002</v>
      </c>
      <c r="L80" s="40">
        <v>-20.488405</v>
      </c>
      <c r="M80" s="40">
        <v>-6.0965299999999996</v>
      </c>
      <c r="N80" s="40">
        <v>-11.307085000000001</v>
      </c>
      <c r="O80" s="40">
        <v>12.917935999999999</v>
      </c>
      <c r="P80" s="40">
        <v>21.807670000000002</v>
      </c>
      <c r="Q80" s="40">
        <v>7.1095823999999999</v>
      </c>
      <c r="R80" s="40">
        <v>-7.9551578000000003</v>
      </c>
      <c r="S80" s="40">
        <v>-3.2382070000000001</v>
      </c>
      <c r="T80" s="40">
        <v>-7.2271289999999997</v>
      </c>
      <c r="U80" s="40">
        <v>8.3060860000000005</v>
      </c>
      <c r="V80" s="155">
        <v>2.4268149999999999</v>
      </c>
      <c r="W80" s="24"/>
    </row>
    <row r="81" spans="1:23" x14ac:dyDescent="0.35">
      <c r="A81" s="2">
        <v>44224</v>
      </c>
      <c r="B81" s="40">
        <v>59.400664999999996</v>
      </c>
      <c r="C81" s="40">
        <v>0.18277167999999999</v>
      </c>
      <c r="D81" s="40">
        <v>-7.2326480000000002</v>
      </c>
      <c r="E81" s="40">
        <v>-4.3250320000000002</v>
      </c>
      <c r="F81" s="40">
        <v>-4.8010944999999996</v>
      </c>
      <c r="G81" s="40">
        <v>-0.35767555000000001</v>
      </c>
      <c r="H81" s="40">
        <v>1.6828656</v>
      </c>
      <c r="I81" s="40">
        <v>47.175809999999998</v>
      </c>
      <c r="J81" s="40">
        <v>-8.8170529999999996</v>
      </c>
      <c r="K81" s="40">
        <v>53.056015000000002</v>
      </c>
      <c r="L81" s="40">
        <v>-20.923279999999998</v>
      </c>
      <c r="M81" s="40">
        <v>4.540813</v>
      </c>
      <c r="N81" s="40">
        <v>-17.425978000000001</v>
      </c>
      <c r="O81" s="40">
        <v>14.842843999999999</v>
      </c>
      <c r="P81" s="40">
        <v>46.274436999999999</v>
      </c>
      <c r="Q81" s="40">
        <v>7.4419620000000002</v>
      </c>
      <c r="R81" s="40">
        <v>-2.9571890000000001</v>
      </c>
      <c r="S81" s="40">
        <v>-2.2897064999999999</v>
      </c>
      <c r="T81" s="40">
        <v>3.1282543999999999</v>
      </c>
      <c r="U81" s="40">
        <v>8.4028130000000001</v>
      </c>
      <c r="V81" s="155">
        <v>8.2528480000000002</v>
      </c>
      <c r="W81" s="24"/>
    </row>
    <row r="82" spans="1:23" x14ac:dyDescent="0.35">
      <c r="A82" s="2">
        <v>44253</v>
      </c>
      <c r="B82" s="40">
        <v>44.944749999999999</v>
      </c>
      <c r="C82" s="40">
        <v>13.742542</v>
      </c>
      <c r="D82" s="40">
        <v>1.8339753000000001</v>
      </c>
      <c r="E82" s="40">
        <v>2.1032929999999999</v>
      </c>
      <c r="F82" s="40">
        <v>4.4650080000000001</v>
      </c>
      <c r="G82" s="40">
        <v>15.364086</v>
      </c>
      <c r="H82" s="40">
        <v>8.256793</v>
      </c>
      <c r="I82" s="40">
        <v>54.858910000000002</v>
      </c>
      <c r="J82" s="40">
        <v>-5.8626230000000001</v>
      </c>
      <c r="K82" s="40">
        <v>58.419513999999999</v>
      </c>
      <c r="L82" s="40">
        <v>-17.009544000000002</v>
      </c>
      <c r="M82" s="40">
        <v>13.539016999999999</v>
      </c>
      <c r="N82" s="40">
        <v>5.4334879999999997</v>
      </c>
      <c r="O82" s="40">
        <v>21.854519</v>
      </c>
      <c r="P82" s="40">
        <v>40.858376</v>
      </c>
      <c r="Q82" s="40">
        <v>13.581764</v>
      </c>
      <c r="R82" s="40">
        <v>4.0080666999999996</v>
      </c>
      <c r="S82" s="40">
        <v>4.2008758000000004</v>
      </c>
      <c r="T82" s="40">
        <v>7.4795365</v>
      </c>
      <c r="U82" s="40">
        <v>25.253032999999999</v>
      </c>
      <c r="V82" s="155">
        <v>18.394756000000001</v>
      </c>
      <c r="W82" s="24"/>
    </row>
    <row r="83" spans="1:23" x14ac:dyDescent="0.35">
      <c r="A83" s="2">
        <v>44281</v>
      </c>
      <c r="B83" s="40">
        <v>47.317360000000001</v>
      </c>
      <c r="C83" s="40">
        <v>62.680602999999998</v>
      </c>
      <c r="D83" s="40">
        <v>54.665599999999998</v>
      </c>
      <c r="E83" s="40">
        <v>26.689551999999999</v>
      </c>
      <c r="F83" s="40">
        <v>32.545839999999998</v>
      </c>
      <c r="G83" s="40">
        <v>48.778640000000003</v>
      </c>
      <c r="H83" s="40">
        <v>22.482562999999999</v>
      </c>
      <c r="I83" s="40">
        <v>77.34066</v>
      </c>
      <c r="J83" s="40">
        <v>47.317157999999999</v>
      </c>
      <c r="K83" s="40">
        <v>87.773026000000002</v>
      </c>
      <c r="L83" s="40">
        <v>26.250457999999998</v>
      </c>
      <c r="M83" s="40">
        <v>69.028819999999996</v>
      </c>
      <c r="N83" s="40">
        <v>49.749541999999998</v>
      </c>
      <c r="O83" s="40">
        <v>68.855940000000004</v>
      </c>
      <c r="P83" s="40">
        <v>39.933669999999999</v>
      </c>
      <c r="Q83" s="40">
        <v>27.19519</v>
      </c>
      <c r="R83" s="40">
        <v>44.223236</v>
      </c>
      <c r="S83" s="40">
        <v>14.719557999999999</v>
      </c>
      <c r="T83" s="40">
        <v>40.874873999999998</v>
      </c>
      <c r="U83" s="40">
        <v>62.266303999999998</v>
      </c>
      <c r="V83" s="155">
        <v>45.301450000000003</v>
      </c>
      <c r="W83" s="24"/>
    </row>
    <row r="84" spans="1:23" x14ac:dyDescent="0.35">
      <c r="A84" s="2">
        <v>44314</v>
      </c>
      <c r="B84" s="40">
        <v>49.555205999999998</v>
      </c>
      <c r="C84" s="40">
        <v>35.599742999999997</v>
      </c>
      <c r="D84" s="40">
        <v>43.259895</v>
      </c>
      <c r="E84" s="40">
        <v>20.412468000000001</v>
      </c>
      <c r="F84" s="40">
        <v>39.42</v>
      </c>
      <c r="G84" s="40">
        <v>30.933440000000001</v>
      </c>
      <c r="H84" s="40">
        <v>22.763348000000001</v>
      </c>
      <c r="I84" s="40">
        <v>82.964645000000004</v>
      </c>
      <c r="J84" s="40">
        <v>64.937020000000004</v>
      </c>
      <c r="K84" s="40">
        <v>82.653019999999998</v>
      </c>
      <c r="L84" s="40">
        <v>52.101016999999999</v>
      </c>
      <c r="M84" s="40">
        <v>74.524349999999998</v>
      </c>
      <c r="N84" s="40">
        <v>58.326349999999998</v>
      </c>
      <c r="O84" s="40">
        <v>57.124485</v>
      </c>
      <c r="P84" s="40">
        <v>40.415011999999997</v>
      </c>
      <c r="Q84" s="40">
        <v>30.12265</v>
      </c>
      <c r="R84" s="40">
        <v>23.670780000000001</v>
      </c>
      <c r="S84" s="40">
        <v>17.610476999999999</v>
      </c>
      <c r="T84" s="40">
        <v>38.928092999999997</v>
      </c>
      <c r="U84" s="40">
        <v>54.192794999999997</v>
      </c>
      <c r="V84" s="155">
        <v>56.387183999999998</v>
      </c>
      <c r="W84" s="24"/>
    </row>
    <row r="85" spans="1:23" x14ac:dyDescent="0.35">
      <c r="A85" s="2">
        <v>44344</v>
      </c>
      <c r="B85" s="40">
        <v>61.116515999999997</v>
      </c>
      <c r="C85" s="40">
        <v>25.476800000000001</v>
      </c>
      <c r="D85" s="40">
        <v>28.595852000000001</v>
      </c>
      <c r="E85" s="40">
        <v>27.639389000000001</v>
      </c>
      <c r="F85" s="40">
        <v>41.91319</v>
      </c>
      <c r="G85" s="40">
        <v>23.646771999999999</v>
      </c>
      <c r="H85" s="40">
        <v>12.879968</v>
      </c>
      <c r="I85" s="40">
        <v>71.784000000000006</v>
      </c>
      <c r="J85" s="40">
        <v>53.002940000000002</v>
      </c>
      <c r="K85" s="40">
        <v>76.250500000000002</v>
      </c>
      <c r="L85" s="40">
        <v>47.349429999999998</v>
      </c>
      <c r="M85" s="40">
        <v>65.878699999999995</v>
      </c>
      <c r="N85" s="40">
        <v>47.324240000000003</v>
      </c>
      <c r="O85" s="40">
        <v>65.68271</v>
      </c>
      <c r="P85" s="40">
        <v>39.730919999999998</v>
      </c>
      <c r="Q85" s="40">
        <v>24.788868000000001</v>
      </c>
      <c r="R85" s="40">
        <v>18.277989999999999</v>
      </c>
      <c r="S85" s="40">
        <v>7.4710369999999999</v>
      </c>
      <c r="T85" s="40">
        <v>53.620899999999999</v>
      </c>
      <c r="U85" s="40">
        <v>43.722569999999997</v>
      </c>
      <c r="V85" s="155">
        <v>50.216484000000001</v>
      </c>
      <c r="W85" s="24"/>
    </row>
    <row r="86" spans="1:23" x14ac:dyDescent="0.35">
      <c r="A86" s="2">
        <v>44375</v>
      </c>
      <c r="B86" s="40">
        <v>44.901499999999999</v>
      </c>
      <c r="C86" s="40">
        <v>14.280272</v>
      </c>
      <c r="D86" s="40">
        <v>12.66011</v>
      </c>
      <c r="E86" s="40">
        <v>17.69154</v>
      </c>
      <c r="F86" s="40">
        <v>35.358035999999998</v>
      </c>
      <c r="G86" s="40">
        <v>5.3903220000000003</v>
      </c>
      <c r="H86" s="40">
        <v>6.4998506999999996</v>
      </c>
      <c r="I86" s="40">
        <v>63.463867</v>
      </c>
      <c r="J86" s="40">
        <v>55.937600000000003</v>
      </c>
      <c r="K86" s="40">
        <v>64.99727</v>
      </c>
      <c r="L86" s="40">
        <v>49.358463</v>
      </c>
      <c r="M86" s="40">
        <v>43.879447999999996</v>
      </c>
      <c r="N86" s="40">
        <v>51.537548000000001</v>
      </c>
      <c r="O86" s="40">
        <v>53.796419999999998</v>
      </c>
      <c r="P86" s="40">
        <v>28.57846</v>
      </c>
      <c r="Q86" s="40">
        <v>18.419730999999999</v>
      </c>
      <c r="R86" s="40">
        <v>18.704246999999999</v>
      </c>
      <c r="S86" s="40">
        <v>-4.9965200000000003</v>
      </c>
      <c r="T86" s="40">
        <v>45.891033</v>
      </c>
      <c r="U86" s="40">
        <v>53.34084</v>
      </c>
      <c r="V86" s="155">
        <v>50.52167</v>
      </c>
      <c r="W86" s="24"/>
    </row>
    <row r="87" spans="1:23" x14ac:dyDescent="0.35">
      <c r="A87" s="2">
        <v>44405</v>
      </c>
      <c r="B87" s="40">
        <v>21.160007</v>
      </c>
      <c r="C87" s="40">
        <v>-1.7662525</v>
      </c>
      <c r="D87" s="40">
        <v>7.2052480000000001</v>
      </c>
      <c r="E87" s="40">
        <v>8.7948210000000007</v>
      </c>
      <c r="F87" s="40">
        <v>20.502544</v>
      </c>
      <c r="G87" s="40">
        <v>-4.1609819999999997</v>
      </c>
      <c r="H87" s="40">
        <v>-6.5969705999999997</v>
      </c>
      <c r="I87" s="40">
        <v>45.369219999999999</v>
      </c>
      <c r="J87" s="40">
        <v>49.938107000000002</v>
      </c>
      <c r="K87" s="40">
        <v>50.517975</v>
      </c>
      <c r="L87" s="40">
        <v>22.463370000000001</v>
      </c>
      <c r="M87" s="40">
        <v>25.864946</v>
      </c>
      <c r="N87" s="40">
        <v>36.54889</v>
      </c>
      <c r="O87" s="40">
        <v>36.663223000000002</v>
      </c>
      <c r="P87" s="40">
        <v>2.7285933</v>
      </c>
      <c r="Q87" s="40">
        <v>13.125396</v>
      </c>
      <c r="R87" s="40">
        <v>14.669776000000001</v>
      </c>
      <c r="S87" s="40">
        <v>-2.6639222999999999</v>
      </c>
      <c r="T87" s="40">
        <v>40.754497999999998</v>
      </c>
      <c r="U87" s="40">
        <v>39.671387000000003</v>
      </c>
      <c r="V87" s="155">
        <v>48.624302</v>
      </c>
      <c r="W87" s="24"/>
    </row>
    <row r="88" spans="1:23" x14ac:dyDescent="0.35">
      <c r="A88" s="2">
        <v>44435</v>
      </c>
      <c r="B88" s="40">
        <v>14.750517</v>
      </c>
      <c r="C88" s="40">
        <v>10.937929</v>
      </c>
      <c r="D88" s="40">
        <v>6.4266085999999998</v>
      </c>
      <c r="E88" s="40">
        <v>15.037369999999999</v>
      </c>
      <c r="F88" s="40">
        <v>23.639047999999999</v>
      </c>
      <c r="G88" s="40">
        <v>-12.081218</v>
      </c>
      <c r="H88" s="40">
        <v>1.5338301999999999</v>
      </c>
      <c r="I88" s="40">
        <v>45.755885999999997</v>
      </c>
      <c r="J88" s="40">
        <v>53.040410000000001</v>
      </c>
      <c r="K88" s="40">
        <v>35.387929999999997</v>
      </c>
      <c r="L88" s="40">
        <v>28.158867000000001</v>
      </c>
      <c r="M88" s="40">
        <v>33.004738000000003</v>
      </c>
      <c r="N88" s="40">
        <v>44.291316999999999</v>
      </c>
      <c r="O88" s="40">
        <v>40.321100000000001</v>
      </c>
      <c r="P88" s="40">
        <v>-8.6890459999999994</v>
      </c>
      <c r="Q88" s="40">
        <v>14.95204</v>
      </c>
      <c r="R88" s="40">
        <v>21.434104999999999</v>
      </c>
      <c r="S88" s="40">
        <v>19.224606999999999</v>
      </c>
      <c r="T88" s="40">
        <v>41.959249999999997</v>
      </c>
      <c r="U88" s="40">
        <v>36.372399999999999</v>
      </c>
      <c r="V88" s="155">
        <v>44.422244999999997</v>
      </c>
      <c r="W88" s="24"/>
    </row>
    <row r="89" spans="1:23" x14ac:dyDescent="0.35">
      <c r="A89" s="2">
        <v>44467</v>
      </c>
      <c r="B89" s="40">
        <v>17.050160000000002</v>
      </c>
      <c r="C89" s="40">
        <v>11.824821999999999</v>
      </c>
      <c r="D89" s="40">
        <v>22.394932000000001</v>
      </c>
      <c r="E89" s="40">
        <v>12.056075999999999</v>
      </c>
      <c r="F89" s="40">
        <v>32.327889999999996</v>
      </c>
      <c r="G89" s="40">
        <v>-7.7340070000000001</v>
      </c>
      <c r="H89" s="40">
        <v>0.77940226000000001</v>
      </c>
      <c r="I89" s="40">
        <v>44.371189999999999</v>
      </c>
      <c r="J89" s="40">
        <v>51.63729</v>
      </c>
      <c r="K89" s="40">
        <v>26.849354000000002</v>
      </c>
      <c r="L89" s="40">
        <v>19.703900999999998</v>
      </c>
      <c r="M89" s="40">
        <v>33.964775000000003</v>
      </c>
      <c r="N89" s="40">
        <v>38.790356000000003</v>
      </c>
      <c r="O89" s="40">
        <v>46.248305999999999</v>
      </c>
      <c r="P89" s="40">
        <v>-6.1453579999999999</v>
      </c>
      <c r="Q89" s="40">
        <v>15.966296</v>
      </c>
      <c r="R89" s="40">
        <v>27.986885000000001</v>
      </c>
      <c r="S89" s="40">
        <v>12.276279000000001</v>
      </c>
      <c r="T89" s="40">
        <v>41.648409999999998</v>
      </c>
      <c r="U89" s="40">
        <v>30.269300000000001</v>
      </c>
      <c r="V89" s="155">
        <v>41.942287</v>
      </c>
      <c r="W89" s="24"/>
    </row>
    <row r="90" spans="1:23" x14ac:dyDescent="0.35">
      <c r="A90" s="2">
        <v>44497</v>
      </c>
      <c r="B90" s="40">
        <v>16.424728000000002</v>
      </c>
      <c r="C90" s="40">
        <v>5.5019260000000001</v>
      </c>
      <c r="D90" s="40">
        <v>32.458159999999999</v>
      </c>
      <c r="E90" s="40">
        <v>14.231776999999999</v>
      </c>
      <c r="F90" s="40">
        <v>66.20729</v>
      </c>
      <c r="G90" s="40">
        <v>4.1495322999999997</v>
      </c>
      <c r="H90" s="40">
        <v>6.0105560000000002</v>
      </c>
      <c r="I90" s="40">
        <v>42.637752999999996</v>
      </c>
      <c r="J90" s="40">
        <v>45.026470000000003</v>
      </c>
      <c r="K90" s="40">
        <v>23.759270000000001</v>
      </c>
      <c r="L90" s="40">
        <v>13.300191999999999</v>
      </c>
      <c r="M90" s="40">
        <v>36.708796999999997</v>
      </c>
      <c r="N90" s="40">
        <v>61.599125000000001</v>
      </c>
      <c r="O90" s="40">
        <v>46.767403000000002</v>
      </c>
      <c r="P90" s="40">
        <v>-8.3234790000000007</v>
      </c>
      <c r="Q90" s="40">
        <v>25.726759000000001</v>
      </c>
      <c r="R90" s="40">
        <v>34.469436999999999</v>
      </c>
      <c r="S90" s="40">
        <v>22.280989999999999</v>
      </c>
      <c r="T90" s="40">
        <v>46.405982999999999</v>
      </c>
      <c r="U90" s="40">
        <v>39.397694000000001</v>
      </c>
      <c r="V90" s="155">
        <v>52.472540000000002</v>
      </c>
      <c r="W90" s="24"/>
    </row>
    <row r="91" spans="1:23" x14ac:dyDescent="0.35">
      <c r="A91" s="2">
        <v>44526</v>
      </c>
      <c r="B91" s="40">
        <v>9.0610029999999995</v>
      </c>
      <c r="C91" s="40">
        <v>-3.1009495</v>
      </c>
      <c r="D91" s="40">
        <v>4.3367146999999999</v>
      </c>
      <c r="E91" s="40">
        <v>0.99455119999999997</v>
      </c>
      <c r="F91" s="40">
        <v>10.790073</v>
      </c>
      <c r="G91" s="40">
        <v>-14.459616</v>
      </c>
      <c r="H91" s="40">
        <v>-9.6654890000000009</v>
      </c>
      <c r="I91" s="40">
        <v>30.067682000000001</v>
      </c>
      <c r="J91" s="40">
        <v>8.505547</v>
      </c>
      <c r="K91" s="40">
        <v>-0.49920678000000002</v>
      </c>
      <c r="L91" s="40">
        <v>-11.230670999999999</v>
      </c>
      <c r="M91" s="40">
        <v>2.9657602000000001</v>
      </c>
      <c r="N91" s="40">
        <v>15.313840000000001</v>
      </c>
      <c r="O91" s="40">
        <v>28.263687000000001</v>
      </c>
      <c r="P91" s="40">
        <v>-17.981894</v>
      </c>
      <c r="Q91" s="40">
        <v>13.182532999999999</v>
      </c>
      <c r="R91" s="40">
        <v>12.3503685</v>
      </c>
      <c r="S91" s="40">
        <v>-11.369586</v>
      </c>
      <c r="T91" s="40">
        <v>48.288499999999999</v>
      </c>
      <c r="U91" s="40">
        <v>29.463923000000001</v>
      </c>
      <c r="V91" s="155">
        <v>28.905891</v>
      </c>
      <c r="W91" s="24"/>
    </row>
    <row r="92" spans="1:23" x14ac:dyDescent="0.35">
      <c r="A92" s="2">
        <v>44558</v>
      </c>
      <c r="B92" s="40">
        <v>6.6097735999999996</v>
      </c>
      <c r="C92" s="40">
        <v>-19.880081000000001</v>
      </c>
      <c r="D92" s="40">
        <v>-0.79035759999999999</v>
      </c>
      <c r="E92" s="40">
        <v>0.47476291999999998</v>
      </c>
      <c r="F92" s="40">
        <v>8.4606530000000006</v>
      </c>
      <c r="G92" s="40">
        <v>-12.214798</v>
      </c>
      <c r="H92" s="40">
        <v>-8.6535220000000006</v>
      </c>
      <c r="I92" s="40">
        <v>30.842459000000002</v>
      </c>
      <c r="J92" s="40">
        <v>21.408940000000001</v>
      </c>
      <c r="K92" s="40">
        <v>-2.9237866000000001</v>
      </c>
      <c r="L92" s="40">
        <v>-17.581326000000001</v>
      </c>
      <c r="M92" s="40">
        <v>7.6274395000000004</v>
      </c>
      <c r="N92" s="40">
        <v>3.2675982000000001</v>
      </c>
      <c r="O92" s="40">
        <v>22.003375999999999</v>
      </c>
      <c r="P92" s="40">
        <v>-19.283698999999999</v>
      </c>
      <c r="Q92" s="40">
        <v>12.649668</v>
      </c>
      <c r="R92" s="40">
        <v>13.000202</v>
      </c>
      <c r="S92" s="40">
        <v>-16.988064000000001</v>
      </c>
      <c r="T92" s="40">
        <v>43.365932000000001</v>
      </c>
      <c r="U92" s="40">
        <v>23.715508</v>
      </c>
      <c r="V92" s="155">
        <v>33.631059999999998</v>
      </c>
      <c r="W92" s="24"/>
    </row>
    <row r="93" spans="1:23" x14ac:dyDescent="0.35">
      <c r="A93" s="2">
        <v>44589</v>
      </c>
      <c r="B93" s="40">
        <v>-9.6625689999999995</v>
      </c>
      <c r="C93" s="40">
        <v>-11.615396</v>
      </c>
      <c r="D93" s="40">
        <v>1.1279821000000001</v>
      </c>
      <c r="E93" s="40">
        <v>3.7008524</v>
      </c>
      <c r="F93" s="40">
        <v>6.9780470000000001</v>
      </c>
      <c r="G93" s="40">
        <v>-2.990818</v>
      </c>
      <c r="H93" s="40">
        <v>-5.2630663000000002</v>
      </c>
      <c r="I93" s="40">
        <v>12.900532</v>
      </c>
      <c r="J93" s="40">
        <v>15.337634</v>
      </c>
      <c r="K93" s="40">
        <v>-21.720725999999999</v>
      </c>
      <c r="L93" s="40">
        <v>-4.1117549999999996</v>
      </c>
      <c r="M93" s="40">
        <v>9.4954850000000004</v>
      </c>
      <c r="N93" s="40">
        <v>21.193467999999999</v>
      </c>
      <c r="O93" s="40">
        <v>18.123221999999998</v>
      </c>
      <c r="P93" s="40">
        <v>-32.228355000000001</v>
      </c>
      <c r="Q93" s="40">
        <v>19.034635999999999</v>
      </c>
      <c r="R93" s="40">
        <v>11.644458999999999</v>
      </c>
      <c r="S93" s="40">
        <v>-25.360865</v>
      </c>
      <c r="T93" s="40">
        <v>34.676729999999999</v>
      </c>
      <c r="U93" s="40">
        <v>17.041564999999999</v>
      </c>
      <c r="V93" s="155">
        <v>44.233629999999998</v>
      </c>
      <c r="W93" s="24"/>
    </row>
    <row r="94" spans="1:23" x14ac:dyDescent="0.35">
      <c r="A94" s="2">
        <v>44620</v>
      </c>
      <c r="B94" s="40">
        <v>-5.1825229999999998</v>
      </c>
      <c r="C94" s="40">
        <v>-12.98272</v>
      </c>
      <c r="D94" s="40">
        <v>7.9101324000000002</v>
      </c>
      <c r="E94" s="40">
        <v>10.288358000000001</v>
      </c>
      <c r="F94" s="40">
        <v>-2.7779280000000002</v>
      </c>
      <c r="G94" s="40">
        <v>-2.9724061000000002</v>
      </c>
      <c r="H94" s="40">
        <v>1.5657425</v>
      </c>
      <c r="I94" s="40">
        <v>12.369049</v>
      </c>
      <c r="J94" s="40">
        <v>26.544772999999999</v>
      </c>
      <c r="K94" s="40">
        <v>-15.917211999999999</v>
      </c>
      <c r="L94" s="40">
        <v>12.638401999999999</v>
      </c>
      <c r="M94" s="40">
        <v>16.094339999999999</v>
      </c>
      <c r="N94" s="40">
        <v>11.306763</v>
      </c>
      <c r="O94" s="40">
        <v>13.66508</v>
      </c>
      <c r="P94" s="40">
        <v>-32.070942000000002</v>
      </c>
      <c r="Q94" s="40">
        <v>30.977345</v>
      </c>
      <c r="R94" s="40">
        <v>12.587023</v>
      </c>
      <c r="S94" s="40">
        <v>-27.534310999999999</v>
      </c>
      <c r="T94" s="40">
        <v>44.069958</v>
      </c>
      <c r="U94" s="40">
        <v>11.407064999999999</v>
      </c>
      <c r="V94" s="155">
        <v>47.366188000000001</v>
      </c>
      <c r="W94" s="24"/>
    </row>
    <row r="95" spans="1:23" x14ac:dyDescent="0.35">
      <c r="A95" s="2">
        <v>44648</v>
      </c>
      <c r="B95" s="40">
        <v>-10.686773000000001</v>
      </c>
      <c r="C95" s="40">
        <v>-8.5918430000000008</v>
      </c>
      <c r="D95" s="40">
        <v>9.6630690000000001</v>
      </c>
      <c r="E95" s="40">
        <v>4.0560840000000002</v>
      </c>
      <c r="F95" s="40">
        <v>4.7407269999999997</v>
      </c>
      <c r="G95" s="40">
        <v>12.041510000000001</v>
      </c>
      <c r="H95" s="40">
        <v>-1.2778282000000001</v>
      </c>
      <c r="I95" s="40">
        <v>6.3033580000000002</v>
      </c>
      <c r="J95" s="40">
        <v>24.543036000000001</v>
      </c>
      <c r="K95" s="40">
        <v>-18.774163999999999</v>
      </c>
      <c r="L95" s="40">
        <v>26.068294999999999</v>
      </c>
      <c r="M95" s="40">
        <v>13.924384</v>
      </c>
      <c r="N95" s="40">
        <v>1.1472821</v>
      </c>
      <c r="O95" s="40">
        <v>11.812962000000001</v>
      </c>
      <c r="P95" s="40">
        <v>-33.342426000000003</v>
      </c>
      <c r="Q95" s="40">
        <v>32.941806999999997</v>
      </c>
      <c r="R95" s="40">
        <v>6.9491981999999997</v>
      </c>
      <c r="S95" s="40">
        <v>-10.102427</v>
      </c>
      <c r="T95" s="40">
        <v>49.48368</v>
      </c>
      <c r="U95" s="40">
        <v>6.5845966000000002</v>
      </c>
      <c r="V95" s="155">
        <v>40.989685000000001</v>
      </c>
      <c r="W95" s="24"/>
    </row>
    <row r="96" spans="1:23" x14ac:dyDescent="0.35">
      <c r="A96" s="2">
        <v>44679</v>
      </c>
      <c r="B96" s="40">
        <v>-22.661102</v>
      </c>
      <c r="C96" s="40">
        <v>-18.926089999999999</v>
      </c>
      <c r="D96" s="40">
        <v>17.848444000000001</v>
      </c>
      <c r="E96" s="40">
        <v>2.0541668</v>
      </c>
      <c r="F96" s="40">
        <v>-17.22259</v>
      </c>
      <c r="G96" s="40">
        <v>3.4981608</v>
      </c>
      <c r="H96" s="40">
        <v>-6.1594305</v>
      </c>
      <c r="I96" s="40">
        <v>-10.665362999999999</v>
      </c>
      <c r="J96" s="40">
        <v>11.097181000000001</v>
      </c>
      <c r="K96" s="40">
        <v>-27.034914000000001</v>
      </c>
      <c r="L96" s="40">
        <v>-0.26614070000000001</v>
      </c>
      <c r="M96" s="40">
        <v>-5.4177403000000002</v>
      </c>
      <c r="N96" s="40">
        <v>-2.856052</v>
      </c>
      <c r="O96" s="40">
        <v>14.291297999999999</v>
      </c>
      <c r="P96" s="40">
        <v>-41.345435999999999</v>
      </c>
      <c r="Q96" s="40">
        <v>23.235738999999999</v>
      </c>
      <c r="R96" s="40">
        <v>5.7680490000000004</v>
      </c>
      <c r="S96" s="40">
        <v>-0.41663646999999998</v>
      </c>
      <c r="T96" s="40">
        <v>44.964565</v>
      </c>
      <c r="U96" s="40">
        <v>-10.654486</v>
      </c>
      <c r="V96" s="155">
        <v>34.194626</v>
      </c>
      <c r="W96" s="24"/>
    </row>
    <row r="97" spans="1:23" x14ac:dyDescent="0.35">
      <c r="A97" s="2">
        <v>44708</v>
      </c>
      <c r="B97" s="40">
        <v>-24.849356</v>
      </c>
      <c r="C97" s="40">
        <v>13.790153999999999</v>
      </c>
      <c r="D97" s="40">
        <v>17.12463</v>
      </c>
      <c r="E97" s="40">
        <v>-0.26691556</v>
      </c>
      <c r="F97" s="40">
        <v>-24.676537</v>
      </c>
      <c r="G97" s="40">
        <v>1.8684864000000001</v>
      </c>
      <c r="H97" s="40">
        <v>-5.9916140000000002</v>
      </c>
      <c r="I97" s="40">
        <v>-6.1711309999999999</v>
      </c>
      <c r="J97" s="40">
        <v>13.982498</v>
      </c>
      <c r="K97" s="40">
        <v>-23.94079</v>
      </c>
      <c r="L97" s="40">
        <v>2.1554112000000001</v>
      </c>
      <c r="M97" s="40">
        <v>-6.9904622999999999</v>
      </c>
      <c r="N97" s="40">
        <v>-4.3899299999999997</v>
      </c>
      <c r="O97" s="40">
        <v>-0.36365389999999997</v>
      </c>
      <c r="P97" s="40">
        <v>-38.308005999999999</v>
      </c>
      <c r="Q97" s="40">
        <v>21.806823999999999</v>
      </c>
      <c r="R97" s="40">
        <v>3.5244106999999998</v>
      </c>
      <c r="S97" s="40">
        <v>-7.3451222999999999</v>
      </c>
      <c r="T97" s="40">
        <v>19.534659999999999</v>
      </c>
      <c r="U97" s="40">
        <v>-17.885006000000001</v>
      </c>
      <c r="V97" s="155">
        <v>21.517562999999999</v>
      </c>
      <c r="W97" s="24"/>
    </row>
    <row r="98" spans="1:23" x14ac:dyDescent="0.35">
      <c r="A98" s="2">
        <v>44740</v>
      </c>
      <c r="B98" s="40">
        <v>-14.578199</v>
      </c>
      <c r="C98" s="40">
        <v>-7.8140615999999996</v>
      </c>
      <c r="D98" s="40">
        <v>14.981496999999999</v>
      </c>
      <c r="E98" s="40">
        <v>-16.187270000000002</v>
      </c>
      <c r="F98" s="40">
        <v>-32.946620000000003</v>
      </c>
      <c r="G98" s="40">
        <v>-3.3073961999999999</v>
      </c>
      <c r="H98" s="40">
        <v>-10.114264500000001</v>
      </c>
      <c r="I98" s="40">
        <v>-16.918343</v>
      </c>
      <c r="J98" s="40">
        <v>0.49757957000000003</v>
      </c>
      <c r="K98" s="40">
        <v>-35.434024999999998</v>
      </c>
      <c r="L98" s="40">
        <v>-24.266169999999999</v>
      </c>
      <c r="M98" s="40">
        <v>-7.8767060000000004</v>
      </c>
      <c r="N98" s="40">
        <v>-15.461320000000001</v>
      </c>
      <c r="O98" s="40">
        <v>-6.5378428</v>
      </c>
      <c r="P98" s="40">
        <v>-32.085712000000001</v>
      </c>
      <c r="Q98" s="40">
        <v>15.855240999999999</v>
      </c>
      <c r="R98" s="40">
        <v>0.96886159999999999</v>
      </c>
      <c r="S98" s="40">
        <v>-4.3274584000000003</v>
      </c>
      <c r="T98" s="40">
        <v>14.608549999999999</v>
      </c>
      <c r="U98" s="40">
        <v>-27.698194999999998</v>
      </c>
      <c r="V98" s="155">
        <v>7.2154999999999996</v>
      </c>
      <c r="W98" s="24"/>
    </row>
    <row r="99" spans="1:23" x14ac:dyDescent="0.35">
      <c r="A99" s="2">
        <v>44770</v>
      </c>
      <c r="B99" s="40">
        <v>-14.190685</v>
      </c>
      <c r="C99" s="40">
        <v>4.9065830000000004</v>
      </c>
      <c r="D99" s="40">
        <v>17.596233000000002</v>
      </c>
      <c r="E99" s="40">
        <v>-7.8682239999999997</v>
      </c>
      <c r="F99" s="40">
        <v>-34.026110000000003</v>
      </c>
      <c r="G99" s="40">
        <v>-6.0852529999999998</v>
      </c>
      <c r="H99" s="40">
        <v>-4.4106719999999999</v>
      </c>
      <c r="I99" s="40">
        <v>-16.394955</v>
      </c>
      <c r="J99" s="40">
        <v>-2.0396770000000002</v>
      </c>
      <c r="K99" s="40">
        <v>-31.278503000000001</v>
      </c>
      <c r="L99" s="40">
        <v>-17.953814000000001</v>
      </c>
      <c r="M99" s="40">
        <v>-6.9303694</v>
      </c>
      <c r="N99" s="40">
        <v>-10.748571</v>
      </c>
      <c r="O99" s="40">
        <v>0.7938385</v>
      </c>
      <c r="P99" s="40">
        <v>-27.767187</v>
      </c>
      <c r="Q99" s="40">
        <v>22.577784999999999</v>
      </c>
      <c r="R99" s="40">
        <v>2.5220633000000001</v>
      </c>
      <c r="S99" s="40">
        <v>-8.513719</v>
      </c>
      <c r="T99" s="40">
        <v>19.982029000000001</v>
      </c>
      <c r="U99" s="40">
        <v>-23.012049000000001</v>
      </c>
      <c r="V99" s="155">
        <v>12.053049</v>
      </c>
      <c r="W99" s="24"/>
    </row>
    <row r="100" spans="1:23" x14ac:dyDescent="0.35">
      <c r="A100" s="2">
        <v>44799</v>
      </c>
      <c r="B100" s="40">
        <v>-17.547089</v>
      </c>
      <c r="C100" s="40">
        <v>8.1289180000000005</v>
      </c>
      <c r="D100" s="40">
        <v>17.142809</v>
      </c>
      <c r="E100" s="40">
        <v>-9.1192060000000001</v>
      </c>
      <c r="F100" s="40">
        <v>-40.836970000000001</v>
      </c>
      <c r="G100" s="40">
        <v>8.9169029999999996</v>
      </c>
      <c r="H100" s="40">
        <v>-9.5887370000000001</v>
      </c>
      <c r="I100" s="40">
        <v>-16.550142000000001</v>
      </c>
      <c r="J100" s="40">
        <v>-2.8123260000000001</v>
      </c>
      <c r="K100" s="40">
        <v>-29.992563000000001</v>
      </c>
      <c r="L100" s="40">
        <v>0.23092030999999999</v>
      </c>
      <c r="M100" s="40">
        <v>-6.3951549999999999</v>
      </c>
      <c r="N100" s="40">
        <v>-13.397932000000001</v>
      </c>
      <c r="O100" s="40">
        <v>-2.5350630000000001</v>
      </c>
      <c r="P100" s="40">
        <v>-25.916708</v>
      </c>
      <c r="Q100" s="40">
        <v>21.768356000000001</v>
      </c>
      <c r="R100" s="40">
        <v>2.676177</v>
      </c>
      <c r="S100" s="40">
        <v>-1.3478517999999999</v>
      </c>
      <c r="T100" s="40">
        <v>16.843653</v>
      </c>
      <c r="U100" s="40">
        <v>-19.829560000000001</v>
      </c>
      <c r="V100" s="155">
        <v>13.662863</v>
      </c>
      <c r="W100" s="24"/>
    </row>
    <row r="101" spans="1:23" x14ac:dyDescent="0.35">
      <c r="A101" s="2">
        <v>44832</v>
      </c>
      <c r="B101" s="40">
        <v>-25.487679</v>
      </c>
      <c r="C101" s="40">
        <v>0.55712459999999997</v>
      </c>
      <c r="D101" s="40">
        <v>16.250503999999999</v>
      </c>
      <c r="E101" s="40">
        <v>-21.120297999999998</v>
      </c>
      <c r="F101" s="40">
        <v>-46.241880000000002</v>
      </c>
      <c r="G101" s="40">
        <v>-2.6909768999999999</v>
      </c>
      <c r="H101" s="40">
        <v>-15.052949999999999</v>
      </c>
      <c r="I101" s="40">
        <v>-27.280743000000001</v>
      </c>
      <c r="J101" s="40">
        <v>-4.0043410000000002</v>
      </c>
      <c r="K101" s="40">
        <v>-37.750869999999999</v>
      </c>
      <c r="L101" s="40">
        <v>2.8309107</v>
      </c>
      <c r="M101" s="40">
        <v>-16.416477</v>
      </c>
      <c r="N101" s="40">
        <v>-18.809849</v>
      </c>
      <c r="O101" s="40">
        <v>-10.123592</v>
      </c>
      <c r="P101" s="40">
        <v>-33.879600000000003</v>
      </c>
      <c r="Q101" s="40">
        <v>10.056663</v>
      </c>
      <c r="R101" s="40">
        <v>-1.0683596</v>
      </c>
      <c r="S101" s="40">
        <v>10.465168999999999</v>
      </c>
      <c r="T101" s="40">
        <v>7.4741483000000004</v>
      </c>
      <c r="U101" s="40">
        <v>-29.335599999999999</v>
      </c>
      <c r="V101" s="155">
        <v>6.4992905000000004E-2</v>
      </c>
      <c r="W101" s="24"/>
    </row>
    <row r="102" spans="1:23" x14ac:dyDescent="0.35">
      <c r="A102" s="2">
        <v>44862</v>
      </c>
      <c r="B102" s="40">
        <v>-33.887732999999997</v>
      </c>
      <c r="C102" s="40">
        <v>9.9858519999999995</v>
      </c>
      <c r="D102" s="40">
        <v>1.5708447000000001</v>
      </c>
      <c r="E102" s="40">
        <v>-23.551649999999999</v>
      </c>
      <c r="F102" s="40">
        <v>-45.486660000000001</v>
      </c>
      <c r="G102" s="40">
        <v>-6.9899079999999998</v>
      </c>
      <c r="H102" s="40">
        <v>-16.434092</v>
      </c>
      <c r="I102" s="40">
        <v>-32.320427000000002</v>
      </c>
      <c r="J102" s="40">
        <v>5.0615550000000002</v>
      </c>
      <c r="K102" s="40">
        <v>-34.721035000000001</v>
      </c>
      <c r="L102" s="40">
        <v>17.819464</v>
      </c>
      <c r="M102" s="40">
        <v>-17.079764999999998</v>
      </c>
      <c r="N102" s="40">
        <v>-14.087802</v>
      </c>
      <c r="O102" s="40">
        <v>-8.2374329999999993</v>
      </c>
      <c r="P102" s="40">
        <v>-47.808532999999997</v>
      </c>
      <c r="Q102" s="40">
        <v>3.9047003</v>
      </c>
      <c r="R102" s="40">
        <v>-1.1229454999999999</v>
      </c>
      <c r="S102" s="40">
        <v>28.437816999999999</v>
      </c>
      <c r="T102" s="40">
        <v>9.0287210000000009</v>
      </c>
      <c r="U102" s="40">
        <v>-41.656089999999999</v>
      </c>
      <c r="V102" s="155">
        <v>0.66027639999999999</v>
      </c>
      <c r="W102" s="24"/>
    </row>
    <row r="103" spans="1:23" x14ac:dyDescent="0.35">
      <c r="A103" s="2">
        <v>44893</v>
      </c>
      <c r="B103" s="40">
        <v>-29.654354000000001</v>
      </c>
      <c r="C103" s="40">
        <v>2.4945020000000002</v>
      </c>
      <c r="D103" s="40">
        <v>3.5504340000000001</v>
      </c>
      <c r="E103" s="40">
        <v>-16.199183999999999</v>
      </c>
      <c r="F103" s="40">
        <v>-24.303650000000001</v>
      </c>
      <c r="G103" s="40">
        <v>8.3909629999999993</v>
      </c>
      <c r="H103" s="40">
        <v>-3.1761645999999999</v>
      </c>
      <c r="I103" s="40">
        <v>-22.196937999999999</v>
      </c>
      <c r="J103" s="40">
        <v>24.344169999999998</v>
      </c>
      <c r="K103" s="40">
        <v>-23.359691999999999</v>
      </c>
      <c r="L103" s="40">
        <v>13.760495000000001</v>
      </c>
      <c r="M103" s="40">
        <v>6.5814614000000002</v>
      </c>
      <c r="N103" s="40">
        <v>3.9715528</v>
      </c>
      <c r="O103" s="40">
        <v>-2.508527</v>
      </c>
      <c r="P103" s="40">
        <v>-33.884210000000003</v>
      </c>
      <c r="Q103" s="40">
        <v>2.6270150000000001</v>
      </c>
      <c r="R103" s="40">
        <v>0.39116144000000003</v>
      </c>
      <c r="S103" s="40">
        <v>76.611729999999994</v>
      </c>
      <c r="T103" s="40">
        <v>-2.3203193999999998</v>
      </c>
      <c r="U103" s="40">
        <v>-42.65446</v>
      </c>
      <c r="V103" s="155">
        <v>-0.5229473</v>
      </c>
      <c r="W103" s="24"/>
    </row>
    <row r="104" spans="1:23" x14ac:dyDescent="0.35">
      <c r="A104" s="2">
        <v>44923</v>
      </c>
      <c r="B104" s="40">
        <v>-27.461815000000001</v>
      </c>
      <c r="C104" s="40">
        <v>23.603522999999999</v>
      </c>
      <c r="D104" s="40">
        <v>-2.8594434</v>
      </c>
      <c r="E104" s="40">
        <v>-18.870200000000001</v>
      </c>
      <c r="F104" s="40">
        <v>-26.024882999999999</v>
      </c>
      <c r="G104" s="40">
        <v>3.0703901999999998</v>
      </c>
      <c r="H104" s="40">
        <v>-6.9263576999999996</v>
      </c>
      <c r="I104" s="40">
        <v>-29.629963</v>
      </c>
      <c r="J104" s="40">
        <v>4.3749929999999999</v>
      </c>
      <c r="K104" s="40">
        <v>-27.308993999999998</v>
      </c>
      <c r="L104" s="40">
        <v>15.393162</v>
      </c>
      <c r="M104" s="40">
        <v>-3.7303329000000001</v>
      </c>
      <c r="N104" s="40">
        <v>2.7133821999999999</v>
      </c>
      <c r="O104" s="40">
        <v>-8.0292759999999994</v>
      </c>
      <c r="P104" s="40">
        <v>-22.206188000000001</v>
      </c>
      <c r="Q104" s="40">
        <v>-6.3622354999999997</v>
      </c>
      <c r="R104" s="40">
        <v>0.35089253999999998</v>
      </c>
      <c r="S104" s="40">
        <v>78.978610000000003</v>
      </c>
      <c r="T104" s="40">
        <v>-4.5494320000000004</v>
      </c>
      <c r="U104" s="40">
        <v>-43.176715999999999</v>
      </c>
      <c r="V104" s="155">
        <v>-6.9057646000000004</v>
      </c>
      <c r="W104" s="24"/>
    </row>
    <row r="105" spans="1:23" x14ac:dyDescent="0.35">
      <c r="A105" s="2">
        <v>44953</v>
      </c>
      <c r="B105" s="40">
        <v>-9.8121589999999994</v>
      </c>
      <c r="C105" s="40">
        <v>18.547117</v>
      </c>
      <c r="D105" s="40">
        <v>4.5202850000000003</v>
      </c>
      <c r="E105" s="40">
        <v>-6.3638982999999998</v>
      </c>
      <c r="F105" s="40">
        <v>-15.700346</v>
      </c>
      <c r="G105" s="40">
        <v>2.6158570999999999</v>
      </c>
      <c r="H105" s="40">
        <v>2.6049614000000001</v>
      </c>
      <c r="I105" s="40">
        <v>-14.307964</v>
      </c>
      <c r="J105" s="40">
        <v>27.296506999999998</v>
      </c>
      <c r="K105" s="40">
        <v>-4.3589950000000002</v>
      </c>
      <c r="L105" s="40">
        <v>7.7673435</v>
      </c>
      <c r="M105" s="40">
        <v>-0.18275379999999999</v>
      </c>
      <c r="N105" s="40">
        <v>12.020599000000001</v>
      </c>
      <c r="O105" s="40">
        <v>-7.7044724999999996</v>
      </c>
      <c r="P105" s="40">
        <v>-4.5308885999999999</v>
      </c>
      <c r="Q105" s="40">
        <v>-7.6063814000000001</v>
      </c>
      <c r="R105" s="40">
        <v>2.8840303</v>
      </c>
      <c r="S105" s="40">
        <v>84.888756000000001</v>
      </c>
      <c r="T105" s="40">
        <v>-12.519151000000001</v>
      </c>
      <c r="U105" s="40">
        <v>-32.255543000000003</v>
      </c>
      <c r="V105" s="155">
        <v>-10.287041</v>
      </c>
      <c r="W105" s="24"/>
    </row>
    <row r="106" spans="1:23" x14ac:dyDescent="0.35">
      <c r="A106" s="2">
        <v>44985</v>
      </c>
      <c r="B106" s="40">
        <v>-18.275738</v>
      </c>
      <c r="C106" s="40">
        <v>15.257776</v>
      </c>
      <c r="D106" s="40">
        <v>-3.5441756</v>
      </c>
      <c r="E106" s="40">
        <v>-18.527142999999999</v>
      </c>
      <c r="F106" s="40">
        <v>-9.5884979999999995</v>
      </c>
      <c r="G106" s="40">
        <v>-12.05203</v>
      </c>
      <c r="H106" s="40">
        <v>-13.616425</v>
      </c>
      <c r="I106" s="40">
        <v>-19.33201</v>
      </c>
      <c r="J106" s="40">
        <v>18.638824</v>
      </c>
      <c r="K106" s="40">
        <v>-18.242771000000001</v>
      </c>
      <c r="L106" s="40">
        <v>-6.5120880000000003</v>
      </c>
      <c r="M106" s="40">
        <v>-19.221878</v>
      </c>
      <c r="N106" s="40">
        <v>23.62951</v>
      </c>
      <c r="O106" s="40">
        <v>-11.314285</v>
      </c>
      <c r="P106" s="40">
        <v>-16.646754999999999</v>
      </c>
      <c r="Q106" s="40">
        <v>-17.188126</v>
      </c>
      <c r="R106" s="40">
        <v>-3.7283897000000001</v>
      </c>
      <c r="S106" s="40">
        <v>95.881129999999999</v>
      </c>
      <c r="T106" s="40">
        <v>-14.396523999999999</v>
      </c>
      <c r="U106" s="40">
        <v>-41.743926999999999</v>
      </c>
      <c r="V106" s="155">
        <v>-20.712685</v>
      </c>
      <c r="W106" s="24"/>
    </row>
    <row r="107" spans="1:23" x14ac:dyDescent="0.35">
      <c r="A107" s="2">
        <v>45013</v>
      </c>
      <c r="B107" s="40">
        <v>-8.8723899999999993</v>
      </c>
      <c r="C107" s="40">
        <v>3.8048147999999999</v>
      </c>
      <c r="D107" s="40">
        <v>-4.6357926999999997</v>
      </c>
      <c r="E107" s="40">
        <v>-10.030889500000001</v>
      </c>
      <c r="F107" s="40">
        <v>-18.640910999999999</v>
      </c>
      <c r="G107" s="40">
        <v>-15.085691000000001</v>
      </c>
      <c r="H107" s="40">
        <v>-11.926424000000001</v>
      </c>
      <c r="I107" s="40">
        <v>-13.417320999999999</v>
      </c>
      <c r="J107" s="40">
        <v>12.671173</v>
      </c>
      <c r="K107" s="40">
        <v>-14.293557</v>
      </c>
      <c r="L107" s="40">
        <v>-19.56439</v>
      </c>
      <c r="M107" s="40">
        <v>-20.805567</v>
      </c>
      <c r="N107" s="40">
        <v>15.761542</v>
      </c>
      <c r="O107" s="40">
        <v>-13.9013405</v>
      </c>
      <c r="P107" s="40">
        <v>-5.6404886000000003</v>
      </c>
      <c r="Q107" s="40">
        <v>-22.191928999999998</v>
      </c>
      <c r="R107" s="40">
        <v>-4.5947846999999999</v>
      </c>
      <c r="S107" s="40">
        <v>68.804969999999997</v>
      </c>
      <c r="T107" s="40">
        <v>-23.608929</v>
      </c>
      <c r="U107" s="40">
        <v>-35.499180000000003</v>
      </c>
      <c r="V107" s="155">
        <v>-18.864584000000001</v>
      </c>
      <c r="W107" s="24"/>
    </row>
    <row r="108" spans="1:23" x14ac:dyDescent="0.35">
      <c r="A108" s="2">
        <v>45044</v>
      </c>
      <c r="B108" s="40">
        <v>1.5606641999999999</v>
      </c>
      <c r="C108" s="40">
        <v>19.003307</v>
      </c>
      <c r="D108" s="40">
        <v>0.28674602999999999</v>
      </c>
      <c r="E108" s="40">
        <v>-6.8339049999999997</v>
      </c>
      <c r="F108" s="40">
        <v>11.200284999999999</v>
      </c>
      <c r="G108" s="40">
        <v>2.8282522999999999</v>
      </c>
      <c r="H108" s="40">
        <v>-9.1160060000000005</v>
      </c>
      <c r="I108" s="40">
        <v>-8.4035510000000002</v>
      </c>
      <c r="J108" s="40">
        <v>24.885892999999999</v>
      </c>
      <c r="K108" s="40">
        <v>-7.4658813000000004</v>
      </c>
      <c r="L108" s="40">
        <v>-4.6778680000000001</v>
      </c>
      <c r="M108" s="40">
        <v>-6.7308664</v>
      </c>
      <c r="N108" s="40">
        <v>18.608951999999999</v>
      </c>
      <c r="O108" s="40">
        <v>-7.7406350000000002</v>
      </c>
      <c r="P108" s="40">
        <v>0.12421608000000001</v>
      </c>
      <c r="Q108" s="40">
        <v>-19.332419999999999</v>
      </c>
      <c r="R108" s="40">
        <v>-8.3118499999999997</v>
      </c>
      <c r="S108" s="40">
        <v>42.25694</v>
      </c>
      <c r="T108" s="40">
        <v>-15.807532999999999</v>
      </c>
      <c r="U108" s="40">
        <v>-27.431260999999999</v>
      </c>
      <c r="V108" s="155">
        <v>-17.709232</v>
      </c>
      <c r="W108" s="24"/>
    </row>
    <row r="109" spans="1:23" x14ac:dyDescent="0.35">
      <c r="A109" s="2">
        <v>45072</v>
      </c>
      <c r="B109" s="40">
        <v>-7.5921354000000001</v>
      </c>
      <c r="C109" s="40">
        <v>4.7284126000000004</v>
      </c>
      <c r="D109" s="40">
        <v>1.7499924</v>
      </c>
      <c r="E109" s="40">
        <v>-9.3209689999999998</v>
      </c>
      <c r="F109" s="40">
        <v>11.628187</v>
      </c>
      <c r="G109" s="40">
        <v>1.3893366</v>
      </c>
      <c r="H109" s="40">
        <v>-10.296607</v>
      </c>
      <c r="I109" s="40">
        <v>0.58897734000000002</v>
      </c>
      <c r="J109" s="40">
        <v>22.055304</v>
      </c>
      <c r="K109" s="40">
        <v>-4.0632843999999997</v>
      </c>
      <c r="L109" s="40">
        <v>-4.9050209999999996</v>
      </c>
      <c r="M109" s="40">
        <v>-17.069535999999999</v>
      </c>
      <c r="N109" s="40">
        <v>33.911406999999997</v>
      </c>
      <c r="O109" s="40">
        <v>2.2882104000000001</v>
      </c>
      <c r="P109" s="40">
        <v>-8.7305600000000005</v>
      </c>
      <c r="Q109" s="40">
        <v>-12.834674</v>
      </c>
      <c r="R109" s="40">
        <v>-6.2978563000000003</v>
      </c>
      <c r="S109" s="40">
        <v>48.787235000000003</v>
      </c>
      <c r="T109" s="40">
        <v>-11.438523999999999</v>
      </c>
      <c r="U109" s="40">
        <v>-21.121174</v>
      </c>
      <c r="V109" s="155">
        <v>-8.8140730000000005</v>
      </c>
      <c r="W109" s="24"/>
    </row>
    <row r="110" spans="1:23" x14ac:dyDescent="0.35">
      <c r="A110" s="2">
        <v>45105</v>
      </c>
      <c r="B110" s="40">
        <v>-20.395405</v>
      </c>
      <c r="C110" s="40">
        <v>24.693752</v>
      </c>
      <c r="D110" s="40">
        <v>4.465306</v>
      </c>
      <c r="E110" s="40">
        <v>3.4137249999999999</v>
      </c>
      <c r="F110" s="40">
        <v>30.965567</v>
      </c>
      <c r="G110" s="40">
        <v>17.226718999999999</v>
      </c>
      <c r="H110" s="40">
        <v>-6.3802184999999998</v>
      </c>
      <c r="I110" s="40">
        <v>7.3759556000000002</v>
      </c>
      <c r="J110" s="40">
        <v>36.082030000000003</v>
      </c>
      <c r="K110" s="40">
        <v>8.4280969999999993</v>
      </c>
      <c r="L110" s="40">
        <v>26.496542000000002</v>
      </c>
      <c r="M110" s="40">
        <v>-5.4353533000000001</v>
      </c>
      <c r="N110" s="40">
        <v>58.064950000000003</v>
      </c>
      <c r="O110" s="40">
        <v>10.965752999999999</v>
      </c>
      <c r="P110" s="40">
        <v>-17.667256999999999</v>
      </c>
      <c r="Q110" s="40">
        <v>-11.421448</v>
      </c>
      <c r="R110" s="40">
        <v>-7.9988900000000003</v>
      </c>
      <c r="S110" s="40">
        <v>48.085033000000003</v>
      </c>
      <c r="T110" s="40">
        <v>-2.9820978999999999</v>
      </c>
      <c r="U110" s="40">
        <v>-7.5064124999999997</v>
      </c>
      <c r="V110" s="155">
        <v>0.92418193999999998</v>
      </c>
      <c r="W110" s="24"/>
    </row>
    <row r="111" spans="1:23" x14ac:dyDescent="0.35">
      <c r="A111" s="2">
        <v>45135</v>
      </c>
      <c r="B111" s="40">
        <v>-10.5746155</v>
      </c>
      <c r="C111" s="40">
        <v>26.544689999999999</v>
      </c>
      <c r="D111" s="40">
        <v>4.2638780000000001</v>
      </c>
      <c r="E111" s="40">
        <v>7.3527813000000002</v>
      </c>
      <c r="F111" s="40">
        <v>53.581916999999997</v>
      </c>
      <c r="G111" s="40">
        <v>36.935935999999998</v>
      </c>
      <c r="H111" s="40">
        <v>-1.4980971999999999</v>
      </c>
      <c r="I111" s="40">
        <v>12.310195</v>
      </c>
      <c r="J111" s="40">
        <v>43.236719999999998</v>
      </c>
      <c r="K111" s="40">
        <v>12.852012999999999</v>
      </c>
      <c r="L111" s="40">
        <v>27.712237999999999</v>
      </c>
      <c r="M111" s="40">
        <v>8.3975200000000001</v>
      </c>
      <c r="N111" s="40">
        <v>69.126114000000001</v>
      </c>
      <c r="O111" s="40">
        <v>6.0517906999999997</v>
      </c>
      <c r="P111" s="40">
        <v>-1.2047349999999999</v>
      </c>
      <c r="Q111" s="40">
        <v>-10.690581999999999</v>
      </c>
      <c r="R111" s="40">
        <v>-2.1022439999999998</v>
      </c>
      <c r="S111" s="40">
        <v>83.549199999999999</v>
      </c>
      <c r="T111" s="40">
        <v>-3.7407279999999998</v>
      </c>
      <c r="U111" s="40">
        <v>1.0074495999999999</v>
      </c>
      <c r="V111" s="155">
        <v>-6.8736080000000005E-2</v>
      </c>
      <c r="W111" s="24"/>
    </row>
    <row r="112" spans="1:23" x14ac:dyDescent="0.35">
      <c r="A112" s="2">
        <v>45166</v>
      </c>
      <c r="B112" s="40">
        <v>-14.630407</v>
      </c>
      <c r="C112" s="40">
        <v>8.6130379999999995</v>
      </c>
      <c r="D112" s="40">
        <v>1.0470748000000001</v>
      </c>
      <c r="E112" s="40">
        <v>-8.0885169999999995</v>
      </c>
      <c r="F112" s="40">
        <v>52.710760000000001</v>
      </c>
      <c r="G112" s="40">
        <v>26.371169999999999</v>
      </c>
      <c r="H112" s="40">
        <v>-3.3768356000000002</v>
      </c>
      <c r="I112" s="40">
        <v>6.3666580000000002</v>
      </c>
      <c r="J112" s="40">
        <v>39.604187000000003</v>
      </c>
      <c r="K112" s="40">
        <v>9.2734699999999997</v>
      </c>
      <c r="L112" s="40">
        <v>9.1684929999999998</v>
      </c>
      <c r="M112" s="40">
        <v>-1.5353858</v>
      </c>
      <c r="N112" s="40">
        <v>62.460709999999999</v>
      </c>
      <c r="O112" s="40">
        <v>3.1753182</v>
      </c>
      <c r="P112" s="40">
        <v>-9.2029460000000007</v>
      </c>
      <c r="Q112" s="40">
        <v>-18.527709999999999</v>
      </c>
      <c r="R112" s="40">
        <v>-4.9739180000000003</v>
      </c>
      <c r="S112" s="40">
        <v>77.484089999999995</v>
      </c>
      <c r="T112" s="40">
        <v>-5.9600887</v>
      </c>
      <c r="U112" s="40">
        <v>-1.8902123</v>
      </c>
      <c r="V112" s="155">
        <v>-8.0819310000000009</v>
      </c>
      <c r="W112" s="24"/>
    </row>
    <row r="113" spans="1:23" x14ac:dyDescent="0.35">
      <c r="A113" s="2">
        <v>45197</v>
      </c>
      <c r="B113" s="40">
        <v>-7.1707130000000001</v>
      </c>
      <c r="C113" s="40">
        <v>12.7707</v>
      </c>
      <c r="D113" s="40">
        <v>-3.5047709999999999</v>
      </c>
      <c r="E113" s="40">
        <v>12.043333000000001</v>
      </c>
      <c r="F113" s="40">
        <v>50.442886000000001</v>
      </c>
      <c r="G113" s="40">
        <v>27.639448000000002</v>
      </c>
      <c r="H113" s="40">
        <v>4.1944385000000004</v>
      </c>
      <c r="I113" s="40">
        <v>18.896674999999998</v>
      </c>
      <c r="J113" s="40">
        <v>32.779299999999999</v>
      </c>
      <c r="K113" s="40">
        <v>21.514643</v>
      </c>
      <c r="L113" s="40">
        <v>14.597416000000001</v>
      </c>
      <c r="M113" s="40">
        <v>4.4495699999999996</v>
      </c>
      <c r="N113" s="40">
        <v>59.26397</v>
      </c>
      <c r="O113" s="40">
        <v>7.1897983999999999</v>
      </c>
      <c r="P113" s="40">
        <v>0.11866093</v>
      </c>
      <c r="Q113" s="40">
        <v>-13.963538</v>
      </c>
      <c r="R113" s="40">
        <v>-7.321644</v>
      </c>
      <c r="S113" s="40">
        <v>76.022149999999996</v>
      </c>
      <c r="T113" s="40">
        <v>3.889513</v>
      </c>
      <c r="U113" s="40">
        <v>1.0887861000000001</v>
      </c>
      <c r="V113" s="155">
        <v>-3.1287253000000002</v>
      </c>
      <c r="W113" s="24"/>
    </row>
    <row r="114" spans="1:23" x14ac:dyDescent="0.35">
      <c r="A114" s="2">
        <v>45226</v>
      </c>
      <c r="B114" s="40">
        <v>-4.7367809999999997</v>
      </c>
      <c r="C114" s="40">
        <v>3.0562640000000001</v>
      </c>
      <c r="D114" s="40">
        <v>-11.0887165</v>
      </c>
      <c r="E114" s="40">
        <v>-1.5784860000000001</v>
      </c>
      <c r="F114" s="40">
        <v>60.840331999999997</v>
      </c>
      <c r="G114" s="40">
        <v>14.278067</v>
      </c>
      <c r="H114" s="40">
        <v>0.38450955999999997</v>
      </c>
      <c r="I114" s="40">
        <v>22.85397</v>
      </c>
      <c r="J114" s="40">
        <v>13.801717999999999</v>
      </c>
      <c r="K114" s="40">
        <v>7.3673605999999996</v>
      </c>
      <c r="L114" s="40">
        <v>4.344201</v>
      </c>
      <c r="M114" s="40">
        <v>-1.1664093</v>
      </c>
      <c r="N114" s="40">
        <v>43.181334999999997</v>
      </c>
      <c r="O114" s="40">
        <v>2.8710960999999999</v>
      </c>
      <c r="P114" s="40">
        <v>14.953661</v>
      </c>
      <c r="Q114" s="40">
        <v>-20.770813</v>
      </c>
      <c r="R114" s="40">
        <v>-13.361788000000001</v>
      </c>
      <c r="S114" s="40">
        <v>32.331850000000003</v>
      </c>
      <c r="T114" s="40">
        <v>-11.822194</v>
      </c>
      <c r="U114" s="40">
        <v>3.3405184999999999</v>
      </c>
      <c r="V114" s="155">
        <v>-13.4386835</v>
      </c>
      <c r="W114" s="24"/>
    </row>
    <row r="115" spans="1:23" x14ac:dyDescent="0.35">
      <c r="A115" s="2">
        <v>45258</v>
      </c>
      <c r="B115" s="40">
        <v>-5.8687806</v>
      </c>
      <c r="C115" s="40">
        <v>12.263107</v>
      </c>
      <c r="D115" s="40">
        <v>-3.2293737</v>
      </c>
      <c r="E115" s="40">
        <v>-2.6659489000000001</v>
      </c>
      <c r="F115" s="40">
        <v>54.711067</v>
      </c>
      <c r="G115" s="40">
        <v>12.917948000000001</v>
      </c>
      <c r="H115" s="40">
        <v>-2.6494205000000002</v>
      </c>
      <c r="I115" s="40">
        <v>19.342040999999998</v>
      </c>
      <c r="J115" s="40">
        <v>20.20365</v>
      </c>
      <c r="K115" s="40">
        <v>13.036871</v>
      </c>
      <c r="L115" s="40">
        <v>26.895153000000001</v>
      </c>
      <c r="M115" s="40">
        <v>-3.1276226</v>
      </c>
      <c r="N115" s="40">
        <v>48.545310000000001</v>
      </c>
      <c r="O115" s="40">
        <v>5.548978</v>
      </c>
      <c r="P115" s="40">
        <v>2.9251217999999999</v>
      </c>
      <c r="Q115" s="40">
        <v>-9.3740410000000001</v>
      </c>
      <c r="R115" s="40">
        <v>-13.327270499999999</v>
      </c>
      <c r="S115" s="40">
        <v>12.576807000000001</v>
      </c>
      <c r="T115" s="40">
        <v>-0.46135187</v>
      </c>
      <c r="U115" s="40">
        <v>12.572908</v>
      </c>
      <c r="V115" s="155">
        <v>3.1073808999999999</v>
      </c>
      <c r="W115" s="24"/>
    </row>
    <row r="116" spans="1:23" x14ac:dyDescent="0.35">
      <c r="A116" s="2">
        <v>45288</v>
      </c>
      <c r="B116" s="40">
        <v>-12.816637999999999</v>
      </c>
      <c r="C116" s="40">
        <v>10.853624</v>
      </c>
      <c r="D116" s="40">
        <v>3.8798569999999999</v>
      </c>
      <c r="E116" s="40">
        <v>3.1484008000000001</v>
      </c>
      <c r="F116" s="40">
        <v>56.538963000000003</v>
      </c>
      <c r="G116" s="40">
        <v>25.843954</v>
      </c>
      <c r="H116" s="40">
        <v>-2.0269632</v>
      </c>
      <c r="I116" s="40">
        <v>30.371486999999998</v>
      </c>
      <c r="J116" s="40">
        <v>37.092599999999997</v>
      </c>
      <c r="K116" s="40">
        <v>19.600474999999999</v>
      </c>
      <c r="L116" s="40">
        <v>31.146920000000001</v>
      </c>
      <c r="M116" s="40">
        <v>-1.5174091000000001</v>
      </c>
      <c r="N116" s="40">
        <v>45.020949999999999</v>
      </c>
      <c r="O116" s="40">
        <v>17.466449999999998</v>
      </c>
      <c r="P116" s="40">
        <v>-11.197048000000001</v>
      </c>
      <c r="Q116" s="40">
        <v>2.3460983999999998</v>
      </c>
      <c r="R116" s="40">
        <v>-14.049226000000001</v>
      </c>
      <c r="S116" s="40">
        <v>-6.2329825999999997</v>
      </c>
      <c r="T116" s="40">
        <v>1.9497275000000001</v>
      </c>
      <c r="U116" s="40">
        <v>14.871836</v>
      </c>
      <c r="V116" s="155">
        <v>15.071498999999999</v>
      </c>
      <c r="W116" s="24"/>
    </row>
    <row r="117" spans="1:23" x14ac:dyDescent="0.35">
      <c r="A117" s="2">
        <v>45317</v>
      </c>
      <c r="B117" s="40">
        <v>-26.920079999999999</v>
      </c>
      <c r="C117" s="40">
        <v>-7.3499439999999998</v>
      </c>
      <c r="D117" s="40">
        <v>-5.8747290000000003</v>
      </c>
      <c r="E117" s="40">
        <v>-7.4779986999999997</v>
      </c>
      <c r="F117" s="40">
        <v>30.091975999999999</v>
      </c>
      <c r="G117" s="40">
        <v>11.320567</v>
      </c>
      <c r="H117" s="40">
        <v>-8.9762629999999994</v>
      </c>
      <c r="I117" s="40">
        <v>11.413956000000001</v>
      </c>
      <c r="J117" s="40">
        <v>16.171097</v>
      </c>
      <c r="K117" s="40">
        <v>-6.1970530000000004</v>
      </c>
      <c r="L117" s="40">
        <v>15.805197</v>
      </c>
      <c r="M117" s="40">
        <v>-12.213153</v>
      </c>
      <c r="N117" s="40">
        <v>33.53013</v>
      </c>
      <c r="O117" s="40">
        <v>17.564523999999999</v>
      </c>
      <c r="P117" s="40">
        <v>-29.699057</v>
      </c>
      <c r="Q117" s="40">
        <v>-4.2439520000000002</v>
      </c>
      <c r="R117" s="40">
        <v>-18.140529999999998</v>
      </c>
      <c r="S117" s="40">
        <v>5.262041</v>
      </c>
      <c r="T117" s="40">
        <v>4.5768259999999996</v>
      </c>
      <c r="U117" s="40">
        <v>4.9507855999999997</v>
      </c>
      <c r="V117" s="155">
        <v>12.410879</v>
      </c>
      <c r="W117" s="24"/>
    </row>
    <row r="118" spans="1:23" x14ac:dyDescent="0.35">
      <c r="A118" s="2">
        <v>45350</v>
      </c>
      <c r="B118" s="40">
        <v>-18.418766000000002</v>
      </c>
      <c r="C118" s="40">
        <v>-4.0936174000000003</v>
      </c>
      <c r="D118" s="40">
        <v>1.2367249</v>
      </c>
      <c r="E118" s="40">
        <v>5.7492850000000004</v>
      </c>
      <c r="F118" s="40">
        <v>52.394176000000002</v>
      </c>
      <c r="G118" s="40">
        <v>24.977314</v>
      </c>
      <c r="H118" s="40">
        <v>2.7029513999999999</v>
      </c>
      <c r="I118" s="40">
        <v>18.325054000000002</v>
      </c>
      <c r="J118" s="40">
        <v>15.161705</v>
      </c>
      <c r="K118" s="40">
        <v>12.526441</v>
      </c>
      <c r="L118" s="40">
        <v>29.826104999999998</v>
      </c>
      <c r="M118" s="40">
        <v>-7.2502430000000002</v>
      </c>
      <c r="N118" s="40">
        <v>26.138556000000001</v>
      </c>
      <c r="O118" s="40">
        <v>31.846882000000001</v>
      </c>
      <c r="P118" s="40">
        <v>-15.848112</v>
      </c>
      <c r="Q118" s="40">
        <v>3.6991953999999998</v>
      </c>
      <c r="R118" s="40">
        <v>-14.811844000000001</v>
      </c>
      <c r="S118" s="40">
        <v>10.065804999999999</v>
      </c>
      <c r="T118" s="40">
        <v>2.7572393000000002</v>
      </c>
      <c r="U118" s="40">
        <v>26.556183000000001</v>
      </c>
      <c r="V118" s="155">
        <v>25.930643</v>
      </c>
      <c r="W118" s="24"/>
    </row>
    <row r="119" spans="1:23" x14ac:dyDescent="0.35">
      <c r="A119" s="2">
        <v>45379</v>
      </c>
      <c r="B119" s="40">
        <v>-16.396915</v>
      </c>
      <c r="C119" s="40">
        <v>-2.2257506999999999</v>
      </c>
      <c r="D119" s="40">
        <v>-7.3099140000000007E-2</v>
      </c>
      <c r="E119" s="40">
        <v>3.3872008</v>
      </c>
      <c r="F119" s="40">
        <v>62.731754000000002</v>
      </c>
      <c r="G119" s="40">
        <v>36.435721999999998</v>
      </c>
      <c r="H119" s="40">
        <v>2.5262593999999998</v>
      </c>
      <c r="I119" s="40">
        <v>21.863413000000001</v>
      </c>
      <c r="J119" s="40">
        <v>21.530066999999999</v>
      </c>
      <c r="K119" s="40">
        <v>14.718283</v>
      </c>
      <c r="L119" s="40">
        <v>28.996658</v>
      </c>
      <c r="M119" s="40">
        <v>-3.9355813999999998</v>
      </c>
      <c r="N119" s="40">
        <v>38.670900000000003</v>
      </c>
      <c r="O119" s="40">
        <v>34.603096000000001</v>
      </c>
      <c r="P119" s="40">
        <v>-17.172485000000002</v>
      </c>
      <c r="Q119" s="40">
        <v>0.95086099999999996</v>
      </c>
      <c r="R119" s="40">
        <v>-14.722049999999999</v>
      </c>
      <c r="S119" s="40">
        <v>15.244997</v>
      </c>
      <c r="T119" s="40">
        <v>9.0708730000000006</v>
      </c>
      <c r="U119" s="40">
        <v>21.225560000000002</v>
      </c>
      <c r="V119" s="155">
        <v>18.994796999999998</v>
      </c>
      <c r="W119" s="24"/>
    </row>
    <row r="120" spans="1:23" x14ac:dyDescent="0.35">
      <c r="A120" s="2">
        <v>45408</v>
      </c>
      <c r="B120" s="40">
        <v>-12.611091999999999</v>
      </c>
      <c r="C120" s="40">
        <v>-1.3757706000000001</v>
      </c>
      <c r="D120" s="40">
        <v>-13.855344000000001</v>
      </c>
      <c r="E120" s="40">
        <v>-1.5681206999999999</v>
      </c>
      <c r="F120" s="40">
        <v>42.960514000000003</v>
      </c>
      <c r="G120" s="40">
        <v>40.044167000000002</v>
      </c>
      <c r="H120" s="40">
        <v>6.3287259999999996</v>
      </c>
      <c r="I120" s="40">
        <v>23.359715999999999</v>
      </c>
      <c r="J120" s="40">
        <v>16.062773</v>
      </c>
      <c r="K120" s="40">
        <v>8.7630160000000004</v>
      </c>
      <c r="L120" s="40">
        <v>22.019410000000001</v>
      </c>
      <c r="M120" s="40">
        <v>-2.3598373000000001</v>
      </c>
      <c r="N120" s="40">
        <v>33.621834</v>
      </c>
      <c r="O120" s="40">
        <v>30.201125999999999</v>
      </c>
      <c r="P120" s="40">
        <v>-6.3938084000000002</v>
      </c>
      <c r="Q120" s="40">
        <v>-0.85746646000000004</v>
      </c>
      <c r="R120" s="40">
        <v>-11.918134</v>
      </c>
      <c r="S120" s="40">
        <v>29.66789</v>
      </c>
      <c r="T120" s="40">
        <v>-1.1568546</v>
      </c>
      <c r="U120" s="40">
        <v>10.001099</v>
      </c>
      <c r="V120" s="155">
        <v>7.7465890000000002</v>
      </c>
      <c r="W120" s="24"/>
    </row>
    <row r="121" spans="1:23" x14ac:dyDescent="0.35">
      <c r="A121" s="2">
        <v>45440</v>
      </c>
      <c r="B121" s="40">
        <v>-8.0319590000000005</v>
      </c>
      <c r="C121" s="40">
        <v>4.7980666000000003</v>
      </c>
      <c r="D121" s="40">
        <v>-11.634416</v>
      </c>
      <c r="E121" s="40">
        <v>-1.7608941</v>
      </c>
      <c r="F121" s="40">
        <v>45.55782</v>
      </c>
      <c r="G121" s="40">
        <v>54.913235</v>
      </c>
      <c r="H121" s="40">
        <v>14.597988000000001</v>
      </c>
      <c r="I121" s="40">
        <v>25.973880000000001</v>
      </c>
      <c r="J121" s="40">
        <v>9.1291065000000007</v>
      </c>
      <c r="K121" s="40">
        <v>5.2664638000000004</v>
      </c>
      <c r="L121" s="40">
        <v>7.7886699999999998</v>
      </c>
      <c r="M121" s="40">
        <v>17.531704000000001</v>
      </c>
      <c r="N121" s="40">
        <v>25.622105000000001</v>
      </c>
      <c r="O121" s="40">
        <v>27.704226999999999</v>
      </c>
      <c r="P121" s="40">
        <v>4.2496679999999998</v>
      </c>
      <c r="Q121" s="40">
        <v>-9.7635450000000006</v>
      </c>
      <c r="R121" s="40">
        <v>-10.983515000000001</v>
      </c>
      <c r="S121" s="40">
        <v>53.130614999999999</v>
      </c>
      <c r="T121" s="40">
        <v>-3.5667002000000001</v>
      </c>
      <c r="U121" s="40">
        <v>9.8976970000000009</v>
      </c>
      <c r="V121" s="155">
        <v>1.1742592000000001</v>
      </c>
      <c r="W121" s="24"/>
    </row>
    <row r="122" spans="1:23" x14ac:dyDescent="0.35">
      <c r="A122" s="2">
        <v>45471</v>
      </c>
      <c r="B122">
        <v>-9.1675640000000005</v>
      </c>
      <c r="C122">
        <v>-6.7009926000000002</v>
      </c>
      <c r="D122">
        <v>-12.646388999999999</v>
      </c>
      <c r="E122">
        <v>-5.7680844999999996</v>
      </c>
      <c r="F122">
        <v>35.946060000000003</v>
      </c>
      <c r="G122">
        <v>40.182459999999999</v>
      </c>
      <c r="H122">
        <v>16.115427</v>
      </c>
      <c r="I122">
        <v>29.667376999999998</v>
      </c>
      <c r="J122">
        <v>-7.0453644000000004</v>
      </c>
      <c r="K122">
        <v>7.1724176000000002</v>
      </c>
      <c r="L122">
        <v>-7.8236400000000001</v>
      </c>
      <c r="M122">
        <v>12.611865999999999</v>
      </c>
      <c r="N122">
        <v>13.03097</v>
      </c>
      <c r="O122">
        <v>28.673590000000001</v>
      </c>
      <c r="P122">
        <v>-3.4514426999999999</v>
      </c>
      <c r="Q122">
        <v>-0.48844813999999998</v>
      </c>
      <c r="R122">
        <v>-11.314112</v>
      </c>
      <c r="S122">
        <v>53.429732999999999</v>
      </c>
      <c r="T122">
        <v>-2.3442447</v>
      </c>
      <c r="U122">
        <v>-5.5076720000000003</v>
      </c>
      <c r="V122" s="1">
        <v>1.5710592000000001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-33.887732999999997</v>
      </c>
      <c r="C126" s="40" cm="1">
        <f t="array" ref="C126">MIN(_xlfn._xlws.FILTER(C2:C122, ISNUMBER(C2:C122)))</f>
        <v>-50.721465999999999</v>
      </c>
      <c r="D126" s="40" cm="1">
        <f t="array" ref="D126">MIN(_xlfn._xlws.FILTER(D2:D122, ISNUMBER(D2:D122)))</f>
        <v>-42.495269999999998</v>
      </c>
      <c r="E126" s="40" cm="1">
        <f t="array" ref="E126">MIN(_xlfn._xlws.FILTER(E2:E122, ISNUMBER(E2:E122)))</f>
        <v>-33.598129999999998</v>
      </c>
      <c r="F126" s="40" cm="1">
        <f t="array" ref="F126">MIN(_xlfn._xlws.FILTER(F2:F122, ISNUMBER(F2:F122)))</f>
        <v>-46.241880000000002</v>
      </c>
      <c r="G126" s="40" cm="1">
        <f t="array" ref="G126">MIN(_xlfn._xlws.FILTER(G2:G122, ISNUMBER(G2:G122)))</f>
        <v>-41.586750000000002</v>
      </c>
      <c r="H126" s="40" cm="1">
        <f t="array" ref="H126">MIN(_xlfn._xlws.FILTER(H2:H122, ISNUMBER(H2:H122)))</f>
        <v>-35.453902999999997</v>
      </c>
      <c r="I126" s="40" cm="1">
        <f t="array" ref="I126">MIN(_xlfn._xlws.FILTER(I2:I122, ISNUMBER(I2:I122)))</f>
        <v>-32.320427000000002</v>
      </c>
      <c r="J126" s="40" cm="1">
        <f t="array" ref="J126">MIN(_xlfn._xlws.FILTER(J2:J122, ISNUMBER(J2:J122)))</f>
        <v>-36.649895000000001</v>
      </c>
      <c r="K126" s="40" cm="1">
        <f t="array" ref="K126">MIN(_xlfn._xlws.FILTER(K2:K122, ISNUMBER(K2:K122)))</f>
        <v>-37.750869999999999</v>
      </c>
      <c r="L126" s="40" cm="1">
        <f t="array" ref="L126">MIN(_xlfn._xlws.FILTER(L2:L122, ISNUMBER(L2:L122)))</f>
        <v>-54.230854000000001</v>
      </c>
      <c r="M126" s="40" cm="1">
        <f t="array" ref="M126">MIN(_xlfn._xlws.FILTER(M2:M122, ISNUMBER(M2:M122)))</f>
        <v>-38.081330000000001</v>
      </c>
      <c r="N126" s="40" cm="1">
        <f t="array" ref="N126">MIN(_xlfn._xlws.FILTER(N2:N122, ISNUMBER(N2:N122)))</f>
        <v>-56.661569999999998</v>
      </c>
      <c r="O126" s="40" cm="1">
        <f t="array" ref="O126">MIN(_xlfn._xlws.FILTER(O2:O122, ISNUMBER(O2:O122)))</f>
        <v>-30.735700000000001</v>
      </c>
      <c r="P126" s="40" cm="1">
        <f t="array" ref="P126">MIN(_xlfn._xlws.FILTER(P2:P122, ISNUMBER(P2:P122)))</f>
        <v>-47.808532999999997</v>
      </c>
      <c r="Q126" s="40" cm="1">
        <f t="array" ref="Q126">MIN(_xlfn._xlws.FILTER(Q2:Q122, ISNUMBER(Q2:Q122)))</f>
        <v>-22.440237</v>
      </c>
      <c r="R126" s="40" cm="1">
        <f t="array" ref="R126">MIN(_xlfn._xlws.FILTER(R2:R122, ISNUMBER(R2:R122)))</f>
        <v>-32.505215</v>
      </c>
      <c r="S126" s="40" cm="1">
        <f t="array" ref="S126">MIN(_xlfn._xlws.FILTER(S2:S122, ISNUMBER(S2:S122)))</f>
        <v>-52.524560000000001</v>
      </c>
      <c r="T126" s="40" cm="1">
        <f t="array" ref="T126">MIN(_xlfn._xlws.FILTER(T2:T122, ISNUMBER(T2:T122)))</f>
        <v>-31.117184000000002</v>
      </c>
      <c r="U126" s="40" cm="1">
        <f t="array" ref="U126">MIN(_xlfn._xlws.FILTER(U2:U122, ISNUMBER(U2:U122)))</f>
        <v>-43.176715999999999</v>
      </c>
      <c r="V126" s="155" cm="1">
        <f t="array" ref="V126">MIN(_xlfn._xlws.FILTER(V2:V122, ISNUMBER(V2:V122)))</f>
        <v>-29.195059000000001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61.116515999999997</v>
      </c>
      <c r="C127" s="42" cm="1">
        <f t="array" ref="C127">MAX(_xlfn._xlws.FILTER(C1:C122, ISNUMBER(C1:C122)))</f>
        <v>62.680602999999998</v>
      </c>
      <c r="D127" s="42" cm="1">
        <f t="array" ref="D127">MAX(_xlfn._xlws.FILTER(D1:D122, ISNUMBER(D1:D122)))</f>
        <v>64.941680000000005</v>
      </c>
      <c r="E127" s="42" cm="1">
        <f t="array" ref="E127">MAX(_xlfn._xlws.FILTER(E1:E122, ISNUMBER(E1:E122)))</f>
        <v>32.437849999999997</v>
      </c>
      <c r="F127" s="42" cm="1">
        <f t="array" ref="F127">MAX(_xlfn._xlws.FILTER(F1:F122, ISNUMBER(F1:F122)))</f>
        <v>66.20729</v>
      </c>
      <c r="G127" s="42" cm="1">
        <f t="array" ref="G127">MAX(_xlfn._xlws.FILTER(G1:G122, ISNUMBER(G1:G122)))</f>
        <v>84.451059999999998</v>
      </c>
      <c r="H127" s="42" cm="1">
        <f t="array" ref="H127">MAX(_xlfn._xlws.FILTER(H1:H122, ISNUMBER(H1:H122)))</f>
        <v>29.641055999999999</v>
      </c>
      <c r="I127" s="42" cm="1">
        <f t="array" ref="I127">MAX(_xlfn._xlws.FILTER(I1:I122, ISNUMBER(I1:I122)))</f>
        <v>82.964645000000004</v>
      </c>
      <c r="J127" s="42" cm="1">
        <f t="array" ref="J127">MAX(_xlfn._xlws.FILTER(J1:J122, ISNUMBER(J1:J122)))</f>
        <v>64.937020000000004</v>
      </c>
      <c r="K127" s="42" cm="1">
        <f t="array" ref="K127">MAX(_xlfn._xlws.FILTER(K1:K122, ISNUMBER(K1:K122)))</f>
        <v>87.773026000000002</v>
      </c>
      <c r="L127" s="42" cm="1">
        <f t="array" ref="L127">MAX(_xlfn._xlws.FILTER(L1:L122, ISNUMBER(L1:L122)))</f>
        <v>111.94923</v>
      </c>
      <c r="M127" s="42" cm="1">
        <f t="array" ref="M127">MAX(_xlfn._xlws.FILTER(M1:M122, ISNUMBER(M1:M122)))</f>
        <v>74.524349999999998</v>
      </c>
      <c r="N127" s="42" cm="1">
        <f t="array" ref="N127">MAX(_xlfn._xlws.FILTER(N1:N122, ISNUMBER(N1:N122)))</f>
        <v>69.126114000000001</v>
      </c>
      <c r="O127" s="42" cm="1">
        <f t="array" ref="O127">MAX(_xlfn._xlws.FILTER(O1:O122, ISNUMBER(O1:O122)))</f>
        <v>68.855940000000004</v>
      </c>
      <c r="P127" s="42" cm="1">
        <f t="array" ref="P127">MAX(_xlfn._xlws.FILTER(P1:P122, ISNUMBER(P1:P122)))</f>
        <v>64.955376000000001</v>
      </c>
      <c r="Q127" s="42" cm="1">
        <f t="array" ref="Q127">MAX(_xlfn._xlws.FILTER(Q1:Q122, ISNUMBER(Q1:Q122)))</f>
        <v>45.277096</v>
      </c>
      <c r="R127" s="42" cm="1">
        <f t="array" ref="R127">MAX(_xlfn._xlws.FILTER(R1:R122, ISNUMBER(R1:R122)))</f>
        <v>44.223236</v>
      </c>
      <c r="S127" s="42" cm="1">
        <f t="array" ref="S127">MAX(_xlfn._xlws.FILTER(S1:S122, ISNUMBER(S1:S122)))</f>
        <v>95.881129999999999</v>
      </c>
      <c r="T127" s="42" cm="1">
        <f t="array" ref="T127">MAX(_xlfn._xlws.FILTER(T1:T122, ISNUMBER(T1:T122)))</f>
        <v>53.620899999999999</v>
      </c>
      <c r="U127" s="42" cm="1">
        <f t="array" ref="U127">MAX(_xlfn._xlws.FILTER(U1:U122, ISNUMBER(U1:U122)))</f>
        <v>62.266303999999998</v>
      </c>
      <c r="V127" s="156" cm="1">
        <f t="array" ref="V127">MAX(_xlfn._xlws.FILTER(V1:V122, ISNUMBER(V1:V122)))</f>
        <v>56.387183999999998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-0.83973410000000004</v>
      </c>
      <c r="C128" s="40" cm="1">
        <f t="array" ref="C128">MEDIAN(_xlfn._xlws.FILTER(C1:C122, ISNUMBER(C1:C122)))</f>
        <v>-4.0387272999999997</v>
      </c>
      <c r="D128" s="40" cm="1">
        <f t="array" ref="D128">MEDIAN(_xlfn._xlws.FILTER(D1:D122, ISNUMBER(D1:D122)))</f>
        <v>1.1279821000000001</v>
      </c>
      <c r="E128" s="40" cm="1">
        <f t="array" ref="E128">MEDIAN(_xlfn._xlws.FILTER(E1:E122, ISNUMBER(E1:E122)))</f>
        <v>-0.64957140000000002</v>
      </c>
      <c r="F128" s="40" cm="1">
        <f t="array" ref="F128">MEDIAN(_xlfn._xlws.FILTER(F1:F122, ISNUMBER(F1:F122)))</f>
        <v>-5.9740542999999997</v>
      </c>
      <c r="G128" s="40" cm="1">
        <f t="array" ref="G128">MEDIAN(_xlfn._xlws.FILTER(G1:G122, ISNUMBER(G1:G122)))</f>
        <v>1.8684864000000001</v>
      </c>
      <c r="H128" s="40" cm="1">
        <f t="array" ref="H128">MEDIAN(_xlfn._xlws.FILTER(H1:H122, ISNUMBER(H1:H122)))</f>
        <v>-3.3768356000000002</v>
      </c>
      <c r="I128" s="40" cm="1">
        <f t="array" ref="I128">MEDIAN(_xlfn._xlws.FILTER(I1:I122, ISNUMBER(I1:I122)))</f>
        <v>13.733029</v>
      </c>
      <c r="J128" s="40" cm="1">
        <f t="array" ref="J128">MEDIAN(_xlfn._xlws.FILTER(J1:J122, ISNUMBER(J1:J122)))</f>
        <v>0.14702082</v>
      </c>
      <c r="K128" s="40" cm="1">
        <f t="array" ref="K128">MEDIAN(_xlfn._xlws.FILTER(K1:K122, ISNUMBER(K1:K122)))</f>
        <v>0.43869019999999997</v>
      </c>
      <c r="L128" s="40" cm="1">
        <f t="array" ref="L128">MEDIAN(_xlfn._xlws.FILTER(L1:L122, ISNUMBER(L1:L122)))</f>
        <v>4.344201</v>
      </c>
      <c r="M128" s="40" cm="1">
        <f t="array" ref="M128">MEDIAN(_xlfn._xlws.FILTER(M1:M122, ISNUMBER(M1:M122)))</f>
        <v>-1.5353858</v>
      </c>
      <c r="N128" s="40" cm="1">
        <f t="array" ref="N128">MEDIAN(_xlfn._xlws.FILTER(N1:N122, ISNUMBER(N1:N122)))</f>
        <v>1.1472821</v>
      </c>
      <c r="O128" s="40" cm="1">
        <f t="array" ref="O128">MEDIAN(_xlfn._xlws.FILTER(O1:O122, ISNUMBER(O1:O122)))</f>
        <v>7.1897983999999999</v>
      </c>
      <c r="P128" s="40" cm="1">
        <f t="array" ref="P128">MEDIAN(_xlfn._xlws.FILTER(P1:P122, ISNUMBER(P1:P122)))</f>
        <v>0.9241104</v>
      </c>
      <c r="Q128" s="40" cm="1">
        <f t="array" ref="Q128">MEDIAN(_xlfn._xlws.FILTER(Q1:Q122, ISNUMBER(Q1:Q122)))</f>
        <v>-8.9085099999999973E-2</v>
      </c>
      <c r="R128" s="40" cm="1">
        <f t="array" ref="R128">MEDIAN(_xlfn._xlws.FILTER(R1:R122, ISNUMBER(R1:R122)))</f>
        <v>1.0684728999999999</v>
      </c>
      <c r="S128" s="40" cm="1">
        <f t="array" ref="S128">MEDIAN(_xlfn._xlws.FILTER(S1:S122, ISNUMBER(S1:S122)))</f>
        <v>-2.2897064999999999</v>
      </c>
      <c r="T128" s="40" cm="1">
        <f t="array" ref="T128">MEDIAN(_xlfn._xlws.FILTER(T1:T122, ISNUMBER(T1:T122)))</f>
        <v>-2.1231621499999997</v>
      </c>
      <c r="U128" s="40" cm="1">
        <f t="array" ref="U128">MEDIAN(_xlfn._xlws.FILTER(U1:U122, ISNUMBER(U1:U122)))</f>
        <v>-9.8371505999999997E-2</v>
      </c>
      <c r="V128" s="155" cm="1">
        <f t="array" ref="V128">MEDIAN(_xlfn._xlws.FILTER(V1:V122, ISNUMBER(V1:V122)))</f>
        <v>10.3063345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26</v>
      </c>
      <c r="C130">
        <f>COUNTIF(C2:C122, "&lt;"&amp;Assumption!$F$50)</f>
        <v>44</v>
      </c>
      <c r="D130">
        <f>COUNTIF(D2:D122, "&lt;"&amp;Assumption!$F$50)</f>
        <v>29</v>
      </c>
      <c r="E130">
        <f>COUNTIF(E2:E122, "&lt;"&amp;Assumption!$F$50)</f>
        <v>30</v>
      </c>
      <c r="F130">
        <f>COUNTIF(F2:F122, "&lt;"&amp;Assumption!$F$50)</f>
        <v>50</v>
      </c>
      <c r="G130">
        <f>COUNTIF(G2:G122, "&lt;"&amp;Assumption!$F$50)</f>
        <v>29</v>
      </c>
      <c r="H130">
        <f>COUNTIF(H2:H122, "&lt;"&amp;Assumption!$F$50)</f>
        <v>31</v>
      </c>
      <c r="I130">
        <f>COUNTIF(I2:I122, "&lt;"&amp;Assumption!$F$50)</f>
        <v>23</v>
      </c>
      <c r="J130">
        <f>COUNTIF(J2:J122, "&lt;"&amp;Assumption!$F$50)</f>
        <v>33</v>
      </c>
      <c r="K130">
        <f>COUNTIF(K2:K122, "&lt;"&amp;Assumption!$F$50)</f>
        <v>38</v>
      </c>
      <c r="L130">
        <f>COUNTIF(L2:L122, "&lt;"&amp;Assumption!$F$50)</f>
        <v>37</v>
      </c>
      <c r="M130">
        <f>COUNTIF(M2:M122, "&lt;"&amp;Assumption!$F$50)</f>
        <v>35</v>
      </c>
      <c r="N130">
        <f>COUNTIF(N2:N122, "&lt;"&amp;Assumption!$F$50)</f>
        <v>50</v>
      </c>
      <c r="O130">
        <f>COUNTIF(O2:O122, "&lt;"&amp;Assumption!$F$50)</f>
        <v>14</v>
      </c>
      <c r="P130">
        <f>COUNTIF(P2:P122, "&lt;"&amp;Assumption!$F$50)</f>
        <v>33</v>
      </c>
      <c r="Q130">
        <f>COUNTIF(Q2:Q122, "&lt;"&amp;Assumption!$F$50)</f>
        <v>31</v>
      </c>
      <c r="R130">
        <f>COUNTIF(R2:R122, "&lt;"&amp;Assumption!$F$50)</f>
        <v>27</v>
      </c>
      <c r="S130">
        <f>COUNTIF(S2:S122, "&lt;"&amp;Assumption!$F$50)</f>
        <v>44</v>
      </c>
      <c r="T130">
        <f>COUNTIF(T2:T122, "&lt;"&amp;Assumption!$F$50)</f>
        <v>32</v>
      </c>
      <c r="U130">
        <f>COUNTIF(U2:U122, "&lt;"&amp;Assumption!$F$50)</f>
        <v>41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85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110</v>
      </c>
      <c r="R131">
        <f t="shared" si="0"/>
        <v>121</v>
      </c>
      <c r="S131">
        <f t="shared" si="0"/>
        <v>121</v>
      </c>
      <c r="T131">
        <f t="shared" si="0"/>
        <v>110</v>
      </c>
      <c r="U131">
        <f t="shared" si="0"/>
        <v>121</v>
      </c>
      <c r="V131" s="1">
        <f t="shared" si="0"/>
        <v>94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0.30588235294117649</v>
      </c>
      <c r="C133" s="9">
        <f t="shared" ref="C133:V133" si="1">C130/C131</f>
        <v>0.36363636363636365</v>
      </c>
      <c r="D133" s="9">
        <f t="shared" si="1"/>
        <v>0.23966942148760331</v>
      </c>
      <c r="E133" s="9">
        <f t="shared" si="1"/>
        <v>0.24793388429752067</v>
      </c>
      <c r="F133" s="9">
        <f t="shared" si="1"/>
        <v>0.41322314049586778</v>
      </c>
      <c r="G133" s="9">
        <f t="shared" si="1"/>
        <v>0.23966942148760331</v>
      </c>
      <c r="H133" s="9">
        <f t="shared" si="1"/>
        <v>0.256198347107438</v>
      </c>
      <c r="I133" s="9">
        <f t="shared" si="1"/>
        <v>0.19008264462809918</v>
      </c>
      <c r="J133" s="9">
        <f t="shared" si="1"/>
        <v>0.27272727272727271</v>
      </c>
      <c r="K133" s="9">
        <f t="shared" si="1"/>
        <v>0.31404958677685951</v>
      </c>
      <c r="L133" s="9">
        <f t="shared" si="1"/>
        <v>0.30578512396694213</v>
      </c>
      <c r="M133" s="9">
        <f t="shared" si="1"/>
        <v>0.28925619834710742</v>
      </c>
      <c r="N133" s="9">
        <f t="shared" si="1"/>
        <v>0.41322314049586778</v>
      </c>
      <c r="O133" s="9">
        <f t="shared" si="1"/>
        <v>0.11570247933884298</v>
      </c>
      <c r="P133" s="9">
        <f t="shared" si="1"/>
        <v>0.27272727272727271</v>
      </c>
      <c r="Q133" s="9">
        <f t="shared" si="1"/>
        <v>0.2818181818181818</v>
      </c>
      <c r="R133" s="9">
        <f t="shared" si="1"/>
        <v>0.2231404958677686</v>
      </c>
      <c r="S133" s="9">
        <f t="shared" si="1"/>
        <v>0.36363636363636365</v>
      </c>
      <c r="T133" s="9">
        <f t="shared" si="1"/>
        <v>0.29090909090909089</v>
      </c>
      <c r="U133" s="9">
        <f t="shared" si="1"/>
        <v>0.33884297520661155</v>
      </c>
      <c r="V133" s="48">
        <f t="shared" si="1"/>
        <v>0.13829787234042554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0.255</v>
      </c>
      <c r="C136" s="40" cm="1">
        <f t="array" ref="C136">_xlfn.PERCENTRANK.EXC(_xlfn._xlws.FILTER(C2:C122, ISNUMBER(C2:C122)),C120)</f>
        <v>0.54900000000000004</v>
      </c>
      <c r="D136" s="40" cm="1">
        <f t="array" ref="D136">_xlfn.PERCENTRANK.EXC(_xlfn._xlws.FILTER(D2:D122, ISNUMBER(D2:D122)),D120)</f>
        <v>0.18</v>
      </c>
      <c r="E136" s="40" cm="1">
        <f t="array" ref="E136">_xlfn.PERCENTRANK.EXC(_xlfn._xlws.FILTER(E2:E122, ISNUMBER(E2:E122)),E120)</f>
        <v>0.48299999999999998</v>
      </c>
      <c r="F136" s="40" cm="1">
        <f t="array" ref="F136">_xlfn.PERCENTRANK.EXC(_xlfn._xlws.FILTER(F2:F122, ISNUMBER(F2:F122)),F120)</f>
        <v>0.84399999999999997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0.81100000000000005</v>
      </c>
      <c r="I136" s="40" cm="1">
        <f t="array" ref="I136">_xlfn.PERCENTRANK.EXC(_xlfn._xlws.FILTER(I2:I122, ISNUMBER(I2:I122)),I120)</f>
        <v>0.68</v>
      </c>
      <c r="J136" s="40" cm="1">
        <f t="array" ref="J136">_xlfn.PERCENTRANK.EXC(_xlfn._xlws.FILTER(J2:J122, ISNUMBER(J2:J122)),J120)</f>
        <v>0.754</v>
      </c>
      <c r="K136" s="40" cm="1">
        <f t="array" ref="K136">_xlfn.PERCENTRANK.EXC(_xlfn._xlws.FILTER(K2:K122, ISNUMBER(K2:K122)),K120)</f>
        <v>0.622</v>
      </c>
      <c r="L136" s="40" cm="1">
        <f t="array" ref="L136">_xlfn.PERCENTRANK.EXC(_xlfn._xlws.FILTER(L2:L122, ISNUMBER(L2:L122)),L120)</f>
        <v>0.71299999999999997</v>
      </c>
      <c r="M136" s="40" cm="1">
        <f t="array" ref="M136">_xlfn.PERCENTRANK.EXC(_xlfn._xlws.FILTER(M2:M122, ISNUMBER(M2:M122)),M120)</f>
        <v>0.47499999999999998</v>
      </c>
      <c r="N136" s="40" cm="1">
        <f t="array" ref="N136">_xlfn.PERCENTRANK.EXC(_xlfn._xlws.FILTER(N2:N122, ISNUMBER(N2:N122)),N120)</f>
        <v>0.76200000000000001</v>
      </c>
      <c r="O136" s="40" cm="1">
        <f t="array" ref="O136">_xlfn.PERCENTRANK.EXC(_xlfn._xlws.FILTER(O2:O122, ISNUMBER(O2:O122)),O120)</f>
        <v>0.84399999999999997</v>
      </c>
      <c r="P136" s="40" cm="1">
        <f t="array" ref="P136">_xlfn.PERCENTRANK.EXC(_xlfn._xlws.FILTER(P2:P122, ISNUMBER(P2:P122)),P120)</f>
        <v>0.36</v>
      </c>
      <c r="Q136" s="40" cm="1">
        <f t="array" ref="Q136">_xlfn.PERCENTRANK.EXC(_xlfn._xlws.FILTER(Q2:Q122, ISNUMBER(Q2:Q122)),Q120)</f>
        <v>0.46800000000000003</v>
      </c>
      <c r="R136" s="40" cm="1">
        <f t="array" ref="R136">_xlfn.PERCENTRANK.EXC(_xlfn._xlws.FILTER(R2:R122, ISNUMBER(R2:R122)),R120)</f>
        <v>0.18</v>
      </c>
      <c r="S136" s="40" cm="1">
        <f t="array" ref="S136">_xlfn.PERCENTRANK.EXC(_xlfn._xlws.FILTER(S2:S122, ISNUMBER(S2:S122)),S120)</f>
        <v>0.84399999999999997</v>
      </c>
      <c r="T136" s="40" cm="1">
        <f t="array" ref="T136">_xlfn.PERCENTRANK.EXC(_xlfn._xlws.FILTER(T2:T122, ISNUMBER(T2:T122)),T120)</f>
        <v>0.54</v>
      </c>
      <c r="U136" s="40" cm="1">
        <f t="array" ref="U136">_xlfn.PERCENTRANK.EXC(_xlfn._xlws.FILTER(U2:U122, ISNUMBER(U2:U122)),U120)</f>
        <v>0.71299999999999997</v>
      </c>
      <c r="V136" s="155" cm="1">
        <f t="array" ref="V136">_xlfn.PERCENTRANK.EXC(_xlfn._xlws.FILTER(V2:V122, ISNUMBER(V2:V122)),V120)</f>
        <v>0.42099999999999999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0.372</v>
      </c>
      <c r="C137" s="40" cm="1">
        <f t="array" ref="C137">_xlfn.PERCENTRANK.EXC(_xlfn._xlws.FILTER(C2:C122, ISNUMBER(C2:C122)),C121)</f>
        <v>0.60599999999999998</v>
      </c>
      <c r="D137" s="40" cm="1">
        <f t="array" ref="D137">_xlfn.PERCENTRANK.EXC(_xlfn._xlws.FILTER(D2:D122, ISNUMBER(D2:D122)),D121)</f>
        <v>0.20399999999999999</v>
      </c>
      <c r="E137" s="40" cm="1">
        <f t="array" ref="E137">_xlfn.PERCENTRANK.EXC(_xlfn._xlws.FILTER(E2:E122, ISNUMBER(E2:E122)),E121)</f>
        <v>0.46700000000000003</v>
      </c>
      <c r="F137" s="40" cm="1">
        <f t="array" ref="F137">_xlfn.PERCENTRANK.EXC(_xlfn._xlws.FILTER(F2:F122, ISNUMBER(F2:F122)),F121)</f>
        <v>0.85199999999999998</v>
      </c>
      <c r="G137" s="40" cm="1">
        <f t="array" ref="G137">_xlfn.PERCENTRANK.EXC(_xlfn._xlws.FILTER(G2:G122, ISNUMBER(G2:G122)),G121)</f>
        <v>0.95</v>
      </c>
      <c r="H137" s="40" cm="1">
        <f t="array" ref="H137">_xlfn.PERCENTRANK.EXC(_xlfn._xlws.FILTER(H2:H122, ISNUMBER(H2:H122)),H121)</f>
        <v>0.89300000000000002</v>
      </c>
      <c r="I137" s="40" cm="1">
        <f t="array" ref="I137">_xlfn.PERCENTRANK.EXC(_xlfn._xlws.FILTER(I2:I122, ISNUMBER(I2:I122)),I121)</f>
        <v>0.745</v>
      </c>
      <c r="J137" s="40" cm="1">
        <f t="array" ref="J137">_xlfn.PERCENTRANK.EXC(_xlfn._xlws.FILTER(J2:J122, ISNUMBER(J2:J122)),J121)</f>
        <v>0.64700000000000002</v>
      </c>
      <c r="K137" s="40" cm="1">
        <f t="array" ref="K137">_xlfn.PERCENTRANK.EXC(_xlfn._xlws.FILTER(K2:K122, ISNUMBER(K2:K122)),K121)</f>
        <v>0.56499999999999995</v>
      </c>
      <c r="L137" s="40" cm="1">
        <f t="array" ref="L137">_xlfn.PERCENTRANK.EXC(_xlfn._xlws.FILTER(L2:L122, ISNUMBER(L2:L122)),L121)</f>
        <v>0.51600000000000001</v>
      </c>
      <c r="M137" s="40" cm="1">
        <f t="array" ref="M137">_xlfn.PERCENTRANK.EXC(_xlfn._xlws.FILTER(M2:M122, ISNUMBER(M2:M122)),M121)</f>
        <v>0.80300000000000005</v>
      </c>
      <c r="N137" s="40" cm="1">
        <f t="array" ref="N137">_xlfn.PERCENTRANK.EXC(_xlfn._xlws.FILTER(N2:N122, ISNUMBER(N2:N122)),N121)</f>
        <v>0.69599999999999995</v>
      </c>
      <c r="O137" s="40" cm="1">
        <f t="array" ref="O137">_xlfn.PERCENTRANK.EXC(_xlfn._xlws.FILTER(O2:O122, ISNUMBER(O2:O122)),O121)</f>
        <v>0.79500000000000004</v>
      </c>
      <c r="P137" s="40" cm="1">
        <f t="array" ref="P137">_xlfn.PERCENTRANK.EXC(_xlfn._xlws.FILTER(P2:P122, ISNUMBER(P2:P122)),P121)</f>
        <v>0.56499999999999995</v>
      </c>
      <c r="Q137" s="40" cm="1">
        <f t="array" ref="Q137">_xlfn.PERCENTRANK.EXC(_xlfn._xlws.FILTER(Q2:Q122, ISNUMBER(Q2:Q122)),Q121)</f>
        <v>0.28799999999999998</v>
      </c>
      <c r="R137" s="40" cm="1">
        <f t="array" ref="R137">_xlfn.PERCENTRANK.EXC(_xlfn._xlws.FILTER(R2:R122, ISNUMBER(R2:R122)),R121)</f>
        <v>0.20399999999999999</v>
      </c>
      <c r="S137" s="40" cm="1">
        <f t="array" ref="S137">_xlfn.PERCENTRANK.EXC(_xlfn._xlws.FILTER(S2:S122, ISNUMBER(S2:S122)),S121)</f>
        <v>0.91800000000000004</v>
      </c>
      <c r="T137" s="40" cm="1">
        <f t="array" ref="T137">_xlfn.PERCENTRANK.EXC(_xlfn._xlws.FILTER(T2:T122, ISNUMBER(T2:T122)),T121)</f>
        <v>0.441</v>
      </c>
      <c r="U137" s="40" cm="1">
        <f t="array" ref="U137">_xlfn.PERCENTRANK.EXC(_xlfn._xlws.FILTER(U2:U122, ISNUMBER(U2:U122)),U121)</f>
        <v>0.70399999999999996</v>
      </c>
      <c r="V137" s="155" cm="1">
        <f t="array" ref="V137">_xlfn.PERCENTRANK.EXC(_xlfn._xlws.FILTER(V2:V122, ISNUMBER(V2:V122)),V121)</f>
        <v>0.27300000000000002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0.34799999999999998</v>
      </c>
      <c r="C138" s="40" cm="1">
        <f t="array" ref="C138">_xlfn.PERCENTRANK.EXC(_xlfn._xlws.FILTER(C2:C122, ISNUMBER(C2:C122)),C122)</f>
        <v>0.434</v>
      </c>
      <c r="D138" s="40" cm="1">
        <f t="array" ref="D138">_xlfn.PERCENTRANK.EXC(_xlfn._xlws.FILTER(D2:D122, ISNUMBER(D2:D122)),D122)</f>
        <v>0.188</v>
      </c>
      <c r="E138" s="40" cm="1">
        <f t="array" ref="E138">_xlfn.PERCENTRANK.EXC(_xlfn._xlws.FILTER(E2:E122, ISNUMBER(E2:E122)),E122)</f>
        <v>0.38500000000000001</v>
      </c>
      <c r="F138" s="40" cm="1">
        <f t="array" ref="F138">_xlfn.PERCENTRANK.EXC(_xlfn._xlws.FILTER(F2:F122, ISNUMBER(F2:F122)),F122)</f>
        <v>0.81100000000000005</v>
      </c>
      <c r="G138" s="40" cm="1">
        <f t="array" ref="G138">_xlfn.PERCENTRANK.EXC(_xlfn._xlws.FILTER(G2:G122, ISNUMBER(G2:G122)),G122)</f>
        <v>0.91800000000000004</v>
      </c>
      <c r="H138" s="40" cm="1">
        <f t="array" ref="H138">_xlfn.PERCENTRANK.EXC(_xlfn._xlws.FILTER(H2:H122, ISNUMBER(H2:H122)),H122)</f>
        <v>0.90100000000000002</v>
      </c>
      <c r="I138" s="40" cm="1">
        <f t="array" ref="I138">_xlfn.PERCENTRANK.EXC(_xlfn._xlws.FILTER(I2:I122, ISNUMBER(I2:I122)),I122)</f>
        <v>0.83599999999999997</v>
      </c>
      <c r="J138" s="40" cm="1">
        <f t="array" ref="J138">_xlfn.PERCENTRANK.EXC(_xlfn._xlws.FILTER(J2:J122, ISNUMBER(J2:J122)),J122)</f>
        <v>0.31900000000000001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0.32700000000000001</v>
      </c>
      <c r="M138" s="40" cm="1">
        <f t="array" ref="M138">_xlfn.PERCENTRANK.EXC(_xlfn._xlws.FILTER(M2:M122, ISNUMBER(M2:M122)),M122)</f>
        <v>0.745</v>
      </c>
      <c r="N138" s="40" cm="1">
        <f t="array" ref="N138">_xlfn.PERCENTRANK.EXC(_xlfn._xlws.FILTER(N2:N122, ISNUMBER(N2:N122)),N122)</f>
        <v>0.59</v>
      </c>
      <c r="O138" s="40" cm="1">
        <f t="array" ref="O138">_xlfn.PERCENTRANK.EXC(_xlfn._xlws.FILTER(O2:O122, ISNUMBER(O2:O122)),O122)</f>
        <v>0.82699999999999996</v>
      </c>
      <c r="P138" s="40" cm="1">
        <f t="array" ref="P138">_xlfn.PERCENTRANK.EXC(_xlfn._xlws.FILTER(P2:P122, ISNUMBER(P2:P122)),P122)</f>
        <v>0.434</v>
      </c>
      <c r="Q138" s="40" cm="1">
        <f t="array" ref="Q138">_xlfn.PERCENTRANK.EXC(_xlfn._xlws.FILTER(Q2:Q122, ISNUMBER(Q2:Q122)),Q122)</f>
        <v>0.495</v>
      </c>
      <c r="R138" s="40" cm="1">
        <f t="array" ref="R138">_xlfn.PERCENTRANK.EXC(_xlfn._xlws.FILTER(R2:R122, ISNUMBER(R2:R122)),R122)</f>
        <v>0.188</v>
      </c>
      <c r="S138" s="40" cm="1">
        <f t="array" ref="S138">_xlfn.PERCENTRANK.EXC(_xlfn._xlws.FILTER(S2:S122, ISNUMBER(S2:S122)),S122)</f>
        <v>0.92600000000000005</v>
      </c>
      <c r="T138" s="40" cm="1">
        <f t="array" ref="T138">_xlfn.PERCENTRANK.EXC(_xlfn._xlws.FILTER(T2:T122, ISNUMBER(T2:T122)),T122)</f>
        <v>0.48599999999999999</v>
      </c>
      <c r="U138" s="40" cm="1">
        <f t="array" ref="U138">_xlfn.PERCENTRANK.EXC(_xlfn._xlws.FILTER(U2:U122, ISNUMBER(U2:U122)),U122)</f>
        <v>0.42599999999999999</v>
      </c>
      <c r="V138" s="155" cm="1">
        <f t="array" ref="V138">_xlfn.PERCENTRANK.EXC(_xlfn._xlws.FILTER(V2:V122, ISNUMBER(V2:V122)),V122)</f>
        <v>0.28399999999999997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0.32500000000000001</v>
      </c>
      <c r="C140" s="40">
        <f t="shared" si="2"/>
        <v>0.52966666666666662</v>
      </c>
      <c r="D140" s="40">
        <f t="shared" si="2"/>
        <v>0.19066666666666668</v>
      </c>
      <c r="E140" s="40">
        <f t="shared" si="2"/>
        <v>0.44500000000000001</v>
      </c>
      <c r="F140" s="40">
        <f t="shared" si="2"/>
        <v>0.83566666666666667</v>
      </c>
      <c r="G140" s="40">
        <f t="shared" si="2"/>
        <v>0.92566666666666675</v>
      </c>
      <c r="H140" s="40">
        <f t="shared" si="2"/>
        <v>0.86833333333333351</v>
      </c>
      <c r="I140" s="40">
        <f t="shared" si="2"/>
        <v>0.75366666666666671</v>
      </c>
      <c r="J140" s="40">
        <f t="shared" si="2"/>
        <v>0.57333333333333336</v>
      </c>
      <c r="K140" s="40">
        <f t="shared" si="2"/>
        <v>0.58933333333333326</v>
      </c>
      <c r="L140" s="40">
        <f t="shared" si="2"/>
        <v>0.51866666666666672</v>
      </c>
      <c r="M140" s="40">
        <f t="shared" si="2"/>
        <v>0.67433333333333334</v>
      </c>
      <c r="N140" s="40">
        <f t="shared" si="2"/>
        <v>0.68266666666666664</v>
      </c>
      <c r="O140" s="40">
        <f t="shared" si="2"/>
        <v>0.82200000000000006</v>
      </c>
      <c r="P140" s="40">
        <f t="shared" si="2"/>
        <v>0.45300000000000001</v>
      </c>
      <c r="Q140" s="40">
        <f t="shared" si="2"/>
        <v>0.41699999999999998</v>
      </c>
      <c r="R140" s="40">
        <f t="shared" si="2"/>
        <v>0.19066666666666668</v>
      </c>
      <c r="S140" s="40">
        <f t="shared" si="2"/>
        <v>0.89600000000000002</v>
      </c>
      <c r="T140" s="40">
        <f t="shared" si="2"/>
        <v>0.48900000000000005</v>
      </c>
      <c r="U140" s="40">
        <f t="shared" si="2"/>
        <v>0.61433333333333329</v>
      </c>
      <c r="V140" s="155">
        <f t="shared" si="2"/>
        <v>0.32600000000000001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17.637013358671201</v>
      </c>
      <c r="C18">
        <v>17.386192150320198</v>
      </c>
      <c r="D18">
        <v>63.732476760185897</v>
      </c>
      <c r="E18">
        <v>33.663276014182301</v>
      </c>
      <c r="F18">
        <v>16.918160023137599</v>
      </c>
      <c r="G18">
        <v>2.4380740905973202</v>
      </c>
      <c r="H18">
        <v>15.6883552936642</v>
      </c>
      <c r="I18">
        <v>12.977277827859201</v>
      </c>
      <c r="J18">
        <v>25.369127373460199</v>
      </c>
      <c r="K18">
        <v>35.904278154974399</v>
      </c>
      <c r="L18">
        <v>20.130019641035101</v>
      </c>
      <c r="M18">
        <v>31.878251386782001</v>
      </c>
      <c r="N18">
        <v>0.58009613257671799</v>
      </c>
      <c r="O18">
        <v>35.992162524423001</v>
      </c>
      <c r="P18">
        <v>17.637013358671201</v>
      </c>
      <c r="Q18">
        <v>7.7374565221448997</v>
      </c>
      <c r="R18">
        <v>48.124032372698402</v>
      </c>
      <c r="S18">
        <v>22.565965975237901</v>
      </c>
      <c r="T18">
        <v>7.0206655006788203</v>
      </c>
      <c r="U18">
        <v>1.1160182204931299</v>
      </c>
      <c r="V18">
        <v>2.3531585113298501</v>
      </c>
    </row>
    <row r="19" spans="1:22" x14ac:dyDescent="0.35">
      <c r="A19" s="2">
        <v>44196</v>
      </c>
      <c r="B19">
        <v>17.4937634257935</v>
      </c>
      <c r="C19">
        <v>15.4747210424778</v>
      </c>
      <c r="D19">
        <v>51.526922642249197</v>
      </c>
      <c r="E19">
        <v>25.625710924973902</v>
      </c>
      <c r="F19">
        <v>12.725119300051601</v>
      </c>
      <c r="G19">
        <v>2.4114100736168602</v>
      </c>
      <c r="H19">
        <v>16.400095064544399</v>
      </c>
      <c r="I19">
        <v>15.9426680113071</v>
      </c>
      <c r="J19">
        <v>22.3569609127116</v>
      </c>
      <c r="K19">
        <v>42.801850773529402</v>
      </c>
      <c r="L19">
        <v>14.9311683297739</v>
      </c>
      <c r="M19">
        <v>34.374878434371503</v>
      </c>
      <c r="N19">
        <v>0.55741767368310902</v>
      </c>
      <c r="O19">
        <v>33.439391427798299</v>
      </c>
      <c r="P19">
        <v>17.4937634257935</v>
      </c>
      <c r="Q19">
        <v>7.7846531590948196</v>
      </c>
      <c r="R19">
        <v>34.710630730171196</v>
      </c>
      <c r="S19">
        <v>23.281428089933101</v>
      </c>
      <c r="T19">
        <v>5.1277339664560504</v>
      </c>
      <c r="U19">
        <v>1.03737378869621</v>
      </c>
      <c r="V19">
        <v>1.9330314992337401</v>
      </c>
    </row>
    <row r="20" spans="1:22" x14ac:dyDescent="0.35">
      <c r="A20" s="2">
        <v>44561</v>
      </c>
      <c r="B20">
        <v>21.273024076735201</v>
      </c>
      <c r="C20">
        <v>18.685686268485899</v>
      </c>
      <c r="D20">
        <v>58.771705611290699</v>
      </c>
      <c r="E20">
        <v>24.890007164849699</v>
      </c>
      <c r="F20">
        <v>16.795925418676902</v>
      </c>
      <c r="G20">
        <v>2.9485499479620398</v>
      </c>
      <c r="H20">
        <v>15.9914454349155</v>
      </c>
      <c r="I20">
        <v>24.3032223832233</v>
      </c>
      <c r="J20">
        <v>28.181628201673298</v>
      </c>
      <c r="K20">
        <v>51.305065728679303</v>
      </c>
      <c r="L20">
        <v>18.5635369781062</v>
      </c>
      <c r="M20">
        <v>36.851318548266597</v>
      </c>
      <c r="N20">
        <v>0.62188546902171704</v>
      </c>
      <c r="O20">
        <v>46.689178983303101</v>
      </c>
      <c r="P20">
        <v>21.273024076735201</v>
      </c>
      <c r="Q20">
        <v>9.3577310145755703</v>
      </c>
      <c r="R20">
        <v>40.272341500770501</v>
      </c>
      <c r="S20">
        <v>19.7583568197708</v>
      </c>
      <c r="T20">
        <v>7.5479683625438296</v>
      </c>
      <c r="U20">
        <v>1.2888433367428</v>
      </c>
      <c r="V20">
        <v>3.0736788279149501</v>
      </c>
    </row>
    <row r="21" spans="1:22" x14ac:dyDescent="0.35">
      <c r="A21" s="2">
        <v>44925</v>
      </c>
      <c r="B21">
        <v>20.3668122235533</v>
      </c>
      <c r="C21">
        <v>25.9091621121221</v>
      </c>
      <c r="D21">
        <v>64.972794174404996</v>
      </c>
      <c r="E21">
        <v>26.836878670313801</v>
      </c>
      <c r="F21">
        <v>17.088924383662501</v>
      </c>
      <c r="G21">
        <v>3.1160967943484801</v>
      </c>
      <c r="H21">
        <v>16.6880055874413</v>
      </c>
      <c r="I21">
        <v>19.758298735667498</v>
      </c>
      <c r="J21">
        <v>32.531987143471397</v>
      </c>
      <c r="K21">
        <v>35.389415157091001</v>
      </c>
      <c r="L21">
        <v>21.063409853574999</v>
      </c>
      <c r="M21">
        <v>38.612287222708098</v>
      </c>
      <c r="N21">
        <v>0.86953187662514497</v>
      </c>
      <c r="O21">
        <v>45.888495578533799</v>
      </c>
      <c r="P21">
        <v>20.3668122235533</v>
      </c>
      <c r="Q21">
        <v>9.9739874595000497</v>
      </c>
      <c r="R21">
        <v>42.486876295597</v>
      </c>
      <c r="S21">
        <v>36.400827564125699</v>
      </c>
      <c r="T21">
        <v>11.391861362325301</v>
      </c>
      <c r="U21">
        <v>1.11127278559051</v>
      </c>
      <c r="V21">
        <v>3.6292260169831101</v>
      </c>
    </row>
    <row r="22" spans="1:22" x14ac:dyDescent="0.35">
      <c r="A22" s="2">
        <v>45289</v>
      </c>
      <c r="B22">
        <v>19.108646438289501</v>
      </c>
      <c r="C22">
        <v>28.703846209950999</v>
      </c>
      <c r="D22">
        <v>67.985559592280893</v>
      </c>
      <c r="E22">
        <v>30.8315679687197</v>
      </c>
      <c r="F22">
        <v>23.395588724849102</v>
      </c>
      <c r="G22">
        <v>2.9600670716323698</v>
      </c>
      <c r="H22">
        <v>16.234712491481801</v>
      </c>
      <c r="I22">
        <v>19.096325829961501</v>
      </c>
      <c r="J22">
        <v>39.442384315645299</v>
      </c>
      <c r="K22">
        <v>41.687702217796797</v>
      </c>
      <c r="L22">
        <v>24.0472701442079</v>
      </c>
      <c r="M22">
        <v>33.920219282975701</v>
      </c>
      <c r="N22">
        <v>1.21959709581891</v>
      </c>
      <c r="O22">
        <v>54.298016780603</v>
      </c>
      <c r="P22">
        <v>19.108646438289501</v>
      </c>
      <c r="Q22">
        <v>9.6132080179228101</v>
      </c>
      <c r="R22">
        <v>40.182098184398399</v>
      </c>
      <c r="S22">
        <v>47.716878299100898</v>
      </c>
      <c r="T22">
        <v>11.0560462161177</v>
      </c>
      <c r="U22">
        <v>0.88587272516632598</v>
      </c>
      <c r="V22">
        <v>3.0115037377873799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7.21613294473884E-2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4.2933000956349998E-2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1.6222354296116848E-2</v>
      </c>
      <c r="H26" s="50" cm="1">
        <f t="array" ref="H26">(H22/INDEX(H3:H22,MATCH(TRUE,INDEX(ISNUMBER(H3:H22),0),0)))^(1/H24)-1</f>
        <v>2.3760454257430563E-2</v>
      </c>
      <c r="I26" s="50" cm="1">
        <f t="array" ref="I26">(I22/INDEX(I3:I22,MATCH(TRUE,INDEX(ISNUMBER(I3:I22),0),0)))^(1/I24)-1</f>
        <v>3.7640706312370487E-2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2.4555712420117004E-2</v>
      </c>
      <c r="L26" s="50" cm="1">
        <f t="array" ref="L26">(L22/INDEX(L3:L22,MATCH(TRUE,INDEX(ISNUMBER(L3:L22),0),0)))^(1/L24)-1</f>
        <v>2.0697122002270474E-2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5.977391013898381E-2</v>
      </c>
      <c r="P26" s="50" cm="1">
        <f t="array" ref="P26">(P22/INDEX(P3:P22,MATCH(TRUE,INDEX(ISNUMBER(P3:P22),0),0)))^(1/P24)-1</f>
        <v>7.21613294473884E-2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1.2617663928991663E-2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-4.493608283335615E-2</v>
      </c>
      <c r="V26" s="50" cm="1">
        <f t="array" ref="V26">(V22/INDEX(V3:V22,MATCH(TRUE,INDEX(ISNUMBER(V3:V22),0),0)))^(1/V24)-1</f>
        <v>-1.602635124702978E-2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7.3008499999999996</v>
      </c>
      <c r="E3" cm="1">
        <f t="array" ref="E3">_xll.FDSB(B3,"FG_PRICE_CHANGE(0,-1AY)")</f>
        <v>0.52459239999999996</v>
      </c>
      <c r="F3" cm="1">
        <f t="array" ref="F3">_xll.FDSB(B3,"FG_PRICE_CHANGE(0,-1AM)")</f>
        <v>0.51352980000000004</v>
      </c>
      <c r="G3" cm="1">
        <f t="array" ref="G3">_xll.FDSB(B3,"FG_PRICE_CHANGE(0,-3AM)")</f>
        <v>0.55713654000000001</v>
      </c>
      <c r="H3" cm="1">
        <f t="array" ref="H3">_xll.FDSB(B3,"FG_PRICE_CHANGE(0,-6AM)")</f>
        <v>2.627945</v>
      </c>
      <c r="I3" cm="1">
        <f t="array" ref="I3">_xll.FDS(B3,"STD(FG_PRICE_CHANGE(0,-1AY,AM))")</f>
        <v>1.3446411802531</v>
      </c>
      <c r="J3" cm="1">
        <f t="array" ref="J3">_xll.FDS(B3,"STD(FG_PRICE_CHANGE(0,-3AY,M))")*SQRT(12)</f>
        <v>5.9883537169265155</v>
      </c>
      <c r="L3">
        <f t="shared" ref="L3:L23" si="0">(1-(_xlfn.PERCENTRANK.EXC($F$3:$F$23,F3)))*100</f>
        <v>59.099999999999994</v>
      </c>
      <c r="M3">
        <f t="shared" ref="M3:M23" si="1">(1-(_xlfn.PERCENTRANK.EXC($G$3:$G$23,G3)))*100</f>
        <v>63.7</v>
      </c>
      <c r="N3">
        <f t="shared" ref="N3:N23" si="2">(1-(_xlfn.PERCENTRANK.EXC($H$3:$H$23,H3)))*100</f>
        <v>68.199999999999989</v>
      </c>
      <c r="O3">
        <f>SUMPRODUCT($L$1:$N$1,L3:N3)</f>
        <v>64.58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63.2</v>
      </c>
      <c r="U3" cm="1">
        <f t="array" ref="U3">_xlfn.PERCENTRANK.EXC(_xlfn._xlws.FILTER(S$3:S$23, ISNUMBER(S$3:S$23)),S3)*100</f>
        <v>68.100000000000009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943.92499999999995</v>
      </c>
      <c r="E4" cm="1">
        <f t="array" ref="E4">_xll.FDSB(B4,"FG_PRICE_CHANGE(0,-1AY)")</f>
        <v>17.872011000000001</v>
      </c>
      <c r="F4" cm="1">
        <f t="array" ref="F4">_xll.FDSB(B4,"FG_PRICE_CHANGE(0,-1AM)")</f>
        <v>5.1727056999999999</v>
      </c>
      <c r="G4" cm="1">
        <f t="array" ref="G4">_xll.FDSB(B4,"FG_PRICE_CHANGE(0,-3AM)")</f>
        <v>-3.7645936</v>
      </c>
      <c r="H4" cm="1">
        <f t="array" ref="H4">_xll.FDSB(B4,"FG_PRICE_CHANGE(0,-6AM)")</f>
        <v>6.5077543000000002</v>
      </c>
      <c r="I4" cm="1">
        <f t="array" ref="I4">_xll.FDS(B4,"STD(FG_PRICE_CHANGE(0,-1AY,AM))")</f>
        <v>3.9509698355750098</v>
      </c>
      <c r="J4" cm="1">
        <f t="array" ref="J4">_xll.FDS(B4,"STD(FG_PRICE_CHANGE(0,-3AY,M))")*SQRT(12)</f>
        <v>15.311080032490372</v>
      </c>
      <c r="L4">
        <f t="shared" si="0"/>
        <v>13.700000000000001</v>
      </c>
      <c r="M4">
        <f t="shared" si="1"/>
        <v>95.5</v>
      </c>
      <c r="N4">
        <f t="shared" si="2"/>
        <v>27.3</v>
      </c>
      <c r="O4">
        <f t="shared" ref="O4:O23" si="4">SUMPRODUCT($L$1:$N$1,L4:N4)</f>
        <v>51.860000000000007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30.46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16375</v>
      </c>
      <c r="E5" cm="1">
        <f t="array" ref="E5">_xll.FDSB(B5,"FG_PRICE_CHANGE(0,-1AY)")</f>
        <v>9.2212789999999991</v>
      </c>
      <c r="F5" cm="1">
        <f t="array" ref="F5">_xll.FDSB(B5,"FG_PRICE_CHANGE(0,-1AM)")</f>
        <v>1.7712831</v>
      </c>
      <c r="G5" cm="1">
        <f t="array" ref="G5">_xll.FDSB(B5,"FG_PRICE_CHANGE(0,-3AM)")</f>
        <v>3.2797217000000001</v>
      </c>
      <c r="H5" cm="1">
        <f t="array" ref="H5">_xll.FDSB(B5,"FG_PRICE_CHANGE(0,-6AM)")</f>
        <v>6.1932564000000001</v>
      </c>
      <c r="I5" cm="1">
        <f t="array" ref="I5">_xll.FDS(B5,"STD(FG_PRICE_CHANGE(0,-1AY,AM))")</f>
        <v>1.6472731051334299</v>
      </c>
      <c r="J5" cm="1">
        <f t="array" ref="J5">_xll.FDS(B5,"STD(FG_PRICE_CHANGE(0,-3AY,M))")*SQRT(12)</f>
        <v>5.2789114908618187</v>
      </c>
      <c r="L5">
        <f t="shared" si="0"/>
        <v>31.899999999999995</v>
      </c>
      <c r="M5">
        <f t="shared" si="1"/>
        <v>18.200000000000006</v>
      </c>
      <c r="N5">
        <f t="shared" si="2"/>
        <v>31.899999999999995</v>
      </c>
      <c r="O5">
        <f t="shared" si="4"/>
        <v>26.42</v>
      </c>
      <c r="P5">
        <f t="shared" si="3"/>
        <v>72.8</v>
      </c>
      <c r="Q5">
        <f>VLOOKUP(A5,CAD!$A$3:$J$23, 10, FALSE)</f>
        <v>36.299999999999997</v>
      </c>
      <c r="S5">
        <f t="shared" si="5"/>
        <v>42.309999999999995</v>
      </c>
      <c r="U5" cm="1">
        <f t="array" ref="U5">_xlfn.PERCENTRANK.EXC(_xlfn._xlws.FILTER(S$3:S$23, ISNUMBER(S$3:S$23)),S5)*100</f>
        <v>45.4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58.609000000000002</v>
      </c>
      <c r="E6" cm="1">
        <f t="array" ref="E6">_xll.FDSB(B6,"FG_PRICE_CHANGE(0,-1AY)")</f>
        <v>5.9358360000000001</v>
      </c>
      <c r="F6" cm="1">
        <f t="array" ref="F6">_xll.FDSB(B6,"FG_PRICE_CHANGE(0,-1AM)")</f>
        <v>1.1110187</v>
      </c>
      <c r="G6" cm="1">
        <f t="array" ref="G6">_xll.FDSB(B6,"FG_PRICE_CHANGE(0,-3AM)")</f>
        <v>4.2586564999999998</v>
      </c>
      <c r="H6" cm="1">
        <f t="array" ref="H6">_xll.FDSB(B6,"FG_PRICE_CHANGE(0,-6AM)")</f>
        <v>5.6255936999999996</v>
      </c>
      <c r="I6" cm="1">
        <f t="array" ref="I6">_xll.FDS(B6,"STD(FG_PRICE_CHANGE(0,-1AY,AM))")</f>
        <v>1.5138024088269699</v>
      </c>
      <c r="J6" cm="1">
        <f t="array" ref="J6">_xll.FDS(B6,"STD(FG_PRICE_CHANGE(0,-3AY,M))")*SQRT(12)</f>
        <v>6.0960413394448647</v>
      </c>
      <c r="L6">
        <f t="shared" si="0"/>
        <v>45.499999999999993</v>
      </c>
      <c r="M6">
        <f t="shared" si="1"/>
        <v>13.700000000000001</v>
      </c>
      <c r="N6">
        <f t="shared" si="2"/>
        <v>41</v>
      </c>
      <c r="O6">
        <f t="shared" si="4"/>
        <v>30.980000000000004</v>
      </c>
      <c r="P6">
        <f t="shared" si="3"/>
        <v>54.6</v>
      </c>
      <c r="Q6">
        <f>VLOOKUP(A6,CAD!$A$3:$J$23, 10, FALSE)</f>
        <v>18.099999999999998</v>
      </c>
      <c r="S6">
        <f t="shared" si="5"/>
        <v>35.49</v>
      </c>
      <c r="U6" cm="1">
        <f t="array" ref="U6">_xlfn.PERCENTRANK.EXC(_xlfn._xlws.FILTER(S$3:S$23, ISNUMBER(S$3:S$23)),S6)*100</f>
        <v>22.7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4.0200500000000003</v>
      </c>
      <c r="E7" cm="1">
        <f t="array" ref="E7">_xll.FDSB(B7,"FG_PRICE_CHANGE(0,-1AY)")</f>
        <v>-2.2955418000000001</v>
      </c>
      <c r="F7" cm="1">
        <f t="array" ref="F7">_xll.FDSB(B7,"FG_PRICE_CHANGE(0,-1AM)")</f>
        <v>2.6439428</v>
      </c>
      <c r="G7" cm="1">
        <f t="array" ref="G7">_xll.FDSB(B7,"FG_PRICE_CHANGE(0,-3AM)")</f>
        <v>0.80997943999999999</v>
      </c>
      <c r="H7" cm="1">
        <f t="array" ref="H7">_xll.FDSB(B7,"FG_PRICE_CHANGE(0,-6AM)")</f>
        <v>3.0993580000000001</v>
      </c>
      <c r="I7" cm="1">
        <f t="array" ref="I7">_xll.FDS(B7,"STD(FG_PRICE_CHANGE(0,-1AY,AM))")</f>
        <v>3.5491825156475199</v>
      </c>
      <c r="J7" cm="1">
        <f t="array" ref="J7">_xll.FDS(B7,"STD(FG_PRICE_CHANGE(0,-3AY,M))")*SQRT(12)</f>
        <v>11.295562247676253</v>
      </c>
      <c r="L7">
        <f t="shared" si="0"/>
        <v>18.200000000000006</v>
      </c>
      <c r="M7">
        <f t="shared" si="1"/>
        <v>45.499999999999993</v>
      </c>
      <c r="N7">
        <f t="shared" si="2"/>
        <v>59.099999999999994</v>
      </c>
      <c r="O7">
        <f t="shared" si="4"/>
        <v>45.480000000000004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40.480000000000004</v>
      </c>
      <c r="U7" cm="1">
        <f t="array" ref="U7">_xlfn.PERCENTRANK.EXC(_xlfn._xlws.FILTER(S$3:S$23, ISNUMBER(S$3:S$23)),S7)*100</f>
        <v>40.9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3.8307500000000001</v>
      </c>
      <c r="E8" cm="1">
        <f t="array" ref="E8">_xll.FDSB(B8,"FG_PRICE_CHANGE(0,-1AY)")</f>
        <v>5.4126979999999998</v>
      </c>
      <c r="F8" cm="1">
        <f t="array" ref="F8">_xll.FDSB(B8,"FG_PRICE_CHANGE(0,-1AM)")</f>
        <v>2.2651433999999999</v>
      </c>
      <c r="G8" cm="1">
        <f t="array" ref="G8">_xll.FDSB(B8,"FG_PRICE_CHANGE(0,-3AM)")</f>
        <v>2.9633164000000001</v>
      </c>
      <c r="H8" cm="1">
        <f t="array" ref="H8">_xll.FDSB(B8,"FG_PRICE_CHANGE(0,-6AM)")</f>
        <v>3.4554958</v>
      </c>
      <c r="I8" cm="1">
        <f t="array" ref="I8">_xll.FDS(B8,"STD(FG_PRICE_CHANGE(0,-1AY,AM))")</f>
        <v>1.93802252095516</v>
      </c>
      <c r="J8" cm="1">
        <f t="array" ref="J8">_xll.FDS(B8,"STD(FG_PRICE_CHANGE(0,-3AY,M))")*SQRT(12)</f>
        <v>8.1906475903318601</v>
      </c>
      <c r="L8">
        <f t="shared" si="0"/>
        <v>22.799999999999997</v>
      </c>
      <c r="M8">
        <f t="shared" si="1"/>
        <v>22.799999999999997</v>
      </c>
      <c r="N8">
        <f t="shared" si="2"/>
        <v>54.6</v>
      </c>
      <c r="O8">
        <f t="shared" si="4"/>
        <v>35.520000000000003</v>
      </c>
      <c r="P8">
        <f t="shared" si="3"/>
        <v>41</v>
      </c>
      <c r="Q8">
        <f>VLOOKUP(A8,CAD!$A$3:$J$23, 10, FALSE)</f>
        <v>40.9</v>
      </c>
      <c r="S8">
        <f t="shared" si="5"/>
        <v>38.24</v>
      </c>
      <c r="U8" cm="1">
        <f t="array" ref="U8">_xlfn.PERCENTRANK.EXC(_xlfn._xlws.FILTER(S$3:S$23, ISNUMBER(S$3:S$23)),S8)*100</f>
        <v>27.200000000000003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4.7175000000000002</v>
      </c>
      <c r="E9" cm="1">
        <f t="array" ref="E9">_xll.FDSB(B9,"FG_PRICE_CHANGE(0,-1AY)")</f>
        <v>0.98469260000000003</v>
      </c>
      <c r="F9" cm="1">
        <f t="array" ref="F9">_xll.FDSB(B9,"FG_PRICE_CHANGE(0,-1AM)")</f>
        <v>0.50599574999999997</v>
      </c>
      <c r="G9" cm="1">
        <f t="array" ref="G9">_xll.FDSB(B9,"FG_PRICE_CHANGE(0,-3AM)")</f>
        <v>-0.32747984000000002</v>
      </c>
      <c r="H9" cm="1">
        <f t="array" ref="H9">_xll.FDSB(B9,"FG_PRICE_CHANGE(0,-6AM)")</f>
        <v>2.3874164000000002</v>
      </c>
      <c r="I9" cm="1">
        <f t="array" ref="I9">_xll.FDS(B9,"STD(FG_PRICE_CHANGE(0,-1AY,AM))")</f>
        <v>1.6992366370690799</v>
      </c>
      <c r="J9" cm="1">
        <f t="array" ref="J9">_xll.FDS(B9,"STD(FG_PRICE_CHANGE(0,-3AY,M))")*SQRT(12)</f>
        <v>7.5185122406865226</v>
      </c>
      <c r="L9">
        <f t="shared" si="0"/>
        <v>63.7</v>
      </c>
      <c r="M9">
        <f t="shared" si="1"/>
        <v>86.4</v>
      </c>
      <c r="N9">
        <f t="shared" si="2"/>
        <v>72.8</v>
      </c>
      <c r="O9">
        <f t="shared" si="4"/>
        <v>76.42</v>
      </c>
      <c r="P9">
        <f t="shared" si="3"/>
        <v>45.499999999999993</v>
      </c>
      <c r="Q9">
        <f>VLOOKUP(A9,CAD!$A$3:$J$23, 10, FALSE)</f>
        <v>72.7</v>
      </c>
      <c r="S9">
        <f t="shared" si="5"/>
        <v>66.400000000000006</v>
      </c>
      <c r="U9" cm="1">
        <f t="array" ref="U9">_xlfn.PERCENTRANK.EXC(_xlfn._xlws.FILTER(S$3:S$23, ISNUMBER(S$3:S$23)),S9)*100</f>
        <v>77.2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32.441499999999998</v>
      </c>
      <c r="E10" cm="1">
        <f t="array" ref="E10">_xll.FDSB(B10,"FG_PRICE_CHANGE(0,-1AY)")</f>
        <v>4.4276714000000004</v>
      </c>
      <c r="F10" cm="1">
        <f t="array" ref="F10">_xll.FDSB(B10,"FG_PRICE_CHANGE(0,-1AM)")</f>
        <v>0.87060930000000003</v>
      </c>
      <c r="G10" cm="1">
        <f t="array" ref="G10">_xll.FDSB(B10,"FG_PRICE_CHANGE(0,-3AM)")</f>
        <v>1.3685942</v>
      </c>
      <c r="H10" cm="1">
        <f t="array" ref="H10">_xll.FDSB(B10,"FG_PRICE_CHANGE(0,-6AM)")</f>
        <v>5.7777285999999997</v>
      </c>
      <c r="I10" cm="1">
        <f t="array" ref="I10">_xll.FDS(B10,"STD(FG_PRICE_CHANGE(0,-1AY,AM))")</f>
        <v>1.6127761469509601</v>
      </c>
      <c r="J10" cm="1">
        <f t="array" ref="J10">_xll.FDS(B10,"STD(FG_PRICE_CHANGE(0,-3AY,M))")*SQRT(12)</f>
        <v>5.7646833664814094</v>
      </c>
      <c r="L10">
        <f t="shared" si="0"/>
        <v>50</v>
      </c>
      <c r="M10">
        <f t="shared" si="1"/>
        <v>36.4</v>
      </c>
      <c r="N10">
        <f t="shared" si="2"/>
        <v>36.4</v>
      </c>
      <c r="O10">
        <f t="shared" si="4"/>
        <v>39.120000000000005</v>
      </c>
      <c r="P10">
        <f t="shared" si="3"/>
        <v>68.2</v>
      </c>
      <c r="Q10">
        <f>VLOOKUP(A10,CAD!$A$3:$J$23, 10, FALSE)</f>
        <v>90.9</v>
      </c>
      <c r="S10">
        <f t="shared" si="5"/>
        <v>58.2</v>
      </c>
      <c r="U10" cm="1">
        <f t="array" ref="U10">_xlfn.PERCENTRANK.EXC(_xlfn._xlws.FILTER(S$3:S$23, ISNUMBER(S$3:S$23)),S10)*100</f>
        <v>63.6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18.285499999999999</v>
      </c>
      <c r="E11" cm="1">
        <f t="array" ref="E11">_xll.FDSB(B11,"FG_PRICE_CHANGE(0,-1AY)")</f>
        <v>6.9046139999999996</v>
      </c>
      <c r="F11" cm="1">
        <f t="array" ref="F11">_xll.FDSB(B11,"FG_PRICE_CHANGE(0,-1AM)")</f>
        <v>9.3042010000000008</v>
      </c>
      <c r="G11" cm="1">
        <f t="array" ref="G11">_xll.FDSB(B11,"FG_PRICE_CHANGE(0,-3AM)")</f>
        <v>10.009479499999999</v>
      </c>
      <c r="H11" cm="1">
        <f t="array" ref="H11">_xll.FDSB(B11,"FG_PRICE_CHANGE(0,-6AM)")</f>
        <v>8.4259749999999993</v>
      </c>
      <c r="I11" cm="1">
        <f t="array" ref="I11">_xll.FDS(B11,"STD(FG_PRICE_CHANGE(0,-1AY,AM))")</f>
        <v>4.0394937153426103</v>
      </c>
      <c r="J11" cm="1">
        <f t="array" ref="J11">_xll.FDS(B11,"STD(FG_PRICE_CHANGE(0,-3AY,M))")*SQRT(12)</f>
        <v>9.0653157560919091</v>
      </c>
      <c r="L11">
        <f t="shared" si="0"/>
        <v>4.6000000000000041</v>
      </c>
      <c r="M11">
        <f t="shared" si="1"/>
        <v>9.0999999999999979</v>
      </c>
      <c r="N11">
        <f t="shared" si="2"/>
        <v>13.700000000000001</v>
      </c>
      <c r="O11">
        <f t="shared" si="4"/>
        <v>10.040000000000001</v>
      </c>
      <c r="P11">
        <f t="shared" si="3"/>
        <v>36.4</v>
      </c>
      <c r="Q11">
        <f>VLOOKUP(A11,CAD!$A$3:$J$23, 10, FALSE)</f>
        <v>40.9</v>
      </c>
      <c r="S11">
        <f t="shared" si="5"/>
        <v>24.12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1376.5</v>
      </c>
      <c r="E12" cm="1">
        <f t="array" ref="E12">_xll.FDSB(B12,"FG_PRICE_CHANGE(0,-1AY)")</f>
        <v>5.2973746999999998</v>
      </c>
      <c r="F12" cm="1">
        <f t="array" ref="F12">_xll.FDSB(B12,"FG_PRICE_CHANGE(0,-1AM)")</f>
        <v>1.3138056</v>
      </c>
      <c r="G12" cm="1">
        <f t="array" ref="G12">_xll.FDSB(B12,"FG_PRICE_CHANGE(0,-3AM)")</f>
        <v>2.2469877999999999</v>
      </c>
      <c r="H12" cm="1">
        <f t="array" ref="H12">_xll.FDSB(B12,"FG_PRICE_CHANGE(0,-6AM)")</f>
        <v>6.8794129999999996</v>
      </c>
      <c r="I12" cm="1">
        <f t="array" ref="I12">_xll.FDS(B12,"STD(FG_PRICE_CHANGE(0,-1AY,AM))")</f>
        <v>2.3625974884173799</v>
      </c>
      <c r="J12" cm="1">
        <f t="array" ref="J12">_xll.FDS(B12,"STD(FG_PRICE_CHANGE(0,-3AY,M))")*SQRT(12)</f>
        <v>10.290945115878472</v>
      </c>
      <c r="L12">
        <f t="shared" si="0"/>
        <v>41</v>
      </c>
      <c r="M12">
        <f t="shared" si="1"/>
        <v>31.899999999999995</v>
      </c>
      <c r="N12">
        <f t="shared" si="2"/>
        <v>22.799999999999997</v>
      </c>
      <c r="O12">
        <f t="shared" si="4"/>
        <v>30.08</v>
      </c>
      <c r="P12">
        <f t="shared" si="3"/>
        <v>27.299999999999997</v>
      </c>
      <c r="Q12">
        <f>VLOOKUP(A12,CAD!$A$3:$J$23, 10, FALSE)</f>
        <v>81.8</v>
      </c>
      <c r="S12">
        <f t="shared" si="5"/>
        <v>39.589999999999996</v>
      </c>
      <c r="U12" cm="1">
        <f t="array" ref="U12">_xlfn.PERCENTRANK.EXC(_xlfn._xlws.FILTER(S$3:S$23, ISNUMBER(S$3:S$23)),S12)*100</f>
        <v>36.299999999999997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5.5544500000000001</v>
      </c>
      <c r="E13" cm="1">
        <f t="array" ref="E13">_xll.FDSB(B13,"FG_PRICE_CHANGE(0,-1AY)")</f>
        <v>14.374995</v>
      </c>
      <c r="F13" cm="1">
        <f t="array" ref="F13">_xll.FDSB(B13,"FG_PRICE_CHANGE(0,-1AM)")</f>
        <v>7.6621174999999999</v>
      </c>
      <c r="G13" cm="1">
        <f t="array" ref="G13">_xll.FDSB(B13,"FG_PRICE_CHANGE(0,-3AM)")</f>
        <v>10.965835999999999</v>
      </c>
      <c r="H13" cm="1">
        <f t="array" ref="H13">_xll.FDSB(B13,"FG_PRICE_CHANGE(0,-6AM)")</f>
        <v>14.761364</v>
      </c>
      <c r="I13" cm="1">
        <f t="array" ref="I13">_xll.FDS(B13,"STD(FG_PRICE_CHANGE(0,-1AY,AM))")</f>
        <v>2.9931498691631702</v>
      </c>
      <c r="J13" cm="1">
        <f t="array" ref="J13">_xll.FDS(B13,"STD(FG_PRICE_CHANGE(0,-3AY,M))")*SQRT(12)</f>
        <v>12.779593369115446</v>
      </c>
      <c r="L13">
        <f t="shared" si="0"/>
        <v>9.0999999999999979</v>
      </c>
      <c r="M13">
        <f t="shared" si="1"/>
        <v>4.6000000000000041</v>
      </c>
      <c r="N13">
        <f t="shared" si="2"/>
        <v>4.6000000000000041</v>
      </c>
      <c r="O13">
        <f t="shared" si="4"/>
        <v>5.5000000000000027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13.650000000000004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18.260000000000002</v>
      </c>
      <c r="E14" cm="1">
        <f t="array" ref="E14">_xll.FDSB(B14,"FG_PRICE_CHANGE(0,-1AY)")</f>
        <v>-2.4932026999999999</v>
      </c>
      <c r="F14" cm="1">
        <f t="array" ref="F14">_xll.FDSB(B14,"FG_PRICE_CHANGE(0,-1AM)")</f>
        <v>-0.16402601999999999</v>
      </c>
      <c r="G14" cm="1">
        <f t="array" ref="G14">_xll.FDSB(B14,"FG_PRICE_CHANGE(0,-3AM)")</f>
        <v>-3.5711944</v>
      </c>
      <c r="H14" cm="1">
        <f t="array" ref="H14">_xll.FDSB(B14,"FG_PRICE_CHANGE(0,-6AM)")</f>
        <v>-1.0834157</v>
      </c>
      <c r="I14" cm="1">
        <f t="array" ref="I14">_xll.FDS(B14,"STD(FG_PRICE_CHANGE(0,-1AY,AM))")</f>
        <v>3.0445415622186398</v>
      </c>
      <c r="J14" cm="1">
        <f t="array" ref="J14">_xll.FDS(B14,"STD(FG_PRICE_CHANGE(0,-3AY,M))")*SQRT(12)</f>
        <v>13.4078093085144</v>
      </c>
      <c r="L14">
        <f t="shared" si="0"/>
        <v>95.5</v>
      </c>
      <c r="M14">
        <f t="shared" si="1"/>
        <v>91</v>
      </c>
      <c r="N14">
        <f t="shared" si="2"/>
        <v>95.5</v>
      </c>
      <c r="O14">
        <f t="shared" si="4"/>
        <v>93.7</v>
      </c>
      <c r="P14">
        <f t="shared" si="3"/>
        <v>13.700000000000003</v>
      </c>
      <c r="Q14">
        <f>VLOOKUP(A14,CAD!$A$3:$J$23, 10, FALSE)</f>
        <v>22.7</v>
      </c>
      <c r="S14">
        <f t="shared" si="5"/>
        <v>55.5</v>
      </c>
      <c r="U14" cm="1">
        <f t="array" ref="U14">_xlfn.PERCENTRANK.EXC(_xlfn._xlws.FILTER(S$3:S$23, ISNUMBER(S$3:S$23)),S14)*100</f>
        <v>54.500000000000007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0.93305342999999996</v>
      </c>
      <c r="E15" cm="1">
        <f t="array" ref="E15">_xll.FDSB(B15,"FG_PRICE_CHANGE(0,-1AY)")</f>
        <v>1.7074943</v>
      </c>
      <c r="F15" cm="1">
        <f t="array" ref="F15">_xll.FDSB(B15,"FG_PRICE_CHANGE(0,-1AM)")</f>
        <v>1.4649034000000001</v>
      </c>
      <c r="G15" cm="1">
        <f t="array" ref="G15">_xll.FDSB(B15,"FG_PRICE_CHANGE(0,-3AM)")</f>
        <v>0.76977015000000004</v>
      </c>
      <c r="H15" cm="1">
        <f t="array" ref="H15">_xll.FDSB(B15,"FG_PRICE_CHANGE(0,-6AM)")</f>
        <v>3.6202549999999998</v>
      </c>
      <c r="I15" cm="1">
        <f t="array" ref="I15">_xll.FDS(B15,"STD(FG_PRICE_CHANGE(0,-1AY,AM))")</f>
        <v>1.84751147829851</v>
      </c>
      <c r="J15" cm="1">
        <f t="array" ref="J15">_xll.FDS(B15,"STD(FG_PRICE_CHANGE(0,-3AY,M))")*SQRT(12)</f>
        <v>7.4606786097428897</v>
      </c>
      <c r="L15">
        <f t="shared" si="0"/>
        <v>36.4</v>
      </c>
      <c r="M15">
        <f t="shared" si="1"/>
        <v>50</v>
      </c>
      <c r="N15">
        <f t="shared" si="2"/>
        <v>50</v>
      </c>
      <c r="O15">
        <f t="shared" si="4"/>
        <v>47.28</v>
      </c>
      <c r="P15">
        <f t="shared" si="3"/>
        <v>50</v>
      </c>
      <c r="Q15">
        <f>VLOOKUP(A15,CAD!$A$3:$J$23, 10, FALSE)</f>
        <v>4.5</v>
      </c>
      <c r="S15">
        <f t="shared" si="5"/>
        <v>39.54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83.387500000000003</v>
      </c>
      <c r="E16" cm="1">
        <f t="array" ref="E16">_xll.FDSB(B16,"FG_PRICE_CHANGE(0,-1AY)")</f>
        <v>1.622355</v>
      </c>
      <c r="F16" cm="1">
        <f t="array" ref="F16">_xll.FDSB(B16,"FG_PRICE_CHANGE(0,-1AM)")</f>
        <v>0.25397540000000002</v>
      </c>
      <c r="G16" cm="1">
        <f t="array" ref="G16">_xll.FDSB(B16,"FG_PRICE_CHANGE(0,-3AM)")</f>
        <v>-1.7982721E-2</v>
      </c>
      <c r="H16" cm="1">
        <f t="array" ref="H16">_xll.FDSB(B16,"FG_PRICE_CHANGE(0,-6AM)")</f>
        <v>0.25699139999999998</v>
      </c>
      <c r="I16" cm="1">
        <f t="array" ref="I16">_xll.FDS(B16,"STD(FG_PRICE_CHANGE(0,-1AY,AM))")</f>
        <v>0.36443141337596702</v>
      </c>
      <c r="J16" cm="1">
        <f t="array" ref="J16">_xll.FDS(B16,"STD(FG_PRICE_CHANGE(0,-3AY,M))")*SQRT(12)</f>
        <v>3.4496274210255189</v>
      </c>
      <c r="L16">
        <f t="shared" si="0"/>
        <v>68.199999999999989</v>
      </c>
      <c r="M16">
        <f t="shared" si="1"/>
        <v>81.899999999999991</v>
      </c>
      <c r="N16">
        <f t="shared" si="2"/>
        <v>77.3</v>
      </c>
      <c r="O16">
        <f t="shared" si="4"/>
        <v>77.319999999999993</v>
      </c>
      <c r="P16">
        <f t="shared" si="3"/>
        <v>81.900000000000006</v>
      </c>
      <c r="Q16">
        <f>VLOOKUP(A16,CAD!$A$3:$J$23, 10, FALSE)</f>
        <v>31.8</v>
      </c>
      <c r="S16">
        <f t="shared" si="5"/>
        <v>69.59</v>
      </c>
      <c r="U16" cm="1">
        <f t="array" ref="U16">_xlfn.PERCENTRANK.EXC(_xlfn._xlws.FILTER(S$3:S$23, ISNUMBER(S$3:S$23)),S16)*100</f>
        <v>81.8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7.3008499999999996</v>
      </c>
      <c r="E17" cm="1">
        <f t="array" ref="E17">_xll.FDSB(B17,"FG_PRICE_CHANGE(0,-1AY)")</f>
        <v>0.52459239999999996</v>
      </c>
      <c r="F17" cm="1">
        <f t="array" ref="F17">_xll.FDSB(B17,"FG_PRICE_CHANGE(0,-1AM)")</f>
        <v>0.51352980000000004</v>
      </c>
      <c r="G17" cm="1">
        <f t="array" ref="G17">_xll.FDSB(B17,"FG_PRICE_CHANGE(0,-3AM)")</f>
        <v>0.55713654000000001</v>
      </c>
      <c r="H17" cm="1">
        <f t="array" ref="H17">_xll.FDSB(B17,"FG_PRICE_CHANGE(0,-6AM)")</f>
        <v>2.627945</v>
      </c>
      <c r="I17" cm="1">
        <f t="array" ref="I17">_xll.FDS(B17,"STD(FG_PRICE_CHANGE(0,-1AY,AM))")</f>
        <v>1.3446411802531</v>
      </c>
      <c r="J17" cm="1">
        <f t="array" ref="J17">_xll.FDS(B17,"STD(FG_PRICE_CHANGE(0,-3AY,M))")*SQRT(12)</f>
        <v>5.9883537169265155</v>
      </c>
      <c r="L17">
        <f t="shared" si="0"/>
        <v>59.099999999999994</v>
      </c>
      <c r="M17">
        <f t="shared" si="1"/>
        <v>63.7</v>
      </c>
      <c r="N17">
        <f t="shared" si="2"/>
        <v>68.199999999999989</v>
      </c>
      <c r="O17">
        <f t="shared" si="4"/>
        <v>64.58</v>
      </c>
      <c r="P17">
        <f t="shared" si="3"/>
        <v>63.7</v>
      </c>
      <c r="Q17">
        <f>VLOOKUP(A17,CAD!$A$3:$J$23, 10, FALSE)</f>
        <v>59</v>
      </c>
      <c r="S17">
        <f t="shared" si="5"/>
        <v>63.2</v>
      </c>
      <c r="U17" cm="1">
        <f t="array" ref="U17">_xlfn.PERCENTRANK.EXC(_xlfn._xlws.FILTER(S$3:S$23, ISNUMBER(S$3:S$23)),S17)*100</f>
        <v>68.100000000000009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3.5579695291628542E-2</v>
      </c>
      <c r="L18">
        <f t="shared" si="0"/>
        <v>86.4</v>
      </c>
      <c r="M18">
        <f t="shared" si="1"/>
        <v>77.3</v>
      </c>
      <c r="N18">
        <f t="shared" si="2"/>
        <v>91</v>
      </c>
      <c r="O18">
        <f t="shared" si="4"/>
        <v>84.6</v>
      </c>
      <c r="P18">
        <f t="shared" si="3"/>
        <v>91</v>
      </c>
      <c r="Q18">
        <f>VLOOKUP(A18,CAD!$A$3:$J$23, 10, FALSE)</f>
        <v>95.399999999999991</v>
      </c>
      <c r="S18">
        <f t="shared" si="5"/>
        <v>88.679999999999993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36.697499999999998</v>
      </c>
      <c r="E19" cm="1">
        <f t="array" ref="E19">_xll.FDSB(B19,"FG_PRICE_CHANGE(0,-1AY)")</f>
        <v>2.9960632</v>
      </c>
      <c r="F19" cm="1">
        <f t="array" ref="F19">_xll.FDSB(B19,"FG_PRICE_CHANGE(0,-1AM)")</f>
        <v>0.17060041000000001</v>
      </c>
      <c r="G19" cm="1">
        <f t="array" ref="G19">_xll.FDSB(B19,"FG_PRICE_CHANGE(0,-3AM)")</f>
        <v>0.57554245000000004</v>
      </c>
      <c r="H19" cm="1">
        <f t="array" ref="H19">_xll.FDSB(B19,"FG_PRICE_CHANGE(0,-6AM)")</f>
        <v>7.5148225000000002</v>
      </c>
      <c r="I19" cm="1">
        <f t="array" ref="I19">_xll.FDS(B19,"STD(FG_PRICE_CHANGE(0,-1AY,AM))")</f>
        <v>2.85055024127016</v>
      </c>
      <c r="J19" cm="1">
        <f t="array" ref="J19">_xll.FDS(B19,"STD(FG_PRICE_CHANGE(0,-3AY,M))")*SQRT(12)</f>
        <v>10.24866196158251</v>
      </c>
      <c r="L19">
        <f t="shared" si="0"/>
        <v>72.8</v>
      </c>
      <c r="M19">
        <f t="shared" si="1"/>
        <v>54.6</v>
      </c>
      <c r="N19">
        <f t="shared" si="2"/>
        <v>18.200000000000006</v>
      </c>
      <c r="O19">
        <f t="shared" si="4"/>
        <v>43.680000000000007</v>
      </c>
      <c r="P19">
        <f t="shared" si="3"/>
        <v>31.899999999999991</v>
      </c>
      <c r="Q19">
        <f>VLOOKUP(A19,CAD!$A$3:$J$23, 10, FALSE)</f>
        <v>68.100000000000009</v>
      </c>
      <c r="S19">
        <f t="shared" si="5"/>
        <v>45.03</v>
      </c>
      <c r="U19" cm="1">
        <f t="array" ref="U19">_xlfn.PERCENTRANK.EXC(_xlfn._xlws.FILTER(S$3:S$23, ISNUMBER(S$3:S$23)),S19)*100</f>
        <v>50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32.783499999999997</v>
      </c>
      <c r="E20" cm="1">
        <f t="array" ref="E20">_xll.FDSB(B20,"FG_PRICE_CHANGE(0,-1AY)")</f>
        <v>25.800084999999999</v>
      </c>
      <c r="F20" cm="1">
        <f t="array" ref="F20">_xll.FDSB(B20,"FG_PRICE_CHANGE(0,-1AM)")</f>
        <v>1.8358350000000001</v>
      </c>
      <c r="G20" cm="1">
        <f t="array" ref="G20">_xll.FDSB(B20,"FG_PRICE_CHANGE(0,-3AM)")</f>
        <v>1.3337612000000001</v>
      </c>
      <c r="H20" cm="1">
        <f t="array" ref="H20">_xll.FDSB(B20,"FG_PRICE_CHANGE(0,-6AM)")</f>
        <v>11.303127</v>
      </c>
      <c r="I20" cm="1">
        <f t="array" ref="I20">_xll.FDS(B20,"STD(FG_PRICE_CHANGE(0,-1AY,AM))")</f>
        <v>8.0650723570357794</v>
      </c>
      <c r="J20" cm="1">
        <f t="array" ref="J20">_xll.FDS(B20,"STD(FG_PRICE_CHANGE(0,-3AY,M))")*SQRT(12)</f>
        <v>25.909730339823167</v>
      </c>
      <c r="L20">
        <f t="shared" si="0"/>
        <v>27.3</v>
      </c>
      <c r="M20">
        <f t="shared" si="1"/>
        <v>41</v>
      </c>
      <c r="N20">
        <f t="shared" si="2"/>
        <v>9.0999999999999979</v>
      </c>
      <c r="O20">
        <f t="shared" si="4"/>
        <v>25.500000000000004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16.850000000000005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-1.3589858999999999E-3</v>
      </c>
      <c r="F21" cm="1">
        <f t="array" ref="F21">_xll.FDSB(B21,"FG_PRICE_CHANGE(0,-1AM)")</f>
        <v>-1.3589858999999999E-3</v>
      </c>
      <c r="G21" cm="1">
        <f t="array" ref="G21">_xll.FDSB(B21,"FG_PRICE_CHANGE(0,-3AM)")</f>
        <v>2.1791458E-2</v>
      </c>
      <c r="H21" cm="1">
        <f t="array" ref="H21">_xll.FDSB(B21,"FG_PRICE_CHANGE(0,-6AM)")</f>
        <v>6.8068503999999998E-3</v>
      </c>
      <c r="I21" cm="1">
        <f t="array" ref="I21">_xll.FDS(B21,"STD(FG_PRICE_CHANGE(0,-1AY,AM))")</f>
        <v>1.0581228123819999E-2</v>
      </c>
      <c r="J21" cm="1">
        <f t="array" ref="J21">_xll.FDS(B21,"STD(FG_PRICE_CHANGE(0,-3AY,M))")*SQRT(12)</f>
        <v>3.0038821591697719E-2</v>
      </c>
      <c r="L21">
        <f t="shared" si="0"/>
        <v>91</v>
      </c>
      <c r="M21">
        <f t="shared" si="1"/>
        <v>72.8</v>
      </c>
      <c r="N21">
        <f t="shared" si="2"/>
        <v>86.4</v>
      </c>
      <c r="O21">
        <f t="shared" si="4"/>
        <v>81.88</v>
      </c>
      <c r="P21">
        <f t="shared" si="3"/>
        <v>95.5</v>
      </c>
      <c r="Q21">
        <f>VLOOKUP(A21,CAD!$A$3:$J$23, 10, FALSE)</f>
        <v>86.3</v>
      </c>
      <c r="S21">
        <f t="shared" si="5"/>
        <v>86.850000000000009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25455</v>
      </c>
      <c r="E22" cm="1">
        <f t="array" ref="E22">_xll.FDSB(B22,"FG_PRICE_CHANGE(0,-1AY)")</f>
        <v>8.0685249999999993</v>
      </c>
      <c r="F22" cm="1">
        <f t="array" ref="F22">_xll.FDSB(B22,"FG_PRICE_CHANGE(0,-1AM)")</f>
        <v>7.8558919999999997E-3</v>
      </c>
      <c r="G22" cm="1">
        <f t="array" ref="G22">_xll.FDSB(B22,"FG_PRICE_CHANGE(0,-3AM)")</f>
        <v>2.6618241999999999</v>
      </c>
      <c r="H22" cm="1">
        <f t="array" ref="H22">_xll.FDSB(B22,"FG_PRICE_CHANGE(0,-6AM)")</f>
        <v>4.9690722999999997</v>
      </c>
      <c r="I22" cm="1">
        <f t="array" ref="I22">_xll.FDS(B22,"STD(FG_PRICE_CHANGE(0,-1AY,AM))")</f>
        <v>0.915398279413977</v>
      </c>
      <c r="J22" cm="1">
        <f t="array" ref="J22">_xll.FDS(B22,"STD(FG_PRICE_CHANGE(0,-3AY,M))")*SQRT(12)</f>
        <v>4.3788494843294812</v>
      </c>
      <c r="L22">
        <f t="shared" si="0"/>
        <v>81.899999999999991</v>
      </c>
      <c r="M22">
        <f t="shared" si="1"/>
        <v>27.3</v>
      </c>
      <c r="N22">
        <f t="shared" si="2"/>
        <v>45.499999999999993</v>
      </c>
      <c r="O22">
        <f t="shared" si="4"/>
        <v>45.5</v>
      </c>
      <c r="P22">
        <f t="shared" si="3"/>
        <v>77.3</v>
      </c>
      <c r="Q22">
        <f>VLOOKUP(A22,CAD!$A$3:$J$23, 10, FALSE)</f>
        <v>50</v>
      </c>
      <c r="S22">
        <f t="shared" si="5"/>
        <v>55.94</v>
      </c>
      <c r="U22" cm="1">
        <f t="array" ref="U22">_xlfn.PERCENTRANK.EXC(_xlfn._xlws.FILTER(S$3:S$23, ISNUMBER(S$3:S$23)),S22)*100</f>
        <v>59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3.7515999999999998</v>
      </c>
      <c r="E23" cm="1">
        <f t="array" ref="E23">_xll.FDSB(B23,"FG_PRICE_CHANGE(0,-1AY)")</f>
        <v>2.9325484999999998E-2</v>
      </c>
      <c r="F23" cm="1">
        <f t="array" ref="F23">_xll.FDSB(B23,"FG_PRICE_CHANGE(0,-1AM)")</f>
        <v>2.9325484999999998E-2</v>
      </c>
      <c r="G23" cm="1">
        <f t="array" ref="G23">_xll.FDSB(B23,"FG_PRICE_CHANGE(0,-3AM)")</f>
        <v>2.9325484999999998E-2</v>
      </c>
      <c r="H23" cm="1">
        <f t="array" ref="H23">_xll.FDSB(B23,"FG_PRICE_CHANGE(0,-6AM)")</f>
        <v>4.5335292999999999E-2</v>
      </c>
      <c r="I23" cm="1">
        <f t="array" ref="I23">_xll.FDS(B23,"STD(FG_PRICE_CHANGE(0,-1AY,AM))")</f>
        <v>1.9969030526340699E-2</v>
      </c>
      <c r="J23" cm="1">
        <f t="array" ref="J23">_xll.FDS(B23,"STD(FG_PRICE_CHANGE(0,-3AY,M))")*SQRT(12)</f>
        <v>0.1477738208807324</v>
      </c>
      <c r="L23">
        <f t="shared" si="0"/>
        <v>77.3</v>
      </c>
      <c r="M23">
        <f t="shared" si="1"/>
        <v>68.199999999999989</v>
      </c>
      <c r="N23">
        <f t="shared" si="2"/>
        <v>81.899999999999991</v>
      </c>
      <c r="O23">
        <f t="shared" si="4"/>
        <v>75.5</v>
      </c>
      <c r="P23">
        <f t="shared" si="3"/>
        <v>86.4</v>
      </c>
      <c r="Q23">
        <f>VLOOKUP(A23,CAD!$A$3:$J$23, 10, FALSE)</f>
        <v>77.2</v>
      </c>
      <c r="S23">
        <f t="shared" si="5"/>
        <v>79.11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-0.57999999999999996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-2.2999999999999998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-1.65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-2.2000000000000002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-6.3489838569454902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68.100000000000009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-5.0588017778779397</v>
      </c>
      <c r="H20" cm="1">
        <f t="array" ref="H20">IFERROR(_xll.FDS($F20,"EE_ACTUAL_ANNUAL(MED,+1)"),0)</f>
        <v>-2.5499999999999998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 t="e">
        <v>#N/A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 t="e">
        <v>#N/A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 t="e">
        <v>#N/A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 t="e">
        <v>#N/A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 t="e">
        <v>#N/A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 t="e">
        <v>#N/A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 t="e">
        <v>#N/A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 t="e">
        <v>#N/A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 t="e">
        <f t="shared" si="2"/>
        <v>#N/A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13.4768293308314</v>
      </c>
      <c r="C17">
        <v>9.8359095445121696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14.52273617378</v>
      </c>
      <c r="M17">
        <v>13.616354252195</v>
      </c>
      <c r="N17">
        <v>5.8100215417249901</v>
      </c>
      <c r="O17">
        <v>14.4999028089004</v>
      </c>
      <c r="P17">
        <v>12.885413799064899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11.2305559843055</v>
      </c>
    </row>
    <row r="18" spans="1:29" ht="25.5" customHeight="1" x14ac:dyDescent="0.35">
      <c r="A18" s="2">
        <v>44196</v>
      </c>
      <c r="B18">
        <v>12.990691419716301</v>
      </c>
      <c r="C18">
        <v>8.7546394285479305</v>
      </c>
      <c r="D18">
        <v>11.4814604181015</v>
      </c>
      <c r="E18">
        <v>8.9157572980100799</v>
      </c>
      <c r="F18">
        <v>7.2076865078890204</v>
      </c>
      <c r="G18">
        <v>12.0860263580498</v>
      </c>
      <c r="H18">
        <v>10.615395226220899</v>
      </c>
      <c r="I18">
        <v>11.620910867592499</v>
      </c>
      <c r="J18" s="75">
        <v>11.7827107678683</v>
      </c>
      <c r="K18" s="75">
        <v>8.3077031776299393</v>
      </c>
      <c r="L18">
        <v>16.619219832959399</v>
      </c>
      <c r="M18">
        <v>16.711537192718801</v>
      </c>
      <c r="N18">
        <v>5.3671121826145196</v>
      </c>
      <c r="O18">
        <v>12.813048015344799</v>
      </c>
      <c r="P18">
        <v>12.3571940293367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17.0889112448112</v>
      </c>
      <c r="V18">
        <v>10.146987069978</v>
      </c>
    </row>
    <row r="19" spans="1:29" ht="25.5" customHeight="1" x14ac:dyDescent="0.35">
      <c r="A19" s="2">
        <v>44561</v>
      </c>
      <c r="B19">
        <v>13.7611028769999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20.4560772340804</v>
      </c>
      <c r="M19">
        <v>16.932589581546001</v>
      </c>
      <c r="N19">
        <v>8.8257668466653296</v>
      </c>
      <c r="O19">
        <v>15.1384919964883</v>
      </c>
      <c r="P19">
        <v>11.973808479665699</v>
      </c>
      <c r="Q19">
        <v>12.7317850147387</v>
      </c>
      <c r="R19">
        <v>9.9474702709118699</v>
      </c>
      <c r="S19">
        <v>18.5724934178429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13.3632530999</v>
      </c>
      <c r="C20">
        <v>12.787444982142301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19.407551551113801</v>
      </c>
      <c r="M20">
        <v>16.8118349535848</v>
      </c>
      <c r="N20">
        <v>11.0341923380188</v>
      </c>
      <c r="O20">
        <v>14.9562867896567</v>
      </c>
      <c r="P20">
        <v>11.550333018778399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14.7334861545332</v>
      </c>
      <c r="V20">
        <v>13.778318029048499</v>
      </c>
    </row>
    <row r="21" spans="1:29" ht="25.5" customHeight="1" x14ac:dyDescent="0.35">
      <c r="A21" s="2">
        <v>45289</v>
      </c>
      <c r="B21">
        <v>12.006892593187199</v>
      </c>
      <c r="C21">
        <v>13.769715255584901</v>
      </c>
      <c r="D21">
        <v>14.0234033144087</v>
      </c>
      <c r="E21">
        <v>11.9407094450378</v>
      </c>
      <c r="F21">
        <v>12.394579327579899</v>
      </c>
      <c r="G21">
        <v>12.932447426875701</v>
      </c>
      <c r="H21">
        <v>9.5588573391121194</v>
      </c>
      <c r="I21">
        <v>11.9152161134332</v>
      </c>
      <c r="J21" s="75">
        <v>13.7129718327555</v>
      </c>
      <c r="K21" s="75">
        <v>8.9059619431978803</v>
      </c>
      <c r="L21">
        <v>18.6086842273203</v>
      </c>
      <c r="M21">
        <v>14.5722752976358</v>
      </c>
      <c r="N21">
        <v>13.1253657894167</v>
      </c>
      <c r="O21">
        <v>16.052345089241399</v>
      </c>
      <c r="P21">
        <v>11.5630770572399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10.743199281587099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12.006892593187199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8.9157572980100799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12.813048015344799</v>
      </c>
      <c r="P23" s="8">
        <f t="shared" si="0"/>
        <v>11.550333018778399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10.146987069978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13.10937506820105</v>
      </c>
      <c r="C24" s="8">
        <f t="shared" si="1"/>
        <v>11.2778516938703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14.789114395471049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12.885413799064899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12.006892593187199</v>
      </c>
      <c r="C25" s="8">
        <f t="shared" si="2"/>
        <v>13.769715255584901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8.9059619431978803</v>
      </c>
      <c r="L25" s="8">
        <f t="shared" si="2"/>
        <v>18.6086842273203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16.052345089241399</v>
      </c>
      <c r="P25" s="8">
        <f t="shared" si="2"/>
        <v>11.5630770572399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10.743199281587099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45444</v>
      </c>
      <c r="M1" s="121"/>
    </row>
    <row r="2" spans="1:28" ht="15" thickBot="1" x14ac:dyDescent="0.4">
      <c r="K2" s="12" t="s">
        <v>796</v>
      </c>
      <c r="L2" s="185">
        <f ca="1">EDATE(TODAY(), -4)</f>
        <v>45352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03/2024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51.786630000000002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</v>
      </c>
      <c r="Q4" cm="1">
        <f t="array" aca="1" ref="Q4" ca="1">_xlfn.PERCENTRANK.EXC(_xlfn._xlws.FILTER(M$4:M$24, ISNUMBER(M$4:M$24)),M4)*100</f>
        <v>77.2</v>
      </c>
      <c r="R4" cm="1">
        <f t="array" aca="1" ref="R4" ca="1">_xlfn.PERCENTRANK.EXC(_xlfn._xlws.FILTER(P$4:P$24, ISNUMBER(P$4:P$24)),P4)*100</f>
        <v>4.5</v>
      </c>
      <c r="S4">
        <f ca="1">Q4*Assumption!$E$27 + R4*Assumption!$F$27</f>
        <v>48.12</v>
      </c>
      <c r="T4" cm="1">
        <f t="array" aca="1" ref="T4" ca="1">_xlfn.PERCENTRANK.EXC(_xlfn._xlws.FILTER(S$4:S$24, ISNUMBER(S$4:S$24)),S4)*100</f>
        <v>77.2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aca="1" ref="M5" ca="1">IF(_xll.FDSRC(,"DUMMY","ECON_EXPR_DATA('FDS_ECON["&amp;H5&amp;"]',,,M)")=0,$J$28,_xll.FDSRC(,"DUMMY","ECON_EXPR_DATA('FDS_ECON["&amp;H5&amp;"]',,,M)"))</f>
        <v>51.512165000000003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</v>
      </c>
      <c r="Q5" cm="1">
        <f t="array" aca="1" ref="Q5" ca="1">_xlfn.PERCENTRANK.EXC(_xlfn._xlws.FILTER(M$4:M$24, ISNUMBER(M$4:M$24)),M5)*100</f>
        <v>18.099999999999998</v>
      </c>
      <c r="R5" cm="1">
        <f t="array" aca="1" ref="R5" ca="1">_xlfn.PERCENTRANK.EXC(_xlfn._xlws.FILTER(P$4:P$24, ISNUMBER(P$4:P$24)),P5)*100</f>
        <v>4.5</v>
      </c>
      <c r="S5">
        <f ca="1">Q5*Assumption!$E$27 + R5*Assumption!$F$27</f>
        <v>12.659999999999998</v>
      </c>
      <c r="T5" cm="1">
        <f t="array" aca="1" ref="T5" ca="1">_xlfn.PERCENTRANK.EXC(_xlfn._xlws.FILTER(S$4:S$24, ISNUMBER(S$4:S$24)),S5)*100</f>
        <v>18.099999999999998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50.657800000000002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0</v>
      </c>
      <c r="Q6" cm="1">
        <f t="array" aca="1" ref="Q6" ca="1">_xlfn.PERCENTRANK.EXC(_xlfn._xlws.FILTER(M$4:M$24, ISNUMBER(M$4:M$24)),M6)*100</f>
        <v>9</v>
      </c>
      <c r="R6" cm="1">
        <f t="array" aca="1" ref="R6" ca="1">_xlfn.PERCENTRANK.EXC(_xlfn._xlws.FILTER(P$4:P$24, ISNUMBER(P$4:P$24)),P6)*100</f>
        <v>4.5</v>
      </c>
      <c r="S6">
        <f ca="1">Q6*Assumption!$E$27 + R6*Assumption!$F$27</f>
        <v>7.1999999999999993</v>
      </c>
      <c r="T6" cm="1">
        <f t="array" aca="1" ref="T6" ca="1">_xlfn.PERCENTRANK.EXC(_xlfn._xlws.FILTER(S$4:S$24, ISNUMBER(S$4:S$24)),S6)*100</f>
        <v>9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51.305109999999999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</v>
      </c>
      <c r="Q7" cm="1">
        <f t="array" aca="1" ref="Q7" ca="1">_xlfn.PERCENTRANK.EXC(_xlfn._xlws.FILTER(M$4:M$24, ISNUMBER(M$4:M$24)),M7)*100</f>
        <v>13.600000000000001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9.9600000000000009</v>
      </c>
      <c r="T7" cm="1">
        <f t="array" aca="1" ref="T7" ca="1">_xlfn.PERCENTRANK.EXC(_xlfn._xlws.FILTER(S$4:S$24, ISNUMBER(S$4:S$24)),S7)*100</f>
        <v>13.600000000000001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aca="1" ref="M8" ca="1">IF(_xll.FDSRC(,"DUMMY","ECON_EXPR_DATA('FDS_ECON["&amp;H8&amp;"]',,,M)")=0,$J$28,_xll.FDSRC(,"DUMMY","ECON_EXPR_DATA('FDS_ECON["&amp;H8&amp;"]',,,M)"))</f>
        <v>51.512165000000003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0</v>
      </c>
      <c r="Q8" cm="1">
        <f t="array" aca="1" ref="Q8" ca="1">_xlfn.PERCENTRANK.EXC(_xlfn._xlws.FILTER(M$4:M$24, ISNUMBER(M$4:M$24)),M8)*100</f>
        <v>18.099999999999998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12.659999999999998</v>
      </c>
      <c r="T8" cm="1">
        <f t="array" aca="1" ref="T8" ca="1">_xlfn.PERCENTRANK.EXC(_xlfn._xlws.FILTER(S$4:S$24, ISNUMBER(S$4:S$24)),S8)*100</f>
        <v>18.099999999999998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aca="1" ref="M9" ca="1">IF(_xll.FDSRC(,"DUMMY","ECON_EXPR_DATA('FDS_ECON["&amp;H9&amp;"]',,,M)")=0,$J$28,_xll.FDSRC(,"DUMMY","ECON_EXPR_DATA('FDS_ECON["&amp;H9&amp;"]',,,M)"))</f>
        <v>51.512165000000003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</v>
      </c>
      <c r="Q9" cm="1">
        <f t="array" aca="1" ref="Q9" ca="1">_xlfn.PERCENTRANK.EXC(_xlfn._xlws.FILTER(M$4:M$24, ISNUMBER(M$4:M$24)),M9)*100</f>
        <v>18.099999999999998</v>
      </c>
      <c r="R9" cm="1">
        <f t="array" aca="1" ref="R9" ca="1">_xlfn.PERCENTRANK.EXC(_xlfn._xlws.FILTER(P$4:P$24, ISNUMBER(P$4:P$24)),P9)*100</f>
        <v>4.5</v>
      </c>
      <c r="S9">
        <f ca="1">Q9*Assumption!$E$27 + R9*Assumption!$F$27</f>
        <v>12.659999999999998</v>
      </c>
      <c r="T9" cm="1">
        <f t="array" aca="1" ref="T9" ca="1">_xlfn.PERCENTRANK.EXC(_xlfn._xlws.FILTER(S$4:S$24, ISNUMBER(S$4:S$24)),S9)*100</f>
        <v>18.099999999999998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49.896380000000001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</v>
      </c>
      <c r="Q10" cm="1">
        <f t="array" aca="1" ref="Q10" ca="1">_xlfn.PERCENTRANK.EXC(_xlfn._xlws.FILTER(M$4:M$24, ISNUMBER(M$4:M$24)),M10)*100</f>
        <v>4.5</v>
      </c>
      <c r="R10" cm="1">
        <f t="array" aca="1" ref="R10" ca="1">_xlfn.PERCENTRANK.EXC(_xlfn._xlws.FILTER(P$4:P$24, ISNUMBER(P$4:P$24)),P10)*100</f>
        <v>4.5</v>
      </c>
      <c r="S10">
        <f ca="1">Q10*Assumption!$E$27 + R10*Assumption!$F$27</f>
        <v>4.5</v>
      </c>
      <c r="T10" cm="1">
        <f t="array" aca="1" ref="T10" ca="1">_xlfn.PERCENTRANK.EXC(_xlfn._xlws.FILTER(S$4:S$24, ISNUMBER(S$4:S$24)),S10)*100</f>
        <v>4.5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53.2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0</v>
      </c>
      <c r="Q11" cm="1">
        <f t="array" aca="1" ref="Q11" ca="1">_xlfn.PERCENTRANK.EXC(_xlfn._xlws.FILTER(M$4:M$24, ISNUMBER(M$4:M$24)),M11)*100</f>
        <v>90.9</v>
      </c>
      <c r="R11" cm="1">
        <f t="array" aca="1" ref="R11" ca="1">_xlfn.PERCENTRANK.EXC(_xlfn._xlws.FILTER(P$4:P$24, ISNUMBER(P$4:P$24)),P11)*100</f>
        <v>4.5</v>
      </c>
      <c r="S11">
        <f ca="1">Q11*Assumption!$E$27 + R11*Assumption!$F$27</f>
        <v>56.339999999999996</v>
      </c>
      <c r="T11" cm="1">
        <f t="array" aca="1" ref="T11" ca="1">_xlfn.PERCENTRANK.EXC(_xlfn._xlws.FILTER(S$4:S$24, ISNUMBER(S$4:S$24)),S11)*100</f>
        <v>90.9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aca="1" ref="M12" ca="1">IF(_xll.FDSRC(,"DUMMY","ECON_EXPR_DATA('FDS_ECON["&amp;H12&amp;"]',,,M)")=0,$J$28,_xll.FDSRC(,"DUMMY","ECON_EXPR_DATA('FDS_ECON["&amp;H12&amp;"]',,,M)"))</f>
        <v>51.512165000000003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0</v>
      </c>
      <c r="Q12" cm="1">
        <f t="array" aca="1" ref="Q12" ca="1">_xlfn.PERCENTRANK.EXC(_xlfn._xlws.FILTER(M$4:M$24, ISNUMBER(M$4:M$24)),M12)*100</f>
        <v>18.099999999999998</v>
      </c>
      <c r="R12" cm="1">
        <f t="array" aca="1" ref="R12" ca="1">_xlfn.PERCENTRANK.EXC(_xlfn._xlws.FILTER(P$4:P$24, ISNUMBER(P$4:P$24)),P12)*100</f>
        <v>4.5</v>
      </c>
      <c r="S12">
        <f ca="1">Q12*Assumption!$E$27 + R12*Assumption!$F$27</f>
        <v>12.659999999999998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52.038800000000002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</v>
      </c>
      <c r="Q13" cm="1">
        <f t="array" aca="1" ref="Q13" ca="1">_xlfn.PERCENTRANK.EXC(_xlfn._xlws.FILTER(M$4:M$24, ISNUMBER(M$4:M$24)),M13)*100</f>
        <v>86.3</v>
      </c>
      <c r="R13" cm="1">
        <f t="array" aca="1" ref="R13" ca="1">_xlfn.PERCENTRANK.EXC(_xlfn._xlws.FILTER(P$4:P$24, ISNUMBER(P$4:P$24)),P13)*100</f>
        <v>4.5</v>
      </c>
      <c r="S13">
        <f ca="1">Q13*Assumption!$E$27 + R13*Assumption!$F$27</f>
        <v>53.579999999999991</v>
      </c>
      <c r="T13" cm="1">
        <f t="array" aca="1" ref="T13" ca="1">_xlfn.PERCENTRANK.EXC(_xlfn._xlws.FILTER(S$4:S$24, ISNUMBER(S$4:S$24)),S13)*100</f>
        <v>86.3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aca="1" ref="M14" ca="1">IF(_xll.FDSRC(,"DUMMY","ECON_EXPR_DATA('FDS_ECON["&amp;H14&amp;"]',,,M)")=0,$J$28,_xll.FDSRC(,"DUMMY","ECON_EXPR_DATA('FDS_ECON["&amp;H14&amp;"]',,,M)"))</f>
        <v>51.512165000000003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0</v>
      </c>
      <c r="Q14" cm="1">
        <f t="array" aca="1" ref="Q14" ca="1">_xlfn.PERCENTRANK.EXC(_xlfn._xlws.FILTER(M$4:M$24, ISNUMBER(M$4:M$24)),M14)*100</f>
        <v>18.099999999999998</v>
      </c>
      <c r="R14" cm="1">
        <f t="array" aca="1" ref="R14" ca="1">_xlfn.PERCENTRANK.EXC(_xlfn._xlws.FILTER(P$4:P$24, ISNUMBER(P$4:P$24)),P14)*100</f>
        <v>4.5</v>
      </c>
      <c r="S14">
        <f ca="1">Q14*Assumption!$E$27 + R14*Assumption!$F$27</f>
        <v>12.659999999999998</v>
      </c>
      <c r="T14" cm="1">
        <f t="array" aca="1" ref="T14" ca="1">_xlfn.PERCENTRANK.EXC(_xlfn._xlws.FILTER(S$4:S$24, ISNUMBER(S$4:S$24)),S14)*100</f>
        <v>18.099999999999998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aca="1" ref="M15" ca="1">IF(_xll.FDSRC(,"DUMMY","ECON_EXPR_DATA('FDS_ECON["&amp;H15&amp;"]',,,M)")=0,$J$28,_xll.FDSRC(,"DUMMY","ECON_EXPR_DATA('FDS_ECON["&amp;H15&amp;"]',,,M)"))</f>
        <v>51.512165000000003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</v>
      </c>
      <c r="Q15" cm="1">
        <f t="array" aca="1" ref="Q15" ca="1">_xlfn.PERCENTRANK.EXC(_xlfn._xlws.FILTER(M$4:M$24, ISNUMBER(M$4:M$24)),M15)*100</f>
        <v>18.099999999999998</v>
      </c>
      <c r="R15" cm="1">
        <f t="array" aca="1" ref="R15" ca="1">_xlfn.PERCENTRANK.EXC(_xlfn._xlws.FILTER(P$4:P$24, ISNUMBER(P$4:P$24)),P15)*100</f>
        <v>4.5</v>
      </c>
      <c r="S15">
        <f ca="1">Q15*Assumption!$E$27 + R15*Assumption!$F$27</f>
        <v>12.659999999999998</v>
      </c>
      <c r="T15" cm="1">
        <f t="array" aca="1" ref="T15" ca="1">_xlfn.PERCENTRANK.EXC(_xlfn._xlws.FILTER(S$4:S$24, ISNUMBER(S$4:S$24)),S15)*100</f>
        <v>18.099999999999998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aca="1" ref="M16" ca="1">IF(_xll.FDSRC(,"DUMMY","ECON_EXPR_DATA('FDS_ECON["&amp;H16&amp;"]',,,M)")=0,$J$28,_xll.FDSRC(,"DUMMY","ECON_EXPR_DATA('FDS_ECON["&amp;H16&amp;"]',,,M)"))</f>
        <v>51.512165000000003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0</v>
      </c>
      <c r="Q16" cm="1">
        <f t="array" aca="1" ref="Q16" ca="1">_xlfn.PERCENTRANK.EXC(_xlfn._xlws.FILTER(M$4:M$24, ISNUMBER(M$4:M$24)),M16)*100</f>
        <v>18.099999999999998</v>
      </c>
      <c r="R16" cm="1">
        <f t="array" aca="1" ref="R16" ca="1">_xlfn.PERCENTRANK.EXC(_xlfn._xlws.FILTER(P$4:P$24, ISNUMBER(P$4:P$24)),P16)*100</f>
        <v>4.5</v>
      </c>
      <c r="S16">
        <f ca="1">Q16*Assumption!$E$27 + R16*Assumption!$F$27</f>
        <v>12.659999999999998</v>
      </c>
      <c r="T16" cm="1">
        <f t="array" aca="1" ref="T16" ca="1">_xlfn.PERCENTRANK.EXC(_xlfn._xlws.FILTER(S$4:S$24, ISNUMBER(S$4:S$24)),S16)*100</f>
        <v>18.099999999999998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aca="1" ref="M17" ca="1">IF(_xll.FDSRC(,"DUMMY","ECON_EXPR_DATA('FDS_ECON["&amp;H17&amp;"]',,,M)")=0,$J$28,_xll.FDSRC(,"DUMMY","ECON_EXPR_DATA('FDS_ECON["&amp;H17&amp;"]',,,M)"))</f>
        <v>51.512165000000003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</v>
      </c>
      <c r="Q17" cm="1">
        <f t="array" aca="1" ref="Q17" ca="1">_xlfn.PERCENTRANK.EXC(_xlfn._xlws.FILTER(M$4:M$24, ISNUMBER(M$4:M$24)),M17)*100</f>
        <v>18.099999999999998</v>
      </c>
      <c r="R17" cm="1">
        <f t="array" aca="1" ref="R17" ca="1">_xlfn.PERCENTRANK.EXC(_xlfn._xlws.FILTER(P$4:P$24, ISNUMBER(P$4:P$24)),P17)*100</f>
        <v>4.5</v>
      </c>
      <c r="S17">
        <f ca="1">Q17*Assumption!$E$27 + R17*Assumption!$F$27</f>
        <v>12.659999999999998</v>
      </c>
      <c r="T17" cm="1">
        <f t="array" aca="1" ref="T17" ca="1">_xlfn.PERCENTRANK.EXC(_xlfn._xlws.FILTER(S$4:S$24, ISNUMBER(S$4:S$24)),S17)*100</f>
        <v>18.099999999999998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51.786630000000002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</v>
      </c>
      <c r="Q18" cm="1">
        <f t="array" aca="1" ref="Q18" ca="1">_xlfn.PERCENTRANK.EXC(_xlfn._xlws.FILTER(M$4:M$24, ISNUMBER(M$4:M$24)),M18)*100</f>
        <v>77.2</v>
      </c>
      <c r="R18" cm="1">
        <f t="array" aca="1" ref="R18" ca="1">_xlfn.PERCENTRANK.EXC(_xlfn._xlws.FILTER(P$4:P$24, ISNUMBER(P$4:P$24)),P18)*100</f>
        <v>4.5</v>
      </c>
      <c r="S18">
        <f ca="1">Q18*Assumption!$E$27 + R18*Assumption!$F$27</f>
        <v>48.12</v>
      </c>
      <c r="T18" cm="1">
        <f t="array" aca="1" ref="T18" ca="1">_xlfn.PERCENTRANK.EXC(_xlfn._xlws.FILTER(S$4:S$24, ISNUMBER(S$4:S$24)),S18)*100</f>
        <v>77.2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aca="1" ref="M19" ca="1">IF(_xll.FDSRC(,"DUMMY","ECON_EXPR_DATA('FDS_ECON["&amp;H19&amp;"]',,,M)")=0,$J$28,_xll.FDSRC(,"DUMMY","ECON_EXPR_DATA('FDS_ECON["&amp;H19&amp;"]',,,M)"))</f>
        <v>51.512165000000003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0</v>
      </c>
      <c r="Q19" cm="1">
        <f t="array" aca="1" ref="Q19" ca="1">_xlfn.PERCENTRANK.EXC(_xlfn._xlws.FILTER(M$4:M$24, ISNUMBER(M$4:M$24)),M19)*100</f>
        <v>18.099999999999998</v>
      </c>
      <c r="R19" cm="1">
        <f t="array" aca="1" ref="R19" ca="1">_xlfn.PERCENTRANK.EXC(_xlfn._xlws.FILTER(P$4:P$24, ISNUMBER(P$4:P$24)),P19)*100</f>
        <v>4.5</v>
      </c>
      <c r="S19">
        <f ca="1">Q19*Assumption!$E$27 + R19*Assumption!$F$27</f>
        <v>12.659999999999998</v>
      </c>
      <c r="T19" cm="1">
        <f t="array" aca="1" ref="T19" ca="1">_xlfn.PERCENTRANK.EXC(_xlfn._xlws.FILTER(S$4:S$24, ISNUMBER(S$4:S$24)),S19)*100</f>
        <v>18.099999999999998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51.747399999999999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0</v>
      </c>
      <c r="Q20" cm="1">
        <f t="array" aca="1" ref="Q20" ca="1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4.5</v>
      </c>
      <c r="S20">
        <f ca="1">Q20*Assumption!$E$27 + R20*Assumption!$F$27</f>
        <v>45.419999999999995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aca="1" ref="M21" ca="1">IF(_xll.FDSRC(,"DUMMY","ECON_EXPR_DATA('FDS_ECON["&amp;H21&amp;"]',,,M)")=0,$J$28,_xll.FDSRC(,"DUMMY","ECON_EXPR_DATA('FDS_ECON["&amp;H21&amp;"]',,,M)"))</f>
        <v>51.512165000000003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0</v>
      </c>
      <c r="Q21" cm="1">
        <f t="array" aca="1" ref="Q21" ca="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4.5</v>
      </c>
      <c r="S21">
        <f ca="1">Q21*Assumption!$E$27 + R21*Assumption!$F$27</f>
        <v>12.659999999999998</v>
      </c>
      <c r="T21" cm="1">
        <f t="array" aca="1" ref="T21" ca="1">_xlfn.PERCENTRANK.EXC(_xlfn._xlws.FILTER(S$4:S$24, ISNUMBER(S$4:S$24)),S21)*100</f>
        <v>18.099999999999998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aca="1" ref="M22" ca="1">IF(_xll.FDSRC(,"DUMMY","ECON_EXPR_DATA('FDS_ECON["&amp;H22&amp;"]',,,M)")=0,$J$28,_xll.FDSRC(,"DUMMY","ECON_EXPR_DATA('FDS_ECON["&amp;H22&amp;"]',,,M)"))</f>
        <v>51.512165000000003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</v>
      </c>
      <c r="Q22" cm="1">
        <f t="array" aca="1" ref="Q22" ca="1">_xlfn.PERCENTRANK.EXC(_xlfn._xlws.FILTER(M$4:M$24, ISNUMBER(M$4:M$24)),M22)*100</f>
        <v>18.099999999999998</v>
      </c>
      <c r="R22" cm="1">
        <f t="array" aca="1" ref="R22" ca="1">_xlfn.PERCENTRANK.EXC(_xlfn._xlws.FILTER(P$4:P$24, ISNUMBER(P$4:P$24)),P22)*100</f>
        <v>4.5</v>
      </c>
      <c r="S22">
        <f ca="1">Q22*Assumption!$E$27 + R22*Assumption!$F$27</f>
        <v>12.659999999999998</v>
      </c>
      <c r="T22" cm="1">
        <f t="array" aca="1" ref="T22" ca="1">_xlfn.PERCENTRANK.EXC(_xlfn._xlws.FILTER(S$4:S$24, ISNUMBER(S$4:S$24)),S22)*100</f>
        <v>18.099999999999998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54.718240000000002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0</v>
      </c>
      <c r="Q23" cm="1">
        <f t="array" aca="1" ref="Q23" ca="1">_xlfn.PERCENTRANK.EXC(_xlfn._xlws.FILTER(M$4:M$24, ISNUMBER(M$4:M$24)),M23)*100</f>
        <v>95.399999999999991</v>
      </c>
      <c r="R23" cm="1">
        <f t="array" aca="1" ref="R23" ca="1">_xlfn.PERCENTRANK.EXC(_xlfn._xlws.FILTER(P$4:P$24, ISNUMBER(P$4:P$24)),P23)*100</f>
        <v>4.5</v>
      </c>
      <c r="S23">
        <f ca="1">Q23*Assumption!$E$27 + R23*Assumption!$F$27</f>
        <v>59.039999999999992</v>
      </c>
      <c r="T23" cm="1">
        <f t="array" aca="1" ref="T23" ca="1">_xlfn.PERCENTRANK.EXC(_xlfn._xlws.FILTER(S$4:S$24, ISNUMBER(S$4:S$24)),S23)*100</f>
        <v>95.399999999999991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aca="1" ref="M24" ca="1">IF(_xll.FDSRC(,"DUMMY","ECON_EXPR_DATA('FDS_ECON["&amp;H24&amp;"]',,,M)")=0,$J$28,_xll.FDSRC(,"DUMMY","ECON_EXPR_DATA('FDS_ECON["&amp;H24&amp;"]',,,M)"))</f>
        <v>51.512165000000003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0</v>
      </c>
      <c r="Q24" cm="1">
        <f t="array" aca="1" ref="Q24" ca="1">_xlfn.PERCENTRANK.EXC(_xlfn._xlws.FILTER(M$4:M$24, ISNUMBER(M$4:M$24)),M24)*100</f>
        <v>18.099999999999998</v>
      </c>
      <c r="R24" cm="1">
        <f t="array" aca="1" ref="R24" ca="1">_xlfn.PERCENTRANK.EXC(_xlfn._xlws.FILTER(P$4:P$24, ISNUMBER(P$4:P$24)),P24)*100</f>
        <v>4.5</v>
      </c>
      <c r="S24">
        <f ca="1">Q24*Assumption!$E$27 + R24*Assumption!$F$27</f>
        <v>12.659999999999998</v>
      </c>
      <c r="T24" cm="1">
        <f t="array" aca="1" ref="T24" ca="1">_xlfn.PERCENTRANK.EXC(_xlfn._xlws.FILTER(S$4:S$24, ISNUMBER(S$4:S$24)),S24)*100</f>
        <v>18.099999999999998</v>
      </c>
    </row>
    <row r="26" spans="1:31" x14ac:dyDescent="0.35">
      <c r="K26" t="str" cm="1">
        <f t="array" aca="1" ref="K26" ca="1">_xll.FDSRC("-","DUMMY","ECON_DATE("&amp;$L$1&amp;",,, 'MM/YYYY')")</f>
        <v>05/2024</v>
      </c>
      <c r="L26" t="str" cm="1">
        <f t="array" aca="1" ref="L26" ca="1">_xll.FDSRC("-","DUMMY","ECON_DATE("&amp;$L$2&amp;",,, 'MM/YYYY')")</f>
        <v>03/2024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aca="1" ref="J27" ca="1">IF(_xll.FDSRC("-","DUMMY","ECON_EXPR_DATA('FDS_ECON["&amp;H27&amp;"]',,,M)")="-",$K$27,_xll.FDSRC("-","DUMMY","ECON_EXPR_DATA('FDS_ECON["&amp;H27&amp;"]',,,M)"))</f>
        <v>49.135437000000003</v>
      </c>
      <c r="K27" cm="1">
        <f t="array" aca="1" ref="K27" ca="1">_xll.FDSRC("-","DUMMY","ECON_EXPR_DATA('FDS_ECON["&amp;H27&amp;"]',"&amp;$K$26&amp;",,Q)")</f>
        <v>49.135437000000003</v>
      </c>
      <c r="L27" cm="1">
        <f t="array" aca="1" ref="L27" ca="1">_xll.FDSRC("-","DUMMY","ECON_EXPR_DATA('FDS_ECON["&amp;H27&amp;"]',"&amp;$L$26&amp;",,Q)")</f>
        <v>49.135437000000003</v>
      </c>
      <c r="M27">
        <f ca="1">K27-L27</f>
        <v>0</v>
      </c>
    </row>
    <row r="28" spans="1:31" x14ac:dyDescent="0.35">
      <c r="H28" s="116" t="s">
        <v>777</v>
      </c>
      <c r="I28" s="116" t="s">
        <v>778</v>
      </c>
      <c r="J28" cm="1">
        <f t="array" aca="1" ref="J28" ca="1">IF(_xll.FDSRC("-","DUMMY","ECON_EXPR_DATA('FDS_ECON["&amp;H28&amp;"]',,,M)")="-",$K$28,_xll.FDSRC("-","DUMMY","ECON_EXPR_DATA('FDS_ECON["&amp;H28&amp;"]',,,M)"))</f>
        <v>51.512165000000003</v>
      </c>
      <c r="K28" cm="1">
        <f t="array" aca="1" ref="K28" ca="1">_xll.FDSRC("-","DUMMY","ECON_EXPR_DATA('FDS_ECON["&amp;H28&amp;"]',"&amp;$K$26&amp;",,Q)")</f>
        <v>51.512165000000003</v>
      </c>
      <c r="L28" cm="1">
        <f t="array" aca="1" ref="L28" ca="1">_xll.FDSRC("-","DUMMY","ECON_EXPR_DATA('FDS_ECON["&amp;H28&amp;"]',"&amp;$L$26&amp;",,Q)")</f>
        <v>51.512165000000003</v>
      </c>
      <c r="M28">
        <f ca="1">K28-L28</f>
        <v>0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265.96499999999997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7058826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541.97649999999999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138771.67000000001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315.06450000000001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656094.5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91.808000000000007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201580.58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344.6465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209304.33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118.6785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36908.116999999998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279.62700000000001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395969.66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5272.6869999999999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2462458.2999999998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1811.52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452666.34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5528.4285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1923867.5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4312.674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658161.25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259.92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326495.38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193.08529873000001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80142.69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11234.092000000001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5193324.5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5431.4960000000001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7058826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74.272000000000006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157257.79999999999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438265.394344247</v>
      </c>
      <c r="E18" t="s">
        <v>723</v>
      </c>
      <c r="F18" t="s">
        <v>757</v>
      </c>
      <c r="G18" s="153" cm="1">
        <f t="array" ref="G18">_xll.FDSZ(F18,"FMA_MCAP(0,,,USD,""PORTAGG"")")</f>
        <v>438265.394344247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264.726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410453.16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33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859203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490.45100000000002</v>
      </c>
      <c r="E21" t="s">
        <v>736</v>
      </c>
      <c r="F21" t="s">
        <v>881</v>
      </c>
      <c r="G21" s="153" cm="1">
        <f t="array" ref="G21">_xll.FDSZ(F21,"FMA_MCAP(0,,,USD,""PORTAGG"")")</f>
        <v>23450.031921999998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570.71100000000001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2685921.5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84.100999999999999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91336.335999999996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1587.95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1706446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2425.6860000000001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2695164.3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909.41399999999999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2229665.5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15732.732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6342091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1151.0137500000001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2163202.2999999998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2828.768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3203385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286747.33500000002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56486140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541135.41546199995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56486140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326495.38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9802243"><![CDATA[{"FC0000CN^FMA_MCAP(0,,,USD,\"PORTAGG\")":7058826.0,"FC0000IN^FMA_MCAP(0,,,USD,\"PORTAGG\")":5193324.5,"SPY^FREF_MARKET_VALUE_COMPANY(0,,,USD,,0,,\"LEGACY\")":541135.415462,"FC0000US^FMA_MCAP(0,,,USD,\"PORTAGG\")":56486140.0,"FC0000GR^FMA_MCAP(0,,,USD,\"PORTAGG\")":80142.69,"GREK^FREF_MARKET_VALUE_COMPANY(0,,,USD,,0,,\"LEGACY\")":193.08529873,"FC0000GB^FMA_MCAP(0,,,USD,\"PORTAGG\")":3203385.0,"EWU^FREF_MARKET_VALUE_COMPANY(0,,,USD,,0,,\"LEGACY\")":2828.768,"FC0000CH^FMA_MCAP(0,,,USD,\"PORTAGG\")":2163202.3,"EWL^FREF_MARKET_VALUE_COMPANY(0,,,USD,,0,,\"LEGACY\")":1151.01375,"EWZ^FREF_MARKET_VALUE_COMPANY(0,,,USD,,0,,\"LEGACY\")":4312.674,"EWY^FREF_MARKET_VALUE_COMPANY(0,,,USD,,0,,\"LEGACY\")":5528.4285,"FC0000TW^FMA_MCAP(0,,,USD,\"PORTAGG\")":2462458.3,"EWT^FREF_MARKET_VALUE_COMPANY(0,,,USD,,0,,\"LEGACY\")":5272.687,"FC0000AU^FMA_MCAP(0,,,USD,\"PORTAGG\")":1706446.0,"EWM^FREF_MARKET_VALUE_COMPANY(0,,,USD,,0,,\"LEGACY\")":279.627,"FC0000NZ^FMA_MCAP(0,,,USD,\"PORTAGG\")":91336.336,"EPU^FREF_MARKET_VALUE_COMPANY(0,,,USD,,0,,\"LEGACY\")":118.6785,"INDA^FREF_MARKET_VALUE_COMPANY(0,,,USD,,0,,\"LEGACY\")":11234.092,"QQQ^FREF_MARKET_VALUE_COMPANY(0,,,USD,,0,,\"LEGACY\")":286747.335,"FC0000ZA^FMA_MCAP(0,,,USD,\"PORTAGG\")":326495.38,"EZA^FREF_MARKET_VALUE_COMPANY(0,,,USD,,0,,\"LEGACY\")":259.92,"FC0000BR^FMA_MCAP(0,,,USD,\"PORTAGG\")":658161.25,"EWG^FREF_MARKET_VALUE_COMPANY(0,,,USD,,0,,\"LEGACY\")":909.414,"FC0000MY^FMA_MCAP(0,,,USD,\"PORTAGG\")":395969.66,"FC0000PE^FMA_MCAP(0,,,USD,\"PORTAGG\")":36908.117,"FC0000SA^FMA_MCAP(0,,,USD,\"PORTAGG\")":2685921.5,"FC0000PL^FMA_MCAP(0,,,USD,\"PORTAGG\")":209304.33,"KSA^FREF_MARKET_VALUE_COMPANY(0,,,USD,,0,,\"LEGACY\")":570.711,"EPOL^FREF_MARKET_VALUE_COMPANY(0,,,USD,,0,,\"LEGACY\")":344.6465,"FTSEWIVNXXXX^FMA_MCAP(0,,,USD,\"PORTAGG\")":23450.031922,"FC0000PH^FMA_MCAP(0,,,USD,\"PORTAGG\")":201580.58,"VNM^FREF_MARKET_VALUE_COMPANY(0,,,USD,,0,,\"LEGACY\")":490.451,"EPHE^FREF_MARKET_VALUE_COMPANY(0,,,USD,,0,,\"LEGACY\")":91.808,"FC0000AE^FMA_MCAP(0,,,USD,\"PORTAGG\")":859203.0,"FC0000ID^FMA_MCAP(0,,,USD,\"PORTAGG\")":656094.5,"UAE^FREF_MARKET_VALUE_COMPANY(0,,,USD,,0,,\"LEGACY\")":33.0,"EIDO^FREF_MARKET_VALUE_COMPANY(0,,,USD,,0,,\"LEGACY\")":315.0645,"FC0000TR^FMA_MCAP(0,,,USD,\"PORTAGG\")":410453.16,"FC0000CL^FMA_MCAP(0,,,USD,\"PORTAGG\")":138771.67,"TUR^FREF_MARKET_VALUE_COMPANY(0,,,USD,,0,,\"LEGACY\")":264.726,"ECH^FREF_MARKET_VALUE_COMPANY(0,,,USD,,0,,\"LEGACY\")":541.9765,"SET-BKK^FMA_MCAP(0,,,USD,\"PORTAGG\")":438265.394344247,"SET-BKK^FG_MCAP_IDX(0,,,USD)":438265.394344247,"CNYA^FREF_MARKET_VALUE_COMPANY(0,,,USD,,0,,\"LEGACY\")":265.965,"FC0000QA^FMA_MCAP(0,,,USD,\"PORTAGG\")":157257.8,"CC_ZA^FG_COMPANY_NAME":"South Africa","QAT^FREF_MARKET_VALUE_COMPANY(0,,,USD,,0,,\"LEGACY\")":74.272,"NQG00809^FG_COMPANY_NAME":"Nasdaq South Africa","FC0000ZA^FG_MCAP_IDX(0,,,USD)":326495.38,"NQG00809^FMA_MCAP(0,,,USD,\"PORTAGG\")":null,"MCHI^FREF_MARKET_VALUE_COMPANY(0,,,USD,,0,,\"LEGACY\")":5431.496,"FC0000JP^FMA_MCAP(0,,,USD,\"PORTAGG\")":6342091.0,"FC0000KR^FMA_MCAP(0,,,USD,\"PORTAGG\")":1923867.5,"EWJ^FREF_MARKET_VALUE_COMPANY(0,,,USD,,0,,\"LEGACY\")":15732.732,"FC0000DE^FMA_MCAP(0,,,USD,\"PORTAGG\")":2229665.5,"FC0000MX^FMA_MCAP(0,,,USD,\"PORTAGG\")":452666.34,"EWW^FREF_MARKET_VALUE_COMPANY(0,,,USD,,0,,\"LEGACY\")":1811.52,"FC0000CA^FMA_MCAP(0,,,USD,\"PORTAGG\")":2695164.3,"EWC^FREF_MARKET_VALUE_COMPANY(0,,,USD,,0,,\"LEGACY\")":2425.686,"EWA^FREF_MARKET_VALUE_COMPANY(0,,,USD,,0,,\"LEGACY\")":1587.95,"ENZL^FREF_MARKET_VALUE_COMPANY(0,,,USD,,0,,\"LEGACY\")":84.101,"DUMMY^ECON_EXPR_DATA('FDS_ECON[NTCPMIINDEXSA@SA]',,,M)":null,"DUMMY^ECON_EXPR_DATA('FDS_ECON[NTCPMIMFGSA@TR]',,,M)":null,"DUMMY^ECON_EXPR_DATA('FDS_ECON[NTCPMIMFGSA@CN]',,,M)":51.78663,"DUMMY^ECON_EXPR_DATA('FDS_ECON[NTCPMIMFGSA@IN]',,,M)":null,"DUMMY^ECON_EXPR_DATA('FDS_ECON[NTCPMIMFGSA@GR]',,,M)":null,"DUMMY^ECON_EXPR_DATA('FDS_ECON[NTCPMIMFGSA@BR]',,,M)":null,"DUMMY^ECON_EXPR_DATA('FDS_ECON[NTCPMIMFGSA@TW]',,,M)":53.2,"DUMMY^ECON_EXPR_DATA('FDS_ECON[NTCPMIMFGSA@PL]',,,M)":null,"DUMMY^ECON_EXPR_DATA('FDS_ECON[NTCPMIMFGSA@CL]',,,M)":null,"DUMMY^ECON_EXPR_DATA('FDS_ECON[NTCPMIMFGSA@VN]',,,M)":54.71824,"DUMMY^ECON_EXPR_DATA('FDS_ECON[NTCPMIMFGSA@ID]',,,M)":50.6578,"DUMMY^ECON_EXPR_DATA('FDS_ECON[PMIQAWHEHE]',,,M)":null,"DUMMY^ECON_EXPR_DATA('FDS_ECON[NTCPMIMFGSA@KR]',,,M)":52.0388,"DUMMY^ECON_EXPR_DATA('FDS_ECON[PMIMYMANHE]',,,M)":49.89638,"DUMMY^ECON_EXPR_DATA('FDS_ECON[NTCPMIPHMANHE]',,,M)":51.30511,"DUMMY^ECON_EXPR_DATA('FDS_ECON[NTCPMITHMANHE]',,,M)":51.7474,"DUMMY^ECON_EXPR_DATA('FDS_ECON[NTCPMIMFGSA@PE]',,,M)":null,"DUMMY^ECON_EXPR_DATA('FDS_ECON[NTCPMIMFGSA@AE]',,,M)":null,"DUMMY^ECON_EXPR_DATA('FDS_ECON[PMIMFGSA@ZA]',,,M)":null,"DUMMY^ECON_EXPR_DATA('FDS_ECON[NTCPMIMFGSA@MX]',,,M)":null,"CAGDPY@QA^EE_ACTUAL_ANNUAL(MED,0)":16.2,"CAGDPY@TW^EE_ACTUAL_ANNUAL(MED,0)":13.5674535548706,"CC_VN^FG_COMPANY_NAME":"Vietnam","CC_PH^FG_COMPANY_NAME":"Philippines","USDVND^FG_PRICE_CHANGE(0,-1AM)":0.007855892,"USDTRY^FG_PRICE_CHANGE(0,-1AM)":1.835835,"USDQAR^FG_PRICE_CHANGE(0,-1AM)":0.0,"USDINR^FG_PRICE_CHANGE(0,-1AM)":0.2539754,"USDZAR^FG_PRICE_CHANGE(0,-1AM)":-0.16402602,"USDKRW^FG_PRICE_CHANGE(0,-1AM)":1.3138056,"USDTWD^FG_PRICE_CHANGE(0,-1AM)":0.8706093,"USDPEN^FG_PRICE_CHANGE(0,-1AM)":2.2651434,"USDPHP^FG_PRICE_CHANGE(0,-1AM)":1.1110187,"USDCLP^FG_PRICE_CHANGE(0,-1AM)":5.172705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4,34.7106307301712,40.2723415007705,42.486876295597,40.1820981843984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0133586712,17.4937634257935,21.2730240767352,20.3668122235533,19.1086464382895],"EWM^P_PRICE_RETURNS_PR('52W',2,-10AY,0,AM)":[6.519377,6.071186,20.47552,2.9827714,-2.351302,-3.7415862,-8.430391,-5.8097005,-8.770269,-11.532009,-5.253625,-16.14285,-21.798431,-24.04381,-35.201027,-35.453903,-29.8195,-27.517366,-21.760803,-18.751085,-20.83028,-11.291247,-15.819395,-14.60051,-8.282173,-4.8775196,16.519238,17.980862,5.7367682,-4.2231083,-3.8585186,2.5287151,0.43023825,-3.9070725,-3.2805383,5.649328,4.9809813,2.830708,1.4329791,3.7693024,6.5674186,17.521345,24.137985,29.641056,25.545084,22.158634,19.03783,10.533643,2.9666662,9.202981,10.281444,7.349324,0.63420534,-0.47775507,-5.3488913,-11.998266,-9.310889,-13.228703,-13.071066,-12.811703,0.19321442,-6.135207,-13.262516,-11.69511,-3.3578873,-4.2481184,-0.7740915,-7.195008,-14.204777,-23.616749,-19.261438,-10.428131,-13.305497,-3.4521043,-0.33698678,-2.51171,-5.339938,4.3841004,3.4854174,1.6828656,8.256793,22.482563,22.763348,12.879968,6.4998507,-6.5969706,1.5338302,0.77940226,6.010556,-9.665489,-8.653522,-5.2630663,1.5657425,-1.2778282,-6.1594305,-5.991614,-10.1142645,-4.410672,-9.588737,-15.05295,-16.434092,-3.1761646,-6.9263577,2.6049614,-13.616425,-11.926424,-9.116006,-10.296607,-6.3802185,-1.4980972,-3.3768356,4.1944385,0.38450956,-2.6494205,-2.0269632,-8.976263,2.7029514,2.5262594,6.328726,14.597988,16.115427],"GREK^FG_TOTAL_RETURNC(-10AY,0,AM)":[-0.176996,-0.26595592,-5.288887,-11.027688,-9.229958,-4.59035,-9.98782,-27.194977,21.482182,-15.830124,6.422031,6.724131,-4.846531,-17.996603,-1.6563058,-1.8947423,14.699578,-16.651089,-7.63188,-15.405959,-8.454811,13.694275,7.1428537,11.111105,-19.529408,5.814326,-0.52089095,-0.55555105,1.8156409,4.115224,3.451264,2.727282,-2.528435,5.7068586,5.15337,10.851812,6.8421006,2.4630547,2.5961637,-12.558579,-2.2508085,-0.76754093,15.45676,11.730206,-10.236216,-5.3606215,9.474754,-14.769512,0.33111572,-0.22002459,-1.102525,-7.5808287,-6.875759,-6.3471375,-3.854984,6.116426,9.444451,0.6345153,7.187903,0.35294294,12.573934,1.3598323,-6.6047487,3.3149242,5.8823347,-1.0100842,4.285705,-2.433461,-23.90194,-23.758389,8.861613,6.415093,-2.1276593,6.458223,1.0768414,-3.8740873,-8.513856,29.350222,12.899113,-9.164542,5.3813577,6.8757534,7.5244546,-0.9797096,0.6713748,-4.071605,5.0493956,-5.99094,6.520939,-11.234778,5.1332235,6.6032767,-3.2154322,-2.8792918,3.2687187,-2.0610929,-11.424279,1.2760758,1.0079741,-11.060291,12.716234,7.424307,3.8609982,14.269197,8.678246,-9.060198,5.808842,10.533035,4.5913935,8.363235,-2.9728353,-12.810362,0.78765154,12.052894,1.396811,4.723346,3.1443357,-0.024992228,2.411902,3.4533262,-5.8918357],"UAE^FMA_DIV_YLD(NTMA,-10AY,0,AM,\"PORTAGG\",\"MEANR\")":[2.71993042005342,2.71829978454548,2.58127246511749,2.54128845116663,2.79133623757473,2.94233036611571,3.36200592234724,3.50642503468798,3.41134361249899,3.75181010118913,3.08733741188324,3.34228368589127,3.46133276394183,3.48687203957463,4.03635701355824,4.08641280958202,4.1046155570588,4.26214020832092,4.09786865752685,4.71363867097256,4.4743618349737,4.09579819924742,4.03960612549101,3.97954748559299,3.96606639599072,3.79530134860881,3.7495489262143,3.66292807261226,3.74730211534037,4.06787452659127,4.16820198533629,4.11323143414171,4.06522062602522,4.20174059946315,4.03534057126694,4.00899040132133,4.04216526068241,3.94042930747285,4.01521257707644,4.2503743873459,4.19711432305686,4.43842043751783,4.50365344124909,4.20421888397222,4.53666972472183,4.65377590518211,4.81868119730004,4.85421440263934,5.00009015838208,4.7176414855277,4.75945635245016,4.774931119222,5.05202538052351,4.9911703999819,5.22102828289127,5.13273721301767,5.02195533331297,5.13590310122054,4.74268192024895,5.27509770125616,5.22556471381333,4.8596427701756,4.9617719041487,4.78209578071247,4.70975403833259,4.95456662908664,5.08824594195566,5.22359192422019,5.50973181125731,6.80819399360075,4.75716790976529,4.38565144361654,4.47737258929644,4.59963720429754,4.50512921695955,4.45173074476562,4.07676215368872,4.73979117805522,4.52448772289779,4.19249505900839,4.53261462073194,4.44643137650595,4.47291935993568,4.23239904921028,4.57098932439037,4.64647961430677,4.47615680270469,4.13297020181806,4.0816734588518,3.81921280892591,4.39295691096811,4.20717696552516,4.01964848507481,3.37137135908246,3.52018813087506,4.02877550696766,4.34636431517353,4.17035490760846,4.0232026224423,4.36785175574363,4.38167239470677,4.44279047232527,4.71816841876048,4.8807786083484,4.67152354147342,4.63914671987984,4.35355188079646,4.58968309755507,4.40091259925077,4.20089340873503,4.25119829404623,4.26503208141924,4.94952664913927,4.69220995979062,4.5749607247256,4.55497541902767,4.93895374331271,5.26227721319817,5.6878495586543,5.98165353540263,5.81975255220342],"EIDO^FMA_DIV_YLD(NTMA,-10AY,0,AM,\"PORTAGG\",\"MEANR\")":[2.66209352811905,2.53941841358538,2.48923407209649,2.53900915192893,2.63186182937571,2.47804550349136,2.47427643630237,2.45074650292083,2.30660702444686,2.3366298495155,2.39803577539557,2.3600256090751,2.45810910281215,2.59265221230396,2.70033703794222,2.99578344444719,2.5240903856631,2.50384951763878,2.51448097282675,2.49587022209503,2.43731097773798,2.41200861001224,2.40890052697397,2.39849750809933,2.34642080720808,2.15585488184142,2.14750893778876,2.16793229098004,2.23034696861921,2.51696358758812,2.50697158409016,2.42562888476296,2.42647193576201,2.42276135252146,2.41806355397398,2.47796250154258,2.5407402891188,2.57486234693012,2.55076506845796,2.60966777006048,2.59636638287039,2.60031513236035,2.52760139066686,2.41040038614316,2.49264172936278,2.72885622885933,2.90859504041316,2.98332524754587,3.2572152246202,3.02603807868989,2.93499025368022,2.99213019813628,3.14120421826862,2.93137058494636,2.86556818398265,2.76651866352194,2.83441180004188,2.81298085785928,2.81416193776764,3.088862591915,2.78228414707684,2.73573475683204,2.79717599569135,2.83755870503153,2.74123144662163,2.87477229135925,2.77449752998352,2.76221562291334,3.19306488724328,3.98204146584496,4.0654117929273,3.52191681764861,3.01048449938573,2.86520551553949,2.68486222638252,3.04420762351139,2.84404188724888,2.39829194213909,2.23377996183143,2.3827295092948,2.48033356835013,2.5999308847285,2.77272126356992,2.83088414981115,3.05825974452758,3.12761744540653,3.10628721439222,3.19063742871279,3.01234056805799,3.11239377373455,3.18189927052195,3.1484374645535,3.00289716664567,3.22417871579065,3.23422254874255,3.44106636914162,3.57795924405756,3.62600573525446,3.66359408290709,3.69183284437501,3.86921104502724,3.92779227183392,4.10399854797564,4.1428493247689,4.25276230284,4.46335942157422,4.41580396856488,4.65202203856767,4.36253734621351,4.12730812018875,4.19633019212239,4.18823341442017,4.40757677430625,4.21452807402912,4.1094665869873,4.22270029256855,4.09852547311211,4.05067553330356,4.49825626943532,4.58582805432683,4.64931401322812],"EWW^FMA_PE(NTMA,-10AY,0,AM,\"PORTAGG\",\"MEANR\")":[null,null,null,null,null,null,null,null,null,null,null,null,null,null,null,null,null,null,null,16.6600212000288,17.6069587228401,18.5651493502862,19.4745245383749,19.2684123083504,18.0305284086266,18.4820604182099,18.423170247326,18.0838102567477,18.1305147713206,16.6593521989137,16.1277863134586,16.495710208372,16.3488453232643,17.3023137546744,16.7907752910439,16.6657365437143,16.5367680514803,17.4087848965597,17.163431345528,16.6543997041967,16.0625409741118,15.5214806966427,15.8094780451366,16.4004033871537,15.3587816477678,14.8803679822121,15.5073539927887,14.3645506281839,14.9332593374906,15.5973574211892,15.3784575801428,15.0579521412802,13.8893186024176,12.2691627256789,12.4106135292408,13.1405652708563,12.9155347525031,12.9230466512754,13.6505027209293,12.6431666162396,12.9305071273584,12.4592356369207,12.5924733738228,13.3320621885226,13.8381289532665,13.5926281600938,14.0773167935969,14.243224469743,13.0852643999205,10.4936077994464,12.716337834654,15.3310582201377,16.8979540831166,17.1987385466075,16.6586956151167,15.3352050557921,14.358306754441,15.1288089044974,14.9410850084539,14.5643010468432,14.1540724895346,14.8306549386292,15.0447460984433,14.9984488316199,14.8994926756692,14.5790657908464,14.6538177329572,13.8008452899368,13.8425767841945,12.8429891320422,13.9188026996312,13.0986705959058,13.6274112184376,14.0784541767035,13.1903429736942,12.9636422163514,11.8456843043434,11.7558481655576,11.4745717056234,11.1909126518388,12.069262119079,12.5136006821782,11.9720805210591,13.0694891266765,12.652043895043,12.539033152489,12.6365721037966,12.031712262653,11.7763212945493,12.1616635432684,11.8151223170711,11.4457738327092,11.0427669450944,11.9456033899111,12.9974668025339,12.7902285345717,12.425594297796,12.6668391192043,12.6858368329127,12.0098193292947,11.2318672491305],"MCHI^FMA_PE(LTMA,-10AY,0,AM,\"PORTAGG\",\"MEANR\")":[9.32438068017972,9.70503941668866,9.66878701020614,9.40398021064681,9.35299125337429,9.77721380898662,9.88161268352179,10.6819807122342,10.8550849099166,10.8165725123335,11.5934548257766,11.4732017474473,11.2712203393413,10.4260460308219,9.87586320712594,9.69800331419534,10.2862808553866,9.92957177535209,9.88401810660387,9.38772660918111,9.35854714289755,9.49961989401878,9.72179842289526,9.74020499346772,10.2445690212663,11.0717736264049,11.7797486510716,12.6854227411062,12.8330223637688,13.3098488577944,12.948865843864,13.7960801244259,14.0635859284303,14.0012624098013,13.9440235075567,14.1322371378795,14.0996772239966,14.5158439621705,14.5976449862302,14.7017753556119,15.0051414203602,15.5927901443915,15.3404334423401,16.8688177200905,15.3586950861764,15.0277926838175,14.7963221647615,14.7555125996273,14.1644905383667,14.2124925849429,13.7272680190312,13.2902380442386,11.8884201766867,12.4068493418734,11.3829139275013,12.2262048063414,12.8264711882089,12.8021580413247,12.8972938576481,12.3095280731645,12.6584546991429,12.708619443747,12.3076318096062,12.239705390728,12.5292481162499,12.9777690031315,13.8050404094418,13.4903841343301,13.0324376563441,12.9167197307348,13.1929038990004,13.1884069517597,14.1684300199501,15.0165794787449,15.8961612313778,15.7265537293316,17.0300486508193,17.4542881022707,17.5757352320213,20.4617310189275,19.7817138895554,19.4002160338154,19.1911297865805,18.886359151699,18.9384125443964,17.1555334075093,16.5551725985174,16.0594467101568,16.0073751764551,14.913112771248,13.969081631199,13.4476993403672,13.0679664874777,12.7894583114506,12.4745608853832,12.5411050161567,13.2321943308552,12.6860843991968,12.5719056740139,11.6702661226626,10.0778092109654,11.2546465420822,12.3665983754521,14.2073337501759,12.3733308005286,12.2912348678514,12.1270229186111,11.7725901859223,11.8464306874508,12.2225792973938,11.5979021605222,11.3431428960206,11.2510086080808,11.118459119152,10.8253115199293,10.1886245214857,10.4758569446974,10.4100665756014,10.5791689409613,10.7362228046417,10.5262048963865],"DDR3512M-FDS^MAX(FG_PRICE(0,-5AY))":3.3053632,"PASP-FDS^MAX(FG_PRICE(0,-5AY))":3158.12,"PLATI-FDS^MAX(FG_PRICE(0,-5AY))":1272.59,"W-FDS^MAX(FG_PRICE(0,-5AY))":14.2525,"COPP-FDS^MAX(FG_PRICE(0,-5AY))":5.119,"FC0000SA^FG_PRICE(0)":47.631172,"SET-BKK^FG_PRICE(0)":1300.96,"FC0000GR^FG_PRICE(0)":9.346842,"FC0000MX^FG_PRICE(0)":457.09543,"FC0000PL^FG_PRICE(0)":217.5467,"DUMMY^ECON_EXPR_DATA('FDS_ECON[NTCPMIMFGSA@EME]',,,M)":null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5,"CC_AE^FG_COMPANY_NAME":"United Arab Emirates","CC_ID^FG_COMPANY_NAME":"Indonesia","USDVND^FG_PRICE_CHANGE(0,-1AY)":8.068525,"USDTRY^FG_PRICE_CHANGE(0,-1AY)":25.800085,"USDQAR^FG_PRICE_CHANGE(0,-1AY)":0.02746582,"USDINR^FG_PRICE_CHANGE(0,-1AY)":1.622355,"USDZAR^FG_PRICE_CHANGE(0,-1AY)":-2.4932027,"USDKRW^FG_PRICE_CHANGE(0,-1AY)":5.2973747,"USDTWD^FG_PRICE_CHANGE(0,-1AY)":4.4276714,"USDPEN^FG_PRICE_CHANGE(0,-1AY)":5.412698,"DUMMY^ECON_EXPR_DATA('FDS_ECON[PMIDMMANHE]',,,M)":null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455.0,"USDTRY^FG_PRICE(0)":32.7835,"USDQAR^FG_PRICE(0)":3.641,"USDINR^FG_PRICE(0)":83.3875,"USDZAR^FG_PRICE(0)":18.26,"USDKRW^FG_PRICE(0)":1376.5,"USDTWD^FG_PRICE(0)":32.4415,"USDPEN^FG_PRICE(0)":3.83075,"USDPHP^FG_PRICE(0)":58.609,"USDCLP^FG_PRICE(0)":943.925,"KSA^P_PRICE_RETURNS_PR('52W',2,-10AY,0,AM)":[null,null,null,null,null,null,null,null,null,null,null,null,null,null,null,null,null,null,null,null,null,null,null,null,null,null,null,-14.87515,-10.769331,2.1915674,7.129097,29.530287,19.45386,14.926982,5.953741,9.080708,21.629692,19.93301,24.067831,31.360699,16.952251,3.2460928,5.20947,11.935198,10.916079,21.169699,26.82643,25.089872,16.465437,22.569168,17.716217,16.729784,19.744003,14.850187,14.135671,17.628908,22.123062,17.340065,17.292488,9.69659,8.881914,8.376158,5.6452394,3.9286017,2.7701378,8.616114,11.669672,-5.069208,-13.131637,-29.195059,-27.121527,-17.233007,-16.229607,-16.276371,-4.153019,0.9657979,1.6000032,8.77527,2.426815,8.252848,18.394756,45.30145,56.387184,50.216484,50.52167,48.624302,44.422245,41.942287,52.47254,28.905891,33.63106,44.23363,47.366188,40.989685,34.194626,21.517563,7.2155,12.053049,13.662863,0.064992905,0.6602764,-0.5229473,-6.9057646,-10.287041,-20.712685,-18.864584,-17.709232,-8.814073,0.92418194,-0.06873608,-8.081931,-3.1287253,-13.4386835,3.1073809,15.071499,12.410879,25.930643,18.994797,7.746589,1.1742592,1.5710592],"EPOL^P_PRICE_RETURNS_PR('52W',2,-10AY,0,AM)":[27.13034,13.197147,6.994188,0.7754803,-9.57266,-11.678499,-15.614528,-16.993183,-20.09629,-18.776094,-10.470271,-17.419815,-18.07049,-21.000326,-20.856249,-25.330776,-24.545294,-29.766983,-20.883984,-25.321669,-23.591345,-15.259218,-26.559574,-25.23266,-26.810307,-20.010185,-14.473284,-9.44556,-8.83938,-6.161791,-1.9287586,28.326618,22.26944,16.955841,30.68241,37.98759,49.893333,48.39095,58.590866,45.975555,49.724052,63.242306,55.30603,52.048336,27.579784,14.0490055,8.708334,-4.033077,-11.130583,-3.0133665,-8.026468,-7.2101474,-16.335619,-12.371135,-14.2103195,-19.007374,-9.961825,-6.3611507,-5.958283,-4.6043396,12.609541,-3.0825078,-18.974638,-13.543248,3.737831,-5.0031004,-5.9740543,-12.443829,-25.00512,-39.114697,-36.22483,-23.779202,-26.791842,-18.996262,-4.544181,-17.648428,-33.226032,-13.254059,-6.0046377,-4.8010945,4.465008,32.54584,39.42,41.91319,35.358036,20.502544,23.639048,32.32789,66.20729,10.790073,8.460653,6.978047,-2.777928,4.740727,-17.22259,-24.676537,-32.94662,-34.02611,-40.83697,-46.24188,-45.48666,-24.30365,-26.024883,-15.700346,-9.588498,-18.640911,11.200285,11.628187,30.965567,53.581917,52.71076,50.442886,60.840332,54.711067,56.538963,30.091976,52.394176,62.731754,42.960514,45.55782,35.94606],"EWZ^FG_TOTAL_RETURNC(-10AY,0,AM)":[2.9826403,6.256497,3.2081366,-11.883998,-11.185205,1.356256,-11.7660885,-1.4250517,-1.6402543,-14.38666,21.62429,-9.989142,1.6287565,-13.754535,-11.005962,-18.70815,11.240303,1.6550541,-5.896938,-14.871084,8.220661,33.333336,9.782612,-11.915332,11.406016,12.933755,2.3587823,4.6998143,8.28265,-9.307301,-1.334697,14.315975,-0.10590553,-1.5107334,0.026905537,-4.492867,-3.531456,10.100115,7.1944475,2.2205591,1.4156699,-1.3237059,-0.6328523,17.415035,-3.9087296,-4.2656064,-1.1024356,-13.492805,-13.000089,15.177166,-12.360472,4.7840953,18.707382,-0.5744219,-2.886647,12.5787735,0.3032446,-5.3953466,1.4011741,-2.3515165,9.9224205,3.9341211,-13.160211,7.01977,6.8671584,-6.7139444,13.799513,-3.0557692,-16.18964,-37.982273,3.2366514,9.6498375,5.983269,17.340422,-6.648535,-11.103916,-1.0560751,25.248432,8.994091,-3.5859823,-10.115528,1.5987515,13.020682,6.224406,7.4283004,-3.7891626,-6.639743,-13.115191,-6.3492117,-2.359593,1.7046094,12.170828,5.585873,13.712382,-10.588241,6.818187,-18.876802,4.229939,11.030173,-8.434862,7.301271,-5.7233753,3.1642437,4.9261093,-8.551306,-2.1635473,5.9595227,5.907321,8.579838,5.2316427,-5.091339,-3.8813531,-1.7399848,13.9993305,6.620884,-4.955858,-0.05993247,-2.7886093,-2.7143657,-3.6144614,-7.1470795],"SET-BKK^FMA_DIV_YLD(NTMA,-10AY,0,AM,\"PORTAGG\",\"MEANR\")":[5.48084492960388,5.62454696184285,3.40548307294317,3.3138960114965,3.42650955855676,3.31169595498065,3.46076334403643,3.22475326481064,3.22013291833098,3.4623458560029,3.39092653032772,3.45170295062785,3.40500504834327,3.63380901946374,3.69478079128431,3.72952472784511,3.60840221936073,3.70197728567659,3.86098351643691,3.72910627523603,3.51195738457779,3.40661112477221,3.39622599182637,3.35749409262923,3.31522632684393,3.12861538691905,3.11225818293433,3.31935917344049,3.30127558717782,3.27500738583526,3.26057978921753,3.12600579210554,3.15172360091443,3.13062934264474,3.17881197448565,3.17554434912838,3.19317770074726,3.23796865472367,3.19544749823982,3.05533185671561,2.99965550246687,3.04584957084931,3.02203455971163,2.87373029747552,2.94272248131528,3.03993402584545,3.06192909457266,3.16316156157918,3.45713524455139,3.25284291542353,3.19826742826454,3.18698788922165,3.45939233836007,3.44516520664067,3.59956881612755,3.38789618585332,3.26437867439072,3.32701529557189,3.26338137191031,3.32042852185986,3.11733585484992,3.14130357213755,3.31507049115987,3.24947242066245,3.29758221450393,3.21508582782269,3.2344881879613,3.38381309270189,3.72027451413587,4.26353941077334,3.41327186140099,3.08696345306176,3.10947483320691,3.05126399855744,3.07928781860119,3.16263957461784,3.27437046628655,2.746564377006,2.8069507692403,2.83151833736383,2.84618437692936,2.77146143123978,2.85168075155053,2.88178515440825,2.90438324367071,3.01354811328783,2.84353560116571,2.85338938129868,2.85735921319674,2.90253573318224,2.88704704321994,2.89808892312396,2.88068673464388,2.90518567605144,2.99627252587763,3.02043036991319,3.10951420765628,3.17292504164038,3.06276611165324,3.13289602960289,3.13300967516011,3.04243384175304,2.98835019258545,2.96296051643826,3.12458983876805,3.10032169274858,3.25934208039905,3.17831719411634,3.28585293193801,3.07836360789428,3.06088001593928,3.24127306964309,3.47739744060683,3.37108526894178,3.3596762282822,3.52661406389105,3.4559617607294,3.53367481499077,3.62841530782876,3.68433308547062,3.86401895575936],"CNYA^FMA_DIV_YLD(NTMA,-10AY,0,AM,\"PORTAGG\",\"MEANR\")":[null,null,null,null,null,null,null,null,null,null,null,null,null,null,null,null,null,null,null,null,null,null,null,null,null,2.24654382706648,2.22930423124405,2.29974503999138,2.27681512483576,2.16370224657203,2.32935313836923,2.28170192430299,2.28937037590039,2.31620174167321,2.27185581455522,2.21634356292313,2.09345312294137,2.14156201832991,2.11208319727132,2.16478778201466,2.12022059601327,2.1353613035469,2.21266525500346,2.06907043708745,2.29918034731216,2.46853171268919,2.71505565282119,2.72581382348446,3.02614936822898,2.99152864473035,3.17674028800713,3.05269167251167,3.34884272206803,3.2919213063253,3.37657530514416,3.19175022756275,2.83489788491449,2.86118596718033,2.70447203536305,2.85962203259625,2.68111358419319,2.69314408128992,2.72713219335039,2.70353758628216,2.69912640481726,2.57982939438484,2.4897716662808,2.50135915220429,2.50769764598372,2.59590020303243,2.40104338376803,2.37472554476244,2.14732273234892,1.98458521331242,1.87250771503338,1.99633825202955,1.96582864291167,1.91201279528551,1.81741495627993,1.71982846153183,1.76599830987992,1.89713676358593,1.90104802163345,1.80913637157151,1.80545319845224,2.01568872877218,1.99776143677663,1.98713305031969,2.01641366139368,2.00509078744007,1.96351487362919,2.2195331712532,2.19450034781711,2.41705624969606,2.55605211433807,2.46243605329421,2.22849296773196,2.38178360427554,2.43650001639405,2.64042847991636,2.83762879043627,2.64970419081726,2.55460214360121,2.36956614177432,2.43011107628466,2.49155613642765,2.48653600010329,2.60376621960739,2.61162604476916,2.50193851747991,2.59305075535565,2.64408427221899,2.74645752894187,2.73144289094108,2.7782024760675,2.87539796049549,2.76652819537146,2.80054825727493,2.80321805841887,2.85294550839091,3.03132805921765],"EWM^FMA_PE(NTMA,-10AY,0,AM,\"PORTAGG\",\"MEANR\")":[15.7817490232232,15.7323194113043,15.8928329278416,15.6543876724608,15.4144566942522,15.622533182123,15.1603573191634,15.2789921781148,15.9371721658981,15.8649195016944,16.1116279721755,15.5001119836828,15.1394660720864,15.120547525669,14.522103977506,14.6115912892973,15.4559576767556,15.5170723914256,15.4033301419804,15.1004320966704,15.599515514504,16.0742419105602,15.8169261851241,15.7209763177787,16.2132922402946,16.4053877659338,16.7983823150725,16.7231146207023,16.6920460629748,16.2568472984344,16.2831776551495,16.7323198720637,16.6947538359821,17.0234640693854,17.0562177363026,16.8872955566577,16.5059087638275,16.4018052613329,16.3792534944039,16.1984594855048,16.0122802828828,15.5941400611348,16.2888074505727,16.950125783914,16.5884567556532,16.3601075459447,16.3832313247331,16.0132109425966,15.2408042052964,16.1856191930338,16.7250087745455,16.3667547544371,15.290796364053,15.7360787640921,16.0151163472174,16.294436216567,16.651600337052,16.0675766597145,16.100997667974,15.9440290480755,16.7462985994578,16.4607664640565,15.8959653517339,15.9264085083273,15.7276035922452,16.0527118088353,16.2601349319802,15.5841734029365,15.4946306254689,14.605310917053,15.9151374443343,18.4700037953148,18.8829471938403,19.7498854333849,18.5809903580668,17.4753756964877,16.3312361673088,16.0693218946886,15.0526802132366,14.297131342069,14.0255274272844,14.2386551105429,14.2348113569611,13.9718141733554,13.6429931043388,13.4949593475602,14.2132563470163,14.1931903267689,14.5793306140097,14.3236879919043,15.4929240745046,15.1396115003866,15.5051641903556,15.3447205383858,15.0205670897836,14.4180956244263,13.5426811061402,13.8730205180588,13.9582483933191,12.8658185728937,13.1445299486029,13.4952042491412,13.431098203022,13.5934624141984,13.299063368184,12.9084325487885,12.9899217650027,13.1346082008979,13.2930917624865,13.8296983995238,13.8417237331164,13.6601537983188,13.5973816100203,13.5417574443023,13.6347097511938,13.8190804987516,14.2169061319513,13.8645283030647,14.1763815625504,14.3856163768665,13.8753347866914],"GREK^FMA_PE(LTMA,-10AY,0,AM,\"PORTAGG\",\"MEANR\")":[25.3683165159668,23.2812849056443,21.4480335466431,18.8218680748376,16.9893603599536,18.5590977432304,17.198812330589,13.1938104532188,18.2156736385307,17.0669203222175,15.9115383968722,14.8387689278577,14.0994711440093,12.5788157388438,11.2427748825044,11.0188896752621,11.229319628391,14.3162751259324,-4.38756191783216,-0.65297841891862,-0.118685354826473,0.80914927077213,2.41555833890997,3.86327734331287,4.11612175976614,5.80600210048709,6.71706620054622,9.14003113449052,11.1725669373707,13.7480940893263,14.3816052764052,14.1295414481491,14.3949757653756,14.063630478,14.3390265446845,15.2845984561794,15.1398212357877,15.2522592072383,15.4559356355681,14.4231842348464,16.4595666556644,16.9600005830391,20.3316441049064,22.846749129131,23.9417061514241,23.0353833456184,22.7652612580309,21.8233594980342,21.5930000934579,21.092395679309,21.3242364240435,21.0608868208273,19.0350552190037,17.5237646879756,14.3173511569643,17.4643564046542,18.7865892897296,18.6084228624979,18.4561126574131,17.8581388037435,17.672993964141,18.1944484773561,18.858157784666,19.6085189246345,15.7317946344354,15.7108850553119,17.9843822551848,18.7092051537961,12.5473731919121,11.7572277301548,12.3297234461309,12.75313970105,15.0652271349334,15.3894592592306,15.0199202852175,15.5056098474488,13.7057906212408,16.138725392174,18.4622240180709,17.3538547728072,17.8172669033894,17.504113962661,17.4616447768222,17.1447831763379,17.0019149859136,15.76521956284,15.7702312238099,13.6080191857576,14.1780929534159,13.4203283570577,12.6370151054919,-87.1559575840419,-96.6066931491824,-86.8136805029902,-75.7191308321987,-65.8390324551395,-55.3131448199012,-45.0454122090464,-35.0722000366378,-25.5032759827387,-14.7783416988715,-5.23460106182331,5.20091641422021,6.79959071025012,7.85309188716607,7.6066029946602,7.55512315460372,7.72149273557985,7.79564084346518,8.10110443366501,7.63335309060232,6.90039999700201,6.72507878676145,6.61064673405664,6.24999378196029,6.46398089298769,6.68174189158725,6.76949292315639,6.87082352987608,6.85977857548971,6.82328980494753],"DDR3512M-FDS^FG_PRICE_CHANGE(0,-1AY)":-7.49632831959957,"PASP-FDS^FG_PRICE_CHANGE(0,-1AY)":-28.7321830457614,"PLATI-FDS^FG_PRICE_CHANGE(0,-1AY)":8.38709677419356,"W-FDS^FG_PRICE_CHANGE(0,-1AY)":-15.5928326343881,"COPP-FDS^FG_PRICE_CHANGE(0,-1AY)":18.0083322134122,"FC0000CN^FG_PRICE(0)":234.84618,"TUR^FG_PRICE_MAVG(0,,,,30)":42.082333,"INDA^FG_PRICE_MAVG(0,,,,30)":54.099,"EWY^FG_PRICE_MAVG(0,,,,30)":64.556335,"EPU^FG_PRICE_MAVG(0,,,,30)":41.954155,"ECH^FG_PRICE_MAVG(0,,,,30)":27.649666,"VNM^P_PRICE(0)/P_PRICE_LOW_PR(0,,,,,,\"PRICE\",\"INTRA\",\"52W\")-1":0.057341456,"UAE^FMA_PCT_ABOVE_MAVG(200,0,,,,\"PORTAGG\")":19.4444444444444,"SET-BKK^PERCENT_CHANGE(FMA_EPS(+1,0,,,,\"PORTAGG\",\"MEAN\"),FMA_EPS(+1,-3AM,,,,\"PORTAGG\",\"MEAN\"))":-2.87497926331051,"MCHI^FG_TOTAL_RETURNC(0,-3AM)":6.608534,"KSA^FMA_ROE(NTMA,-20AY,NOW,FY,\"PORTAGG\",\"MEANR\")":[null,null,null,null,null,null,null,null,null,null,null,12.9007124779981,11.3294751772354,11.9967853551854,12.1701096511068,11.2305559843055,10.146987069978,12.7997878100329,13.7783180290485,11.758331061377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5.992162524423,33.4393914277983,46.6891789833031,45.8884955785338,54.298016780603],"VNM^P_PRICE_RETURNS_PR('52W',2,-10AY,0,AM)":[13.626968,18.653679,37.98536,25.588345,13.012528,7.8218937,2.150035,-9.676271,-7.978326,-17.852242,-5.887294,-11.538529,-10.019482,-11.030608,-25.909101,-28.964006,-16.114914,-22.0039,-18.417316,-23.353249,-25.793774,-14.580435,-18.753613,-18.331564,-17.751127,-15.692496,2.0700455,2.867365,-11.225486,-12.795544,-9.884739,3.8344622,-1.5449524,2.1719098,-0.098371506,3.6916137,5.8929324,0.3512621,-2.3871243,0.3060937,12.829411,31.660961,39.253414,47.37972,39.713623,40.00895,29.998434,14.494824,8.341026,10.75089,16.526663,14.151597,-4.3572664,-5.136055,-15.129339,-19.41815,-9.977961,-14.586407,-5.7319045,0.38204193,1.6408563,3.38341,-6.061876,-3.1998038,10.240019,4.37274,7.2190166,-1.1368513,-16.995262,-35.637276,-25.300724,-14.420832,-16.503216,-15.225082,-4.6059904,-7.657546,-9.645623,1.5772104,8.306086,8.402813,25.253033,62.266304,54.192795,43.72257,53.34084,39.671387,36.3724,30.2693,39.397694,29.463923,23.715508,17.041565,11.407065,6.5845966,-10.654486,-17.885006,-27.698195,-23.012049,-19.82956,-29.3356,-41.65609,-42.65446,-43.176716,-32.255543,-41.743927,-35.49918,-27.431261,-21.121174,-7.5064125,1.0074496,-1.8902123,1.0887861,3.3405185,12.572908,14.871836,4.9507856,26.556183,21.22556,10.001099,9.897697,-5.507672],"EPHE^P_PRICE_RETURNS_PR('52W',2,-10AY,0,AM)":[7.5184226,2.1796584,32.43785,12.145388,7.8522205,18.713713,26.671577,32.299923,24.199545,25.354313,21.183443,7.135761,5.5983305,2.7976274,-8.2645,-11.552215,-4.412466,-12.247282,-10.690462,-22.197306,-21.272188,-11.99106,-15.492142,-6.33198,-0.6495714,3.3640265,14.964163,11.773241,-0.8817494,-5.1903543,-5.826509,13.841475,2.369976,-4.1353884,2.3879766,-0.13989806,-4.846847,-6.726116,-6.8363132,-0.53284764,3.5428524,16.4626,21.538198,15.638304,9.265005,-0.3997624,-5.295068,-9.783375,-18.410992,-11.009682,-7.921803,-17.739904,-17.383171,-14.13027,-16.215998,-12.435091,-6.8677607,0.05184412,4.393089,2.1934032,21.709597,12.834191,2.368617,11.57403,19.186234,9.825158,8.847702,-5.6529465,-12.197346,-33.59813,-28.666233,-27.181799,-24.581104,-27.044403,-20.320814,-19.919533,-18.763233,-8.852273,-4.849601,-4.325032,2.103293,26.689552,20.412468,27.639389,17.69154,8.794821,15.03737,12.056076,14.231777,0.9945512,0.47476292,3.7008524,10.288358,4.056084,2.0541668,-0.26691556,-16.18727,-7.868224,-9.119206,-21.120298,-23.55165,-16.199184,-18.8702,-6.3638983,-18.527143,-10.0308895,-6.833905,-9.320969,3.413725,7.3527813,-8.088517,12.043333,-1.578486,-2.6659489,3.1484008,-7.4779987,5.749285,3.3872008,-1.5681207,-1.7608941,-5.7680845],"EWY^FG_TOTAL_RETURNC(-10AY,0,AM)":[-0.29159188,1.8008232,0.786221,-7.2007236,-5.528617,-2.6694,-0.5785525,2.0937681,-0.73619485,1.2184381,9.630144,-7.9726276,-3.544879,-7.368231,-7.122117,-1.9587457,14.452707,-0.8170843,-3.0710936,-6.56516,-2.0105839,11.403894,2.4621844,-5.7899656,1.4059067,8.496725,2.610445,4.305291,-5.764967,-4.018104,1.1334062,7.944894,2.3776293,6.557381,-0.48077703,10.209346,-0.40911436,2.1713495,-0.77542067,-1.505065,8.022332,4.2437434,0.501287,5.6825757,-8.79302,2.4275184,3.0471325,-2.589029,-9.76795,-0.4485607,1.2165785,1.3058305,-15.497285,7.228291,-3.0549824,6.3376665,0.07946491,-3.6366522,0.741601,-9.275317,7.951677,-4.576582,-8.296871,5.8026314,7.414758,0.47026873,6.728339,-2.9284716,-9.396637,-17.558224,13.109684,2.673173,8.4568615,5.537057,7.305324,-0.43323636,2.6107192,17.916107,7.3369026,11.093688,-4.515356,1.3299942,4.20686,-0.925827,1.5321136,-3.7243187,-4.7354403,-5.4842415,0.11110306,-6.572938,6.26359,-10.417461,2.5637507,-2.1129787,-6.391084,1.8839478,-12.633133,2.472055,-4.3456736,-14.73484,4.9837947,9.687376,0.7877946,15.544963,-10.5641365,2.6153803,1.0661364,4.005277,0.28526783,6.652975,-7.37887,-5.1831665,-7.811713,16.19693,6.640148,-9.821165,7.8151345,4.6141863,-5.6176424,2.194512,2.101028],"QAT^FMA_DIV_YLD(NTMA,-10AY,0,AM,\"PORTAGG\",\"MEANR\")":[4.34257196339129,4.07661299485271,4.07660663110487,4.0058750352855,4.0749570644673,3.99016129519455,4.43518674303446,4.34188102772839,4.12701566039391,4.59500407136526,4.49558036233289,4.70035542765138,4.63606321069692,4.71674100748444,4.9909028153336,4.93429238640933,4.88422957168509,5.4408762402681,5.48023533210675,5.90513934833749,5.07795098003631,4.31540848692734,4.30786232205911,4.3448207248952,4.26188447003295,4.01689881082924,3.61802670235937,3.90778566844092,3.89317329576549,4.31886054464163,3.88445354539569,3.60315971350677,3.77123068347459,3.89762736727242,3.97029620511719,3.89983354870329,4.47272381323914,4.1251565545099,4.40764191760361,4.68934856428575,4.53598873638331,4.71821659484348,4.32679265597609,4.02550259577914,4.85707817029101,5.01309513418291,4.69111632097107,4.78822741435088,4.88654149817758,4.55660932989599,4.25519764943803,4.39780640992807,4.27926089400651,4.40407666947056,4.5424590842939,4.32050986776443,4.57790264600661,4.46709203170057,4.18537111544981,4.39426142392822,4.08300979981691,4.08693471766139,4.33379295064358,4.16978479736891,4.14861452923779,4.1743338818406,4.04739336872682,4.12887042859739,4.51958487996831,4.6751820133956,4.31657929936205,4.08113072219839,3.87979914546466,3.67314362417072,3.50690142970091,3.55020666111534,3.71989733831001,3.64852100234744,3.64345995016225,3.79144979816741,3.89294947316357,3.92078792783364,3.76377920613781,3.80446054333195,3.90779385568925,3.91663293458514,3.89059973935541,4.00698924451728,3.76878200468785,3.86326759803471,4.0650474201085,3.95315565514365,3.8418014039248,3.63249114372507,3.82170875825012,4.22852462998977,4.31802317859063,3.9495468265882,3.82428800728913,4.094408724071,4.13547193260723,4.42562960429526,4.79673215479913,4.52295352006659,4.75130285757771,4.81371431543592,4.94396037250576,4.69455272313206,4.79118762860359,4.43396999964505,4.61287570310492,4.69280946045222,5.21947612390759,4.9382541500918,4.7282460005173,4.802738233986,4.74281799275612,5.03284622965552,5.77491083847004,6.01610924995012,5.60506348706007],"ECH^JULIAN(FMA_DIV_YLD(NTMA,-10AY,0,AM,\"PORTAGG\",\"MEANR\"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0],"EPU^FMA_PE(NTMA,-10AY,0,AM,\"PORTAGG\",\"MEANR\")":[13.9648827266302,14.6202442358621,13.7958460781461,12.9166898774483,12.1237132678657,12.1929160495294,12.3651355432338,12.6574052568907,13.0213612950914,12.4354957361059,12.9475966067546,13.7140009914137,13.995065909279,12.3800062362436,11.3336049905915,10.8769704759603,8.20524614940178,7.56977010973072,7.57282434651481,12.0517138593943,13.8731689751078,14.8123752101912,16.8508380810184,14.4098858652734,13.6673153105369,14.4445319485737,14.0140350818071,13.5696963309368,12.0820049803189,11.8421669191518,11.5203958450199,12.895951670287,12.8481743546414,13.3062251256099,11.0722398062664,11.8739052316928,11.7874812397156,12.663585057153,12.5017226086906,12.7494691171745,13.2099307370339,12.5234443206979,13.4012023448916,14.6013665053627,13.7323687409092,13.3577145494253,13.8838790500261,13.4819291184683,13.2398809588097,13.860794461988,13.5638073883339,13.0612697638937,12.6664016241075,13.0059534228591,13.1206622974242,15.1161781725536,15.5369641914079,15.4851814221367,14.3673867537865,12.7758312155538,13.6231880081212,14.8892302839947,14.1534904850342,14.0542157404901,13.9290820462744,13.1958551867721,15.2837933330746,14.315229994168,13.2708552548427,10.0522748444864,12.7435658690974,17.1459186731545,19.6463816709237,20.8543466638948,23.6025528960199,20.8440293480361,17.7481340780949,17.2386592834727,14.5874945232623,14.0585774750597,15.0765337307382,13.5348772702256,10.9707509899148,11.0827888725527,9.04440696671881,9.3074282453823,9.07750238446824,9.32293864328766,10.1701393441654,9.60191131990086,9.97120854273563,10.7680782063076,10.8480792727545,11.6092162367476,9.0903525346848,8.46194931349017,7.256061433941,7.32656461563507,7.87742091223102,7.8235876515495,8.67084648555681,9.40813502658458,9.23491101703909,10.2450695760235,9.50457734101884,9.68378536953668,9.59319363950366,9.15642465534289,9.79722505252212,10.7357510922137,10.3792017955757,9.7192769800361,9.46753547014754,10.0907398021755,11.6614802478975,11.4167273898805,11.5179001001586,12.7352635029249,13.18839113353,13.5571724009888,11.5720953968535],"EZA^FMA_PE(LTMA,-10AY,0,AM,\"PORTAGG\",\"MEANR\")":[15.7902046084777,16.2161672113314,16.4576482112032,16.057052584624,16.3665170001887,16.5277899315567,16.7673213981866,18.1553087059254,18.4741774052902,18.3601094711161,18.697322939235,18.159038379027,18.1464703170594,17.5416757532454,17.2784894992895,16.5397819382613,18.0167613954151,17.4211640634777,16.857166484073,15.7720291967255,15.8641375670296,15.9580893999625,16.0689980299166,15.7993339038035,15.5890260509684,16.395112058624,16.7814706826091,16.7408719955413,16.654343019674,16.2837163542792,16.9406468802393,17.4108567074331,18.426780145922,18.4064426802433,18.324711547982,18.3253608815739,17.6605455950515,18.0727088700077,18.3207965600744,17.2838193474032,18.0972771433846,19.1334280728087,18.6727226889347,19.3379460118874,18.1242426126385,17.892221352725,17.7419852737049,17.3741200297289,16.7370151327668,16.7213143479583,16.9622540819426,15.6054610821154,14.1678643326657,14.8880219496859,14.8520674819852,15.2436849332314,15.4447799108384,15.1969127472941,15.3412396908142,14.6549844441506,14.9832238003366,14.6705578538338,13.8173262727136,13.5795516294191,13.5768341641724,14.1938996921057,14.6240357979916,13.7268554187107,12.6858474221419,11.9484057966381,12.377731200378,12.6204194758064,12.8931191648016,13.6991599331504,13.5779831148605,13.1134383620121,12.8929390325937,13.6587041702212,13.8846681534731,13.9620315807005,13.6605834149784,13.3612665094677,12.8721276784306,12.7649687242712,12.0266202916684,11.6217066547992,10.9696919836985,10.8697461734773,10.676250430372,10.0520632240447,10.3819236100346,10.4762415078312,11.2051040073307,11.0706650606437,10.7761712172501,10.5606203785684,10.2840413741111,10.2504206569221,10.2334292749586,9.38277465653018,9.62216397455429,10.3843717442433,10.2268071860703,10.9098153220055,10.3030071437919,10.2248473976614,10.2061211379797,9.95283978914241,10.2419170071227,10.7799807251322,10.5411325976023,10.4026564629851,10.3242123522334,11.2887482379892,11.6065980523027,11.3139178850729,10.6077797134981,10.6491412758502,10.5451401365382,10.6649920713687,10.6630588700408],"DDR3512M-FDS^FG_PRICE_CHANGE(0,-6AM)":-4.49173520942535,"PASP-FDS^FG_PRICE_CHANGE(0,-6AM)":-17.3913043478261,"PLATI-FDS^FG_PRICE_CHANGE(0,-6AM)":0.298507462686559,"W-FDS^FG_PRICE_CHANGE(0,-6AM)":-12.3515439429929,"COPP-FDS^FG_PRICE_CHANGE(0,-6AM)":12.2029133657041,"TUR^FG_PRICE(0)":42.02,"INDA^FG_PRICE(0)":55.78,"EWY^FG_PRICE(0)":66.09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861545332,10.7431992815871]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CAGDPY@AE^EE_ACTUAL_ANNUAL(MED,0)":12.15,"CAGDPY@BR^EE_ACTUAL_ANNUAL(MED,0)":-1.41835074191142,"CAGDPY@ID^EE_ACTUAL_ANNUAL(MED,0)":-0.14,"CC_KR^FG_COMPANY_NAME":"South Korea","USDSAR^FG_PRICE(0)":3.7516,"USDAED^FG_PRICE(0)":3.673,"USDTHB^FG_PRICE(0)":36.6975,"USDCNH^FG_PRICE(0)":7.30085,"USDEUR^FG_PRICE(0)":0.93305343,"USDBRL^FG_PRICE(0)":5.55445,"USDMXN^FG_PRICE(0)":18.2855,"USDMYR^FG_PRICE(0)":4.7175,"USDPLN^FG_PRICE(0)":4.02005,"USDIDR^FG_PRICE(0)":1637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883552936642,16.4000950645444,15.9914454349155,16.6880055874413,16.2347124914818],"GREK^P_PRICE_RETURNS_PR('52W',2,-10AY,0,AM)":[51.59024,39.054775,29.85667,-2.4530053,-24.559753,-26.080894,-31.333405,-50.043724,-46.071823,-54.961742,-47.325905,-44.704376,-48.005466,-56.66157,-54.999355,-50.38007,-37.29885,-46.90631,-43.791252,-34.689594,-52.54313,-33.520584,-33.0703,-31.153275,-41.071384,-23.96056,-21.932178,-22.03269,-30.790579,-13.547116,-3.1737268,18.098032,25.193478,16.398216,14.2368555,11.3502865,51.32017,46.527683,51.118935,32.878757,27.222622,21.588839,35.69919,42.720127,35.920586,21.689737,28.186464,-1.3453186,-8.527583,-9.17626,-14.134174,-9.246129,-13.540095,-18.401522,-32.050003,-35.464077,-21.31461,-16.33011,-17.221333,-3.5424888,8.227646,8.980036,3.8246155,13.197529,31.966019,41.04713,50.24396,39.106773,-3.2773674,-25.880867,-25.577848,-21.082127,-30.574638,-27.937244,-22.01022,-27.437014,-37.30298,-18.073738,-11.307085,-17.425978,5.433488,49.749542,58.32635,47.32424,51.537548,36.54889,44.291317,38.790356,61.599125,15.31384,3.2675982,21.193468,11.306763,1.1472821,-2.856052,-4.38993,-15.46132,-10.748571,-13.397932,-18.809849,-14.087802,3.9715528,2.7133822,12.020599,23.62951,15.761542,18.608952,33.911407,58.06495,69.126114,62.46071,59.26397,43.181335,48.54531,45.02095,33.53013,26.138556,38.6709,33.621834,25.622105,13.03097],"UAE^FG_TOTAL_RETURNC(-10AY,0,AM)":[-10.915404,7.080865,2.3912072,2.706194,-7.991886,-0.8377433,-11.803442,-4.226226,4.795265,-7.7634993,19.401323,-5.5231752,2.9560447,-0.8562803,-6.9651723,-7.7005386,-0.32444596,-6.998372,-1.2357593,-9.783352,9.224582,5.222428,6.707108,-5.3093433,3.1196117,4.065299,-0.6515682,1.2396693,-5.451894,-2.0659864,6.4607143,3.345275,-2.543342,-0.68208575,1.3436794,1.2374878,0.28042793,5.127573,0.45377016,-2.343303,3.2090187,-6.4403415,1.0895371,7.389748,-7.3251905,-2.4550915,1.4837265,-1.7644882,-3.1326652,3.6655664,-1.1035442,-1.1650443,-2.8814733,-1.4153719,-5.107963,2.246368,4.606664,-0.94851255,6.785226,-10.901875,0.7911205,8.114565,-5.181199,-1.5140593,3.440702,-3.5463572,-0.9934783,-0.40908456,-9.363532,-20.36125,6.990731,-1.6197622,3.9859176,3.3780456,4.757333,-0.91742873,-3.1925917,10.254229,2.9512286,10.707331,-2.4371624,3.3567429,3.1722069,8.784771,-1.2464225,-0.26168823,4.4908047,-0.033837557,0.05890131,10.970521,0.16274452,3.9975286,4.3674946,7.2405815,0.053167343,-9.936232,-5.696887,4.4145823,1.6550183,-7.9571486,1.5062213,-0.5806446,-2.123046,-5.116284,2.5910378,-4.300338,10.271036,-5.821472,3.9209008,3.598106,-0.6887317,1.6832829,-13.400388,11.652303,0.24778843,1.1455536,-2.9980004,1.5796661,-3.0425966,-5.29986,5.2382708],"EIDO^FG_TOTAL_RETURNC(-10AY,0,AM)":[-7.650566,13.268864,-1.1611998,-5.217695,-1.4582574,1.7758012,-0.07086396,-0.51075816,1.1367798,-2.175492,-3.409934,-0.9976983,-8.1076565,-5.9829054,-8.181816,-17.87129,26.702833,-1.3320684,2.412188,-0.42452812,4.6897173,2.714932,2.4669528,-3.4823716,6.4833403,9.344614,0.34803152,4.123318,-3.4789085,-11.618101,2.4124622,3.6047459,0.24559498,5.3899527,2.0147204,1.7470598,4.284477,-2.898556,1.3805985,-3.5701096,1.603055,2.3290753,4.225445,7.7574015,-6.380886,-7.375044,-3.6981106,-1.3714731,-9.661084,8.06452,-0.538975,-4.251772,-5.528945,13.917041,0.6374836,8.376968,-4.384989,-0.07773042,1.0890722,-8.00308,10.516512,-0.38476586,-3.9783657,-1.8101394,5.0798893,-5.497074,6.1329126,-0.7009387,-15.215683,-33.67253,7.6708436,9.4559555,8.523798,4.5154214,6.6385627,-14.179838,5.1813483,24.137926,5.3629994,-1.9814491,-1.7204285,0.7877469,-5.601394,-1.7479241,-4.924589,-0.5450964,4.0856957,0.38295984,13.82929,-3.812325,1.8470287,-0.08612871,4.870689,2.4249911,1.4446259,-2.808547,-6.2252464,1.7165542,1.9472003,1.3157964,-0.54461956,-1.9376516,-4.457408,6.9482207,-2.7176201,1.2658238,6.681025,-3.8787842,-1.2304068,1.5204191,-1.1981189,-3.248161,-8.863026,7.31827,2.561617,-3.9586127,5.5737734,-0.044363737,-9.853536,0.5908489,-2.361524],"EWW^FMA_DIV_YLD(NTMA,-10AY,0,AM,\"PORTAGG\",\"MEANR\")":[null,null,null,null,null,null,null,null,null,null,null,null,null,null,null,null,null,null,null,2.15715831017169,2.12360556478281,2.04587562342543,2.04775147082908,2.05824029452954,2.17456810103117,2.08569633849645,2.06880427211388,2.05085423501812,2.09096256787938,2.28051135019235,2.38324702089929,2.34150690785615,2.38395611933613,2.34431319139522,2.38508016041764,2.37547295376518,2.45469253688968,2.38763960091693,2.36446914832308,2.48310003374233,2.52799810990251,2.58351653266928,2.51729044962003,2.43694595449527,2.65658452348469,2.69561494573978,2.67080168734382,2.92735555219357,2.82367232010463,2.6904282423086,2.74389330238778,2.77434173526884,3.10189252107931,3.52497179246983,3.45858600387452,3.30735661160418,3.357805777245,3.45492136022917,3.29999718789908,3.61883709716515,3.555972389699,3.8015896190839,3.80344707677357,3.62088858564709,3.47901249370579,3.5542366624718,3.4622348680228,3.46372164075993,3.59606248162547,4.55854481177653,3.97155162614866,3.23147257963542,3.05761653082436,3.02962945955162,3.07390314406181,3.39047309348115,3.43632892234301,3.24805941340137,3.49011970181838,3.54936409440416,3.48362538670616,3.32027001930944,3.13101303993999,3.11886095279737,3.13177003674091,3.08718432361216,3.10974674867888,3.2974207322036,3.46899475755651,3.60407849073998,3.35454820899058,3.72769621574699,3.61361643403122,3.37641531047771,3.66310776407811,3.64757721366945,4.06323633425206,4.00842718216473,4.08905730608465,4.17162153126937,3.8413039648336,3.76573899354737,3.88630211113952,3.5581407922179,3.64203299717428,3.7112827509421,3.57804085667102,3.69458759914269,3.87716706722079,3.73356414024617,3.97914438437604,4.18652316551455,4.3717763448498,4.07311191975073,3.71885696321839,3.75075337758676,4.01743326057817,3.9830868829837,4.06547522070373,4.36835072783833,4.56627254916767],"MCHI^FMA_PE(NTMA,-10AY,0,AM,\"PORTAGG\",\"MEANR\")":[8.77222583202844,9.34287010350293,9.14654523612813,8.71449611822483,8.63452380875265,9.07557106689444,9.16405541865002,10.1502522852914,10.3408263886756,10.2202058998277,12.5430334512046,11.6957690537886,10.9971027544858,9.4484366860001,8.74061099852152,8.74274534437221,9.5960426378978,9.28226667768459,9.34174598895629,8.92700791901484,9.02885849145464,9.90074601574824,10.2271628150538,9.92799317315808,10.5594734764106,11.5009681999659,12.0120506381175,12.4792509350564,12.0534397042207,12.0158025306645,11.2727362349352,12.0071719293888,12.277883546916,12.4962834572092,12.5862053862381,13.1313430127667,12.9976844546102,13.5870587036366,13.5103155404491,13.4243102726417,13.5839121885553,13.9422904759604,13.3645209236612,14.60594637657,13.2420904888303,12.4307618135578,12.2974779430999,12.5733373596657,11.6924264561198,12.0383355185074,11.5532699738091,11.2030128822044,9.84273305602087,10.7715284736849,10.0531179239669,10.829796120976,11.4061366542568,11.6454824123255,12.0739704884702,10.6787767895411,11.4975110343848,11.5525795517599,11.0288145790586,10.9587937868273,11.2781616873102,11.7253982559725,12.3741543213814,12.0519779017259,11.7865887697905,11.5215183861922,12.4741923553198,12.3346220948848,14.0042701342001,14.8562132126946,15.5605717243265,14.617183968924,15.485079416237,15.3767684252831,14.9195523710716,17.3006025148982,16.8575459925002,16.0384701963524,16.19091166777,15.9206155199712,16.3467888970584,13.706416353677,13.3875263323631,13.2016370984662,13.4712163772384,12.8022810009169,12.2787905430019,11.7612530658092,11.4212402884779,10.7096565067241,10.2040869353427,10.7270396385793,12.2439268662554,11.2051810401345,11.0967199263084,9.96156485985932,8.37507801708872,9.75663809652329,10.7922419379942,12.2908954492313,10.6872652333499,10.7828938168309,10.5469613886548,9.90839014566061,10.3122560352609,11.0308384367586,10.1383172823693,9.80047615465535,9.67981434278923,9.62149380274792,9.34122262186908,8.79519262270327,9.12345311189531,9.19666783557671,9.92726029331407,10.3084502883008,9.7943261988186],"KSA^FMA_PE(LTMA,-10AY,0,AM,\"PORTAGG\",\"MEANR\")":[null,null,null,null,null,null,null,null,null,null,null,null,null,null,null,null,null,null,null,10.9433186232037,11.3559043863377,11.7849360411247,12.2761308480169,12.3178960221993,12.645859755169,12.7588461474989,12.4980998208415,12.1111278097296,12.9204957933116,14.6978802503033,15.4108584130648,15.3204957758141,15.4240544855496,15.1940529437332,15.0869857290888,15.0199259725557,15.5790701020158,15.3154527771025,15.127750544574,14.9119488537997,14.3053914238132,14.2544233854167,14.3700836309531,15.1474766460146,15.0278506946004,15.2703840722411,15.3943163320115,15.3298005786191,15.5299966128571,15.4644931290469,15.0664762709675,14.889714578674,15.0179298144612,14.6418694292987,15.2590943547561,17.3243132316515,17.2155499976917,17.2816933159613,17.5440933795795,17.1601798906046,17.3322711101046,17.4902660569087,17.7299145608772,18.3105348473625,18.1485822568496,18.2583391967512,19.9602078818734,19.1544225672464,17.5833686509289,17.0601039503881,17.9797563338039,18.7355499374907,19.1990093884207,19.8000048542328,21.5239894322229,24.3421752000132,25.364099111074,27.317168695634,28.8318599835276,26.9014515033358,26.6406303462967,25.8822207448663,25.756520244742,24.7535465199866,24.3276671309422,23.4373253933447,22.993368870856,22.135489468833,21.7287048354256,20.270704741439,19.6835883996531,21.0177541112376,21.4937297452156,21.3324999011476,21.2303561418182,20.0474306759306,19.1014744839508,19.059444829022,18.9933607952739,17.2813512811611,17.3355742962817,16.2420500869167,15.554034676118,16.0638447524278,15.2051924002173,15.386550064036,15.9224995198639,16.1615822521134,16.8029682387123,17.6238238400118,17.8155401548259,17.5558979435317,17.0783414536481,18.6682115060225,20.9446146951987,21.3005835586558,21.8531140875046,21.5338123129599,21.0282615578333,20.3048052559591,20.1793528989625],"EPOL^FMA_PE(LTMA,-10AY,0,AM,\"PORTAGG\",\"MEANR\")":[14.9316780089188,14.800563496203,14.6736584559958,14.6312808781305,14.9091292175248,14.6165065836233,14.3562343776412,17.5996840411743,20.4343330270215,19.8483503876841,19.6150633998491,18.7292077540079,17.7409147923524,16.4897476794653,15.4310840573937,14.0905519554328,13.6108034541762,12.220049365095,11.2290608569445,11.4210574645976,12.2747112112604,12.4080605195172,12.3046929923202,12.1420123520395,11.8558808524077,11.9831141711955,12.187771276555,12.0757643805966,12.8287122339512,12.5537276211142,13.6930554956513,14.4861896260837,15.7847443903929,15.4562592939782,15.3445431579033,14.9255895856965,14.632309358342,14.3840509159785,14.6176290709085,13.5169707858098,13.2952296709855,12.7480205560248,12.4645830933529,13.3027544238699,11.7666170547398,11.6015616258992,11.7525792096933,11.613684332248,11.2089826030873,11.6556835888529,12.0364117359998,11.6361409885646,10.8786838216904,11.5723520141587,11.4579071258351,11.7402464270913,11.5051836429408,11.5712379659264,11.6983642408088,11.3370051930268,11.5965689358367,11.4983474410654,10.6990383308766,11.0270566275596,11.0274551951684,10.9195700429048,10.9537945451241,10.7320134335174,9.66367170537993,9.4966822502424,10.4645337337888,11.649826786573,11.8209684309989,11.7842027666837,12.7311279316427,13.3378756525797,15.5231344804305,20.5389281286555,22.77688530903,15.898105300114,17.1839565329869,16.7898211558583,16.3153913867773,16.3271033246732,15.67594186163,14.8057083162934,14.1781537173691,13.5960048904993,14.2229669300551,11.9003835977807,10.6063376789185,11.9042006523001,9.84394723240103,9.8189406668435,9.20161123945623,8.59276404737516,8.23654402442686,7.22485536285481,6.91103126604648,6.20293490575216,6.16430101515069,6.10443464741226,5.83587873001495,6.37820238762786,6.09575534280449,5.84710715622948,6.11219654896643,6.26199345856805,6.66647985653538,6.65875860237401,6.9080298764074,6.74959008498484,7.31134817178735,7.80316093472131,9.06124912582753,8.49623697129326,8.85803678741168,8.76023949482491,8.87185481023725,8.98307983843559,9.2362595680912],"WL-FDS^FG_PRICE_CHANGE(0,-1AY)":-4.83460559796437,"NI-FDS^FG_PRICE_CHANGE(0,-1AY)":-14.5807101485772,"CPALM-FDS^FG_PRICE_CHANGE(0,-1AY)":5.99840042655293,"BRENT-FDS^FG_PRICE_CHANGE(0,-1AY)":16.8322220710301,"TIOS-FDS^FG_PRICE_CHANGE(0,-1AY)":-5.40852575488454,"FC0000AE^FG_PRICE(0)":140.65321,"FC0000BR^FG_PRICE(0)":183.09956,"FC0000MY^FG_PRICE(0)":249.96284,"FC0000ID^FG_PRICE(0)":1089.4742,"VNM^FG_PRICE_MAVG(0,,,,30)":12.675333,"TRY10Y-FDS^FG_YIELD(-10AY,0,Y,,\"YTM\")":[null,null,null,null,null,null,null,null,null,null],"USDQAR^STD(FG_PRICE_CHANGE(0,-1AY,AM))":0.00761764787174341,"USDTWD^STD(FG_PRICE_CHANGE(0,-1AY,AM))":1.61277614695096,"USDIDR^FG_PRICE_CHANGE(0,-1AM)":1.7712831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2985,1.93303149923374,3.07367882791495,3.62922601698311,3.01150373778738],"CNYA^P_PRICE_RETURNS_PR('52W',2,-10AY,0,AM)":[null,null,null,null,null,null,null,null,null,null,null,null,null,null,null,null,null,null,null,null,null,null,null,null,null,null,null,null,null,null,null,null,null,null,null,null,14.086103,12.425137,15.588272,17.084944,22.3454,19.799637,29.958748,39.40606,23.516214,19.049406,17.555916,18.177938,-1.6739488,-4.8285484,-12.624145,-11.598998,-22.414606,-22.119194,-25.842358,-28.552591,-9.669715,-6.0685816,-0.8397341,-10.458159,8.37791,8.539927,8.336746,8.539939,23.66135,23.742748,33.08772,16.556622,7.221329,-2.7266681,-1.473546,6.971264,11.107874,23.958038,40.621685,33.442722,31.077076,42.78444,40.78256,59.400665,44.94475,47.31736,49.555206,61.116516,44.9015,21.160007,14.750517,17.05016,16.424728,9.061003,6.6097736,-9.662569,-5.182523,-10.686773,-22.661102,-24.849356,-14.578199,-14.190685,-17.547089,-25.487679,-33.887733,-29.654354,-27.461815,-9.812159,-18.275738,-8.87239,1.5606642,-7.5921354,-20.395405,-10.5746155,-14.630407,-7.170713,-4.736781,-5.8687806,-12.816638,-26.92008,-18.418766,-16.396915,-12.611092,-8.031959,-9.167564],"EPOL^FMA_PE(NTMA,-10AY,0,AM,\"PORTAGG\",\"MEANR\")":[13.3246738323359,13.227905661201,13.2589050603625,13.4960320980591,13.6194625198293,13.5881027405856,13.374061618964,13.368088154684,13.6216022886754,13.6654429005025,15.0159777017077,14.0887204864661,13.36898912798,12.6348121612742,12.3927628957962,11.7727317576048,12.2602489690382,11.67476339319,12.1989770233518,12.0567527867797,13.063578502597,13.4057731096663,12.7024829714112,12.0701347295986,11.4755851330497,11.7756138474342,12.0166861239764,11.5641764060372,12.0086180783071,11.4740056213744,11.7760054468139,12.4490192945783,12.5326677394816,12.2705944893148,12.8529225328744,12.3659463442345,12.476676326749,12.576586979706,13.1532578889845,12.1048512713289,12.1190971192455,11.9149586288668,11.9512413204351,12.8081710547429,11.3874756615333,10.7598722747679,11.314298565353,10.9315177582442,10.2010936630402,11.025282518623,11.4732497580624,10.8751905325099,9.89268409047269,10.6551539284825,10.5622888641434,10.7952756831213,10.6545506219008,11.0578521392695,11.3282799592031,10.2873839815474,10.8813382439014,10.6230530919439,9.46610160108746,9.94001329282693,10.0824637771037,10.1636334151112,10.2838450823151,10.1608299769121,9.09396143309197,8.39875182470234,11.063736027266,12.8000808461396,12.4518479013949,12.0434184719692,12.4862846083039,11.6365886366417,11.5614913995525,13.6353615095299,13.3035664228762,11.3777028099261,11.3446832860972,11.7709880202197,12.0320490623935,13.0736073990039,12.7676897088095,11.939100570373,11.8750414795578,11.282286391261,12.1226719654626,10.4626386434238,10.3434402494595,10.16039922939,9.32568151075965,9.51576958645554,7.76382359644656,6.8072476076309,6.78233265696919,6.01539810700295,6.15329332282842,5.62146911724371,6.4000950421096,7.29469249140031,7.54974008593299,8.05799146408071,7.99972048263043,6.45019357898309,7.16956184250541,7.35670716192052,8.11362211869134,8.31231052884335,8.25003624338193,7.66335066865864,8.31878469031542,8.31574501535448,8.54524998827144,8.18058379424957,9.27175743368732,8.55497958612792,8.71901175738945,8.88080538506886,8.97439839628268],"NI-FDS^FG_PRICE(0)":16960.0,"TIOS-FDS^FG_PRICE(0)/MAX(FG_PRICE(0,-1AY))":0.738831853496115,"FC0000TR^FG_PRICE(0)":252.33124,"FC0000TW^FG_PRICE(0)":383.3072,"UAE^FG_PRICE_MAVG(0,,,,30)":13.75579,"INDA^FG_PRICE_MAVG(0,,,,60)":53.039,"GREK^FG_TOTAL_RETURNC(0,-6AM)":7.6719403,"EWW^P_PRICE(0)/P_PRICE_HIGH_PR(0,,,,,,\"PRICE\",\"INTRA\",\"52W\")":0.7959786,"EPOL^P_PRICE(0)/P_PRICE_LOW_PR(0,,,,,,\"PRICE\",\"INTRA\",\"52W\")-1":0.49390996,"CNYA^FG_TOTAL_RETURNC(0,-12AM)":-9.167564,"URTH^PERCENT_CHANGE(FMA_EPS(+1,0,,,,\"PORTAGG\",\"MEAN\"),FMA_EPS(+1,-3AM,,,,\"PORTAGG\",\"MEAN\"))":-0.529560430365778,"VWO^SIZE(FG_CONSTITUENTS)":4759,"EWZ^SIZE(FG_CONSTITUENTS)":51,"UAE^FMA_RBICS_REV_CURRENT(30, LOC, \"PORTAGG\")":59.6112391575171,"EPOL^FG_ROE(0)":13.4870697011912,"REFTR1WREPO-FDS^(SUBARRAY(NOT_NA(NO_REPEAT_F(FG_YIELD(NOW,-10AY,D))),0,1)-SUBARRAY(NOT_NA(NO_REPEAT_F(FG_YIELD(NOW,-10AY,D))),1,1))*100":500.0,"REFPEMPR-FDS^(SUBARRAY(NOT_NA(NO_REPEAT_F(FG_YIELD(NOW,-10AY,D))),0,1)-SUBARRAY(NOT_NA(NO_REPEAT_F(FG_YIELD(NOW,-10AY,D))),1,1))*100":-25.0,"TRYSA10Y-FDS^PCTCHG(FG_YIELD(0,,,,\"YTM\"),FG_YIELD(-3AM,,,,\"YTM\"))":null,"TRYPH10Y-FDS^PCTCHG(FG_YIELD(0,,,,\"YTM\"),FG_YIELD(-1AM,,,,\"YTM\"))":-1.4825898,"TRYTW10Y-FDS^FG_YIELD(0,,,,\"YTM\")":1.6988,"CC_CL^IMF_IFS_RCPI_Q(0)":4.041295,"UAE^FMA_PE(LTM,0,,,\"PORTAGG\",\"MEANR\")":9.48430296098843,"QAT^FMA_DIV_YLD(NTMA,NOW,NOW,M,\"PORTAGG\",\"MEANR\")":5.60506348706007,"EWZ^FMA_DIV_YLD(NTMA,NOW,NOW,M,\"PORTAGG\",\"MEANR\")":7.11479286565792,"EPU^FMA_DIV_YLD(NTMA,NOW,NOW,M,\"PORTAGG\",\"MEANR\")":4.10360646809297,"CNYA^FMA_DIV_YLD(NTMA,NOW,NOW,M,\"PORTAGG\",\"MEANR\")":3.03132805921765,"EWY^FG_COMPANY_NAME":"iShares MSCI South Korea ETF","SET-BKK^P_PRICE(0)/P_PRICE_HIGH_PR(0,,,,,,\"PRICE\",\"INTRA\",\"52W\")":0.8236895,"EWZ^FG_TOTAL_RETURNC(0,-6AM)":-19.603283,"EWM^P_PRICE(0)/P_PRICE_HIGH_PR(0,,,,,,\"PRICE\",\"INTRA\",\"52W\")":0.95860004,"EIDO^P_PRICE(0)/P_PRICE_LOW_PR(0,,,,,,\"PRICE\",\"INTRA\",\"52W\")-1":0.065229416,"URTH^P_PRICE(0)/P_PRICE_HIGH_PR(0,,,,,,\"PRICE\",\"INTRA\",\"52W\")":0.99079674,"VWO^FMA_COS_DOWN(\"EPS\",\"1M\",+1,NOW,,,\"PORTAGG\",\"MEANR\")":1326.0,"SET-BKK^FMA_COS_DOWN(\"EPS\",\"1M\",+1,NOW,,,\"PORTAGG\",\"MEANR\")":80.0,"EPOL^SIZE(FG_CONSTITUENTS)":34,"CNYA^FMA_RBICS_REV_CURRENT(30, LOC, \"PORTAGG\")":20.7140435561742,"TRYTW10Y-FDS^FG_YIELD_NAME":"Taiwan China Benchmark Bond - 10 Year","REFZAREPO-FDS^(SUBARRAY(NOT_NA(NO_REPEAT_F(FG_YIELD(NOW,-10AY,D))),0,1)-SUBARRAY(NOT_NA(NO_REPEAT_F(FG_YIELD(NOW,-10AY,D))),1,1))*100":50.0,"REFPEMPR-FDS^FG_YIELD(NOW,,,0)":5.75,"TRYZA10Y-FDS^PCTCHG(FG_YIELD(0,,,,\"YTM\"),FG_YIELD(-3AM,,,,\"YTM\"))":-7.128512,"TRYTH10Y-FDS^FG_YIELD_NAME":"Thailand Benchmark Bond - 10 Year","CC_AE^IMF_IFS_RCPI_Q(0)":null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SA^EE_ACTUAL_ANNUAL(MED,+1)":2.6,"CAGDPY@BR^EE_ACTUAL_ANNUAL(MED,+1)":-1.65,"USDSAR^STD(FG_PRICE_CHANGE(0,-1AY,AM))":0.0199690305263407,"USDAED^FG_PRICE_CHANGE(0,-1AY)":-0.0013589859,"USDEUR^STD(FG_PRICE_CHANGE(0,-1AY,AM))":1.84751147829851,"USDBRL^FG_PRICE_CHANGE(0,-1AY)":14.374995,"USDPLN^STD(FG_PRICE_CHANGE(0,-1AY,AM))":3.54918251564752,"FC0000CL^JULIAN(FMA_EPS(NTMA,-20AY,0,CY,,\"PORTAGG\",\"MEANR\").DATES)":[38352,38716,39080,39447,39813,40178,40543,40907,41274,41639,42004,42369,42734,43098,43465,43830,44196,44561,44925,45289],"EPOL^FMA_DIV_YLD(NTMA,-10AY,0,AM,\"PORTAGG\",\"MEANR\")":[4.11025787983913,4.08153065803,4.24892682724607,4.15895990086468,3.9389218720431,3.95118424581936,4.03142376688241,3.95649675157148,3.71639282240792,3.72047527960348,3.27014250172124,3.43569575180641,3.59940030075662,3.74931106070556,3.74149378351846,3.79024864067304,3.59270931291071,4.00012160761677,4.05983474068764,4.25933078314964,3.99304120706209,3.6990254888716,3.70410750649121,3.79964079326378,3.90581311015308,3.5971367110439,3.55692910388572,3.64961928577269,3.27898722869986,3.26077362925462,3.11055747892535,2.72228436759257,2.54208520508196,2.52530715586262,2.40546187947041,2.49745086394104,2.40862665343605,2.2747959012404,2.32449605696285,2.49968290070559,2.41326782072862,2.62483566424251,2.79184305211327,2.75526128167677,3.05497435042528,3.21789386185905,3.04285263028653,3.11412950852596,3.20134610535271,2.81650547281427,2.7382236671893,2.936208716504,3.29276535713897,3.0909935767218,3.17929363698465,3.00665801785495,3.0541092803099,3.06496025135772,3.10719729228216,3.33291580187874,3.26554892992837,3.33046062052833,3.93348045571478,3.54379537451819,3.39605666729756,3.43556164674068,3.52683764794827,3.76020820804577,4.33614194299903,4.65619941763442,3.32222148033475,2.63036936057755,2.69308963609504,2.50569974880763,2.78836165548014,2.98164757085309,3.2290092733061,2.62711228499509,2.72583371382636,2.79319810171884,2.92504918077961,2.9539402268971,2.87063471977976,2.90362322379305,3.00218785076064,3.06004569103071,2.99692434551684,3.06214518971247,2.89520768854937,3.48017777395224,3.34814558635784,3.33226321282957,3.69225472111129,3.43149195461289,3.75805633760079,4.08127937302937,4.2480067761095,4.37261875821908,4.44285281043693,4.77440837860806,4.78946853710193,4.16855749616573,4.23243781400922,3.93962807503894,4.26116182808226,4.90674908153489,4.29952426944792,4.32126608906968,3.94562695832315,3.72870626341136,3.96749754025475,4.43934423248375,4.32848245240204,4.91630558271804,4.69707706211888,5.12226667931326,4.78037161893363,4.90423473292643,5.11424875867877,5.16017550518581,5.01114862087765],"EWM^FMA_PE(LTMA,-10AY,0,AM,\"PORTAGG\",\"MEANR\")":[16.7462171107049,16.7210023443785,16.8863956600043,16.7128365155652,16.5952118579069,16.7914038506548,16.3627591007963,16.5318848836349,17.1155525774717,17.0263025451227,17.035153863329,16.7727122065997,16.5469716047404,16.5009166622629,16.0524762568757,16.0333137422066,16.6954371322057,16.8243755505162,16.6594501489134,16.2517592294234,16.6897710781829,16.6536204646549,16.5551238138461,16.4945838537964,16.6692476523502,16.7840762811344,17.1479609299433,17.2010003914185,17.3339276600944,16.9533441553521,16.873611617405,17.3504256309086,17.0498574794052,17.155720035017,17.2417719603947,17.280176071097,17.2072628755908,17.2557693757139,17.3977898379374,17.3839448078672,17.4358467201553,17.2631642703209,18.2203801605747,18.854366810601,18.6001895224991,18.4014160226562,18.2570138601168,17.9832620419148,17.4140162500433,17.795742240542,18.0167021076858,17.6578896275899,16.5393516421241,16.6525493602539,16.9132624837313,16.9928627157512,17.107100488857,16.9562671153121,16.9185844734319,16.8309385638203,17.2259362390877,17.1171827656336,16.7653324119164,16.7652890548458,16.5879376467585,16.8769558871561,17.2298506056306,16.5322861137708,16.4069855128721,16.1570594419319,16.5310325776621,17.8990652235569,18.5790541034331,19.8333629441542,20.0527249850921,20.1876275612732,20.034909664099,21.2110566965256,21.3680397506381,19.9636703907042,19.8239129115926,19.3386571770402,18.7079072962056,18.0224945241494,17.2956776923202,16.6144371704354,16.4088140441432,15.6862138165816,15.3237276754292,14.2222859303666,15.2829154460033,15.0598416030585,15.9397390703022,15.9229535831217,15.8368409530008,15.6104521199642,15.1380521246419,15.285866124308,15.3544978377659,14.5044107260613,14.7012753496008,15.0454908695114,14.8632675939594,14.9706430102736,14.8842853337361,14.6783377222775,14.553843923232,14.5055170909537,14.5058378142426,14.7983908613913,14.9795311163581,14.8366695166633,14.8526236603622,14.9390748646321,15.1508338200776,15.3379572635567,15.7654349521149,15.6758104264433,15.6464825788679,15.6295920864578,15.3202990539795],"WL-FDS^FG_PRICE_CHANGE(0,-3AM)":-8.2911877394636,"W-FDS^FG_PRICE_MAVG(0,,,,30)":6.308833,"FC0000ZA^FG_PRICE(0)":336.0299,"EWW^FG_PRICE_MAVG(0,,,,30)":60.751,"EPHE^FG_PRICE_MAVG(0,,,,200)":25.61941,"KSA^P_PRICE(0)/P_PRICE_HIGH_PR(0,,,,,,\"PRICE\",\"INTRA\",\"52W\")":0.900765,"UAE^P_PRICE(0)/P_PRICE_HIGH_PR(0,,,,,,\"PRICE\",\"INTRA\",\"52W\")":0.87662256,"MCHI^P_PRICE(0)/P_PRICE_HIGH_PR(0,,,,,,\"PRICE\",\"INTRA\",\"52W\")":0.8444133,"TRYBR10Y-FDS^FG_YIELD(-10AY,0,Y,,\"YTM\")":[12.319731,15.989595,11.062725,9.887577,8.936093,6.883678,6.961219,10.970291,12.900059,10.455909],"USDQAR^FG_PRICE_CHANGE(0,-6AM)":0.0,"USDTWD^FG_PRICE_CHANGE(0,-6AM)":5.7777286,"USDIDR^FG_PRICE_CHANGE(0,-1AY)":9.221279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278559051,0.885872725166326],"ECH^JULIAN(P_PRICE_RETURNS_PR('52W',2,-10AY,0,AM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1],"ECH^FG_TOTAL_RETURNC(-10AY,0,AM)":[-2.071792,-0.6804228,-5.370164,-0.0700593,-1.6358972,-1.0216236,-4.662204,-1.7902136,6.0590506,-3.6310792,8.540559,-3.3557057,-6.8614125,-7.6702356,-2.1474957,-7.2769284,10.464037,-8.316887,-0.23012757,-2.4744868,5.8039904,7.2841763,5.8675528,-5.832672,2.3804426,6.5253735,-1.8586338,-0.37344098,6.8808556,-6.1873674,-1.6429067,7.115698,2.1551728,9.13378,-2.3425102,1.0712743,-2.2858024,8.940554,6.160617,0.41451454,4.8503637,-9.507871,13.877785,7.304013,-4.2943716,-3.3699453,4.9518347,-5.6912127,-9.200203,3.0157328,-4.6669483,0.8233309,-6.775546,2.8882504,-4.7618685,9.774971,-0.55102706,-5.429965,0.7733822,-11.488366,9.413826,-4.1116,-12.098015,9.320569,-2.6560426,-17.189634,10.488033,-6.694561,-13.645101,-23.961418,21.658539,-3.688854,8.360124,9.283197,-6.523299,-8.512264,0.75440407,15.723789,8.39616,1.7333388,2.9161215,6.94046,-1.7564774,-10.87879,-1.3090551,-6.061673,4.51324,-6.852251,-4.9425306,7.013297,-10.98178,12.227524,1.323986,12.336659,-12.863499,20.533966,-17.027832,6.9007754,6.5317035,-12.405878,3.9705276,-0.27558804,7.351768,8.600533,-2.3619294,1.1739612,-0.1054883,3.4494877,1.297617,8.487606,-8.564067,-9.052813,-5.958414,9.757101,6.00394,-7.6566935,-0.65560937,3.1444073,-0.30109286,11.098528,-9.817332],"EPHE^FMA_PE(NTMA,-10AY,0,AM,\"PORTAGG\",\"MEANR\")":[17.4636295298019,17.2802977680853,17.5482587134232,17.7509545649722,17.0672483031641,17.5940966995845,17.1307705778571,18.0855760768576,18.2195601209288,18.3741010147076,18.0634312091025,17.4300191168771,17.5202193364469,17.454084641249,16.5934705523602,16.0318953321259,17.1247916153114,15.9347438802756,16.1131389797972,15.0796259194254,15.0828749548037,16.9874738915831,16.162204543051,16.3744639167261,17.2408028892433,17.9026560734165,18.3528798425695,16.9132286571538,16.433106136553,15.2527922806512,15.5250020050601,16.8274441991922,16.2276073957647,16.8049505944571,17.5158929112367,17.4668091989021,17.1559062396008,16.790817655181,16.8374027954292,17.0593646589181,17.5709712634276,17.10449463076,17.5903972189778,18.1057071186108,17.206898209246,16.1181017083957,15.6082742431975,15.944061832367,14.7141111571996,15.6392427515245,15.4363202483437,13.9957971125565,13.6554590330412,14.2376552651352,15.0195266042585,15.755311714338,14.9419224828602,15.2227110735472,15.3332016279943,15.1409749893206,15.4401294214435,15.6072852426077,14.6493037076371,13.8151013486253,13.9408474320515,13.6714830703794,14.127867118478,13.3691337983457,12.1103309942115,9.66317081846335,11.4339494467607,13.5103269174999,15.4718490226143,14.9035536488815,15.8072726166838,15.5924532602976,16.6849800201425,17.4267363245594,16.4172320894877,15.940233111993,15.5053820221085,15.0313660984373,14.7820394188496,16.1160822796745,16.434960384036,14.9582299573497,15.7931603608198,15.5489874555989,16.295985477478,15.9852985549786,15.44507202901,15.0722602524162,14.8711469304816,14.3050052265175,13.9756722400502,13.2046207710375,12.8137266470763,12.8196402953473,13.2535715374647,11.2747365879105,11.8458847312489,12.6432324214464,12.4559304072609,13.30337121782,12.0836601528981,11.9853714168582,11.6777164384977,10.8081391963148,10.1773321952712,10.3074281531953,9.42875852830632,10.0028227766863,9.32092583146923,9.63734064250967,9.4504273989783,9.63904083984937,10.0011618634841,9.49983085788062,9.03307577662359,8.73302732693981,8.98110331035594],"PLATI-FDS^FG_PRICE(0)/MAX(FG_PRICE(0,-1AY))":0.942937324602432,"FC0000CL^FG_PRICE(0)":201.49571,"UAE^FG_PRICE(0)":13.75,"GREK^FG_PRICE_MAVG(0,,,,200)":38.222248,"MCHI^FG_TOTAL_RETURNC(0,-6AM)":4.685056,"GREK^FG_TOTAL_RETURNC(0,-3AM)":-0.29379725,"EWW^FG_TOTAL_RETURNC(0,-6AM)":-16.001343,"EPOL^P_PRICE(0)/P_PRICE_HIGH_PR(0,,,,,,\"PRICE\",\"INTRA\",\"52W\")":0.940207,"CNYA^P_PRICE(0)/P_PRICE_LOW_PR(0,,,,,,\"PRICE\",\"INTRA\",\"52W\")-1":0.09986973,"URTH^PERCENT_CHANGE(FMA_EPS(+1,0,,,,\"PORTAGG\",\"MEAN\"),FMA_EPS(+1,-1AM,,,,\"PORTAGG\",\"MEAN\"))":-1.0969415184057,"VWO^FMA_COS_UP(\"EPS\",\"1M\",+1,NOW,,,\"PORTAGG\",\"MEANR\")":1000.0,"EWZ^FMA_COS_DOWN(\"EPS\",\"1M\",+1,NOW,,,\"PORTAGG\",\"MEANR\")":21.0,"TUR^FMA_RBICS_REV_CURRENT(30, LOC, \"PORTAGG\")":23.0597669667848,"EPHE^FG_ROE(0)":12.4823037455129,"REFTR1WREPO-FDS^FG_YIELD(NOW,,,0)":50.0,"REFZAREPO-FDS^FG_YIELD(NOW,,,0)":8.25,"TRYSA10Y-FDS^PCTCHG(FG_YIELD(0,,,,\"YTM\"),FG_YIELD(-1AM,,,,\"YTM\"))":null,"TRYID10Y-FDS^PCTCHG(FG_YIELD(0,,,,\"YTM\"),FG_YIELD(-3AM,,,,\"YTM\"))":5.056749,"CC_CN^IMF_IFS_RCPI_Q(0)":-0.032185,"TUR^FMA_EVAL_EBIT(LTMA,NOW,NOW,M,\"PORTAGG\",\"MEANR\")":8.08145713296696,"QAT^FMA_PE(NTMA,0,,,\"PORTAGG\",\"MEANR\")":10.0628647553121,"EWZ^FMA_PE(NTMA,0,,,\"PORTAGG\",\"MEANR\")":7.03915621498152,"EPU^FMA_PE(NTMA,0,,,\"PORTAGG\",\"MEANR\")":11.5720953968535,"CNYA^FMA_PE(NTMA,0,,,\"PORTAGG\",\"MEANR\")":12.0730410989023,"EWW^FG_COMPANY_NAME":"iShares MSCI Mexico ETF","KSA^FMA_DIV_YLD(NTMA,NOW,NOW,M,\"PORTAGG\",\"MEANR\")":3.64985192563905,"TUR^FMA_EVAL_EBITDA(NTMA,0,,,\"PORTAGG\",\"MEANR\")":4.90180704517126,"GREK^FMA_EVAL_EBITDA(NTMA,0,,,\"PORTAGG\",\"MEANR\")":5.77577436238987,"EWT^FMA_EVAL_EBITDA(NTMA,0,,,\"PORTAGG\",\"MEANR\")":10.7825901567259,"EIDO^FMA_EVAL_EBITDA(NTMA,0,,,\"PORTAGG\",\"MEANR\")":6.20370990447022,"MCHI^PERCENT_CHANGE(FMA_EPS(+1,0,,,,\"PORTAGG\",\"MEAN\"),FMA_EPS(+1,-3AM,,,,\"PORTAGG\",\"MEAN\"))":-0.748873476548877,"QAT^SIZE(FG_CONSTITUENTS)":35,"EPOL^FMA_COS_UP(\"EPS\",\"1M\",+1,NOW,,,\"PORTAGG\",\"MEANR\")":11.0,"TRYPE10Y-FDS^FG_YIELD_NAME":"Treasury - Peru Benchmark Bond 10Y","REFTHREPO-FDS^(SUBARRAY(NOT_NA(NO_REPEAT_F(FG_YIELD(NOW,-10AY,D))),0,1)-SUBARRAY(NOT_NA(NO_REPEAT_F(FG_YIELD(NOW,-10AY,D))),1,1))*100":25.0,"UAE^FG_TOTAL_RETURNC(0,-1AM)":5.2382708,"MCHI^PERCENT_CHANGE(FMA_EPS(+1,0,,,,\"PORTAGG\",\"MEAN\"),FMA_EPS(+1,-1AM,,,,\"PORTAGG\",\"MEAN\"))":-0.255625841454152,"EWZ^PERCENT_CHANGE(FMA_EPS(+1,0,,,,\"PORTAGG\",\"MEAN\"),FMA_EPS(+1,-3AM,,,,\"PORTAGG\",\"MEAN\"))":-9.24768272205266,"EIDO^FG_TOTAL_RETURNC(0,-3AM)":-11.462313,"TRYVN10Y-FDS^FG_YIELD(-10AY,0,Y,,\"YTM\")":[7.3,6.277413,7.1117578,5.6717234,4.738006,3.5404546,2.4877946,2.059403,4.687226,2.9473283],"TRYJP10Y-FDS^FG_YIELD(-10AY,0,Y,,\"YTM\")":[0.3138,0.2604,0.0315,0.0465,-0.0051,-0.0208,0.0201,0.0672,0.4224,0.6127],"CAGDPY@SA^EE_ACTUAL_ANNUAL(MED,0)":3.19136442056759,"USDSAR^FG_PRICE_CHANGE(0,-6AM)":0.045335293,"USDEUR^FG_PRICE_CHANGE(0,-6AM)":3.6202549999999998,"USDPLN^FG_PRICE_CHANGE(0,-6AM)":3.099358,"UAE^P_PRICE_RETURNS_PR('52W',2,-10AY,0,AM)":[null,null,null,null,null,null,null,null,null,null,null,-15.700793,-2.529949,-9.795952,-18.038677,-26.343435,-20.205307,-25.062735,-16.19571,-21.058321,-18.100716,-6.13783,-16.116833,-16.964722,-15.793425,-11.613327,1.7295003,3.5270333,-1.7985344,3.409624,11.468101,28.232944,13.93199,7.538724,2.1335006,8.799696,6.188464,7.2724104,8.46591,4.627204,14.884483,9.109985,3.6051273,6.6182375,2.3772955,0.54967403,1.165545,-1.9260049,-5.6224346,-6.5639553,-8.377713,-7.2722673,-12.499136,-8.057851,-13.694543,-17.828094,-7.248479,-5.815941,-1.4223039,-10.113955,-6.4729633,-3.3106983,-6.4808426,-6.9938,-0.74471235,-3.0883908,1.8370152,-1.3109624,-14.490867,-30.632675,-31.117184,-23.941076,-20.412577,-24.96798,-17.103428,-16.601234,-21.949308,-10.781818,-7.227129,3.1282544,7.4795365,40.874874,38.928093,53.6209,45.891033,40.754498,41.95925,41.64841,46.405983,48.2885,43.365932,34.67673,44.069958,49.48368,44.964565,19.53466,14.60855,19.982029,16.843653,7.4741483,9.028721,-2.3203194,-4.549432,-12.519151,-14.396524,-23.608929,-15.807533,-11.438524,-2.9820979,-3.740728,-5.9600887,3.889513,-11.822194,-0.46135187,1.9497275,4.576826,2.7572393,9.070873,-1.1568546,-3.5667002,-2.3442447],"EPHE^FMA_DIV_YLD(NTMA,-10AY,0,AM,\"PORTAGG\",\"MEANR\")":[2.17285049445162,2.09557150104945,2.0244340840163,1.94704993493235,2.26772965135233,2.16207167570037,2.17014753854681,2.05613693317763,1.95183813990852,1.90279378349078,1.9059019837736,2.02436980942872,1.96749135405993,1.93003184516496,2.03449389187368,2.11972593635583,1.93242021491748,2.03048641586459,1.94484884929147,2.08511851455696,2.00198574247868,1.78118333745608,1.83170278569901,1.75955387782716,1.68015086053098,1.63654846700889,1.62859387217221,1.67435861540324,1.66383412379653,1.79663646984469,1.76399249093821,1.63240078754736,1.65051538690643,1.64597370079352,1.58535596611044,1.55556825445096,1.56583056092383,1.56374341752837,1.55064513636054,1.48264618540007,1.47665120609947,1.5308403665468,1.55434296107721,1.47872928481308,1.55848785091794,1.6562809720236,1.74449719984272,1.76166688667623,1.89263139341183,1.73253953244908,1.71757825015359,1.84496761629999,1.92270704561903,1.83029315848624,1.79258911368292,1.65483963072802,1.74635338072634,1.72537139414815,1.73001920091686,1.78703791016668,1.7585061974496,1.73570041130934,1.83631350168002,1.87512322741877,1.84150027936539,1.90041596556259,1.8443726527735,1.90405450446452,2.08276692118706,2.71614612524804,2.4994120023371,2.39461845067908,2.11552474035054,2.18931192531072,2.12596220663575,2.06408899602856,1.80122669786744,1.68392143262584,1.7255292663397,1.78022180588821,1.77729663409642,1.89069331440271,1.97556545199244,1.9574194947004,1.90159152705083,2.04928515246783,1.99180724497046,1.88226738952922,1.81110693518231,1.75845328707174,1.76498057862003,1.8092597809012,1.85072075931376,1.9790638450894,2.0965655864635,2.31136390331485,2.38560346535053,2.41331253481415,2.2610359806651,2.70450376135292,2.56625697745314,2.36533188247669,2.36157988930515,2.24336231833837,2.46816917236242,2.70990965778647,2.69717867202795,2.88581778170438,2.94052050577975,2.92335782253635,2.99580639215589,2.80621668069766,3.11143409759774,3.08905904251648,3.17182934581527,3.06515789736066,2.76095261210301,2.7516952043142,2.90805331755314,3.24158550020378,3.31260560287351],"EPU^FMA_PE(LTMA,-10AY,0,AM,\"PORTAGG\",\"MEANR\")":[15.3567467424877,16.2574991395042,15.8076995404064,15.2619784865477,14.1983292311713,14.1030424244343,14.2208160585694,14.8937252764599,16.3564209364825,16.0046260493945,15.6731790941547,15.8788955720887,16.328876497754,15.4636266513483,14.938146044194,14.0446010393826,12.232419427226,11.1153249793615,10.5608949938175,15.1494027793434,19.1745319222276,22.1136535197959,22.1732635350376,20.7195665749074,19.7665672497418,19.4842620662106,18.5138679477206,17.5182066713144,16.0739980971757,15.5563194936678,15.2196673438509,15.5858754028594,16.22924570634,16.1278707887539,15.0824909195829,15.1046334342046,14.7487418461273,15.1029122269106,15.0012065511858,16.5319987508333,16.4147797469859,16.8775760039784,17.0543434668377,18.2495967498427,19.8720432327877,19.2874929932386,18.8975833862917,18.2948962514195,17.6816393978118,17.6848894020241,17.2156993235714,16.5064517954221,15.9462921720089,16.5182218857947,17.0718471190821,18.4020627335369,20.2207843788288,19.8525698073076,19.1300990889412,17.970582532682,17.7989960562548,18.1829238637619,17.6272875111018,17.3053812359709,17.067914453908,16.3855902657137,17.8198768701549,16.3877856021511,16.63719573266,15.6119247045342,16.1669688556702,18.5314152297432,21.4905899977938,24.2820926337995,32.4233686816031,36.3831578111333,38.3569026147571,44.8423407855498,50.2252576830075,45.9199807679601,68.1834881655041,63.0825348641753,56.4451988470873,51.1167244222274,44.4197158682155,38.545242957025,33.4307561607687,27.6538264588391,22.6007002472959,16.9909980902093,11.9942252676671,11.8950078239807,13.5110820640879,13.4580238798282,12.4585824523941,11.8639578232804,10.788377860469,10.1409237975065,9.95767528432032,9.13683890097317,9.41723702285068,9.64607660446838,9.27027539116404,10.3844641193981,9.39351623481648,9.47387153894575,9.54221743847698,9.47935965507375,9.98325149823292,10.8097237146367,11.0105946592636,10.8600543786883,10.6416087016186,12.004775787608,14.7199242174253,14.9426929395314,15.0043884212412,15.1711286915626,15.1766829934662,15.3442928750318,14.2726378275852],"WL-FDS^FG_PRICE_CHANGE(0,-1AM)":8.11201445347787,"W-FDS^FG_PRICE(0)":5.535,"TIOS-FDS^FG_PRICE_CHANGE(0,-6AM)":-21.7758519388954,"EWW^FG_PRICE(0)":56.61,"EPHE^FG_PRICE_MAVG(0,,,,60)":25.139334,"KSA^FG_TOTAL_RETURNC(0,-6AM)":-2.5321543,"UAE^FG_TOTAL_RETURNC(0,-6AM)":-3.6970556,"SET-BKK^FG_TOTAL_RETURNC(0,-6AM)":-8.114558,"MCHI^FG_TOTAL_RETURNC(0,-1AM)":-5.8765054,"EWZ^FG_TOTAL_RETURNC(0,-3AM)":-12.93248,"EWM^FG_TOTAL_RETURNC(0,-6AM)":7.5895667,"EIDO^P_PRICE(0)/P_PRICE_HIGH_PR(0,,,,,,\"PRICE\",\"INTRA\",\"52W\")":0.8079665,"URTH^FG_TOTAL_RETURNC(0,-6AM)":11.563408,"URTH^FMA_PCT_ABOVE_MAVG(200,0,,,,\"PORTAGG\")":63.1837307152875,"SET-BKK^FMA_COS_UP(\"EPS\",\"1M\",+1,NOW,,,\"PORTAGG\",\"MEANR\")":56.0,"EPOL^FMA_COS_DOWN(\"EPS\",\"1M\",+1,NOW,,,\"PORTAGG\",\"MEANR\")":6.0,"KSA^FG_ROE(0)":11.010461016694,"TRYMY10Y-FDS^FG_YIELD_NAME":"Treasury - Malaysia Benchmark Bond 10Y","REFZAREPO-FDS^PROPER_NAME(0,,,\"SECURITY\",\"NAME\")":"South Africa Repo Rate","REFPEMPR-FDS^PROPER_NAME(0,,,\"SECURITY\",\"NAME\")":"Peru Policy Rate","TRYZA10Y-FDS^PCTCHG(FG_YIELD(0,,,,\"YTM\"),FG_YIELD(-1AM,,,,\"YTM\"))":-5.392018,"TRYQA10Y-FDS^FG_YIELD(0,,,,\"YTM\")":null,"CC_TR^IMF_IFS_RCPI_Q(0)":66.839935,"EWM^FG_TOTAL_RETURNC(0,-3AM)":4.725766,"EIDO^FG_TOTAL_RETURNC(0,-6AM)":-10.267467,"URTH^FG_TOTAL_RETURNC(0,-3AM)":2.609706,"CC_TH^IMF_IFS_RCPI_Q(0)":-0.78397644,"EWT^FG_FCF_YIELD_NTM(0)":3.92422274246783,"EIDO^FG_FCF_YIELD_NTM(0)":null,"TIOS-FDS^FG_PRICE_CHANGE(0,-1AM)":-9.49184228416043,"SET-BKK^FG_PRICE_MAVG(0,,,,200)":1396.6624,"SET-BKK^PERCENT_CHANGE(FMA_EPS(+1,0,,,,\"PORTAGG\",\"MEAN\"),FMA_EPS(+1,-1AM,,,,\"PORTAGG\",\"MEAN\"))":-1.19482092935425,"EWM^FG_TOTAL_RETURNC(0,-1AM)":-1.4265776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7,10.1243577068579,9.34877442177023],"CAGDPY@KR^EE_ACTUAL_ANNUAL(MED,+1)":3.5,"CC_SA^FG_COMPANY_NAME":"Saudi Arabia","USDAED^FG_COMPANY_NAME":"UAE Dirham per U.S. Dollar","USDQAR^FG_PRICE_CHANGE(0,-3AM)":0.0,"USDBRL^FG_COMPANY_NAME":"Brazilian Real per U.S. Dollar","USDTWD^FG_PRICE_CHANGE(0,-3AM)":1.3685942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67882,5.12773396645605,7.54796836254383,11.3918613623253,11.0560462161177],"KSA^FG_TOTAL_RETURNC(-10AY,0,AM)":[null,null,null,null,null,null,null,null,null,null,null,null,null,null,null,null,2.414155,-0.07759929,-1.4047265,-14.703494,1.4047623,3.3810735,10.505569,-3.7315369,-0.07431507,-3.0567646,-3.8783789,-4.7504606,7.35389,14.436293,3.3590317,-0.55090785,-3.0201614,-0.5366981,1.8775463,-0.7211447,11.231482,-4.409093,-0.56447387,0.84843636,-3.6328852,0.19841194,5.3245544,6.059456,-4.132229,8.658171,6.62297,-2.4263978,3.9400458,0.41854382,-4.3283105,0.003349781,-2.282095,-2.7777731,4.6693087,9.305513,-0.4694879,4.4025183,6.234944,-8.449107,3.16813,0.27256012,-7.037151,-1.5919447,-3.4004629,1.2303472,6.726396,-4.8991323,-8.922565,-15.415895,10.00874,3.9729834,3.0906916,1.5077233,6.4240575,3.6636353,-2.7936697,8.379507,0.4975319,0.51020384,1.967001,7.1250796,12.082481,-0.12956262,3.3001423,0.22819042,3.4151316,1.8835664,4.417765,-7.9328594,3.6844492,8.4848995,4.181576,2.4898052,6.6806197,-9.540629,-8.881468,4.7504783,4.0540576,-9.575165,5.038953,-9.015072,-2.9683232,4.404354,-7.801777,4.8787236,8.199739,-0.8501291,1.9558907,3.719914,-4.289728,-4.7024307,-6.553584,8.855891,8.290804,1.9385338,3.339529,-0.8976698,-3.1702936,-5.7998123,2.3557663],"CNYA^FG_TOTAL_RETURNC(-10AY,0,AM)":[null,null,null,null,null,null,null,null,null,null,null,null,null,null,null,null,null,null,null,null,null,null,null,null,null,5.642259,1.8181801,-2.0089269,0.03796816,3.1119585,-7.6960144,7.1919203,0.037693977,0.48981905,-1.4998138,1.5226483,5.497241,4.104209,4.6828866,-0.7401109,4.849887,0.660789,0.13144016,12.032676,-9.029728,-3.1442642,-2.1801412,1.4804006,-12.224502,0.073337555,-3.228289,0.42446852,-8.41254,1.5232563,-4.6554327,7.938218,15.01286,0.71702003,4.1555285,-9.146422,6.2399983,0.7371068,-3.9024413,-0.036257505,5.0246596,-0.8817017,4.4852376,-4.9108624,5.801201,-8.893347,5.805135,-1.3592541,9.380018,13.38278,9.01593,-5.1395774,3.1628132,7.9712152,3.0203223,7.6644063,-1.8639088,-5.491996,3.1719208,6.266129,-1.6281545,-5.194515,0.47438145,-0.5665779,2.6115894,-0.23137927,2.0913124,-8.768916,3.002894,-10.978288,-10.660463,3.2822132,11.792051,-4.7644434,-4.276127,-9.372258,-8.956188,6.157112,5.2733064,14.725912,-7.718402,-0.73528886,-0.43210983,-6.6955924,-3.0055583,6.9847226,-8.61758,-1.4531016,-4.4531527,2.5727034,-2.4969518,-3.8058221,2.9874802,1.7248154,1.657021,0.53070784,-4.2032185],"EIDO^FMA_PE(NTMA,-10AY,0,AM,\"PORTAGG\",\"MEANR\")":[13.7166918118778,14.5646697430166,14.9196408964606,14.4814830826088,14.1999322577659,14.9442153771435,14.8838181868616,15.151052927767,16.0589060250585,15.8641719587454,15.1692703186155,15.3446409012953,14.5018901740464,13.7057612483072,13.123722401702,12.3174332104446,14.5463399301345,14.4282552571101,14.3171541323369,14.4744194911488,14.8452879832438,14.9447860151469,14.8734596585395,14.6884019061595,15.1264467927811,16.564523489995,16.7755549980973,16.7080479396371,16.4577926763578,14.6804073690743,14.7494822494916,15.1816604320246,15.2271914541782,15.3489266090534,15.6244039059283,15.6191639744788,15.7635738659197,15.6170884849999,15.7561491915295,15.2690191673121,15.3708778631206,15.4359351906114,15.8101081807983,16.3079613389896,15.3823639826787,14.2552804496602,13.7280273485994,13.7258170140981,12.2302887315397,13.2112705719542,13.8693514607082,13.474194926487,12.9064667985999,13.6659233991469,14.0520613367201,14.7203383159023,14.3483990107587,14.5888270780733,14.1439962725787,13.0435569376959,14.1742362663067,14.7481110212742,14.6273629050945,14.3960640647698,14.8732174516602,14.6293717180026,15.1583289373869,15.2729207407971,13.4028248836059,10.8687791657892,10.9584389804758,14.1090287711473,15.9139427708115,16.4481921322319,17.3085162335895,15.0208838830572,15.7884415124311,17.948280176735,17.8063189993373,16.9264773621573,17.1935505963197,16.3010094736922,15.9648429496779,15.4874704549156,14.6731859371845,14.4887414024264,14.7576096798195,14.6459915731878,15.155214556151,14.907047777604,14.5596826249014,14.9026831379626,15.5471537709228,15.023127445557,14.726679262008,13.5802210208532,12.5737277495369,12.5855935601305,12.8359621147098,12.7901313186212,12.7699347451018,12.5791728346167,12.1832958285097,12.2896337025545,12.1595586338483,11.8007422515137,12.2369006823313,12.0285158527139,13.3283361162341,13.5720366248859,13.6482595821638,13.1644567324431,12.2862321794687,12.482423484231,12.8813312293242,12.5387995830376,13.1013814332942,12.9610516416591,11.779548576733,11.7058018380578,11.8217955258989],"PLATI-FDS^FG_PRICE_CHANGE(0,-3AM)":9.56521739130434,"TUR^FG_PRICE_MAVG(0,,,,200)":37.247124,"GREK^FG_PRICE_MAVG(0,,,,60)":40.778793,"GREK^FG_TOTAL_RETURNC(0,-1AM)":-5.8918357,"EWW^FG_TOTAL_RETURNC(0,-3AM)":-17.63745,"EPOL^FG_TOTAL_RETURNC(0,-6AM)":9.176409,"CNYA^P_PRICE(0)/P_PRICE_HIGH_PR(0,,,,,,\"PRICE\",\"INTRA\",\"52W\")":0.8110791,"VWO^PERCENT_CHANGE(FMA_EPS(+1,0,,,,\"PORTAGG\",\"MEAN\"),FMA_EPS(+1,-3AM,,,,\"PORTAGG\",\"MEAN\"))":-0.348069273470328,"VGK^SIZE(FG_CONSTITUENTS)":1279,"EWZ^FMA_COS_UP(\"EPS\",\"1M\",+1,NOW,,,\"PORTAGG\",\"MEANR\")":16.0,"SET-BKK^FMA_RBICS_REV_CURRENT(30, LOC, \"PORTAGG\")":23.687577132475,"EIDO^FG_ROE(0)":12.6443800532672,"REFTR1WREPO-FDS^PROPER_NAME(0,,,\"SECURITY\",\"NAME\")":"Turkey Repo Rate - 1 Week","REFBRSELIC-FDS^(SUBARRAY(NOT_NA(NO_REPEAT_F(FG_YIELD(NOW,-10AY,D))),0,1)-SUBARRAY(NOT_NA(NO_REPEAT_F(FG_YIELD(NOW,-10AY,D))),1,1))*100":-25.0,"TRYVN10Y-FDS^PCTCHG(FG_YIELD(0,,,,\"YTM\"),FG_YIELD(-3AM,,,,\"YTM\"))":14.110835,"TRYID10Y-FDS^PCTCHG(FG_YIELD(0,,,,\"YTM\"),FG_YIELD(-1AM,,,,\"YTM\"))":2.0598307,"TRYMY10Y-FDS^FG_YIELD(0,,,,\"YTM\")":3.861899,"VWO^FMA_EVAL_EBIT(LTMA,NOW,NOW,M,\"PORTAGG\",\"MEANR\")":14.3363634026247,"KSA^FMA_PE(NTMA,0,,,\"PORTAGG\",\"MEANR\")":16.6390573022538,"QAT^FMA_PE(LTM,0,,,\"PORTAGG\",\"MEANR\")":11.0290178606745,"EWZ^FMA_PE(LTM,0,,,\"PORTAGG\",\"MEANR\")":6.89319625090526,"EPU^FMA_PE(LTM,0,,,\"PORTAGG\",\"MEANR\")":17.043620803968,"CNYA^FMA_PE(LTM,0,,,\"PORTAGG\",\"MEANR\")":14.2980427239649,"EWT^FG_COMPANY_NAME":"iShares MSCI Taiwan ETF","TUR^FG_PRICE_MAVG(0,,,,60)":40.82525,"EWT^FG_PRICE_MAVG(0,,,,200)":47.41435,"EPHE^FG_PRICE_MAVG(0,,,,30)":24.549,"KSA^FG_TOTAL_RETURNC(0,-3AM)":-6.6374598,"SET-BKK^FG_TOTAL_RETURNC(0,-3AM)":-5.0629797,"EWZ^FG_TOTAL_RETURNC(0,-1AM)":-7.1470795,"VWO^PERCENT_CHANGE(FMA_EPS(+1,0,,,,\"PORTAGG\",\"MEAN\"),FMA_EPS(+1,-1AM,,,,\"PORTAGG\",\"MEAN\"))":2.01593348845896,"VNM^FG_ROE(0)":9.57694990692044,"REFPL7D-FDS^(SUBARRAY(NOT_NA(NO_REPEAT_F(FG_YIELD(NOW,-10AY,D))),0,1)-SUBARRAY(NOT_NA(NO_REPEAT_F(FG_YIELD(NOW,-10AY,D))),1,1))*100":-25.0,"TRYBR10Y-FDS^PCTCHG(FG_YIELD(0,,,,\"YTM\"),FG_YIELD(-3AM,,,,\"YTM\"))":10.877075,"TRYQA10Y-FDS^FG_YIELD_NAME":"Treasury - Qatar Benchmark Bond 10Y","KSA^FMA_PE(LTM,0,,,\"PORTAGG\",\"MEANR\")":20.5785335995213,"TUR^FG_FCF_YIELD_NTM(0)":null,"GREK^FG_FCF_YIELD_NTM(0)":2.26594031916295,"BRENT-FDS^FG_PRICE(0)/MAX(FG_PRICE(0,-1AY))":0.870614479821537,"EWT^FG_PRICE_MAVG(0,,,,60)":50.151,"EPHE^FG_PRICE(0)":24.16,"KSA^FG_TOTAL_RETURNC(0,-1AM)":2.3557663,"^FG_YIELD(-10AY,0,Y,,\"YTM\")":[null,null,null,null,null,null,null,null,null,null],"TRYAU10Y-FDS^FG_YIELD(-10AY,0,Y,,\"YTM\")":[2.81,2.88,2.76,2.63,2.315,1.375,0.972,1.671,4.051,3.955],"CAGDPY@VN^EE_ACTUAL_ANNUAL(MED,+1)":null,"USDSAR^FG_PRICE_CHANGE(0,-3AM)":0.029325485,"USDEUR^FG_PRICE_CHANGE(0,-3AM)":0.76977015,"USDPLN^FG_PRICE_CHANGE(0,-3AM)":0.80997944,"USDIDR^FG_COMPANY_NAME":"Indonesian Rupiah per U.S. Dollar","TUR^P_PRICE_RETURNS_PR('52W',2,-10AY,0,AM)":[-4.3451667,7.6789737,18.735493,-10.368008,-7.9082785,5.7636023,18.607998,33.62907,18.390072,1.2526035,-4.414439,-14.370626,-14.661837,-29.099333,-31.109863,-26.900185,-26.07221,-31.382334,-28.58126,-33.741222,-26.163023,-5.819428,-4.1945276,-15.978736,-13.035494,-8.947587,3.9468408,12.922931,-3.6752343,-12.744313,-13.348293,-7.666069,-1.9754827,-13.504976,-10.747069,3.2466173,9.315991,22.261215,23.797153,10.26268,12.514114,18.151606,39.017033,50.15905,30.500078,17.644274,1.2589812,-18.687475,-25.273872,-34.422356,-52.52456,-41.01892,-39.121777,-27.105284,-41.029816,-39.321156,-35.31153,-40.248604,-37.68875,-31.41712,-18.61797,-3.3628285,15.614462,13.992691,9.535241,5.7453275,12.011898,7.0711374,-11.942387,-16.624933,-10.03592,5.2847505,0.5821705,-11.0086975,-12.639612,-25.935984,-26.166748,-11.122894,-3.238207,-2.2897065,4.2008758,14.719558,17.610477,7.471037,-4.99652,-2.6639223,19.224607,12.276279,22.28099,-11.369586,-16.988064,-25.360865,-27.534311,-10.102427,-0.41663647,-7.3451223,-4.3274584,-8.513719,-1.3478518,10.465169,28.437817,76.61173,78.97861,84.888756,95.88113,68.80497,42.25694,48.787235,48.085033,83.5492,77.48409,76.02215,32.33185,12.576807,-6.2329826,5.262041,10.065805,15.244997,29.66789,53.130615,53.429733],"ECH^FMA_DIV_YLD(NTMA,-10AY,0,AM,\"PORTAGG\",\"MEANR\")":[3.06664028265042,3.06901419480712,3.11312292135052,3.08659039288276,3.24627246157435,3.03023038280053,3.19654108757893,3.1727119557446,3.14994142505626,3.29356410496885,3.17717565008509,3.32150026786994,3.47519138838509,3.6517945587248,3.58793867935634,3.81452558189648,3.41601647180888,3.68211531694603,3.81947256303523,3.88841751458896,3.69519935680375,3.44871423198884,3.27731305791006,3.28928207274146,3.182625149135,2.86674261383657,2.90547752387163,3.0515654668822,2.64914297574032,2.88097728783213,2.91330761257907,2.87805289097032,2.7702287428953,2.44353935119729,2.53024617025894,2.39695653747176,2.70960427238827,2.57509763545158,2.45162483365658,2.44740485952579,2.85691193278752,3.1932086008439,2.98416089461224,2.74389906348581,3.03498693604422,3.14816929060983,3.13139397271215,3.16571092334139,3.43753947438798,3.31664245066244,3.46667390957058,3.37135938319128,3.02275341153841,2.95652101120669,3.19895737606159,2.93465581402564,3.1379712960687,3.07365511088625,3.01627737078832,3.42054570753479,3.2248508723585,3.21008903557552,3.73533200289336,3.25245719005535,3.42292489534937,3.76043737483235,3.72591623003879,3.84004769643522,4.34377423691424,5.21199096370787,4.12187857790973,3.7444896177078,3.36717817838475,3.29316526592267,3.55005008598388,3.88723565733263,3.82026043387394,3.27296916231245,3.14415100467453,3.27718388372373,2.56425760802034,2.83000622198109,3.35570969981254,3.92467254671816,3.94161508243447,4.82176533727373,4.65672088706801,4.77382825221123,5.02911451089389,4.91442703054304,5.54307216487189,4.76187109711844,4.65789694815988,4.64764475175587,5.27181272730459,5.33407805426901,7.04410112613933,7.40133118077509,7.29783810999676,7.19767566302137,6.95544557012359,9.12324034614477,8.6022181810085,7.7935550836019,7.91593737411825,9.02549520265526,8.07332087452946,7.24476221019525,7.05525149304058,6.22187064376506,6.39884779523886,6.88978291120952,6.86303702401832,6.67400459446575,6.56265402990123,6.7037949023215,7.4666182122736,6.91124867054304,6.87464908442521,4.85640162979529,5.25902062964763],"WL-FDS^FG_PRICE_MAVG(0,,,,30)":553.99664,"BRENT-FDS^MAX(FG_PRICE(0,-5AY))":140.85,"TIOS-FDS^FG_PRICE_CHANGE(0,-3AM)":-2.7572354606044,"UAE^FG_TOTAL_RETURNC(0,-3AM)":-3.371495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EU10Y-FDS^FG_YIELD(-10AY,0,Y,,\"YTM\")":[0.5475,0.636,0.2082,0.4294,0.239,-0.189,-0.575,-0.181,2.533,2.004],"CAGDPY@KR^EE_ACTUAL_ANNUAL(MED,0)":1.90344221708053,"USDTRY^STD(FG_PRICE_CHANGE(0,-3AY,M))":7.47949489316376,"USDKRW^STD(FG_PRICE_CHANGE(0,-3AY,M))":2.97073996643405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8,36.4008275641257,47.7168782991009],"VNM^FG_TOTAL_RETURNC(-10AY,0,AM)":[0.67863464,2.9850721,6.9191337,-2.97333,-6.2640905,-1.7307639,-6.8955364,-0.7559478,6.800866,-12.888432,7.602334,-3.4782588,1.9144177,2.3204446,-10.961127,-6.9739223,10.690999,-7.243812,-4.0691195,-6.7604303,3.610909,0.07112026,2.345419,-2.4305522,2.0640612,4.8814535,1.1303186,-0.06574988,-4.4736805,-8.884305,-0.86703897,6.4843774,-0.8804083,3.8489938,0.071275234,2.2079825,3.2752514,-0.6072879,-1.6293287,2.6915193,7.5268865,6.25,4.8496246,12.698412,-6.03621,4.0685177,-7.6131763,-9.465474,-2.2755206,1.2586474,3.853321,0.59844255,-11.540747,7.330191,-6.195587,7.003367,4.971683,-1.2589991,1.3964891,-3.0538917,-1.0500312,3.058672,-5.6935253,3.7251115,0.6811142,-0.7380128,-1.0183811,-1.6667724,-11.866581,-23.435223,17.680609,11.066235,-1.8909097,2.9651642,6.1195016,0.40706396,-1.4864862,11.59122,5.538559,-1.5789509,4.575169,1.3636351,6.558299,3.5244584,4.6747923,-6.2135935,2.2774339,-2.8340042,5.4166555,2.1739125,2.2986054,-6.888354,-0.45918226,-3.0240893,-10.676533,-5.917162,-6.79245,-0.13495088,3.6486506,-11.994785,-12.962961,0.42552948,1.3669491,9.704638,-13.384617,7.371223,0.49626827,1.2345672,10.406506,9.057438,0.67521334,-9.322596,-10.872782,9.211612,3.4370303,-0.30983686,5.011654,2.8486848,-11.51079,4.2276382,-5.0701976],"ECH^JULIAN(FG_TOTAL_RETURNC(-10AY,0,AM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1],"ECH^FMA_PE(NTMA,-10AY,0,AM,\"PORTAGG\",\"MEANR\")":[14.1294269646928,14.581589134908,14.4924869318374,14.441093785999,13.5920665235375,14.3702441061022,13.3895024899655,13.2261046848634,13.4651283207719,13.3021299926856,14.2821501354543,13.9051038887144,13.3253716906624,12.3681170286148,12.6503631070916,12.0073057101843,13.3687914167756,13.3010713301728,12.2858244853398,12.130861221166,12.2797681534162,13.3274847247596,14.0520750910171,13.7481096402596,14.4788320287489,15.3327918464274,15.8370970467779,15.5419112355547,16.9097676901026,16.0047386528881,15.3785950660118,15.7497077072457,16.0291420071865,17.3883351555516,17.0164153945466,17.4347207376342,16.755137083689,17.9227537126995,18.6361520997955,19.1581489186758,15.4179399266373,12.8905438562643,14.1027725103141,14.8613165493865,14.0561652269148,13.6175255808537,13.9621156489723,12.9624976381516,11.566205299815,12.0421129293643,12.1916033692788,11.9650175331024,14.9781483350395,14.9410180981277,14.4496388796715,15.7887644113619,15.3499518719848,14.659987191157,14.7603987160561,13.6062690516601,15.0823565896546,14.7745730828855,13.5141175893008,15.3876688080641,14.7938248583783,13.1314475935427,13.2893423083206,13.1036240034362,11.4974137642808,9.25256340971135,11.5246044120622,12.2810798245388,14.6419360798472,16.2383858884555,15.3420404426239,13.8584378954715,13.5569153089931,14.8090869859327,13.8213618318127,14.136224332694,14.4469431281138,14.4971912797327,13.0381182071861,11.3743079827579,11.2843574511585,10.2640361056425,10.2081089858262,9.81984677654263,9.14204267036815,9.74124590621367,9.27232015628327,9.88019135210445,9.97383592280638,9.85700187238163,8.78403871836466,8.95361501852144,6.51274588380674,6.59401211090311,6.78674369366413,7.16101909418607,7.42111855248008,6.9074083969203,7.28726988707203,7.82697256689743,8.00780179987765,7.32563827025914,7.87784476318887,8.28411683958959,8.32935059340462,9.37019976042994,9.02942046070173,8.3859761618796,8.40264936778564,8.88138868417332,7.68902267919264,8.09449751315918,7.37443780263602,8.01015846956273,7.81263598854583,9.94207263813159,7.91376463201175],"EPHE^FMA_PE(LTMA,-10AY,0,AM,\"PORTAGG\",\"MEANR\")":[19.2585303828813,19.2320970215509,19.55780989992,19.9265404608442,19.3150694952393,20.267481865932,19.8633786143475,20.9063142135443,21.071678921874,20.9352191191315,20.669365377865,20.2460848431692,20.1633994083434,20.0190171958444,19.2191846677533,18.6240978431949,19.528194571065,18.2233701734521,18.2301923286342,16.9041779397818,16.9042406399915,16.9798695187051,16.8025986220972,16.9584025204307,17.5059540198337,18.0999534827495,18.5926844561132,17.751249524699,17.44686863452,16.7296598276755,17.0864530957789,18.3042781623944,17.7790095150858,17.8310424435745,18.0512856805214,18.0957291662638,18.0463212396294,17.9172132369504,18.2543021126243,18.6815657316425,19.2954333122912,19.0956787784886,19.8012750397531,20.5396055443953,19.4031086206902,19.0092561483452,18.6217908435349,18.5321471570254,17.6921062750808,17.9980983365215,17.7659042707703,16.4307121553125,15.9933430241142,16.2067664532289,16.8091433008359,17.6776083271292,16.8003710385874,16.7515486517969,16.7124404373387,16.570525721089,16.703571294952,16.7803984360377,15.9908999042414,15.2491959192989,15.1978284199925,14.7489052077468,15.0812160205588,14.3498273532401,12.9983819908822,12.3729119213471,12.7707551583742,13.869291027511,15.3502665055163,15.8205460516369,17.7628636040599,18.9080086228524,21.3648292623114,24.1229342210148,24.7927982692561,24.4056848349353,22.9898588689943,22.3010295795709,21.5840699151474,21.6305978210934,21.4846866096524,20.2279636212559,20.4390397351424,20.1866861455171,20.739582598228,20.2718006729464,19.8493242620324,19.4603090581182,19.3419612305656,18.8624374784833,18.3497180069084,17.6303122443665,16.947759003222,16.4977580576998,16.4832767353944,14.325224633229,14.1614585832304,14.3777338469268,13.789832354402,14.4887472587994,13.2894099830351,13.187117420291,13.0245109870989,12.5662017938941,12.0479753748037,11.9284838276062,11.1450623922695,11.2868498837037,10.5696118498457,10.527626159103,9.98353949155079,10.2002251896371,10.6367323347162,10.5507703435094,10.3613799514622,10.0354110739792,10.0303201412135],"PLATI-FDS^FG_PRICE_CHANGE(0,-1AM)":-4.90566037735849,"GREK^FG_PRICE_MAVG(0,,,,30)":41.128754,"SET-BKK^FG_TOTAL_RETURNC(0,-1AM)":-4.53071,"GREK^PERCENT_CHANGE(FMA_EPS(+1,0,,,,\"PORTAGG\",\"MEAN\"),FMA_EPS(+1,-3AM,,,,\"PORTAGG\",\"MEAN\"))":-0.721518760492968,"EWW^FG_TOTAL_RETURNC(0,-1AM)":-12.593042,"EPOL^FG_TOTAL_RETURNC(0,-3AM)":5.9367537,"CNYA^FG_TOTAL_RETURNC(0,-6AM)":-1.338613,"VWO^P_PRICE(0)/P_PRICE_LOW_PR(0,,,,,,\"PRICE\",\"INTRA\",\"52W\")-1":0.1683352,"VGK^FMA_COS_DOWN(\"EPS\",\"1M\",+1,NOW,,,\"PORTAGG\",\"MEANR\")":437.0,"EWY^SIZE(FG_CONSTITUENTS)":102,"QAT^FMA_RBICS_REV_CURRENT(30, LOC, \"PORTAGG\")":60.350758855707,"ECH^FG_ROE(0)":8.05723313771996,"REFTHREPO-FDS^FG_YIELD(NOW,,,0)":2.5,"REFBRSELIC-FDS^FG_YIELD(NOW,,,0)":10.5,"TRYVN10Y-FDS^PCTCHG(FG_YIELD(0,,,,\"YTM\"),FG_YIELD(-1AM,,,,\"YTM\"))":3.203312,"TIPSCL10Y-FDS^PCTCHG(FG_YIELD(0,,,,\"YTM\"),FG_YIELD(-3AM,,,,\"YTM\"))":null,"VWO^FMA_EVAL_EBITDA(NTMA,0,,,\"PORTAGG\",\"MEANR\")":8.88711554157185,"KSA^JULIAN(FMA_DIV_YLD(NTMA,NOW,NOW,M,\"PORTAGG\",\"MEANR\").DATES)":45469,"QAT^JULIAN(FMA_DIV_YLD(NTMA,NOW,NOW,M,\"PORTAGG\",\"MEANR\").DATES)":45469,"EWZ^JULIAN(FMA_DIV_YLD(NTMA,NOW,NOW,M,\"PORTAGG\",\"MEANR\").DATES)":45469,"EPU^JULIAN(FMA_DIV_YLD(NTMA,NOW,NOW,M,\"PORTAGG\",\"MEANR\").DATES)":45469,"CNYA^JULIAN(FMA_DIV_YLD(NTMA,NOW,NOW,M,\"PORTAGG\",\"MEANR\").DATES)":45469,"EWM^FG_COMPANY_NAME":"iShares MSCI Malaysia ETF","CC_QA^FG_COMPANY_NAME":"Qatar","USDSAR^FG_PRICE_CHANGE(0,-1AM)":0.029325485,"USDCNH^STD(FG_PRICE_CHANGE(0,-3AY,M))":1.72868881523511,"USDEUR^FG_PRICE_CHANGE(0,-1AM)":1.4649034,"USDMYR^STD(FG_PRICE_CHANGE(0,-3AY,M))":2.17040753303293,"USDPLN^FG_PRICE_CHANGE(0,-1AM)":2.6439428,"USDCLP^STD(FG_PRICE_CHANGE(0,-3AY,M))":4.41992808917111,"SET-BKK^P_PRICE_RETURNS_PR('52W',2,-10AY,0,AM)":[2.5434732,4.159248,22.205591,12.31085,7.3750377,17.246687,15.434181,25.241589,20.405901,10.271025,8.524477,6.4742327,2.7445436,-8.455724,-12.386394,-15.500325,-9.461432,-14.794785,-14.866167,-19.111507,-15.71837,-7.1033,-8.594018,-5.8747053,-5.310172,8.274448,17.37244,9.425867,6.0443044,10.098087,18.565643,24.4475,16.119051,13.513935,11.88718,11.959564,10.102129,4.3328524,2.3479939,12.623858,14.527214,13.708866,14.344096,14.951599,17.349125,13.209068,13.483154,10.531652,1.0684729,7.4976087,8.346629,5.4039955,-4.674518,-3.8610756,-10.291463,-11.146164,-9.652323,-8.444863,-5.980706,-5.9093475,8.177352,0.9460211,-5.891216,-6.228924,-1.9939065,-2.6178956,1.9278288,-6.8780303,-18.927353,-32.505215,-23.522781,-18.046743,-22.753906,-22.285324,-18.159103,-23.162746,-24.337297,-10.545212,-7.9551578,-2.957189,4.0080667,44.223236,23.67078,18.27799,18.704247,14.669776,21.434105,27.986885,34.469437,12.3503685,13.000202,11.644459,12.587023,6.9491982,5.768049,3.5244107,0.9688616,2.5220633,2.676177,-1.0683596,-1.1229455,0.39116144,0.35089254,2.8840303,-3.7283897,-4.5947847,-8.31185,-6.2978563,-7.99889,-2.102244,-4.973918,-7.321644,-13.361788,-13.3272705,-14.049226,-18.14053,-14.811844,-14.72205,-11.918134,-10.983515,-11.314112],"KSA^FMA_PE(NTMA,-10AY,0,AM,\"PORTAGG\",\"MEANR\")":[null,null,null,null,null,null,null,null,null,null,null,null,null,null,null,null,12.3545588498234,12.6870880996372,12.7239571861387,11.5385909469978,11.7760191941999,12.6015659465767,13.6480176293851,13.1278811042315,13.2621538041455,13.0408416798931,12.2361563299393,11.3850168015324,12.0370167118564,14.4125571937304,14.3751987050269,14.6232261546364,14.3153635760258,13.6461351457641,13.497833793083,13.5579606168604,14.8114911747469,14.3990843608947,13.9739402055615,13.5664436883622,12.8360135719636,13.0158834746646,13.2407349322949,13.9312519604877,13.5696998878712,14.9189273413971,15.1355954285867,14.8614959507567,15.0322971488091,14.8897493126237,14.2380086811961,13.9773199375927,13.9571779442084,13.50735551668,14.1292382288302,15.9614753817734,15.9302010902979,16.4542747939274,17.3076001316441,16.1568504011005,16.6156375905904,16.6657006230921,16.6448490501595,17.0599014607207,16.5224364699636,16.1819125489885,17.0218800266397,16.3924221377975,15.4167059903834,13.8942315991635,17.1874967788299,18.6789416811418,18.9090394902667,19.4512976657559,20.4140371860155,21.3545110547234,20.5088518625632,20.3069861875213,19.2720065242484,18.7747577798745,18.6028923440658,18.1002259142968,19.9930462329806,19.0269168312427,19.4322430100786,19.0551165846057,18.8466272047203,18.8436351731516,18.7926350299568,17.8774847557747,17.801194669127,19.0556899379154,19.4237330501385,19.2911861272447,19.3081155352586,16.7786813773674,15.6001543466403,16.072051803955,16.5260184512155,14.5120329227241,15.2807324919804,14.4434353631986,14.399654794174,14.9820977109772,14.2254041798125,15.1294169603922,16.4514901170223,16.5079085652161,17.0230443157302,17.7224865209589,17.1293051593703,16.2097745760953,15.1880278651495,16.3737308671363,18.0238854362759,18.4929868036529,18.9915418590789,18.1834874473884,17.3287099525071,16.3242453136974,16.6390573022538],"TRYSA10Y-FDS^FG_YIELD(-10AY,0,Y,,\"YTM\")":[null,null,null,null,null,null,null,null,null,null],"CAGDPY@VN^EE_ACTUAL_ANNUAL(MED,0)":null,"WL-FDS^FG_PRICE(0)":598.4,"MCHI^FMA_ROE(NTMA,-20AY,NOW,FY,\"PORTAGG\",\"MEANR\")":[null,null,null,null,null,null,null,16.2489448712134,14.7844836511748,14.7477410048543,13.8220324417748,12.2640889399399,12.007707790005,13.3821124977803,13.2137488528733,12.8854137990649,12.3571940293367,11.9738084796657,11.5503330187784,11.5630770572399],"TIPSCL10Y-FDS^FG_YIELD(-10AY,0,Y,,\"YTM\")":[null,null,null,null,null,null,null,null,null,null],"CAGDPY@MX^EE_ACTUAL_ANNUAL(MED,+1)":-0.5,"USDTRY^STD(FG_PRICE_CHANGE(0,-1AY,AM))":8.06507235703578,"USDKRW^STD(FG_PRICE_CHANGE(0,-1AY,AM))":2.36259748841738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KSA^FMA_DIV_YLD(NTMA,-10AY,0,AM,\"PORTAGG\",\"MEANR\")":[null,null,null,null,null,null,null,null,null,null,null,null,null,null,null,null,4.6233833568011,4.60363249656635,4.64980830316131,5.19288782503835,5.05580781825112,4.67002837821452,3.99120916399486,4.20232764662806,4.28951587967916,4.3976513252336,4.75785958773422,5.03754865167887,4.70818029836219,3.96129887991566,3.79766403190892,3.72888029094784,3.80856706646941,4.04387830214657,4.05736444226875,4.10813530922062,3.62638596777184,3.78353471889692,4.05965117941277,4.30338252944212,4.46031411728661,4.36475703659637,4.30602102586491,4.16716664957706,4.31497311241309,3.86301886390144,3.78628896942596,3.83766703121651,3.81809006166243,3.81441145145774,4.04359243325458,4.23024730686169,4.19980363338156,4.40518942271013,4.30130228721057,3.89910403811998,3.94291741014723,3.82051794922444,3.63236696793845,3.94069686436932,3.89679921136882,3.87379766570809,4.10178628833271,4.15696440145845,4.26647804524064,4.22285185478259,3.97137647936124,4.16633293524035,4.54924626403438,5.3620417485923,4.50063001593902,4.29605134577484,3.9412523166942,3.81162572428147,3.49823688232676,3.42581927420299,3.45000165494706,3.39544146351211,3.52876637712138,3.55409698765643,3.4886009901539,3.53793546777466,3.15322777932614,3.28645833305025,3.19084057580632,3.26392723059329,3.14628471480735,3.05525344098107,2.93955668963558,3.17862281128407,3.20838863815396,3.06469066274355,2.91666887383982,2.81981528715693,2.63056526595632,2.99140256719642,3.21611706756125,3.19661111794528,3.04173366934683,3.537276087693,3.31044770376303,3.60255918068603,3.75346865465266,3.66931226669314,3.92718412589784,3.71253939521862,3.40273131265791,3.51144430913982,3.46801453020928,3.3436050037144,3.57811255545551,3.7300492755495,4.01877554772601,3.78655415069649,3.48104887584945,3.41601639435741,3.25911966872185,3.37690252952075,3.54481748693481,3.76243663529623,3.64985192563905],"CNYA^FMA_PE(NTMA,-10AY,0,AM,\"PORTAGG\",\"MEANR\")":[null,null,null,null,null,null,null,null,null,null,null,null,null,null,null,null,null,null,null,null,null,null,null,null,null,13.6867197019445,13.7978494815428,13.493215435382,13.7976729559029,14.3515161765457,13.1189867030845,13.240012857235,13.2309850491724,13.2572567469955,13.421439210764,13.4590708183203,14.2028284577929,14.1627664982509,14.3475846928981,14.2032095686074,14.6061532923588,14.3330719831144,13.7601587311935,14.623347261544,13.2360307509419,12.5047405006738,11.6287990280693,11.6956450690484,10.6260590299669,10.6879368237526,10.2046058165222,10.6089534689028,9.71960458046026,9.77625506806351,9.43655116548272,10.0213736613382,11.3325555224873,11.3093106684542,11.7832170056761,11.0422013985992,11.8208513585597,11.6823996369436,11.6526068639476,11.6874187443497,11.7223751947496,12.1227036645208,12.5096647317415,12.4524861939296,12.3632625885033,11.8521075311865,12.7848971433111,12.9136169960729,14.2147701021157,15.6156201123877,16.5961679338076,15.6363150432564,15.8706145077833,16.2682969368462,16.7792941222412,17.6775400540406,17.1756792780438,16.0832030869505,16.2338839215989,16.8843834915128,16.8454754700021,14.9180062115037,15.2096646966589,15.3234463766105,15.1642912042394,15.1907548481895,15.3611510514022,13.7503803748259,13.8627010027429,12.5648673316945,11.9966181761707,12.5371771405143,13.8208549251185,12.9931615147326,12.6362095798532,11.7272141010869,10.9637211241257,11.557045057215,11.781904536097,12.6754519730386,12.2850434513434,11.9911617916902,12.2475804672805,11.7203208423476,11.8042224902859,12.2208172792903,11.6331234970656,11.7134603214964,11.2938546149447,11.4810614991167,11.3239998614742,10.8844136506392,11.339586301106,11.7776671089724,12.5044084350039,12.700524277288,12.0730410989023],"EIDO^FMA_PE(LTMA,-10AY,0,AM,\"PORTAGG\",\"MEANR\")":[15.3662074024144,15.6855909770945,16.0087101496087,15.7762421706522,15.9023611842979,16.3416185654522,16.8452929436608,16.9363501402392,18.0029901126329,17.8636205650239,17.5350656095298,17.4904481687621,16.9792760515449,16.3741719785233,15.7673859833234,14.9185789074915,16.6775710838072,16.5017919966184,16.0702386297105,16.1728614710921,16.6747980769145,16.6992154276975,16.5785348104578,16.4489344620102,16.6593415796657,17.5740228325222,18.0214579899188,18.2954555312842,18.2884356906099,16.8041853452234,17.2334732554685,17.6061386757767,17.5649029289795,17.447149776459,17.4126592456815,17.349585260501,17.3733007486322,17.309627160897,17.4077279072595,17.0797148462883,17.1148164428055,17.3683040216336,17.8359347269981,18.7019782788052,17.6832245494409,17.2533568610829,16.8410079214244,16.5930500805542,15.5588890709034,15.8350863552158,16.0250504681544,15.5584755216453,14.8757967604433,15.4106334100924,15.5818228439187,16.2970395533213,15.9030918533536,15.8662949730547,15.6667245102462,15.1371113163558,15.5980860083471,15.9282498554875,15.9050297875362,15.7823845763192,16.1950691962315,16.1206761162979,16.8388151309806,17.4900047610615,15.0712970949281,14.3498444857244,14.107486845986,15.3318967411252,16.6098900602568,17.4897380867313,19.0441041006981,18.0854673587581,19.8735817808023,23.9606623285757,25.3148855301285,24.1874775898497,24.1931191229118,23.431499691758,22.6556584308603,21.8476747975759,20.7666513519206,20.022365502073,19.5918474166099,18.9195208201843,18.5398196564825,17.7705251632663,16.8382689126535,17.1425322958307,17.5345603234633,17.2602280100977,16.9607954220801,16.2471223933793,15.3898948837744,14.9710269738308,14.7440279967132,14.2385405071902,13.7958883813686,13.1185393539106,12.3756700389029,12.4494339526952,12.0870652349568,12.0342105075283,12.193513134821,12.1761453390155,12.9627891224901,13.3171537426799,13.5882306254701,13.4470418066587,12.8478284605116,13.3825162753722,13.9817142324287,13.7816937457821,14.3097716417323,14.1058923379478,13.6507641195492,13.4502218132611,13.3562832893939],"PLATI-FDS^FG_PRICE_MAVG(0,,,,30)":1012.7,"FC0000QA^FG_PRICE(0)":101.009285,"GREK^FG_PRICE(0)":39.77,"GREK^PERCENT_CHANGE(FMA_EPS(+1,0,,,,\"PORTAGG\",\"MEAN\"),FMA_EPS(+1,-1AM,,,,\"PORTAGG\",\"MEAN\"))":-5.00966980503476,"EWW^PERCENT_CHANGE(FMA_EPS(+1,0,,,,\"PORTAGG\",\"MEAN\"),FMA_EPS(+1,-3AM,,,,\"PORTAGG\",\"MEAN\"))":-11.5759489660404,"EPOL^FG_TOTAL_RETURNC(0,-1AM)":-0.949347,"TRYID10Y-FDS^FG_YIELD(-10AY,0,Y,,\"YTM\")":[7.922017,8.942368,7.89735,6.462641,8.148183,7.263584,5.902206,6.458283,6.936579,6.498571],"CAGDPY@AE^EE_ACTUAL_ANNUAL(MED,+1)":8.85,"USDSAR^FG_PRICE_CHANGE(0,-1AY)":0.029325485,"USDCNH^STD(FG_PRICE_CHANGE(0,-1AY,AM))":1.3446411802531,"USDEUR^FG_PRICE_CHANGE(0,-1AY)":1.7074943,"USDMYR^STD(FG_PRICE_CHANGE(0,-1AY,AM))":1.69923663706908,"USDPLN^FG_PRICE_CHANGE(0,-1AY)":-2.2955418,"USDCLP^STD(FG_PRICE_CHANGE(0,-1AY,AM))":3.95096983557501,"QAT^P_PRICE_RETURNS_PR('52W',2,-10AY,0,AM)":[null,null,null,null,null,null,null,null,null,null,null,-9.509402,2.4723172,-8.81074,-14.438981,-17.60391,-12.780213,-21.74185,-18.524677,-22.440237,-20.006096,-11.407065,-15.882004,-19.392162,-15.941161,-8.293617,5.788505,-0.7180691,-8.931476,-4.8748255,3.4840345,26.954401,9.273934,5.5252314,0.7497549,5.901873,-6.6296635,-5.440134,-15.957141,-17.70997,-17.217165,-19.010895,-12.01877,-10.924196,-15.857988,-13.885182,-6.345338,-7.089061,3.9889455,1.1599064,12.2289295,19.620096,25.859428,45.277096,21.974648,16.870653,21.10051,18.119108,16.208136,9.251345,14.84673,9.521604,0.31027794,3.025794,1.7311573,-3.8735628,-0.6178796,-2.4167538,-10.4081335,-13.99346,-14.968568,-5.459404,-6.4213934,-3.676021,7.1437836,3.617251,-1.2075901,3.67105,7.1095824,7.441962,13.581764,27.19519,30.12265,24.788868,18.419731,13.125396,14.95204,15.966296,25.726759,13.182533,12.649668,19.034636,30.977345,32.941807,23.235739,21.806824,15.855241,22.577785,21.768356,10.056663,3.9047003,2.627015,-6.3622355,-7.6063814,-17.188126,-22.191929,-19.33242,-12.834674,-11.421448,-10.690582,-18.52771,-13.963538,-20.770813,-9.374041,2.3460984,-4.243952,3.6991954,0.950861,-0.85746646,-9.763545,-0.48844814],"INDA^FMA_ROE(NTMA,-20AY,NOW,FY,\"PORTAGG\",\"MEANR\")":[null,null,null,null,null,null,null,null,15.6108197056138,16.0962597956391,15.7612771435553,15.9055421047158,15.6930916584344,15.3154529754558,14.6122050459717,14.4999028089004,12.8130480153448,15.1384919964883,14.9562867896567,16.0523450892414],"TRYFR10Y-FDS^FG_YIELD(-10AY,0,Y,,\"YTM\")":[0.837,0.9989,0.682,0.785,0.71,0.118,-0.344,0.201,3.07,2.534],"CAGDPY@MX^EE_ACTUAL_ANNUAL(MED,0)":-0.4575,"USDTRY^FG_PRICE_CHANGE(0,-6AM)":11.303127,"USDKRW^FG_PRICE_CHANGE(0,-6AM)":6.8794129999999996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5,1.21959709581891],"VNM^FMA_DIV_YLD(NTMA,-10AY,0,AM,\"PORTAGG\",\"MEANR\")":[3.05537262972271,3.47167975070217,2.86985082132564,3.27632758458038,2.92881176516827,3.16892433748503,3.38709554088481,3.0151874630756,3.02329248727526,2.97634095689328,2.93792842555869,2.87235219482174,2.78769047577975,4.08213374963986,3.97808326310383,3.35722712649144,3.20018445655348,2.70264882591728,2.59713140057902,null,null,3.01295514249217,3.11305634404669,3.30399927287977,3.32108585791479,3.15292028622204,3.24941950389566,2.65961357841646,2.65824936580041,null,2.87625225155809,null,3.54291771507517,2.65810617474251,2.4859858482273,2.4143260862859,1.89880920248323,1.54618374003406,1.76720714134671,1.71422208593493,1.88110575805839,1.88373644142907,1.44061277557434,1.49224049035992,1.699072585614,1.88577555255264,1.94523408164592,1.85102379155081,1.6484594719974,1.81289751737213,1.64774384054117,1.59150135018866,1.8154934858271,1.75337433674153,1.71533625078204,1.77517438285857,1.562225950371,1.6055085733707,1.52932991161807,1.57253183250566,1.72316932188607,1.7279978123411,1.94752472708056,1.64045455459429,1.76430650514493,1.59975356940034,1.50151095866485,1.50822113895094,1.79298543613394,2.13283313219631,1.76168192809712,1.37830571715213,1.40684396139567,1.41759579144055,1.29494398349453,1.323804128993,1.37853072517308,1.31486329299292,1.21488691715387,1.29734412071158,1.21871650713472,1.24665854774841,1.15228726964344,1.19543111591765,1.349879602369,1.43512120714297,1.44159685788579,1.42133007527002,1.3726530798892,1.4830885923921,1.52274246803463,1.60397702869508,1.83179245854809,1.56645638006409,1.75104026904674,1.78163766158311,1.96375141748538,1.92672263161657,1.94868100677034,2.33616219068368,2.55993610064579,2.38950420762042,2.78603710394705,2.56796231470099,2.55455129960204,2.50367388637113,2.59675955540229,2.57596369117857,2.5230607074964,2.60219712022309,2.43577029739856,2.98931405506482,3.14613696148715,2.9096914984778,2.77173874934536,2.7608440325767,2.70012254632986,2.17933784780479,2.42749588928542,1.92153696973434,1.89675716773768]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AE10Y-FDS^FG_YIELD(-10AY,0,Y,,\"YTM\")":[null,null,null,null,null,null,null,null,null,null],"CC_IN^FG_COMPANY_NAME":"India","USDCNH^FG_PRICE_CHANGE(0,-6AM)":2.627945,"USDMYR^FG_PRICE_CHANGE(0,-6AM)":2.3874164,"USDCLP^FG_PRICE_CHANGE(0,-6AM)":6.5077543,"MCHI^P_PRICE_RETURNS_PR('52W',2,-10AY,0,AM)":[16.725815,19.239426,17.784702,5.800855,7.6013207,1.8661141,8.903074,19.24715,19.699108,22.796165,51.51626,35.748207,24.185217,1.1091709,-9.039932,-10.402947,0.9241104,-6.270176,-7.512343,-23.547781,-25.825756,-19.43956,-31.94356,-32.49658,-25.796635,-9.923161,8.767569,17.51746,0.3045082,2.4230003,-2.6133537,26.769375,28.91221,23.785067,21.571875,34.033203,36.77596,35.790657,33.2832,28.49269,38.96271,49.99255,55.925022,64.955376,44.418644,35.408043,33.129715,29.824615,17.072428,11.350239,3.0981064,-2.0102203,-16.916878,-14.503103,-19.360865,-24.112152,-10.998207,-7.738715,-3.2405198,-18.891245,-5.0841513,-5.929929,-8.95493,-6.338292,14.800668,10.034096,23.976994,9.030045,3.9375186,-6.827837,-3.6151826,8.778381,12.801695,19.621527,40.714516,32.21035,32.426216,37.28789,21.80767,46.274437,40.858376,39.93367,40.415012,39.73092,28.57846,2.7285933,-8.689046,-6.145358,-8.323479,-17.981894,-19.283699,-32.228355,-32.070942,-33.342426,-41.345436,-38.308006,-32.085712,-27.767187,-25.916708,-33.8796,-47.808533,-33.88421,-22.206188,-4.5308886,-16.646755,-5.6404886,0.12421608,-8.73056,-17.667257,-1.204735,-9.202946,0.11866093,14.953661,2.9251218,-11.197048,-29.699057,-15.848112,-17.172485,-6.3938084,4.249668,-3.4514427],"SET-BKK^FG_TOTAL_RETURNC(-10AY,0,AM)":[5.734992,3.7006855,1.3600945,2.6368618,-2.7266026,2.401495,-5.238688,5.45547,-0.3641367,-5.783832,2.4284124,-2.475959,1.6349673,-7.2436037,-2.99204,-1.01102,4.2251825,-3.27335,-5.6678414,0.19675493,4.2432427,3.4205317,0.7847309,0.91148615,1.752007,6.06364,1.6286492,-4.50688,1.0043383,0.42424202,1.5871763,4.342127,-1.9637883,1.1003017,-0.6595969,0.18833876,0.85134506,-0.09920001,0.29916763,5.0807476,2.9807568,-0.5541861,2.154684,4.9096823,0.068342686,-2.4664938,-0.390476,-2.4454176,-7.7830434,6.397462,0.95659494,2.2268176,-7.2562814,0.71641207,-4.6780825,3.9101481,1.7507315,-1.1629999,2.0131588,-2.105987,6.023133,-0.7148862,-5.881357,1.6593099,-2.8763354,0.07517338,-1.2180209,-4.116029,-11.415089,-17.960197,15.933477,4.903567,-0.53607225,0.79529285,-1.3132751,-4.556,-4.36098,19.027447,1.0356307,1.0904074,1.925087,5.216527,0.12255907,0.32914877,-0.17762184,-2.630496,4.7846317,0.3289461,0.48314333,-0.8434415,1.9191504,-0.12244582,2.7855873,-0.05221963,-0.98320246,-1.73828,-2.7020633,-1.1326611,4.3370724,-2.769369,0.4276991,0.67493916,1.8782735,2.0652294,-3.5062194,-0.9517014,-4.84097,0.112485886,-4.1748285,5.2040577,1.276505,-5.1715612,-6.336111,0.9501338,1.0296702,-3.3689976,1.0159731,-0.8472979,-0.75894,0.20295382,-4.53071],"UAE^FMA_PE(NTMA,-10AY,0,AM,\"PORTAGG\",\"MEANR\")":[13.9241211155812,14.5036079501339,14.7575159417858,15.1907794197772,14.1959888793818,13.597402968905,12.230311946668,11.6565257454866,13.0244375458255,11.6288739690966,14.2734128335562,13.4496639893045,12.9941832417548,12.5793837215816,11.379610708001,11.7920492493911,11.4886063590939,10.6980957942538,10.998189626566,10.4632002128373,11.1457008152937,11.9216219387356,13.13302076903,12.5653053381786,12.3919065973782,12.7760078435326,12.3511418962598,12.7205237753369,12.1794112411547,11.3128919769771,11.5862311764795,12.4564253697207,12.1308588026841,11.8475920545022,11.8748106498423,11.5364647010965,11.0864854237073,11.7310622930456,11.4018660120752,10.9677694210105,11.4360898867531,10.7592281461072,10.9478960455119,11.7246085219211,10.9498681523323,10.6071982684576,11.3175748155919,10.6337210890849,10.7214132759457,11.4016966440109,11.6431403752796,11.9515833633906,11.326161736588,11.6402931105974,10.9403076745662,11.0492314831785,11.3965682800331,11.6693410118938,12.3071704798437,11.1549829168847,11.9335847316198,12.442806744527,12.4706312629934,12.700368741554,13.2689047791937,12.6747349866899,13.6629074328429,13.6178840268475,12.5022535816166,10.4830226017345,15.6604455143337,16.249977373226,17.2840954667389,16.0431401967697,13.9044632255075,12.9745686070382,15.2175777008115,16.9386598219901,14.937637003364,15.8627615932522,14.9300752481951,15.057320218214,13.9788023547529,15.059420952089,14.7235983411611,14.2509565475197,14.7661528482394,14.5477799140372,14.5370784170583,15.0476545646548,15.4563725805554,16.0683964760604,16.0683764543822,16.361575846569,16.3298940485882,14.1816638163039,13.1126563366129,13.3599833097721,13.478329592889,12.6120932048615,12.5148472136897,12.0047869559852,12.1248127089082,11.6280703518803,11.8241739634139,10.8394406938821,11.5477939162623,10.7994391446535,11.2052288832219,11.5134791023852,11.1721731756938,11.2909817244328,9.57194379601051,10.2627125790684,10.5627908111291,10.5509119265407,10.0797687050751,9.56644106997952,9.031059067702,8.36918654721904,8.49521809184937],"PASP-FDS^FG_PRICE_CHANGE(0,-3AM)":-7.3170731707317,"TIOS-FDS^FG_PRICE(0)":106.51,"FC0000PE^FG_PRICE(0)":808.0173,"SET-BKK^FG_PRICE_MAVG(0,,,,30)":1333.0927,"EWT^FG_PRICE(0)":54.19,"EIDO^FG_PRICE_MAVG(0,,,,60)":20.316,"KSA^PERCENT_CHANGE(FMA_EPS(+1,0,,,,\"PORTAGG\",\"MEAN\"),FMA_EPS(+1,-1AM,,,,\"PORTAGG\",\"MEAN\"))":-3.13223935233278,"TUR^FG_TOTAL_RETURNC(0,-12AM)":53.429733,"QAT^FG_TOTAL_RETURNC(0,-12AM)":-0.48844814,"INDA^FG_TOTAL_RETURNC(0,-12AM)":28.67359,"EWZ^FMA_PCT_ABOVE_MAVG(200,0,,,,\"PORTAGG\")":28.5714285714286,"EWM^PERCENT_CHANGE(FMA_EPS(+1,0,,,,\"PORTAGG\",\"MEAN\"),FMA_EPS(+1,-1AM,,,,\"PORTAGG\",\"MEAN\"))":-0.719292658740918,"EIDO^PERCENT_CHANGE(FMA_EPS(+1,0,,,,\"PORTAGG\",\"MEAN\"),FMA_EPS(+1,-3AM,,,,\"PORTAGG\",\"MEAN\"))":-10.7471451251489,"CNYA^PERCENT_CHANGE(FMA_EPS(+1,0,,,,\"PORTAGG\",\"MEAN\"),FMA_EPS(+1,-1AM,,,,\"PORTAGG\",\"MEAN\"))":0.0301369752362479,"VGK^PERCENT_CHANGE(FMA_EPS(+1,0,,,,\"PORTAGG\",\"MEAN\"),FMA_EPS(+1,-1AM,,,,\"PORTAGG\",\"MEAN\"))":4.05347791155184,"TRYCN10Y-FDS^FG_YIELD(-10AY,0,Y,,\"YTM\")":[3.653331,2.901145,3.070911,3.93859,3.259862,3.197311,3.1948,2.7893,2.855,2.574],"CAGDPY@TR^EE_ACTUAL_ANNUAL(MED,+1)":-2.55,"CAGDPY@TW^EE_ACTUAL_ANNUAL(MED,+1)":14.2,"USDSAR^FG_COMPANY_NAME":"Saudi Arabian Riyal per U.S. Dollar","USDTRY^FG_PRICE_CHANGE(0,-3AM)":1.3337612,"USDEUR^FG_COMPANY_NAME":"Euro per U.S. Dollar","USDKRW^FG_PRICE_CHANGE(0,-3AM)":2.2469878,"USDPLN^FG_COMPANY_NAME":"Polish Zloty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6782,34.3748784343715,36.8513185482666,38.6122872227081,33.9202192829757],"TUR^FMA_DIV_YLD(NTMA,-10AY,0,AM,\"PORTAGG\",\"MEANR\")":[3.08478650527988,2.64215664198634,3.01228905423958,3.19714657609868,2.9717012009052,2.74258272052963,2.72286602176301,2.70122675683985,2.89773812291483,3.03759145100506,2.81545712201987,2.91166375033329,2.99256917297721,3.17127802583984,3.32861355593015,3.47494326035103,3.21643225030303,3.42566632824598,3.50245972145062,3.54491869192468,3.42097156749627,3.17789920545637,3.1857090040534,3.48074174829368,3.58498742653001,3.68838968043706,3.51889890736097,3.62089625550564,3.58409243605337,3.8184150182196,3.78434584576573,3.60694242008465,3.57187399499773,3.55949376655102,3.58626439024682,3.61153092522676,3.55113154699709,3.59507452965725,3.74048946081507,4.17285059599142,4.17544985933908,4.48659109962141,4.09711017962328,3.89116587416411,4.1596943560228,4.55659215430487,4.96434027132999,5.2130588007896,5.50832525221373,5.38140079036323,5.72515732615478,5.25881381516175,5.62524725392021,5.28255005585886,5.35951827563527,4.47840767154961,4.80364939973165,5.02306157445642,5.03925598930905,5.50596841566115,4.75775798149704,4.37021520946595,5.17644526461105,4.74244987427983,4.80315653008801,4.54979620687727,4.31541142779008,4.46687253158217,4.84980889543395,5.80734771643408,4.31824972574332,3.80340849862387,3.25775953874284,3.5889949307391,4.14851409887526,4.64579003654911,4.5665469570454,3.91460198460005,3.90704624654226,4.12046297257868,4.82881506095546,5.25113126936342,5.3176262081919,5.68418692898539,5.70316508786581,6.21525424014369,5.88158996951768,6.21948484880725,5.83742009387266,5.15584569345392,5.58901495283439,5.91413983296237,6.20020304421839,5.59765090985051,5.5518525252738,5.5267331119675,6.08127792712126,6.06484246331423,4.82700181402676,5.42530757596298,5.19025588975838,4.66052635124229,4.45242793868204,5.00134598167048,5.12082338841093,5.23489670412453,5.53184824782319,5.59365837951119,4.57760820455214,3.65615326530072,3.63377719846946,3.78448939320296,4.28814071813946,4.32769633723312,4.86856288613385,4.37936957291273,4.19874138998366,4.28115624663111,4.12042903673921,4.1673507362934,3.99627473476973],"CNYA^FMA_PE(LTMA,-10AY,0,AM,\"PORTAGG\",\"MEANR\")":[null,null,null,null,null,null,null,null,null,null,null,null,null,null,null,null,null,null,null,null,null,null,null,null,null,null,null,null,null,null,null,15.1387397212517,15.2339365237193,15.1104690544766,15.040557127858,14.9779547826853,15.3108839469497,15.3481773813389,15.5714590105099,15.6188708174064,16.1329540343588,16.1656387682353,15.8465572932965,16.925488826303,15.3223457028861,15.0119127851075,14.5315007731726,14.3281956098981,13.5286571923005,13.2777275020689,12.6344016594703,12.711953131908,11.6819918574816,11.3711635768673,10.6764803649423,11.2723816373456,12.6999924874264,12.6128393220451,12.6955074390909,12.3591804822043,12.7283686668282,12.6897516240438,12.6908478141697,12.7899763812945,12.949722788173,13.6739863107968,14.4027709625257,14.386707333065,14.2963124826641,14.0430800206232,14.204675853313,14.2285907492683,14.9164138552692,15.969279676395,17.0232934329813,16.8224335891704,17.4924396228015,18.416427045428,19.5838565534494,20.7388007895196,20.1890235933834,19.7247085142272,19.4566955798558,19.5053983154324,19.3379117306588,17.9761335071534,17.9679133788399,17.9186113915775,17.7528840913567,17.8041985236801,18.2758025977581,16.5560273117143,16.6823535645252,16.1657534992486,15.6849812001859,15.6304774176385,16.0549274612078,15.4864038309644,15.1323131522382,14.296212220688,13.3794255260472,13.8686563563287,14.0532502763055,15.0743329012799,14.649259036973,14.4171301890261,14.336307874501,14.0055049864221,13.9077488396671,14.0654685468309,13.6387978103852,13.7229041461772,13.3430041097943,13.5082535585475,13.3416652668191,12.7919274216866,13.3284164593184,13.5381424919542,13.6732120070178,13.7321749189351,13.4283426573152],"CPALM-FDS^MAX(FG_PRICE(0,-5AY))":8163.0,"BRENT-FDS^FG_PRICE_CHANGE(0,-3AM)":0.0,"EZA^FG_PRICE_MAVG(0,,,,60)":41.332165,"EZA^FG_TOTAL_RETURNC(0,-12AM)":12.611866,"EWW^FMA_PCT_ABOVE_MAVG(200,0,,,,\"PORTAGG\")":25.0,"EPOL^PERCENT_CHANGE(FMA_EPS(+1,0,,,,\"PORTAGG\",\"MEAN\"),FMA_EPS(+1,-1AM,,,,\"PORTAGG\",\"MEAN\"))":-7.34773928399546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MY10Y-FDS^FG_YIELD(-10AY,0,Y,,\"YTM\")":[4.131911,4.345605,4.195897,3.902544,4.235642,3.300551,2.804181,3.573893,4.131847,3.727505],"CC_GR^FG_COMPANY_NAME":"Greece","USDCNH^FG_PRICE_CHANGE(0,-3AM)":0.55713654,"TRYUS10Y-FDS^FG_YIELD(-10AY,0,Y,,\"YTM\")":[2.1881,2.2961,2.4752,2.4325,2.6836,1.9185,0.9174,1.5119,3.8776,3.8791],"TRYTR7Y-FDS^FG_YIELD(-10AY,0,Y,,\"YTM\")":[7.979133,10.679033,11.110786,11.586128,15.896213,12.034795,12.534946,23.870693,7.323803,21.984322],"CAGDPY@TR^EE_ACTUAL_ANNUAL(MED,0)":-5.05880177787794,"USDVND^STD(FG_PRICE_CHANGE(0,-3AY,M))":1.26406496425924,"USDZAR^STD(FG_PRICE_CHANGE(0,-3AY,M))":3.87050115675698,"USDPHP^STD(FG_PRICE_CHANGE(0,-3AY,M))":1.75977555415979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410351,14.9311683297739,18.5635369781062,21.063409853575,24.0472701442079],"MCHI^FMA_DIV_YLD(NTMA,-10AY,0,AM,\"PORTAGG\",\"MEANR\")":[3.68242105165593,3.47212227811237,3.53184094350595,3.69354212958397,3.73707005252305,3.55241680457531,3.47328002130685,3.12851255061531,3.07096692409337,3.05322217792289,2.47021409881414,2.6237222335483,2.79298380185276,3.23969618684661,3.52668563924772,3.50767457954248,3.19205678119134,3.28773884241482,3.26075297109549,3.2869587426471,3.25974255439003,3.00802485176959,2.87229404590587,2.94842308450205,2.66138057445253,2.45385576549253,2.33801161990128,2.240033949816,2.31610381339245,2.29502408819084,2.43050536878593,2.31047448131384,2.26929355339756,2.24432563820517,2.26664656376087,2.17315023693672,2.17138722267397,2.0743060021114,2.1239613766472,2.13415917972212,2.07596069157445,2.0144832810554,2.075509605757,1.90926990939595,2.10986235717956,2.28133873373807,2.32461924320031,2.26875366130076,2.44885190244576,2.37363757728045,2.49499250014918,2.58649246259551,2.95410648275486,2.71486561911692,2.86411156767696,2.63436134232445,2.51598515677015,2.45190848161942,2.37381654065523,2.67835504000098,2.47788371957674,2.46484840453004,2.58155125343085,2.57222613663708,2.49369739661199,2.37372179062214,2.24954053137945,2.30333042444432,2.33868278276548,2.37584392726552,2.1971503902896,2.21464200510454,1.92366101992691,1.81029162945515,1.71421103816611,1.816710820988,1.70870687429836,1.69364568261171,1.73395845521969,1.42412764220576,1.46277783517626,1.5669407383046,1.59152674283187,1.62733694998161,1.57757101686721,1.87104854966872,1.9384713450585,1.96740571492964,1.93996135884243,2.05942328523282,2.17104631969711,2.26478360292947,2.34807837925353,2.5345860584295,2.68437838710724,2.59030537134187,2.28899527413255,2.50296849804591,2.48043675552874,2.70172782521676,3.23151501301338,2.74019914262839,2.45396357254392,2.13612868412283,2.44210651788671,2.40016678903061,2.5069747763537,2.65608275283017,2.52260364088293,2.32145024470738,2.5071498817133,2.59817000544846,2.62397153583479,2.62300681111802,2.69775772770547,2.84814966023677,2.89577394898127,3.03464271015645,2.85574100423817,2.74482563101015,2.88459263838965],"ECH^JULIAN(FMA_DIV_YLD(LTMA,-10AY,0,AM,\"PORTAGG\",\"MEANR\").DATES)":[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0],"CPALM-FDS^FG_PRICE(0)/MAX(FG_PRICE(0,-1AY))":0.868311858484385,"BRENT-FDS^FG_PRICE_CHANGE(0,-1AM)":0.0,"EZA^FG_PRICE_MAVG(0,,,,30)":42.24267,"VNM^FG_TOTAL_RETURNC(0,-12AM)":-5.507672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78,16.6192198329594,20.4560772340804,19.4075515511138,18.6086842273203],"CAGDPY@PE^EE_ACTUAL_ANNUAL(MED,0)":0.830176564820384,"USDTHB^STD(FG_PRICE_CHANGE(0,-3AY,M))":2.95853387117657,"USDCNH^FG_PRICE_CHANGE(0,-1AM)":0.5135298,"USDMXN^STD(FG_PRICE_CHANGE(0,-3AY,M))":2.61693124603431,"USDMYR^FG_PRICE_CHANGE(0,-1AM)":0.50599575,"USDCLP^FG_PRICE_CHANGE(0,-1AY)":17.872011,"MCHI^FG_TOTAL_RETURNC(-10AY,0,AM)":[2.8057098,8.869755,-0.968951,-3.1150162,-0.12366176,2.7238965,1.5366197,2.1365762,3.7341118,-0.4146278,21.93414,-5.680585,-6.194198,-11.130804,-10.909456,-4.566818,12.502933,-3.5446227,-0.90388656,-15.571779,0.6811738,8.118653,3.0084252,-3.014022,-0.53364635,7.8799725,5.336952,5.3027034,-3.9755344,-1.5074313,-5.7766438,8.893501,3.330505,3.818524,1.1667013,5.9225917,2.4644375,7.102835,3.391838,1.517868,4.774916,5.370569,-2.0499408,15.542173,-9.801883,-2.6589572,-0.59382915,3.315413,-7.566148,0.974071,-3.423053,-3.512162,-12.322593,9.864783,-7.6152563,8.734369,5.7849765,0.9059429,3.7544966,-12.979859,8.168817,0.79057217,-7.1929216,-0.12587905,6.8059087,2.5286555,6.64469,-4.1387854,0.8440137,-10.091745,7.984245,-1.790446,11.131835,7.882309,9.171844,-6.1618147,6.980276,6.2927127,-5.3802786,15.116274,-2.2334456,-6.6123304,2.9379249,-2.2689283,2.2619843,-13.80673,-4.1678247,-2.3340106,4.497552,-6.2784076,-5.5181084,-3.3451855,-2.006352,-8.36035,-9.420961,3.206575,12.124062,-8.325887,-1.8125117,-12.743157,-17.515928,18.725872,11.170208,18.893135,-14.642411,3.7400723,-3.8872123,-6.3704967,1.6311765,10.004449,-9.7615185,-3.7850022,-2.4208605,3.1727195,-4.083252,-5.659914,1.9387007,2.1074295,6.594515,6.257379,-5.8765054],"SET-BKK^FMA_PE(NTMA,-10AY,0,AM,\"PORTAGG\",\"MEANR\")":[14.2294375713827,14.5420997611039,15.8347011608908,16.0371136569088,15.3553206744085,15.7333767838347,14.875725253878,16.0041845619304,15.7585708375636,14.7972292722712,15.0918485647519,15.1913970259087,15.3405082342358,14.3583307877109,13.9943572331845,13.7890774583387,14.3231865973481,13.5399151051841,12.5993528487419,12.9889984954733,13.8240344887753,14.4236659760445,14.4423528715585,14.430600557078,14.6420682298191,15.4374626336687,15.3622293270516,14.4572932650812,14.5976969668321,14.6253439562141,14.7331782783102,15.265850720049,14.8912663014231,15.0053267633468,14.7801987916943,14.7318193814599,14.796160302253,14.7364118530787,14.8011541991795,15.3342254722919,15.7367211247383,15.5499388917198,15.7856401329208,16.495930599195,16.2087858107427,15.4200783537007,15.2366970680304,15.1349978803103,13.879080383162,14.7597701779683,14.9044481765697,15.0446271857992,13.9291263396438,14.1334218260926,13.5028001106746,14.3504376170385,14.9541775894701,14.7494976111257,15.075783429681,14.7989094140112,15.7956611057543,15.6766678970573,15.0851226282188,15.3405758196669,15.2229883312771,15.6396794560484,15.3646346874671,14.9852472728456,13.9048018661799,12.6282195523377,15.7250696238679,18.7456758541797,18.9332783278714,19.4541444073123,19.3684105148379,18.4608691755727,17.1219612496346,19.5316351951264,19.5063646638908,19.0748418724378,18.9542185492638,19.4243536808756,18.779455654587,17.7143885906465,17.3237571451991,16.689550574325,17.5457063364347,17.2779070559009,17.029639279193,16.9796434394869,17.1537280580342,16.9932019022579,17.2505897387469,17.2316983381361,16.5519926219646,16.1580360610191,15.4480237959608,15.0887470405458,15.6210295315829,15.1812007444594,15.251457722308,15.5069006224282,15.8137768940367,16.0317382203781,15.5658903433837,15.8187940711531,15.2232747518281,15.5294863987323,14.9965667943687,15.9792644690048,16.1185418526327,15.1758548940477,14.2717774966225,14.4765389390382,14.5898738455011,14.1198767950717,14.3164624790824,14.1392708984728,14.0681716179997,14.0323745306716,13.3770953488852],"UAE^FMA_PE(LTMA,-10AY,0,AM,\"PORTAGG\",\"MEANR\")":[null,null,null,null,null,null,null,11.8836268368705,13.1336316112065,12.8587863794989,13.7386606388237,13.6078931400908,13.552904049648,13.4328867700846,12.8982077826179,13.2640136786064,13.0931045391168,12.087435200795,12.3211541340124,11.9355996834542,12.4533550105119,12.9239138911058,13.320720105263,13.2464952838965,13.2279976663929,13.5023382386493,13.3585067178666,13.8421842223581,13.3362971402701,12.5766506122137,12.7303582442786,13.65017976858,13.4319955355359,13.2874343403593,13.2291197215184,13.075858491855,12.7664549300696,13.0831216041984,12.615001607201,12.0670944195611,12.4077335176715,11.3402695554881,11.7482203562533,12.3686617842054,12.392970597408,12.2338918979435,12.392468202874,11.8689596307753,11.9606659281086,12.2811455725914,12.3970533960689,12.8210026002618,12.4700105818805,12.6724123958149,11.887801097498,12.2267291994917,12.7112629823351,12.7097825635585,12.9047207251744,12.4788223181444,13.1159233443538,13.3747665285336,13.9570409800949,14.2755631452046,14.3819079351327,14.1018057625335,15.8997514863968,16.0290643227584,14.7578317281711,14.0939761366539,15.832929542133,16.6782865701903,17.8135491733847,17.849009696873,16.6001292449991,18.484586197462,22.0095987070064,26.8790671614586,24.2905100297431,24.2590409495565,27.5987027983256,26.5840699752825,25.019599769173,24.2664894597016,23.1172986744134,21.7612238135477,21.2583663131774,19.827720654048,18.5376860051765,17.7088008461036,16.6427951148397,17.1756797104345,17.3035021942787,17.3399849753517,17.3875654540577,16.4947825886414,15.7681809725756,15.5976316381695,15.564280637208,14.6794614621267,14.2364217387336,13.3895045311248,12.6734080169801,12.0214118336956,12.3373965417131,12.051196767305,12.1507936894815,11.7454265640857,11.7774022717704,11.7727668883542,11.3421986324339,11.2648353023653,9.94691124401416,10.1436983181108,10.1385601276561,10.1244500306573,9.49353320792079,9.40213409979159,9.27042790519019,8.97261746441307,8.99900040105356],"PASP-FDS^FG_PRICE_MAVG(0,,,,30)":957.36664,"FTSEWIVNXXXX^FG_PRICE(0)":365.83855754,"CAGDPY@TH^EE_ACTUAL_ANNUAL(MED,+1)":2.4,"USDVND^STD(FG_PRICE_CHANGE(0,-1AY,AM))":0.915398279413977,"USDZAR^STD(FG_PRICE_CHANGE(0,-1AY,AM))":3.04454156221864,"USDPHP^STD(FG_PRICE_CHANGE(0,-1AY,AM))":1.51380240882697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3,35.389415157091,41.6877022177968],"EZA^P_PRICE_RETURNS_PR('52W',2,-10AY,0,AM)":[24.626328,22.689365,27.599812,2.9187918,2.5480509,10.775614,5.0824404,19.266582,11.100494,2.9209137,11.05063,-2.251935,-3.136319,-12.919706,-18.238962,-19.236416,-13.070452,-22.476704,-22.851307,-35.246284,-35.077156,-21.804459,-21.603394,-22.281616,-21.373743,-1.8886387,0.6767273,16.725277,-3.374219,2.6937127,10.857081,38.08422,30.25527,19.901525,9.863186,26.251137,19.68894,9.030628,16.131962,3.4561157,12.711978,25.359022,35.837555,37.57088,32.07233,18.376244,18.130661,6.190598,-1.3997316,1.6801715,-4.4723153,-5.276191,-15.105367,-12.029099,-24.064684,-24.485456,-21.951462,-21.486504,-11.624879,-19.941193,3.2091022,-6.6547513,-16.754318,-7.5554967,12.177742,-2.5549948,11.376345,-7.0428133,-15.410227,-38.08133,-37.751232,-23.041647,-27.256382,-16.042751,-6.431937,-15.199166,-20.141613,-3.8529277,-6.09653,4.540813,13.539017,69.02882,74.52435,65.8787,43.879448,25.864946,33.004738,33.964775,36.708797,2.9657602,7.6274395,9.495485,16.09434,13.924384,-5.4177403,-6.9904623,-7.876706,-6.9303694,-6.395155,-16.416477,-17.079765,6.5814614,-3.7303329,-0.1827538,-19.221878,-20.805567,-6.7308664,-17.069536,-5.4353533,8.39752,-1.5353858,4.44957,-1.1664093,-3.1276226,-1.5174091,-12.213153,-7.250243,-3.9355814,-2.3598373,17.531704,12.611866],"INDA^FMA_DIV_YLD(NTMA,-10AY,0,AM,\"PORTAGG\",\"MEANR\")":[1.56922060142789,1.57493895387449,1.56732182723066,1.5796845616713,1.60938351616785,1.50702225810179,1.60217985094018,1.47998726989834,1.47254169625089,1.56389160479072,1.669392159824,1.65337501511007,1.65075082267748,1.57762367675326,1.63715998610431,1.71029430433102,1.65780707773656,1.72286599969192,1.70971287730931,1.79318063055667,1.86302937421243,1.75446430163443,1.69842099271712,1.65955057406852,1.62444086415124,1.52301876230844,1.55567923154527,1.52628745550805,1.56736498605141,1.68308663779773,1.7252344629023,1.61752947405768,1.58709013129702,1.56255009121882,1.56878802167138,1.5736773903458,1.65027688477933,1.52381155634609,1.535058542772,1.58933154443231,1.52057194249231,1.51622326516046,1.51083873388795,1.45101968423772,1.572230372169,1.62211437581869,1.59194447173966,1.6361350750562,1.64451904679976,1.53542111636025,1.46729241067393,1.59062229352705,1.75362894809004,1.65124030397349,1.63497253570852,1.68596755466986,1.65067532882832,1.58407378044657,1.62550896612815,1.64916313764241,1.67439744692257,1.76970607517315,1.77742685169463,1.74806096241386,1.77369199559495,1.63503918951653,1.63211803437294,1.63918165145662,1.78495824214087,2.27862911051229,1.98293452957363,1.82653623667597,1.63557499505131,1.5054051632852,1.48074379202276,1.5441060526182,1.5426330399574,1.44712901148395,1.33390941378386,1.37194051292028,1.3711923085934,1.38132001141888,1.37276881364634,1.39059783506056,1.37213560208231,1.369283471881,1.31255122277137,1.25319533730286,1.31016608788885,1.39545863017286,1.35373749108308,1.39674741401427,1.47588137380369,1.44974045148587,1.47468888856201,1.64855297791333,1.66352882752541,1.53603963737673,1.47474012534569,1.5535818093322,1.51123460845777,1.45306779267311,1.48291664804901,1.54698387129796,1.59469639037843,1.64726095590595,1.59242655749976,1.58619165389907,1.52188049661377,1.46497956285975,1.50382357025008,1.51826078822904,1.53639401046453,1.48660945240685,1.35586379002403,1.40381752884274,1.36061941075043,1.34417195222422,1.34115477948487,1.3295505557419,1.27862042755968],"DDR3512M-FDS^FG_PRICE(0)/MAX(FG_PRICE(0,-1AY))":0.89728775,"BRENT-FDS^FG_PRICE_MAVG(0,,,,30)":85.86,"FC0000KR^FG_PRICE(0)":477.0324,"EZA^FG_PRICE(0)":43.32,"EZA^P_PRICE(0)/P_PRICE_HIGH_PR(0,,,,,,\"PRICE\",\"INTRA\",\"52W\")":0.9621321,"EWT^P_PRICE(0)/P_PRICE_LOW_PR(0,,,,,,\"PRICE\",\"INTRA\",\"52W\")-1":0.2864095,"EPHE^P_PRICE(0)/P_PRICE_LOW_PR(0,,,,,,\"PRICE\",\"INTRA\",\"52W\")-1":0.04498267,"ECH^P_PRICE(0)/P_PRICE_LOW_PR(0,,,,,,\"PRICE\",\"INTRA\",\"52W\")-1":0.09294474,"VGK^FG_TOTAL_RETURNC(0,-6AM)":5.8270574,"VNM^SIZE(FG_CONSTITUENTS)":48,"EWW^FMA_COS_UP(\"EPS\",\"1M\",+1,NOW,,,\"PORTAGG\",\"MEANR\")":14.0,"EWZ^FMA_RBICS_REV_CURRENT(30, LOC, \"PORTAGG\")":26.8630183361668,"GREK^FG_ROE(0)":14.6350378124864,"REFSAREPO-FDS^FG_YIELD(NOW,,,0)":6.0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596194319788],"CAGDPY@PL^EE_ACTUAL_ANNUAL(MED,+1)":0.9,"CC_BR^FG_COMPANY_NAME":"Brazil","USDTHB^STD(FG_PRICE_CHANGE(0,-1AY,AM))":2.85055024127016,"USDCNH^FG_PRICE_CHANGE(0,-1AY)":0.5245924,"USDMXN^STD(FG_PRICE_CHANGE(0,-1AY,AM))":4.03949371534261,"USDMYR^FG_PRICE_CHANGE(0,-1AY)":0.9846926,"INDA^FG_TOTAL_RETURNC(-10AY,0,AM)":[2.2625804,3.513515,0.9138346,-1.0996103,0.65402985,3.931117,-7.805234,12.117088,1.6089916,-6.752324,-2.9477656,-0.36315918,1.3843536,-1.1814833,-5.8784485,-3.9873004,6.4314604,-6.0082855,2.101922,-8.662558,-5.6746063,11.779547,1.994729,2.583027,-1.3584256,8.090258,-1.6632736,3.5899282,-3.3988714,-8.313209,-1.0798931,7.8566074,4.91513,5.561173,2.4265766,0.8104682,-0.17231107,6.654227,-0.20408034,-4.8787537,7.862401,0.9396434,1.4080763,6.6423774,-9.80289,-1.9230783,3.8324475,-4.3204665,-2.4666607,7.9828024,2.331543,-9.780497,-9.5780735,12.976826,1.3857722,-3.866911,1.9332647,7.433462,1.1389613,0.28152466,0.007224083,-3.9093494,-5.571932,4.4645667,2.0472288,2.6797533,0.7785201,0.056660175,-8.861839,-26.250385,11.836565,1.0169506,8.607268,12.082624,6.1732173,-2.892679,-0.08935928,10.25641,7.497716,1.7623305,1.5091538,3.6314964,-2.2342443,6.519127,0.81562996,-0.403589,7.091403,3.0271173,0.2652526,-4.008955,2.6395082,-1.4740825,-2.3219466,1.9428492,-0.06726384,-7.202154,-5.3675056,7.4092984,1.3558507,-2.9335856,2.3694396,1.9839406,-3.1727612,-2.296108,-5.018359,-1.0309219,7.0833206,2.1887183,3.3602953,2.652824,-1.3932586,0.84320307,-2.9152572,5.889201,7.7599406,0.34679174,3.8015962,1.037991,1.4150023,2.3700356,4.144883],"QAT^FMA_PE(NTMA,-10AY,0,AM,\"PORTAGG\",\"MEANR\")":[14.2652856967409,15.2790914458764,15.4744022223732,15.558028100259,15.1608508224066,14.7493492724084,13.5012498700967,13.5068000991726,13.9189027814802,12.8978216662493,13.6578410606446,13.0521201166151,13.2300072230996,13.2593004950957,12.5409895051657,12.665876836123,12.6859113788099,11.4679910618434,10.5255684829608,10.4731503189233,11.4009116154265,11.846459194514,12.2833497336908,11.5920160406317,11.8577374224547,12.6829946791065,13.4400751251535,12.7922849020351,13.0696574441255,11.9488508690768,13.1306000980754,13.9086525011828,13.2692804571862,12.863980056842,12.8156622232546,13.1125261253934,11.9437272648788,12.5828501147495,11.8530553512876,10.8364016297413,10.9302400551999,10.6326896644263,11.772828471388,12.3595006830858,11.0496210451994,10.9366833171894,11.5241543496993,11.4161426908432,11.1905385501534,11.8232693963778,12.5955897393116,12.3067176743998,12.8562042509409,12.9015948612657,12.8345293003824,13.4746125241221,12.6475142194934,12.619699396557,13.3089618303389,12.359771379913,13.188208368498,13.4536595674093,12.8437578747466,13.338267039144,13.3494405143741,13.0378146072643,13.7863240262503,13.8116222245335,12.6917895977196,11.6854178785929,12.7690406286122,13.8901809840786,14.7643220568744,15.3662080373167,15.4581591415885,15.006788997875,14.9858081948083,15.314291580572,14.2899983725978,14.0542203206251,13.3680486152985,13.3342704022511,13.9588910710511,13.7201142469513,13.4759581037613,12.8676544209743,13.482714061519,13.346159881928,13.5808163563958,13.3754616878946,13.0870216848268,13.6765576525409,13.930218433446,14.231096488175,13.7019752271558,12.5494448816238,12.2655037075032,13.3349841456907,13.5333343707206,12.4938551737276,12.2951388743975,12.1777222802386,11.1391509998417,11.6766785162271,11.134694121175,11.0312172871983,10.7686743055329,11.1673684635618,10.9481492492134,11.8702481819119,11.1084222317411,10.8708881265737,9.93557000905398,10.478271815657,10.8939900808779,10.7290703318097,10.651493092876,10.1915831626325,9.93260771043343,9.59822743276901,10.0628647553121],"TUR^FMA_PE(LTMA,-10AY,0,AM,\"PORTAGG\",\"MEANR\")":[10.3116078639606,10.9198784432807,10.7819052048324,10.2699438183431,10.8646518801469,11.8485377949138,11.8023412211531,12.8101899653272,11.9291448057089,11.7309252773342,11.8105873336872,11.6665471101446,11.644598668156,11.090620613077,10.6596558960887,10.4646117268065,10.9762376706405,10.6193470626993,10.0263112311953,9.78610796751246,9.75253748760704,9.81285367090586,9.9104554254563,9.57539948311873,9.45027517587276,9.2196475401616,9.51914938692712,9.46936748320486,9.31820493054852,8.89236884960938,8.97106623270117,9.56898219923211,9.87984238002814,9.77904468186992,9.78638525611803,9.73817885392023,9.7284475373236,9.78736590568026,9.63329924388277,9.0375254000144,9.11674337177259,8.40908178787582,9.00746086273183,9.36471102211374,9.23871809638318,9.03702832953426,8.77936192056747,8.50136459998205,8.09236009643928,7.82650656715479,7.52819531472241,7.72745425695315,7.0286917242774,6.78846587644119,6.58895024306127,7.32845522710273,7.41117802475559,7.26692656127382,7.1730803419961,6.95103841146537,7.333873845586,7.60624330026007,7.43986750858109,7.88850622914877,7.65976790959491,8.23111297960401,9.06732341777995,9.24155608481894,8.08644370485979,7.71059471766145,7.90252550915628,8.76098989954741,9.43313289166982,9.72966464090355,9.75588126623875,10.1713536364244,11.2301082203297,12.4685284032703,13.0861710684823,12.7734356349876,11.5496464804563,11.0479747330484,10.5061939399491,9.9837183299911,9.37186690813056,8.7676054332903,8.21565753168302,7.39982784747764,7.08250187591242,6.92988600260009,6.53279987152119,6.40307856755555,5.7704283833471,5.71558357087639,5.61791098165775,5.41857909588124,5.32806693749301,4.89334658221656,5.0050754662277,4.53453734289321,4.7187972963553,5.30516972400323,5.16215322871935,4.91414909902731,4.70448069075758,4.66907846977822,4.54357097122168,4.45796764353935,4.99109176384227,5.74074128733443,6.16566092058449,6.4035288647512,5.78425960458166,5.82387763676058,5.39979426079847,6.03060284287008,6.54950656002309,6.51444278237872,6.57627153153637,6.80818508056781,6.81608940473601],"PASP-FDS^FG_PRICE(0)":950.0,"CPALM-FDS^FG_PRICE_CHANGE(0,-6AM)":8.72299699207,"KSA^FG_PRICE_MAVG(0,,,,30)":40.891666,"QAT^FG_PRICE_MAVG(0,,,,60)":17.06086,"EWM^FG_PRICE_MAVG(0,,,,30)":22.903667,"ECH^FG_PRICE_MAVG(0,,,,200)":26.427046,"VNM^FG_TOTAL_RETURNC(0,-6AM)":-5.731988,"TUR^FG_TOTAL_RETURNC(0,-6AM)":32.56496,"QAT^FG_TOTAL_RETURNC(0,-6AM)":-2.5192857,"INDA^FG_TOTAL_RETURNC(0,-6AM)":13.790285,"EWY^P_PRICE(0)/P_PRICE_HIGH_PR(0,,,,,,\"PRICE\",\"INTRA\",\"52W\")":0.96906155,"EPU^P_PRICE(0)/P_PRICE_LOW_PR(0,,,,,,\"PRICE\",\"INTRA\",\"52W\")-1":0.40910685,"EPHE^P_PRICE(0)/P_PRICE_HIGH_PR(0,,,,,,\"PRICE\",\"INTRA\",\"52W\")":0.8607054,"CAGDPY@TH^EE_ACTUAL_ANNUAL(MED,0)":1.22282398910213,"USDVND^FG_PRICE_CHANGE(0,-6AM)":4.9690723,"USDZAR^FG_PRICE_CHANGE(0,-6AM)":-1.0834157,"USDPHP^FG_PRICE_CHANGE(0,-6AM)":5.6255937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4,39.4423843156453],"EWZ^P_PRICE_RETURNS_PR('52W',2,-10AY,0,AM)":[12.251925,18.286789,28.528141,-0.32719374,-16.229189,-6.994927,-14.361835,-7.2985353,-12.279701,-29.727476,-19.061476,-28.170925,-29.36483,-42.464798,-50.388695,-54.230854,-42.674255,-44.366367,-38.68083,-47.045017,-40.96858,-9.260392,-18.095053,-20.518906,-12.13668,15.052247,35.697342,70.434784,65.90326,48.01246,55.18831,111.94923,92.36166,42.091667,29.464865,37.49641,21.55267,18.502771,24.101126,21.16245,12.336958,23.468077,24.346363,28.36306,22.855318,19.418896,19.58269,8.627403,-3.5524309,1.6289473,-17.510689,-15.441978,1.2165904,-0.27298927,-2.5349498,-6.5494833,-2.4532676,-3.6043823,-0.726068,11.564981,40.959835,29.384005,26.039267,26.404953,15.8886795,10.905563,28.528988,9.720194,-8.321131,-37.7582,-38.812386,-31.2922,-33.495808,-25.20948,-19.601328,-33.216763,-38.168137,-16.98283,-20.488405,-20.92328,-17.009544,26.250458,52.101017,47.34943,49.358463,22.46337,28.158867,19.703901,13.300192,-11.230671,-17.581326,-4.111755,12.638402,26.068295,-0.2661407,2.1554112,-24.26617,-17.953814,0.23092031,2.8309107,17.819464,13.760495,15.393162,7.7673435,-6.512088,-19.56439,-4.677868,-4.905021,26.496542,27.712238,9.168493,14.597416,4.344201,26.895153,31.14692,15.805197,29.826105,28.996658,22.01941,7.78867,-7.82364],"GREK^FMA_DIV_YLD(NTMA,-10AY,0,AM,\"PORTAGG\",\"MEANR\")":[1.94218745188699,2.01679728706813,2.03955763688846,2.27487003827667,2.51891179293932,2.60697170328483,2.96964237394202,3.71863389797105,3.15096406614448,3.47770351490157,3.33977213461643,3.24878746176994,3.47200635043727,3.37804140405406,3.99360734820795,3.32477880444518,2.72880216543074,3.18407305076412,3.31647513084875,2.49252464383243,2.75671609987214,3.36911468496943,3.03854151309111,2.37157673380818,2.99313248919704,2.98676346477522,3.02728865562055,3.2445177162835,3.01558351419979,2.8708206441117,2.90192121589635,2.92764574761689,3.02576159397068,2.91686650891144,2.53100942189438,2.61140439375509,2.52651444638602,2.52721182696205,2.50988434333198,2.99974986028674,2.90521622395508,3.13651598380313,2.629350304555,2.52685438195439,2.91852209509951,3.23988183455201,2.95373999808638,3.45825982184091,3.45402506921817,3.46102222304056,3.61276142509374,3.8127299323576,4.16237833553195,4.41925569006834,4.66062964432637,4.32890094476315,3.82519329660691,3.75762087641551,3.55591681032808,3.55309183150814,3.33711724539575,3.18691867939391,3.38695645741497,3.28999922822574,3.19890658916236,3.07816835939212,2.94054414432708,3.09105330436038,3.78054455016736,4.99959552303193,4.45462178411227,3.80085545209034,3.82112680657308,3.64396955453789,3.62386086209972,3.73650012355557,4.30128892786802,3.35049097665402,3.18452675682123,3.48447723945332,3.20373773240713,3.57144954568108,3.38988836401059,3.13236499566077,3.05401507065042,3.05019751457125,3.11813306670957,3.03648287685725,3.05777352832176,3.03705394150535,3.20161903876396,3.08017357644543,3.117059343137,3.35323233275705,3.17173243394702,3.82697135794931,4.17216505934677,4.13830195584038,3.9747894747844,4.72947085432069,4.39719163255462,4.36880306884089,4.46042923902456,4.26217972967376,3.88361338463818,4.54199580989671,4.33024125032909,3.98993438922178,4.07646381323499,4.05843551310486,4.36400999674651,4.93978208309929,4.97602453931095,4.32893003195318,4.57750458478395,4.58214768011394,4.66534505166869,5.15818202860937,5.14180891972506,5.44202268394534,6.15638770132323],"DDR3512M-FDS^FG_PRICE_CHANGE(0,-3AM)":-2.69630039608451,"BRENT-FDS^FG_PRICE(0)":85.86,"EWZ^FG_PRICE_MAVG(0,,,,200)":31.89055,"ECH^FG_PRICE_MAVG(0,,,,60)":27.407333,"EZA^FG_TOTAL_RETURNC(0,-6AM)":7.4745774,"EWT^P_PRICE(0)/P_PRICE_HIGH_PR(0,,,,,,\"PRICE\",\"INTRA\",\"52W\")":0.97851205,"EPU^P_PRICE(0)/P_PRICE_HIGH_PR(0,,,,,,\"PRICE\",\"INTRA\",\"52W\")":0.89459634,"ECH^P_PRICE(0)/P_PRICE_HIGH_PR(0,,,,,,\"PRICE\",\"INTRA\",\"52W\")":0.8069245,"VGK^FG_TOTAL_RETURNC(0,-3AM)":0.6790042,"VNM^FMA_COS_DOWN(\"EPS\",\"1M\",+1,NOW,,,\"PORTAGG\",\"MEANR\")":13.0,"EWW^FMA_ROE(NTMA,-20AY,NOW,FY,\"PORTAGG\",\"MEANR\")":[null,null,null,null,null,null,null,null,null,null,null,null,12.2361967072767,12.6640790394995,12.8972143418882,12.0869262494349,11.7827107678683,13.687162530438,13.3394699175221,13.7129718327555],"TRYTW10Y-FDS^FG_YIELD(-10AY,0,Y,,\"YTM\")":[1.6015,1.015,1.2037,0.9478,0.8648,0.672,0.315,0.7413,1.2812,1.211],"CAGDPY@PL^EE_ACTUAL_ANNUAL(MED,0)":1.56254742295506,"USDTHB^FG_PRICE_CHANGE(0,-6AM)":7.5148225,"USDMXN^FG_PRICE_CHANGE(0,-6AM)":8.425975,"EZA^FG_TOTAL_RETURNC(-10AY,0,AM)":[1.2713075,3.65448,-0.45986772,-9.0018215,4.461539,0.26509762,-3.7384093,5.6886673,0.1316309,-2.994442,9.305811,-9.133488,0.15209913,-6.6259565,-6.540221,-10.111963,12.436748,-7.2875204,-7.6098323,-11.291647,1.9476056,15.055716,9.58687,-9.07287,0.37851334,16.513943,-3.8448095,3.9440155,-6.9242835,-1.4653385,-0.2655089,6.473422,-0.19963384,5.91017,0.41208267,6.190145,-6.3620625,6.1383724,2.41791,-7.401496,2.5839806,8.329142,8.071125,10.004354,-6.08055,-5.072874,-0.8414507,-4.049426,-12.590658,8.309305,-2.7625203,-8.180725,-9.990681,14.661419,-6.7144337,9.394777,-2.9289484,-4.507351,10.649502,-12.32152,12.685156,-3.0363977,-12.393886,3.143847,7.9749465,-3.3836067,8.743631,-7.7109933,-11.666668,-30.114197,11.261106,8.397198,6.182599,12.259889,-2.3653805,-6.520617,1.6818285,16.323208,6.2060833,2.7434826,2.915001,6.5297365,4.586971,3.0273676,-7.899624,-1.7956614,1.4711976,-4.2667747,3.7645936,-11.530441,9.938156,4.5267463,9.117281,4.538548,-13.169843,0.18827915,-7.7520313,-0.78685284,-0.6298125,-12.206566,2.9411674,13.714277,-0.69841146,7.6599717,-11.106289,2.4890184,2.261901,-12.665897,7.2952986,13.725985,-9.7355,-6.870234,-2.0623982,10.853136,0.9521842,-3.1997979,-6.8887177,6.1517477,2.2210956,6.8930984,2.8039455],"SET-BKK^FMA_PE(LTMA,-10AY,0,AM,\"PORTAGG\",\"MEANR\")":[17.7975671569654,17.8071343910582,18.9797678312333,19.3519596880723,19.1055522618222,20.1840910610913,19.4328909414533,21.6081861500932,23.7280664525877,22.8469458068178,22.1516260895448,21.6429601555853,21.1742625382806,20.0507284864202,19.196548231642,18.4737870589322,18.4717818305998,16.0388822661439,14.2887082609903,15.55203394901,16.8496924149395,16.5553089351155,16.4283550970906,16.339387351435,16.3639176427793,16.799737322511,16.7231353791063,16.0503844681127,16.0381919550308,16.0425775172563,16.1355477863894,16.7526170537891,16.3499523555078,16.2970299453276,16.1721074788834,16.0841894518441,16.053198225282,15.9958999931661,16.0137981195988,16.4502677572026,16.8618069831449,17.1005130067862,17.6789242509208,18.4886169821458,17.8491278288067,17.5344445457569,17.2823193329468,17.1146291232616,16.313510839503,16.5958265151791,16.4434633643854,16.4648715454525,15.3759253344805,15.2054006270754,14.2800531873881,15.2468542039168,16.2470650053239,16.126366450479,16.1522472159671,16.0064379181396,16.4679147449607,16.4750880905533,16.1952987551498,16.4978778126883,16.5542800636736,17.2176451981275,17.0156816261766,16.339289683355,14.8807190393392,14.5251167864487,15.491912107286,17.2155089292723,18.0849837075503,19.253542258747,20.5925188522599,21.164571277948,21.2916946516905,24.6127366126871,27.1192224606295,26.9040922446564,27.7478253487431,27.1353810190481,26.2110033524737,24.8905989530155,23.8387017914976,22.6713370684312,22.3829701146498,21.398081590419,20.4059381022361,19.5116187394739,18.8368775564573,18.6199735968447,18.8905140910695,18.7970087510785,18.4786860909357,18.1894780293044,17.6710613331056,17.2482445861507,17.2156902981195,16.5483789442843,16.3177214538672,16.56080577137,16.7232018028884,17.3372115587283,17.4064074521645,17.3533138513617,17.0922216764112,17.1298072643858,16.8406824604708,17.4220497969054,17.6977930147604,17.0102801436893,16.4184039973013,16.2697778048213,16.3806923807381,15.4084425306899,16.6256808398275,16.4865265499646,16.3007887487415,16.1166044980477,15.6646640844952],"NI-FDS^MAX(FG_PRICE(0,-5AY))":48241.0,"CPALM-FDS^FG_PRICE_CHANGE(0,-3AM)":-6.57894736842105,"FC0000PH^FG_PRICE(0)":305.8295,"KSA^FG_PRICE(0)":40.62,"QAT^FG_PRICE_MAVG(0,,,,30)":16.79772,"CAGDPY@QA^EE_ACTUAL_ANNUAL(MED,+1)":15.2,"CC_MX^FG_COMPANY_NAME":"Mexico","USDVND^FG_PRICE_CHANGE(0,-3AM)":2.6618242,"USDCNH^FG_COMPANY_NAME":"Chinese Offshore Renminbi per U.S. Dollar","USDZAR^FG_PRICE_CHANGE(0,-3AM)":-3.5711944,"USDMYR^FG_COMPANY_NAME":"Malaysian Ringgit per U.S. Dollar","USDPHP^FG_PRICE_CHANGE(0,-3AM)":4.2586565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72778278592,15.9426680113071,24.3032223832233,19.7582987356675,19.0963258299615],"EWY^P_PRICE_RETURNS_PR('52W',2,-10AY,0,AM)":[24.80383,18.857384,20.949055,0.4998803,-8.669787,-10.264325,-9.184324,-1.6775072,-6.6309395,-4.826564,1.184547,-10.18365,-12.966818,-20.939863,-27.143425,-23.027962,-6.74786,-6.0304823,-7.355535,-15.213031,-16.552067,-7.8791084,-13.902265,-12.103426,-7.336259,8.534169,22.667944,27.568436,5.0338984,1.6440511,6.053078,23.780155,28.00957,22.440647,18.923843,38.702347,36.630154,28.6646,24.419033,17.48823,34.775223,46.27031,45.35607,41.937492,26.781988,21.868288,26.147831,12.388372,1.0532379,-3.4104228,0.4386902,3.3050537,-17.88063,-16.873777,-19.815237,-19.318188,-11.469579,-16.710985,-17.610771,-24.163502,-9.270853,-12.626219,-21.207153,-18.009907,4.6025157,0.113892555,8.801794,-1.5015543,-10.8279705,-23.306156,-14.344525,-3.063655,-2.430749,7.7120543,26.03798,18.609465,13.304758,32.97918,33.737408,53.056015,58.419514,87.773026,82.65302,76.2505,64.99727,50.517975,35.38793,26.849354,23.75927,-0.49920678,-2.9237866,-21.720726,-15.917212,-18.774164,-27.034914,-23.94079,-35.434025,-31.278503,-29.992563,-37.75087,-34.721035,-23.359692,-27.308994,-4.358995,-18.242771,-14.293557,-7.4658813,-4.0632844,8.428097,12.852013,9.27347,21.514643,7.3673606,13.036871,19.600475,-6.197053,12.526441,14.718283,8.763016,5.2664638,7.1724176],"EZA^FMA_DIV_YLD(NTMA,-10AY,0,AM,\"PORTAGG\",\"MEANR\")":[3.33807755515624,3.21274179636127,3.2502353200087,3.46165253043245,3.44483597474251,3.32757728769856,3.36472124692267,3.14120211412093,3.05476411882601,3.08655938444547,2.91765479892861,3.19579229463074,3.16336875427058,3.30660824348833,3.34130067237266,3.52001551882175,3.2017977143988,3.33596207246182,3.41224438052728,3.61396862089752,3.52596030718425,3.30879053388572,3.20978089144449,3.25580535456399,3.24453257783104,2.9530034358816,2.9921522519784,3.15137050079298,3.25141021277357,3.33424923151142,3.23934988495525,3.18712057835879,3.22286978724204,3.15639302999662,3.08763164047335,3.01601975908924,3.36018212405794,3.17555517338477,3.11152080765093,3.41054105572531,3.24851406238334,3.09108665000185,3.32434290917186,3.21658531293666,3.34713441136927,3.34245446477072,3.31316911120273,3.42680819818702,3.6781449028596,3.56240709623278,3.41353965618068,3.81919603546028,4.28848090580621,3.96672977333232,3.82214917051645,3.74078760216968,3.84592020984927,3.93337536097895,3.64886779846221,4.1369940620789,3.78912426089244,3.8793955110591,4.20649217341859,4.3256530096916,4.21364620654515,3.79570955638831,3.70360498802683,3.86076738588006,4.28660598166367,5.36282793426983,3.65463441377134,3.50563877051534,3.55661609490968,3.30471076217099,3.42837981293307,3.59449153090434,3.71037058772445,3.7372852838953,3.881732855362,3.8845841800666,3.8637216687963,3.80523161590146,4.24701470271174,4.11626186467544,4.44184627799295,4.56185587962462,5.05153003991816,4.84483742183606,4.62582071409092,4.85645566792076,4.62198103109092,4.48093012654072,4.34723680311253,4.4942507780077,4.70919696541281,4.86477686933805,5.01857381641116,4.94950698277683,4.95206339755557,5.58360639193821,5.34577262378368,4.8786137469222,4.87090017204457,4.53139792569376,4.71718765728784,4.69821920907989,4.47148231648082,4.79184767234834,4.51612400323158,4.10183963872162,4.38524725046733,4.540580447728,4.66108327074697,4.26935358267138,4.13699271358216,4.24129694529062,4.36757644295436,4.16247752038423,4.18072469599635,3.99854637521982,4.05910294520303],"INDA^FMA_PE(NTMA,-10AY,0,AM,\"PORTAGG\",\"MEANR\")":[16.3344149241613,16.7401443370182,16.6593325192016,16.6220858624533,16.4384157588923,17.5554921361451,16.6215340228863,18.1714662586794,18.3912749195702,17.3905910399902,17.107164808489,17.5212633860738,17.5887516204023,18.1609933755325,17.9036195605235,17.2037414618577,17.8774450585917,17.2987192167477,17.3256788078765,16.4835634033187,16.2486594697101,17.0857013799181,17.3614725154928,17.8543479276287,17.3792583775375,18.4108726288002,17.9286621657808,17.8896197575202,17.5414391680566,16.3523647236903,15.8775393336594,17.1368201871115,17.7667199324674,17.8433733502987,18.1476510824644,18.4733910227041,17.7933569228134,18.9065798813494,18.7416028056996,18.1331977597605,18.8963654552221,18.8442394160105,18.9217914349909,19.5604230465989,18.44379744663,17.7193234646767,18.749600988421,18.2033455111931,18.0810364985961,19.1522858341749,20.1232495291592,18.3366012841361,16.6799437487917,17.9725946862377,17.9844448809235,17.7730828855643,18.2276792027785,18.9386718827189,19.2261592487239,19.3230169656442,19.0169751151601,18.4008714687727,18.463885596295,18.6196439375249,18.822976941342,19.663685263016,19.4673020287416,19.3146513303321,17.779101442368,14.2018871520112,17.5539618592364,19.4451619126334,22.590007535697,24.2567336435334,23.9772935057768,22.7878403319774,22.3375666059882,22.9060411125943,24.3326238389261,23.2650578701203,22.9300006505001,22.7387470212688,22.7711027356787,23.1845984882579,23.5510824973758,23.3292915432393,24.1392570522358,24.9280634964669,24.1818010337597,22.7400994563807,23.2494903180039,22.3298713505617,21.669297541027,22.0238645319708,22.1277747070491,20.6928245999314,20.1775409991062,21.7412572954772,22.5724701703435,21.4050274794841,22.0528314402877,22.7768949715534,22.1107513342639,21.1004411588901,20.2968319064811,19.5983705165566,20.7733816687858,21.339983130406,21.7777252701339,21.5852308531327,20.8682065745629,20.6049100129812,19.9430138999984,20.5940148294114,22.2476690425334,21.9192411776215,22.4002356241593,22.45850761694,22.5847958906868,22.8740210239337,23.5410030619602],"DDR3512M-FDS^FG_PRICE_CHANGE(0,-1AM)":-2.97454306097333,"COPP-FDS^FG_PRICE(0)/MAX(FG_PRICE(0,-1AY))":0.857687048251612,"EWZ^FG_PRICE_MAVG(0,,,,60)":30.265667,"EZA^FG_TOTAL_RETURNC(0,-3AM)":12.331104,"EWT^FG_TOTAL_RETURNC(0,-6AM)":17.727566,"EPU^FG_TOTAL_RETURNC(0,-3AM)":5.2305818,"ECH^FG_TOTAL_RETURNC(0,-6AM)":-5.4816303,"SPY^PERCENT_CHANGE(FMA_EPS(+1,0,,,,\"PORTAGG\",\"MEAN\"),FMA_EPS(+1,-3AM,,,,\"PORTAGG\",\"MEAN\"))":0.247710272643617,"VNM^FMA_COS_UP(\"EPS\",\"1M\",+1,NOW,,,\"PORTAGG\",\"MEANR\")":11.0,"EWT^FMA_COS_DOWN(\"EPS\",\"1M\",+1,NOW,,,\"PORTAGG\",\"MEANR\")":30.0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5,14.724411980088,12.9407920839873,11.9152161134332],"TRYDE10Y-FDS^FG_YIELD(-10AY,0,Y,,\"YTM\")":[0.5475,0.636,0.22,0.47,0.239,-0.189,-0.575,-0.181,2.534,2.004],"CAGDPY@PH^EE_ACTUAL_ANNUAL(MED,+1)":-2.3,"USDTHB^FG_PRICE_CHANGE(0,-3AM)":0.57554245,"USDMXN^FG_PRICE_CHANGE(0,-3AM)":10.0094795,"EWW^FG_TOTAL_RETURNC(-10AY,0,AM)":[1.2106538,4.935527,1.1440635,-4.4686437,-1.4763951,-3.0712187,-8.475208,-1.1643589,2.8000712,-3.4047484,3.662312,-2.3055196,-0.19340515,-6.0304937,-4.412031,-4.520309,9.208941,-0.7499516,-5.498356,-7.993853,2.9253483,10.574711,0.9261012,-5.3370833,-4.6155634,3.9026499,3.1300426,-3.1329513,2.3650646,-13.112164,-0.1826942,3.1564474,2.1729589,11.241317,0.9754181,2.5115967,3.5815835,4.2678475,-0.10585785,-3.8502276,-6.906682,0.63141584,-3.7858963,11.323857,-7.693732,0.64115524,2.8668046,-10.973483,3.3184767,10.549879,-1.7736614,0.5495548,-10.443097,-12.598085,3.5473228,8.434618,-2.3537278,-0.36730766,7.18894,-6.9217563,2.2267103,-4.356843,-4.073274,6.8592906,6.1133385,-3.0135155,5.8626175,1.8300653,-10.954219,-32.916866,2.4713516,11.604333,-0.784266,6.2420726,1.9683838,-4.5042334,5.0535917,20.699715,3.5574675,-0.9674251,-3.1212807,8.28824,5.5416822,3.5291553,1.1187434,2.154553,1.33847,-2.8216898,0.47364235,-9.346181,15.426338,-5.9197426,6.292224,6.5752864,-5.8527527,5.2464843,-10.021395,-0.42454004,-0.7887423,-2.7288377,9.96244,7.292092,-3.110665,14.474463,-0.70628524,1.2144327,4.3537855,0.5584717,2.6161194,4.8107743,-3.3047736,-7.484174,-6.7385015,14.524115,10.502565,-2.3101807,-2.2593737,6.8115234,-3.5492718,-2.3036659,-12.593042],"QAT^FMA_PE(LTMA,-10AY,0,AM,\"PORTAGG\",\"MEANR\")":[null,null,null,null,null,null,null,14.7486831121182,15.0861002134848,14.7756015900302,14.8740663699078,14.546080974935,14.5485250139715,14.5672520206571,14.0283940656905,14.0162794429446,13.8732615237647,12.5404995852778,11.2987019039869,10.9679132080313,11.9753269012723,12.0789958066192,12.2955352439465,12.0954213244586,12.2512229273215,12.7757942761844,13.4221135675166,13.2111242023869,13.6190178282136,13.0897082609241,14.2602966914982,15.1580226398912,14.9118781388585,14.7109228280907,14.5756400939044,14.636455883733,13.9803848001669,14.2580045789056,13.7320479757881,12.7075738902599,12.757115158472,12.1400723153993,13.3602085500937,13.9195001457132,12.837489123309,12.6753322013892,12.7341978872691,12.6138067239756,12.4668969430278,12.7448717143013,13.216852001383,13.0867097731791,13.662043066346,13.8972350236044,14.0349055150163,14.6504421337632,13.6268375324807,13.5605652295885,13.7280494871224,13.3638823035733,13.7571151680127,13.9557287503065,13.5633312337744,13.9224753194194,14.0079722661917,13.9929981556993,14.6503946605104,14.9304708660172,13.873538383743,13.5608774062658,13.7846918126726,14.3232603562204,14.9262853200982,15.7307959332622,16.2175655771197,16.0603399895858,16.4642039760139,17.6707299278891,17.5117680257764,17.2045240789726,16.9432209996957,16.6624980252342,16.552039875571,16.2650090847968,15.9197261166465,15.3601811004158,15.5059735680588,15.3588651214733,15.6735745652142,15.3424195251341,14.79661282704,15.5613478259679,16.307035375659,16.1908285727084,15.8702725781951,15.2373869225783,14.7689175421199,15.1446363778006,15.143222792554,14.2736295713902,13.709385626624,13.1872031288642,12.0788371384546,12.484623140819,11.8157537602789,11.7625024880128,11.6445013961154,11.7702448017749,11.6820309904527,12.2691414868889,11.8395922688771,11.6645200936704,10.8682377438258,11.4407248272314,11.9249220957605,11.5587878237794,11.5169839318491,11.3430539860412,11.1632167382504,10.8837970064954,10.962094807037],"NI-FDS^FG_PRICE(0)/MAX(FG_PRICE(0,-1AY))":0.758666964884813,"CPALM-FDS^FG_PRICE_CHANGE(0,-1AM)":0.632751202227277,"VNM^FG_PRICE_MAVG(0,,,,200)":13.054925,"QAT^FG_PRICE(0)":16.88,"EPU^FG_PRICE_MAVG(0,,,,200)":35.395447,"CNYA^FG_PRICE_MAVG(0,,,,200)":26.357752,"VNM^FG_TOTAL_RETURNC(0,-1AM)":-5.0701976,"TUR^FG_TOTAL_RETURNC(0,-1AM)":-1.6413987,"QAT^FG_TOTAL_RETURNC(0,-1AM)":6.4012766,"INDA^FG_TOTAL_RETURNC(0,-1AM)":4.144883,"EWY^FG_TOTAL_RETURNC(0,-3AM)":-1.5199006,"EWT^FG_TOTAL_RETURNC(0,-3AM)":11.318815,"EPHE^FG_TOTAL_RETURNC(0,-3AM)":-11.237562,"EPHE^FMA_ROE(NTMA,-20AY,NOW,FY,\"PORTAGG\",\"MEANR\")":[null,null,null,null,null,null,14.7602970828313,15.1929773886247,13.700399154582,13.6976116734629,14.2196145027033,13.3322794237975,12.7182053290138,12.3434443766015,11.7069295115669,12.0539318308439,8.91575729801008,9.59945410063992,10.6731246326263,11.9407094450378],"TRYPH10Y-FDS^FG_YIELD(-10AY,0,Y,,\"YTM\")":[3.8633,4.1,4.6281,5.6986,7.1730304,4.847582,3.4208684,4.796723,6.9293385,6.0028777],"CC_TW^FG_COMPANY_NAME":"Taiwan, China","USDINR^STD(FG_PRICE_CHANGE(0,-3AY,M))":0.995821660066499,"USDPEN^STD(FG_PRICE_CHANGE(0,-3AY,M))":2.36443629555773,"USDPHP^FG_PRICE_CHANGE(0,-1AY)":5.935836,"EWW^P_PRICE_RETURNS_PR('52W',2,-10AY,0,AM)":[8.107281,6.776762,18.534363,5.40905,2.7160048,0.14702082,-10.352427,-6.128311,0.65978765,-6.4596057,-3.003037,-10.850155,-11.786175,-21.27403,-25.598644,-25.638884,-17.574083,-17.184687,-12.855017,-18.876696,-18.520714,-7.0231915,-9.477341,-12.301236,-16.172718,-7.311666,3.8645864,1.4546752,-4.903257,-16.748142,-12.065273,0.44977665,-2.1291137,-1.5391052,-1.4909863,6.7399263,15.844143,16.251314,12.603701,11.769903,0.8694649,17.724323,13.474714,24.361742,10.633397,0.09115934,2.6003122,-10.740781,-11.67224,-6.267905,-7.914138,-3.70031,-6.5285683,-19.537634,-13.404971,-15.652418,-10.772842,-11.666918,-7.219249,-3.7663817,-4.7832847,-17.399513,-19.551027,-14.335436,1.3032913,17.419456,15.205836,7.925892,-1.5800059,-33.870518,-36.649895,-24.040836,-27.678537,-18.108458,-12.95076,-22.207659,-22.98457,-4.154277,-6.2412977,-8.817053,-5.862623,47.317158,64.93702,53.00294,55.9376,49.938107,53.04041,51.63729,45.02647,8.505547,21.40894,15.337634,26.544773,24.543036,11.097181,13.982498,0.49757957,-2.039677,-2.812326,-4.004341,5.061555,24.34417,4.374993,27.296507,18.638824,12.671173,24.885893,22.055304,36.08203,43.23672,39.604187,32.7793,13.801718,20.20365,37.0926,16.171097,15.161705,21.530067,16.062773,9.1291065,-7.0453644],"EWZ^FMA_DIV_YLD(NTMA,-10AY,0,AM,\"PORTAGG\",\"MEANR\")":[4.09283297933404,3.76501924667226,3.56637009138083,3.72875790142467,3.92333396123425,3.70579599981418,4.11734417643303,4.17701815737298,3.92647278045223,3.93214999253575,3.61899211665616,3.78971513256454,3.86825694172325,4.07301064601552,4.25074044337055,4.40469882471029,4.04016630459551,4.03805659816746,4.10489734301062,4.825815448645,4.26593043290344,3.23058224179018,3.08519551053631,3.4730932282771,3.41957129081256,2.96227636411252,3.15821762361602,3.10089820869779,2.84498954408692,3.11672774875901,3.54084495577026,3.32622687378374,3.41339154920404,3.6185259440219,3.60209814864686,3.67169606386374,3.68072831691593,3.49232824285161,3.3016271266421,3.25457979401574,3.21632797161225,3.52883011806503,3.42856136477743,3.13445934995669,3.37089567466124,3.55045381154086,3.64391794517955,4.06659306448698,4.53605950821642,4.14001750999132,4.3200707597639,4.29716502438738,3.97698333471425,3.88773436684948,4.00061762309327,3.66926040105109,3.57518304657292,3.4101499290733,3.4047922066765,3.42461108101337,3.10799652153085,3.15981816573361,3.46729950865933,3.22413593645511,3.22090992154907,3.29137942356467,3.12177284834648,3.07873046419076,3.47802145725136,4.59408304663412,3.77323714417606,3.27659916788996,3.0133545299272,2.68370123002673,2.84656207936914,3.51007471123349,3.56594338443835,3.31048691425064,3.34077489953513,3.55775753104576,4.14058935411958,4.47744289161371,4.7357186728271,4.6098091777077,4.94769065023978,5.47540115486258,5.97395853073627,6.50130901293047,7.08908387452726,7.92287481017558,7.53591902416533,6.88344702324434,7.89772369076638,8.45400026168888,8.99298378968588,9.85553765139045,11.3949212530629,11.2427649661897,10.3166854792993,10.2906515209771,8.55340631093258,7.69577230242222,6.67834144849348,6.58066323625824,6.53909545713576,6.80363570583094,6.81124578245104,6.46663826315868,6.15968433760955,5.86857538030308,5.92545329008762,5.97424107427,6.39006728270355,6.08615706008402,5.67615423991877,5.76882189370591,5.92686272778225,6.3139110501139,6.50373722079754,7.20796013551195,7.11479286565792],"GREK^FMA_PE(NTMA,-10AY,0,AM,\"PORTAGG\",\"MEANR\")":[9.66625469704048,8.93793169047846,8.47968761524587,7.3200507369813,6.63077754677918,6.6293015491823,5.19343032918091,3.76315894815825,5.04545084319914,4.99185063681904,5.26344406481871,5.2827004497634,5.49288285532426,4.60906391738285,4.04098178327308,4.08431772897878,4.08490052031992,5.63715735080944,4.84013513643083,9.82036982763414,8.53062099907395,8.77509967855684,10.033355126239,10.5736317902035,8.40616152969915,8.88553169777141,8.51551066776957,8.70912635077157,8.8119645715315,8.94045940313112,8.74264257135835,8.95210094003398,9.13842005763492,9.3774243869418,11.2689194979327,13.5534041922106,12.8254878265037,12.6292149037152,12.228328987835,11.2172006987062,11.8891340474238,11.8756775444716,13.9021902943144,14.9162219604357,14.4430617472366,13.5522046610494,15.1193844538398,14.1729875324738,14.7611370618221,14.5724112320965,14.6320719567046,14.3097061993617,12.2897128411344,11.5828011071054,10.1631506450635,11.1801949634785,12.6004793344694,13.6739644438438,14.1174611316467,13.2220824802379,13.5664395857574,13.9283139527039,13.6671008552563,13.5500190111954,11.8979909372985,11.6343526195623,11.5040989935036,11.0456104844062,8.85607510716343,6.77216290039179,10.1326461545448,11.3039904886208,13.5351590669641,13.2437291239023,12.0349008747236,11.5167673459949,9.49357407914638,11.4423704739401,12.6046532676397,11.3578883891835,11.7619187069586,12.1539471142693,13.0368501017886,12.5672486380294,12.3524359052386,10.7694282967063,11.1251432918779,10.192008183714,10.4613583340147,10.3305075428935,9.57814807671012,9.76023422883604,9.6925985542091,9.68830346016059,10.3028735575706,9.4427619623009,8.23133536641543,8.08050730357875,8.25370640418086,6.42680395095356,6.98389234731143,6.66416721119165,6.68416657933706,6.88654906003932,8.05876037431856,6.94974957471941,6.99429552617128,7.55186850406503,7.63515871111818,8.14741829335303,7.56116596371453,6.64234636561727,6.52833320507181,6.83939352297254,6.569750185204,6.87002953318434,7.0153753270864,7.00482867689607,7.29555907468328,7.19631300675135,7.01921739778377],"DDR3512M-FDS^FG_PRICE_MAVG(0,,,,30)":0.9556652,"COPP-FDS^FG_PRICE_CHANGE(0,-3AM)":9.66654177594606,"EWZ^FG_PRICE_MAVG(0,,,,30)":28.994333,"EPU^FG_PRICE_MAVG(0,,,,60)":41.380672,"EZA^FG_TOTAL_RETURNC(0,-1AM)":2.8039455,"EWT^FG_TOTAL_RETURNC(0,-1AM)":3.61377,"EPU^FG_TOTAL_RETURNC(0,-1AM)":-6.086087,"ECH^FG_TOTAL_RETURNC(0,-3AM)":-0.110054016,"SPY^PERCENT_CHANGE(FMA_EPS(+1,0,,,,\"PORTAGG\",\"MEAN\"),FMA_EPS(+1,-1AM,,,,\"PORTAGG\",\"MEAN\"))":-0.507189181449166,"UAE^SIZE(FG_CONSTITUENTS)":43,"EWT^FMA_COS_UP(\"EPS\",\"1M\",+1,NOW,,,\"PORTAGG\",\"MEANR\")":37.0,"CNYA^SIZE(FG_CONSTITUENTS)":485,"EWY^FG_ROE(0)":6.21644040643972,"REFVNDISC-FDS^FG_YIELD(NOW,,,0)":3.0,"TRYKR10Y-FDS^FG_YIELD(-10AY,0,Y,,\"YTM\")":[2.6272,2.0852,2.0916,2.4797,1.9804,1.6728,1.7238,2.2417,3.6906,3.1928],"CAGDPY@IN^EE_ACTUAL_ANNUAL(MED,0)":-0.651406479275637,"CAGDPY@PH^EE_ACTUAL_ANNUAL(MED,0)":-2.56663776811855,"USDAED^STD(FG_PRICE_CHANGE(0,-3AY,M))":0.00867146086605291,"USDTHB^FG_PRICE_CHANGE(0,-1AM)":0.17060041,"USDBRL^STD(FG_PRICE_CHANGE(0,-3AY,M))":3.68915083589638,"USDMXN^FG_PRICE_CHANGE(0,-1AM)":9.304201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8,2.96006707163237],"EWT^FG_TOTAL_RETURNC(-10AY,0,AM)":[3.2194495,3.1826854,1.9741058,-7.0175467,1.1060476,1.7374516,-3.1160712,4.593873,1.8459558,-2.2187471,8.021725,-2.1301687,-3.5671175,-8.275861,-9.022552,-4.2824984,10.361075,-4.480797,0.32553673,-8.798772,7.2986603,6.567633,-3.1181216,0.56796074,3.0873537,9.934258,1.0631204,3.7475348,-0.8238256,-1.6932845,-2.651602,7.8605533,2.629912,4.4766903,-0.2364099,2.813983,3.7165165,1.8333316,1.7457724,-3.9946318,5.920136,-0.50091743,-1.9381523,8.896292,-6.433487,2.919507,-3.817612,2.2877693,-4.8234997,6.7100763,0.23878813,-0.2117455,-15.278512,5.792117,-3.1984627,2.6174784,2.0282745,2.8915644,4.742384,-9.334826,7.76819,2.4027467,-4.3854713,5.4046273,7.5387955,3.5824776,5.360186,-4.28468,-5.3616643,-13.281661,11.710321,2.0413876,7.921052,10.62125,1.6304374,-1.2700498,2.730763,10.434973,6.2549233,8.946967,2.3463488,1.5055656,9.708405,-4.194188,2.6940346,-1.6239882,1.4920592,-1.8141985,1.4972925,-0.078475475,7.7236056,-5.992508,1.8645406,-3.9737105,-7.8038454,-0.9719014,-7.601714,-1.0042489,-0.8193493,-12.608183,-5.5367947,14.867759,-2.567935,14.020109,-3.7241101,3.0670643,-2.4650276,6.557381,0.66239834,3.5448909,-6.068057,-2.3134053,-2.9043794,12.172115,6.436622,-2.2376657,1.9111156,6.149149,-3.2456875,11.040342,3.61377],"INDA^FMA_PE(LTMA,-10AY,0,AM,\"PORTAGG\",\"MEANR\")":[17.050410121874,17.4610310194189,17.688754808211,17.9516866820999,18.0972352302227,19.6291568241158,18.9698837925017,20.7312202573539,21.0395593436174,20.6554818966318,20.3453801870299,20.362486123516,20.3319033671887,20.7014267914568,20.5867944867075,20.0982745110373,20.7743497713994,20.3239227030895,20.5329940002425,19.4080665612495,18.999220048377,18.9090686146788,18.9419669681441,19.1463399708058,19.0054843315012,19.7597563419651,19.6269572350209,19.8150012701975,19.8217647786198,18.9354550133435,18.6091243479738,19.910105551654,20.5681027739357,20.4188209244304,20.4021997969974,20.4943314170326,20.1637322591803,20.8599207729023,20.9165247077063,20.6584020169341,21.6122623504543,21.9831500028588,22.5184219645404,23.3440522994892,21.7554506665343,21.3751509123849,21.4975378262227,21.1724003300821,20.9768074860031,21.6025540235111,22.5297788090484,21.3349580775584,19.8895074840038,21.3894816653122,21.6209459027169,21.2846577650978,21.7123924713774,21.673311781335,21.65243409754,21.6691855508979,21.5245512922519,21.193075696498,21.3203685813389,21.6780926880799,22.3037212701423,23.3609510181459,23.7972692216452,23.441066336024,21.4792449122655,20.3560120669809,20.9706720456589,21.728733284576,23.6741953773732,25.4556437766696,26.1780639487204,26.0533046980571,26.518871046176,27.8144781732986,33.8042862640627,32.3158900993864,31.5156203665021,30.8269781112723,30.1209614959899,29.7183642280099,29.4458763462011,29.0209342085883,29.351044940435,29.8604903563197,29.3295053347485,28.0441831372538,28.8516490856773,27.6758018395003,26.8217717387843,26.5382660838523,26.2346558797949,25.352640592517,24.6830922967983,25.3438785200095,25.9025390201834,24.9638204718899,25.6085773738839,26.5440579960075,26.0444552891428,24.8849315653954,24.1468485267914,23.7245644984595,23.8456641751735,23.9515946702542,24.152506293931,24.1402037133089,23.7099033045631,23.5779661048704,23.0760100221902,23.8584424101085,26.1048634484177,25.5730242063983,26.1077704519759,25.9595139172397,25.7879098128385,25.7353741107694,26.015042207102]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73878,14.0234033144087],"CC_MY^FG_COMPANY_NAME":"Malaysia","USDINR^STD(FG_PRICE_CHANGE(0,-1AY,AM))":0.364431413375967,"USDPEN^STD(FG_PRICE_CHANGE(0,-1AY,AM))":1.93802252095516,"USDIDR^STD(FG_PRICE_CHANGE(0,-3AY,M))":1.52389048513864,"EWT^P_PRICE_RETURNS_PR('52W',2,-10AY,0,AM)":[21.879148,20.26255,27.948416,11.038267,9.094167,13.733029,9.880567,16.771198,15.968382,11.493516,17.401684,10.824192,4.2008996,-7.9603376,-17.885685,-15.47032,-7.7326593,-13.536161,-10.294807,-21.781046,-17.69619,-10.188442,-19.450348,-17.57853,-11.518049,6.048405,21.643305,27.687836,14.746893,18.09553,14.591063,36.901104,29.626083,27.082706,30.862736,34.290947,34.601845,24.68319,25.525402,16.158056,24.295044,25.561464,26.481688,27.736723,16.419197,14.68401,11.193001,9.622324,0.9438157,5.20401,4.211271,8.317482,-12.484187,-7.8812895,-9.065223,-14.308405,-6.558818,-6.5841913,2.3218513,-9.82958,2.099812,-1.5250027,-6.5414248,-1.5685022,25.305748,26.276148,34.940266,24.554216,15.532708,-2.2268295,3.8501143,16.880703,18.02553,26.44025,34.39567,25.885164,20.256853,28.212452,29.301262,47.17581,54.85891,77.34066,82.964645,71.784,63.463867,45.36922,45.755886,44.37119,42.637753,30.067682,30.842459,12.900532,12.369049,6.303358,-10.665363,-6.171131,-16.918343,-16.394955,-16.550142,-27.280743,-32.320427,-22.196938,-29.629963,-14.307964,-19.33201,-13.417321,-8.403551,0.58897734,7.3759556,12.310195,6.366658,18.896675,22.85397,19.342041,30.371487,11.413956,18.325054,21.863413,23.359716,25.97388,29.667377],"EWY^FMA_DIV_YLD(NTMA,-10AY,0,AM,\"PORTAGG\",\"MEANR\")":[1.27403764498325,1.26959192101364,1.28934200581813,1.34660616409203,1.47351136542721,1.380343561442,1.39965471639886,1.58093211722603,1.57782996013108,1.55182251440488,1.50972329286891,1.59237245599893,1.64596850541778,1.74425522690696,1.85853472936527,1.85143898500603,1.7194203709968,1.84392580678127,1.97326297551356,1.95881514042826,1.96178327382173,1.91735583117729,1.93638676397882,1.98983198724096,2.00266309679778,1.91844389860052,1.88859384308946,1.86852473225289,1.93870665812093,1.99662913660293,1.96624210452112,1.90879457271616,1.93121976126595,1.89350823045453,1.90807625207123,1.7824490888525,1.76257687353925,1.78809433026713,1.83387766581184,1.80775105954594,1.72719185387685,2.00065139156168,2.0651837447482,1.9899363419853,2.17514916921874,2.22482534773048,2.20153560622347,2.21544654785019,2.37177874530819,2.35699225435616,2.38496323703428,2.37882683885163,2.69163193451352,2.59020149388975,2.66017397913926,2.46683347341416,2.48368007988719,2.55435713193955,2.47245310607433,2.60787404547751,2.49249439166264,2.55186128328847,2.68112107066833,2.52403643636564,2.45809512993044,2.39839148301865,2.3220184986219,2.3477228248165,2.50937388471834,2.87242145786886,2.49042835526652,2.36463597705462,2.26563707208393,2.1894946959514,2.10594367597686,2.1709141904827,2.17598848829686,1.93649506367106,1.84198792996827,1.646216096629,1.70743936185468,1.70195102232893,1.71508873700101,1.70171217149405,1.65943827293238,1.73481389023996,1.83440104962278,1.86674115666454,1.94587537280175,2.01023718215637,1.91937378040337,2.25976825111429,2.22024326051364,2.23927888990823,2.29971706886232,2.34740581038242,2.54702079187259,2.54002538347246,2.5422543005361,2.84668129616502,2.68143272204097,2.56040791853915,2.63993410443522,2.43322861616252,2.5058198709019,2.45283990801872,2.42583635660337,2.36899685254217,2.37223504706699,2.31892562921972,2.45219608912849,2.48581140605458,2.6701217761702,2.3923157822568,2.2349401816228,2.42299326780533,2.25772787811498,2.15938181312101,2.23112569546167,2.18741950776733,2.08277880847394],"EZA^FMA_PE(NTMA,-10AY,0,AM,\"PORTAGG\",\"MEANR\")":[14.6528571391024,15.2139216325728,15.2338146965645,14.4787703410639,14.5976338135738,15.0927039831895,15.5616488851931,16.973794441273,16.895802477581,16.7301653888529,17.925747884743,16.4239447690438,16.3825299806463,15.6062036602995,15.247262798519,14.6397178185814,15.999685599607,15.2017752318967,14.7526084155173,13.8497713541476,13.9204506551298,14.6885254862819,15.2447477010596,14.5717027947484,14.1410845475181,15.4660971565026,15.4766806062634,14.9319989092419,14.5721088653848,14.1123787924206,14.4292453679452,14.9251011472753,15.2309953297831,16.0326180310418,16.2079834669641,16.3649060635767,15.077997216786,15.8905121285706,16.0347410514084,14.6907446480719,15.364837014383,15.9024189500655,15.0809028859714,15.7137537547714,15.1469102530475,14.9500890471703,15.1086008358765,14.5901498775763,13.7284028843805,14.0109865196795,14.4184967790519,12.9641923736685,11.6298321227094,12.5617977050051,12.5835452483243,13.0282783423023,13.1750013682846,12.7652347680044,13.7003045290084,12.2349310789966,13.1841224001996,12.7712933174464,11.6738974722922,11.622896964574,11.6699588549941,12.1918616748401,12.4085669089001,11.5039362244889,10.4412357995575,8.12744645038277,10.2646350599314,10.8653905940233,11.1816093881119,11.9705545796966,11.2197766267893,10.3976146533196,9.91028350764257,10.0590949729264,9.76210883252081,10.0113275614463,10.0332236641992,10.0693660933569,9.67567164109542,10.1731071036415,9.38568995194762,9.31245776505218,8.93632741978087,9.24165843674687,9.47331584756138,8.99923879527044,9.68036515325782,9.51665535141395,10.1060610143583,9.83224028726074,9.25440326976689,9.03830794284779,8.72697626579007,8.84285272627439,8.78679171204052,7.81706066647324,8.34204005105861,9.17445627114845,8.96345604588535,9.48188962880999,8.88444383173098,8.96717735284423,9.14531746164451,8.63384007118773,9.31605248152391,10.1767039381119,9.67182435398714,9.29528654482024,9.06369758767275,9.85456577994037,9.98775093658614,9.66761876852298,9.20316649052966,9.41996017965965,9.29831694671567,9.65039095767084,9.59739328035823],"DDR3512M-FDS^FG_PRICE(0)":0.93317926,"TRYPL10Y-FDS^FG_YIELD(-10AY,0,Y,,\"YTM\")":[2.5048,2.9303,3.6245,3.292,2.8144,2.1086,1.235,3.6216,6.8411,5.1912],"CAGDPY@GR^EE_ACTUAL_ANNUAL(MED,+1)":-6.9,"CAGDPY@ID^EE_ACTUAL_ANNUAL(MED,+1)":-0.58,"USDAED^STD(FG_PRICE_CHANGE(0,-1AY,AM))":0.01058122812382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21423,13.7697152555849],"CC_PE^FG_COMPANY_NAME":"Peru","USDINR^FG_PRICE_CHANGE(0,-6AM)":0.2569914,"USDPEN^FG_PRICE_CHANGE(0,-6AM)":3.4554958,"USDIDR^STD(FG_PRICE_CHANGE(0,-1AY,AM))":1.64727310513343,"EPU^P_PRICE_RETURNS_PR('52W',2,-10AY,0,AM)":[6.1592937,12.769449,9.661425,6.539941,-3.5918057,6.863904,0.4177332,-5.911165,-8.757174,-9.079862,-8.672911,-13.605433,-14.804029,-25.945055,-35.307236,-36.765915,-29.712332,-36.225666,-35.350018,-35.02999,-25.376135,-7.829118,3.1415582,0.006008148,1.1820316,30.002558,62.355934,56.313385,41.852592,51.83047,60.669113,84.45106,57.765316,34.33237,8.694291,17.74199,16.264296,6.37182,13.875759,17.91227,30.68136,30.379713,30.671501,32.396187,27.084042,27.220858,38.025547,27.771832,18.199862,16.363478,4.450166,-1.7236173,-14.987546,-11.582523,-12.647259,-16.035587,-6.386381,-5.135548,-12.978756,-17.33505,-2.5167644,-4.9193916,-9.706163,-2.994132,3.8570762,0.9438515,7.929921,-0.40178895,-16.999287,-41.58675,-32.922832,-19.419384,-21.861124,-16.100716,-3.7237465,-14.151841,-14.106721,0.29144287,-4.488367,-0.35767555,15.364086,48.77864,30.93344,23.646772,5.390322,-4.160982,-12.081218,-7.734007,4.1495323,-14.459616,-12.214798,-2.990818,-2.9724061,12.04151,3.4981608,1.8684864,-3.3073962,-6.085253,8.916903,-2.6909769,-6.989908,8.390963,3.0703902,2.6158571,-12.05203,-15.085691,2.8282523,1.3893366,17.226719,36.935936,26.37117,27.639448,14.278067,12.917948,25.843954,11.320567,24.977314,36.435722,40.044167,54.913235,40.18246],"EWZ^FMA_PE(NTMA,-10AY,0,AM,\"PORTAGG\",\"MEANR\")":[11.2424170184555,11.8939444610398,12.4675108904461,11.847686290494,11.1285343208634,11.6293869769987,11.1068814423898,11.1489976025594,12.4040620489982,12.5057546127547,14.1976444057731,13.5281598665003,13.2651542617249,12.1160996684132,11.2608298473955,10.4799074770391,11.0906489329711,10.7799224034055,10.445281664659,9.84867487255427,10.9444823607844,13.6383224192902,13.7631074606959,12.1038566696463,12.1779539730083,13.5177839730999,13.6667562694684,13.882120581018,14.9320484732706,13.8889082411997,12.628745256042,13.4410623451278,13.4842583906091,12.7151475472601,12.7270796389791,12.3598386098548,11.8177527577274,12.3657284531973,13.395583027505,13.6136745005199,13.7444778607068,13.2247078095016,13.4914515836173,14.3108041255717,13.4644442279864,12.3919034342783,12.8838545775823,11.4726101658917,10.4058777351267,11.2722510635382,10.7550690651564,10.6241946564351,11.3534727340547,11.622791089278,11.478256187115,12.9855600688717,12.4622173131517,11.9291520262276,11.661571959593,11.8555600142265,12.2198799943722,12.7301990343089,12.144980625434,13.0414821156586,13.5536442698445,13.4503629521625,14.4832301179782,14.2747120187448,12.8882226951408,10.4979154848495,13.1087964001057,16.7492193968491,17.8075986621726,25.4996221015523,23.4715343179291,17.3183715000719,15.350919149106,14.5771496544554,12.9735446482211,11.5825016334589,9.88484727579658,9.41481898477599,8.98986717908041,9.2033993362154,9.19107778184213,8.5070481608277,7.94285215666029,7.48614282249545,7.46020677001632,7.33005122251672,7.71793767941396,8.145661127381,8.10902731322409,7.8360983215573,6.73710859040701,6.75343752309048,5.97480704046332,6.06648339923901,6.48182942335396,6.43979643405752,6.92012525983568,6.61467096494832,7.02424385688141,7.15597894730797,6.80430039540624,6.46268921897067,6.79032472659602,7.15527199506964,7.7636042222971,8.17388962599807,7.9051311853985,7.67469198250297,7.18348659877269,7.77649860499983,7.99745404743215,7.78766403954357,7.94972035978912,7.74140086101118,7.54443941095377,7.1867159481043,7.03915621498152],"WL-FDS^MAX(FG_PRICE(0,-5AY))":763.4,"NI-FDS^FG_PRICE_CHANGE(0,-3AM)":2.60133091349062,"COPP-FDS^FG_PRICE_MAVG(0,,,,30)":4.6506834,"VNM^FG_PRICE(0)":12.17,"EWY^FG_PRICE_MAVG(0,,,,200)":62.77465,"EZA^PERCENT_CHANGE(FMA_EPS(+1,0,,,,\"PORTAGG\",\"MEAN\"),FMA_EPS(+1,-1AM,,,,\"PORTAGG\",\"MEAN\"))":0.303756978362231,"EWY^FMA_PCT_ABOVE_MAVG(200,0,,,,\"PORTAGG\")":56.0,"EPU^PERCENT_CHANGE(FMA_EPS(+1,0,,,,\"PORTAGG\",\"MEAN\"),FMA_EPS(+1,-1AM,,,,\"PORTAGG\",\"MEAN\"))":6.44462519185068,"ECH^PERCENT_CHANGE(FMA_EPS(+1,0,,,,\"PORTAGG\",\"MEAN\"),FMA_EPS(+1,-3AM,,,,\"PORTAGG\",\"MEAN\"))":-4.35478322002645,"EWJ^PERCENT_CHANGE(FMA_EPS(+1,0,,,,\"PORTAGG\",\"MEAN\"),FMA_EPS(+1,-3AM,,,,\"PORTAGG\",\"MEAN\"))":-6.39438576682918,"UAE^FMA_COS_UP(\"EPS\",\"1M\",+1,NOW,,,\"PORTAGG\",\"MEANR\")":9.0,"GREK^FMA_COS_UP(\"EPS\",\"1M\",+1,NOW,,,\"PORTAGG\",\"MEANR\")":12.0,"CNYA^FMA_COS_UP(\"EPS\",\"1M\",+1,NOW,,,\"PORTAGG\",\"MEANR\")":80.0,"EWT^FG_ROE(0)":10.4304330075054,"REFAEREPO-FDS^(SUBARRAY(NOT_NA(NO_REPEAT_F(FG_YIELD(NOW,-10AY,D))),0,1)-SUBARRAY(NOT_NA(NO_REPEAT_F(FG_YIELD(NOW,-10AY,D))),1,1))*100":25.0,"REFTWDISC-FDS^PROPER_NAME(0,,,\"SECURITY\",\"NAME\")":"Taiwan China Discount Rate","TRYIN10Y-FDS^PCTCHG(FG_YIELD(0,,,,\"YTM\"),FG_YIELD(-3AM,,,,\"YTM\"))":0.19872163,"TRYPL10Y-FDS^PCTCHG(FG_YIELD(0,,,,\"YTM\"),FG_YIELD(-3AM,,,,\"YTM\"))":5.3406887,"TRYKR10Y-FDS^FG_YIELD_NAME":"South Korea Benchmark Bond - 10 Year","CC_PL^IMF_IFS_RCPI_Q(0)":3.0462575,"TRYZA10Y-FDS^FG_YIELD(-10AY,0,Y,,\"YTM\")":[7.9537,9.7513,8.9047,8.58389,9.37766,9.011772,9.179499,9.791837,10.764477,11.358896],"CAGDPY@GR^EE_ACTUAL_ANNUAL(MED,0)":-6.34898385694549,"USDAED^FG_PRICE_CHANGE(0,-6AM)":0.0068068504,"USDBRL^FG_PRICE_CHANGE(0,-6AM)":14.761364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39,24.8900071648497,26.8368786703138,30.8315679687197],"EPU^FG_TOTAL_RETURNC(-10AY,0,AM)":[2.6688695,3.3902287,-0.6285846,-4.299325,-3.82514,-0.17941594,-3.6591053,-5.7169557,-1.0603011,-5.659747,8.235704,-2.8533936,1.3588548,-10.231465,-13.19133,-6.4571676,6.9028974,-7.2045507,-4.6779575,-5.250245,13.412738,16.757988,21.118498,-5.4568887,2.1713734,15.338051,-2.2747219,-0.089520216,-2.9868603,-0.6773412,0.8711219,7.7041626,-2.0314693,-0.5841136,-1.9976497,3.7769675,-0.43705702,5.524385,4.6192527,3.4519672,8.147955,-1.482904,1.0968685,8.470022,-5.393821,-0.47709346,5.465007,-3.2045424,-7.842529,3.6522627,-5.8808923,-2.6628077,-6.224537,2.2185445,-0.120562315,4.2625785,5.4783344,0.85270405,-2.6389897,-8.631575,8.677363,0.62094927,-10.195864,4.601121,0.37132502,-2.3050606,8.695006,-3.8680017,-12.099046,-28.841227,11.515975,9.76199,5.298877,8.12633,3.052187,-6.728661,0.42407513,14.071417,3.5146952,0.28951168,7.0150137,-7.3104916,-7.5960455,3.6535382,-10.248507,-1.6729295,-7.8125,0.37665367,13.358343,-7.5769606,7.6868176,10.827374,7.035339,7.032144,-14.642,-1.8535972,-11.445207,-4.4977546,3.5714269,-7.4270544,8.350384,7.706845,2.4008036,9.864068,-7.868016,3.3402205,3.3655405,-4.5280457,3.7826657,11.558962,-4.419237,-6.497961,-2.698636,6.1042547,14.122879,-2.2293031,2.8149247,12.814867,4.90222,6.8137884,-6.086087],"EWT^FMA_DIV_YLD(NTMA,-10AY,0,AM,\"PORTAGG\",\"MEANR\")":[3.1740615126985,3.16927394121721,3.21099715288135,3.4737313058185,3.534549222913,3.38023990755614,3.40802718796348,3.39314744237414,3.38703874236579,3.5615868947978,3.43180305086454,3.69018412311326,3.79545695719718,4.22221194279678,4.40341684878555,4.40786608905236,4.08130287195849,4.18190342588919,4.1742107716718,4.53768148599744,4.25614516401852,4.12814520135404,4.38057718889003,4.34031831509751,4.2717494912442,4.02183344647859,4.03770440639854,4.0269147147087,3.9857508899522,4.16131739133244,4.23892665175699,4.15630445535683,4.11427330340036,4.10299306371902,4.0902816492297,4.0466783319156,3.98676391799188,3.97752055322307,4.03712640623555,4.18946674044795,4.04156505871846,4.08853957279774,4.21461465385747,4.04895195756775,4.210010093867,4.23047980619092,4.37500117046837,4.32237534969129,4.51746003624001,4.32938435805984,4.3448350925688,4.40672962161278,5.15334002374839,4.87154166551677,4.91193560664164,4.62903197252108,4.43297736712052,4.3320148676195,4.21322466269422,4.5871358336244,4.36272917337803,4.26298215721458,4.45674096186178,4.27400836103851,4.12479858375707,4.06332297264051,3.95968713697719,3.96728073863322,4.25007290803681,4.77396458853442,4.22636575320804,4.12177288463586,3.87936158160233,3.59409896046366,3.75938246750754,3.9333976932381,3.89023059068203,3.74245762118928,3.64743551951262,3.53727334589654,3.59157855893426,3.65427850104003,3.69179382168312,4.00625881094025,4.00479092942396,4.21604858235978,4.30221710499189,4.32509648660471,4.37788315422194,4.340360184389,4.09267755624294,4.39946802543339,4.3884325803817,4.51153508833241,4.80014836357632,4.7917940276462,4.99655459768981,5.13464919666653,4.90256178313167,5.46598693915859,5.20426752369085,4.46850327896706,4.53624979067174,4.20829241938458,3.9998202079722,3.9057842843517,3.80101377525288,3.57750525214769,3.48866980786447,3.38829277273562,3.58658478282229,3.65646819556414,3.68940283529769,3.43378189534976,3.30837927522707,3.36212932353247,3.27347042383811,3.09675927624478,3.20571183731024,3.00545727903677,2.97300492523405],"EWY^FMA_PE(LTMA,-10AY,0,AM,\"PORTAGG\",\"MEANR\")":[11.2747567509568,11.487215089856,11.6616204108626,11.633650448678,11.0776998870222,11.8073218008437,11.616839910336,11.8259382742889,12.2927883663826,12.1109129437289,11.9953554143368,11.6305069466037,11.4042333787914,11.0355383172134,10.7254602929411,10.6187597243586,11.4207092866131,11.2958003631596,10.4582714640621,10.2009806836281,10.5800120110534,10.6592698189732,10.5566959546852,10.4498692343151,10.3550411736963,10.4685303113698,10.5624010146297,10.7243436366831,10.7955835175653,10.7575154250684,11.0252616282754,11.4835655928093,11.6597179913024,11.4969311219758,11.14263288055,11.1713425525731,10.9844344910577,10.7428069272956,10.4212202869752,10.3425741199464,10.5833883951738,10.2772018905209,10.0996706350885,10.7813386762906,10.5686269854027,10.4165823859025,10.3260799415096,10.1608141808177,9.76258194430995,9.60736149078762,9.45409942095949,9.40886604825133,8.4236798411319,8.51036449584955,8.1495815760323,9.29820064956293,9.98663461328134,10.1228768600489,10.4684606161994,10.4678243422207,11.067768779489,11.350532428515,11.1836003276671,11.9551424743371,12.7903673110912,13.6357417324081,14.5847207383437,14.4576992372116,15.1738265716614,14.5314871432486,14.8801696611318,15.1397622144817,15.3558240756799,15.6371475269657,16.2473389183369,15.9359799641831,15.9499125197638,17.5996521339415,19.0637479139829,21.2766210193975,20.5028803564756,19.8537801837693,18.9822531514031,17.527373620494,16.731331443598,15.4945398553581,14.2150545443079,13.0782862047179,11.8061581827739,10.5381076228494,9.7970692709451,8.99379033388496,9.29845816105368,9.33449911517826,9.24029863040116,9.21220336008141,8.97555091647739,8.99253378355547,8.98551592373814,8.30992607888361,9.13468070301752,9.74628091665623,9.46833933427704,11.0989660621146,10.9740571123564,11.4389567031543,11.9925506901737,12.3429227861114,12.519178761873,13.1453717712004,13.0707524301413,13.4185999116667,13.0829698827381,14.4274503949435,15.6205713130993,15.0023244647197,16.3101078478961,15.9210105982919,15.1637801876661,14.6234053791736,14.1872211749905],"W-FDS^FG_PRICE(0)/MAX(FG_PRICE(0,-1AY))":0.72804998355804,"FC0000IN^FG_PRICE(0)":1424.3516,"MCHI^FG_PRICE_MAVG(0,,,,30)":44.244667,"EWY^FG_PRICE_MAVG(0,,,,60)":64.318,"EPOL^FG_PRICE_MAVG(0,,,,60)":24.295666,"CNYA^FG_PRICE(0)":25.33,"VNM^FMA_PCT_ABOVE_MAVG(200,0,,,,\"PORTAGG\")":54.1666666666667,"TUR^FMA_PCT_ABOVE_MAVG(200,0,,,,\"PORTAGG\")":61.0526315789474,"QAT^FMA_PCT_ABOVE_MAVG(200,0,,,,\"PORTAGG\")":31.4285714285714,"INDA^FMA_PCT_ABOVE_MAVG(200,0,,,,\"PORTAGG\")":90.4761904761905,"EZA^FMA_PCT_ABOVE_MAVG(200,0,,,,\"PORTAGG\")":66.6666666666667,"EWT^FMA_PCT_ABOVE_MAVG(200,0,,,,\"PORTAGG\")":77.5280898876404,"EPHE^PERCENT_CHANGE(FMA_EPS(+1,0,,,,\"PORTAGG\",\"MEAN\"),FMA_EPS(+1,-1AM,,,,\"PORTAGG\",\"MEAN\"))":-6.98086300402109,"EWJ^FG_TOTAL_RETURNC(0,-6AM)":7.354772,"URTH^SIZE(FG_CONSTITUENTS)":1433,"EZA^SIZE(FG_CONSTITUENTS)":33,"EPU^SIZE(FG_CONSTITUENTS)":26,"EPHE^FMA_RBICS_REV_CURRENT(30, LOC, \"PORTAGG\")":41.4704728411789,"TRYBR10Y-FDS^FG_YIELD_NAME":"Treasury - Brazil Benchmark Bond 10Y","REFEUREFI-FDS^(SUBARRAY(NOT_NA(NO_REPEAT_F(FG_YIELD(NOW,-10AY,D))),0,1)-SUBARRAY(NOT_NA(NO_REPEAT_F(FG_YIELD(NOW,-10AY,D))),1,1))*100":-25.0,"REFCLMPR-FDS^PROPER_NAME(0,,,\"SECURITY\",\"NAME\")":"Chile Monetary Policy Rate","CNYA^FMA_ROE(NTMA,-20AY,NOW,FY,\"PORTAGG\",\"MEANR\")":[null,null,null,null,null,null,null,null,null,null,null,null,12.0357109832906,13.2280587166858,12.9587909941324,13.4768293308314,12.9906914197163,13.7611028769999,13.3632530999,12.0068925931872],"CAGDPY@CL^EE_ACTUAL_ANNUAL(MED,+1)":-3.2,"CC_PL^FG_COMPANY_NAME":"Poland","USDTHB^FG_COMPANY_NAME":"Thailand Baht per U.S. Dollar","USDINR^FG_PRICE_CHANGE(0,-3AM)":-0.017982721,"USDMXN^FG_COMPANY_NAME":"Mexican Peso per U.S. Dollar","USDPEN^FG_PRICE_CHANGE(0,-3AM)":2.9633164,"USDIDR^FG_PRICE_CHANGE(0,-6AM)":6.1932564,"EIDO^P_PRICE_RETURNS_PR('52W',2,-10AY,0,AM)":[-16.740889,0.12528896,33.906555,11.105442,0.45843124,20.008362,27.20126,22.081745,8.81654,0.83841085,-2.0222902,-7.558477,-8.264441,-23.650097,-29.073303,-38.54214,-20.978815,-24.462706,-21.488274,-21.420223,-19.592644,-14.593369,-9.396911,-12.248987,2.354455,19.041204,40.16112,64.94168,25.65111,12.552107,12.552393,18.45348,12.135553,15.055906,14.548122,20.700705,18.260883,5.0193667,6.100011,-1.7394662,3.0783653,19.756567,21.876598,26.917469,18.382347,4.0436864,-2.4128437,-5.2176714,-17.524755,-7.9382124,-9.9509535,-10.587502,-16.644596,-7.4492574,-10.635328,-10.121518,-8.20536,-0.973469,3.7459016,-3.0401886,18.616236,10.951937,5.560851,8.868861,20.409191,0.66235065,5.983448,-3.4805894,-14.413733,-42.49527,-39.489723,-28.006172,-28.255308,-25.826687,-17.62548,-28.002804,-27.933289,-5.3340077,-6.0207367,-7.232648,1.8339753,54.6656,43.259895,28.595852,12.66011,7.205248,6.4266086,22.394932,32.45816,4.3367147,-0.7903576,1.1279821,7.9101324,9.663069,17.848444,17.12463,14.981497,17.596233,17.142809,16.250504,1.5708447,3.550434,-2.8594434,4.520285,-3.5441756,-4.6357927,0.28674603,1.7499924,4.465306,4.263878,1.0470748,-3.504771,-11.0887165,-3.2293737,3.879857,-5.874729,1.2367249,-0.07309914,-13.855344,-11.634416,-12.646389],"EWY^FMA_PE(NTMA,-10AY,0,AM,\"PORTAGG\",\"MEANR\")":[9.60297539689895,10.1126088564808,10.3264797708104,10.2539998449008,9.37498629608428,9.8870192086381,9.6932128064491,9.79460040863973,9.85450697972138,9.92890662274005,10.2544336293508,9.77687296599119,9.69525412349939,9.48705497936003,9.26759272318893,9.44278698433545,10.3332157607382,10.3187575813941,10.0054514208824,10.2315674958751,10.2844998605884,10.6237385632093,10.2144536536064,9.93198925406516,9.73929607798161,9.96018147754644,10.0311093419683,10.0833781668949,9.90834342830003,9.6588865227703,9.70146007508897,9.58451766003526,9.43555790460964,9.53348558170992,9.0251066861339,9.61116199746942,9.54467778434029,9.38288868645594,9.13541577216713,9.12758331650416,9.3960549268031,9.243592394757,9.09281353314228,9.40566718352965,8.98385337111577,8.87035789161346,8.97706045911289,8.84772886823141,8.33016550298122,8.32784810176448,8.3093680766456,8.43019039811309,7.54685311588463,7.99715680328575,8.23661815374156,9.67982334321663,10.3162578287691,10.5016216818189,11.0972127404674,10.5430035629974,11.2676940381793,11.1974663684524,10.4691506440294,10.921774222034,11.2179290793552,11.2624231812947,11.4145939488846,11.1075320830088,10.2069272384898,9.13910916153433,11.332351565601,12.1348622069083,12.5821795282989,12.7104248713134,13.0033057740033,12.2719569229154,11.8721863190328,12.8622523273681,13.1427529822771,14.0357746782732,13.3076501163872,13.0177635504898,12.5138037069801,11.1573430446783,11.3568201315493,10.7297655162396,10.192298452117,10.15790575898,10.0852304416935,9.93375842244488,10.3826581259441,9.0969297899021,9.38372246156642,9.31633102191635,8.90801454450593,8.84174825129122,8.33197811155605,8.63840971276976,8.71624407420017,8.12659613704868,9.6076445463514,10.5142864927198,10.523682610734,12.1348959594856,12.6533977350843,13.225976425799,13.3440252000531,12.9725893542403,12.1402720038139,12.0193725571355,11.0817025254715,10.5747616367008,9.65482992261282,10.2509660128149,10.4293852015793,9.62604052329971,10.3983987467501,10.6801748672952,9.75891839814515,9.79208560185238,9.74510713732192],"WL-FDS^FG_PRICE(0)/MAX(FG_PRICE(0,-1AY))":0.783861671469741,"TRYCA10Y-FDS^FG_YIELD(-10AY,0,Y,,\"YTM\")":[1.79,1.39,1.72,2.04,1.96,1.7,0.67,1.42,3.3,3.0987],"CAGDPY@ZA^EE_ACTUAL_ANNUAL(MED,+1)":-2.2,"USDAED^FG_PRICE_CHANGE(0,-3AM)":0.021791458,"USDBRL^FG_PRICE_CHANGE(0,-3AM)":10.965836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9226422492,58.7717056112907,64.972794174405,67.9855595922809],"EPOL^FG_TOTAL_RETURNC(-10AY,0,AM)":[-1.7156363,-0.06835461,-4.240763,1.4999986,-1.618582,-3.6122978,-8.738488,-5.4492593,3.5195827,-0.2550006,10.225832,-7.112485,-2.5566995,-3.5760462,-4.066128,-4.2384744,-0.58365464,-9.050882,1.411891,-10.752689,5.7831287,10.763109,-4.473013,-4.8439145,-5.2045465,5.382788,1.4755845,2.4888277,0.0818491,-6.379497,5.9865713,13.333332,3.8556576,5.949545,6.7385435,1.7255902,1.7089128,4.3265343,8.450699,-5.663782,1.644361,3.0850291,0.833869,10.297907,-12.3374405,-5.2871885,1.5261054,-8.742094,-7.119817,12.073803,4.4800997,-4.82648,-10.058683,10.018646,-1.2824655,4.130435,-2.546978,-1.4995754,1.4789104,-6.9867077,9.640145,-3.2421052,-12.924278,3.2983541,6.095791,-2.963972,1.4467478,-3.0346096,-16.528124,-19.683653,5.8351636,11.164701,4.28679,8.108115,2.6111126,-10.882515,-13.973266,26.05933,9.924722,-1.7930329,-2.6082397,-2.4102867,9.330416,13.152611,-0.5303621,-3.756708,3.8568735,-3.3109605,8.051825,-15.28908,6.7463517,-3.1354666,-11.489993,5.1368,-13.5953245,1.0448694,-9.77025,-5.306119,-7.6149464,-11.430788,9.569788,17.628216,4.319072,11.229229,-5.7945013,-5.389982,18.09652,1.2485743,6.0538054,11.046516,-8.138985,-12.746107,14.608073,15.647674,5.5515885,-7.121009,9.830666,1.0278344,1.186943,5.6975245,-0.949347],"EWM^FMA_DIV_YLD(NTMA,-10AY,0,AM,\"PORTAGG\",\"MEANR\")":[3.11214896045041,3.15813509053513,3.13774189194931,3.20903565468392,3.27955424960405,3.20371677768658,3.29312316304513,3.24496187519337,3.14140983906306,3.18727514725567,3.0872708237848,3.21891100167845,3.29648225012019,3.31981229703432,3.47031759523301,3.44604163172041,3.26153301129936,3.25858637632009,3.28817507614311,3.3465280736245,3.15228388240886,3.08531224233942,3.1332333537722,3.15136822457749,3.08626126836578,3.01789109628357,2.95482079227186,2.96045592127984,2.94236061624386,3.01330640614907,3.04890876308012,2.98547940186279,3.01201147409562,2.94622423593864,2.94933868852452,2.97825440439086,3.02671684629985,3.03069368063655,3.04772279126195,3.07994392620517,3.19678440734305,3.31690176405401,3.17486035615786,3.07011602270428,3.14842387876147,3.19391952755614,3.18927591835462,3.2930921899642,3.42502937820346,3.22336809511002,3.12449144328374,3.22275748655689,3.45562149252295,3.36315208235219,3.28560196719486,3.24810640368549,3.25632385774838,3.38619560945397,3.38326731787061,3.45538505789462,3.42697706895065,3.45205617247555,3.53255290705185,3.54705717874428,3.56335426965855,3.4859666674753,3.43583728206342,3.57584270370016,3.77739741955009,4.06917597957159,3.77684263816893,3.24477187177041,3.16258828809843,3.0022360849463,3.22613245576327,3.283488862034,3.46158745849957,3.45457923009025,3.57621396888694,3.80136459987723,4.01487580657477,4.02661366273884,3.96236652919296,4.10676258843488,4.1952861906044,4.24990643285331,4.00284344249792,4.03056918595633,3.90747237381162,4.02177570851402,3.76974532422813,3.87732099139644,3.75672146357554,3.78858801859407,3.83750229103488,3.97693655650324,4.16667067563055,4.06283760807174,4.05967696402376,4.38953883249498,4.28613445785936,4.15112474501096,4.21240907027421,4.19009390774601,4.30146274443841,4.48748464424761,4.43711833174927,4.45102944337479,4.44591235311614,4.25888354511798,4.24952851629936,4.31922483244705,4.31427503173595,4.26311773066835,4.30585249509403,4.2482324443091,4.13752611238335,4.19345248935773,4.10155439291948,4.04328052694378,4.16255158234831],"EWW^FMA_PE(LTMA,-10AY,0,AM,\"PORTAGG\",\"MEANR\")":[null,null,null,null,null,null,null,null,null,null,null,null,null,null,null,null,null,null,null,22.8566875938703,24.8861741149146,24.5986680167376,24.4888521735212,24.0324782290389,22.9050861749308,22.9349838810319,22.6666016949522,22.2170259091977,22.4283419143024,20.88330766804,20.4246554600642,20.7118506133804,21.5198952245878,21.3584778888058,20.868495918125,20.4721140362862,19.9021524480247,20.1575162739778,19.5884203291145,19.0066513596948,18.2601461338607,16.839159918849,17.0119432864753,17.789156898089,17.9727025626927,17.6706066797939,17.6854085390363,17.1097423439392,17.2479051316157,17.5767181876512,17.4109824790685,17.1686873987436,16.1247505983259,14.5708577857332,14.5672235529669,15.3621784642126,15.5558127306881,15.3659318081246,15.4282521556137,14.8936297979768,14.8819357843516,14.5544984673019,14.4679000304857,15.0217016347115,15.4779062206256,15.2975636095365,15.7688435006802,15.9847192689138,15.1492676667433,14.390381538761,14.8729257309533,16.4339957441843,17.8792617167505,19.3009912224268,20.2421206183942,20.2169154985533,20.6020494637503,23.4216010124113,32.0359479833361,29.8149847284248,27.5143667519754,26.5199375390223,25.3283302373984,24.1615114359771,22.9796274333706,21.5459552831957,20.4248791548408,18.5491617342945,17.2058553267834,15.3464774267821,15.5296360067844,14.4222660923942,15.0346405199802,15.0748078151258,14.7910765106579,14.6045007523966,13.923113576929,13.6537247895678,13.2583695998522,12.7664073300907,13.3367164971871,13.5485874699859,12.9708167316483,14.2391084055242,14.6073554880224,14.4559407449811,14.3396473467745,13.9446237426056,13.5432955308518,13.5637972597074,13.1680133509391,12.7084095252959,12.1757150463821,12.9447093682619,14.1081238147662,13.9036937120389,15.8436754788553,15.6699028522031,15.4523290320896,14.9203147204315,14.3023439591596],"W-FDS^FG_PRICE_CHANGE(0,-3AM)":-1.20481927710843,"MCHI^FG_PRICE(0)":42.17,"EWW^FG_PRICE_MAVG(0,,,,200)":63.40695,"EPOL^FG_PRICE_MAVG(0,,,,30)":24.504667,"EWM^JULIAN(FMA_ROE(NTMA,-20AY,NOW,FY,\"PORTAGG\",\"MEANR\").DATES)":[38352,38716,39080,39447,39813,40178,40543,40907,41274,41639,42004,42369,42734,43098,43465,43830,44196,44561,44925,45289],"CAGDPY@CL^EE_ACTUAL_ANNUAL(MED,0)":-3.68653581083686,"USDQAR^STD(FG_PRICE_CHANGE(0,-3AY,M))":0.0102709733271533,"USDTWD^STD(FG_PRICE_CHANGE(0,-3AY,M))":1.6641207467155,"USDIDR^FG_PRICE_CHANGE(0,-3AM)":3.2797217,"ECH^P_PRICE_RETURNS_PR('52W',2,-10AY,0,AM)":[-13.646054,-9.608561,-5.3951144,-16.54297,-16.594006,-9.957182,-12.734091,-5.589843,-4.0387273,-10.670442,-3.3402562,-10.109007,-15.0648,-20.522373,-17.815722,-23.742783,-14.362264,-21.85598,-16.986544,-17.564928,-16.979385,-8.448601,-10.703218,-13.406581,-4.3583097,10.346508,15.752947,18.912102,15.0548935,17.72728,16.06022,30.579079,23.076904,25.198782,15.489567,23.783302,18.307125,20.989418,30.87561,31.910717,29.437124,24.824417,44.521618,43.3581,35.63533,20.095253,28.61625,20.624578,11.908209,5.6824803,-4.971033,-4.5841513,-14.405716,-3.54262,-19.330883,-17.473263,-14.245391,-16.073555,-19.474047,-24.368483,-8.8639555,-15.741348,-21.78179,-15.432304,-11.441982,-28.0446,-17.807514,-29.71627,-38.97027,-50.721466,-40.759502,-35.53932,-36.081905,-27.242226,-22.627956,-35.249203,-32.980656,-6.343466,-8.116656,0.18277168,13.742542,62.680603,35.599743,25.4768,14.280272,-1.7662525,10.937929,11.824822,5.501926,-3.1009495,-19.880081,-11.615396,-12.98272,-8.591843,-18.92609,13.790154,-7.8140616,4.906583,8.128918,0.5571246,9.985852,2.494502,23.603523,18.547117,15.257776,3.8048148,19.003307,4.7284126,24.693752,26.54469,8.613038,12.7707,3.056264,12.263107,10.853624,-7.349944,-4.0936174,-2.2257507,-1.3757706,4.7980666,-6.7009926],"EWT^FMA_PE(NTMA,-10AY,0,AM,\"PORTAGG\",\"MEANR\")":[14.4025669976173,14.0314936677077,13.9605489829025,13.0644195224531,12.8727785097602,13.2259063543011,13.0433948543575,12.9246552526148,12.8525949143028,12.4634713870907,13.2140798771161,12.9334866730283,12.7826574124464,11.7734973266402,11.2993691387169,11.4379946409795,12.1973575947356,11.9711092812208,11.8817802614317,11.3785852603357,12.2253146421806,12.7487015775906,12.4505413970192,12.6543162650773,12.8211895128366,13.7171198406392,13.7124415960243,13.6484362925315,13.5861219399777,13.1505721298478,12.8833276081576,13.0874036662076,13.1221894504159,13.2410913879285,13.1746398487127,13.4799718825167,13.9349183152962,14.0040788802781,14.0025727838787,13.1530211264287,13.7254575813824,13.5637934931822,13.1602460900104,13.8609556660866,13.3955571856103,13.4492544820758,13.1382431630496,13.5246353854733,13.0341457046097,13.5834164488691,13.5214419018613,13.2549228519608,11.5531082856458,12.5317134575941,12.4247653246528,13.5199734182261,14.3011463981842,14.695350166554,15.2418616775487,14.1707265935923,14.9438790984493,15.1305062748584,14.4889741072476,15.1109092969621,15.4797164304979,15.4926361946507,15.8642176772267,15.6004826121295,14.4034641579301,13.2995755584495,14.7999717280808,15.3914374620682,16.3734293238366,17.2276995804206,16.09215077949,15.1115805893032,14.996730935855,15.4810172823994,15.799427578396,16.0849840741428,15.6214102298071,15.4244501310353,15.1323544659125,13.7832746602128,13.8311420145127,13.2504512648468,12.9319523355901,13.0286788085685,12.8999749980676,13.0086473147742,13.8251395471551,12.6128977706118,12.4824827170357,12.2914656639425,11.4806423728125,11.3708154540521,10.8292662398555,10.596301084063,11.2023529390214,10.1001131392721,10.5565670493314,12.5746179178215,12.5512575949974,13.8008834585309,14.4236612875038,14.9288539811092,15.1029142697024,16.1739853902395,16.2513369651758,16.8744591092661,15.7769368979765,15.2842036470995,14.8074773323012,15.7027273696878,16.2181610233584,15.977932887486,16.3846089961819,17.4017760143884,16.9342069339315,17.9122551854409,18.3413935777715],"NI-FDS^FG_PRICE_MAVG(0,,,,30)":18525.334,"TRYGB10Y-FDS^FG_YIELD(-10AY,0,Y,,\"YTM\")":[1.8155,2.0248,1.2817,1.2536,1.3339,0.822,0.197,0.966,3.662,3.534],"TRYZA10Y-FDS^JULIAN(FG_YIELD(-10AY,0,CY,,\"YTM\").DATES)":[42004,42369,42734,43098,43465,43830,44196,44561,44925,45289],"CAGDPY@ZA^EE_ACTUAL_ANNUAL(MED,0)":-1.6,"USDSAR^STD(FG_PRICE_CHANGE(0,-3AY,M))":0.0426586276323352,"USDAED^FG_PRICE_CHANGE(0,-1AM)":-0.0013589859,"USDEUR^STD(FG_PRICE_CHANGE(0,-3AY,M))":2.15371240183617,"USDBRL^FG_PRICE_CHANGE(0,-1AM)":7.6621175,"USDPLN^STD(FG_PRICE_CHANGE(0,-3AY,M))":3.26074795217203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EPHE^FG_TOTAL_RETURNC(-10AY,0,AM)":[1.4289498,1.3683915,2.2233963,-1.242876,-0.99633336,2.2775412,0.16860962,5.054426,3.010118,-0.5269468,1.3243556,-6.701529,-0.32166243,-1.0280192,-8.776933,-4.7822356,6.995511,-4.330814,0.054466724,-8.481026,4.6094775,10.801708,-2.7064323,5.3079724,3.821361,2.9702902,-1.1386633,-4.9910426,-5.118531,-8.489502,-0.6168783,8.578587,-4.1522446,3.7605286,3.9141774,2.9017925,-1.2586057,0.9366393,-1.2554586,1.4372587,-0.10899305,1.7730594,3.7143707,3.129053,-9.277832,-5.4173527,-1.1104643,-2.2163093,-10.555946,9.972858,2.282548,-9.378773,-1.5640557,7.809329,1.1952162,7.782936,-3.5097718,1.6100168,1.3204098,-2.519548,6.525469,1.5445113,-6.830758,-1.0982454,5.0120115,-1.6861975,0.14916658,-5.461931,-10.202831,-23.990417,10.040533,-0.49099922,10.856724,-2.2387981,1.7557263,-0.60014725,6.528306,10.308182,4.547119,-4.940748,-2.234453,-0.8943379,-2.4398386,5.4813266,2.2168517,-9.6289215,7.1504474,-2.7750254,8.59667,0.25031567,1.1821985,-1.8885434,3.9760232,-6.4946947,-4.316783,0.16961098,-11.602211,-0.6589174,5.189228,-15.207708,5.2493334,9.891939,-2.0428061,12.878203,-9.243989,3.2563448,-0.91676116,-3.6269426,1.9863605,3.125,-9.940868,3.3647895,-7.661772,8.813405,3.8087726,1.45818,3.5174012,0.94994307,-8.17951,-1.1825025,-2.1736681],"EPU^FMA_DIV_YLD(NTMA,-10AY,0,AM,\"PORTAGG\",\"MEANR\")":[2.22403745844291,2.18950673163822,2.13699886798071,2.19445135046213,2.27189150454958,2.17659013044525,2.15471686591924,2.27856446212592,2.21424926964644,2.37607783238019,2.00659162874738,1.87848120093897,1.98545435168338,2.09836592553082,2.33819392523839,2.62571105879403,2.3607652380011,2.41125289879998,2.73201617293972,2.76312847619604,2.35079716479596,2.13029841764386,1.66907503403771,1.87671737426998,1.81015992858571,1.6172264271354,1.50565140383842,1.5409863039094,1.69184835771886,2.07155526814087,2.28699388096886,2.07847713925231,2.05434598835605,2.20298942113972,2.0138945346723,2.26327780021026,2.29017904369311,2.30362780184156,2.02984647101183,2.27432844091419,2.33660229108299,2.68445079406664,2.7375953734102,2.41492416762088,2.35781642273817,2.21864472376687,2.07155781206759,4.58675089657733,2.0908684022491,2.22756732903008,2.41669651234274,2.31079385576579,2.60538554355464,2.29824959864097,2.35490404290812,2.25687733215421,2.20356507522905,2.27038338649252,2.44259781568053,2.80057468514212,2.67732608656569,2.71993456037817,2.92567956063348,2.98987915934917,2.99656752802688,2.83719269902697,2.56053091426715,2.71971179519919,3.36793074895702,4.56225940809742,3.58604192505346,3.1891156223283,3.18905244189162,2.80059650142349,2.49395137248927,2.72436349281109,2.57139472882365,1.98315187679203,1.68178838025284,1.59499220452758,1.73917218867517,2.12834636539948,2.40139195809914,2.44418087172561,2.84971186043994,3.09100279621311,3.57824875411775,3.61950465943219,3.67137926384412,3.91193402492007,4.13401404392684,3.71167122701793,3.4302943794934,3.55347053980767,4.2172890325852,4.45209770888995,5.00936793798875,5.30975515414963,5.07645301868144,5.27152458941657,4.83642708639287,3.85781942651589,3.83780423160976,3.61787533553768,4.31340813206864,4.58988580877292,4.76333502527872,5.18859550377861,5.09509059763185,4.2923460766885,4.64109877753923,5.01121368223684,5.15244537195085,4.35800352643895,3.61596156659059,3.47694103337173,3.78564831863085,3.37445729982578,3.34267404302968,3.39098433707857,4.10360646809297],"EWT^FMA_PE(LTMA,-10AY,0,AM,\"PORTAGG\",\"MEANR\")":[15.5358919087365,15.3018954130174,15.1280017970382,14.369046414091,14.0887279336637,14.1869948093887,13.8632305289704,14.3408135422119,14.3500265669233,14.1446675789668,14.2416668027307,14.0671169858319,13.9151481844963,13.2154458596895,12.6676484112083,12.4545847083929,12.8410431621071,12.6193494373801,12.3936276544382,11.4499843896374,12.3539791953495,12.5112664749748,12.5089590631922,12.6821869356118,12.8724060859811,13.5663378243779,13.8761195064614,14.1444851507411,14.2816125817094,14.237061442399,14.2665404436608,14.325157289817,14.5468041912956,14.4693096361076,14.3575389344517,14.3958895064964,14.6060887630947,14.7073710630067,14.7739289675836,14.2383660344235,14.7090643155908,14.7412518257661,14.5380355664286,15.068916773148,14.4670932570349,14.4123958900222,14.2299462024361,14.2984801230813,14.011380140488,14.2697681014383,14.1533005248713,13.8577852483696,12.3007730093421,12.6328356363712,12.5161595340857,13.2604286025088,14.0790637500466,14.2495637688173,14.535820895153,14.303693372023,14.8086231048369,15.1666035205935,14.9191840898267,15.5629450598179,16.2635031034699,16.6971462979068,17.6073495688692,17.6180829781761,16.3576136671733,15.9775400379261,16.2916285905565,16.5721421215493,17.2140251103678,18.0628776404489,17.4065064986477,16.9380955122549,17.0752149371182,17.3024183681157,18.112923904736,18.6569125082724,18.6682635635784,18.3665469450264,17.9462402886551,17.0374439256744,16.5347052020661,15.729684824656,14.8630227653408,14.3761021184974,13.6108212211602,13.1151849477663,13.1014621786485,12.4897668222809,12.3496928576953,12.3178860563904,12.0334595800725,11.9226445546268,11.5641550084558,11.1495727580333,11.2996240967359,10.2831595460662,9.90313423805356,10.966222511376,10.7258138298764,11.6513157142118,12.4381012024331,12.8450659209439,13.2864892201194,14.2031083754352,14.9553815691023,16.0563517865744,15.9964965169304,16.261011406693,16.2530111443708,17.5510277251503,18.9825639320412,19.0995609651698,19.6688146543363,19.8138275152876,19.5521996245679,19.8159210571193,20.0330384124594],"WL-FDS^FG_PRICE_CHANGE(0,-6AM)":-3.8560411311054,"USDTHB^FG_PRICE_CHANGE(0,-1AY)":2.9960632,"EWW^FG_PRICE_MAVG(0,,,,60)":63.97333,"INDA^P_PRICE(0)/P_PRICE_LOW_PR(0,,,,,,\"PRICE\",\"INTRA\",\"52W\")-1":0.30724168,"EWY^PERCENT_CHANGE(FMA_EPS(+1,0,,,,\"PORTAGG\",\"MEAN\"),FMA_EPS(+1,-1AM,,,,\"PORTAGG\",\"MEAN\"))":-1.24363319828951,"EPOL^PERCENT_CHANGE(FMA_EPS(+1,0,,,,\"PORTAGG\",\"MEAN\"),FMA_EPS(+1,-3AM,,,,\"PORTAGG\",\"MEAN\"))":-7.27450602012709,"CNYA^PERCENT_CHANGE(FMA_EPS(+1,0,,,,\"PORTAGG\",\"MEAN\"),FMA_EPS(+1,-3AM,,,,\"PORTAGG\",\"MEAN\"))":-7.05891113835196,"EWW^FMA_COS_DOWN(\"EPS\",\"1M\",+1,NOW,,,\"PORTAGG\",\"MEANR\")":16.0,"VNM^FMA_RBICS_REV_CURRENT(30, LOC, \"PORTAGG\")":54.2124951073956,"TRYMX10Y-FDS^FG_YIELD_NAME":"Treasury - Mexico Benchmark Bond 10Y","REFCNRMB-FDS^FG_YIELD(NOW,,,0)":3.45,"REFMYON-FDS^(SUBARRAY(NOT_NA(NO_REPEAT_F(FG_YIELD(NOW,-10AY,D))),0,1)-SUBARRAY(NOT_NA(NO_REPEAT_F(FG_YIELD(NOW,-10AY,D))),1,1))*100":25.0,"TRYTR7Y-FDS^PCTCHG(FG_YIELD(0,,,,\"YTM\"),FG_YIELD(-3AM,,,,\"YTM\"))":4.9864902,"TRYTR7Y-FDS^FG_YIELD_NAME":"Treasury - Turkey Benchmark Bond 7Y","TRYPL10Y-FDS^FG_YIELD(0,,,,\"YTM\")":5.7167,"CC_TW^IMF_IFS_RCPI_Q(0)":null,"MCHI^FMA_DIV_YLD(NTMA,NOW,NOW,M,\"PORTAGG\",\"MEANR\")":2.88459263838965,"EIDO^JULIAN(FMA_DIV_YLD(NTMA,NOW,NOW,M,\"PORTAGG\",\"MEANR\").DATES)":45469,"SET-BKK^FG_COMPANY_NAME":"Thailand SET","EWT^FG_PRICE_MAVG(0,,,,30)":52.190666,"UAE^FG_TOTAL_RETURNC(0,-12AM)":-2.3442447,"EWW^FG_TOTAL_RETURNC(0,-12AM)":-7.0453644,"VWO^FMA_PCT_ABOVE_MAVG(200,0,,,,\"PORTAGG\")":45.9104606112785,"TUR^SIZE(FG_CONSTITUENTS)":97,"EZA^FG_ROE(0)":13.798388470215,"TRYPL10Y-FDS^FG_YIELD_NAME":"Treasury - Poland Benchmark Bond 10Y","TRYMY10Y-FDS^PCTCHG(FG_YIELD(0,,,,\"YTM\"),FG_YIELD(-3AM,,,,\"YTM\"))":0.17649344,"KSA^FMA_EVAL_EBIT(LTMA,NOW,NOW,M,\"PORTAGG\",\"MEANR\")":21.0845416901678,"TUR^FMA_PE(NTMA,0,,,\"PORTAGG\",\"MEANR\")":5.86414945227535,"EZA^FMA_DIV_YLD(NTMA,NOW,NOW,M,\"PORTAGG\",\"MEANR\")":4.05910294520303,"EWW^FMA_PE(NTMA,0,,,\"PORTAGG\",\"MEANR\")":11.2318672491305,"ECH^FMA_EVAL_EBIT(LTMA,NOW,NOW,M,\"PORTAGG\",\"MEANR\")":9.66065577368992,"REFCNRMB-FDS^PROPER_NAME(0,,,\"SECURITY\",\"NAME\")":"China Loan Prime Rate (LPR) - 1 Year","TRYTR7Y-FDS^PCTCHG(FG_YIELD(0,,,,\"YTM\"),FG_YIELD(-1AM,,,,\"YTM\"))":1.2020465,"TRYMY10Y-FDS^PCTCHG(FG_YIELD(0,,,,\"YTM\"),FG_YIELD(-1AM,,,,\"YTM\"))":-0.14467268,"QAT^FG_COMPANY_NAME":"iShares MSCI Qatar ETF","REFMYON-FDS^PROPER_NAME(0,,,\"SECURITY\",\"NAME\")":"Malaysia Policy Rate - Overnight","EZA^FMA_PE(NTMA,0,,,\"PORTAGG\",\"MEANR\")":9.59739328035823,"EWW^FMA_PE(LTM,0,,,\"PORTAGG\",\"MEANR\")":13.5851851999675,"EPHE^FMA_COS_DOWN(\"EPS\",\"1M\",+1,NOW,,,\"PORTAGG\",\"MEANR\")":11.0,"INDA^FMA_COS_DOWN(\"EPS\",\"1M\",+1,NOW,,,\"PORTAGG\",\"MEANR\")":49.0,"REFVNDISC-FDS^PROPER_NAME(0,,,\"SECURITY\",\"NAME\")":"Vietnam Discount Rate","TRYCN10Y-FDS^PCTCHG(FG_YIELD(0,,,,\"YTM\"),FG_YIELD(-1AM,,,,\"YTM\"))":-4.4532647,"EPOL^FG_COMPANY_NAME":"iShares MSCI Poland ETF","EZA^FG_FCF_YIELD_NTM(0)":7.10274349006047,"PASP-FDS^FG_PRICE(0)/MAX(FG_PRICE(0,-1AY))":0.708955223880597,"CC_MY^IMF_IFS_RCPI_Q(0)":1.6700923,"ECH^FMA_EVAL_EBITDA(NTMA,0,,,\"PORTAGG\",\"MEANR\")":6.08078791913482,"TRYPE10Y-FDS^PCTCHG(FG_YIELD(0,,,,\"YTM\"),FG_YIELD(-3AM,,,,\"YTM\"))":-3.3500667,"TRYPH10Y-FDS^FG_YIELD_NAME":"Philippines Benchmark Bond - 10 Year","EPHE^SIZE(FG_CONSTITUENTS)":33,"CNYA^FMA_EVAL_EBITDA(NTMA,0,,,\"PORTAGG\",\"MEANR\")":9.59392352730501,"TRYAE10Y-FDS^FG_YIELD_NAME":"Treasury - United Arab Emirates USD Benchmark Bond 10Y","INDA^P_PRICE(0)/P_PRICE_HIGH_PR(0,,,,,,\"PRICE\",\"INTRA\",\"52W\")":0.9974964,"EPOL^FMA_PCT_ABOVE_MAVG(200,0,,,,\"PORTAGG\")":69.6969696969697,"CNYA^FMA_PCT_ABOVE_MAVG(200,0,,,,\"PORTAGG\")":42.2680412371134,"TUR^FMA_COS_DOWN(\"EPS\",\"1M\",+1,NOW,,,\"PORTAGG\",\"MEANR\")":15.0,"REFMYON-FDS^FG_YIELD(NOW,,,0)":3.0,"TRYTH10Y-FDS^FG_YIELD(0,,,,\"YTM\")":2.703977,"TRYPH10Y-FDS^FG_YIELD(0,,,,\"YTM\")":6.5943456,"MCHI^FMA_PE(NTMA,0,,,\"PORTAGG\",\"MEANR\")":9.7943261988186,"EPOL^FMA_EVAL_EBIT(LTMA,NOW,NOW,M,\"PORTAGG\",\"MEANR\")":8.43877456876402,"TRYID10Y-FDS^FG_YIELD_NAME":"Treasury - Indonesia Benchmark Bond 10Y","REFVNDISC-FDS^(SUBARRAY(NOT_NA(NO_REPEAT_F(FG_YIELD(NOW,-10AY,D))),0,1)-SUBARRAY(NOT_NA(NO_REPEAT_F(FG_YIELD(NOW,-10AY,D))),1,1))*100":-50.0,"CNYA^FMA_COS_DOWN(\"EPS\",\"1M\",+1,NOW,,,\"PORTAGG\",\"MEANR\")":129.0,"USDBRL^STD(FG_PRICE_CHANGE(0,-1AY,AM))":2.99314986916317,"PASP-FDS^FG_PRICE_CHANGE(0,-1AM)":-3.55329949238579,"EWM^FG_PRICE_MAVG(0,,,,200)":21.6286,"UAE^P_PRICE(0)/P_PRICE_LOW_PR(0,,,,,,\"PRICE\",\"INTRA\",\"52W\")-1":0.03812766,"INDA^FG_TOTAL_RETURNC(0,-3AM)":8.121729,"EWW^P_PRICE(0)/P_PRICE_LOW_PR(0,,,,,,\"PRICE\",\"INTRA\",\"52W\")-1":0.079719186,"EPHE^FG_TOTAL_RETURNC(0,-12AM)":-5.7680845,"VGK^PERCENT_CHANGE(FMA_EPS(+1,0,,,,\"PORTAGG\",\"MEAN\"),FMA_EPS(+1,-3AM,,,,\"PORTAGG\",\"MEAN\"))":3.24349920809798,"TUR^FMA_COS_UP(\"EPS\",\"1M\",+1,NOW,,,\"PORTAGG\",\"MEANR\")":16.0,"EWT^SIZE(FG_CONSTITUENTS)":91,"MCHI^FMA_RBICS_REV_CURRENT(30, LOC, \"PORTAGG\")":24.5296712824204,"EWZ^FG_ROE(0)":19.4996138832004,"TRYCN10Y-FDS^FG_YIELD(0,,,,\"YTM\")":2.2142,"KSA^FMA_EVAL_EBITDA(NTMA,0,,,\"PORTAGG\",\"MEANR\")":10.7293737378172,"TUR^FMA_PE(LTM,0,,,\"PORTAGG\",\"MEANR\")":8.67629301419381,"TRYCN10Y-FDS^PCTCHG(FG_YIELD(0,,,,\"YTM\"),FG_YIELD(-3AM,,,,\"YTM\"))":-5.9321895,"EWM^FMA_RBICS_REV_CURRENT(30, LOC, \"PORTAGG\")":39.8538663246548,"TRYSA10Y-FDS^FG_YIELD_NAME":"Treasury - SAUDI ARABIA Benchmark Bond 10Y","EPU^FMA_RBICS_REV_CURRENT(30, LOC, \"PORTAGG\")":23.5467997737324,"VNM^FMA_PE(LTM,0,,,\"PORTAGG\",\"MEANR\")":16.827917451767,"EPHE^FG_FCF_YIELD_NTM(0)":7.21665658913834,"KSA^FG_PRICE_MAVG(0,,,,200)":41.51985,"EWM^FG_PRICE_MAVG(0,,,,60)":22.565332,"UAE^PERCENT_CHANGE(FMA_EPS(+1,0,,,,\"PORTAGG\",\"MEAN\"),FMA_EPS(+1,-3AM,,,,\"PORTAGG\",\"MEAN\"))":1.76155581608194,"INDA^PERCENT_CHANGE(FMA_EPS(+1,0,,,,\"PORTAGG\",\"MEAN\"),FMA_EPS(+1,-3AM,,,,\"PORTAGG\",\"MEAN\"))":-1.29779506310432,"EPHE^FG_TOTAL_RETURNC(0,-6AM)":-5.8900237,"SPY^P_PRICE(0)/P_PRICE_LOW_PR(0,,,,,,\"PRICE\",\"INTRA\",\"52W\")-1":0.3299284,"SET-BKK^SIZE(FG_CONSTITUENTS)":1,"TIPSCL10Y-FDS^FG_YIELD_NAME":"Treasury - Chile Inflation-Indexed (TIPS) Bond 10Y","REFINREPO-FDS^(SUBARRAY(NOT_NA(NO_REPEAT_F(FG_YIELD(NOW,-10AY,D))),0,1)-SUBARRAY(NOT_NA(NO_REPEAT_F(FG_YIELD(NOW,-10AY,D))),1,1))*100":25.0,"REFPL7D-FDS^FG_YIELD(NOW,,,0)":5.75,"TRYTH10Y-FDS^PCTCHG(FG_YIELD(0,,,,\"YTM\"),FG_YIELD(-3AM,,,,\"YTM\"))":7.312985,"TRYPE10Y-FDS^PCTCHG(FG_YIELD(0,,,,\"YTM\"),FG_YIELD(-1AM,,,,\"YTM\"))":0.21897992,"CC_PE^IMF_IFS_RCPI_Q(0)":2.8496776,"KSA^FG_FCF_YIELD_NTM(0)":3.93871115049262,"MCHI^FMA_PE(LTM,0,,,\"PORTAGG\",\"MEANR\")":12.8648223629294,"EZA^FMA_PE(LTM,0,,,\"PORTAGG\",\"MEANR\")":12.6187126070969,"EPOL^FMA_EVAL_EBITDA(NTMA,0,,,\"PORTAGG\",\"MEANR\")":4.85468643594376,"ECH^FG_FCF_YIELD_NTM(0)":9.37750857908318,"MCHI^FG_COMPANY_NAME":"iShares MSCI China ETF","MCHI^JULIAN(FMA_DIV_YLD(NTMA,NOW,NOW,M,\"PORTAGG\",\"MEANR\").DATES)":45469,"EWT^FMA_EVAL_EBIT(LTMA,NOW,NOW,M,\"PORTAGG\",\"MEANR\")":20.3182517074279,"EPOL^FG_FCF_YIELD_NTM(0)":null,"EWM^FMA_COS_DOWN(\"EPS\",\"1M\",+1,NOW,,,\"PORTAGG\",\"MEANR\")":15.0,"TRYPL10Y-FDS^PCTCHG(FG_YIELD(0,,,,\"YTM\"),FG_YIELD(-1AM,,,,\"YTM\"))":-1.448103,"CC_PH^IMF_IFS_RCPI_Q(0)":3.2976058,"SET-BKK^FMA_EVAL_EBIT(LTMA,NOW,NOW,M,\"PORTAGG\",\"MEANR\")":18.1469119228866,"EWT^FMA_DIV_YLD(NTMA,NOW,NOW,M,\"PORTAGG\",\"MEANR\")":2.97300492523405,"EZA^FMA_RBICS_REV_CURRENT(30, LOC, \"PORTAGG\")":40.8002499724395,"EPOL^FMA_PE(NTMA,0,,,\"PORTAGG\",\"MEANR\")":8.97439839628268,"SET-BKK^FG_FCF_YIELD_NTM(0)":4.58655769552721,"EIDO^FG_PRICE_MAVG(0,,,,200)":21.51425,"REFKRBASE-FDS^(SUBARRAY(NOT_NA(NO_REPEAT_F(FG_YIELD(NOW,-10AY,D))),0,1)-SUBARRAY(NOT_NA(NO_REPEAT_F(FG_YIELD(NOW,-10AY,D))),1,1))*100":25.0,"VGK^P_PRICE(0)/P_PRICE_LOW_PR(0,,,,,,\"PRICE\",\"INTRA\",\"52W\")-1":0.212677,"USDMXN^FG_PRICE_CHANGE(0,-1AY)":6.904614,"NI-FDS^FG_PRICE_CHANGE(0,-6AM)":3.38311490399268,"KSA^FG_PRICE_MAVG(0,,,,60)":42.185333,"EWM^FG_PRICE(0)":22.46,"UAE^PERCENT_CHANGE(FMA_EPS(+1,0,,,,\"PORTAGG\",\"MEAN\"),FMA_EPS(+1,-1AM,,,,\"PORTAGG\",\"MEAN\"))":-2.98815589494303,"EPHE^FG_TOTAL_RETURNC(0,-1AM)":-2.1736681,"SPY^P_PRICE(0)/P_PRICE_HIGH_PR(0,,,,,,\"PRICE\",\"INTRA\",\"52W\")":0.9889873,"QAT^FMA_COS_DOWN(\"EPS\",\"1M\",+1,NOW,,,\"PORTAGG\",\"MEANR\")":3.0,"INDA^FMA_RBICS_REV_CURRENT(30, LOC, \"PORTAGG\")":29.6814915797842,"TRYCN10Y-FDS^FG_YIELD_NAME":"Treasury - China Benchmark Bond 10Y","TRYID10Y-FDS^FG_YIELD(0,,,,\"YTM\")":7.016407,"TUR^JULIAN(FMA_DIV_YLD(NTMA,NOW,NOW,M,\"PORTAGG\",\"MEANR\").DATES)":45469,"EZA^JULIAN(FMA_DIV_YLD(NTMA,NOW,NOW,M,\"PORTAGG\",\"MEANR\").DATES)":45469,"EWW^JULIAN(FMA_DIV_YLD(NTMA,NOW,NOW,M,\"PORTAGG\",\"MEANR\").DATES)":45469,"TRYTH10Y-FDS^PCTCHG(FG_YIELD(0,,,,\"YTM\"),FG_YIELD(-1AM,,,,\"YTM\"))":-2.7101715,"NI-FDS^FG_PRICE_CHANGE(0,-1AM)":-15.4747072015948,"EPHE^PERCENT_CHANGE(FMA_EPS(+1,0,,,,\"PORTAGG\",\"MEAN\"),FMA_EPS(+1,-3AM,,,,\"PORTAGG\",\"MEAN\"))":-7.32610472754964,"TRYIN10Y-FDS^FG_YIELD(0,,,,\"YTM\")":7.059,"TRYPH10Y-FDS^PCTCHG(FG_YIELD(0,,,,\"YTM\"),FG_YIELD(-3AM,,,,\"YTM\"))":6.0441756,"CC_ID^IMF_IFS_RCPI_Q(0)":null,"SET-BKK^FMA_EVAL_EBITDA(NTMA,0,,,\"PORTAGG\",\"MEANR\")":9.08174868374537,"EWT^FMA_PE(NTMA,0,,,\"PORTAGG\",\"MEANR\")":18.3413935777715,"TUR^PERCENT_CHANGE(FMA_EPS(+1,0,,,,\"PORTAGG\",\"MEAN\"),FMA_EPS(+1,-1AM,,,,\"PORTAGG\",\"MEAN\"))":-5.53243628490797,"EWJ^FMA_COS_DOWN(\"EPS\",\"1M\",+1,NOW,,,\"PORTAGG\",\"MEANR\")":88.0,"INDA^FMA_DIV_YLD(NTMA,NOW,NOW,M,\"PORTAGG\",\"MEANR\")":1.27862042755968,"QAT^P_PRICE(0)/P_PRICE_LOW_PR(0,,,,,,\"PRICE\",\"INTRA\",\"52W\")-1":0.07790542,"KSA^FG_COMPANY_NAME":"iShares MSCI Saudi Arabia ETF","VGK^FMA_DIV_YLD(NTMA,NOW,NOW,M,\"PORTAGG\",\"MEANR\")":3.44345675643519,"USDMYR^FG_PRICE_CHANGE(0,-3AM)":-0.32747984,"VNM^FG_PRICE_MAVG(0,,,,60)":12.637834,"EPU^FG_PRICE(0)":40.23,"TUR^P_PRICE(0)/P_PRICE_LOW_PR(0,,,,,,\"PRICE\",\"INTRA\",\"52W\")-1":0.51314366,"INDA^PERCENT_CHANGE(FMA_EPS(+1,0,,,,\"PORTAGG\",\"MEAN\"),FMA_EPS(+1,-1AM,,,,\"PORTAGG\",\"MEAN\"))":-1.06458138935337,"EWW^PERCENT_CHANGE(FMA_EPS(+1,0,,,,\"PORTAGG\",\"MEAN\"),FMA_EPS(+1,-1AM,,,,\"PORTAGG\",\"MEAN\"))":-9.2347806549974,"SPY^FG_TOTAL_RETURNC(0,-6AM)":14.893556,"VGK^FMA_PCT_ABOVE_MAVG(200,0,,,,\"PORTAGG\")":73.2114467408585,"EWM^SIZE(FG_CONSTITUENTS)":34,"EWW^FG_ROE(0)":10.7390026124665,"REFINREPO-FDS^FG_YIELD(NOW,,,0)":6.5,"REFPL7D-FDS^PROPER_NAME(0,,,\"SECURITY\",\"NAME\")":"Poland Reference Rate - 7 Day","VNM^FMA_EVAL_EBIT(LTMA,NOW,NOW,M,\"PORTAGG\",\"MEANR\")":17.5858325771254,"EWZ^FMA_EVAL_EBIT(LTMA,NOW,NOW,M,\"PORTAGG\",\"MEANR\")":6.63801894094356,"ECH^FMA_DIV_YLD(NTMA,NOW,NOW,M,\"PORTAGG\",\"MEANR\")":5.25902062964763,"INDA^FG_COMPANY_NAME":"iShares MSCI India ETF","SPY^FG_TOTAL_RETURNC(0,-3AM)":4.3795347,"QAT^FMA_COS_UP(\"EPS\",\"1M\",+1,NOW,,,\"PORTAGG\",\"MEANR\")":5.0,"GREK^FMA_RBICS_REV_CURRENT(30, LOC, \"PORTAGG\")":44.667591399586,"TUR^FG_TOTAL_RETURNC(0,-3AM)":18.364216,"SPY^FMA_COS_DOWN(\"EPS\",\"1M\",+1,NOW,,,\"PORTAGG\",\"MEANR\")":171.0,"TRYIN10Y-FDS^FG_YIELD_NAME":"India Benchmark Bond - 10 Year","TIPSCL10Y-FDS^FG_YIELD(0,,,,\"YTM\")":2.8191717,"EPOL^JULIAN(FMA_DIV_YLD(NTMA,NOW,NOW,M,\"PORTAGG\",\"MEANR\").DATES)":45470,"GREK^FMA_PCT_ABOVE_MAVG(200,0,,,,\"PORTAGG\")":53.5714285714286,"EWW^FMA_RBICS_REV_CURRENT(30, LOC, \"PORTAGG\")":28.8062616361414,"TIPSCL10Y-FDS^PCTCHG(FG_YIELD(0,,,,\"YTM\"),FG_YIELD(-1AM,,,,\"YTM\"))":7.435042,"EWT^FMA_RBICS_REV_CURRENT(30, LOC, \"PORTAGG\")":17.6761954608908,"SET-BKK^FMA_DIV_YLD(NTMA,NOW,NOW,M,\"PORTAGG\",\"MEANR\")":3.86401895575936,"EWT^JULIAN(FMA_DIV_YLD(NTMA,NOW,NOW,M,\"PORTAGG\",\"MEANR\").DATES)":45469,"EPHE^FMA_EVAL_EBIT(LTMA,NOW,NOW,M,\"PORTAGG\",\"MEANR\")":12.3940011404877,"VNM^FMA_PE(NTMA,0,,,\"PORTAGG\",\"MEANR\")":14.5015084954815,"EWY^FMA_EVAL_EBITDA(NTMA,0,,,\"PORTAGG\",\"MEANR\")":6.30878317614282,"EWM^JULIAN(FMA_DIV_YLD(NTMA,NOW,NOW,M,\"PORTAGG\",\"MEANR\").DATES)":45470,"TRYAE10Y-FDS^PCTCHG(FG_YIELD(0,,,,\"YTM\"),FG_YIELD(-3AM,,,,\"YTM\"))":null,"SET-BKK^FG_PRICE_MAVG(0,,,,60)":1352.2911,"TRYZA10Y-FDS^FG_YIELD(0,,,,\"YTM\")":11.390694,"VWO^FG_PE_NTM(0,,,90,0)":12.6404783721988,"CC_SA^IMF_IFS_RCPI_Q(0)":1.6709557,"EPU^FG_COMPANY_NAME":"iShares MSCI Peru and Global Exposure ETF","VNM^FG_TOTAL_RETURNC(0,-3AM)":-12.44604,"EPOL^FG_PRICE_MAVG(0,,,,200)":22.147076,"TUR^P_PRICE(0)/P_PRICE_HIGH_PR(0,,,,,,\"PRICE\",\"INTRA\",\"52W\")":0.9461833,"GREK^FG_TOTAL_RETURNC(0,-12AM)":13.03097,"EWT^FG_TOTAL_RETURNC(0,-12AM)":29.667377,"EWJ^P_PRICE(0)/P_PRICE_LOW_PR(0,,,,,,\"PRICE\",\"INTRA\",\"52W\")-1":0.19300699,"SPY^SIZE(FG_CONSTITUENTS)":504,"EWM^FMA_COS_UP(\"EPS\",\"1M\",+1,NOW,,,\"PORTAGG\",\"MEANR\")":15.0,"EWM^FG_ROE(0)":8.23697176695342,"REFSAREPO-FDS^(SUBARRAY(NOT_NA(NO_REPEAT_F(FG_YIELD(NOW,-10AY,D))),0,1)-SUBARRAY(NOT_NA(NO_REPEAT_F(FG_YIELD(NOW,-10AY,D))),1,1))*100":25.0,"REFINREPO-FDS^PROPER_NAME(0,,,\"SECURITY\",\"NAME\")":"India Repo Rate","REFPHRREPO-FDS^(SUBARRAY(NOT_NA(NO_REPEAT_F(FG_YIELD(NOW,-10AY,D))),0,1)-SUBARRAY(NOT_NA(NO_REPEAT_F(FG_YIELD(NOW,-10AY,D))),1,1))*100":25.0,"TRYQA10Y-FDS^PCTCHG(FG_YIELD(0,,,,\"YTM\"),FG_YIELD(-3AM,,,,\"YTM\"))":null,"VNM^FMA_EVAL_EBITDA(NTMA,0,,,\"PORTAGG\",\"MEANR\")":10.1220150979041,"INDA^FMA_EVAL_EBIT(LTMA,NOW,NOW,M,\"PORTAGG\",\"MEANR\")":22.9612637650382,"EWZ^FMA_EVAL_EBITDA(NTMA,0,,,\"PORTAGG\",\"MEANR\")":4.50190225117587,"EPOL^FMA_DIV_YLD(NTMA,NOW,NOW,M,\"PORTAGG\",\"MEANR\")":5.01114862087765,"ECH^FMA_PE(NTMA,0,,,\"PORTAGG\",\"MEANR\")":7.91376463201175,"GREK^FG_COMPANY_NAME":"Global X MSCI Greece ETF","UAE^FG_PRICE_MAVG(0,,,,200)":14.570411,"GREK^P_PRICE(0)/P_PRICE_LOW_PR(0,,,,,,\"PRICE\",\"INTRA\",\"52W\")-1":0.29670274,"EPHE^FMA_PCT_ABOVE_MAVG(200,0,,,,\"PORTAGG\")":39.3939393939394,"MCHI^SIZE(FG_CONSTITUENTS)":654,"EWT^FMA_PE(LTM,0,,,\"PORTAGG\",\"MEANR\")":22.746388423741,"EPU^FMA_COS_UP(\"EPS\",\"1M\",+1,NOW,,,\"PORTAGG\",\"MEANR\")":11.0,"REFEUREFI-FDS^PROPER_NAME(0,,,\"SECURITY\",\"NAME\")":"Eurozone Main Refinancing Operations Minimum Bid Rate","VWO^FMA_DIV_YLD(NTMA,NOW,NOW,M,\"PORTAGG\",\"MEANR\")":3.05913047927568,"EWY^FMA_EVAL_EBIT(LTMA,NOW,NOW,M,\"PORTAGG\",\"MEANR\")":17.5926824751787,"EPHE^FMA_EVAL_EBITDA(NTMA,0,,,\"PORTAGG\",\"MEANR\")":8.01213562052289,"TRYVN10Y-FDS^FG_YIELD_NAME":"Treasury - Vietnam Benchmark Bond 10Y","VWO^JULIAN(FMA_DIV_YLD(NTMA,NOW,NOW,M,\"PORTAGG\",\"MEANR\").DATES)":45443,"INDA^JULIAN(FMA_DIV_YLD(NTMA,NOW,NOW,M,\"PORTAGG\",\"MEANR\").DATES)":45469,"EWM^FMA_EVAL_EBITDA(NTMA,0,,,\"PORTAGG\",\"MEANR\")":8.82006004184904,"EWM^FG_FCF_YIELD_NTM(0)":6.02397874491468,"CNYA^FG_FCF_YIELD_NTM(0)":5.96357478409522,"UAE^FMA_PE(NTMA,0,,,\"PORTAGG\",\"MEANR\")":8.49521809184937,"EWJ^FG_TOTAL_RETURNC(0,-3AM)":-3.6440134,"INDA^FMA_PE(NTMA,0,,,\"PORTAGG\",\"MEANR\")":23.5410030619602,"VWO^FG_PE(0)":14.4418177143083,"TRYGR10Y-FDS^PCTCHG(FG_YIELD(0,,,,\"YTM\"),FG_YIELD(-3AM,,,,\"YTM\"))":10.749183,"SET-BKK^FMA_PE(LTM,0,,,\"PORTAGG\",\"MEANR\")":16.3461574939698,"TRYBR10Y-FDS^PCTCHG(FG_YIELD(0,,,,\"YTM\"),FG_YIELD(-1AM,,,,\"YTM\"))":4.345444,"CC_QA^IMF_IFS_RCPI_Q(0)":null,"SET-BKK^JULIAN(FMA_DIV_YLD(NTMA,NOW,NOW,M,\"PORTAGG\",\"MEANR\").DATES)":45471,"EPHE^FMA_DIV_YLD(NTMA,NOW,NOW,M,\"PORTAGG\",\"MEANR\")":3.31260560287351,"EPHE^FMA_PE(LTM,0,,,\"PORTAGG\",\"MEANR\")":9.9006325805849,"ECH^FG_COMPANY_NAME":"iShares MSCI Chile ETF","EWW^FMA_EVAL_EBITDA(NTMA,0,,,\"PORTAGG\",\"MEANR\")":5.92670927929634,"USDCLP^FG_PRICE_CHANGE(0,-3AM)":-3.7645936,"PLATI-FDS^FG_PRICE(0)":1008.0,"UAE^FG_PRICE_MAVG(0,,,,60)":14.165479,"TUR^PERCENT_CHANGE(FMA_EPS(+1,0,,,,\"PORTAGG\",\"MEAN\"),FMA_EPS(+1,-3AM,,,,\"PORTAGG\",\"MEAN\"))":-8.54885940196405,"GREK^P_PRICE(0)/P_PRICE_HIGH_PR(0,,,,,,\"PRICE\",\"INTRA\",\"52W\")":0.9111111,"EWJ^P_PRICE(0)/P_PRICE_HIGH_PR(0,,,,,,\"PRICE\",\"INTRA\",\"52W\")":0.94692284,"SPY^FMA_COS_UP(\"EPS\",\"1M\",+1,NOW,,,\"PORTAGG\",\"MEANR\")":155.0,"EPU^FMA_COS_DOWN(\"EPS\",\"1M\",+1,NOW,,,\"PORTAGG\",\"MEANR\")":3.0,"EPU^FG_ROE(0)":9.97043692651613,"REFEUREFI-FDS^FG_YIELD(NOW,,,0)":4.25,"REFPHRREPO-FDS^FG_YIELD(NOW,,,0)":6.5,"TRYQA10Y-FDS^PCTCHG(FG_YIELD(0,,,,\"YTM\"),FG_YIELD(-1AM,,,,\"YTM\"))":null,"VNM^FG_FCF_YIELD_NTM(0)":0.0283783722827269,"INDA^FMA_EVAL_EBITDA(NTMA,0,,,\"PORTAGG\",\"MEANR\")":15.5121636132572,"EWZ^FG_FCF_YIELD_NTM(0)":10.3892840097266,"EPOL^FMA_PE(LTM,0,,,\"PORTAGG\",\"MEANR\")":8.93920333978889,"ECH^FMA_PE(LTM,0,,,\"PORTAGG\",\"MEANR\")":13.3769529526003,"EZA^FG_COMPANY_NAME":"iShares MSCI South Africa ETF","EPOL^FG_PRICE(0)":24.53,"EWT^PERCENT_CHANGE(FMA_EPS(+1,0,,,,\"PORTAGG\",\"MEAN\"),FMA_EPS(+1,-3AM,,,,\"PORTAGG\",\"MEAN\"))":1.00058750380255,"EIDO^FG_TOTAL_RETURNC(0,-12AM)":-12.646389,"EWJ^SIZE(FG_CONSTITUENTS)":205,"MCHI^FMA_COS_DOWN(\"EPS\",\"1M\",+1,NOW,,,\"PORTAGG\",\"MEANR\")":184.0,"EWY^FMA_RBICS_REV_CURRENT(30, LOC, \"PORTAGG\")":15.3455966557575,"REFSAREPO-FDS^PROPER_NAME(0,,,\"SECURITY\",\"NAME\")":"Saudi Arabia Repo Rate","TRYGR10Y-FDS^FG_YIELD(0,,,,\"YTM\")":3.74,"VWO^FG_FCF_YIELD_NTM(0)":5.42403043686262,"TRYZA10Y-FDS^FG_YIELD_NAME":"South Africa Benchmark Bond - 10 Year","GREK^FMA_DIV_YLD(NTMA,NOW,NOW,M,\"PORTAGG\",\"MEANR\")":6.15638770132323,"TRYGR10Y-FDS^FG_YIELD_NAME":"Greece Benchmark Bond - 10 Year","VNM^FMA_DIV_YLD(NTMA,NOW,NOW,M,\"PORTAGG\",\"MEANR\")":1.89675716773768,"INDA^FG_FCF_YIELD_NTM(0)":2.75626293970697,"ECH^JULIAN(FMA_DIV_YLD(NTMA,NOW,NOW,M,\"PORTAGG\",\"MEANR\").DATES)":45470,"MCHI^FMA_COS_UP(\"EPS\",\"1M\",+1,NOW,,,\"PORTAGG\",\"MEANR\")":133.0,"CNYA^FG_ROE(0)":9.99474176652605,"CPALM-FDS^FG_PRICE_MAVG(0,,,,30)":3933.7666,"REFPHRREPO-FDS^PROPER_NAME(0,,,\"SECURITY\",\"NAME\")":"Philippines Reverse Repo Rate - Overnight","EWZ^FG_COMPANY_NAME":"iShares MSCI Brazil ETF","REFIDRREPO-FDS^FG_YIELD(NOW,,,0)":6.25,"UAE^FG_FCF_YIELD_NTM(0)":9.8742874271074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WT^PERCENT_CHANGE(FMA_EPS(+1,0,,,,\"PORTAGG\",\"MEAN\"),FMA_EPS(+1,-1AM,,,,\"PORTAGG\",\"MEAN\"))":-0.98676064753221,"EIDO^FG_TOTAL_RETURNC(0,-1AM)":-2.361524,"SET-BKK^FMA_PE(NTMA,0,,,\"PORTAGG\",\"MEANR\")":13.3770953488852,"EWM^FMA_EVAL_EBIT(LTMA,NOW,NOW,M,\"PORTAGG\",\"MEANR\")":17.2880343337391,"INDA^P_PRICE_RETURNS_PR('52W',2,-10AY,0,AM)":[28.919136,28.607178,61.75586,32.785202,28.55153,36.435654,21.831095,41.069103,37.995243,20.668995,15.514374,4.667771,4.75986,-0.9376824,-7.60535,-10.303092,-5.154574,-14.439053,-5.0078034,-22.613537,-26.603836,-13.883609,-9.49803,-7.313335,-9.342724,-0.8367181,5.768895,11.780596,1.4562011,-1.0317743,-4.115927,13.903534,25.93714,18.931162,19.434715,18.780972,18.782307,17.204226,18.943382,9.219515,22.33156,34.258915,37.635696,36.375572,16.995358,8.700442,10.158086,5.497372,2.180314,3.9684415,6.0817122,0.6151676,-14.804453,-5.5950522,-5.6158123,-14.917093,-3.8463771,5.3266883,3.542459,7.5290203,10.2564335,-0.8429587,-9.4638405,3.7448883,18.309069,9.60778,8.196855,11.2442255,-0.5369425,-30.7357,-24.49993,-23.946249,-17.476194,-3.6602914,8.322632,0.69366693,-1.4145792,5.859959,12.917936,14.842844,21.854519,68.85594,57.124485,65.68271,53.79642,36.663223,40.3211,46.248306,46.767403,28.263687,22.003376,18.123222,13.66508,11.812962,14.291298,-0.3636539,-6.5378428,0.7938385,-2.535063,-10.123592,-8.237433,-2.508527,-8.029276,-7.7044725,-11.314285,-13.9013405,-7.740635,2.2882104,10.965753,6.0517907,3.1753182,7.1897984,2.8710961,5.548978,17.46645,17.564524,31.846882,34.603096,30.201126,27.704227,28.67359],"CPALM-FDS^FG_PRICE(0)":3976.0,"EIDO^FG_PRICE_MAVG(0,,,,30)":19.604666,"SET-BKK^FG_TOTAL_RETURNC(0,-12AM)":-11.314112,"EZA^P_PRICE(0)/P_PRICE_LOW_PR(0,,,,,,\"PRICE\",\"INTRA\",\"52W\")-1":0.21140945,"URTH^P_PRICE(0)/P_PRICE_LOW_PR(0,,,,,,\"PRICE\",\"INTRA\",\"52W\")-1":0.28587627,"EWJ^FMA_COS_UP(\"EPS\",\"1M\",+1,NOW,,,\"PORTAGG\",\"MEANR\")":105.0,"INDA^SIZE(FG_CONSTITUENTS)":147,"REFBRSELIC-FDS^PROPER_NAME(0,,,\"SECURITY\",\"NAME\")":"Brazil Target Selic Rate","REFIDRREPO-FDS^(SUBARRAY(NOT_NA(NO_REPEAT_F(FG_YIELD(NOW,-10AY,D))),0,1)-SUBARRAY(NOT_NA(NO_REPEAT_F(FG_YIELD(NOW,-10AY,D))),1,1))*100":25.0,"TRYIN10Y-FDS^PCTCHG(FG_YIELD(0,,,,\"YTM\"),FG_YIELD(-1AM,,,,\"YTM\"))":0.16317676,"CNYA^FMA_EVAL_EBIT(LTMA,NOW,NOW,M,\"PORTAGG\",\"MEANR\")":16.1942457493599,"INDA^FMA_PE(LTM,0,,,\"PORTAGG\",\"MEANR\")":27.0512892024689,"TRYBR10Y-FDS^FG_YIELD(0,,,,\"YTM\")":12.443972,"CNYA^FG_PRICE_MAVG(0,,,,30)":26.270264,"EIDO^SIZE(FG_CONSTITUENTS)":75,"EWM^FMA_DIV_YLD(NTMA,NOW,NOW,M,\"PORTAGG\",\"MEANR\")":4.16255158234831,"EPU^FMA_EVAL_EBITDA(NTMA,0,,,\"PORTAGG\",\"MEANR\")":6.44351312674157,"QAT^FG_PRICE_MAVG(0,,,,200)":17.334557,"EIDO^FG_PRICE(0)":19.27,"EWM^FG_TOTAL_RETURNC(0,-12AM)":16.115427,"EIDO^PERCENT_CHANGE(FMA_EPS(+1,0,,,,\"PORTAGG\",\"MEAN\"),FMA_EPS(+1,-1AM,,,,\"PORTAGG\",\"MEAN\"))":-10.0134501516375,"VWO^P_PRICE(0)/P_PRICE_HIGH_PR(0,,,,,,\"PRICE\",\"INTRA\",\"52W\")":0.97318184,"VGK^FMA_EVAL_EBIT(LTMA,NOW,NOW,M,\"PORTAGG\",\"MEANR\")":13.2878151669223,"TUR^FG_TOTAL_RETURNC(-10AY,0,AM)":[0.07721186,8.20347,-7.068366,-12.094766,10.496449,5.7766438,-5.7905674,2.9812217,-11.383128,-7.279694,6.06786,-2.0504415,-1.2099564,-9.240776,-9.703636,-6.7231236,11.748016,-3.148812,-0.60063004,-4.459107,1.380837,15.200222,7.897854,-13.127333,1.1076927,-4.97449,3.3020139,1.1174679,-4.6774626,-12.267452,-1.2886703,-0.21827221,9.812498,1.650548,11.338186,1.6846776,5.7969213,6.2784553,4.599774,-9.937489,-2.1541357,-8.414877,16.14362,7.6107025,-4.4149218,-8.363229,-4.771227,-17.625893,-3.0125797,-7.069361,-23.999994,11.889088,-1.0079801,11.879516,-6.0424385,10.728741,1.9012809,-15.3570175,-1.8652022,-8.250541,15.087509,8.7741375,-7.757622,11.338913,-5.7497206,5.223286,3.1112552,4.868078,-16.19419,-19.45032,5.354333,7.3741913,8.054626,-2.075225,-9.448123,-5.607021,-6.0433865,26.663006,12.25872,5.896032,-2.124542,-13.922155,1.6086936,-1.8827558,-4.480648,0.3291011,11.29334,-11.410522,2.3288965,-9.42871,6.5763593,-4.784918,-4.9746275,6.7841887,12.556278,-8.311117,-1.7979503,-4.060918,17.989422,0.89685917,18.977785,24.54239,8.004654,-1.5908539,0.6239414,-7.9763174,-5.14549,-4.5204997,-1.8331528,18.915058,14.090633,0.065767765,-10.620403,6.029415,-10.041195,9.971952,5.695665,-3.6461115,10.378408,9.024453,-1.6413987],"MCHI^FG_PRICE_MAVG(0,,,,200)":41.46225,"ECH^FG_PRICE(0)":25.87,"SET-BKK^P_PRICE(0)/P_PRICE_LOW_PR(0,,,,,,\"PRICE\",\"INTRA\",\"52W\")-1":0.0148922205,"EIDO^FMA_PCT_ABOVE_MAVG(200,0,,,,\"PORTAGG\")":25.6756756756757,"VWO^FG_TOTAL_RETURNC(0,-6AM)":7.270837,"URTH^FMA_COS_DOWN(\"EPS\",\"1M\",+1,NOW,,,\"PORTAGG\",\"MEANR\")":529.0,"QAT^FG_TOTAL_RETURNC(-10AY,0,AM)":[-11.794281,10.258663,3.300202,0.88529587,-0.26707053,-1.9892812,-5.425453,-6.108129,7.3406577,-7.2143736,7.116914,-3.5843432,-0.46542287,-1.5364051,-3.075534,-2.8464794,5.571568,-11.510462,-2.1486163,-10.620403,10.029411,3.3948183,1.7063022,-6.380272,2.4350643,7.4216604,4.503572,-2.4490654,-3.1621635,-7.568693,6.4498067,6.4905286,-2.483201,-0.15220046,-2.8963387,-1.2454271,-10.003895,8.790195,-7.1193695,-4.4836226,-3.5922825,-8.624088,15.640057,7.7881575,-7.8612685,2.1888375,5.716157,-2.0905852,0.6839037,5.7709336,3.101778,1.8069029,0.8319497,6.1056137,-2.9086053,3.2778025,-4.5265317,-0.3269732,4.428649,-8.324605,5.840504,1.1179447,-5.804306,3.3450723,0.73821545,0.0,1.0191679,1.0284185,-12.345141,-4.1587887,3.0756116,1.9275665,4.5293093,4.3177366,4.776418,-0.056433678,-3.9525628,4.9382687,4.3697357,1.341927,-4.766947,4.226923,5.6563497,-2.2504985,-0.80580115,-0.3461182,5.476892,1.7730474,4.1314125,-3.3460855,1.5292525,7.085979,4.787755,5.790162,-2.057612,-3.6554575,-5.3865967,5.436349,4.568064,-7.8287244,-1.6893446,-4.534608,-7.363838,5.1059246,-5.581397,-0.6020844,1.541853,3.7418604,-3.5159945,6.3063025,-4.608047,-2.665186,-9.640616,9.406567,4.6162724,-2.0683944,2.6753068,-3.236425,-2.4943233,-3.4302354,6.4012766],"W-FDS^FG_PRICE_CHANGE(0,-1AM)":-20.9568011424491,"CNYA^FG_PRICE_MAVG(0,,,,60)":26.389666,"SET-BKK^FMA_PCT_ABOVE_MAVG(200,0,,,,\"PORTAGG\")":24.3243243243243,"EWM^P_PRICE(0)/P_PRICE_LOW_PR(0,,,,,,\"PRICE\",\"INTRA\",\"52W\")-1":0.13205636,"ECH^FG_TOTAL_RETURNC(0,-12AM)":-6.7009926,"INDA^FMA_COS_UP(\"EPS\",\"1M\",+1,NOW,,,\"PORTAGG\",\"MEANR\")":59.0,"EPHE^FMA_COS_UP(\"EPS\",\"1M\",+1,NOW,,,\"PORTAGG\",\"MEANR\")":11.0,"EWM^FG_TOTAL_RETURNC(-10AY,0,AM)":[1.2735486,1.3149619,0.24721622,-5.2404404,-0.2602458,-4.827136,-4.9562216,-2.5773227,2.5699139,-2.2107542,7.234359,-8.99508,-5.4975214,-1.6556263,-14.478117,-5.6102333,8.446288,1.7307758,-0.8728981,1.1703491,-0.12853742,9.652519,1.7605543,-7.0357504,0.79381466,1.9950151,2.0782351,-1.9161761,-2.8082967,-7.851762,-0.49555898,5.118108,0.40857792,4.9169183,2.4240494,2.1773458,-0.46129823,-0.09409785,0.6907344,0.3430009,-0.062149763,1.4925361,5.1067114,10.039675,-2.9950142,2.0869017,-0.47605038,-4.5582533,-7.561052,5.790508,1.8450141,-2.3248792,-7.4497643,1.60321,-0.037759542,2.309239,-0.03271103,-2.3232937,-0.43551326,-4.1386247,6.227052,-1.3790786,-5.42292,-0.25243163,0.97614527,0.07160902,3.4035087,-3.5689294,-7.583457,-13.3883,5.6663632,6.349218,2.7454972,9.903765,-2.3713946,-2.4289966,-1.953274,10.3515625,2.5132656,-5.2486124,-0.8746326,2.2058725,0.79137087,-2.2127092,-3.061813,-3.611654,6.325543,-3.3345938,3.1360269,-7.031548,4.8493385,-1.7317772,6.270492,-0.65560937,-4.1925488,-2.4311185,-6.9393516,2.5045633,-0.8440733,-7.8853073,1.4591455,7.71811,0.78829527,6.9995522,-9.41667,1.2879491,-1.1353314,-3.8585186,-2.714783,7.8500032,-2.735281,-0.66729784,-2.06334,4.262626,1.4327288,-0.4243195,2.0359755,1.1137009,2.2487402,3.9048433,-1.4265776],"MCHI^FG_PRICE_MAVG(0,,,,60)":43.133335,"EZA^PERCENT_CHANGE(FMA_EPS(+1,0,,,,\"PORTAGG\",\"MEAN\"),FMA_EPS(+1,-3AM,,,,\"PORTAGG\",\"MEAN\"))":4.04505853401915,"EWM^PERCENT_CHANGE(FMA_EPS(+1,0,,,,\"PORTAGG\",\"MEAN\"),FMA_EPS(+1,-3AM,,,,\"PORTAGG\",\"MEAN\"))":0.275920682018967,"VWO^FG_TOTAL_RETURNC(0,-3AM)":5.170369,"URTH^FMA_COS_UP(\"EPS\",\"1M\",+1,NOW,,,\"PORTAGG\",\"MEANR\")":541.0,"GREK^SIZE(FG_CONSTITUENTS)":32,"EPOL^FMA_RBICS_REV_CURRENT(30, LOC, \"PORTAGG\")":46.8361013902606,"REFAEREPO-FDS^FG_YIELD(NOW,,,0)":5.4,"REFKRBASE-FDS^FG_YIELD(NOW,,,0)":3.5,"REFIDRREPO-FDS^PROPER_NAME(0,,,\"SECURITY\",\"NAME\")":"Indonesia BI (Reverse) Repo Rate - 7 Day","TRYGR10Y-FDS^PCTCHG(FG_YIELD(0,,,,\"YTM\"),FG_YIELD(-1AM,,,,\"YTM\"))":4.761907,"TRYUS10Y-FDS^FG_YIELD(0,,,,\"YTM\")":4.3705,"CC_VN^IMF_IFS_RCPI_Q(0)":3.77269,"VNM^JULIAN(FMA_DIV_YLD(NTMA,NOW,NOW,M,\"PORTAGG\",\"MEANR\").DATES)":45470,"GREK^FMA_EVAL_EBIT(LTMA,NOW,NOW,M,\"PORTAGG\",\"MEANR\")":7.77619907285693,"EWY^FG_FCF_YIELD_NTM(0)":5.25649336798628,"EWY^FMA_PE(LTM,0,,,\"PORTAGG\",\"MEANR\")":17.5612018049877,"EWY^P_PRICE(0)/P_PRICE_LOW_PR(0,,,,,,\"PRICE\",\"INTRA\",\"52W\")-1":0.212883,"TRYPE10Y-FDS^FG_YIELD(0,,,,\"YTM\")":7.036629,"EWW^FMA_DIV_YLD(NTMA,NOW,NOW,M,\"PORTAGG\",\"MEANR\")":4.56627254916767,"EIDO^FMA_PE(LTM,0,,,\"PORTAGG\",\"MEANR\")":14.8865029664347,"BRENT-FDS^FG_PRICE_CHANGE(0,-6AM)":0.0,"CC_KR^IMF_IFS_RCPI_Q(0)":3.0037532,"VGK^JULIAN(FMA_DIV_YLD(NTMA,NOW,NOW,M,\"PORTAGG\",\"MEANR\").DATES)":45443,"TUR^FMA_DIV_YLD(NTMA,NOW,NOW,M,\"PORTAGG\",\"MEANR\")":3.99627473476973,"EWZ^FG_TOTAL_RETURNC(0,-12AM)":-7.82364,"EWM^FMA_PCT_ABOVE_MAVG(200,0,,,,\"PORTAGG\")":54.5454545454545,"VGK^FMA_COS_UP(\"EPS\",\"1M\",+1,NOW,,,\"PORTAGG\",\"MEANR\")":516.0,"GREK^FMA_COS_DOWN(\"EPS\",\"1M\",+1,NOW,,,\"PORTAGG\",\"MEANR\")":5.0,"EIDO^FMA_RBICS_REV_CURRENT(30, LOC, \"PORTAGG\")":52.254687611588,"REFAEREPO-FDS^PROPER_NAME(0,,,\"SECURITY\",\"NAME\")":"United Arab Emirates Repo Rate","REFKRBASE-FDS^PROPER_NAME(0,,,\"SECURITY\",\"NAME\")":"South Korea Base Rate","REFCLMPR-FDS^(SUBARRAY(NOT_NA(NO_REPEAT_F(FG_YIELD(NOW,-10AY,D))),0,1)-SUBARRAY(NOT_NA(NO_REPEAT_F(FG_YIELD(NOW,-10AY,D))),1,1))*100":-25.0,"TRYUS10Y-FDS^FG_YIELD_NAME":"US Benchmark Bond - 10 Year","TRYKR10Y-FDS^FG_YIELD(0,,,,\"YTM\")":3.2558,"UAE^FMA_EVAL_EBIT(LTMA,NOW,NOW,M,\"PORTAGG\",\"MEANR\")":9.25530700843164,"EWY^FMA_DIV_YLD(NTMA,NOW,NOW,M,\"PORTAGG\",\"MEANR\")":2.08277880847394,"EWM^FMA_PE(NTMA,0,,,\"PORTAGG\",\"MEANR\")":13.8753347866914,"EPHE^FG_COMPANY_NAME":"iShares MSCI Philippines ETF","INDA^FG_PRICE_MAVG(0,,,,200)":49.304523,"KSA^FG_TOTAL_RETURNC(0,-12AM)":1.5710592,"VGK^P_PRICE(0)/P_PRICE_HIGH_PR(0,,,,,,\"PRICE\",\"INTRA\",\"52W\")":0.944747,"TRYKR10Y-FDS^PCTCHG(FG_YIELD(0,,,,\"YTM\"),FG_YIELD(-3AM,,,,\"YTM\"))":-3.5375688,"QAT^FMA_EVAL_EBIT(LTMA,NOW,NOW,M,\"PORTAGG\",\"MEANR\")":15.0750952367954,"GREK^FMA_PE(NTMA,0,,,\"PORTAGG\",\"MEANR\")":7.01921739778377,"EPHE^FMA_PE(NTMA,0,,,\"PORTAGG\",\"MEANR\")":8.98110331035594,"EIDO^FMA_COS_UP(\"EPS\",\"1M\",+1,NOW,,,\"PORTAGG\",\"MEANR\")":18.0,"ECH^FMA_RBICS_REV_CURRENT(30, LOC, \"PORTAGG\")":31.7131083956428,"REFTHREPO-FDS^PROPER_NAME(0,,,\"SECURITY\",\"NAME\")":"Thailand Repo Rate - 1 Day","REFMXTON-FDS^(SUBARRAY(NOT_NA(NO_REPEAT_F(FG_YIELD(NOW,-10AY,D))),0,1)-SUBARRAY(NOT_NA(NO_REPEAT_F(FG_YIELD(NOW,-10AY,D))),1,1))*100":-25.0,"REFCLMPR-FDS^FG_YIELD(NOW,,,0)":5.75,"UAE^FMA_EVAL_EBITDA(NTMA,0,,,\"PORTAGG\",\"MEANR\")":5.76576290314289,"QAT^FMA_EVAL_EBITDA(NTMA,0,,,\"PORTAGG\",\"MEANR\")":8.5699927233609,"EWY^FMA_PE(NTMA,0,,,\"PORTAGG\",\"MEANR\")":9.74510713732192,"EWM^FMA_PE(LTM,0,,,\"PORTAGG\",\"MEANR\")":17.6000607784962,"CC_GR^IMF_IFS_RCPI_Q(0)":3.0938485,"VGK^FG_FCF_YIELD_NTM(0)":5.20084745745663,"QAT^FG_FCF_YIELD_NTM(0)":null,"QAT^P_PRICE(0)/P_PRICE_HIGH_PR(0,,,,,,\"PRICE\",\"INTRA\",\"52W\")":0.8791666,"EWZ^P_PRICE(0)/P_PRICE_LOW_PR(0,,,,,,\"PRICE\",\"INTRA\",\"52W\")-1":0.018446088,"EZA^FMA_COS_DOWN(\"EPS\",\"1M\",+1,NOW,,,\"PORTAGG\",\"MEANR\")":17.0,"EIDO^FMA_COS_DOWN(\"EPS\",\"1M\",+1,NOW,,,\"PORTAGG\",\"MEANR\")":27.0,"VGK^FMA_EVAL_EBITDA(NTMA,0,,,\"PORTAGG\",\"MEANR\")":8.95015499475222,"TRYSA10Y-FDS^FG_YIELD(0,,,,\"YTM\")":null,"CC_IN^IMF_IFS_RCPI_Q(0)":5.014141,"CC_US^IMF_IFS_RCPI_Q(0)":3.241016,"EIDO^FG_COMPANY_NAME":"iShares MSCI Indonesia ETF","GREK^JULIAN(FMA_DIV_YLD(NTMA,NOW,NOW,M,\"PORTAGG\",\"MEANR\").DATES)":45470,"REFTWDISC-FDS^(SUBARRAY(NOT_NA(NO_REPEAT_F(FG_YIELD(NOW,-10AY,D))),0,1)-SUBARRAY(NOT_NA(NO_REPEAT_F(FG_YIELD(NOW,-10AY,D))),1,1))*100":12.5,"VNM^FMA_PE(NTMA,-10AY,0,AM,\"PORTAGG\",\"MEANR\")":[12.4965626056999,12.7444832993687,13.3940672146958,11.7033281047043,11.85380397872,12.0464008706641,11.5654181561667,12.2287813490811,13.5736186359587,11.8209800624517,13.9869638875174,13.9503305334763,13.8912201130949,14.3320817192716,13.7608014360985,13.5028415363514,14.7430332021656,12.5837110431107,11.7243468179961,12.8236206279577,15.0644352816773,12.6943687128286,12.3008377748262,12.4146357100876,11.779795206647,12.4269313759024,11.9431015258363,13.7024919748677,12.8958009397453,12.6083296633521,12.4088605204183,12.4083028313543,13.3053765880825,14.1023771453107,14.588039635545,14.4088625566065,15.3841114433035,14.8277583967192,15.6207135274241,15.2141776861109,16.2869114449977,18.0971544208775,19.1200901833916,21.5183463196302,20.7630011229602,21.4523270328809,20.3629112410383,19.235448834612,17.057259327004,17.3977137909839,17.8047121687279,16.4801912400976,14.5501625151233,15.7587590766669,14.2235388284462,15.2040467467401,16.8116269515279,17.0050653777422,18.0197777164191,17.3620682649469,16.5058860587191,15.9964816879533,13.8249835786018,13.9097363857951,14.2577215335563,14.6670136885977,14.4709076508188,14.1139642822902,12.5366659351033,10.9922210228533,14.1785079011404,15.4977490227705,14.827105542888,14.4503324215772,14.9648450301325,15.5181301660628,14.8052896832714,15.7126698663534,16.59722096338,15.8452010006034,16.656183823447,16.4549695328231,16.6116432082075,17.0559780993187,17.9666182922084,16.4636862743653,16.105625000797,16.1248260474035,16.2582591797148,16.3149937592094,16.5867096614453,15.0302708320318,14.5679448580049,14.3953613416818,13.1665799145514,12.4453257133329,11.289735944989,10.9465907643737,11.4985537453037,10.6529829743011,10.1316684198569,11.0882087438109,10.7948808747946,11.8099434665412,11.928814170267,13.5813593827976,13.7465694299574,14.5170055123975,15.4776185650707,14.1997898590763,14.3775820263011,12.9030432140022,12.9071650336299,14.082208912754,14.5641000540378,14.4988895286376,16.705815945638,16.9935587390919,15.2430459288145,16.0179040754611,14.5015084954815],"COPP-FDS^FG_PRICE_CHANGE(0,-1AM)":-9.94769767203363,"QAT^FG_TOTAL_RETURNC(0,-3AM)":0.18850565,"EPU^FG_TOTAL_RETURNC(0,-12AM)":40.18246,"KSA^SIZE(FG_CONSTITUENTS)":124,"GREK^FMA_PE(LTM,0,,,\"PORTAGG\",\"MEANR\")":7.3520791117401,"EPHE^JULIAN(FMA_DIV_YLD(NTMA,NOW,NOW,M,\"PORTAGG\",\"MEANR\").DATES)":45470,"MCHI^FMA_EVAL_EBITDA(NTMA,0,,,\"PORTAGG\",\"MEANR\")":8.62639355641462,"UAE^FG_COMPANY_NAME":"iShares MSCI UAE ETF","TUR^FMA_PE(NTMA,-10AY,0,AM,\"PORTAGG\",\"MEANR\")":[10.4417140563303,11.054977449936,10.3576268614702,9.43183185150456,9.9482198132589,10.7181300253427,10.4826743944364,11.0621123963584,10.3363972114981,9.92779382724525,10.505478740801,10.175074212625,10.1687011777915,9.35273247544252,8.86025435836022,8.69640284894975,9.22469439071548,8.72520874505289,8.39401918664979,8.14648498432477,8.43300281321147,9.04434032429777,9.37670870586409,8.48520491419636,8.31451826852898,8.01888588661254,8.38027308839587,8.3545140456998,8.19930652206049,7.59859385624156,7.70777235340758,8.26426587180228,8.42286763525613,8.42254409021466,8.67516197252297,8.6252972637581,8.75848733005967,8.91464196863642,8.73549443818729,8.00634901295947,8.23885269831079,7.57694324936397,8.17280009043881,8.50664252467786,8.17628220012079,7.63885185768842,7.15496758638634,6.77195548248533,6.28394506644898,6.18921884861401,6.04915194840883,6.22609109041569,5.61131865791634,5.78256929177833,5.941280516796,7.00351443591648,7.04853156931378,6.37552652235427,6.12473462181257,5.62104434943625,6.27792941059449,6.58348311130446,6.13910078618624,6.5468411372193,6.12025137882565,6.23290784338162,6.47453873204595,6.53849048613908,5.86405857907949,4.99217794587783,6.22098032060389,7.83139425037587,8.43960640427746,8.1334877876155,7.55120407272394,7.38897900350363,7.47698790784621,7.90759778998026,7.73125891131853,7.48092544923539,6.94903806137239,6.38291249167116,6.14496371669164,6.00968132743436,5.67765471697926,5.44163319406664,5.47057306502708,5.06240005101502,5.34649878212567,5.80655885347794,5.43984141009467,4.92967409238779,4.33342175162171,4.59703725845947,4.64572168236496,4.45168551004072,4.52259688167971,4.02047590040085,4.63463068402617,4.27632689111599,4.72004806692142,5.76407151110631,5.77682557054491,5.24002580692356,5.08189560923474,4.69129402873481,4.24506305893232,4.0257284024267,5.03429520978963,5.77750218583614,6.0359722187405,5.9113611901293,5.01528625321799,4.92284052218325,4.37673159828249,4.94228998970062,5.07622064874218,5.10127473608665,5.53063505461814,5.9590739315287,5.86414945227535],"EZA^FG_PRICE_MAVG(0,,,,200)":39.6421,"KSA^P_PRICE(0)/P_PRICE_LOW_PR(0,,,,,,\"PRICE\",\"INTRA\",\"52W\")-1":0.121789575,"QAT^PERCENT_CHANGE(FMA_EPS(+1,0,,,,\"PORTAGG\",\"MEAN\"),FMA_EPS(+1,-3AM,,,,\"PORTAGG\",\"MEAN\"))":-4.79390835162613,"EWZ^P_PRICE(0)/P_PRICE_HIGH_PR(0,,,,,,\"PRICE\",\"INTRA\",\"52W\")":0.7646894,"EPU^FG_TOTAL_RETURNC(0,-6AM)":19.336473,"ECH^FG_TOTAL_RETURNC(0,-1AM)":-9.817332,"KSA^FMA_COS_DOWN(\"EPS\",\"1M\",+1,NOW,,,\"PORTAGG\",\"MEANR\")":41.0,"EZA^FMA_COS_UP(\"EPS\",\"1M\",+1,NOW,,,\"PORTAGG\",\"MEANR\")":9.0,"UAE^FG_ROE(0)":13.6513464395033,"REFCNRMB-FDS^(SUBARRAY(NOT_NA(NO_REPEAT_F(FG_YIELD(NOW,-10AY,D))),0,1)-SUBARRAY(NOT_NA(NO_REPEAT_F(FG_YIELD(NOW,-10AY,D))),1,1))*100":-9.99999999999996,"TRYKR10Y-FDS^PCTCHG(FG_YIELD(0,,,,\"YTM\"),FG_YIELD(-1AM,,,,\"YTM\"))":-6.364496,"TRYMX10Y-FDS^FG_YIELD(0,,,,\"YTM\")":9.8861,"COPP-FDS^FG_PRICE(0)":4.3905,"KSA^PERCENT_CHANGE(FMA_EPS(+1,0,,,,\"PORTAGG\",\"MEAN\"),FMA_EPS(+1,-3AM,,,,\"PORTAGG\",\"MEAN\"))":-3.72652478267441,"EWZ^PERCENT_CHANGE(FMA_EPS(+1,0,,,,\"PORTAGG\",\"MEAN\"),FMA_EPS(+1,-1AM,,,,\"PORTAGG\",\"MEAN\"))":-9.66762623128509,"ECH^SIZE(FG_CONSTITUENTS)":29,"REFQALEND-FDS^(SUBARRAY(NOT_NA(NO_REPEAT_F(FG_YIELD(NOW,-10AY,D))),0,1)-SUBARRAY(NOT_NA(NO_REPEAT_F(FG_YIELD(NOW,-10AY,D))),1,1))*100":25.0,"REFMXTON-FDS^FG_YIELD(NOW,,,0)":11.0,"TRYVN10Y-FDS^FG_YIELD(0,,,,\"YTM\")":2.9199603,"CC_ZA^IMF_IFS_RCPI_Q(0)":5.4170475,"TIOS-FDS^MAX(FG_PRICE(0,-5AY))":219.77,"QAT^PERCENT_CHANGE(FMA_EPS(+1,0,,,,\"PORTAGG\",\"MEAN\"),FMA_EPS(+1,-1AM,,,,\"PORTAGG\",\"MEAN\"))":-4.53077664563691,"EPU^PERCENT_CHANGE(FMA_EPS(+1,0,,,,\"PORTAGG\",\"MEAN\"),FMA_EPS(+1,-3AM,,,,\"PORTAGG\",\"MEAN\"))":7.03553921276141,"ECH^PERCENT_CHANGE(FMA_EPS(+1,0,,,,\"PORTAGG\",\"MEAN\"),FMA_EPS(+1,-1AM,,,,\"PORTAGG\",\"MEAN\"))":7.00543586940157,"KSA^FMA_COS_UP(\"EPS\",\"1M\",+1,NOW,,,\"PORTAGG\",\"MEANR\")":24.0,"ECH^FMA_COS_DOWN(\"EPS\",\"1M\",+1,NOW,,,\"PORTAGG\",\"MEANR\")":9.0,"TUR^FG_ROE(0)":19.3397858743358,"TRYMX10Y-FDS^PCTCHG(FG_YIELD(0,,,,\"YTM\"),FG_YIELD(-3AM,,,,\"YTM\"))":6.669186,"VNM^FMA_PE(LTMA,-10AY,0,AM,\"PORTAGG\",\"MEANR\")":[12.3737710214717,12.6796081958085,13.5025198098934,12.9636366426191,13.0271669831679,12.9623684971283,12.5271412681812,12.3222060845816,17.2464644755943,16.5294362940733,16.9072881398096,16.7986774137475,16.7019971162573,17.0990840624837,17.4472389802922,17.9222019512574,23.247554995469,23.2637166200739,23.5893895940863,18.0382894226978,-7.55414771184933,-4.57996082967966,-2.67308216061764,-0.806908088468499,0.885892855866205,3.10532699425237,4.8315831844305,8.48610004120294,11.07198819713,12.2174160567377,14.4820040086391,14.3725225751387,15.6290014419234,15.7045054234936,15.8048386016897,15.735853188947,16.385027572154,16.0375098546398,17.0944018431552,17.7488287930187,18.3161237234966,20.3378930878401,22.8050059295243,26.1379560179535,24.6349840744869,24.6001180925853,24.0498076819721,23.5460213678058,22.0276738558175,21.8376601528636,22.0368664550777,21.3167639871284,19.3542535575739,19.6246250369984,17.5510143561346,18.4573780061449,19.6958375052901,19.5599228525468,19.7423267437136,19.4774461890223,19.1728622349657,18.7917220251374,17.2918199696189,17.2074415835529,17.3296360730051,17.6339620819418,17.1386791722507,16.3418300554813,15.0160145132888,14.4897037214303,15.3271271578309,16.1032447119765,16.0273519599134,16.1542784051825,17.3548838531706,18.2384681817359,18.2384511176247,20.0477517986813,22.9146038308504,22.7694191857966,24.4882133182537,23.8440632803575,23.1712162556043,22.7740032566625,22.6909371022751,21.3629275182904,20.6707250988722,20.1366887929246,20.248019993333,18.8866510842536,18.7529042294813,16.9793815316445,16.4323118001136,16.3097851426442,15.7706087561039,15.2869366304445,14.3766883627544,13.8574948383923,14.0003900707146,13.0142612239785,12.0937895365099,12.1600532613627,11.567684923451,12.6837211002161,12.2946297171564,12.707216496141,12.9609637322178,13.5355373651439,14.3545354076919,14.0484384506151,14.799387783598,14.5240868615849,14.4199169690875,15.8454197885645,17.0756956782095,16.8040652384338,18.743446998486,18.7805268471874,18.0979296754326,18.1954375170446,17.3318051749582],"KSA^FMA_PCT_ABOVE_MAVG(200,0,,,,\"PORTAGG\")":50.0,"EWY^FG_TOTAL_RETURNC(0,-12AM)":7.1724176,"EWY^FMA_COS_DOWN(\"EPS\",\"1M\",+1,NOW,,,\"PORTAGG\",\"MEANR\")":29.0,"ECH^FMA_COS_UP(\"EPS\",\"1M\",+1,NOW,,,\"PORTAGG\",\"MEANR\")":6.0,"REFQALEND-FDS^FG_YIELD(NOW,,,0)":6.25,"REFMXTON-FDS^PROPER_NAME(0,,,\"SECURITY\",\"NAME\")":"Mexico Target Rate - Overnight","CC_BR^IMF_IFS_RCPI_Q(0)":4.3081307,"UAE^FMA_DIV_YLD(NTMA,NOW,NOW,M,\"PORTAGG\",\"MEANR\")":5.81975255220342,"MCHI^FMA_EVAL_EBIT(LTMA,NOW,NOW,M,\"PORTAGG\",\"MEANR\")":13.618380835778,"EWY^JULIAN(FMA_DIV_YLD(NTMA,NOW,NOW,M,\"PORTAGG\",\"MEANR\").DATES)":45469,"EPU^FMA_EVAL_EBIT(LTMA,NOW,NOW,M,\"PORTAGG\",\"MEANR\")":12.4629179183593,"EIDO^FMA_EVAL_EBIT(LTMA,NOW,NOW,M,\"PORTAGG\",\"MEANR\")":9.28436302339894,"VNM^FG_COMPANY_NAME":"VanEck Vietnam ETF","CNYA^FG_COMPANY_NAME":"iShares MSCI China A ETF","TRYMX10Y-FDS^PCTCHG(FG_YIELD(0,,,,\"YTM\"),FG_YIELD(-1AM,,,,\"YTM\"))":1.1852236,"TRYAE10Y-FDS^FG_YIELD(0,,,,\"YTM\")":null,"EZA^FMA_EVAL_EBIT(LTMA,NOW,NOW,M,\"PORTAGG\",\"MEANR\")":12.1840986401223,"EWW^FMA_EVAL_EBIT(LTMA,NOW,NOW,M,\"PORTAGG\",\"MEANR\")":10.1934975434388,"EIDO^FMA_DIV_YLD(NTMA,NOW,NOW,M,\"PORTAGG\",\"MEANR\")":4.64931401322812,"EWY^FMA_COS_UP(\"EPS\",\"1M\",+1,NOW,,,\"PORTAGG\",\"MEANR\")":40.0,"REFQALEND-FDS^PROPER_NAME(0,,,\"SECURITY\",\"NAME\")":"Qatar Lending Rate - Overnight","EWZ^FMA_PE(LTMA,-10AY,0,AM,\"PORTAGG\",\"MEANR\")":[11.7625195912204,12.2690266402911,12.954464969248,12.5909525531896,12.0944610571016,12.8616577591316,12.3821295585864,12.0121615149793,12.9145545886341,12.9778854171086,13.6781381003763,13.7675041186545,13.9215447277983,13.2989872068143,12.8491830000871,12.0341822804006,12.5601255111488,12.5900244875268,12.2984278744935,11.2571432097712,12.3094059496304,13.222922362035,13.4044836738775,12.9141689535031,13.0515245592712,13.9706976672733,14.300370655147,14.6595911868228,15.6120918718406,15.313505440273,14.7055739473395,15.796727509657,16.8818277540957,16.4307089726797,16.0959203666902,15.6855970432541,15.0210589374538,14.9628296153831,15.4727001144233,15.3860176510732,15.2508681435205,14.7699278043175,14.9361223129035,16.5164342313116,16.6295583770173,16.1317652966336,15.9572622567192,15.1241945783815,14.2133579318071,14.3508043521157,13.6466492051222,13.3284936174753,13.8641912054275,13.9201753442916,13.696329573754,14.8402382246283,14.8241255113211,14.495279164059,14.1873857323863,14.0885467566859,14.0893532743361,14.415528371228,13.913283859038,14.49351833481,15.6613382232434,15.2368419011029,17.3311855079765,17.4362085971692,17.0883614943192,16.2104193657444,16.6903413995703,18.7805362792654,20.1683133637685,31.3960877794059,35.0632331678853,29.511297930976,31.124523671927,32.5586613714811,36.5581419327041,29.6514932908635,20.8624437890991,19.7413349167708,18.3669754023917,17.3106523988803,16.1478076978992,14.5515938524116,12.9127894335228,10.974332954866,9.45941080029252,7.93391104792645,6.60086821784447,7.01115328038745,7.04818763335209,7.06360411536549,6.73951657688846,6.69527776585486,6.25487116233796,6.20925716182836,6.25307302976693,5.97730544858964,6.18438099032808,5.75381543420626,5.71060315626057,5.93592673392751,5.54059656303049,5.57296720640495,5.78072705342104,6.06682361429212,6.65306215662179,7.06717120432347,7.16875423332255,7.24044313366216,7.17088456063358,8.0895177024609,8.76107087971473,8.22207069468967,8.59820085663637,8.38330967215544,8.28296016558013,8.04988951001477,7.93796356674227],"TIOS-FDS^FG_PRICE_MAVG(0,,,,30)":110.97467,"VNM^P_PRICE(0)/P_PRICE_HIGH_PR(0,,,,,,\"PRICE\",\"INTRA\",\"52W\")":0.7778843,"MCHI^FG_TOTAL_RETURNC(0,-12AM)":-3.4514427,"EPU^FMA_PCT_ABOVE_MAVG(200,0,,,,\"PORTAGG\")":69.2307692307692,"ECH^FMA_PCT_ABOVE_MAVG(200,0,,,,\"PORTAGG\")":62.0689655172414,"SPY^FMA_PCT_ABOVE_MAVG(200,0,,,,\"PORTAGG\")":66.4670658682635,"SET-BKK^FG_ROE(0)":7.51788452630545,"VGK^FG_PE_NTM(0,,,90,0)":13.4929377703647,"EWZ^FG_PRICE(0)":27.33,"ECH^FMA_PE(LTMA,-10AY,0,AM,\"PORTAGG\",\"MEANR\")":[15.840424504058,16.2741791523646,16.3738486782644,16.5339813900086,15.6642679791336,16.8905930196975,16.5530449661097,16.4269239648087,16.6968574794238,16.4115262839075,16.4824505949954,16.2307060970839,15.8404790211275,15.1054115216682,15.2474718611118,14.6619391149816,15.6937847199217,15.9343977907433,16.1863829336753,15.2248085266082,15.4713144737063,15.4984015190617,15.5300894852011,15.2155577204395,15.3716225554705,15.7588957356672,16.2033861125475,16.1684107044188,17.293916671672,16.5569342857537,15.3288173527919,16.2901385208145,16.8028019285827,17.1107004522487,17.113102043551,17.371699110612,17.2737274623043,18.2115760769522,19.4540022226223,20.3282375975702,18.2684557039332,16.4030962251522,18.005685861002,18.4814348093965,17.5551648134219,17.2038661095099,17.0403257791964,16.4128327091633,15.3972601155156,15.4964928862926,15.4196345363447,15.1373274331362,16.973903888888,17.2621545526213,16.2849483790048,17.7998256251681,15.8233364971898,15.653637151339,15.667544094286,15.2770169725534,16.0638412087148,15.9139088237586,15.1743620922045,16.9085276739855,16.414367338691,14.9365665518619,15.4705826904359,14.8396902634089,15.6532976185478,14.7815063966853,15.0644112448497,15.1892473032156,16.7340482436714,18.9438076679321,19.5269766927679,18.8225524215577,19.781412208057,23.4185007855385,24.6358558038853,26.3176231326627,32.6157538639068,31.0111984873296,28.6371518093419,26.0114064610594,23.8479364896115,21.2789145764963,19.2529126998333,16.7155751264953,14.054762433453,12.4045269021155,9.861716131663,9.74124049401382,9.94060963533587,9.91287516008662,9.53574303826053,9.39102238139983,8.0073875217109,7.74170969685099,7.31870911826891,7.38094566020915,7.25985511490764,5.71468136019352,5.40973180270833,5.76413478624156,5.87093199914201,5.86935363362709,6.21140629290289,6.59537275356044,6.90637104000541,7.81559856912027,7.90247476221416,7.80088514516152,7.9440863199771,8.28406369890829,8.59153204491018,8.72125196803221,7.01536366766025,7.3289749805961,7.41989034007966,8.38169521570294,7.73538000646636],"VNM^PERCENT_CHANGE(FMA_EPS(+1,0,,,,\"PORTAGG\",\"MEAN\"),FMA_EPS(+1,-3AM,,,,\"PORTAGG\",\"MEAN\"))":1.4171207027424,"MCHI^P_PRICE(0)/P_PRICE_LOW_PR(0,,,,,,\"PRICE\",\"INTRA\",\"52W\")-1":0.18521631,"EWY^FG_TOTAL_RETURNC(0,-6AM)":0.16670227,"EPOL^FG_TOTAL_RETURNC(0,-12AM)":35.94606,"EWJ^PERCENT_CHANGE(FMA_EPS(+1,0,,,,\"PORTAGG\",\"MEAN\"),FMA_EPS(+1,-1AM,,,,\"PORTAGG\",\"MEAN\"))":-2.8461800153288,"QAT^FG_ROE(0)":11.185002565124,"TRYTW10Y-FDS^PCTCHG(FG_YIELD(0,,,,\"YTM\"),FG_YIELD(-3AM,,,,\"YTM\"))":19.147146,"VGK^FG_PE(0)":14.3795388574243,"EZA^FMA_EVAL_EBITDA(NTMA,0,,,\"PORTAGG\",\"MEANR\")":7.372442974718,"EWW^FG_FCF_YIELD_NTM(0)":9.08453446887564,"EIDO^FMA_PE(NTMA,0,,,\"PORTAGG\",\"MEANR\")":11.8217955258989,"MCHI^FMA_PCT_ABOVE_MAVG(200,0,,,,\"PORTAGG\")":46.3901689708141,"EWY^FG_TOTAL_RETURNC(0,-1AM)":2.101028,"CNYA^FG_TOTAL_RETURNC(0,-3AM)":-2.0990133,"EWW^SIZE(FG_CONSTITUENTS)":44,"KSA^FMA_RBICS_REV_CURRENT(30, LOC, \"PORTAGG\")":42.3580853095685,"MCHI^FG_ROE(0)":10.7320660645186,"REFTWDISC-FDS^FG_YIELD(NOW,,,0)":2.0,"TRYAE10Y-FDS^PCTCHG(FG_YIELD(0,,,,\"YTM\"),FG_YIELD(-1AM,,,,\"YTM\"))":null,"TRYTR7Y-FDS^FG_YIELD(0,,,,\"YTM\")":24.745598,"CC_MX^IMF_IFS_RCPI_Q(0)":4.567828,"UAE^JULIAN(FMA_DIV_YLD(NTMA,NOW,NOW,M,\"PORTAGG\",\"MEANR\").DATES)":45469,"MCHI^FG_FCF_YIELD_NTM(0)":7.21667213183222,"EPU^FG_FCF_YIELD_NTM(0)":7.39190883811429,"TUR^FG_COMPANY_NAME":"iShares MSCI Turkey ETF","CNYA^FG_TOTAL_RETURNC(0,-1AM)":-4.2032185,"EWJ^FMA_PCT_ABOVE_MAVG(200,0,,,,\"PORTAGG\")":68.1372549019608,"UAE^FMA_COS_DOWN(\"EPS\",\"1M\",+1,NOW,,,\"PORTAGG\",\"MEANR\")":9.0,"TRYTW10Y-FDS^PCTCHG(FG_YIELD(0,,,,\"YTM\"),FG_YIELD(-1AM,,,,\"YTM\"))":5.515525,"VNM^PERCENT_CHANGE(FMA_EPS(+1,0,,,,\"PORTAGG\",\"MEAN\"),FMA_EPS(+1,-1AM,,,,\"PORTAGG\",\"MEAN\"))":4.48281848074842,"EWY^PERCENT_CHANGE(FMA_EPS(+1,0,,,,\"PORTAGG\",\"MEAN\"),FMA_EPS(+1,-3AM,,,,\"PORTAGG\",\"MEAN\"))":1.1661768013455,"INDA^FG_ROE(0)":15.3403693357343,"DUMMY^ECON_DATE(45352,,, 'MM/YYYY')":"03/2024","DUMMY^ECON_DATE(45444,,, 'MM/YYYY')":"05/2024","CC_AE^IMF_IFS_RCPI_Q(-1AM)":null,"CC_TW^IMF_IFS_RCPI_Q(-1AM)":null,"CC_ID^IMF_IFS_RCPI_Q(-1AM)":null,"CC_QA^IMF_IFS_RCPI_Q(-1AM)":null,"DUMMY^ECON_EXPR_DATA('FDS_ECON[NTCPMIMFGSA@CN]',05/2024,,Q)":50.938282,"DUMMY^ECON_EXPR_DATA('FDS_ECON[NTCPMIMFGSA@CN]',03/2024,,Q)":50.938282,"DUMMY^ECON_EXPR_DATA('FDS_ECON[NTCPMIMFGSA@CL]',05/2024,,Q)":null,"DUMMY^ECON_EXPR_DATA('FDS_ECON[NTCPMIMFGSA@CL]',03/2024,,Q)":null,"DUMMY^ECON_EXPR_DATA('FDS_ECON[NTCPMIMFGSA@ID]',05/2024,,Q)":53.247562,"DUMMY^ECON_EXPR_DATA('FDS_ECON[NTCPMIMFGSA@ID]',03/2024,,Q)":53.247562,"DUMMY^ECON_EXPR_DATA('FDS_ECON[NTCPMIPHMANHE]',05/2024,,Q)":50.931423,"DUMMY^ECON_EXPR_DATA('FDS_ECON[NTCPMIPHMANHE]',03/2024,,Q)":50.931423,"DUMMY^ECON_EXPR_DATA('FDS_ECON[NTCPMIMFGSA@PL]',05/2024,,Q)":47.64948,"DUMMY^ECON_EXPR_DATA('FDS_ECON[NTCPMIMFGSA@PL]',03/2024,,Q)":47.64948,"DUMMY^ECON_EXPR_DATA('FDS_ECON[NTCPMIMFGSA@PE]',05/2024,,Q)":null,"DUMMY^ECON_EXPR_DATA('FDS_ECON[NTCPMIMFGSA@PE]',03/2024,,Q)":null,"DUMMY^ECON_EXPR_DATA('FDS_ECON[PMIMYMANHE]',05/2024,,Q)":48.94971,"DUMMY^ECON_EXPR_DATA('FDS_ECON[PMIMYMANHE]',03/2024,,Q)":48.94971,"DUMMY^ECON_EXPR_DATA('FDS_ECON[NTCPMIMFGSA@TW]',05/2024,,Q)":48.895138,"DUMMY^ECON_EXPR_DATA('FDS_ECON[NTCPMIMFGSA@TW]',03/2024,,Q)":48.895138,"DUMMY^ECON_EXPR_DATA('FDS_ECON[NTCPMIMFGSA@MX]',05/2024,,Q)":51.565502,"DUMMY^ECON_EXPR_DATA('FDS_ECON[NTCPMIMFGSA@MX]',03/2024,,Q)":51.565502,"DUMMY^ECON_EXPR_DATA('FDS_ECON[NTCPMIMFGSA@KR]',05/2024,,Q)":50.57622,"DUMMY^ECON_EXPR_DATA('FDS_ECON[NTCPMIMFGSA@KR]',03/2024,,Q)":50.57622,"DUMMY^ECON_EXPR_DATA('FDS_ECON[NTCPMIMFGSA@BR]',05/2024,,Q)":53.509575,"DUMMY^ECON_EXPR_DATA('FDS_ECON[NTCPMIMFGSA@BR]',03/2024,,Q)":53.509575,"DUMMY^ECON_EXPR_DATA('FDS_ECON[PMIMFGSA@ZA]',05/2024,,Q)":49.458923,"DUMMY^ECON_EXPR_DATA('FDS_ECON[PMIMFGSA@ZA]',03/2024,,Q)":49.458923,"DUMMY^ECON_EXPR_DATA('FDS_ECON[NTCPMIMFGSA@GR]',05/2024,,Q)":55.77546,"DUMMY^ECON_EXPR_DATA('FDS_ECON[NTCPMIMFGSA@GR]',03/2024,,Q)":55.77546,"DUMMY^ECON_EXPR_DATA('FDS_ECON[NTCPMIMFGSA@IN]',05/2024,,Q)":57.516636,"DUMMY^ECON_EXPR_DATA('FDS_ECON[NTCPMIMFGSA@IN]',03/2024,,Q)":57.516636,"DUMMY^ECON_EXPR_DATA('FDS_ECON[PMIQAWHEHE]',05/2024,,Q)":50.683044,"DUMMY^ECON_EXPR_DATA('FDS_ECON[PMIQAWHEHE]',03/2024,,Q)":50.683044,"DUMMY^ECON_EXPR_DATA('FDS_ECON[NTCPMITHMANHE]',05/2024,,Q)":47.04389,"DUMMY^ECON_EXPR_DATA('FDS_ECON[NTCPMITHMANHE]',03/2024,,Q)":47.04389,"DUMMY^ECON_EXPR_DATA('FDS_ECON[NTCPMIMFGSA@TR]',05/2024,,Q)":49.822453,"DUMMY^ECON_EXPR_DATA('FDS_ECON[NTCPMIMFGSA@TR]',03/2024,,Q)":49.822453,"DUMMY^ECON_EXPR_DATA('FDS_ECON[NTCPMIMFGSA@AE]',05/2024,,Q)":null,"DUMMY^ECON_EXPR_DATA('FDS_ECON[NTCPMIMFGSA@AE]',03/2024,,Q)":null,"DUMMY^ECON_EXPR_DATA('FDS_ECON[NTCPMIMFGSA@VN]',05/2024,,Q)":50.18627,"DUMMY^ECON_EXPR_DATA('FDS_ECON[NTCPMIMFGSA@VN]',03/2024,,Q)":50.18627,"DUMMY^ECON_EXPR_DATA('FDS_ECON[NTCPMIINDEXSA@SA]',05/2024,,Q)":56.53707,"DUMMY^ECON_EXPR_DATA('FDS_ECON[NTCPMIINDEXSA@SA]',03/2024,,Q)":56.53707,"DUMMY^ECON_EXPR_DATA('FDS_ECON[PMIDMMANHE]',05/2024,,Q)":49.135437,"DUMMY^ECON_EXPR_DATA('FDS_ECON[PMIDMMANHE]',03/2024,,Q)":49.135437,"DUMMY^ECON_EXPR_DATA('FDS_ECON[NTCPMIMFGSA@EME]',05/2024,,Q)":51.512165,"DUMMY^ECON_EXPR_DATA('FDS_ECON[NTCPMIMFGSA@EME]',03/2024,,Q)":51.512165,"CC_QA^IMF_IFS_RCPI_Q(-2AM)":null,"CC_ID^IMF_IFS_RCPI_Q(-2AM)":null,"CC_TW^IMF_IFS_RCPI_Q(-2AM)":null,"CC_AE^IMF_IFS_RCPI_Q(-2AM)":null,"CC_AE^IMF_IFS_RCPI_Q(-3AM)":null,"CC_TW^IMF_IFS_RCPI_Q(-3AM)":null,"CC_ID^IMF_IFS_RCPI_Q(-3AM)":null,"CC_QA^IMF_IFS_RCPI_Q(-3AM)":null}]]></FdsFormulaCache>
</file>

<file path=customXml/itemProps1.xml><?xml version="1.0" encoding="utf-8"?>
<ds:datastoreItem xmlns:ds="http://schemas.openxmlformats.org/officeDocument/2006/customXml" ds:itemID="{41FC724F-4738-441E-98DD-7FCBFC3675D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2024-07-01T02:50:43Z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