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DL Files\"/>
    </mc:Choice>
  </mc:AlternateContent>
  <xr:revisionPtr revIDLastSave="0" documentId="8_{049667DC-B783-4B42-9A65-D4C235DFCA7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0" l="1"/>
  <c r="E20" i="12" a="1"/>
  <c r="G12" i="12" a="1"/>
  <c r="B13" i="12" a="1"/>
  <c r="G9" i="60" a="1"/>
  <c r="Q25" i="12" a="1"/>
  <c r="Q15" i="12" a="1"/>
  <c r="Q7" i="12" a="1"/>
  <c r="Q3" i="12" a="1"/>
  <c r="L23" i="12" a="1"/>
  <c r="K18" i="12" a="1"/>
  <c r="M10" i="12" a="1"/>
  <c r="L5" i="12" a="1"/>
  <c r="R5" i="12" a="1"/>
  <c r="E15" i="12" a="1"/>
  <c r="H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F7" i="12" a="1"/>
  <c r="G13" i="60" a="1"/>
  <c r="G5" i="60" a="1"/>
  <c r="K4" i="69" a="1"/>
  <c r="G6" i="69" a="1"/>
  <c r="C7" i="69" a="1"/>
  <c r="Q21" i="12" a="1"/>
  <c r="E25" i="12" a="1"/>
  <c r="G19" i="12" a="1"/>
  <c r="F12" i="12" a="1"/>
  <c r="E7" i="12" a="1"/>
  <c r="B12" i="12" a="1"/>
  <c r="F13" i="60" a="1"/>
  <c r="K3" i="69" a="1"/>
  <c r="F6" i="69" a="1"/>
  <c r="C6" i="69" a="1"/>
  <c r="H9" i="69" a="1"/>
  <c r="K22" i="12" a="1"/>
  <c r="F18" i="12" a="1"/>
  <c r="B8" i="12" a="1"/>
  <c r="L21" i="12" a="1"/>
  <c r="E5" i="12" a="1"/>
  <c r="H7" i="60" a="1"/>
  <c r="G3" i="70" a="1"/>
  <c r="H6" i="61" a="1"/>
  <c r="Q11" i="12" a="1"/>
  <c r="F9" i="60" a="1"/>
  <c r="O18" i="12" a="1"/>
  <c r="K24" i="12" a="1"/>
  <c r="F5" i="60" a="1"/>
  <c r="G5" i="12" a="1"/>
  <c r="M26" i="12" a="1"/>
  <c r="E23" i="12" a="1"/>
  <c r="H11" i="60" a="1"/>
  <c r="P25" i="12" a="1"/>
  <c r="P15" i="12" a="1"/>
  <c r="P11" i="12" a="1"/>
  <c r="P7" i="12" a="1"/>
  <c r="P3" i="12" a="1"/>
  <c r="K23" i="12" a="1"/>
  <c r="L10" i="12" a="1"/>
  <c r="K5" i="12" a="1"/>
  <c r="G24" i="12" a="1"/>
  <c r="G6" i="12" a="1"/>
  <c r="E9" i="60" a="1"/>
  <c r="I5" i="69" a="1"/>
  <c r="F24" i="12" a="1"/>
  <c r="H8" i="60" a="1"/>
  <c r="H5" i="69" a="1"/>
  <c r="F12" i="60" a="1"/>
  <c r="L3" i="12" a="1"/>
  <c r="F10" i="12" a="1"/>
  <c r="F3" i="70" a="1"/>
  <c r="G6" i="61" a="1"/>
  <c r="P21" i="12" a="1"/>
  <c r="M15" i="12" a="1"/>
  <c r="F19" i="12" a="1"/>
  <c r="E12" i="12" a="1"/>
  <c r="B11" i="12" a="1"/>
  <c r="E13" i="60" a="1"/>
  <c r="E5" i="60" a="1"/>
  <c r="I9" i="69" a="1"/>
  <c r="C5" i="69" a="1"/>
  <c r="L15" i="12" a="1"/>
  <c r="E19" i="12" a="1"/>
  <c r="F6" i="12" a="1"/>
  <c r="H12" i="60" a="1"/>
  <c r="L9" i="12" a="1"/>
  <c r="G23" i="12" a="1"/>
  <c r="F4" i="60" a="1"/>
  <c r="F9" i="69" a="1"/>
  <c r="F5" i="69" a="1"/>
  <c r="O10" i="12" a="1"/>
  <c r="R9" i="12" a="1"/>
  <c r="G8" i="69" a="1"/>
  <c r="G26" i="12" a="1"/>
  <c r="M11" i="12" a="1"/>
  <c r="E6" i="60" a="1"/>
  <c r="H6" i="69" a="1"/>
  <c r="O25" i="12" a="1"/>
  <c r="O21" i="12" a="1"/>
  <c r="O11" i="12" a="1"/>
  <c r="O7" i="12" a="1"/>
  <c r="O3" i="12" a="1"/>
  <c r="K10" i="12" a="1"/>
  <c r="M4" i="12" a="1"/>
  <c r="G11" i="12" a="1"/>
  <c r="B10" i="12" a="1"/>
  <c r="H4" i="60" a="1"/>
  <c r="C4" i="69" a="1"/>
  <c r="R23" i="12" a="1"/>
  <c r="F22" i="12" a="1"/>
  <c r="F3" i="60" a="1"/>
  <c r="O9" i="12" a="1"/>
  <c r="L7" i="12" a="1"/>
  <c r="O12" i="12" a="1"/>
  <c r="G7" i="12" a="1"/>
  <c r="H9" i="60" a="1"/>
  <c r="E3" i="70" a="1"/>
  <c r="F6" i="61" a="1"/>
  <c r="O15" i="12" a="1"/>
  <c r="M22" i="12" a="1"/>
  <c r="R24" i="12" a="1"/>
  <c r="R20" i="12" a="1"/>
  <c r="R14" i="12" a="1"/>
  <c r="R10" i="12" a="1"/>
  <c r="R6" i="12" a="1"/>
  <c r="M27" i="12" a="1"/>
  <c r="L22" i="12" a="1"/>
  <c r="K15" i="12" a="1"/>
  <c r="M9" i="12" a="1"/>
  <c r="L4" i="12" a="1"/>
  <c r="G18" i="12" a="1"/>
  <c r="F11" i="12" a="1"/>
  <c r="E6" i="12" a="1"/>
  <c r="B9" i="12" a="1"/>
  <c r="G12" i="60" a="1"/>
  <c r="G4" i="60" a="1"/>
  <c r="G9" i="69" a="1"/>
  <c r="G5" i="69" a="1"/>
  <c r="C3" i="69" a="1"/>
  <c r="L8" i="12" a="1"/>
  <c r="P6" i="61" a="1"/>
  <c r="Q5" i="12" a="1"/>
  <c r="B4" i="12" a="1"/>
  <c r="I3" i="69" a="1"/>
  <c r="O19" i="12" a="1"/>
  <c r="D3" i="70" a="1"/>
  <c r="E6" i="61" a="1"/>
  <c r="E24" i="12" a="1"/>
  <c r="G8" i="60" a="1"/>
  <c r="K4" i="12" a="1"/>
  <c r="H4" i="69" a="1"/>
  <c r="R13" i="12" a="1"/>
  <c r="E10" i="12" a="1"/>
  <c r="G11" i="60" a="1"/>
  <c r="Q13" i="12" a="1"/>
  <c r="M20" i="12" a="1"/>
  <c r="F7" i="60" a="1"/>
  <c r="L25" i="12" a="1"/>
  <c r="P22" i="12" a="1"/>
  <c r="L24" i="12" a="1"/>
  <c r="E10" i="60" a="1"/>
  <c r="K6" i="69" a="1"/>
  <c r="M18" i="12" a="1"/>
  <c r="K6" i="12" a="1"/>
  <c r="Q6" i="61" a="1"/>
  <c r="Q19" i="12" a="1"/>
  <c r="G27" i="12" a="1"/>
  <c r="H14" i="60" a="1"/>
  <c r="H7" i="69" a="1"/>
  <c r="L11" i="12" a="1"/>
  <c r="C3" i="70" a="1"/>
  <c r="D6" i="61" a="1"/>
  <c r="Q24" i="12" a="1"/>
  <c r="Q20" i="12" a="1"/>
  <c r="Q14" i="12" a="1"/>
  <c r="Q10" i="12" a="1"/>
  <c r="Q6" i="12" a="1"/>
  <c r="L27" i="12" a="1"/>
  <c r="M14" i="12" a="1"/>
  <c r="E11" i="12" a="1"/>
  <c r="F8" i="60" a="1"/>
  <c r="K14" i="12" a="1"/>
  <c r="H8" i="69" a="1"/>
  <c r="R19" i="12" a="1"/>
  <c r="B5" i="12" a="1"/>
  <c r="G3" i="60" a="1"/>
  <c r="L13" i="12" a="1"/>
  <c r="F8" i="69" a="1"/>
  <c r="F23" i="12" a="1"/>
  <c r="E18" i="12" a="1"/>
  <c r="F5" i="12" a="1"/>
  <c r="B7" i="12" a="1"/>
  <c r="I4" i="69" a="1"/>
  <c r="A3" i="70" a="1"/>
  <c r="O20" i="12" a="1"/>
  <c r="O14" i="12" a="1"/>
  <c r="O6" i="12" a="1"/>
  <c r="M8" i="12" a="1"/>
  <c r="G15" i="12" a="1"/>
  <c r="B6" i="12" a="1"/>
  <c r="H3" i="60" a="1"/>
  <c r="L26" i="12" a="1"/>
  <c r="I7" i="69" a="1"/>
  <c r="K20" i="12" a="1"/>
  <c r="E27" i="12" a="1"/>
  <c r="G21" i="12" a="1"/>
  <c r="F14" i="12" a="1"/>
  <c r="G3" i="12" a="1"/>
  <c r="G7" i="69" a="1"/>
  <c r="P8" i="12" a="1"/>
  <c r="E26" i="12" a="1"/>
  <c r="C9" i="69" a="1"/>
  <c r="H13" i="60" a="1"/>
  <c r="B3" i="70" a="1"/>
  <c r="C6" i="61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G10" i="12" a="1"/>
  <c r="E12" i="60" a="1"/>
  <c r="E8" i="60" a="1"/>
  <c r="E4" i="60" a="1"/>
  <c r="I8" i="69" a="1"/>
  <c r="B6" i="61" a="1"/>
  <c r="O24" i="12" a="1"/>
  <c r="Q9" i="12" a="1"/>
  <c r="F11" i="60" a="1"/>
  <c r="O23" i="12" a="1"/>
  <c r="H10" i="60" a="1"/>
  <c r="K19" i="12" a="1"/>
  <c r="B15" i="12" a="1"/>
  <c r="J6" i="61" a="1"/>
  <c r="C8" i="69" a="1"/>
  <c r="K8" i="12" a="1"/>
  <c r="F4" i="12" a="1"/>
  <c r="O5" i="12" a="1"/>
  <c r="M12" i="12" a="1"/>
  <c r="K9" i="69" a="1"/>
  <c r="G3" i="69" a="1"/>
  <c r="P26" i="12" a="1"/>
  <c r="G20" i="12" a="1"/>
  <c r="E14" i="60" a="1"/>
  <c r="R27" i="12" a="1"/>
  <c r="K21" i="12" a="1"/>
  <c r="M13" i="12" a="1"/>
  <c r="K3" i="12" a="1"/>
  <c r="G4" i="12" a="1"/>
  <c r="G7" i="60" a="1"/>
  <c r="G4" i="69" a="1"/>
  <c r="Q23" i="12" a="1"/>
  <c r="K26" i="12" a="1"/>
  <c r="G9" i="12" a="1"/>
  <c r="F4" i="69" a="1"/>
  <c r="E9" i="12" a="1"/>
  <c r="H3" i="69" a="1"/>
  <c r="F21" i="12" a="1"/>
  <c r="F3" i="12" a="1"/>
  <c r="G6" i="60" a="1"/>
  <c r="K8" i="69" a="1"/>
  <c r="O22" i="12" a="1"/>
  <c r="H5" i="60" a="1"/>
  <c r="F15" i="12" a="1"/>
  <c r="P18" i="12" a="1"/>
  <c r="F13" i="12" a="1"/>
  <c r="I6" i="69" a="1"/>
  <c r="O8" i="12" a="1"/>
  <c r="K5" i="69" a="1"/>
  <c r="G22" i="12" a="1"/>
  <c r="Q27" i="12" a="1"/>
  <c r="O13" i="12" a="1"/>
  <c r="H6" i="60" a="1"/>
  <c r="G14" i="60" a="1"/>
  <c r="L6" i="12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G14" i="12" a="1"/>
  <c r="F9" i="12" a="1"/>
  <c r="E4" i="12" a="1"/>
  <c r="B3" i="12" a="1"/>
  <c r="E11" i="60" a="1"/>
  <c r="E7" i="60" a="1"/>
  <c r="E3" i="60" a="1"/>
  <c r="P4" i="12" a="1"/>
  <c r="E8" i="12" a="1"/>
  <c r="M7" i="12" a="1"/>
  <c r="F27" i="12" a="1"/>
  <c r="E22" i="12" a="1"/>
  <c r="N6" i="61" a="1"/>
  <c r="O27" i="12" a="1"/>
  <c r="G8" i="12" a="1"/>
  <c r="G25" i="12" a="1"/>
  <c r="E13" i="12" a="1"/>
  <c r="M6" i="61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E14" i="12" a="1"/>
  <c r="G10" i="60" a="1"/>
  <c r="P12" i="12" a="1"/>
  <c r="O26" i="12" a="1"/>
  <c r="O4" i="12" a="1"/>
  <c r="F20" i="12" a="1"/>
  <c r="B14" i="12" a="1"/>
  <c r="L6" i="61" a="1"/>
  <c r="Q26" i="12" a="1"/>
  <c r="Q22" i="12" a="1"/>
  <c r="Q18" i="12" a="1"/>
  <c r="Q12" i="12" a="1"/>
  <c r="Q8" i="12" a="1"/>
  <c r="Q4" i="12" a="1"/>
  <c r="M24" i="12" a="1"/>
  <c r="L19" i="12" a="1"/>
  <c r="K12" i="12" a="1"/>
  <c r="M6" i="12" a="1"/>
  <c r="F26" i="12" a="1"/>
  <c r="E21" i="12" a="1"/>
  <c r="G13" i="12" a="1"/>
  <c r="F8" i="12" a="1"/>
  <c r="E3" i="12" a="1"/>
  <c r="F14" i="60" a="1"/>
  <c r="F10" i="60" a="1"/>
  <c r="F6" i="60" a="1"/>
  <c r="K7" i="69" a="1"/>
  <c r="F7" i="69" a="1"/>
  <c r="F3" i="69" a="1"/>
  <c r="K6" i="61" a="1"/>
  <c r="K6" i="61" l="1"/>
  <c r="F3" i="69"/>
  <c r="F7" i="69"/>
  <c r="K7" i="69"/>
  <c r="F6" i="60"/>
  <c r="F10" i="60"/>
  <c r="F14" i="60"/>
  <c r="E3" i="12"/>
  <c r="F8" i="12"/>
  <c r="G13" i="12"/>
  <c r="E21" i="12"/>
  <c r="F26" i="12"/>
  <c r="M6" i="12"/>
  <c r="K12" i="12"/>
  <c r="L19" i="12"/>
  <c r="M24" i="12"/>
  <c r="Q4" i="12"/>
  <c r="Q8" i="12"/>
  <c r="Q12" i="12"/>
  <c r="Q18" i="12"/>
  <c r="Q22" i="12"/>
  <c r="H35" i="59" s="1"/>
  <c r="Q26" i="12"/>
  <c r="H39" i="59" s="1"/>
  <c r="L6" i="61"/>
  <c r="B14" i="12"/>
  <c r="F20" i="12"/>
  <c r="O4" i="12"/>
  <c r="O26" i="12"/>
  <c r="I39" i="59" s="1"/>
  <c r="P12" i="12"/>
  <c r="G10" i="60"/>
  <c r="E14" i="12"/>
  <c r="K7" i="12"/>
  <c r="L12" i="12"/>
  <c r="M19" i="12"/>
  <c r="K25" i="12"/>
  <c r="G38" i="59" s="1"/>
  <c r="R4" i="12"/>
  <c r="R8" i="12"/>
  <c r="R12" i="12"/>
  <c r="R18" i="12"/>
  <c r="R22" i="12"/>
  <c r="R26" i="12"/>
  <c r="M6" i="61"/>
  <c r="E13" i="12"/>
  <c r="G25" i="12"/>
  <c r="G8" i="12"/>
  <c r="O27" i="12"/>
  <c r="I40" i="59" s="1"/>
  <c r="N6" i="61"/>
  <c r="E22" i="12"/>
  <c r="F27" i="12"/>
  <c r="M7" i="12"/>
  <c r="E8" i="12"/>
  <c r="P4" i="12"/>
  <c r="E3" i="60"/>
  <c r="E7" i="60"/>
  <c r="E11" i="60"/>
  <c r="B3" i="12"/>
  <c r="E4" i="12"/>
  <c r="F9" i="12"/>
  <c r="G14" i="12"/>
  <c r="K13" i="12"/>
  <c r="L20" i="12"/>
  <c r="M25" i="12"/>
  <c r="P5" i="12"/>
  <c r="P9" i="12"/>
  <c r="P13" i="12"/>
  <c r="P19" i="12"/>
  <c r="P23" i="12"/>
  <c r="P27" i="12"/>
  <c r="O6" i="61"/>
  <c r="L6" i="12"/>
  <c r="G14" i="60"/>
  <c r="H6" i="60"/>
  <c r="O13" i="12"/>
  <c r="Q27" i="12"/>
  <c r="H40" i="59" s="1"/>
  <c r="G22" i="12"/>
  <c r="K5" i="69"/>
  <c r="O8" i="12"/>
  <c r="I6" i="69"/>
  <c r="F13" i="12"/>
  <c r="P18" i="12"/>
  <c r="F15" i="12"/>
  <c r="H5" i="60"/>
  <c r="O22" i="12"/>
  <c r="I35" i="59" s="1"/>
  <c r="K8" i="69"/>
  <c r="G6" i="60"/>
  <c r="F3" i="12"/>
  <c r="F21" i="12"/>
  <c r="H3" i="69"/>
  <c r="E9" i="12"/>
  <c r="F4" i="69"/>
  <c r="G9" i="12"/>
  <c r="K26" i="12"/>
  <c r="G39" i="59" s="1"/>
  <c r="Q23" i="12"/>
  <c r="H36" i="59" s="1"/>
  <c r="G4" i="69"/>
  <c r="G7" i="60"/>
  <c r="M7" i="60" s="1"/>
  <c r="G4" i="12"/>
  <c r="K3" i="12"/>
  <c r="M13" i="12"/>
  <c r="K21" i="12"/>
  <c r="G34" i="59" s="1"/>
  <c r="R27" i="12"/>
  <c r="E14" i="60"/>
  <c r="G20" i="12"/>
  <c r="P26" i="12"/>
  <c r="G3" i="69"/>
  <c r="K9" i="69"/>
  <c r="M12" i="12"/>
  <c r="O5" i="12"/>
  <c r="F4" i="12"/>
  <c r="K8" i="12"/>
  <c r="C8" i="69"/>
  <c r="J6" i="61"/>
  <c r="B15" i="12"/>
  <c r="K19" i="12"/>
  <c r="G32" i="59" s="1"/>
  <c r="H10" i="60"/>
  <c r="O23" i="12"/>
  <c r="I36" i="59" s="1"/>
  <c r="F11" i="60"/>
  <c r="Q9" i="12"/>
  <c r="O24" i="12"/>
  <c r="I37" i="59" s="1"/>
  <c r="B6" i="61"/>
  <c r="I8" i="69"/>
  <c r="E4" i="60"/>
  <c r="E8" i="60"/>
  <c r="E12" i="60"/>
  <c r="G10" i="12"/>
  <c r="M3" i="12"/>
  <c r="K9" i="12"/>
  <c r="L14" i="12"/>
  <c r="M21" i="12"/>
  <c r="K27" i="12"/>
  <c r="G40" i="59" s="1"/>
  <c r="P6" i="12"/>
  <c r="P10" i="12"/>
  <c r="P14" i="12"/>
  <c r="P20" i="12"/>
  <c r="P24" i="12"/>
  <c r="C6" i="61"/>
  <c r="B3" i="70"/>
  <c r="H13" i="60"/>
  <c r="C9" i="69"/>
  <c r="E26" i="12"/>
  <c r="P8" i="12"/>
  <c r="G7" i="69"/>
  <c r="G3" i="12"/>
  <c r="F14" i="12"/>
  <c r="G21" i="12"/>
  <c r="E27" i="12"/>
  <c r="K20" i="12"/>
  <c r="G33" i="59" s="1"/>
  <c r="I7" i="69"/>
  <c r="L26" i="12"/>
  <c r="H3" i="60"/>
  <c r="K13" i="60" s="1"/>
  <c r="B6" i="12"/>
  <c r="G15" i="12"/>
  <c r="M8" i="12"/>
  <c r="O6" i="12"/>
  <c r="O14" i="12"/>
  <c r="O20" i="12"/>
  <c r="I33" i="59" s="1"/>
  <c r="A3" i="70"/>
  <c r="I4" i="69"/>
  <c r="B7" i="12"/>
  <c r="F5" i="12"/>
  <c r="E18" i="12"/>
  <c r="F23" i="12"/>
  <c r="F8" i="69"/>
  <c r="L13" i="12"/>
  <c r="G3" i="60"/>
  <c r="B5" i="12"/>
  <c r="R19" i="12"/>
  <c r="H8" i="69"/>
  <c r="K14" i="12"/>
  <c r="F8" i="60"/>
  <c r="E11" i="12"/>
  <c r="M14" i="12"/>
  <c r="L27" i="12"/>
  <c r="Q6" i="12"/>
  <c r="Q10" i="12"/>
  <c r="Q14" i="12"/>
  <c r="Q20" i="12"/>
  <c r="H33" i="59" s="1"/>
  <c r="Q24" i="12"/>
  <c r="H37" i="59" s="1"/>
  <c r="D6" i="61"/>
  <c r="C3" i="70"/>
  <c r="L11" i="12"/>
  <c r="H7" i="69"/>
  <c r="H14" i="60"/>
  <c r="G27" i="12"/>
  <c r="Q19" i="12"/>
  <c r="H32" i="59" s="1"/>
  <c r="Q6" i="61"/>
  <c r="K6" i="12"/>
  <c r="M18" i="12"/>
  <c r="K6" i="69"/>
  <c r="E10" i="60"/>
  <c r="L24" i="12"/>
  <c r="P22" i="12"/>
  <c r="L25" i="12"/>
  <c r="F7" i="60"/>
  <c r="M20" i="12"/>
  <c r="Q13" i="12"/>
  <c r="G11" i="60"/>
  <c r="E10" i="12"/>
  <c r="R13" i="12"/>
  <c r="H4" i="69"/>
  <c r="K4" i="12"/>
  <c r="G8" i="60"/>
  <c r="E24" i="12"/>
  <c r="E6" i="61"/>
  <c r="D3" i="70"/>
  <c r="O19" i="12"/>
  <c r="I32" i="59" s="1"/>
  <c r="I3" i="69"/>
  <c r="B4" i="12"/>
  <c r="Q5" i="12"/>
  <c r="P6" i="61"/>
  <c r="L8" i="12"/>
  <c r="C3" i="69"/>
  <c r="G5" i="69"/>
  <c r="G9" i="69"/>
  <c r="G4" i="60"/>
  <c r="G12" i="60"/>
  <c r="B9" i="12"/>
  <c r="E6" i="12"/>
  <c r="F11" i="12"/>
  <c r="G18" i="12"/>
  <c r="L4" i="12"/>
  <c r="M9" i="12"/>
  <c r="K15" i="12"/>
  <c r="L22" i="12"/>
  <c r="M27" i="12"/>
  <c r="R6" i="12"/>
  <c r="R10" i="12"/>
  <c r="R14" i="12"/>
  <c r="R20" i="12"/>
  <c r="R24" i="12"/>
  <c r="M22" i="12"/>
  <c r="O15" i="12"/>
  <c r="F6" i="61"/>
  <c r="E3" i="70"/>
  <c r="H9" i="60"/>
  <c r="G7" i="12"/>
  <c r="O12" i="12"/>
  <c r="L7" i="12"/>
  <c r="O9" i="12"/>
  <c r="F3" i="60"/>
  <c r="F22" i="12"/>
  <c r="R23" i="12"/>
  <c r="C4" i="69"/>
  <c r="H4" i="60"/>
  <c r="B10" i="12"/>
  <c r="G11" i="12"/>
  <c r="M4" i="12"/>
  <c r="K10" i="12"/>
  <c r="O3" i="12"/>
  <c r="O7" i="12"/>
  <c r="O11" i="12"/>
  <c r="O21" i="12"/>
  <c r="I34" i="59" s="1"/>
  <c r="O25" i="12"/>
  <c r="I38" i="59" s="1"/>
  <c r="H6" i="69"/>
  <c r="E6" i="60"/>
  <c r="M11" i="12"/>
  <c r="G26" i="12"/>
  <c r="G8" i="69"/>
  <c r="R9" i="12"/>
  <c r="O10" i="12"/>
  <c r="F5" i="69"/>
  <c r="F9" i="69"/>
  <c r="F4" i="60"/>
  <c r="G23" i="12"/>
  <c r="L9" i="12"/>
  <c r="H12" i="60"/>
  <c r="F6" i="12"/>
  <c r="E19" i="12"/>
  <c r="L15" i="12"/>
  <c r="C5" i="69"/>
  <c r="I9" i="69"/>
  <c r="E5" i="60"/>
  <c r="E13" i="60"/>
  <c r="B11" i="12"/>
  <c r="E12" i="12"/>
  <c r="F19" i="12"/>
  <c r="M15" i="12"/>
  <c r="P21" i="12"/>
  <c r="G6" i="61"/>
  <c r="F3" i="70"/>
  <c r="F10" i="12"/>
  <c r="L3" i="12"/>
  <c r="F12" i="60"/>
  <c r="H5" i="69"/>
  <c r="H8" i="60"/>
  <c r="F24" i="12"/>
  <c r="I5" i="69"/>
  <c r="E9" i="60"/>
  <c r="G6" i="12"/>
  <c r="G24" i="12"/>
  <c r="K5" i="12"/>
  <c r="L10" i="12"/>
  <c r="K23" i="12"/>
  <c r="G36" i="59" s="1"/>
  <c r="P3" i="12"/>
  <c r="P7" i="12"/>
  <c r="P11" i="12"/>
  <c r="P15" i="12"/>
  <c r="P25" i="12"/>
  <c r="H11" i="60"/>
  <c r="E23" i="12"/>
  <c r="M26" i="12"/>
  <c r="G5" i="12"/>
  <c r="F5" i="60"/>
  <c r="K24" i="12"/>
  <c r="G37" i="59" s="1"/>
  <c r="O18" i="12"/>
  <c r="F9" i="60"/>
  <c r="L9" i="60" s="1"/>
  <c r="Q11" i="12"/>
  <c r="H6" i="61"/>
  <c r="G3" i="70"/>
  <c r="H7" i="60"/>
  <c r="E5" i="12"/>
  <c r="L21" i="12"/>
  <c r="B8" i="12"/>
  <c r="F18" i="12"/>
  <c r="K22" i="12"/>
  <c r="G35" i="59" s="1"/>
  <c r="H9" i="69"/>
  <c r="C6" i="69"/>
  <c r="F6" i="69"/>
  <c r="K3" i="69"/>
  <c r="F13" i="60"/>
  <c r="B12" i="12"/>
  <c r="E7" i="12"/>
  <c r="F12" i="12"/>
  <c r="G19" i="12"/>
  <c r="E25" i="12"/>
  <c r="Q21" i="12"/>
  <c r="H34" i="59" s="1"/>
  <c r="C7" i="69"/>
  <c r="G6" i="69"/>
  <c r="K4" i="69"/>
  <c r="G5" i="60"/>
  <c r="G13" i="60"/>
  <c r="F7" i="12"/>
  <c r="F25" i="12"/>
  <c r="M5" i="12"/>
  <c r="K11" i="12"/>
  <c r="L18" i="12"/>
  <c r="M23" i="12"/>
  <c r="R3" i="12"/>
  <c r="R7" i="12"/>
  <c r="R11" i="12"/>
  <c r="R15" i="12"/>
  <c r="R21" i="12"/>
  <c r="R25" i="12"/>
  <c r="I6" i="61"/>
  <c r="H3" i="70"/>
  <c r="E15" i="12"/>
  <c r="R5" i="12"/>
  <c r="L5" i="12"/>
  <c r="M10" i="12"/>
  <c r="K18" i="12"/>
  <c r="L23" i="12"/>
  <c r="Q3" i="12"/>
  <c r="Q7" i="12"/>
  <c r="Q15" i="12"/>
  <c r="Q25" i="12"/>
  <c r="H38" i="59" s="1"/>
  <c r="G9" i="60"/>
  <c r="B13" i="12"/>
  <c r="G12" i="12"/>
  <c r="E20" i="12"/>
  <c r="C25" i="12"/>
  <c r="C26" i="12"/>
  <c r="C27" i="12"/>
  <c r="E24" i="70" l="1"/>
  <c r="E26" i="70" s="1" a="1"/>
  <c r="E26" i="70" s="1"/>
  <c r="J6" i="69" s="1"/>
  <c r="L6" i="69" s="1"/>
  <c r="M6" i="69" s="1"/>
  <c r="F59" i="59" s="1"/>
  <c r="B24" i="70"/>
  <c r="B26" i="70" s="1" a="1"/>
  <c r="B26" i="70" s="1"/>
  <c r="J3" i="69" s="1"/>
  <c r="L3" i="69" s="1"/>
  <c r="M3" i="69" s="1"/>
  <c r="F56" i="59" s="1"/>
  <c r="D24" i="70"/>
  <c r="D26" i="70" a="1"/>
  <c r="D26" i="70" s="1"/>
  <c r="J5" i="69" s="1"/>
  <c r="L5" i="69" s="1"/>
  <c r="M5" i="69" s="1"/>
  <c r="F58" i="59" s="1"/>
  <c r="G24" i="70"/>
  <c r="G26" i="70" a="1"/>
  <c r="G26" i="70" s="1"/>
  <c r="J8" i="69" s="1"/>
  <c r="L8" i="69" s="1"/>
  <c r="M8" i="69" s="1"/>
  <c r="F61" i="59" s="1"/>
  <c r="F24" i="70"/>
  <c r="F26" i="70" a="1"/>
  <c r="F26" i="70" s="1"/>
  <c r="J7" i="69" s="1"/>
  <c r="L7" i="69" s="1"/>
  <c r="M7" i="69" s="1"/>
  <c r="F60" i="59" s="1"/>
  <c r="H24" i="70"/>
  <c r="H26" i="70" a="1"/>
  <c r="H26" i="70" s="1"/>
  <c r="J9" i="69" s="1"/>
  <c r="L9" i="69" s="1"/>
  <c r="M9" i="69" s="1"/>
  <c r="F62" i="59" s="1"/>
  <c r="C24" i="70"/>
  <c r="C26" i="70" s="1" a="1"/>
  <c r="C26" i="70" s="1"/>
  <c r="J4" i="69" s="1"/>
  <c r="L4" i="69" s="1"/>
  <c r="M4" i="69" s="1"/>
  <c r="F57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27" i="12"/>
  <c r="M53" i="59" s="1"/>
  <c r="I26" i="12"/>
  <c r="M52" i="59" s="1"/>
  <c r="H26" i="12"/>
  <c r="L52" i="59" s="1"/>
  <c r="H27" i="12"/>
  <c r="L53" i="59" s="1"/>
  <c r="I25" i="12"/>
  <c r="M51" i="59" s="1"/>
  <c r="J27" i="12" l="1"/>
  <c r="F40" i="59" s="1"/>
  <c r="J26" i="12"/>
  <c r="F39" i="59" s="1"/>
  <c r="H25" i="12"/>
  <c r="J25" i="12" l="1"/>
  <c r="F38" i="59" s="1"/>
  <c r="L51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2" i="59" s="1"/>
  <c r="Q214" i="61"/>
  <c r="I26" i="59" s="1"/>
  <c r="O215" i="61"/>
  <c r="I49" i="59" s="1"/>
  <c r="C214" i="61"/>
  <c r="I15" i="59" s="1"/>
  <c r="K214" i="61"/>
  <c r="M215" i="61"/>
  <c r="J25" i="59" s="1"/>
  <c r="G215" i="61"/>
  <c r="J19" i="59" s="1"/>
  <c r="L214" i="61"/>
  <c r="I24" i="59" s="1"/>
  <c r="K213" i="61"/>
  <c r="H23" i="59" s="1"/>
  <c r="J213" i="61"/>
  <c r="H22" i="59" s="1"/>
  <c r="C213" i="61"/>
  <c r="G45" i="59" s="1"/>
  <c r="J215" i="61"/>
  <c r="G213" i="61"/>
  <c r="H19" i="59" s="1"/>
  <c r="E215" i="61"/>
  <c r="G214" i="61"/>
  <c r="I19" i="59" s="1"/>
  <c r="F214" i="61"/>
  <c r="I18" i="59" s="1"/>
  <c r="P213" i="61"/>
  <c r="G52" i="59" s="1"/>
  <c r="I215" i="61"/>
  <c r="J21" i="59" s="1"/>
  <c r="N215" i="61"/>
  <c r="I46" i="59" s="1"/>
  <c r="H213" i="61"/>
  <c r="H20" i="59" s="1"/>
  <c r="D213" i="61"/>
  <c r="N213" i="61"/>
  <c r="G46" i="59" s="1"/>
  <c r="H215" i="61"/>
  <c r="D214" i="61"/>
  <c r="I214" i="61"/>
  <c r="I21" i="59" s="1"/>
  <c r="I213" i="61"/>
  <c r="H21" i="59" s="1"/>
  <c r="O214" i="61"/>
  <c r="H49" i="59" s="1"/>
  <c r="O213" i="61"/>
  <c r="G49" i="59" s="1"/>
  <c r="I47" i="59"/>
  <c r="M214" i="61"/>
  <c r="I25" i="59" s="1"/>
  <c r="P215" i="61"/>
  <c r="I52" i="59" s="1"/>
  <c r="M213" i="61"/>
  <c r="H25" i="59" s="1"/>
  <c r="C215" i="61"/>
  <c r="N214" i="61"/>
  <c r="L213" i="61"/>
  <c r="H24" i="59" s="1"/>
  <c r="L215" i="61"/>
  <c r="J24" i="59" s="1"/>
  <c r="F215" i="61"/>
  <c r="J18" i="59" s="1"/>
  <c r="F213" i="61"/>
  <c r="H18" i="59" s="1"/>
  <c r="Q213" i="61"/>
  <c r="H26" i="59" s="1"/>
  <c r="H214" i="61"/>
  <c r="I20" i="59" s="1"/>
  <c r="Q215" i="61"/>
  <c r="J26" i="59" s="1"/>
  <c r="E213" i="61"/>
  <c r="H17" i="59" s="1"/>
  <c r="J214" i="61"/>
  <c r="I22" i="59" s="1"/>
  <c r="H50" i="59"/>
  <c r="K215" i="61"/>
  <c r="J23" i="59" s="1"/>
  <c r="D215" i="61"/>
  <c r="J16" i="59" s="1"/>
  <c r="F5" i="59"/>
  <c r="E214" i="61"/>
  <c r="I17" i="59" s="1"/>
  <c r="H48" i="59" l="1"/>
  <c r="I16" i="59"/>
  <c r="G48" i="59"/>
  <c r="H16" i="59"/>
  <c r="H6" i="59"/>
  <c r="J17" i="59"/>
  <c r="H44" i="59"/>
  <c r="I23" i="59"/>
  <c r="H7" i="59"/>
  <c r="J20" i="59"/>
  <c r="H5" i="59"/>
  <c r="J22" i="59"/>
  <c r="I51" i="59"/>
  <c r="G44" i="59"/>
  <c r="H45" i="59"/>
  <c r="G8" i="59"/>
  <c r="F7" i="59"/>
  <c r="H4" i="59"/>
  <c r="G51" i="59"/>
  <c r="H51" i="59"/>
  <c r="F4" i="59"/>
  <c r="H15" i="59"/>
  <c r="I50" i="59"/>
  <c r="G6" i="59"/>
  <c r="G50" i="59"/>
  <c r="H46" i="59"/>
  <c r="G4" i="59"/>
  <c r="I48" i="59"/>
  <c r="I45" i="59"/>
  <c r="J15" i="59"/>
  <c r="I44" i="59"/>
  <c r="G5" i="59"/>
  <c r="F6" i="59"/>
  <c r="G47" i="59"/>
  <c r="H47" i="59"/>
  <c r="G7" i="59"/>
  <c r="F8" i="59"/>
  <c r="H8" i="59"/>
  <c r="M2" i="60" l="1"/>
  <c r="L2" i="60"/>
  <c r="K2" i="60"/>
  <c r="C24" i="12" l="1"/>
  <c r="H24" i="12" l="1"/>
  <c r="L50" i="59" s="1"/>
  <c r="I24" i="12"/>
  <c r="M50" i="59" s="1"/>
  <c r="J24" i="12" l="1"/>
  <c r="F37" i="59" s="1"/>
  <c r="C12" i="60"/>
  <c r="C23" i="12" l="1"/>
  <c r="I23" i="12" l="1"/>
  <c r="M49" i="59" s="1"/>
  <c r="G31" i="59"/>
  <c r="H31" i="59"/>
  <c r="H23" i="12"/>
  <c r="L49" i="59" s="1"/>
  <c r="I31" i="59"/>
  <c r="N34" i="59" l="1"/>
  <c r="N36" i="59"/>
  <c r="N35" i="59"/>
  <c r="N39" i="59"/>
  <c r="N37" i="59"/>
  <c r="N32" i="59"/>
  <c r="N38" i="59"/>
  <c r="N33" i="59"/>
  <c r="N40" i="59"/>
  <c r="L40" i="59"/>
  <c r="L39" i="59"/>
  <c r="L33" i="59"/>
  <c r="L36" i="59"/>
  <c r="L35" i="59"/>
  <c r="L32" i="59"/>
  <c r="L37" i="59"/>
  <c r="L34" i="59"/>
  <c r="L38" i="59"/>
  <c r="M36" i="59"/>
  <c r="M35" i="59"/>
  <c r="M40" i="59"/>
  <c r="M34" i="59"/>
  <c r="M33" i="59"/>
  <c r="M32" i="59"/>
  <c r="M39" i="59"/>
  <c r="M37" i="59"/>
  <c r="M38" i="59"/>
  <c r="N31" i="59"/>
  <c r="M31" i="59"/>
  <c r="L31" i="59"/>
  <c r="J23" i="12"/>
  <c r="F36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F26" i="59" s="1"/>
  <c r="G26" i="59" s="1"/>
  <c r="S7" i="60"/>
  <c r="F19" i="59" s="1"/>
  <c r="S5" i="60"/>
  <c r="F17" i="59" s="1"/>
  <c r="S13" i="60"/>
  <c r="F25" i="59" s="1"/>
  <c r="G25" i="59" s="1"/>
  <c r="S9" i="60"/>
  <c r="F21" i="59" s="1"/>
  <c r="S12" i="60"/>
  <c r="S3" i="60"/>
  <c r="F15" i="59" s="1"/>
  <c r="S11" i="60"/>
  <c r="F23" i="59" s="1"/>
  <c r="S8" i="60"/>
  <c r="F20" i="59" s="1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8" i="59" s="1"/>
  <c r="H21" i="12"/>
  <c r="L47" i="59" s="1"/>
  <c r="I21" i="12" l="1"/>
  <c r="I22" i="12"/>
  <c r="M48" i="59" s="1"/>
  <c r="J21" i="12" l="1"/>
  <c r="F34" i="59" s="1"/>
  <c r="M47" i="59"/>
  <c r="J22" i="12"/>
  <c r="F35" i="59" s="1"/>
  <c r="C20" i="12" l="1"/>
  <c r="I20" i="12" l="1"/>
  <c r="M46" i="59" s="1"/>
  <c r="H20" i="12" l="1"/>
  <c r="J20" i="12" l="1"/>
  <c r="F33" i="59" s="1"/>
  <c r="L46" i="59"/>
  <c r="C19" i="12"/>
  <c r="I19" i="12" l="1"/>
  <c r="M45" i="59" s="1"/>
  <c r="H19" i="12"/>
  <c r="L45" i="59" s="1"/>
  <c r="J19" i="12" l="1"/>
  <c r="F32" i="59" s="1"/>
  <c r="C18" i="12" l="1"/>
  <c r="I18" i="12" l="1"/>
  <c r="M44" i="59" s="1"/>
  <c r="H18" i="12" l="1"/>
  <c r="L44" i="59" s="1"/>
  <c r="J18" i="12" l="1"/>
  <c r="F31" i="59" s="1"/>
  <c r="K40" i="59" l="1"/>
  <c r="O40" i="59" s="1"/>
  <c r="K39" i="59"/>
  <c r="O39" i="59" s="1"/>
  <c r="K38" i="59"/>
  <c r="O38" i="59" s="1"/>
  <c r="K37" i="59"/>
  <c r="O37" i="59" s="1"/>
  <c r="P37" i="59" s="1"/>
  <c r="K36" i="59"/>
  <c r="O36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P38" i="59" l="1"/>
  <c r="P39" i="59"/>
  <c r="P36" i="59"/>
  <c r="P40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1" i="59" l="1"/>
  <c r="P31" i="59" l="1"/>
  <c r="H22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8" i="70"/>
  <c r="H7" i="70"/>
  <c r="H6" i="70"/>
  <c r="H5" i="70"/>
  <c r="H4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F22" i="70"/>
  <c r="F21" i="70"/>
  <c r="F20" i="70"/>
  <c r="F19" i="70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F5" i="70"/>
  <c r="F4" i="70"/>
  <c r="E22" i="70"/>
  <c r="E21" i="70"/>
  <c r="E20" i="70"/>
  <c r="E19" i="70"/>
  <c r="E18" i="70"/>
  <c r="E17" i="70"/>
  <c r="E16" i="70"/>
  <c r="E15" i="70"/>
  <c r="E14" i="70"/>
  <c r="E13" i="70"/>
  <c r="E12" i="70"/>
  <c r="E11" i="70"/>
  <c r="E10" i="70"/>
  <c r="E9" i="70"/>
  <c r="E8" i="70"/>
  <c r="E7" i="70"/>
  <c r="E6" i="70"/>
  <c r="E5" i="70"/>
  <c r="E4" i="70"/>
  <c r="D22" i="70"/>
  <c r="D21" i="70"/>
  <c r="D20" i="70"/>
  <c r="D19" i="70"/>
  <c r="D18" i="70"/>
  <c r="D17" i="70"/>
  <c r="D16" i="70"/>
  <c r="D15" i="70"/>
  <c r="D14" i="70"/>
  <c r="D13" i="70"/>
  <c r="D12" i="70"/>
  <c r="D11" i="70"/>
  <c r="D10" i="70"/>
  <c r="D9" i="70"/>
  <c r="D8" i="70"/>
  <c r="D7" i="70"/>
  <c r="D6" i="70"/>
  <c r="D5" i="70"/>
  <c r="D4" i="70"/>
  <c r="C22" i="70"/>
  <c r="C21" i="70"/>
  <c r="C20" i="70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B22" i="70"/>
  <c r="B21" i="70"/>
  <c r="B20" i="70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Q206" i="61"/>
  <c r="Q205" i="61"/>
  <c r="Q204" i="61"/>
  <c r="Q203" i="61"/>
  <c r="Q202" i="61"/>
  <c r="Q201" i="61"/>
  <c r="Q200" i="61"/>
  <c r="Q199" i="61"/>
  <c r="Q198" i="61"/>
  <c r="Q197" i="61"/>
  <c r="Q196" i="61"/>
  <c r="Q195" i="61"/>
  <c r="Q194" i="61"/>
  <c r="Q193" i="61"/>
  <c r="Q192" i="61"/>
  <c r="Q191" i="61"/>
  <c r="Q190" i="61"/>
  <c r="Q189" i="61"/>
  <c r="Q188" i="61"/>
  <c r="Q187" i="61"/>
  <c r="Q186" i="61"/>
  <c r="Q185" i="61"/>
  <c r="Q184" i="61"/>
  <c r="Q183" i="61"/>
  <c r="Q182" i="61"/>
  <c r="Q181" i="61"/>
  <c r="Q180" i="61"/>
  <c r="Q179" i="61"/>
  <c r="Q178" i="61"/>
  <c r="Q177" i="61"/>
  <c r="Q176" i="61"/>
  <c r="Q175" i="61"/>
  <c r="Q174" i="61"/>
  <c r="Q173" i="61"/>
  <c r="Q172" i="61"/>
  <c r="Q171" i="61"/>
  <c r="Q170" i="61"/>
  <c r="Q169" i="61"/>
  <c r="Q168" i="61"/>
  <c r="Q167" i="61"/>
  <c r="Q166" i="61"/>
  <c r="Q165" i="61"/>
  <c r="Q164" i="61"/>
  <c r="Q163" i="61"/>
  <c r="Q162" i="61"/>
  <c r="Q161" i="61"/>
  <c r="Q160" i="61"/>
  <c r="Q159" i="61"/>
  <c r="Q158" i="61"/>
  <c r="Q157" i="61"/>
  <c r="Q156" i="61"/>
  <c r="Q155" i="61"/>
  <c r="Q154" i="61"/>
  <c r="Q153" i="61"/>
  <c r="Q152" i="61"/>
  <c r="Q151" i="61"/>
  <c r="Q150" i="61"/>
  <c r="Q149" i="61"/>
  <c r="Q148" i="61"/>
  <c r="Q147" i="61"/>
  <c r="Q146" i="61"/>
  <c r="Q145" i="61"/>
  <c r="Q144" i="61"/>
  <c r="Q143" i="61"/>
  <c r="Q142" i="61"/>
  <c r="Q141" i="61"/>
  <c r="Q140" i="61"/>
  <c r="Q139" i="61"/>
  <c r="Q138" i="61"/>
  <c r="Q137" i="61"/>
  <c r="Q136" i="61"/>
  <c r="Q135" i="61"/>
  <c r="Q134" i="61"/>
  <c r="Q133" i="61"/>
  <c r="Q132" i="61"/>
  <c r="Q131" i="61"/>
  <c r="Q130" i="61"/>
  <c r="Q129" i="61"/>
  <c r="Q128" i="61"/>
  <c r="Q127" i="61"/>
  <c r="Q126" i="61"/>
  <c r="Q125" i="61"/>
  <c r="Q124" i="61"/>
  <c r="Q123" i="61"/>
  <c r="Q122" i="61"/>
  <c r="Q121" i="61"/>
  <c r="Q120" i="61"/>
  <c r="Q119" i="61"/>
  <c r="Q118" i="61"/>
  <c r="Q117" i="61"/>
  <c r="Q116" i="61"/>
  <c r="Q115" i="61"/>
  <c r="Q114" i="61"/>
  <c r="Q113" i="61"/>
  <c r="Q112" i="61"/>
  <c r="Q111" i="61"/>
  <c r="Q110" i="61"/>
  <c r="Q109" i="61"/>
  <c r="Q108" i="61"/>
  <c r="Q107" i="61"/>
  <c r="Q106" i="61"/>
  <c r="Q105" i="61"/>
  <c r="Q104" i="61"/>
  <c r="Q103" i="61"/>
  <c r="Q102" i="61"/>
  <c r="Q101" i="61"/>
  <c r="Q100" i="61"/>
  <c r="Q99" i="61"/>
  <c r="Q98" i="61"/>
  <c r="Q97" i="61"/>
  <c r="Q96" i="61"/>
  <c r="Q95" i="61"/>
  <c r="Q94" i="61"/>
  <c r="Q93" i="61"/>
  <c r="Q92" i="61"/>
  <c r="Q91" i="61"/>
  <c r="Q90" i="61"/>
  <c r="Q89" i="61"/>
  <c r="Q88" i="61"/>
  <c r="Q87" i="61"/>
  <c r="Q86" i="61"/>
  <c r="Q85" i="61"/>
  <c r="Q84" i="61"/>
  <c r="Q83" i="61"/>
  <c r="Q82" i="61"/>
  <c r="Q81" i="61"/>
  <c r="Q80" i="61"/>
  <c r="Q79" i="61"/>
  <c r="Q78" i="61"/>
  <c r="Q77" i="61"/>
  <c r="Q76" i="61"/>
  <c r="Q75" i="61"/>
  <c r="Q74" i="61"/>
  <c r="Q73" i="61"/>
  <c r="Q72" i="61"/>
  <c r="Q71" i="61"/>
  <c r="Q70" i="61"/>
  <c r="Q69" i="61"/>
  <c r="Q68" i="61"/>
  <c r="Q67" i="61"/>
  <c r="Q66" i="61"/>
  <c r="Q65" i="61"/>
  <c r="Q64" i="61"/>
  <c r="Q63" i="61"/>
  <c r="Q62" i="61"/>
  <c r="Q61" i="61"/>
  <c r="Q60" i="61"/>
  <c r="Q59" i="61"/>
  <c r="Q58" i="61"/>
  <c r="Q57" i="61"/>
  <c r="Q56" i="61"/>
  <c r="Q55" i="61"/>
  <c r="Q54" i="61"/>
  <c r="Q53" i="61"/>
  <c r="Q52" i="61"/>
  <c r="Q51" i="61"/>
  <c r="Q50" i="61"/>
  <c r="Q49" i="61"/>
  <c r="Q48" i="61"/>
  <c r="Q47" i="61"/>
  <c r="Q46" i="61"/>
  <c r="Q45" i="61"/>
  <c r="Q44" i="61"/>
  <c r="Q43" i="61"/>
  <c r="Q42" i="61"/>
  <c r="Q41" i="61"/>
  <c r="Q40" i="61"/>
  <c r="Q39" i="61"/>
  <c r="Q38" i="61"/>
  <c r="Q37" i="61"/>
  <c r="Q36" i="61"/>
  <c r="Q35" i="61"/>
  <c r="Q34" i="61"/>
  <c r="Q33" i="61"/>
  <c r="Q32" i="61"/>
  <c r="Q31" i="61"/>
  <c r="Q30" i="61"/>
  <c r="Q29" i="61"/>
  <c r="Q28" i="61"/>
  <c r="Q27" i="61"/>
  <c r="Q26" i="61"/>
  <c r="Q25" i="61"/>
  <c r="Q24" i="61"/>
  <c r="Q23" i="61"/>
  <c r="Q22" i="61"/>
  <c r="Q21" i="61"/>
  <c r="Q20" i="61"/>
  <c r="Q19" i="61"/>
  <c r="Q18" i="61"/>
  <c r="Q17" i="61"/>
  <c r="Q16" i="61"/>
  <c r="Q15" i="61"/>
  <c r="Q14" i="61"/>
  <c r="Q13" i="61"/>
  <c r="Q12" i="61"/>
  <c r="Q11" i="61"/>
  <c r="Q10" i="61"/>
  <c r="Q9" i="61"/>
  <c r="Q8" i="61"/>
  <c r="Q7" i="61"/>
  <c r="P206" i="61"/>
  <c r="P205" i="61"/>
  <c r="P204" i="61"/>
  <c r="P203" i="61"/>
  <c r="P202" i="61"/>
  <c r="P201" i="61"/>
  <c r="P200" i="61"/>
  <c r="P199" i="61"/>
  <c r="P198" i="61"/>
  <c r="P197" i="61"/>
  <c r="P196" i="61"/>
  <c r="P195" i="61"/>
  <c r="P194" i="61"/>
  <c r="P193" i="61"/>
  <c r="P192" i="61"/>
  <c r="P191" i="61"/>
  <c r="P190" i="61"/>
  <c r="P189" i="61"/>
  <c r="P188" i="61"/>
  <c r="P187" i="61"/>
  <c r="P186" i="61"/>
  <c r="P185" i="61"/>
  <c r="P184" i="61"/>
  <c r="P183" i="61"/>
  <c r="P182" i="61"/>
  <c r="P181" i="61"/>
  <c r="P180" i="61"/>
  <c r="P179" i="61"/>
  <c r="P178" i="61"/>
  <c r="P177" i="61"/>
  <c r="P176" i="61"/>
  <c r="P175" i="61"/>
  <c r="P174" i="61"/>
  <c r="P173" i="61"/>
  <c r="P172" i="61"/>
  <c r="P171" i="61"/>
  <c r="P170" i="61"/>
  <c r="P169" i="61"/>
  <c r="P168" i="61"/>
  <c r="P167" i="61"/>
  <c r="P166" i="61"/>
  <c r="P165" i="61"/>
  <c r="P164" i="61"/>
  <c r="P163" i="61"/>
  <c r="P162" i="61"/>
  <c r="P161" i="61"/>
  <c r="P160" i="61"/>
  <c r="P159" i="61"/>
  <c r="P158" i="61"/>
  <c r="P157" i="61"/>
  <c r="P156" i="61"/>
  <c r="P155" i="61"/>
  <c r="P154" i="61"/>
  <c r="P153" i="61"/>
  <c r="P152" i="61"/>
  <c r="P151" i="61"/>
  <c r="P150" i="61"/>
  <c r="P149" i="61"/>
  <c r="P148" i="61"/>
  <c r="P147" i="61"/>
  <c r="P146" i="61"/>
  <c r="P145" i="61"/>
  <c r="P144" i="61"/>
  <c r="P143" i="61"/>
  <c r="P142" i="61"/>
  <c r="P141" i="61"/>
  <c r="P140" i="61"/>
  <c r="P139" i="61"/>
  <c r="P138" i="61"/>
  <c r="P137" i="61"/>
  <c r="P136" i="61"/>
  <c r="P135" i="61"/>
  <c r="P134" i="61"/>
  <c r="P133" i="61"/>
  <c r="P132" i="61"/>
  <c r="P131" i="61"/>
  <c r="P130" i="61"/>
  <c r="P129" i="61"/>
  <c r="P128" i="61"/>
  <c r="P127" i="61"/>
  <c r="P126" i="61"/>
  <c r="P125" i="61"/>
  <c r="P124" i="61"/>
  <c r="P123" i="61"/>
  <c r="P122" i="61"/>
  <c r="P121" i="61"/>
  <c r="P120" i="61"/>
  <c r="P119" i="61"/>
  <c r="P118" i="61"/>
  <c r="P117" i="61"/>
  <c r="P116" i="61"/>
  <c r="P115" i="61"/>
  <c r="P114" i="61"/>
  <c r="P113" i="61"/>
  <c r="P112" i="61"/>
  <c r="P111" i="61"/>
  <c r="P110" i="61"/>
  <c r="P109" i="61"/>
  <c r="P108" i="61"/>
  <c r="P107" i="61"/>
  <c r="P106" i="61"/>
  <c r="P105" i="61"/>
  <c r="P104" i="61"/>
  <c r="P103" i="61"/>
  <c r="P102" i="61"/>
  <c r="P101" i="61"/>
  <c r="P100" i="61"/>
  <c r="P99" i="61"/>
  <c r="P98" i="61"/>
  <c r="P97" i="61"/>
  <c r="P96" i="61"/>
  <c r="P95" i="61"/>
  <c r="P94" i="61"/>
  <c r="P93" i="61"/>
  <c r="P92" i="61"/>
  <c r="P91" i="61"/>
  <c r="P90" i="61"/>
  <c r="P89" i="61"/>
  <c r="P88" i="61"/>
  <c r="P87" i="61"/>
  <c r="P86" i="61"/>
  <c r="P85" i="61"/>
  <c r="P84" i="61"/>
  <c r="P83" i="61"/>
  <c r="P82" i="61"/>
  <c r="P81" i="61"/>
  <c r="P80" i="61"/>
  <c r="P79" i="61"/>
  <c r="P78" i="61"/>
  <c r="P77" i="61"/>
  <c r="P76" i="61"/>
  <c r="P75" i="61"/>
  <c r="P74" i="61"/>
  <c r="P73" i="61"/>
  <c r="P72" i="61"/>
  <c r="P71" i="61"/>
  <c r="P70" i="61"/>
  <c r="P69" i="61"/>
  <c r="P68" i="61"/>
  <c r="P67" i="61"/>
  <c r="P66" i="61"/>
  <c r="P65" i="61"/>
  <c r="P64" i="61"/>
  <c r="P63" i="61"/>
  <c r="P62" i="61"/>
  <c r="P61" i="61"/>
  <c r="P60" i="61"/>
  <c r="P59" i="61"/>
  <c r="P58" i="61"/>
  <c r="P57" i="61"/>
  <c r="P56" i="61"/>
  <c r="P55" i="61"/>
  <c r="P54" i="61"/>
  <c r="P53" i="61"/>
  <c r="P52" i="61"/>
  <c r="P51" i="61"/>
  <c r="P50" i="61"/>
  <c r="P49" i="61"/>
  <c r="P48" i="61"/>
  <c r="P47" i="61"/>
  <c r="P46" i="61"/>
  <c r="P45" i="61"/>
  <c r="P44" i="61"/>
  <c r="P43" i="61"/>
  <c r="P42" i="61"/>
  <c r="P41" i="61"/>
  <c r="P40" i="61"/>
  <c r="P39" i="61"/>
  <c r="P38" i="61"/>
  <c r="P37" i="61"/>
  <c r="P36" i="61"/>
  <c r="P35" i="61"/>
  <c r="P34" i="61"/>
  <c r="P33" i="61"/>
  <c r="P32" i="61"/>
  <c r="P31" i="61"/>
  <c r="P30" i="61"/>
  <c r="P29" i="61"/>
  <c r="P28" i="61"/>
  <c r="P27" i="61"/>
  <c r="P26" i="61"/>
  <c r="P25" i="61"/>
  <c r="P24" i="61"/>
  <c r="P23" i="61"/>
  <c r="P22" i="61"/>
  <c r="P21" i="61"/>
  <c r="P20" i="61"/>
  <c r="P19" i="61"/>
  <c r="P18" i="61"/>
  <c r="P17" i="61"/>
  <c r="P16" i="61"/>
  <c r="P15" i="61"/>
  <c r="P14" i="61"/>
  <c r="P13" i="61"/>
  <c r="P12" i="61"/>
  <c r="P11" i="61"/>
  <c r="P10" i="61"/>
  <c r="P9" i="61"/>
  <c r="P8" i="61"/>
  <c r="P7" i="61"/>
  <c r="O206" i="61"/>
  <c r="O205" i="61"/>
  <c r="O204" i="61"/>
  <c r="O203" i="61"/>
  <c r="O202" i="61"/>
  <c r="O201" i="61"/>
  <c r="O200" i="61"/>
  <c r="O199" i="61"/>
  <c r="O198" i="61"/>
  <c r="O197" i="61"/>
  <c r="O196" i="61"/>
  <c r="O195" i="61"/>
  <c r="O194" i="61"/>
  <c r="O193" i="61"/>
  <c r="O192" i="61"/>
  <c r="O191" i="61"/>
  <c r="O190" i="61"/>
  <c r="O189" i="61"/>
  <c r="O188" i="61"/>
  <c r="O187" i="61"/>
  <c r="O186" i="61"/>
  <c r="O185" i="61"/>
  <c r="O184" i="61"/>
  <c r="O183" i="61"/>
  <c r="O182" i="61"/>
  <c r="O181" i="61"/>
  <c r="O180" i="61"/>
  <c r="O179" i="61"/>
  <c r="O178" i="61"/>
  <c r="O177" i="61"/>
  <c r="O176" i="61"/>
  <c r="O175" i="61"/>
  <c r="O174" i="61"/>
  <c r="O173" i="61"/>
  <c r="O172" i="61"/>
  <c r="O171" i="61"/>
  <c r="O170" i="61"/>
  <c r="O169" i="61"/>
  <c r="O168" i="61"/>
  <c r="O167" i="61"/>
  <c r="O166" i="61"/>
  <c r="O165" i="61"/>
  <c r="O164" i="61"/>
  <c r="O163" i="61"/>
  <c r="O162" i="61"/>
  <c r="O161" i="61"/>
  <c r="O160" i="61"/>
  <c r="O159" i="61"/>
  <c r="O158" i="61"/>
  <c r="O157" i="61"/>
  <c r="O156" i="61"/>
  <c r="O155" i="61"/>
  <c r="O154" i="61"/>
  <c r="O153" i="61"/>
  <c r="O152" i="61"/>
  <c r="O151" i="61"/>
  <c r="O150" i="61"/>
  <c r="O149" i="61"/>
  <c r="O148" i="61"/>
  <c r="O147" i="61"/>
  <c r="O146" i="61"/>
  <c r="O145" i="61"/>
  <c r="O144" i="61"/>
  <c r="O143" i="61"/>
  <c r="O142" i="61"/>
  <c r="O141" i="61"/>
  <c r="O140" i="61"/>
  <c r="O139" i="61"/>
  <c r="O138" i="61"/>
  <c r="O137" i="61"/>
  <c r="O136" i="61"/>
  <c r="O135" i="61"/>
  <c r="O134" i="61"/>
  <c r="O133" i="61"/>
  <c r="O132" i="61"/>
  <c r="O131" i="61"/>
  <c r="O130" i="61"/>
  <c r="O129" i="61"/>
  <c r="O128" i="61"/>
  <c r="O127" i="61"/>
  <c r="O126" i="61"/>
  <c r="O125" i="61"/>
  <c r="O124" i="61"/>
  <c r="O123" i="61"/>
  <c r="O122" i="61"/>
  <c r="O121" i="61"/>
  <c r="O120" i="61"/>
  <c r="O119" i="61"/>
  <c r="O118" i="61"/>
  <c r="O117" i="61"/>
  <c r="O116" i="61"/>
  <c r="O115" i="61"/>
  <c r="O114" i="61"/>
  <c r="O113" i="61"/>
  <c r="O112" i="61"/>
  <c r="O111" i="61"/>
  <c r="O110" i="61"/>
  <c r="O109" i="61"/>
  <c r="O108" i="61"/>
  <c r="O107" i="61"/>
  <c r="O106" i="61"/>
  <c r="O105" i="61"/>
  <c r="O104" i="61"/>
  <c r="O103" i="61"/>
  <c r="O102" i="61"/>
  <c r="O101" i="61"/>
  <c r="O100" i="61"/>
  <c r="O99" i="61"/>
  <c r="O98" i="61"/>
  <c r="O97" i="61"/>
  <c r="O96" i="61"/>
  <c r="O95" i="61"/>
  <c r="O94" i="61"/>
  <c r="O93" i="61"/>
  <c r="O92" i="61"/>
  <c r="O91" i="61"/>
  <c r="O90" i="61"/>
  <c r="O89" i="61"/>
  <c r="O88" i="61"/>
  <c r="O87" i="61"/>
  <c r="O86" i="61"/>
  <c r="O85" i="61"/>
  <c r="O84" i="61"/>
  <c r="O83" i="61"/>
  <c r="O82" i="61"/>
  <c r="O81" i="61"/>
  <c r="O80" i="61"/>
  <c r="O79" i="61"/>
  <c r="O78" i="61"/>
  <c r="O77" i="61"/>
  <c r="O76" i="61"/>
  <c r="O75" i="61"/>
  <c r="O74" i="61"/>
  <c r="O73" i="61"/>
  <c r="O72" i="61"/>
  <c r="O71" i="61"/>
  <c r="O70" i="61"/>
  <c r="O69" i="61"/>
  <c r="O68" i="61"/>
  <c r="O67" i="61"/>
  <c r="O66" i="61"/>
  <c r="O65" i="61"/>
  <c r="O64" i="61"/>
  <c r="O63" i="61"/>
  <c r="O62" i="61"/>
  <c r="O61" i="61"/>
  <c r="O60" i="61"/>
  <c r="O59" i="61"/>
  <c r="O58" i="61"/>
  <c r="O57" i="61"/>
  <c r="O56" i="61"/>
  <c r="O55" i="61"/>
  <c r="O54" i="61"/>
  <c r="O53" i="61"/>
  <c r="O52" i="61"/>
  <c r="O51" i="61"/>
  <c r="O50" i="61"/>
  <c r="O49" i="61"/>
  <c r="O48" i="61"/>
  <c r="O47" i="61"/>
  <c r="O46" i="61"/>
  <c r="O45" i="61"/>
  <c r="O44" i="61"/>
  <c r="O43" i="61"/>
  <c r="O42" i="61"/>
  <c r="O41" i="61"/>
  <c r="O40" i="61"/>
  <c r="O39" i="61"/>
  <c r="O38" i="61"/>
  <c r="O37" i="61"/>
  <c r="O36" i="61"/>
  <c r="O35" i="61"/>
  <c r="O34" i="61"/>
  <c r="O33" i="61"/>
  <c r="O32" i="61"/>
  <c r="O31" i="61"/>
  <c r="O30" i="61"/>
  <c r="O29" i="61"/>
  <c r="O28" i="61"/>
  <c r="O27" i="61"/>
  <c r="O26" i="61"/>
  <c r="O25" i="61"/>
  <c r="O24" i="61"/>
  <c r="O23" i="61"/>
  <c r="O22" i="61"/>
  <c r="O21" i="61"/>
  <c r="O20" i="61"/>
  <c r="O19" i="61"/>
  <c r="O18" i="61"/>
  <c r="O17" i="61"/>
  <c r="O16" i="61"/>
  <c r="O15" i="61"/>
  <c r="O14" i="61"/>
  <c r="O13" i="61"/>
  <c r="O12" i="61"/>
  <c r="O11" i="61"/>
  <c r="O10" i="61"/>
  <c r="O9" i="61"/>
  <c r="O8" i="61"/>
  <c r="O7" i="61"/>
  <c r="N206" i="61"/>
  <c r="N205" i="61"/>
  <c r="N204" i="61"/>
  <c r="N203" i="61"/>
  <c r="N202" i="61"/>
  <c r="N201" i="61"/>
  <c r="N200" i="61"/>
  <c r="N199" i="61"/>
  <c r="N198" i="61"/>
  <c r="N197" i="61"/>
  <c r="N196" i="61"/>
  <c r="N195" i="61"/>
  <c r="N194" i="61"/>
  <c r="N193" i="61"/>
  <c r="N192" i="61"/>
  <c r="N191" i="61"/>
  <c r="N190" i="61"/>
  <c r="N189" i="61"/>
  <c r="N188" i="61"/>
  <c r="N187" i="61"/>
  <c r="N186" i="61"/>
  <c r="N185" i="61"/>
  <c r="N184" i="61"/>
  <c r="N183" i="61"/>
  <c r="N182" i="61"/>
  <c r="N181" i="61"/>
  <c r="N180" i="61"/>
  <c r="N179" i="61"/>
  <c r="N178" i="61"/>
  <c r="N177" i="61"/>
  <c r="N176" i="61"/>
  <c r="N175" i="61"/>
  <c r="N174" i="61"/>
  <c r="N173" i="61"/>
  <c r="N172" i="61"/>
  <c r="N171" i="61"/>
  <c r="N170" i="61"/>
  <c r="N169" i="61"/>
  <c r="N168" i="61"/>
  <c r="N167" i="61"/>
  <c r="N166" i="61"/>
  <c r="N165" i="61"/>
  <c r="N164" i="61"/>
  <c r="N163" i="61"/>
  <c r="N162" i="61"/>
  <c r="N161" i="61"/>
  <c r="N160" i="61"/>
  <c r="N159" i="61"/>
  <c r="N158" i="61"/>
  <c r="N157" i="61"/>
  <c r="N156" i="61"/>
  <c r="N155" i="61"/>
  <c r="N154" i="61"/>
  <c r="N153" i="61"/>
  <c r="N152" i="61"/>
  <c r="N151" i="61"/>
  <c r="N150" i="61"/>
  <c r="N149" i="61"/>
  <c r="N148" i="61"/>
  <c r="N147" i="61"/>
  <c r="N146" i="61"/>
  <c r="N145" i="61"/>
  <c r="N144" i="61"/>
  <c r="N143" i="61"/>
  <c r="N142" i="61"/>
  <c r="N141" i="61"/>
  <c r="N140" i="61"/>
  <c r="N139" i="61"/>
  <c r="N138" i="61"/>
  <c r="N137" i="61"/>
  <c r="N136" i="61"/>
  <c r="N135" i="61"/>
  <c r="N134" i="61"/>
  <c r="N133" i="61"/>
  <c r="N132" i="61"/>
  <c r="N131" i="61"/>
  <c r="N130" i="61"/>
  <c r="N129" i="61"/>
  <c r="N128" i="61"/>
  <c r="N127" i="61"/>
  <c r="N126" i="61"/>
  <c r="N125" i="61"/>
  <c r="N124" i="61"/>
  <c r="N123" i="61"/>
  <c r="N122" i="61"/>
  <c r="N121" i="61"/>
  <c r="N120" i="61"/>
  <c r="N119" i="61"/>
  <c r="N118" i="61"/>
  <c r="N117" i="61"/>
  <c r="N116" i="61"/>
  <c r="N115" i="61"/>
  <c r="N114" i="61"/>
  <c r="N113" i="61"/>
  <c r="N112" i="61"/>
  <c r="N111" i="61"/>
  <c r="N110" i="61"/>
  <c r="N109" i="61"/>
  <c r="N108" i="61"/>
  <c r="N107" i="61"/>
  <c r="N106" i="61"/>
  <c r="N105" i="61"/>
  <c r="N104" i="61"/>
  <c r="N103" i="61"/>
  <c r="N102" i="61"/>
  <c r="N101" i="61"/>
  <c r="N100" i="61"/>
  <c r="N99" i="61"/>
  <c r="N98" i="61"/>
  <c r="N97" i="61"/>
  <c r="N96" i="61"/>
  <c r="N95" i="61"/>
  <c r="N94" i="61"/>
  <c r="N93" i="61"/>
  <c r="N92" i="61"/>
  <c r="N91" i="61"/>
  <c r="N90" i="61"/>
  <c r="N89" i="61"/>
  <c r="N88" i="61"/>
  <c r="N87" i="61"/>
  <c r="N86" i="61"/>
  <c r="N85" i="61"/>
  <c r="N84" i="61"/>
  <c r="N83" i="61"/>
  <c r="N82" i="61"/>
  <c r="N81" i="61"/>
  <c r="N80" i="61"/>
  <c r="N79" i="61"/>
  <c r="N78" i="61"/>
  <c r="N77" i="61"/>
  <c r="N76" i="61"/>
  <c r="N75" i="61"/>
  <c r="N74" i="61"/>
  <c r="N73" i="61"/>
  <c r="N72" i="61"/>
  <c r="N71" i="61"/>
  <c r="N70" i="61"/>
  <c r="N69" i="61"/>
  <c r="N68" i="61"/>
  <c r="N67" i="61"/>
  <c r="N66" i="61"/>
  <c r="N65" i="61"/>
  <c r="N64" i="61"/>
  <c r="N63" i="61"/>
  <c r="N62" i="61"/>
  <c r="N61" i="61"/>
  <c r="N60" i="61"/>
  <c r="N59" i="61"/>
  <c r="N58" i="61"/>
  <c r="N57" i="61"/>
  <c r="N56" i="61"/>
  <c r="N55" i="61"/>
  <c r="N54" i="61"/>
  <c r="N53" i="61"/>
  <c r="N52" i="61"/>
  <c r="N51" i="61"/>
  <c r="N50" i="61"/>
  <c r="N49" i="61"/>
  <c r="N48" i="61"/>
  <c r="N47" i="61"/>
  <c r="N46" i="61"/>
  <c r="N45" i="61"/>
  <c r="N44" i="61"/>
  <c r="N43" i="61"/>
  <c r="N42" i="61"/>
  <c r="N41" i="61"/>
  <c r="N40" i="61"/>
  <c r="N39" i="61"/>
  <c r="N38" i="61"/>
  <c r="N37" i="61"/>
  <c r="N36" i="61"/>
  <c r="N35" i="61"/>
  <c r="N34" i="61"/>
  <c r="N33" i="61"/>
  <c r="N32" i="61"/>
  <c r="N31" i="61"/>
  <c r="N30" i="61"/>
  <c r="N29" i="61"/>
  <c r="N28" i="61"/>
  <c r="N27" i="61"/>
  <c r="N26" i="61"/>
  <c r="N25" i="61"/>
  <c r="N24" i="61"/>
  <c r="N23" i="61"/>
  <c r="N22" i="61"/>
  <c r="N21" i="61"/>
  <c r="N20" i="61"/>
  <c r="N19" i="61"/>
  <c r="N18" i="61"/>
  <c r="N17" i="61"/>
  <c r="N16" i="61"/>
  <c r="N15" i="61"/>
  <c r="N14" i="61"/>
  <c r="N13" i="61"/>
  <c r="N12" i="61"/>
  <c r="N11" i="61"/>
  <c r="N10" i="61"/>
  <c r="N9" i="61"/>
  <c r="N8" i="61"/>
  <c r="N7" i="61"/>
  <c r="M206" i="61"/>
  <c r="M205" i="61"/>
  <c r="M204" i="61"/>
  <c r="M203" i="61"/>
  <c r="M202" i="61"/>
  <c r="M201" i="61"/>
  <c r="M200" i="61"/>
  <c r="M199" i="61"/>
  <c r="M198" i="61"/>
  <c r="M197" i="61"/>
  <c r="M196" i="61"/>
  <c r="M195" i="61"/>
  <c r="M194" i="61"/>
  <c r="M193" i="61"/>
  <c r="M192" i="61"/>
  <c r="M191" i="61"/>
  <c r="M190" i="61"/>
  <c r="M189" i="61"/>
  <c r="M188" i="61"/>
  <c r="M187" i="61"/>
  <c r="M186" i="61"/>
  <c r="M185" i="61"/>
  <c r="M184" i="61"/>
  <c r="M183" i="61"/>
  <c r="M182" i="61"/>
  <c r="M181" i="61"/>
  <c r="M180" i="61"/>
  <c r="M179" i="61"/>
  <c r="M178" i="61"/>
  <c r="M177" i="61"/>
  <c r="M176" i="61"/>
  <c r="M175" i="61"/>
  <c r="M174" i="61"/>
  <c r="M173" i="61"/>
  <c r="M172" i="61"/>
  <c r="M171" i="61"/>
  <c r="M170" i="61"/>
  <c r="M169" i="61"/>
  <c r="M168" i="61"/>
  <c r="M167" i="61"/>
  <c r="M166" i="61"/>
  <c r="M165" i="61"/>
  <c r="M164" i="61"/>
  <c r="M163" i="61"/>
  <c r="M162" i="61"/>
  <c r="M161" i="61"/>
  <c r="M160" i="61"/>
  <c r="M159" i="61"/>
  <c r="M158" i="61"/>
  <c r="M157" i="61"/>
  <c r="M156" i="61"/>
  <c r="M155" i="61"/>
  <c r="M154" i="61"/>
  <c r="M153" i="61"/>
  <c r="M152" i="61"/>
  <c r="M151" i="61"/>
  <c r="M150" i="61"/>
  <c r="M149" i="61"/>
  <c r="M148" i="61"/>
  <c r="M147" i="61"/>
  <c r="M146" i="61"/>
  <c r="M145" i="61"/>
  <c r="M144" i="61"/>
  <c r="M143" i="61"/>
  <c r="M142" i="61"/>
  <c r="M141" i="61"/>
  <c r="M140" i="61"/>
  <c r="M139" i="61"/>
  <c r="M138" i="61"/>
  <c r="M137" i="61"/>
  <c r="M136" i="61"/>
  <c r="M135" i="61"/>
  <c r="M134" i="61"/>
  <c r="M133" i="61"/>
  <c r="M132" i="61"/>
  <c r="M131" i="61"/>
  <c r="M130" i="61"/>
  <c r="M129" i="61"/>
  <c r="M128" i="61"/>
  <c r="M127" i="61"/>
  <c r="M126" i="61"/>
  <c r="M125" i="61"/>
  <c r="M124" i="61"/>
  <c r="M123" i="61"/>
  <c r="M122" i="61"/>
  <c r="M121" i="61"/>
  <c r="M120" i="61"/>
  <c r="M119" i="61"/>
  <c r="M118" i="61"/>
  <c r="M117" i="61"/>
  <c r="M116" i="61"/>
  <c r="M115" i="61"/>
  <c r="M114" i="61"/>
  <c r="M113" i="61"/>
  <c r="M112" i="61"/>
  <c r="M111" i="61"/>
  <c r="M110" i="61"/>
  <c r="M109" i="61"/>
  <c r="M108" i="61"/>
  <c r="M107" i="61"/>
  <c r="M106" i="61"/>
  <c r="M105" i="61"/>
  <c r="M104" i="61"/>
  <c r="M103" i="61"/>
  <c r="M102" i="61"/>
  <c r="M101" i="61"/>
  <c r="M100" i="61"/>
  <c r="M99" i="61"/>
  <c r="M98" i="61"/>
  <c r="M97" i="61"/>
  <c r="M96" i="61"/>
  <c r="M95" i="61"/>
  <c r="M94" i="61"/>
  <c r="M93" i="61"/>
  <c r="M92" i="61"/>
  <c r="M91" i="61"/>
  <c r="M90" i="61"/>
  <c r="M89" i="61"/>
  <c r="M88" i="61"/>
  <c r="M87" i="61"/>
  <c r="M86" i="61"/>
  <c r="M85" i="61"/>
  <c r="M84" i="61"/>
  <c r="M83" i="61"/>
  <c r="M82" i="61"/>
  <c r="M81" i="61"/>
  <c r="M80" i="61"/>
  <c r="M79" i="61"/>
  <c r="M78" i="61"/>
  <c r="M77" i="61"/>
  <c r="M76" i="61"/>
  <c r="M75" i="61"/>
  <c r="M74" i="61"/>
  <c r="M73" i="61"/>
  <c r="M72" i="61"/>
  <c r="M71" i="61"/>
  <c r="M70" i="61"/>
  <c r="M69" i="61"/>
  <c r="M68" i="61"/>
  <c r="M67" i="61"/>
  <c r="M66" i="61"/>
  <c r="M65" i="61"/>
  <c r="M64" i="61"/>
  <c r="M63" i="61"/>
  <c r="M62" i="61"/>
  <c r="M61" i="61"/>
  <c r="M60" i="61"/>
  <c r="M59" i="61"/>
  <c r="M58" i="61"/>
  <c r="M57" i="61"/>
  <c r="M56" i="61"/>
  <c r="M55" i="61"/>
  <c r="M54" i="61"/>
  <c r="M53" i="61"/>
  <c r="M52" i="61"/>
  <c r="M51" i="61"/>
  <c r="M50" i="61"/>
  <c r="M49" i="61"/>
  <c r="M48" i="61"/>
  <c r="M47" i="61"/>
  <c r="M46" i="61"/>
  <c r="M45" i="61"/>
  <c r="M44" i="61"/>
  <c r="M43" i="61"/>
  <c r="M42" i="61"/>
  <c r="M41" i="61"/>
  <c r="M40" i="61"/>
  <c r="M39" i="61"/>
  <c r="M38" i="61"/>
  <c r="M37" i="61"/>
  <c r="M36" i="61"/>
  <c r="M35" i="61"/>
  <c r="M34" i="61"/>
  <c r="M33" i="61"/>
  <c r="M32" i="61"/>
  <c r="M31" i="61"/>
  <c r="M30" i="61"/>
  <c r="M29" i="61"/>
  <c r="M28" i="61"/>
  <c r="M27" i="61"/>
  <c r="M26" i="61"/>
  <c r="M25" i="61"/>
  <c r="M24" i="61"/>
  <c r="M23" i="61"/>
  <c r="M22" i="61"/>
  <c r="M21" i="61"/>
  <c r="M20" i="61"/>
  <c r="M19" i="61"/>
  <c r="M18" i="61"/>
  <c r="M17" i="61"/>
  <c r="M16" i="61"/>
  <c r="M15" i="61"/>
  <c r="M14" i="61"/>
  <c r="M13" i="61"/>
  <c r="M12" i="61"/>
  <c r="M11" i="61"/>
  <c r="M10" i="61"/>
  <c r="M9" i="61"/>
  <c r="M8" i="61"/>
  <c r="M7" i="61"/>
  <c r="L206" i="61"/>
  <c r="L205" i="61"/>
  <c r="L204" i="61"/>
  <c r="L203" i="61"/>
  <c r="L202" i="61"/>
  <c r="L201" i="61"/>
  <c r="L200" i="61"/>
  <c r="L199" i="61"/>
  <c r="L198" i="61"/>
  <c r="L197" i="61"/>
  <c r="L196" i="61"/>
  <c r="L195" i="61"/>
  <c r="L194" i="61"/>
  <c r="L193" i="61"/>
  <c r="L192" i="61"/>
  <c r="L191" i="61"/>
  <c r="L190" i="61"/>
  <c r="L189" i="61"/>
  <c r="L188" i="61"/>
  <c r="L187" i="61"/>
  <c r="L186" i="61"/>
  <c r="L185" i="61"/>
  <c r="L184" i="61"/>
  <c r="L183" i="61"/>
  <c r="L182" i="61"/>
  <c r="L181" i="61"/>
  <c r="L180" i="61"/>
  <c r="L179" i="61"/>
  <c r="L178" i="61"/>
  <c r="L177" i="61"/>
  <c r="L176" i="61"/>
  <c r="L175" i="61"/>
  <c r="L174" i="61"/>
  <c r="L173" i="61"/>
  <c r="L172" i="61"/>
  <c r="L171" i="61"/>
  <c r="L170" i="61"/>
  <c r="L169" i="61"/>
  <c r="L168" i="61"/>
  <c r="L167" i="61"/>
  <c r="L166" i="61"/>
  <c r="L165" i="61"/>
  <c r="L164" i="61"/>
  <c r="L163" i="61"/>
  <c r="L162" i="61"/>
  <c r="L161" i="61"/>
  <c r="L160" i="61"/>
  <c r="L159" i="61"/>
  <c r="L158" i="61"/>
  <c r="L157" i="61"/>
  <c r="L156" i="61"/>
  <c r="L155" i="61"/>
  <c r="L154" i="61"/>
  <c r="L153" i="61"/>
  <c r="L152" i="61"/>
  <c r="L151" i="61"/>
  <c r="L150" i="61"/>
  <c r="L149" i="61"/>
  <c r="L148" i="61"/>
  <c r="L147" i="61"/>
  <c r="L146" i="61"/>
  <c r="L145" i="61"/>
  <c r="L144" i="61"/>
  <c r="L143" i="61"/>
  <c r="L142" i="61"/>
  <c r="L141" i="61"/>
  <c r="L140" i="61"/>
  <c r="L139" i="61"/>
  <c r="L138" i="61"/>
  <c r="L137" i="61"/>
  <c r="L136" i="61"/>
  <c r="L135" i="61"/>
  <c r="L134" i="61"/>
  <c r="L133" i="61"/>
  <c r="L132" i="61"/>
  <c r="L131" i="61"/>
  <c r="L130" i="61"/>
  <c r="L129" i="61"/>
  <c r="L128" i="61"/>
  <c r="L127" i="61"/>
  <c r="L126" i="61"/>
  <c r="L125" i="61"/>
  <c r="L124" i="61"/>
  <c r="L123" i="61"/>
  <c r="L122" i="61"/>
  <c r="L121" i="61"/>
  <c r="L120" i="61"/>
  <c r="L119" i="61"/>
  <c r="L118" i="61"/>
  <c r="L117" i="61"/>
  <c r="L116" i="61"/>
  <c r="L115" i="61"/>
  <c r="L114" i="61"/>
  <c r="L113" i="61"/>
  <c r="L112" i="61"/>
  <c r="L111" i="61"/>
  <c r="L110" i="61"/>
  <c r="L109" i="61"/>
  <c r="L108" i="61"/>
  <c r="L107" i="61"/>
  <c r="L106" i="61"/>
  <c r="L105" i="61"/>
  <c r="L104" i="61"/>
  <c r="L103" i="61"/>
  <c r="L102" i="61"/>
  <c r="L101" i="61"/>
  <c r="L100" i="61"/>
  <c r="L99" i="61"/>
  <c r="L98" i="61"/>
  <c r="L97" i="61"/>
  <c r="L96" i="61"/>
  <c r="L95" i="61"/>
  <c r="L94" i="61"/>
  <c r="L93" i="61"/>
  <c r="L92" i="61"/>
  <c r="L91" i="61"/>
  <c r="L90" i="61"/>
  <c r="L89" i="61"/>
  <c r="L88" i="61"/>
  <c r="L87" i="61"/>
  <c r="L86" i="61"/>
  <c r="L85" i="61"/>
  <c r="L84" i="61"/>
  <c r="L83" i="61"/>
  <c r="L82" i="61"/>
  <c r="L81" i="61"/>
  <c r="L80" i="61"/>
  <c r="L79" i="61"/>
  <c r="L78" i="61"/>
  <c r="L77" i="61"/>
  <c r="L76" i="61"/>
  <c r="L75" i="61"/>
  <c r="L74" i="61"/>
  <c r="L73" i="61"/>
  <c r="L72" i="61"/>
  <c r="L71" i="61"/>
  <c r="L70" i="61"/>
  <c r="L69" i="61"/>
  <c r="L68" i="61"/>
  <c r="L67" i="61"/>
  <c r="L66" i="61"/>
  <c r="L65" i="61"/>
  <c r="L64" i="61"/>
  <c r="L63" i="61"/>
  <c r="L62" i="61"/>
  <c r="L61" i="61"/>
  <c r="L60" i="61"/>
  <c r="L59" i="61"/>
  <c r="L58" i="61"/>
  <c r="L57" i="61"/>
  <c r="L56" i="61"/>
  <c r="L55" i="61"/>
  <c r="L54" i="61"/>
  <c r="L53" i="61"/>
  <c r="L52" i="61"/>
  <c r="L51" i="61"/>
  <c r="L50" i="61"/>
  <c r="L49" i="61"/>
  <c r="L48" i="61"/>
  <c r="L47" i="61"/>
  <c r="L46" i="61"/>
  <c r="L45" i="61"/>
  <c r="L44" i="61"/>
  <c r="L43" i="61"/>
  <c r="L42" i="61"/>
  <c r="L41" i="61"/>
  <c r="L40" i="61"/>
  <c r="L39" i="61"/>
  <c r="L38" i="61"/>
  <c r="L37" i="61"/>
  <c r="L36" i="61"/>
  <c r="L35" i="61"/>
  <c r="L34" i="61"/>
  <c r="L33" i="61"/>
  <c r="L32" i="61"/>
  <c r="L31" i="61"/>
  <c r="L30" i="61"/>
  <c r="L29" i="61"/>
  <c r="L28" i="61"/>
  <c r="L27" i="61"/>
  <c r="L26" i="61"/>
  <c r="L25" i="61"/>
  <c r="L24" i="61"/>
  <c r="L23" i="61"/>
  <c r="L22" i="61"/>
  <c r="L21" i="61"/>
  <c r="L20" i="61"/>
  <c r="L19" i="61"/>
  <c r="L18" i="61"/>
  <c r="L17" i="61"/>
  <c r="L16" i="61"/>
  <c r="L15" i="61"/>
  <c r="L14" i="61"/>
  <c r="L13" i="61"/>
  <c r="L12" i="61"/>
  <c r="L11" i="61"/>
  <c r="L10" i="61"/>
  <c r="L9" i="61"/>
  <c r="L8" i="61"/>
  <c r="L7" i="61"/>
  <c r="K206" i="61"/>
  <c r="K205" i="61"/>
  <c r="K204" i="61"/>
  <c r="K203" i="61"/>
  <c r="K202" i="61"/>
  <c r="K201" i="61"/>
  <c r="K200" i="61"/>
  <c r="K199" i="61"/>
  <c r="K198" i="61"/>
  <c r="K197" i="61"/>
  <c r="K196" i="61"/>
  <c r="K195" i="61"/>
  <c r="K194" i="61"/>
  <c r="K193" i="61"/>
  <c r="K192" i="61"/>
  <c r="K191" i="61"/>
  <c r="K190" i="61"/>
  <c r="K189" i="61"/>
  <c r="K188" i="61"/>
  <c r="K187" i="61"/>
  <c r="K186" i="61"/>
  <c r="K185" i="61"/>
  <c r="K184" i="61"/>
  <c r="K183" i="61"/>
  <c r="K182" i="61"/>
  <c r="K181" i="61"/>
  <c r="K180" i="61"/>
  <c r="K179" i="61"/>
  <c r="K178" i="61"/>
  <c r="K177" i="61"/>
  <c r="K176" i="61"/>
  <c r="K175" i="61"/>
  <c r="K174" i="61"/>
  <c r="K173" i="61"/>
  <c r="K172" i="61"/>
  <c r="K171" i="61"/>
  <c r="K170" i="61"/>
  <c r="K169" i="61"/>
  <c r="K168" i="61"/>
  <c r="K167" i="61"/>
  <c r="K166" i="61"/>
  <c r="K165" i="61"/>
  <c r="K164" i="61"/>
  <c r="K163" i="61"/>
  <c r="K162" i="61"/>
  <c r="K161" i="61"/>
  <c r="K160" i="61"/>
  <c r="K159" i="61"/>
  <c r="K158" i="61"/>
  <c r="K157" i="61"/>
  <c r="K156" i="61"/>
  <c r="K155" i="61"/>
  <c r="K154" i="61"/>
  <c r="K153" i="61"/>
  <c r="K152" i="61"/>
  <c r="K151" i="61"/>
  <c r="K150" i="61"/>
  <c r="K149" i="61"/>
  <c r="K148" i="61"/>
  <c r="K147" i="61"/>
  <c r="K146" i="61"/>
  <c r="K145" i="61"/>
  <c r="K144" i="61"/>
  <c r="K143" i="61"/>
  <c r="K142" i="61"/>
  <c r="K141" i="61"/>
  <c r="K140" i="61"/>
  <c r="K139" i="61"/>
  <c r="K138" i="61"/>
  <c r="K137" i="61"/>
  <c r="K136" i="61"/>
  <c r="K135" i="61"/>
  <c r="K134" i="61"/>
  <c r="K133" i="61"/>
  <c r="K132" i="61"/>
  <c r="K131" i="61"/>
  <c r="K130" i="61"/>
  <c r="K129" i="61"/>
  <c r="K128" i="61"/>
  <c r="K127" i="61"/>
  <c r="K126" i="61"/>
  <c r="K125" i="61"/>
  <c r="K124" i="61"/>
  <c r="K123" i="61"/>
  <c r="K122" i="61"/>
  <c r="K121" i="61"/>
  <c r="K120" i="61"/>
  <c r="K119" i="61"/>
  <c r="K118" i="61"/>
  <c r="K117" i="61"/>
  <c r="K116" i="61"/>
  <c r="K115" i="61"/>
  <c r="K114" i="61"/>
  <c r="K113" i="61"/>
  <c r="K112" i="61"/>
  <c r="K111" i="61"/>
  <c r="K110" i="61"/>
  <c r="K109" i="61"/>
  <c r="K108" i="61"/>
  <c r="K107" i="61"/>
  <c r="K106" i="61"/>
  <c r="K105" i="61"/>
  <c r="K104" i="61"/>
  <c r="K103" i="61"/>
  <c r="K102" i="61"/>
  <c r="K101" i="61"/>
  <c r="K100" i="61"/>
  <c r="K99" i="61"/>
  <c r="K98" i="61"/>
  <c r="K97" i="61"/>
  <c r="K96" i="61"/>
  <c r="K95" i="61"/>
  <c r="K94" i="61"/>
  <c r="K93" i="61"/>
  <c r="K92" i="61"/>
  <c r="K91" i="61"/>
  <c r="K90" i="61"/>
  <c r="K89" i="61"/>
  <c r="K88" i="61"/>
  <c r="K87" i="61"/>
  <c r="K86" i="61"/>
  <c r="K85" i="61"/>
  <c r="K84" i="6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8" i="61"/>
  <c r="K57" i="61"/>
  <c r="K56" i="61"/>
  <c r="K55" i="61"/>
  <c r="K54" i="61"/>
  <c r="K53" i="61"/>
  <c r="K52" i="61"/>
  <c r="K51" i="61"/>
  <c r="K50" i="61"/>
  <c r="K49" i="61"/>
  <c r="K48" i="61"/>
  <c r="K47" i="61"/>
  <c r="K46" i="61"/>
  <c r="K45" i="61"/>
  <c r="K44" i="61"/>
  <c r="K43" i="61"/>
  <c r="K42" i="61"/>
  <c r="K41" i="61"/>
  <c r="K40" i="61"/>
  <c r="K39" i="61"/>
  <c r="K38" i="61"/>
  <c r="K37" i="61"/>
  <c r="K36" i="61"/>
  <c r="K35" i="61"/>
  <c r="K34" i="61"/>
  <c r="K33" i="61"/>
  <c r="K32" i="61"/>
  <c r="K31" i="61"/>
  <c r="K30" i="61"/>
  <c r="K29" i="61"/>
  <c r="K28" i="61"/>
  <c r="K27" i="61"/>
  <c r="K26" i="61"/>
  <c r="K25" i="61"/>
  <c r="K24" i="61"/>
  <c r="K23" i="61"/>
  <c r="K22" i="61"/>
  <c r="K21" i="61"/>
  <c r="K20" i="61"/>
  <c r="K19" i="61"/>
  <c r="K18" i="61"/>
  <c r="K17" i="61"/>
  <c r="K16" i="61"/>
  <c r="K15" i="61"/>
  <c r="K14" i="61"/>
  <c r="K13" i="61"/>
  <c r="K12" i="61"/>
  <c r="K11" i="61"/>
  <c r="K10" i="61"/>
  <c r="K9" i="61"/>
  <c r="K8" i="61"/>
  <c r="K7" i="61"/>
  <c r="J206" i="61"/>
  <c r="J205" i="61"/>
  <c r="J204" i="61"/>
  <c r="J203" i="61"/>
  <c r="J202" i="61"/>
  <c r="J201" i="61"/>
  <c r="J200" i="61"/>
  <c r="J199" i="61"/>
  <c r="J198" i="61"/>
  <c r="J197" i="61"/>
  <c r="J196" i="61"/>
  <c r="J195" i="61"/>
  <c r="J194" i="61"/>
  <c r="J193" i="61"/>
  <c r="J192" i="61"/>
  <c r="J191" i="61"/>
  <c r="J190" i="61"/>
  <c r="J189" i="61"/>
  <c r="J188" i="61"/>
  <c r="J187" i="61"/>
  <c r="J186" i="61"/>
  <c r="J185" i="61"/>
  <c r="J184" i="61"/>
  <c r="J183" i="61"/>
  <c r="J182" i="61"/>
  <c r="J181" i="61"/>
  <c r="J180" i="61"/>
  <c r="J179" i="61"/>
  <c r="J178" i="61"/>
  <c r="J177" i="61"/>
  <c r="J176" i="61"/>
  <c r="J175" i="61"/>
  <c r="J174" i="61"/>
  <c r="J173" i="61"/>
  <c r="J172" i="61"/>
  <c r="J171" i="61"/>
  <c r="J170" i="61"/>
  <c r="J169" i="61"/>
  <c r="J168" i="61"/>
  <c r="J167" i="61"/>
  <c r="J166" i="61"/>
  <c r="J165" i="61"/>
  <c r="J164" i="61"/>
  <c r="J163" i="61"/>
  <c r="J162" i="61"/>
  <c r="J161" i="61"/>
  <c r="J160" i="61"/>
  <c r="J159" i="61"/>
  <c r="J158" i="61"/>
  <c r="J157" i="61"/>
  <c r="J156" i="61"/>
  <c r="J155" i="61"/>
  <c r="J154" i="61"/>
  <c r="J153" i="61"/>
  <c r="J152" i="61"/>
  <c r="J151" i="61"/>
  <c r="J150" i="61"/>
  <c r="J149" i="61"/>
  <c r="J148" i="61"/>
  <c r="J147" i="61"/>
  <c r="J146" i="61"/>
  <c r="J145" i="61"/>
  <c r="J144" i="61"/>
  <c r="J143" i="61"/>
  <c r="J142" i="61"/>
  <c r="J141" i="61"/>
  <c r="J140" i="61"/>
  <c r="J139" i="61"/>
  <c r="J138" i="61"/>
  <c r="J137" i="61"/>
  <c r="J136" i="61"/>
  <c r="J135" i="61"/>
  <c r="J134" i="61"/>
  <c r="J133" i="61"/>
  <c r="J132" i="61"/>
  <c r="J131" i="61"/>
  <c r="J130" i="61"/>
  <c r="J129" i="61"/>
  <c r="J128" i="61"/>
  <c r="J127" i="61"/>
  <c r="J126" i="61"/>
  <c r="J125" i="61"/>
  <c r="J124" i="61"/>
  <c r="J123" i="61"/>
  <c r="J122" i="61"/>
  <c r="J121" i="61"/>
  <c r="J120" i="61"/>
  <c r="J119" i="61"/>
  <c r="J118" i="61"/>
  <c r="J117" i="61"/>
  <c r="J116" i="61"/>
  <c r="J115" i="61"/>
  <c r="J114" i="61"/>
  <c r="J113" i="61"/>
  <c r="J112" i="61"/>
  <c r="J111" i="61"/>
  <c r="J110" i="61"/>
  <c r="J109" i="61"/>
  <c r="J108" i="61"/>
  <c r="J107" i="61"/>
  <c r="J106" i="61"/>
  <c r="J105" i="61"/>
  <c r="J104" i="61"/>
  <c r="J103" i="61"/>
  <c r="J102" i="61"/>
  <c r="J101" i="61"/>
  <c r="J100" i="61"/>
  <c r="J99" i="61"/>
  <c r="J98" i="61"/>
  <c r="J97" i="61"/>
  <c r="J96" i="61"/>
  <c r="J95" i="61"/>
  <c r="J94" i="61"/>
  <c r="J93" i="61"/>
  <c r="J92" i="61"/>
  <c r="J91" i="61"/>
  <c r="J90" i="61"/>
  <c r="J89" i="61"/>
  <c r="J88" i="61"/>
  <c r="J87" i="61"/>
  <c r="J86" i="61"/>
  <c r="J85" i="61"/>
  <c r="J84" i="61"/>
  <c r="J83" i="61"/>
  <c r="J82" i="61"/>
  <c r="J81" i="61"/>
  <c r="J80" i="61"/>
  <c r="J79" i="61"/>
  <c r="J78" i="61"/>
  <c r="J77" i="61"/>
  <c r="J76" i="61"/>
  <c r="J75" i="61"/>
  <c r="J74" i="61"/>
  <c r="J73" i="61"/>
  <c r="J72" i="61"/>
  <c r="J71" i="61"/>
  <c r="J70" i="61"/>
  <c r="J69" i="61"/>
  <c r="J68" i="61"/>
  <c r="J67" i="61"/>
  <c r="J66" i="61"/>
  <c r="J65" i="61"/>
  <c r="J64" i="61"/>
  <c r="J63" i="61"/>
  <c r="J62" i="61"/>
  <c r="J61" i="61"/>
  <c r="J60" i="61"/>
  <c r="J59" i="61"/>
  <c r="J58" i="61"/>
  <c r="J57" i="61"/>
  <c r="J56" i="61"/>
  <c r="J55" i="61"/>
  <c r="J54" i="61"/>
  <c r="J53" i="61"/>
  <c r="J52" i="61"/>
  <c r="J51" i="61"/>
  <c r="J50" i="61"/>
  <c r="J49" i="61"/>
  <c r="J48" i="61"/>
  <c r="J47" i="61"/>
  <c r="J46" i="61"/>
  <c r="J45" i="61"/>
  <c r="J44" i="61"/>
  <c r="J43" i="61"/>
  <c r="J42" i="61"/>
  <c r="J41" i="61"/>
  <c r="J40" i="61"/>
  <c r="J39" i="61"/>
  <c r="J38" i="61"/>
  <c r="J37" i="61"/>
  <c r="J36" i="61"/>
  <c r="J35" i="61"/>
  <c r="J34" i="61"/>
  <c r="J33" i="61"/>
  <c r="J32" i="61"/>
  <c r="J31" i="61"/>
  <c r="J30" i="61"/>
  <c r="J29" i="61"/>
  <c r="J28" i="61"/>
  <c r="J27" i="61"/>
  <c r="J26" i="61"/>
  <c r="J25" i="61"/>
  <c r="J24" i="61"/>
  <c r="J23" i="61"/>
  <c r="J22" i="61"/>
  <c r="J21" i="61"/>
  <c r="J20" i="61"/>
  <c r="J19" i="61"/>
  <c r="J18" i="61"/>
  <c r="J17" i="61"/>
  <c r="J16" i="61"/>
  <c r="J15" i="61"/>
  <c r="J14" i="61"/>
  <c r="J13" i="61"/>
  <c r="J12" i="61"/>
  <c r="J11" i="61"/>
  <c r="J10" i="61"/>
  <c r="J9" i="61"/>
  <c r="J8" i="61"/>
  <c r="J7" i="61"/>
  <c r="I206" i="61"/>
  <c r="I205" i="61"/>
  <c r="I204" i="61"/>
  <c r="I203" i="61"/>
  <c r="I202" i="61"/>
  <c r="I201" i="61"/>
  <c r="I200" i="61"/>
  <c r="I199" i="61"/>
  <c r="I198" i="61"/>
  <c r="I197" i="61"/>
  <c r="I196" i="61"/>
  <c r="I195" i="61"/>
  <c r="I194" i="61"/>
  <c r="I193" i="61"/>
  <c r="I192" i="61"/>
  <c r="I191" i="61"/>
  <c r="I190" i="61"/>
  <c r="I189" i="61"/>
  <c r="I188" i="61"/>
  <c r="I187" i="61"/>
  <c r="I186" i="61"/>
  <c r="I185" i="61"/>
  <c r="I184" i="61"/>
  <c r="I183" i="61"/>
  <c r="I182" i="61"/>
  <c r="I181" i="61"/>
  <c r="I180" i="61"/>
  <c r="I179" i="61"/>
  <c r="I178" i="61"/>
  <c r="I177" i="61"/>
  <c r="I176" i="61"/>
  <c r="I175" i="61"/>
  <c r="I174" i="61"/>
  <c r="I173" i="61"/>
  <c r="I172" i="61"/>
  <c r="I171" i="61"/>
  <c r="I170" i="61"/>
  <c r="I169" i="61"/>
  <c r="I168" i="61"/>
  <c r="I167" i="61"/>
  <c r="I166" i="61"/>
  <c r="I165" i="61"/>
  <c r="I164" i="61"/>
  <c r="I163" i="61"/>
  <c r="I162" i="61"/>
  <c r="I161" i="61"/>
  <c r="I160" i="61"/>
  <c r="I159" i="61"/>
  <c r="I158" i="61"/>
  <c r="I157" i="61"/>
  <c r="I156" i="61"/>
  <c r="I155" i="61"/>
  <c r="I154" i="61"/>
  <c r="I153" i="61"/>
  <c r="I152" i="61"/>
  <c r="I151" i="61"/>
  <c r="I150" i="61"/>
  <c r="I149" i="61"/>
  <c r="I148" i="61"/>
  <c r="I147" i="61"/>
  <c r="I146" i="61"/>
  <c r="I145" i="61"/>
  <c r="I144" i="61"/>
  <c r="I143" i="61"/>
  <c r="I142" i="61"/>
  <c r="I141" i="61"/>
  <c r="I140" i="61"/>
  <c r="I139" i="61"/>
  <c r="I138" i="61"/>
  <c r="I137" i="61"/>
  <c r="I136" i="61"/>
  <c r="I135" i="61"/>
  <c r="I134" i="61"/>
  <c r="I133" i="61"/>
  <c r="I132" i="61"/>
  <c r="I131" i="61"/>
  <c r="I130" i="61"/>
  <c r="I129" i="61"/>
  <c r="I128" i="61"/>
  <c r="I127" i="61"/>
  <c r="I126" i="61"/>
  <c r="I125" i="61"/>
  <c r="I124" i="61"/>
  <c r="I123" i="61"/>
  <c r="I122" i="61"/>
  <c r="I121" i="61"/>
  <c r="I120" i="61"/>
  <c r="I119" i="61"/>
  <c r="I118" i="61"/>
  <c r="I117" i="61"/>
  <c r="I116" i="61"/>
  <c r="I115" i="61"/>
  <c r="I114" i="61"/>
  <c r="I113" i="61"/>
  <c r="I112" i="61"/>
  <c r="I111" i="61"/>
  <c r="I110" i="61"/>
  <c r="I109" i="61"/>
  <c r="I108" i="61"/>
  <c r="I107" i="61"/>
  <c r="I106" i="61"/>
  <c r="I105" i="61"/>
  <c r="I104" i="61"/>
  <c r="I103" i="61"/>
  <c r="I102" i="61"/>
  <c r="I101" i="61"/>
  <c r="I100" i="61"/>
  <c r="I99" i="61"/>
  <c r="I98" i="61"/>
  <c r="I97" i="61"/>
  <c r="I96" i="61"/>
  <c r="I95" i="61"/>
  <c r="I94" i="61"/>
  <c r="I93" i="61"/>
  <c r="I92" i="61"/>
  <c r="I91" i="61"/>
  <c r="I90" i="61"/>
  <c r="I89" i="61"/>
  <c r="I88" i="61"/>
  <c r="I87" i="61"/>
  <c r="I86" i="61"/>
  <c r="I85" i="61"/>
  <c r="I84" i="61"/>
  <c r="I83" i="61"/>
  <c r="I82" i="61"/>
  <c r="I81" i="61"/>
  <c r="I80" i="61"/>
  <c r="I79" i="61"/>
  <c r="I78" i="61"/>
  <c r="I77" i="61"/>
  <c r="I76" i="61"/>
  <c r="I75" i="61"/>
  <c r="I74" i="61"/>
  <c r="I73" i="61"/>
  <c r="I72" i="61"/>
  <c r="I71" i="61"/>
  <c r="I70" i="61"/>
  <c r="I69" i="61"/>
  <c r="I68" i="61"/>
  <c r="I67" i="61"/>
  <c r="I66" i="61"/>
  <c r="I65" i="61"/>
  <c r="I64" i="61"/>
  <c r="I63" i="61"/>
  <c r="I62" i="61"/>
  <c r="I61" i="61"/>
  <c r="I60" i="61"/>
  <c r="I59" i="61"/>
  <c r="I58" i="61"/>
  <c r="I57" i="61"/>
  <c r="I56" i="61"/>
  <c r="I55" i="61"/>
  <c r="I54" i="61"/>
  <c r="I53" i="61"/>
  <c r="I52" i="61"/>
  <c r="I51" i="61"/>
  <c r="I50" i="61"/>
  <c r="I49" i="61"/>
  <c r="I48" i="61"/>
  <c r="I47" i="61"/>
  <c r="I46" i="61"/>
  <c r="I45" i="61"/>
  <c r="I44" i="61"/>
  <c r="I43" i="61"/>
  <c r="I42" i="61"/>
  <c r="I41" i="61"/>
  <c r="I40" i="61"/>
  <c r="I39" i="61"/>
  <c r="I38" i="61"/>
  <c r="I37" i="61"/>
  <c r="I36" i="61"/>
  <c r="I35" i="61"/>
  <c r="I34" i="61"/>
  <c r="I33" i="61"/>
  <c r="I32" i="61"/>
  <c r="I31" i="61"/>
  <c r="I30" i="61"/>
  <c r="I29" i="61"/>
  <c r="I28" i="61"/>
  <c r="I27" i="61"/>
  <c r="I26" i="61"/>
  <c r="I25" i="61"/>
  <c r="I24" i="61"/>
  <c r="I23" i="61"/>
  <c r="I22" i="61"/>
  <c r="I21" i="61"/>
  <c r="I20" i="61"/>
  <c r="I19" i="61"/>
  <c r="I18" i="61"/>
  <c r="I17" i="61"/>
  <c r="I16" i="61"/>
  <c r="I15" i="61"/>
  <c r="I14" i="61"/>
  <c r="I13" i="61"/>
  <c r="I12" i="61"/>
  <c r="I11" i="61"/>
  <c r="I10" i="61"/>
  <c r="I9" i="61"/>
  <c r="I8" i="61"/>
  <c r="I7" i="61"/>
  <c r="H206" i="61"/>
  <c r="H205" i="61"/>
  <c r="H204" i="61"/>
  <c r="H203" i="61"/>
  <c r="H202" i="61"/>
  <c r="H201" i="61"/>
  <c r="H200" i="61"/>
  <c r="H199" i="61"/>
  <c r="H198" i="61"/>
  <c r="H197" i="61"/>
  <c r="H196" i="61"/>
  <c r="H195" i="61"/>
  <c r="H194" i="61"/>
  <c r="H193" i="61"/>
  <c r="H192" i="61"/>
  <c r="H191" i="61"/>
  <c r="H190" i="61"/>
  <c r="H189" i="61"/>
  <c r="H188" i="61"/>
  <c r="H187" i="61"/>
  <c r="H186" i="61"/>
  <c r="H185" i="61"/>
  <c r="H184" i="61"/>
  <c r="H183" i="61"/>
  <c r="H182" i="61"/>
  <c r="H181" i="61"/>
  <c r="H180" i="61"/>
  <c r="H179" i="61"/>
  <c r="H178" i="61"/>
  <c r="H177" i="61"/>
  <c r="H176" i="61"/>
  <c r="H175" i="61"/>
  <c r="H174" i="61"/>
  <c r="H173" i="61"/>
  <c r="H172" i="61"/>
  <c r="H171" i="61"/>
  <c r="H170" i="61"/>
  <c r="H169" i="61"/>
  <c r="H168" i="61"/>
  <c r="H167" i="61"/>
  <c r="H166" i="61"/>
  <c r="H165" i="61"/>
  <c r="H164" i="61"/>
  <c r="H163" i="61"/>
  <c r="H162" i="61"/>
  <c r="H161" i="61"/>
  <c r="H160" i="61"/>
  <c r="H159" i="61"/>
  <c r="H158" i="61"/>
  <c r="H157" i="61"/>
  <c r="H156" i="61"/>
  <c r="H155" i="61"/>
  <c r="H154" i="61"/>
  <c r="H153" i="61"/>
  <c r="H152" i="61"/>
  <c r="H151" i="61"/>
  <c r="H150" i="61"/>
  <c r="H149" i="61"/>
  <c r="H148" i="61"/>
  <c r="H147" i="61"/>
  <c r="H146" i="61"/>
  <c r="H145" i="61"/>
  <c r="H144" i="61"/>
  <c r="H143" i="61"/>
  <c r="H142" i="61"/>
  <c r="H141" i="61"/>
  <c r="H140" i="61"/>
  <c r="H139" i="61"/>
  <c r="H138" i="61"/>
  <c r="H137" i="61"/>
  <c r="H136" i="61"/>
  <c r="H135" i="61"/>
  <c r="H134" i="61"/>
  <c r="H133" i="61"/>
  <c r="H132" i="61"/>
  <c r="H131" i="61"/>
  <c r="H130" i="61"/>
  <c r="H129" i="61"/>
  <c r="H128" i="61"/>
  <c r="H127" i="61"/>
  <c r="H126" i="61"/>
  <c r="H125" i="61"/>
  <c r="H124" i="61"/>
  <c r="H123" i="61"/>
  <c r="H122" i="61"/>
  <c r="H121" i="61"/>
  <c r="H120" i="61"/>
  <c r="H119" i="61"/>
  <c r="H118" i="61"/>
  <c r="H117" i="61"/>
  <c r="H116" i="61"/>
  <c r="H115" i="61"/>
  <c r="H114" i="61"/>
  <c r="H113" i="61"/>
  <c r="H112" i="61"/>
  <c r="H111" i="61"/>
  <c r="H110" i="61"/>
  <c r="H109" i="61"/>
  <c r="H108" i="61"/>
  <c r="H107" i="61"/>
  <c r="H106" i="61"/>
  <c r="H105" i="61"/>
  <c r="H104" i="61"/>
  <c r="H103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8" i="61"/>
  <c r="H87" i="61"/>
  <c r="H86" i="61"/>
  <c r="H85" i="61"/>
  <c r="H84" i="61"/>
  <c r="H83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70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H16" i="61"/>
  <c r="H15" i="61"/>
  <c r="H14" i="61"/>
  <c r="H13" i="61"/>
  <c r="H12" i="61"/>
  <c r="H11" i="61"/>
  <c r="H10" i="61"/>
  <c r="H9" i="61"/>
  <c r="H8" i="61"/>
  <c r="H7" i="61"/>
  <c r="G206" i="61"/>
  <c r="G205" i="61"/>
  <c r="G204" i="61"/>
  <c r="G203" i="61"/>
  <c r="G202" i="61"/>
  <c r="G201" i="61"/>
  <c r="G200" i="61"/>
  <c r="G199" i="61"/>
  <c r="G198" i="61"/>
  <c r="G197" i="61"/>
  <c r="G196" i="61"/>
  <c r="G195" i="61"/>
  <c r="G194" i="61"/>
  <c r="G193" i="61"/>
  <c r="G192" i="61"/>
  <c r="G191" i="61"/>
  <c r="G190" i="61"/>
  <c r="G189" i="61"/>
  <c r="G188" i="61"/>
  <c r="G187" i="61"/>
  <c r="G186" i="61"/>
  <c r="G185" i="61"/>
  <c r="G184" i="61"/>
  <c r="G183" i="61"/>
  <c r="G182" i="61"/>
  <c r="G181" i="61"/>
  <c r="G180" i="61"/>
  <c r="G179" i="61"/>
  <c r="G178" i="61"/>
  <c r="G177" i="61"/>
  <c r="G176" i="61"/>
  <c r="G175" i="61"/>
  <c r="G174" i="61"/>
  <c r="G173" i="61"/>
  <c r="G172" i="61"/>
  <c r="G171" i="61"/>
  <c r="G170" i="61"/>
  <c r="G169" i="61"/>
  <c r="G168" i="61"/>
  <c r="G167" i="61"/>
  <c r="G166" i="61"/>
  <c r="G165" i="61"/>
  <c r="G164" i="61"/>
  <c r="G163" i="61"/>
  <c r="G162" i="61"/>
  <c r="G161" i="61"/>
  <c r="G160" i="61"/>
  <c r="G159" i="61"/>
  <c r="G158" i="61"/>
  <c r="G157" i="61"/>
  <c r="G156" i="61"/>
  <c r="G155" i="61"/>
  <c r="G154" i="61"/>
  <c r="G153" i="61"/>
  <c r="G152" i="61"/>
  <c r="G151" i="61"/>
  <c r="G150" i="61"/>
  <c r="G149" i="61"/>
  <c r="G148" i="61"/>
  <c r="G147" i="61"/>
  <c r="G146" i="61"/>
  <c r="G145" i="61"/>
  <c r="G144" i="61"/>
  <c r="G143" i="61"/>
  <c r="G142" i="61"/>
  <c r="G141" i="61"/>
  <c r="G140" i="61"/>
  <c r="G139" i="61"/>
  <c r="G138" i="61"/>
  <c r="G137" i="61"/>
  <c r="G136" i="61"/>
  <c r="G135" i="61"/>
  <c r="G134" i="61"/>
  <c r="G133" i="61"/>
  <c r="G132" i="61"/>
  <c r="G131" i="61"/>
  <c r="G130" i="61"/>
  <c r="G129" i="61"/>
  <c r="G128" i="61"/>
  <c r="G127" i="61"/>
  <c r="G126" i="61"/>
  <c r="G125" i="61"/>
  <c r="G124" i="61"/>
  <c r="G123" i="61"/>
  <c r="G122" i="61"/>
  <c r="G121" i="61"/>
  <c r="G120" i="61"/>
  <c r="G119" i="61"/>
  <c r="G118" i="61"/>
  <c r="G117" i="61"/>
  <c r="G116" i="61"/>
  <c r="G115" i="61"/>
  <c r="G114" i="61"/>
  <c r="G113" i="61"/>
  <c r="G112" i="61"/>
  <c r="G111" i="61"/>
  <c r="G110" i="61"/>
  <c r="G109" i="61"/>
  <c r="G108" i="61"/>
  <c r="G107" i="61"/>
  <c r="G106" i="61"/>
  <c r="G105" i="61"/>
  <c r="G104" i="61"/>
  <c r="G103" i="61"/>
  <c r="G102" i="61"/>
  <c r="G101" i="61"/>
  <c r="G100" i="61"/>
  <c r="G99" i="61"/>
  <c r="G98" i="61"/>
  <c r="G97" i="61"/>
  <c r="G96" i="61"/>
  <c r="G95" i="61"/>
  <c r="G94" i="61"/>
  <c r="G93" i="61"/>
  <c r="G92" i="61"/>
  <c r="G91" i="61"/>
  <c r="G90" i="61"/>
  <c r="G89" i="61"/>
  <c r="G88" i="61"/>
  <c r="G87" i="61"/>
  <c r="G86" i="61"/>
  <c r="G85" i="61"/>
  <c r="G84" i="61"/>
  <c r="G83" i="61"/>
  <c r="G82" i="61"/>
  <c r="G81" i="61"/>
  <c r="G80" i="61"/>
  <c r="G79" i="61"/>
  <c r="G78" i="61"/>
  <c r="G77" i="61"/>
  <c r="G76" i="61"/>
  <c r="G75" i="61"/>
  <c r="G74" i="61"/>
  <c r="G73" i="61"/>
  <c r="G72" i="61"/>
  <c r="G71" i="61"/>
  <c r="G70" i="61"/>
  <c r="G69" i="61"/>
  <c r="G68" i="61"/>
  <c r="G67" i="61"/>
  <c r="G66" i="61"/>
  <c r="G65" i="61"/>
  <c r="G64" i="61"/>
  <c r="G63" i="61"/>
  <c r="G62" i="61"/>
  <c r="G61" i="61"/>
  <c r="G60" i="61"/>
  <c r="G59" i="61"/>
  <c r="G58" i="61"/>
  <c r="G57" i="61"/>
  <c r="G56" i="61"/>
  <c r="G55" i="61"/>
  <c r="G54" i="61"/>
  <c r="G53" i="61"/>
  <c r="G52" i="61"/>
  <c r="G51" i="61"/>
  <c r="G50" i="61"/>
  <c r="G49" i="61"/>
  <c r="G48" i="61"/>
  <c r="G47" i="61"/>
  <c r="G46" i="61"/>
  <c r="G45" i="61"/>
  <c r="G44" i="61"/>
  <c r="G43" i="61"/>
  <c r="G42" i="61"/>
  <c r="G41" i="61"/>
  <c r="G40" i="61"/>
  <c r="G39" i="61"/>
  <c r="G38" i="61"/>
  <c r="G37" i="61"/>
  <c r="G36" i="61"/>
  <c r="G35" i="61"/>
  <c r="G34" i="61"/>
  <c r="G33" i="61"/>
  <c r="G32" i="61"/>
  <c r="G31" i="61"/>
  <c r="G30" i="61"/>
  <c r="G29" i="61"/>
  <c r="G28" i="61"/>
  <c r="G27" i="61"/>
  <c r="G26" i="61"/>
  <c r="G25" i="61"/>
  <c r="G24" i="61"/>
  <c r="G23" i="61"/>
  <c r="G22" i="61"/>
  <c r="G21" i="61"/>
  <c r="G20" i="61"/>
  <c r="G19" i="61"/>
  <c r="G18" i="61"/>
  <c r="G17" i="61"/>
  <c r="G16" i="61"/>
  <c r="G15" i="61"/>
  <c r="G14" i="61"/>
  <c r="G13" i="61"/>
  <c r="G12" i="61"/>
  <c r="G11" i="61"/>
  <c r="G10" i="61"/>
  <c r="G9" i="61"/>
  <c r="G8" i="61"/>
  <c r="G7" i="61"/>
  <c r="F206" i="61"/>
  <c r="F205" i="61"/>
  <c r="F204" i="61"/>
  <c r="F203" i="61"/>
  <c r="F202" i="61"/>
  <c r="F201" i="61"/>
  <c r="F200" i="61"/>
  <c r="F199" i="61"/>
  <c r="F198" i="61"/>
  <c r="F197" i="61"/>
  <c r="F196" i="61"/>
  <c r="F195" i="61"/>
  <c r="F194" i="61"/>
  <c r="F193" i="61"/>
  <c r="F192" i="61"/>
  <c r="F191" i="61"/>
  <c r="F190" i="61"/>
  <c r="F189" i="61"/>
  <c r="F188" i="61"/>
  <c r="F187" i="61"/>
  <c r="F186" i="61"/>
  <c r="F185" i="61"/>
  <c r="F184" i="61"/>
  <c r="F183" i="61"/>
  <c r="F182" i="61"/>
  <c r="F181" i="61"/>
  <c r="F180" i="61"/>
  <c r="F179" i="61"/>
  <c r="F178" i="61"/>
  <c r="F177" i="61"/>
  <c r="F176" i="61"/>
  <c r="F175" i="61"/>
  <c r="F174" i="61"/>
  <c r="F173" i="61"/>
  <c r="F172" i="61"/>
  <c r="F171" i="61"/>
  <c r="F170" i="61"/>
  <c r="F169" i="61"/>
  <c r="F168" i="61"/>
  <c r="F167" i="61"/>
  <c r="F166" i="61"/>
  <c r="F165" i="61"/>
  <c r="F164" i="61"/>
  <c r="F163" i="61"/>
  <c r="F162" i="61"/>
  <c r="F161" i="61"/>
  <c r="F160" i="61"/>
  <c r="F159" i="61"/>
  <c r="F158" i="61"/>
  <c r="F157" i="61"/>
  <c r="F156" i="61"/>
  <c r="F155" i="61"/>
  <c r="F154" i="61"/>
  <c r="F153" i="61"/>
  <c r="F152" i="61"/>
  <c r="F151" i="61"/>
  <c r="F150" i="61"/>
  <c r="F149" i="61"/>
  <c r="F148" i="61"/>
  <c r="F147" i="61"/>
  <c r="F146" i="61"/>
  <c r="F145" i="61"/>
  <c r="F144" i="61"/>
  <c r="F143" i="61"/>
  <c r="F142" i="61"/>
  <c r="F141" i="61"/>
  <c r="F140" i="61"/>
  <c r="F139" i="61"/>
  <c r="F138" i="61"/>
  <c r="F137" i="61"/>
  <c r="F136" i="61"/>
  <c r="F135" i="61"/>
  <c r="F134" i="61"/>
  <c r="F133" i="61"/>
  <c r="F132" i="61"/>
  <c r="F131" i="61"/>
  <c r="F130" i="61"/>
  <c r="F129" i="61"/>
  <c r="F128" i="61"/>
  <c r="F127" i="61"/>
  <c r="F126" i="61"/>
  <c r="F125" i="61"/>
  <c r="F124" i="61"/>
  <c r="F123" i="61"/>
  <c r="F122" i="61"/>
  <c r="F121" i="61"/>
  <c r="F120" i="61"/>
  <c r="F119" i="61"/>
  <c r="F118" i="61"/>
  <c r="F117" i="61"/>
  <c r="F116" i="61"/>
  <c r="F115" i="61"/>
  <c r="F114" i="61"/>
  <c r="F113" i="61"/>
  <c r="F112" i="61"/>
  <c r="F111" i="61"/>
  <c r="F110" i="61"/>
  <c r="F109" i="61"/>
  <c r="F108" i="61"/>
  <c r="F107" i="61"/>
  <c r="F106" i="61"/>
  <c r="F105" i="61"/>
  <c r="F104" i="61"/>
  <c r="F103" i="61"/>
  <c r="F102" i="61"/>
  <c r="F101" i="61"/>
  <c r="F100" i="61"/>
  <c r="F99" i="61"/>
  <c r="F98" i="61"/>
  <c r="F97" i="61"/>
  <c r="F96" i="61"/>
  <c r="F95" i="61"/>
  <c r="F94" i="61"/>
  <c r="F93" i="61"/>
  <c r="F92" i="61"/>
  <c r="F91" i="61"/>
  <c r="F90" i="61"/>
  <c r="F89" i="61"/>
  <c r="F88" i="61"/>
  <c r="F87" i="61"/>
  <c r="F86" i="61"/>
  <c r="F85" i="61"/>
  <c r="F84" i="61"/>
  <c r="F83" i="61"/>
  <c r="F82" i="61"/>
  <c r="F81" i="61"/>
  <c r="F80" i="61"/>
  <c r="F79" i="61"/>
  <c r="F78" i="61"/>
  <c r="F77" i="61"/>
  <c r="F76" i="61"/>
  <c r="F75" i="61"/>
  <c r="F74" i="61"/>
  <c r="F73" i="61"/>
  <c r="F72" i="61"/>
  <c r="F71" i="61"/>
  <c r="F70" i="61"/>
  <c r="F69" i="61"/>
  <c r="F68" i="61"/>
  <c r="F67" i="61"/>
  <c r="F66" i="61"/>
  <c r="F65" i="61"/>
  <c r="F64" i="61"/>
  <c r="F63" i="61"/>
  <c r="F62" i="61"/>
  <c r="F61" i="61"/>
  <c r="F60" i="61"/>
  <c r="F59" i="61"/>
  <c r="F58" i="61"/>
  <c r="F57" i="61"/>
  <c r="F56" i="61"/>
  <c r="F55" i="61"/>
  <c r="F54" i="61"/>
  <c r="F53" i="61"/>
  <c r="F52" i="61"/>
  <c r="F51" i="61"/>
  <c r="F50" i="61"/>
  <c r="F49" i="61"/>
  <c r="F48" i="61"/>
  <c r="F47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E206" i="61"/>
  <c r="E205" i="61"/>
  <c r="E204" i="61"/>
  <c r="E203" i="61"/>
  <c r="E202" i="61"/>
  <c r="E201" i="61"/>
  <c r="E200" i="61"/>
  <c r="E199" i="61"/>
  <c r="E198" i="61"/>
  <c r="E197" i="61"/>
  <c r="E196" i="61"/>
  <c r="E195" i="61"/>
  <c r="E194" i="61"/>
  <c r="E193" i="61"/>
  <c r="E192" i="61"/>
  <c r="E191" i="61"/>
  <c r="E190" i="61"/>
  <c r="E189" i="61"/>
  <c r="E188" i="61"/>
  <c r="E187" i="61"/>
  <c r="E186" i="61"/>
  <c r="E185" i="61"/>
  <c r="E184" i="61"/>
  <c r="E183" i="61"/>
  <c r="E182" i="61"/>
  <c r="E181" i="61"/>
  <c r="E180" i="61"/>
  <c r="E179" i="61"/>
  <c r="E178" i="61"/>
  <c r="E177" i="61"/>
  <c r="E176" i="61"/>
  <c r="E175" i="61"/>
  <c r="E174" i="61"/>
  <c r="E173" i="61"/>
  <c r="E172" i="61"/>
  <c r="E171" i="61"/>
  <c r="E170" i="61"/>
  <c r="E169" i="61"/>
  <c r="E168" i="61"/>
  <c r="E167" i="61"/>
  <c r="E166" i="61"/>
  <c r="E165" i="61"/>
  <c r="E164" i="61"/>
  <c r="E163" i="61"/>
  <c r="E162" i="61"/>
  <c r="E161" i="61"/>
  <c r="E160" i="61"/>
  <c r="E159" i="61"/>
  <c r="E158" i="61"/>
  <c r="E157" i="61"/>
  <c r="E156" i="61"/>
  <c r="E155" i="61"/>
  <c r="E154" i="61"/>
  <c r="E153" i="61"/>
  <c r="E152" i="61"/>
  <c r="E151" i="61"/>
  <c r="E150" i="61"/>
  <c r="E149" i="61"/>
  <c r="E148" i="61"/>
  <c r="E147" i="61"/>
  <c r="E146" i="61"/>
  <c r="E145" i="61"/>
  <c r="E144" i="61"/>
  <c r="E143" i="61"/>
  <c r="E142" i="61"/>
  <c r="E141" i="61"/>
  <c r="E140" i="61"/>
  <c r="E139" i="61"/>
  <c r="E138" i="61"/>
  <c r="E137" i="61"/>
  <c r="E136" i="61"/>
  <c r="E135" i="61"/>
  <c r="E134" i="61"/>
  <c r="E133" i="61"/>
  <c r="E132" i="61"/>
  <c r="E131" i="61"/>
  <c r="E130" i="61"/>
  <c r="E129" i="61"/>
  <c r="E128" i="61"/>
  <c r="E127" i="61"/>
  <c r="E126" i="61"/>
  <c r="E125" i="61"/>
  <c r="E124" i="61"/>
  <c r="E123" i="61"/>
  <c r="E122" i="61"/>
  <c r="E121" i="61"/>
  <c r="E120" i="61"/>
  <c r="E119" i="61"/>
  <c r="E118" i="61"/>
  <c r="E117" i="61"/>
  <c r="E116" i="61"/>
  <c r="E115" i="61"/>
  <c r="E114" i="61"/>
  <c r="E113" i="61"/>
  <c r="E112" i="61"/>
  <c r="E111" i="61"/>
  <c r="E110" i="61"/>
  <c r="E109" i="61"/>
  <c r="E108" i="61"/>
  <c r="E107" i="61"/>
  <c r="E106" i="61"/>
  <c r="E105" i="61"/>
  <c r="E104" i="61"/>
  <c r="E103" i="61"/>
  <c r="E102" i="61"/>
  <c r="E101" i="61"/>
  <c r="E100" i="61"/>
  <c r="E99" i="61"/>
  <c r="E98" i="61"/>
  <c r="E97" i="61"/>
  <c r="E96" i="61"/>
  <c r="E95" i="61"/>
  <c r="E94" i="61"/>
  <c r="E93" i="61"/>
  <c r="E92" i="61"/>
  <c r="E91" i="61"/>
  <c r="E90" i="61"/>
  <c r="E89" i="61"/>
  <c r="E88" i="61"/>
  <c r="E87" i="61"/>
  <c r="E86" i="61"/>
  <c r="E85" i="61"/>
  <c r="E84" i="61"/>
  <c r="E83" i="61"/>
  <c r="E82" i="61"/>
  <c r="E81" i="61"/>
  <c r="E80" i="61"/>
  <c r="E79" i="61"/>
  <c r="E78" i="61"/>
  <c r="E77" i="61"/>
  <c r="E76" i="61"/>
  <c r="E75" i="61"/>
  <c r="E74" i="61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8" i="61"/>
  <c r="E57" i="61"/>
  <c r="E56" i="61"/>
  <c r="E55" i="61"/>
  <c r="E54" i="61"/>
  <c r="E53" i="61"/>
  <c r="E52" i="61"/>
  <c r="E51" i="61"/>
  <c r="E50" i="61"/>
  <c r="E49" i="61"/>
  <c r="E48" i="61"/>
  <c r="E47" i="61"/>
  <c r="E46" i="61"/>
  <c r="E45" i="61"/>
  <c r="E44" i="61"/>
  <c r="E43" i="61"/>
  <c r="E42" i="61"/>
  <c r="E41" i="61"/>
  <c r="E40" i="61"/>
  <c r="E39" i="61"/>
  <c r="E38" i="61"/>
  <c r="E37" i="61"/>
  <c r="E36" i="61"/>
  <c r="E35" i="61"/>
  <c r="E34" i="61"/>
  <c r="E33" i="61"/>
  <c r="E32" i="61"/>
  <c r="E31" i="61"/>
  <c r="E30" i="61"/>
  <c r="E29" i="61"/>
  <c r="E28" i="61"/>
  <c r="E27" i="61"/>
  <c r="E26" i="61"/>
  <c r="E25" i="61"/>
  <c r="E24" i="61"/>
  <c r="E23" i="61"/>
  <c r="E22" i="61"/>
  <c r="E21" i="61"/>
  <c r="E20" i="61"/>
  <c r="E19" i="61"/>
  <c r="E18" i="61"/>
  <c r="E17" i="61"/>
  <c r="E16" i="61"/>
  <c r="E15" i="61"/>
  <c r="E14" i="61"/>
  <c r="E13" i="61"/>
  <c r="E12" i="61"/>
  <c r="E11" i="61"/>
  <c r="E10" i="61"/>
  <c r="E9" i="61"/>
  <c r="E8" i="61"/>
  <c r="E7" i="61"/>
  <c r="D206" i="61"/>
  <c r="D205" i="61"/>
  <c r="D204" i="61"/>
  <c r="D203" i="61"/>
  <c r="D202" i="61"/>
  <c r="D201" i="61"/>
  <c r="D200" i="61"/>
  <c r="D199" i="61"/>
  <c r="D198" i="61"/>
  <c r="D197" i="61"/>
  <c r="D196" i="61"/>
  <c r="D195" i="61"/>
  <c r="D194" i="61"/>
  <c r="D193" i="61"/>
  <c r="D192" i="61"/>
  <c r="D191" i="61"/>
  <c r="D190" i="61"/>
  <c r="D189" i="61"/>
  <c r="D188" i="61"/>
  <c r="D187" i="61"/>
  <c r="D186" i="61"/>
  <c r="D185" i="61"/>
  <c r="D184" i="61"/>
  <c r="D183" i="61"/>
  <c r="D182" i="61"/>
  <c r="D181" i="61"/>
  <c r="D180" i="61"/>
  <c r="D179" i="61"/>
  <c r="D178" i="61"/>
  <c r="D177" i="61"/>
  <c r="D176" i="61"/>
  <c r="D175" i="61"/>
  <c r="D174" i="61"/>
  <c r="D173" i="61"/>
  <c r="D172" i="61"/>
  <c r="D171" i="61"/>
  <c r="D170" i="61"/>
  <c r="D169" i="61"/>
  <c r="D168" i="61"/>
  <c r="D167" i="61"/>
  <c r="D166" i="61"/>
  <c r="D165" i="61"/>
  <c r="D164" i="61"/>
  <c r="D163" i="61"/>
  <c r="D162" i="61"/>
  <c r="D161" i="61"/>
  <c r="D160" i="61"/>
  <c r="D159" i="61"/>
  <c r="D158" i="61"/>
  <c r="D157" i="61"/>
  <c r="D156" i="61"/>
  <c r="D155" i="61"/>
  <c r="D154" i="61"/>
  <c r="D153" i="61"/>
  <c r="D152" i="61"/>
  <c r="D151" i="61"/>
  <c r="D150" i="61"/>
  <c r="D149" i="61"/>
  <c r="D148" i="61"/>
  <c r="D147" i="61"/>
  <c r="D146" i="61"/>
  <c r="D145" i="61"/>
  <c r="D144" i="61"/>
  <c r="D143" i="61"/>
  <c r="D142" i="61"/>
  <c r="D141" i="61"/>
  <c r="D140" i="61"/>
  <c r="D139" i="61"/>
  <c r="D138" i="61"/>
  <c r="D137" i="61"/>
  <c r="D136" i="61"/>
  <c r="D135" i="61"/>
  <c r="D134" i="61"/>
  <c r="D133" i="61"/>
  <c r="D132" i="61"/>
  <c r="D131" i="61"/>
  <c r="D130" i="61"/>
  <c r="D129" i="61"/>
  <c r="D128" i="61"/>
  <c r="D127" i="61"/>
  <c r="D126" i="61"/>
  <c r="D125" i="61"/>
  <c r="D124" i="61"/>
  <c r="D123" i="61"/>
  <c r="D122" i="61"/>
  <c r="D121" i="61"/>
  <c r="D120" i="61"/>
  <c r="D119" i="61"/>
  <c r="D118" i="61"/>
  <c r="D117" i="61"/>
  <c r="D116" i="61"/>
  <c r="D115" i="61"/>
  <c r="D114" i="61"/>
  <c r="D113" i="61"/>
  <c r="D112" i="61"/>
  <c r="D111" i="61"/>
  <c r="D110" i="61"/>
  <c r="D109" i="61"/>
  <c r="D108" i="61"/>
  <c r="D107" i="61"/>
  <c r="D106" i="61"/>
  <c r="D105" i="61"/>
  <c r="D104" i="61"/>
  <c r="D103" i="61"/>
  <c r="D102" i="61"/>
  <c r="D101" i="61"/>
  <c r="D100" i="61"/>
  <c r="D99" i="61"/>
  <c r="D98" i="61"/>
  <c r="D97" i="61"/>
  <c r="D96" i="61"/>
  <c r="D95" i="61"/>
  <c r="D94" i="61"/>
  <c r="D93" i="61"/>
  <c r="D92" i="61"/>
  <c r="D91" i="61"/>
  <c r="D90" i="61"/>
  <c r="D89" i="61"/>
  <c r="D88" i="61"/>
  <c r="D87" i="61"/>
  <c r="D86" i="61"/>
  <c r="D85" i="61"/>
  <c r="D84" i="61"/>
  <c r="D83" i="61"/>
  <c r="D82" i="61"/>
  <c r="D81" i="61"/>
  <c r="D80" i="61"/>
  <c r="D79" i="61"/>
  <c r="D78" i="61"/>
  <c r="D77" i="61"/>
  <c r="D76" i="61"/>
  <c r="D75" i="61"/>
  <c r="D74" i="61"/>
  <c r="D73" i="61"/>
  <c r="D72" i="61"/>
  <c r="D71" i="61"/>
  <c r="D70" i="61"/>
  <c r="D69" i="61"/>
  <c r="D68" i="61"/>
  <c r="D67" i="61"/>
  <c r="D66" i="61"/>
  <c r="D65" i="61"/>
  <c r="D64" i="61"/>
  <c r="D63" i="61"/>
  <c r="D62" i="61"/>
  <c r="D61" i="61"/>
  <c r="D60" i="61"/>
  <c r="D59" i="61"/>
  <c r="D58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C206" i="61"/>
  <c r="C205" i="61"/>
  <c r="C204" i="61"/>
  <c r="C203" i="61"/>
  <c r="C202" i="61"/>
  <c r="C201" i="61"/>
  <c r="C200" i="61"/>
  <c r="C199" i="61"/>
  <c r="C198" i="61"/>
  <c r="C197" i="61"/>
  <c r="C196" i="61"/>
  <c r="C195" i="61"/>
  <c r="C194" i="61"/>
  <c r="C193" i="61"/>
  <c r="C192" i="61"/>
  <c r="C191" i="61"/>
  <c r="C190" i="61"/>
  <c r="C189" i="61"/>
  <c r="C188" i="61"/>
  <c r="C187" i="61"/>
  <c r="C186" i="61"/>
  <c r="C185" i="61"/>
  <c r="C184" i="61"/>
  <c r="C183" i="61"/>
  <c r="C182" i="61"/>
  <c r="C181" i="61"/>
  <c r="C180" i="61"/>
  <c r="C179" i="61"/>
  <c r="C178" i="61"/>
  <c r="C177" i="61"/>
  <c r="C176" i="61"/>
  <c r="C175" i="61"/>
  <c r="C174" i="61"/>
  <c r="C173" i="61"/>
  <c r="C172" i="61"/>
  <c r="C171" i="61"/>
  <c r="C170" i="61"/>
  <c r="C169" i="61"/>
  <c r="C168" i="61"/>
  <c r="C167" i="61"/>
  <c r="C166" i="61"/>
  <c r="C165" i="61"/>
  <c r="C164" i="61"/>
  <c r="C163" i="61"/>
  <c r="C162" i="61"/>
  <c r="C161" i="61"/>
  <c r="C160" i="61"/>
  <c r="C159" i="61"/>
  <c r="C158" i="61"/>
  <c r="C157" i="61"/>
  <c r="C156" i="61"/>
  <c r="C155" i="61"/>
  <c r="C154" i="61"/>
  <c r="C153" i="61"/>
  <c r="C152" i="61"/>
  <c r="C151" i="61"/>
  <c r="C150" i="61"/>
  <c r="C149" i="61"/>
  <c r="C148" i="61"/>
  <c r="C147" i="61"/>
  <c r="C146" i="61"/>
  <c r="C145" i="61"/>
  <c r="C144" i="61"/>
  <c r="C143" i="61"/>
  <c r="C142" i="61"/>
  <c r="C141" i="61"/>
  <c r="C140" i="61"/>
  <c r="C139" i="61"/>
  <c r="C138" i="61"/>
  <c r="C137" i="61"/>
  <c r="C136" i="61"/>
  <c r="C135" i="61"/>
  <c r="C134" i="61"/>
  <c r="C133" i="61"/>
  <c r="C132" i="61"/>
  <c r="C131" i="61"/>
  <c r="C130" i="61"/>
  <c r="C129" i="61"/>
  <c r="C128" i="61"/>
  <c r="C127" i="61"/>
  <c r="C126" i="61"/>
  <c r="C125" i="61"/>
  <c r="C124" i="61"/>
  <c r="C123" i="61"/>
  <c r="C122" i="61"/>
  <c r="C121" i="61"/>
  <c r="C120" i="61"/>
  <c r="C119" i="61"/>
  <c r="C118" i="61"/>
  <c r="C117" i="61"/>
  <c r="C116" i="61"/>
  <c r="C115" i="61"/>
  <c r="C114" i="61"/>
  <c r="C113" i="61"/>
  <c r="C112" i="61"/>
  <c r="C111" i="61"/>
  <c r="C110" i="61"/>
  <c r="C109" i="61"/>
  <c r="C108" i="61"/>
  <c r="C107" i="61"/>
  <c r="C106" i="61"/>
  <c r="C105" i="61"/>
  <c r="C104" i="61"/>
  <c r="C103" i="61"/>
  <c r="C102" i="61"/>
  <c r="C101" i="61"/>
  <c r="C100" i="61"/>
  <c r="C99" i="61"/>
  <c r="C98" i="61"/>
  <c r="C97" i="61"/>
  <c r="C96" i="61"/>
  <c r="C95" i="61"/>
  <c r="C94" i="61"/>
  <c r="C93" i="61"/>
  <c r="C92" i="61"/>
  <c r="C91" i="61"/>
  <c r="C90" i="61"/>
  <c r="C89" i="61"/>
  <c r="C88" i="61"/>
  <c r="C87" i="61"/>
  <c r="C86" i="61"/>
  <c r="C85" i="61"/>
  <c r="C84" i="61"/>
  <c r="C83" i="61"/>
  <c r="C82" i="61"/>
  <c r="C81" i="61"/>
  <c r="C80" i="61"/>
  <c r="C79" i="61"/>
  <c r="C78" i="61"/>
  <c r="C77" i="61"/>
  <c r="C76" i="61"/>
  <c r="C75" i="61"/>
  <c r="C74" i="61"/>
  <c r="C73" i="61"/>
  <c r="C72" i="61"/>
  <c r="C71" i="61"/>
  <c r="C70" i="61"/>
  <c r="C69" i="61"/>
  <c r="C68" i="61"/>
  <c r="C67" i="61"/>
  <c r="C66" i="61"/>
  <c r="C65" i="61"/>
  <c r="C64" i="61"/>
  <c r="C63" i="61"/>
  <c r="C62" i="61"/>
  <c r="C61" i="61"/>
  <c r="C60" i="61"/>
  <c r="C59" i="61"/>
  <c r="C58" i="61"/>
  <c r="C57" i="61"/>
  <c r="C56" i="61"/>
  <c r="C55" i="61"/>
  <c r="C54" i="61"/>
  <c r="C53" i="61"/>
  <c r="C52" i="61"/>
  <c r="C51" i="61"/>
  <c r="C50" i="61"/>
  <c r="C49" i="61"/>
  <c r="C48" i="61"/>
  <c r="C47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3" i="61"/>
  <c r="C32" i="61"/>
  <c r="C31" i="61"/>
  <c r="C30" i="61"/>
  <c r="C29" i="61"/>
  <c r="C28" i="61"/>
  <c r="C27" i="61"/>
  <c r="C26" i="61"/>
  <c r="C25" i="61"/>
  <c r="C24" i="61"/>
  <c r="C23" i="61"/>
  <c r="C22" i="61"/>
  <c r="C21" i="61"/>
  <c r="C20" i="61"/>
  <c r="C19" i="61"/>
  <c r="C18" i="61"/>
  <c r="C17" i="61"/>
  <c r="C16" i="61"/>
  <c r="C15" i="61"/>
  <c r="C14" i="61"/>
  <c r="C13" i="61"/>
  <c r="C12" i="61"/>
  <c r="C11" i="61"/>
  <c r="C10" i="61"/>
  <c r="C9" i="61"/>
  <c r="C8" i="61"/>
  <c r="C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041EE87-E920-4887-A252-7AEDE2FE06A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Timestamp="1710273946"&gt;&lt;FQL&gt;&lt;Q&gt;URTH^FMA_COS_UP("EPS","1M",+1,0,,,"PORTAGG","MEANR")&lt;/Q&gt;&lt;R&gt;1&lt;/R&gt;&lt;C&gt;1&lt;/C&gt;&lt;D xsi:type="xsd:double"&gt;604&lt;/D&gt;&lt;/FQL&gt;&lt;FQL&gt;&lt;Q&gt;EWQ^SIZE(FG_CONSTITUENTS)&lt;/Q&gt;&lt;R&gt;1&lt;/R&gt;&lt;C&gt;1&lt;/C&gt;&lt;D xsi:type="xsd:long"&gt;63&lt;/D&gt;&lt;/FQL&gt;&lt;FQL&gt;&lt;Q&gt;EWN^FG_COMPANY_NAME&lt;/Q&gt;&lt;R&gt;1&lt;/R&gt;&lt;C&gt;1&lt;/C&gt;&lt;D xsi:type="xsd:string"&gt;iShares MSCI Netherlands ETF&lt;/D&gt;&lt;/FQL&gt;&lt;FQL&gt;&lt;Q&gt;USO^FG_TOTAL_RETURNC(0,-6AM)&lt;/Q&gt;&lt;R&gt;1&lt;/R&gt;&lt;C&gt;1&lt;/C&gt;&lt;D xsi:type="xsd:double"&gt;-8.003515&lt;/D&gt;&lt;/FQL&gt;&lt;FQL&gt;&lt;Q&gt;QQQ^P_PRICE(0)/P_PRICE_HIGH_PR(0,,,USD,,,"PRICE","INTRA","52W")&lt;/Q&gt;&lt;R&gt;1&lt;/R&gt;&lt;C&gt;1&lt;/C&gt;&lt;D xsi:type="xsd:double"&gt;0.9885543&lt;/D&gt;&lt;/FQL&gt;&lt;FQL&gt;&lt;Q&gt;EWI^P_PRICE(0)/P_PRICE_HIGH_PR(0,,,USD,,,"PRICE","INTRA","52W")&lt;/Q&gt;&lt;R&gt;1&lt;/R&gt;&lt;C&gt;1&lt;/C&gt;&lt;D xsi:type="xsd:double"&gt;0.99946034&lt;/D&gt;&lt;/FQL&gt;&lt;FQL&gt;&lt;Q&gt;EWJ^P_PRICE(0)/P_PRICE_HIGH_PR(0,,,USD,,,"PRICE","INTRA","52W")&lt;/Q&gt;&lt;R&gt;1&lt;/R&gt;&lt;C&gt;1&lt;/C&gt;&lt;D xsi:type="xsd:double"&gt;0.9745663&lt;/D&gt;&lt;/FQL&gt;&lt;FQL&gt;&lt;Q&gt;ENZL^P_PRICE(0)/P_PRICE_HIGH_PR(0,,,USD,,,"PRICE","INTRA","52W")&lt;/Q&gt;&lt;R&gt;1&lt;/R&gt;&lt;C&gt;1&lt;/C&gt;&lt;D xsi:type="xsd:double"&gt;0.89532167&lt;/D&gt;&lt;/FQL&gt;&lt;FQL&gt;&lt;Q&gt;INDA^PERCENT_CHANGE(FMA_EPS(+1,0,,,,"PORTAGG","MEAN"),FMA_EPS(+1,-1AM,,,,"PORTAGG","MEAN"))&lt;/Q&gt;&lt;R&gt;1&lt;/R&gt;&lt;C&gt;1&lt;/C&gt;&lt;D xsi:type="xsd:double"&gt;0.506355996514447&lt;/D&gt;&lt;/FQL&gt;&lt;FQL&gt;&lt;Q&gt;VGK^FMA_PCT_ABOVE_MAVG(200,0,,,,"PORTAGG")&lt;/Q&gt;&lt;R&gt;1&lt;/R&gt;&lt;C&gt;1&lt;/C&gt;&lt;D xsi:type="xsd:double"&gt;61.2421383647799&lt;/D&gt;&lt;/FQL&gt;&lt;FQL&gt;&lt;Q&gt;QQQ^PERCENT_CHANGE(FMA_EPS(+1,0,,,,"PORTAGG","MEAN"),FMA_EPS(+1,-3AM,,,,"PORTAGG","MEAN"))&lt;/Q&gt;&lt;R&gt;1&lt;/R&gt;&lt;C&gt;1&lt;/C&gt;&lt;D xsi:type="xsd:double"&gt;0.568529662397072&lt;/D&gt;&lt;/FQL&gt;&lt;FQL&gt;&lt;Q&gt;EWC^PERCENT_CHANGE(FMA_EPS(+1,0,,,,"PORTAGG","MEAN"),FMA_EPS(+1,-1AM,,,,"PORTAGG","MEAN"))&lt;/Q&gt;&lt;R&gt;1&lt;/R&gt;&lt;C&gt;1&lt;/C&gt;&lt;D xsi:type="xsd:double"&gt;-1.49980064924339&lt;/D&gt;&lt;/FQL&gt;&lt;FQL&gt;&lt;Q&gt;EWC^P_PRICE(0)/P_PRICE_LOW_PR(0,,,USD,,,"PRICE","INTRA","52W")-1&lt;/Q&gt;&lt;R&gt;1&lt;/R&gt;&lt;C&gt;1&lt;/C&gt;&lt;D xsi:type="xsd:double"&gt;0.20375681&lt;/D&gt;&lt;/FQL&gt;&lt;FQL&gt;&lt;Q&gt;EWI^FMA_COS_UP("EPS","1M",+1,0,,,"PORTAGG","MEANR")&lt;/Q&gt;&lt;R&gt;1&lt;/R&gt;&lt;C&gt;1&lt;/C&gt;&lt;D xsi:type="xsd:double"&gt;12&lt;/D&gt;&lt;/FQL&gt;&lt;FQL&gt;&lt;Q&gt;FC0000CN^FMA_EPS(NTMA,-20AY,0,CY,,"PORTAGG","MEANR")&lt;/Q&gt;&lt;R&gt;20&lt;/R&gt;&lt;C&gt;1&lt;/C&gt;&lt;D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xsi:type="xsd:double"&gt;19.1116968247571&lt;/D&gt;&lt;/FQL&gt;&lt;FQL&gt;&lt;Q&gt;USO^P_PRICE(0,-200D)&lt;/Q&gt;&lt;R&gt;201&lt;/R&gt;&lt;C&gt;1&lt;/C&gt;&lt;D xsi:type="xsd:double"&gt;73.3212&lt;/D&gt;&lt;D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xsi:type="xsd:double"&gt;65.66&lt;/D&gt;&lt;/FQL&gt;&lt;FQL&gt;&lt;Q&gt;QQQ^P_PRICE(0)/P_PRICE_LOW_PR(0,,,USD,,,"PRICE","INTRA","52W")-1&lt;/Q&gt;&lt;R&gt;1&lt;/R&gt;&lt;C&gt;1&lt;/C&gt;&lt;D xsi:type="xsd:double"&gt;0.55531394&lt;/D&gt;&lt;/FQL&gt;&lt;FQL&gt;&lt;Q&gt;EWJ^P_PRICE(0)/P_PRICE_LOW_PR(0,,,USD,,,"PRICE","INTRA","52W")-1&lt;/Q&gt;&lt;R&gt;1&lt;/R&gt;&lt;C&gt;1&lt;/C&gt;&lt;D xsi:type="xsd:double"&gt;0.28182566&lt;/D&gt;&lt;/FQL&gt;&lt;FQL&gt;&lt;Q&gt;EWI^P_PRICE(0)/P_PRICE_LOW_PR(0,,,USD,,,"PRICE","INTRA","52W")-1&lt;/Q&gt;&lt;R&gt;1&lt;/R&gt;&lt;C&gt;1&lt;/C&gt;&lt;D xsi:type="xsd:double"&gt;0.33093786&lt;/D&gt;&lt;/FQL&gt;&lt;FQL&gt;&lt;Q&gt;SPY^P_PRICE(0)/P_PRICE_LOW_PR(0,,,USD,,,"PRICE","INTRA","52W")-1&lt;/Q&gt;&lt;R&gt;1&lt;/R&gt;&lt;C&gt;1&lt;/C&gt;&lt;D xsi:type="xsd:double"&gt;0.3573624&lt;/D&gt;&lt;/FQL&gt;&lt;FQL&gt;&lt;Q&gt;ENZL^P_PRICE(0)/P_PRICE_LOW_PR(0,,,USD,,,"PRICE","INTRA","52W")-1&lt;/Q&gt;&lt;R&gt;1&lt;/R&gt;&lt;C&gt;1&lt;/C&gt;&lt;D xsi:type="xsd:double"&gt;0.11942208&lt;/D&gt;&lt;/FQL&gt;&lt;FQL&gt;&lt;Q&gt;INDA^PERCENT_CHANGE(FMA_EPS(+1,0,,,,"PORTAGG","MEAN"),FMA_EPS(+1,-3AM,,,,"PORTAGG","MEAN"))&lt;/Q&gt;&lt;R&gt;1&lt;/R&gt;&lt;C&gt;1&lt;/C&gt;&lt;D xsi:type="xsd:double"&gt;0.238712837065871&lt;/D&gt;&lt;/FQL&gt;&lt;FQL&gt;&lt;Q&gt;VGK^PERCENT_CHANGE(FMA_EPS(+1,0,,,,"PORTAGG","MEAN"),FMA_EPS(+1,-1AM,,,,"PORTAGG","MEAN"))&lt;/Q&gt;&lt;R&gt;1&lt;/R&gt;&lt;C&gt;1&lt;/C&gt;&lt;D xsi:type="xsd:double"&gt;-4.74124779625277&lt;/D&gt;&lt;/FQL&gt;&lt;FQL&gt;&lt;Q&gt;SPY^FMA_PCT_ABOVE_MAVG(200,0,,,,"PORTAGG")&lt;/Q&gt;&lt;R&gt;1&lt;/R&gt;&lt;C&gt;1&lt;/C&gt;&lt;D xsi:type="xsd:double"&gt;79.9204771371769&lt;/D&gt;&lt;/FQL&gt;&lt;FQL&gt;&lt;Q&gt;EWC^PERCENT_CHANGE(FMA_EPS(+1,0,,,,"PORTAGG","MEAN"),FMA_EPS(+1,-3AM,,,,"PORTAGG","MEAN"))&lt;/Q&gt;&lt;R&gt;1&lt;/R&gt;&lt;C&gt;1&lt;/C&gt;&lt;D xsi:type="xsd:double"&gt;-4.61392807296888&lt;/D&gt;&lt;/FQL&gt;&lt;FQL&gt;&lt;Q&gt;QQQ^FMA_COS_DOWN("EPS","1M",+1,0,,,"PORTAGG","MEANR")&lt;/Q&gt;&lt;R&gt;1&lt;/R&gt;&lt;C&gt;1&lt;/C&gt;&lt;D xsi:type="xsd:double"&gt;43&lt;/D&gt;&lt;/FQL&gt;&lt;FQL&gt;&lt;Q&gt;EWJ^FMA_COS_DOWN("EPS","1M",+1,0,,,"PORTAGG","MEANR")&lt;/Q&gt;&lt;R&gt;1&lt;/R&gt;&lt;C&gt;1&lt;/C&gt;&lt;D xsi:type="xsd:double"&gt;90&lt;/D&gt;&lt;/FQL&gt;&lt;FQL&gt;&lt;Q&gt;EWJ^FG_TOTAL_RETURNC(0,-6AM)&lt;/Q&gt;&lt;R&gt;1&lt;/R&gt;&lt;C&gt;1&lt;/C&gt;&lt;D xsi:type="xsd:double"&gt;13.81104&lt;/D&gt;&lt;/FQL&gt;&lt;FQL&gt;&lt;Q&gt;GLD^FG_TOTAL_RETURNC(0,-6AM)&lt;/Q&gt;&lt;R&gt;1&lt;/R&gt;&lt;C&gt;1&lt;/C&gt;&lt;D xsi:type="xsd:double"&gt;12.482393&lt;/D&gt;&lt;/FQL&gt;&lt;FQL&gt;&lt;Q&gt;TRYUS10Y-FDS^FG_YIELD(0,,,,"YTM")&lt;/Q&gt;&lt;R&gt;0&lt;/R&gt;&lt;C&gt;0&lt;/C&gt;&lt;/FQL&gt;&lt;FQL&gt;&lt;Q&gt;VWO^FG_PE_NTM(0,,,90,0)&lt;/Q&gt;&lt;R&gt;1&lt;/R&gt;&lt;C&gt;1&lt;/C&gt;&lt;D xsi:type="xsd:double"&gt;13.5883510633841&lt;/D&gt;&lt;/FQL&gt;&lt;FQL&gt;&lt;Q&gt;URTH^FG_COMPANY_NAME&lt;/Q&gt;&lt;R&gt;1&lt;/R&gt;&lt;C&gt;1&lt;/C&gt;&lt;D xsi:type="xsd:string"&gt;iShares MSCI World ETF&lt;/D&gt;&lt;/FQL&gt;&lt;FQL&gt;&lt;Q&gt;QQQ^FMA_COS_UP("EPS","1M",+1,0,,,"PORTAGG","MEANR")&lt;/Q&gt;&lt;R&gt;1&lt;/R&gt;&lt;C&gt;1&lt;/C&gt;&lt;D xsi:type="xsd:double"&gt;35&lt;/D&gt;&lt;/FQL&gt;&lt;FQL&gt;&lt;Q&gt;VWO^SIZE(FG_CONSTITUENTS)&lt;/Q&gt;&lt;R&gt;1&lt;/R&gt;&lt;C&gt;1&lt;/C&gt;&lt;D xsi:type="xsd:long"&gt;4677&lt;/D&gt;&lt;/FQL&gt;&lt;FQL&gt;&lt;Q&gt;EWQ^FMA_COS_DOWN("EPS","1M",+1,0,,,"PORTAGG","MEANR")&lt;/Q&gt;&lt;R&gt;1&lt;/R&gt;&lt;C&gt;1&lt;/C&gt;&lt;D xsi:type="xsd:double"&gt;32&lt;/D&gt;&lt;/FQL&gt;&lt;FQL&gt;&lt;Q&gt;EWJ^FMA_COS_UP("EPS","1M",+1,0,,,"PORTAGG","MEANR")&lt;/Q&gt;&lt;R&gt;1&lt;/R&gt;&lt;C&gt;1&lt;/C&gt;&lt;D xsi:type="xsd:double"&gt;117&lt;/D&gt;&lt;/FQL&gt;&lt;FQL&gt;&lt;Q&gt;EWQ^FG_COMPANY_NAME&lt;/Q&gt;&lt;R&gt;1&lt;/R&gt;&lt;C&gt;1&lt;/C&gt;&lt;D xsi:type="xsd:string"&gt;iShares MSCI France ETF&lt;/D&gt;&lt;/FQL&gt;&lt;FQL&gt;&lt;Q&gt;EWJ^FG_TOTAL_RETURNC(0,-3AM)&lt;/Q&gt;&lt;R&gt;1&lt;/R&gt;&lt;C&gt;1&lt;/C&gt;&lt;D xsi:type="xsd:double"&gt;12.475276&lt;/D&gt;&lt;/FQL&gt;&lt;FQL&gt;&lt;Q&gt;VWO^FG_PE(0)&lt;/Q&gt;&lt;R&gt;1&lt;/R&gt;&lt;C&gt;1&lt;/C&gt;&lt;D xsi:type="xsd:double"&gt;12.863237584072&lt;/D&gt;&lt;/FQL&gt;&lt;FQL&gt;&lt;Q&gt;VWO^FG_COMPANY_NAME&lt;/Q&gt;&lt;R&gt;1&lt;/R&gt;&lt;C&gt;1&lt;/C&gt;&lt;D xsi:type="xsd:string"&gt;Vanguard FTSE Emerging Markets ETF&lt;/D&gt;&lt;/FQL&gt;&lt;FQL&gt;&lt;Q&gt;FXI^FMA_DIV_YLD(NTMA,NOW,NOW,M,"PORTAGG","MEANR")&lt;/Q&gt;&lt;R&gt;1&lt;/R&gt;&lt;C&gt;1&lt;/C&gt;&lt;D xsi:type="xsd:double"&gt;3.66809484230428&lt;/D&gt;&lt;/FQL&gt;&lt;FQL&gt;&lt;Q&gt;VGK^FMA_COS_DOWN("EPS","1M",+1,0,,,"PORTAGG","MEANR")&lt;/Q&gt;&lt;R&gt;1&lt;/R&gt;&lt;C&gt;1&lt;/C&gt;&lt;D xsi:type="xsd:double"&gt;545&lt;/D&gt;&lt;/FQL&gt;&lt;FQL&gt;&lt;Q&gt;EWL^FG_COMPANY_NAME&lt;/Q&gt;&lt;R&gt;1&lt;/R&gt;&lt;C&gt;1&lt;/C&gt;&lt;D xsi:type="xsd:string"&gt;iShares MSCI Switzerland ETF&lt;/D&gt;&lt;/FQL&gt;&lt;FQL&gt;&lt;Q&gt;EWJ^PERCENT_CHANGE(FMA_EPS(+1,0,,,,"PORTAGG","MEAN"),FMA_EPS(+1,-1AM,,,,"PORTAGG","MEAN"))&lt;/Q&gt;&lt;R&gt;1&lt;/R&gt;&lt;C&gt;1&lt;/C&gt;&lt;D xsi:type="xsd:double"&gt;1.0505327254835&lt;/D&gt;&lt;/FQL&gt;&lt;FQL&gt;&lt;Q&gt;EWC^FMA_COS_UP("EPS","1M",+1,0,,,"PORTAGG","MEANR")&lt;/Q&gt;&lt;R&gt;1&lt;/R&gt;&lt;C&gt;1&lt;/C&gt;&lt;D xsi:type="xsd:double"&gt;31&lt;/D&gt;&lt;/FQL&gt;&lt;FQL&gt;&lt;Q&gt;FC0000IN^FMA_EPS(NTMA,-20AY,0,CY,,"PORTAGG","MEANR")&lt;/Q&gt;&lt;R&gt;20&lt;/R&gt;&lt;C&gt;1&lt;/C&gt;&lt;D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xsi:type="xsd:double"&gt;36.3147882965046&lt;/D&gt;&lt;D xsi:type="xsd:double"&gt;33.7058784937619&lt;/D&gt;&lt;D xsi:type="xsd:double"&gt;47.0200163276941&lt;/D&gt;&lt;D xsi:type="xsd:double"&gt;46.0469770059164&lt;/D&gt;&lt;D xsi:type="xsd:double"&gt;54.6834646415869&lt;/D&gt;&lt;/FQL&gt;&lt;FQL&gt;&lt;Q&gt;DBA^P_PRICE(0,-200D)&lt;/Q&gt;&lt;R&gt;201&lt;/R&gt;&lt;C&gt;1&lt;/C&gt;&lt;D xsi:type="xsd:double"&gt;23.02&lt;/D&gt;&lt;D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xsi:type="xsd:double"&gt;20.63&lt;/D&gt;&lt;/FQL&gt;&lt;FQL&gt;&lt;Q&gt;SPY^P_PRICE(0)/P_PRICE_HIGH_PR(0,,,USD,,,"PRICE","INTRA","52W")&lt;/Q&gt;&lt;R&gt;1&lt;/R&gt;&lt;C&gt;1&lt;/C&gt;&lt;D xsi:type="xsd:double"&gt;0.99690264&lt;/D&gt;&lt;/FQL&gt;&lt;FQL&gt;&lt;Q&gt;USO^FG_TOTAL_RETURNC(0,-3AM)&lt;/Q&gt;&lt;R&gt;1&lt;/R&gt;&lt;C&gt;1&lt;/C&gt;&lt;D xsi:type="xsd:double"&gt;14.1186&lt;/D&gt;&lt;/FQL&gt;&lt;FQL&gt;&lt;Q&gt;VGK^FG_TOTAL_RETURNC(0,-3AM)&lt;/Q&gt;&lt;R&gt;1&lt;/R&gt;&lt;C&gt;1&lt;/C&gt;&lt;D xsi:type="xsd:double"&gt;8.569515&lt;/D&gt;&lt;/FQL&gt;&lt;FQL&gt;&lt;Q&gt;EMXC^FMA_PCT_ABOVE_MAVG(200,0,,,,"PORTAGG")&lt;/Q&gt;&lt;R&gt;1&lt;/R&gt;&lt;C&gt;1&lt;/C&gt;&lt;D xsi:type="xsd:double"&gt;65.6716417910448&lt;/D&gt;&lt;/FQL&gt;&lt;FQL&gt;&lt;Q&gt;GLD^FG_TOTAL_RETURNC(0,-3AM)&lt;/Q&gt;&lt;R&gt;1&lt;/R&gt;&lt;C&gt;1&lt;/C&gt;&lt;D xsi:type="xsd:double"&gt;8.804297&lt;/D&gt;&lt;/FQL&gt;&lt;FQL&gt;&lt;Q&gt;EWC^SIZE(FG_CONSTITUENTS)&lt;/Q&gt;&lt;R&gt;1&lt;/R&gt;&lt;C&gt;1&lt;/C&gt;&lt;D xsi:type="xsd:long"&gt;88&lt;/D&gt;&lt;/FQL&gt;&lt;FQL&gt;&lt;Q&gt;IWM^PERCENT_CHANGE(FMA_EPS(+1,0,,,,"PORTAGG","MEAN"),FMA_EPS(+1,-3AM,,,,"PORTAGG","MEAN"))&lt;/Q&gt;&lt;R&gt;1&lt;/R&gt;&lt;C&gt;1&lt;/C&gt;&lt;D xsi:type="xsd:double"&gt;-7.6457394810456&lt;/D&gt;&lt;/FQL&gt;&lt;FQL&gt;&lt;Q&gt;INDA^FMA_COS_UP("EPS","1M",+1,0,,,"PORTAGG","MEANR")&lt;/Q&gt;&lt;R&gt;1&lt;/R&gt;&lt;C&gt;1&lt;/C&gt;&lt;D xsi:type="xsd:double"&gt;55&lt;/D&gt;&lt;/FQL&gt;&lt;FQL&gt;&lt;Q&gt;VGK^P_PRICE(0)/P_PRICE_HIGH_PR(0,,,USD,,,"PRICE","INTRA","52W")&lt;/Q&gt;&lt;R&gt;1&lt;/R&gt;&lt;C&gt;1&lt;/C&gt;&lt;D xsi:type="xsd:double"&gt;0.99970365&lt;/D&gt;&lt;/FQL&gt;&lt;FQL&gt;&lt;Q&gt;QQQ^FG_TOTAL_RETURNC(0,-6AM)&lt;/Q&gt;&lt;R&gt;1&lt;/R&gt;&lt;C&gt;1&lt;/C&gt;&lt;D xsi:type="xsd:double"&gt;19.440174&lt;/D&gt;&lt;/FQL&gt;&lt;FQL&gt;&lt;Q&gt;EWI^FG_TOTAL_RETURNC(0,-6AM)&lt;/Q&gt;&lt;R&gt;1&lt;/R&gt;&lt;C&gt;1&lt;/C&gt;&lt;D xsi:type="xsd:double"&gt;19.070793&lt;/D&gt;&lt;/FQL&gt;&lt;FQL&gt;&lt;Q&gt;SPY^FG_TOTAL_RETURNC(0,-6AM)&lt;/Q&gt;&lt;R&gt;1&lt;/R&gt;&lt;C&gt;1&lt;/C&gt;&lt;D xsi:type="xsd:double"&gt;16.721296&lt;/D&gt;&lt;/FQL&gt;&lt;FQL&gt;&lt;Q&gt;ENZL^FG_TOTAL_RETURNC(0,-6AM)&lt;/Q&gt;&lt;R&gt;1&lt;/R&gt;&lt;C&gt;1&lt;/C&gt;&lt;D xsi:type="xsd:double"&gt;6.5344453&lt;/D&gt;&lt;/FQL&gt;&lt;FQL&gt;&lt;Q&gt;INDA^FMA_PCT_ABOVE_MAVG(200,0,,,,"PORTAGG")&lt;/Q&gt;&lt;R&gt;1&lt;/R&gt;&lt;C&gt;1&lt;/C&gt;&lt;D xsi:type="xsd:double"&gt;78.6764705882353&lt;/D&gt;&lt;/FQL&gt;&lt;FQL&gt;&lt;Q&gt;QQQ^PERCENT_CHANGE(FMA_EPS(+1,0,,,,"PORTAGG","MEAN"),FMA_EPS(+1,-1AM,,,,"PORTAGG","MEAN"))&lt;/Q&gt;&lt;R&gt;1&lt;/R&gt;&lt;C&gt;1&lt;/C&gt;&lt;D xsi:type="xsd:double"&gt;0.412789313003724&lt;/D&gt;&lt;/FQL&gt;&lt;FQL&gt;&lt;Q&gt;EWC^FMA_PCT_ABOVE_MAVG(200,0,,,,"PORTAGG")&lt;/Q&gt;&lt;R&gt;1&lt;/R&gt;&lt;C&gt;1&lt;/C&gt;&lt;D xsi:type="xsd:double"&gt;69.3181818181818&lt;/D&gt;&lt;/FQL&gt;&lt;FQL&gt;&lt;Q&gt;EMXC^SIZE(FG_CONSTITUENTS)&lt;/Q&gt;&lt;R&gt;1&lt;/R&gt;&lt;C&gt;1&lt;/C&gt;&lt;D xsi:type="xsd:long"&gt;699&lt;/D&gt;&lt;/FQL&gt;&lt;FQL&gt;&lt;Q&gt;EWG^SIZE(FG_CONSTITUENTS)&lt;/Q&gt;&lt;R&gt;1&lt;/R&gt;&lt;C&gt;1&lt;/C&gt;&lt;D xsi:type="xsd:long"&gt;57&lt;/D&gt;&lt;/FQL&gt;&lt;FQL&gt;&lt;Q&gt;USO^FG_TOTAL_RETURNC(0,-1AM)&lt;/Q&gt;&lt;R&gt;1&lt;/R&gt;&lt;C&gt;1&lt;/C&gt;&lt;D xsi:type="xsd:double"&gt;1.679647&lt;/D&gt;&lt;/FQL&gt;&lt;FQL&gt;&lt;Q&gt;EWJ^FG_FCF_YIELD_NTM(0)&lt;/Q&gt;&lt;R&gt;1&lt;/R&gt;&lt;C&gt;1&lt;/C&gt;&lt;D xsi:type="xsd:double"&gt;4.0213892987348&lt;/D&gt;&lt;/FQL&gt;&lt;FQL&gt;&lt;Q&gt;EMXC^FMA_COS_DOWN("EPS","1M",+1,0,,,"PORTAGG","MEANR")&lt;/Q&gt;&lt;R&gt;1&lt;/R&gt;&lt;C&gt;1&lt;/C&gt;&lt;D xsi:type="xsd:double"&gt;276&lt;/D&gt;&lt;/FQL&gt;&lt;FQL&gt;&lt;Q&gt;DBA^P_PRICE(0)/P_PRICE_HIGH_PR(0,,,USD,,,"PRICE","INTRA","52W")&lt;/Q&gt;&lt;R&gt;1&lt;/R&gt;&lt;C&gt;1&lt;/C&gt;&lt;D xsi:type="xsd:double"&gt;0.9999696&lt;/D&gt;&lt;/FQL&gt;&lt;FQL&gt;&lt;Q&gt;EWJ^FMA_DIV_YLD(NTMA,NOW,NOW,M,"PORTAGG","MEANR")&lt;/Q&gt;&lt;R&gt;1&lt;/R&gt;&lt;C&gt;1&lt;/C&gt;&lt;D xsi:type="xsd:double"&gt;2.19308426995126&lt;/D&gt;&lt;/FQL&gt;&lt;FQL&gt;&lt;Q&gt;EMXC^FG_TOTAL_RETURNC(0,-3AM)&lt;/Q&gt;&lt;R&gt;1&lt;/R&gt;&lt;C&gt;1&lt;/C&gt;&lt;D xsi:type="xsd:double"&gt;9.780943&lt;/D&gt;&lt;/FQL&gt;&lt;FQL&gt;&lt;Q&gt;ENZL^PERCENT_CHANGE(FMA_EPS(+1,0,,,,"PORTAGG","MEAN"),FMA_EPS(+1,-1AM,,,,"PORTAGG","MEAN"))&lt;/Q&gt;&lt;R&gt;1&lt;/R&gt;&lt;C&gt;1&lt;/C&gt;&lt;D xsi:type="xsd:double"&gt;-11.883239772104&lt;/D&gt;&lt;/FQL&gt;&lt;FQL&gt;&lt;Q&gt;URTH^FMA_EPS(NTMA,-20AY,0,CY,,"PORTAGG","MEANR")&lt;/Q&gt;&lt;R&gt;20&lt;/R&gt;&lt;C&gt;1&lt;/C&gt;&lt;D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xsi:type="xsd:double"&gt;5.85445884427984&lt;/D&gt;&lt;D xsi:type="xsd:double"&gt;5.43703723395752&lt;/D&gt;&lt;D xsi:type="xsd:double"&gt;7.0207573941257&lt;/D&gt;&lt;D xsi:type="xsd:double"&gt;7.30509155907452&lt;/D&gt;&lt;D xsi:type="xsd:double"&gt;7.6960086337997&lt;/D&gt;&lt;/FQL&gt;&lt;FQL&gt;&lt;Q&gt;QQQ^P_PRICE(0,-200D)&lt;/Q&gt;&lt;R&gt;201&lt;/R&gt;&lt;C&gt;1&lt;/C&gt;&lt;D xsi:type="xsd:double"&gt;443.56&lt;/D&gt;&lt;D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xsi:type="xsd:double"&gt;331.65&lt;/D&gt;&lt;/FQL&gt;&lt;FQL&gt;&lt;Q&gt;EWI^PERCENT_CHANGE(FMA_EPS(+1,0,,,,"PORTAGG","MEAN"),FMA_EPS(+1,-3AM,,,,"PORTAGG","MEAN"))&lt;/Q&gt;&lt;R&gt;1&lt;/R&gt;&lt;C&gt;1&lt;/C&gt;&lt;D xsi:type="xsd:double"&gt;1.33211370926352&lt;/D&gt;&lt;/FQL&gt;&lt;FQL&gt;&lt;Q&gt;VWO^FMA_COS_DOWN("EPS","1M",+1,0,,,"PORTAGG","MEANR")&lt;/Q&gt;&lt;R&gt;1&lt;/R&gt;&lt;C&gt;1&lt;/C&gt;&lt;D xsi:type="xsd:double"&gt;1197&lt;/D&gt;&lt;/FQL&gt;&lt;FQL&gt;&lt;Q&gt;EWQ^FMA_COS_UP("EPS","1M",+1,0,,,"PORTAGG","MEANR")&lt;/Q&gt;&lt;R&gt;1&lt;/R&gt;&lt;C&gt;1&lt;/C&gt;&lt;D xsi:type="xsd:double"&gt;25&lt;/D&gt;&lt;/FQL&gt;&lt;FQL&gt;&lt;Q&gt;SPY^FG_COMPANY_NAME&lt;/Q&gt;&lt;R&gt;1&lt;/R&gt;&lt;C&gt;1&lt;/C&gt;&lt;D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xsi:type="xsd:double"&gt;4.419887&lt;/D&gt;&lt;/FQL&gt;&lt;FQL&gt;&lt;Q&gt;GLD^FG_TOTAL_RETURNC(0,-1AM)&lt;/Q&gt;&lt;R&gt;1&lt;/R&gt;&lt;C&gt;1&lt;/C&gt;&lt;D xsi:t</t>
        </r>
      </text>
    </comment>
    <comment ref="A2" authorId="0" shapeId="0" xr:uid="{66A0DB2E-6037-4453-A802-B4C3370937BE}">
      <text>
        <r>
          <rPr>
            <b/>
            <sz val="9"/>
            <color indexed="81"/>
            <rFont val="Tahoma"/>
            <charset val="1"/>
          </rPr>
          <t>ype="xsd:double"&gt;6.699264&lt;/D&gt;&lt;/FQL&gt;&lt;FQL&gt;&lt;Q&gt;FXI^FG_FCF_YIELD_NTM(0)&lt;/Q&gt;&lt;R&gt;1&lt;/R&gt;&lt;C&gt;1&lt;/C&gt;&lt;D xsi:type="xsd:double"&gt;8.11653963078701&lt;/D&gt;&lt;/FQL&gt;&lt;FQL&gt;&lt;Q&gt;EWJ^FG_COMPANY_NAME&lt;/Q&gt;&lt;R&gt;1&lt;/R&gt;&lt;C&gt;1&lt;/C&gt;&lt;D xsi:type="xsd:string"&gt;iShares MSCI Japan ETF&lt;/D&gt;&lt;/FQL&gt;&lt;FQL&gt;&lt;Q&gt;EWI^PERCENT_CHANGE(FMA_EPS(+1,0,,,,"PORTAGG","MEAN"),FMA_EPS(+1,-1AM,,,,"PORTAGG","MEAN"))&lt;/Q&gt;&lt;R&gt;1&lt;/R&gt;&lt;C&gt;1&lt;/C&gt;&lt;D xsi:type="xsd:double"&gt;2.67757176281965&lt;/D&gt;&lt;/FQL&gt;&lt;FQL&gt;&lt;Q&gt;VWO^FMA_COS_UP("EPS","1M",+1,0,,,"PORTAGG","MEANR")&lt;/Q&gt;&lt;R&gt;1&lt;/R&gt;&lt;C&gt;1&lt;/C&gt;&lt;D xsi:type="xsd:double"&gt;775&lt;/D&gt;&lt;/FQL&gt;&lt;FQL&gt;&lt;Q&gt;EWG^FMA_COS_DOWN("EPS","1M",+1,0,,,"PORTAGG","MEANR")&lt;/Q&gt;&lt;R&gt;1&lt;/R&gt;&lt;C&gt;1&lt;/C&gt;&lt;D xsi:type="xsd:double"&gt;28&lt;/D&gt;&lt;/FQL&gt;&lt;FQL&gt;&lt;Q&gt;EMXC^P_PRICE(0)/P_PRICE_HIGH_PR(0,,,USD,,,"PRICE","INTRA","52W")&lt;/Q&gt;&lt;R&gt;1&lt;/R&gt;&lt;C&gt;1&lt;/C&gt;&lt;D xsi:type="xsd:double"&gt;0.99520093&lt;/D&gt;&lt;/FQL&gt;&lt;FQL&gt;&lt;Q&gt;EWU^PERCENT_CHANGE(FMA_EPS(+1,0,,,,"PORTAGG","MEAN"),FMA_EPS(+1,-1AM,,,,"PORTAGG","MEAN"))&lt;/Q&gt;&lt;R&gt;1&lt;/R&gt;&lt;C&gt;1&lt;/C&gt;&lt;D xsi:type="xsd:double"&gt;0.62113315254408&lt;/D&gt;&lt;/FQL&gt;&lt;FQL&gt;&lt;Q&gt;INDA^SIZE(FG_CONSTITUENTS)&lt;/Q&gt;&lt;R&gt;1&lt;/R&gt;&lt;C&gt;1&lt;/C&gt;&lt;D xsi:type="xsd:long"&gt;138&lt;/D&gt;&lt;/FQL&gt;&lt;FQL&gt;&lt;Q&gt;SPY^FG_TOTAL_RETURNC(0,-3AM)&lt;/Q&gt;&lt;R&gt;1&lt;/R&gt;&lt;C&gt;1&lt;/C&gt;&lt;D xsi:type="xsd:double"&gt;11.767519&lt;/D&gt;&lt;/FQL&gt;&lt;FQL&gt;&lt;Q&gt;FXI^FG_PE(0)&lt;/Q&gt;&lt;R&gt;1&lt;/R&gt;&lt;C&gt;1&lt;/C&gt;&lt;D xsi:type="xsd:double"&gt;8.6475458800632&lt;/D&gt;&lt;/FQL&gt;&lt;FQL&gt;&lt;Q&gt;EWJ^FG_PE(0)&lt;/Q&gt;&lt;R&gt;1&lt;/R&gt;&lt;C&gt;1&lt;/C&gt;&lt;D xsi:type="xsd:double"&gt;16.1186471590266&lt;/D&gt;&lt;/FQL&gt;&lt;FQL&gt;&lt;Q&gt;QQQ^FG_TOTAL_RETURNC(0,-3AM)&lt;/Q&gt;&lt;R&gt;1&lt;/R&gt;&lt;C&gt;1&lt;/C&gt;&lt;D xsi:type="xsd:double"&gt;11.525476&lt;/D&gt;&lt;/FQL&gt;&lt;FQL&gt;&lt;Q&gt;EWU^P_PRICE(0)/P_PRICE_LOW_PR(0,,,USD,,,"PRICE","INTRA","52W")-1&lt;/Q&gt;&lt;R&gt;1&lt;/R&gt;&lt;C&gt;1&lt;/C&gt;&lt;D xsi:type="xsd:double"&gt;0.12083328&lt;/D&gt;&lt;/FQL&gt;&lt;FQL&gt;&lt;Q&gt;INDA^FG_PE_NTM(0,,,90,0)&lt;/Q&gt;&lt;R&gt;1&lt;/R&gt;&lt;C&gt;1&lt;/C&gt;&lt;D xsi:type="xsd:double"&gt;22.7061424762647&lt;/D&gt;&lt;/FQL&gt;&lt;FQL&gt;&lt;Q&gt;IWM^SIZE(FG_CONSTITUENTS)&lt;/Q&gt;&lt;R&gt;1&lt;/R&gt;&lt;C&gt;1&lt;/C&gt;&lt;D xsi:type="xsd:long"&gt;1940&lt;/D&gt;&lt;/FQL&gt;&lt;FQL&gt;&lt;Q&gt;SPY^PERCENT_CHANGE(FMA_EPS(+1,0,,,,"PORTAGG","MEAN"),FMA_EPS(+1,-3AM,,,,"PORTAGG","MEAN"))&lt;/Q&gt;&lt;R&gt;1&lt;/R&gt;&lt;C&gt;1&lt;/C&gt;&lt;D xsi:type="xsd:double"&gt;-0.73723738140772&lt;/D&gt;&lt;/FQL&gt;&lt;FQL&gt;&lt;Q&gt;UUP^FG_TOTAL_RETURNC(0,-1AM)&lt;/Q&gt;&lt;R&gt;1&lt;/R&gt;&lt;C&gt;1&lt;/C&gt;&lt;D xsi:type="xsd:double"&gt;-0.67915916&lt;/D&gt;&lt;/FQL&gt;&lt;FQL&gt;&lt;Q&gt;VWO^FMA_DIV_YLD(NTMA,NOW,NOW,M,"PORTAGG","MEANR")&lt;/Q&gt;&lt;R&gt;1&lt;/R&gt;&lt;C&gt;1&lt;/C&gt;&lt;D xsi:type="xsd:double"&gt;3.15416449071437&lt;/D&gt;&lt;/FQL&gt;&lt;FQL&gt;&lt;Q&gt;ENZL^FG_TOTAL_RETURNC(0,-3AM)&lt;/Q&gt;&lt;R&gt;1&lt;/R&gt;&lt;C&gt;1&lt;/C&gt;&lt;D xsi:type="xsd:double"&gt;1.2652397&lt;/D&gt;&lt;/FQL&gt;&lt;FQL&gt;&lt;Q&gt;QQQ^FMA_PCT_ABOVE_MAVG(200,0,,,,"PORTAGG")&lt;/Q&gt;&lt;R&gt;1&lt;/R&gt;&lt;C&gt;1&lt;/C&gt;&lt;D xsi:type="xsd:double"&gt;77.4509803921569&lt;/D&gt;&lt;/FQL&gt;&lt;FQL&gt;&lt;Q&gt;EWA^PERCENT_CHANGE(FMA_EPS(+1,0,,,,"PORTAGG","MEAN"),FMA_EPS(+1,-3AM,,,,"PORTAGG","MEAN"))&lt;/Q&gt;&lt;R&gt;1&lt;/R&gt;&lt;C&gt;1&lt;/C&gt;&lt;D xsi:type="xsd:double"&gt;-0.505984849764718&lt;/D&gt;&lt;/FQL&gt;&lt;FQL&gt;&lt;Q&gt;SPY^SIZE(FG_CONSTITUENTS)&lt;/Q&gt;&lt;R&gt;1&lt;/R&gt;&lt;C&gt;1&lt;/C&gt;&lt;D xsi:type="xsd:long"&gt;504&lt;/D&gt;&lt;/FQL&gt;&lt;FQL&gt;&lt;Q&gt;QQQ^FG_COMPANY_NAME&lt;/Q&gt;&lt;R&gt;1&lt;/R&gt;&lt;C&gt;1&lt;/C&gt;&lt;D xsi:type="xsd:string"&gt;Invesco QQQ Trust Series I&lt;/D&gt;&lt;/FQL&gt;&lt;FQL&gt;&lt;Q&gt;INDA^P_PRICE(0)/P_PRICE_LOW_PR(0,,,USD,,,"PRICE","INTRA","52W")-1&lt;/Q&gt;&lt;R&gt;1&lt;/R&gt;&lt;C&gt;1&lt;/C&gt;&lt;D xsi:type="xsd:double"&gt;0.36833048&lt;/D&gt;&lt;/FQL&gt;&lt;FQL&gt;&lt;Q&gt;SPY^FMA_COS_DOWN("EPS","1M",+1,0,,,"PORTAGG","MEANR")&lt;/Q&gt;&lt;R&gt;1&lt;/R&gt;&lt;C&gt;1&lt;/C&gt;&lt;D xsi:type="xsd:double"&gt;192&lt;/D&gt;&lt;/FQL&gt;&lt;FQL&gt;&lt;Q&gt;VWO^FG_TOTAL_RETURNC(0,-3AM)&lt;/Q&gt;&lt;R&gt;1&lt;/R&gt;&lt;C&gt;1&lt;/C&gt;&lt;D xsi:type="xsd:double"&gt;6.779802&lt;/D&gt;&lt;/FQL&gt;&lt;FQL&gt;&lt;Q&gt;EWU^FG_TOTAL_RETURNC(0,-3AM)&lt;/Q&gt;&lt;R&gt;1&lt;/R&gt;&lt;C&gt;1&lt;/C&gt;&lt;D xsi:type="xsd:double"&gt;5.5187225&lt;/D&gt;&lt;/FQL&gt;&lt;FQL&gt;&lt;Q&gt;EWQ^FG_TOTAL_RETURNC(0,-3AM)&lt;/Q&gt;&lt;R&gt;1&lt;/R&gt;&lt;C&gt;1&lt;/C&gt;&lt;D xsi:type="xsd:double"&gt;8.055592&lt;/D&gt;&lt;/FQL&gt;&lt;FQL&gt;&lt;Q&gt;EWJ^SIZE(FG_CONSTITUENTS)&lt;/Q&gt;&lt;R&gt;1&lt;/R&gt;&lt;C&gt;1&lt;/C&gt;&lt;D xsi:type="xsd:long"&gt;219&lt;/D&gt;&lt;/FQL&gt;&lt;FQL&gt;&lt;Q&gt;USO^P_PRICE(0)/P_PRICE_HIGH_PR(0,,,USD,,,"PRICE","INTRA","52W")&lt;/Q&gt;&lt;R&gt;1&lt;/R&gt;&lt;C&gt;1&lt;/C&gt;&lt;D xsi:type="xsd:double"&gt;0.88031214&lt;/D&gt;&lt;/FQL&gt;&lt;FQL&gt;&lt;Q&gt;VWO^FMA_EPS(NTMA,-20AY,0,CY,,"PORTAGG","MEANR")&lt;/Q&gt;&lt;R&gt;20&lt;/R&gt;&lt;C&gt;1&lt;/C&gt;&lt;D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xsi:type="xsd:double"&gt;3.40448222428624&lt;/D&gt;&lt;D xsi:type="xsd:double"&gt;3.30589569741267&lt;/D&gt;&lt;D xsi:type="xsd:double"&gt;3.92107940890061&lt;/D&gt;&lt;D xsi:type="xsd:double"&gt;3.36619090960391&lt;/D&gt;&lt;D xsi:type="xsd:double"&gt;3.38651960714438&lt;/D&gt;&lt;/FQL&gt;&lt;FQL&gt;&lt;Q&gt;UUP^P_PRICE(0,-200D)&lt;/Q&gt;&lt;R&gt;201&lt;/R&gt;&lt;C&gt;1&lt;/C&gt;&lt;D xsi:type="xsd:double"&gt;27.8298&lt;/D&gt;&lt;D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xsi:type="xsd:double"&gt;28.47&lt;/D&gt;&lt;/FQL&gt;&lt;FQL&gt;&lt;Q&gt;EWI^FG_TOTAL_RETURNC(0,-3AM)&lt;/Q&gt;&lt;R&gt;1&lt;/R&gt;&lt;C&gt;1&lt;/C&gt;&lt;D xsi:type="xsd:double"&gt;12.062443&lt;/D&gt;&lt;/FQL&gt;&lt;FQL&gt;&lt;Q&gt;EMXC^P_PRICE(0)/P_PRICE_LOW_PR(0,,,USD,,,"PRICE","INTRA","52W")-1&lt;/Q&gt;&lt;R&gt;1&lt;/R&gt;&lt;C&gt;1&lt;/C&gt;&lt;D xsi:type="xsd:double"&gt;0.24047768&lt;/D&gt;&lt;/FQL&gt;&lt;FQL&gt;&lt;Q&gt;URTH^P_PRICE(0)/P_PRICE_LOW_PR(0,,,USD,,,"PRICE","INTRA","52W")-1&lt;/Q&gt;&lt;R&gt;1&lt;/R&gt;&lt;C&gt;1&lt;/C&gt;&lt;D xsi:type="xsd:double"&gt;0.30644858&lt;/D&gt;&lt;/FQL&gt;&lt;FQL&gt;&lt;Q&gt;EWD^P_PRICE(0)/P_PRICE_LOW_PR(0,,,USD,,,"PRICE","INTRA","52W")-1&lt;/Q&gt;&lt;R&gt;1&lt;/R&gt;&lt;C&gt;1&lt;/C&gt;&lt;D xsi:type="xsd:double"&gt;0.34756398&lt;/D&gt;&lt;/FQL&gt;&lt;FQL&gt;&lt;Q&gt;EWG^P_PRICE(0)/P_PRICE_LOW_PR(0,,,USD,,,"PRICE","INTRA","52W")-1&lt;/Q&gt;&lt;R&gt;1&lt;/R&gt;&lt;C&gt;1&lt;/C&gt;&lt;D xsi:type="xsd:double"&gt;0.27099776&lt;/D&gt;&lt;/FQL&gt;&lt;FQL&gt;&lt;Q&gt;FXI^PERCENT_CHANGE(FMA_EPS(+1,0,,,,"PORTAGG","MEAN"),FMA_EPS(+1,-3AM,,,,"PORTAGG","MEAN"))&lt;/Q&gt;&lt;R&gt;1&lt;/R&gt;&lt;C&gt;1&lt;/C&gt;&lt;D xsi:type="xsd:double"&gt;-6.05093459434881&lt;/D&gt;&lt;/FQL&gt;&lt;FQL&gt;&lt;Q&gt;SPY^PERCENT_CHANGE(FMA_EPS(+1,0,,,,"PORTAGG","MEAN"),FMA_EPS(+1,-1AM,,,,"PORTAGG","MEAN"))&lt;/Q&gt;&lt;R&gt;1&lt;/R&gt;&lt;C&gt;1&lt;/C&gt;&lt;D xsi:type="xsd:double"&gt;0.520359659637533&lt;/D&gt;&lt;/FQL&gt;&lt;FQL&gt;&lt;Q&gt;EWI^FMA_PCT_ABOVE_MAVG(200,0,,,,"PORTAGG")&lt;/Q&gt;&lt;R&gt;1&lt;/R&gt;&lt;C&gt;1&lt;/C&gt;&lt;D xsi:type="xsd:double"&gt;68&lt;/D&gt;&lt;/FQL&gt;&lt;FQL&gt;&lt;Q&gt;EWU^PERCENT_CHANGE(FMA_EPS(+1,0,,,,"PORTAGG","MEAN"),FMA_EPS(+1,-3AM,,,,"PORTAGG","MEAN"))&lt;/Q&gt;&lt;R&gt;1&lt;/R&gt;&lt;C&gt;1&lt;/C&gt;&lt;D xsi:type="xsd:double"&gt;-5.01351718376836&lt;/D&gt;&lt;/FQL&gt;&lt;FQL&gt;&lt;Q&gt;EWA^PERCENT_CHANGE(FMA_EPS(+1,0,,,,"PORTAGG","MEAN"),FMA_EPS(+1,-1AM,,,,"PORTAGG","MEAN"))&lt;/Q&gt;&lt;R&gt;1&lt;/R&gt;&lt;C&gt;1&lt;/C&gt;&lt;D xsi:type="xsd:double"&gt;2.15435784004097&lt;/D&gt;&lt;/FQL&gt;&lt;FQL&gt;&lt;Q&gt;VGK^SIZE(FG_CONSTITUENTS)&lt;/Q&gt;&lt;R&gt;1&lt;/R&gt;&lt;C&gt;1&lt;/C&gt;&lt;D xsi:type="xsd:long"&gt;1291&lt;/D&gt;&lt;/FQL&gt;&lt;FQL&gt;&lt;Q&gt;EWG^FMA_COS_UP("EPS","1M",+1,0,,,"PORTAGG","MEANR")&lt;/Q&gt;&lt;R&gt;1&lt;/R&gt;&lt;C&gt;1&lt;/C&gt;&lt;D xsi:type="xsd:double"&gt;24&lt;/D&gt;&lt;/FQL&gt;&lt;FQL&gt;&lt;Q&gt;EWU^FG_COMPANY_NAME&lt;/Q&gt;&lt;R&gt;1&lt;/R&gt;&lt;C&gt;1&lt;/C&gt;&lt;D xsi:type="xsd:string"&gt;iShares MSCI United Kingdom ETF&lt;/D&gt;&lt;/FQL&gt;&lt;FQL&gt;&lt;Q&gt;EMXC^FG_TOTAL_RETURNC(0,-6AM)&lt;/Q&gt;&lt;R&gt;1&lt;/R&gt;&lt;C&gt;1&lt;/C&gt;&lt;D xsi:type="xsd:double"&gt;13.851666&lt;/D&gt;&lt;/FQL&gt;&lt;FQL&gt;&lt;Q&gt;FXI^FG_PE_NTM(0,,,90,0)&lt;/Q&gt;&lt;R&gt;1&lt;/R&gt;&lt;C&gt;1&lt;/C&gt;&lt;D xsi:type="xsd:double"&gt;6.99148494612729&lt;/D&gt;&lt;/FQL&gt;&lt;FQL&gt;&lt;Q&gt;EWJ^FG_PE_NTM(0,,,90,0)&lt;/Q&gt;&lt;R&gt;1&lt;/R&gt;&lt;C&gt;1&lt;/C&gt;&lt;D xsi:type="xsd:double"&gt;15.7443319136161&lt;/D&gt;&lt;/FQL&gt;&lt;FQL&gt;&lt;Q&gt;EWL^PERCENT_CHANGE(FMA_EPS(+1,0,,,,"PORTAGG","MEAN"),FMA_EPS(+1,-1AM,,,,"PORTAGG","MEAN"))&lt;/Q&gt;&lt;R&gt;1&lt;/R&gt;&lt;C&gt;1&lt;/C&gt;&lt;D xsi:type="xsd:double"&gt;-0.0788503293658484&lt;/D&gt;&lt;/FQL&gt;&lt;FQL&gt;&lt;Q&gt;IWM^P_PRICE(0,-200D)&lt;/Q&gt;&lt;R&gt;201&lt;/R&gt;&lt;C&gt;1&lt;/C&gt;&lt;D xsi:type="xsd:double"&gt;204.935&lt;/D&gt;&lt;D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xsi:type="xsd:double"&gt;175.54&lt;/D&gt;&lt;/FQL&gt;&lt;FQL&gt;&lt;Q&gt;EWC^P_PRICE(0)/P_PRICE_HIGH_PR(0,,,USD,,,"PRICE","INTRA","52W")&lt;/Q&gt;&lt;R&gt;1&lt;/R&gt;&lt;C&gt;1&lt;/C&gt;&lt;D xsi:type="xsd:double"&gt;0.9942152&lt;/D&gt;&lt;/FQL&gt;&lt;FQL&gt;&lt;Q&gt;EWA^FG_COMPANY_NAME&lt;/Q&gt;&lt;R&gt;1&lt;/R&gt;&lt;C&gt;1&lt;/C&gt;&lt;D xsi:type="xsd:string"&gt;iShares MSCI Australia ETF&lt;/D&gt;&lt;/FQL&gt;&lt;FQL&gt;&lt;Q&gt;SPY^FG_FCF_YIELD_NTM(0)&lt;/Q&gt;&lt;R&gt;1&lt;/R&gt;&lt;C&gt;1&lt;/C&gt;&lt;D xsi:type="xsd:double"&gt;4.24132045419067&lt;/D&gt;&lt;/FQL&gt;&lt;FQL&gt;&lt;Q&gt;FC0000JP^FMA_EPS(NTMA,-20AY,0,CY,,"PORTAGG","MEANR")&lt;/Q&gt;&lt;R&gt;20&lt;/R&gt;&lt;C&gt;1&lt;/C&gt;&lt;D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xsi:type="xsd:double"&gt;10.6136768393955&lt;/D&gt;&lt;D xsi:type="xsd:double"&gt;9.49697320011934&lt;/D&gt;&lt;D xsi:type="xsd:double"&gt;12.0143395043707&lt;/D&gt;&lt;D xsi:type="xsd:double"&gt;11.6136482445672&lt;/D&gt;&lt;D xsi:type="xsd:double"&gt;11.9989210371289&lt;/D&gt;&lt;/FQL&gt;&lt;FQL&gt;&lt;Q&gt;GLD^P_PRICE(0,-200D)&lt;/Q&gt;&lt;R&gt;201&lt;/R&gt;&lt;C&gt;1&lt;/C&gt;&lt;D xsi:type="xsd:double"&gt;199.64&lt;/D&gt;&lt;D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xsi:type="xsd:double"&gt;181.95&lt;/D&gt;&lt;/FQL&gt;&lt;FQL&gt;&lt;Q&gt;EMXC^FMA_COS_UP("EPS","1M",+1,0,,,"PORTAGG","MEANR")&lt;/Q&gt;&lt;R&gt;1&lt;/R&gt;&lt;C&gt;1&lt;/C&gt;&lt;D xsi:type="xsd:double"&gt;234&lt;/D&gt;&lt;/FQL&gt;&lt;FQL&gt;&lt;Q&gt;DBA^FG_TOTAL_RETURNC(0,-6AM)&lt;/Q&gt;&lt;R&gt;1&lt;/R&gt;&lt;C&gt;1&lt;/C&gt;&lt;D xsi:type="xsd:double"&gt;9.215534&lt;/D&gt;&lt;/FQL&gt;&lt;FQL&gt;&lt;Q&gt;EWA^FMA_PCT_ABOVE_MAVG(200,0,,,,"PORTAGG")&lt;/Q&gt;&lt;R&gt;1&lt;/R&gt;&lt;C&gt;1&lt;/C&gt;&lt;D xsi:type="xsd:double"&gt;74.5762711864407&lt;/D&gt;&lt;/FQL&gt;&lt;FQL&gt;&lt;Q&gt;QQQ^FMA_DIV_YLD(NTMA,NOW,NOW,M,"PORTAGG","MEANR")&lt;/Q&gt;&lt;R&gt;1&lt;/R&gt;&lt;C&gt;1&lt;/C&gt;&lt;D xsi:type="xsd:double"&gt;0.873555223793735&lt;/D&gt;&lt;/FQL&gt;&lt;FQL&gt;&lt;Q&gt;EWN^P_PRICE(0)/P_PRICE_LOW_PR(0,,,USD,,,"PRICE","INTRA","52W")-1&lt;/Q&gt;&lt;R&gt;1&lt;/R&gt;&lt;C&gt;1&lt;/C&gt;&lt;D xsi:type="xsd:double"&gt;0.35078537&lt;/D&gt;&lt;/FQL&gt;&lt;FQL&gt;&lt;Q&gt;VGK^FG_TOTAL_RETURNC(0,-6AM)&lt;/Q&gt;&lt;R&gt;1&lt;/R&gt;&lt;C&gt;1&lt;/C&gt;&lt;D xsi:type="xsd:double"&gt;14.076114&lt;/D&gt;&lt;/FQL&gt;&lt;FQL&gt;&lt;Q&gt;EWN^P_PRICE(0)/P_PRICE_HIGH_PR(0,,,USD,,,"PRICE","INTRA","52W")&lt;/Q&gt;&lt;R&gt;1&lt;/R&gt;&lt;C&gt;1&lt;/C&gt;&lt;D xsi:type="xsd:double"&gt;0.98079234&lt;/D&gt;&lt;/FQL&gt;&lt;FQL&gt;&lt;Q&gt;URTH^PERCENT_CHANGE(FMA_EPS(+1,0,,,,"PORTAGG","MEAN"),FMA_EPS(+1,-3AM,,,,"PORTAGG","MEAN"))&lt;/Q&gt;&lt;R&gt;1&lt;/R&gt;&lt;C&gt;1&lt;/C&gt;&lt;D xsi:type="xsd:double"&gt;-1.33895923369213&lt;/D&gt;&lt;/FQL&gt;&lt;FQL&gt;&lt;Q&gt;EMXC^PERCENT_CHANGE(FMA_EPS(+1,0,,,,"PORTAGG","MEAN"),FMA_EPS(+1,-1AM,,,,"PORTAGG","MEAN"))&lt;/Q&gt;&lt;R&gt;1&lt;/R&gt;&lt;C&gt;1&lt;/C&gt;&lt;D xsi:type="xsd:double"&gt;-0.737250463144799&lt;/D&gt;&lt;/FQL&gt;&lt;FQL&gt;&lt;Q&gt;TLT^FG_TOTAL_RETURNC(0,-1AM)&lt;/Q&gt;&lt;R&gt;1&lt;/R&gt;&lt;C&gt;1&lt;/C&gt;&lt;D xsi:type="xsd:double"&gt;1.3267517&lt;/D&gt;&lt;/FQL&gt;&lt;FQL&gt;&lt;Q&gt;VGK^PERCENT_CHANGE(FMA_EPS(+1,0,,,,"PORTAGG","MEAN"),FMA_EPS(+1,-3AM,,,,"PORTAGG","MEAN"))&lt;/Q&gt;&lt;R&gt;1&lt;/R&gt;&lt;C&gt;1&lt;/C&gt;&lt;D xsi:type="xsd:double"&gt;-8.2793631998059&lt;/D&gt;&lt;/FQL&gt;&lt;FQL&gt;&lt;Q&gt;EWG^FMA_PCT_ABOVE_MAVG(200,0,,,,"PORTAGG")&lt;/Q&gt;&lt;R&gt;1&lt;/R&gt;&lt;C&gt;1&lt;/C&gt;&lt;D xsi:type="xsd:double"&gt;75.4385964912281&lt;/D&gt;&lt;/FQL&gt;&lt;FQL&gt;&lt;Q&gt;FXI^P_PRICE(0,-200D)&lt;/Q&gt;&lt;R&gt;201&lt;/R&gt;&lt;C&gt;1&lt;/C&gt;&lt;D xsi:type="xsd:double"&gt;24.535&lt;/D&gt;&lt;D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</t>
        </r>
      </text>
    </comment>
    <comment ref="A3" authorId="0" shapeId="0" xr:uid="{F46F35D3-A441-498A-8625-8C699540352B}">
      <text>
        <r>
          <rPr>
            <b/>
            <sz val="9"/>
            <color indexed="81"/>
            <rFont val="Tahoma"/>
            <charset val="1"/>
          </rPr>
          <t>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xsi:type="xsd:double"&gt;26.94&lt;/D&gt;&lt;/FQL&gt;&lt;FQL&gt;&lt;Q&gt;VWO^P_PRICE(0)/P_PRICE_HIGH_PR(0,,,USD,,,"PRICE","INTRA","52W")&lt;/Q&gt;&lt;R&gt;1&lt;/R&gt;&lt;C&gt;1&lt;/C&gt;&lt;D xsi:type="xsd:double"&gt;0.9795824&lt;/D&gt;&lt;/FQL&gt;&lt;FQL&gt;&lt;Q&gt;FXI^SIZE(FG_CONSTITUENTS)&lt;/Q&gt;&lt;R&gt;1&lt;/R&gt;&lt;C&gt;1&lt;/C&gt;&lt;D xsi:type="xsd:long"&gt;51&lt;/D&gt;&lt;/FQL&gt;&lt;FQL&gt;&lt;Q&gt;FXI^P_PRICE(0)/P_PRICE_HIGH_PR(0,,,USD,,,"PRICE","INTRA","52W")&lt;/Q&gt;&lt;R&gt;1&lt;/R&gt;&lt;C&gt;1&lt;/C&gt;&lt;D xsi:type="xsd:double"&gt;0.8032089&lt;/D&gt;&lt;/FQL&gt;&lt;FQL&gt;&lt;Q&gt;URTH^FMA_DIV_YLD(NTMA,NOW,NOW,M,"PORTAGG","MEANR")&lt;/Q&gt;&lt;R&gt;1&lt;/R&gt;&lt;C&gt;1&lt;/C&gt;&lt;D xsi:type="xsd:double"&gt;1.97053825795866&lt;/D&gt;&lt;/FQL&gt;&lt;FQL&gt;&lt;Q&gt;QQQ^FMA_EPS(NTMA,-20AY,0,CY,,"PORTAGG","MEANR")&lt;/Q&gt;&lt;R&gt;20&lt;/R&gt;&lt;C&gt;1&lt;/C&gt;&lt;D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xsi:type="xsd:double"&gt;16.3227849383645&lt;/D&gt;&lt;/FQL&gt;&lt;FQL&gt;&lt;Q&gt;SPY^P_PRICE(0,-200D)&lt;/Q&gt;&lt;R&gt;201&lt;/R&gt;&lt;C&gt;1&lt;/C&gt;&lt;D xsi:type="xsd:double"&gt;516.68&lt;/D&gt;&lt;D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xsi:type="xsd:double"&gt;411.09&lt;/D&gt;&lt;/FQL&gt;&lt;FQL&gt;&lt;Q&gt;URTH^P_PRICE(0)/P_PRICE_HIGH_PR(0,,,USD,,,"PRICE","INTRA","52W")&lt;/Q&gt;&lt;R&gt;1&lt;/R&gt;&lt;C&gt;1&lt;/C&gt;&lt;D xsi:type="xsd:double"&gt;0.99596125&lt;/D&gt;&lt;/FQL&gt;&lt;FQL&gt;&lt;Q&gt;EWD^P_PRICE(0)/P_PRICE_HIGH_PR(0,,,USD,,,"PRICE","INTRA","52W")&lt;/Q&gt;&lt;R&gt;1&lt;/R&gt;&lt;C&gt;1&lt;/C&gt;&lt;D xsi:type="xsd:double"&gt;0.99951655&lt;/D&gt;&lt;/FQL&gt;&lt;FQL&gt;&lt;Q&gt;EWG^P_PRICE(0)/P_PRICE_HIGH_PR(0,,,USD,,,"PRICE","INTRA","52W")&lt;/Q&gt;&lt;R&gt;1&lt;/R&gt;&lt;C&gt;1&lt;/C&gt;&lt;D xsi:type="xsd:double"&gt;0.9990455&lt;/D&gt;&lt;/FQL&gt;&lt;FQL&gt;&lt;Q&gt;FXI^PERCENT_CHANGE(FMA_EPS(+1,0,,,,"PORTAGG","MEAN"),FMA_EPS(+1,-1AM,,,,"PORTAGG","MEAN"))&lt;/Q&gt;&lt;R&gt;1&lt;/R&gt;&lt;C&gt;1&lt;/C&gt;&lt;D xsi:type="xsd:double"&gt;-1.96350437580871&lt;/D&gt;&lt;/FQL&gt;&lt;FQL&gt;&lt;Q&gt;EWD^PERCENT_CHANGE(FMA_EPS(+1,0,,,,"PORTAGG","MEAN"),FMA_EPS(+1,-3AM,,,,"PORTAGG","MEAN"))&lt;/Q&gt;&lt;R&gt;1&lt;/R&gt;&lt;C&gt;1&lt;/C&gt;&lt;D xsi:type="xsd:double"&gt;-3.23566563437483&lt;/D&gt;&lt;/FQL&gt;&lt;FQL&gt;&lt;Q&gt;SPY^FMA_COS_UP("EPS","1M",+1,0,,,"PORTAGG","MEANR")&lt;/Q&gt;&lt;R&gt;1&lt;/R&gt;&lt;C&gt;1&lt;/C&gt;&lt;D xsi:type="xsd:double"&gt;186&lt;/D&gt;&lt;/FQL&gt;&lt;FQL&gt;&lt;Q&gt;DBA^FG_TOTAL_RETURNC(0,-3AM)&lt;/Q&gt;&lt;R&gt;1&lt;/R&gt;&lt;C&gt;1&lt;/C&gt;&lt;D xsi:type="xsd:double"&gt;10.165238&lt;/D&gt;&lt;/FQL&gt;&lt;FQL&gt;&lt;Q&gt;EWD^FMA_PCT_ABOVE_MAVG(200,0,,,,"PORTAGG")&lt;/Q&gt;&lt;R&gt;1&lt;/R&gt;&lt;C&gt;1&lt;/C&gt;&lt;D xsi:type="xsd:double"&gt;76.7441860465116&lt;/D&gt;&lt;/FQL&gt;&lt;FQL&gt;&lt;Q&gt;INDA^FMA_DIV_YLD(NTMA,NOW,NOW,M,"PORTAGG","MEANR")&lt;/Q&gt;&lt;R&gt;1&lt;/R&gt;&lt;C&gt;1&lt;/C&gt;&lt;D xsi:type="xsd:double"&gt;1.35315338894655&lt;/D&gt;&lt;/FQL&gt;&lt;FQL&gt;&lt;Q&gt;VWO^P_PRICE(0)/P_PRICE_LOW_PR(0,,,USD,,,"PRICE","INTRA","52W")-1&lt;/Q&gt;&lt;R&gt;1&lt;/R&gt;&lt;C&gt;1&lt;/C&gt;&lt;D xsi:type="xsd:double"&gt;0.12721932&lt;/D&gt;&lt;/FQL&gt;&lt;FQL&gt;&lt;Q&gt;EWC^FG_COMPANY_NAME&lt;/Q&gt;&lt;R&gt;1&lt;/R&gt;&lt;C&gt;1&lt;/C&gt;&lt;D xsi:type="xsd:string"&gt;iShares MSCI Canada ETF&lt;/D&gt;&lt;/FQL&gt;&lt;FQL&gt;&lt;Q&gt;VWO^FG_TOTAL_RETURNC(0,-6AM)&lt;/Q&gt;&lt;R&gt;1&lt;/R&gt;&lt;C&gt;1&lt;/C&gt;&lt;D xsi:type="xsd:double"&gt;7.226026&lt;/D&gt;&lt;/FQL&gt;&lt;FQL&gt;&lt;Q&gt;EWN^PERCENT_CHANGE(FMA_EPS(+1,0,,,,"PORTAGG","MEAN"),FMA_EPS(+1,-1AM,,,,"PORTAGG","MEAN"))&lt;/Q&gt;&lt;R&gt;1&lt;/R&gt;&lt;C&gt;1&lt;/C&gt;&lt;D xsi:type="xsd:double"&gt;3.34465971262849&lt;/D&gt;&lt;/FQL&gt;&lt;FQL&gt;&lt;Q&gt;INDA^FG_PE(0)&lt;/Q&gt;&lt;R&gt;1&lt;/R&gt;&lt;C&gt;1&lt;/C&gt;&lt;D xsi:type="xsd:double"&gt;24.6788971180708&lt;/D&gt;&lt;/FQL&gt;&lt;FQL&gt;&lt;Q&gt;INDA^FMA_COS_DOWN("EPS","1M",+1,0,,,"PORTAGG","MEANR")&lt;/Q&gt;&lt;R&gt;1&lt;/R&gt;&lt;C&gt;1&lt;/C&gt;&lt;D xsi:type="xsd:double"&gt;50&lt;/D&gt;&lt;/FQL&gt;&lt;FQL&gt;&lt;Q&gt;VGK^FMA_COS_UP("EPS","1M",+1,0,,,"PORTAGG","MEANR")&lt;/Q&gt;&lt;R&gt;1&lt;/R&gt;&lt;C&gt;1&lt;/C&gt;&lt;D xsi:type="xsd:double"&gt;431&lt;/D&gt;&lt;/FQL&gt;&lt;FQL&gt;&lt;Q&gt;EWC^FMA_COS_DOWN("EPS","1M",+1,0,,,"PORTAGG","MEANR")&lt;/Q&gt;&lt;R&gt;1&lt;/R&gt;&lt;C&gt;1&lt;/C&gt;&lt;D xsi:type="xsd:double"&gt;45&lt;/D&gt;&lt;/FQL&gt;&lt;FQL&gt;&lt;Q&gt;QQQ^FG_FCF_YIELD_NTM(0)&lt;/Q&gt;&lt;R&gt;1&lt;/R&gt;&lt;C&gt;1&lt;/C&gt;&lt;D xsi:type="xsd:double"&gt;3.69663072931181&lt;/D&gt;&lt;/FQL&gt;&lt;FQL&gt;&lt;Q&gt;SPY^JULIAN(FMA_EPS(NTMA,-20AY,0,CY,,"PORTAGG","MEANR").DATES)&lt;/Q&gt;&lt;R&gt;20&lt;/R&gt;&lt;C&gt;1&lt;/C&gt;&lt;D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xsi:type="xsd:long"&gt;45289&lt;/D&gt;&lt;/FQL&gt;&lt;FQL&gt;&lt;Q&gt;URTH^FG_TOTAL_RETURNC(0,-3AM)&lt;/Q&gt;&lt;R&gt;1&lt;/R&gt;&lt;C&gt;1&lt;/C&gt;&lt;D xsi:type="xsd:double"&gt;11.154354&lt;/D&gt;&lt;/FQL&gt;&lt;FQL&gt;&lt;Q&gt;EWD^FG_TOTAL_RETURNC(0,-3AM)&lt;/Q&gt;&lt;R&gt;1&lt;/R&gt;&lt;C&gt;1&lt;/C&gt;&lt;D xsi:type="xsd:double"&gt;11.974382&lt;/D&gt;&lt;/FQL&gt;&lt;FQL&gt;&lt;Q&gt;EWG^FG_TOTAL_RETURNC(0,-3AM)&lt;/Q&gt;&lt;R&gt;1&lt;/R&gt;&lt;C&gt;1&lt;/C&gt;&lt;D xsi:type="xsd:double"&gt;7.909417&lt;/D&gt;&lt;/FQL&gt;&lt;FQL&gt;&lt;Q&gt;EWL^PERCENT_CHANGE(FMA_EPS(+1,0,,,,"PORTAGG","MEAN"),FMA_EPS(+1,-3AM,,,,"PORTAGG","MEAN"))&lt;/Q&gt;&lt;R&gt;1&lt;/R&gt;&lt;C&gt;1&lt;/C&gt;&lt;D xsi:type="xsd:double"&gt;-4.90193319369726&lt;/D&gt;&lt;/FQL&gt;&lt;FQL&gt;&lt;Q&gt;EWI^SIZE(FG_CONSTITUENTS)&lt;/Q&gt;&lt;R&gt;1&lt;/R&gt;&lt;C&gt;1&lt;/C&gt;&lt;D xsi:type="xsd:long"&gt;26&lt;/D&gt;&lt;/FQL&gt;&lt;FQL&gt;&lt;Q&gt;EWG^FG_COMPANY_NAME&lt;/Q&gt;&lt;R&gt;1&lt;/R&gt;&lt;C&gt;1&lt;/C&gt;&lt;D xsi:type="xsd:string"&gt;iShares MSCI Germany ETF&lt;/D&gt;&lt;/FQL&gt;&lt;FQL&gt;&lt;Q&gt;IWM^PERCENT_CHANGE(FMA_EPS(+1,0,,,,"PORTAGG","MEAN"),FMA_EPS(+1,-1AM,,,,"PORTAGG","MEAN"))&lt;/Q&gt;&lt;R&gt;1&lt;/R&gt;&lt;C&gt;1&lt;/C&gt;&lt;D xsi:type="xsd:double"&gt;-3.29514751092248&lt;/D&gt;&lt;/FQL&gt;&lt;FQL&gt;&lt;Q&gt;URTH^FG_FCF_YIELD_NTM(0)&lt;/Q&gt;&lt;R&gt;1&lt;/R&gt;&lt;C&gt;1&lt;/C&gt;&lt;D xsi:type="xsd:double"&gt;4.41340691202063&lt;/D&gt;&lt;/FQL&gt;&lt;FQL&gt;&lt;Q&gt;URTH^FMA_PCT_ABOVE_MAVG(200,0,,,,"PORTAGG")&lt;/Q&gt;&lt;R&gt;1&lt;/R&gt;&lt;C&gt;1&lt;/C&gt;&lt;D xsi:type="xsd:double"&gt;69.8770491803279&lt;/D&gt;&lt;/FQL&gt;&lt;FQL&gt;&lt;Q&gt;FXI^FMA_COS_UP("EPS","1M",+1,0,,,"PORTAGG","MEANR")&lt;/Q&gt;&lt;R&gt;1&lt;/R&gt;&lt;C&gt;1&lt;/C&gt;&lt;D xsi:type="xsd:double"&gt;15&lt;/D&gt;&lt;/FQL&gt;&lt;FQL&gt;&lt;Q&gt;EWD^FMA_COS_DOWN("EPS","1M",+1,0,,,"PORTAGG","MEANR")&lt;/Q&gt;&lt;R&gt;1&lt;/R&gt;&lt;C&gt;1&lt;/C&gt;&lt;D xsi:type="xsd:double"&gt;14&lt;/D&gt;&lt;/FQL&gt;&lt;FQL&gt;&lt;Q&gt;ENZL^SIZE(FG_CONSTITUENTS)&lt;/Q&gt;&lt;R&gt;1&lt;/R&gt;&lt;C&gt;1&lt;/C&gt;&lt;D xsi:type="xsd:long"&gt;14&lt;/D&gt;&lt;/FQL&gt;&lt;FQL&gt;&lt;Q&gt;URTH^FG_PE_NTM(0,,,90,0)&lt;/Q&gt;&lt;R&gt;1&lt;/R&gt;&lt;C&gt;1&lt;/C&gt;&lt;D xsi:type="xsd:double"&gt;18.400830591181&lt;/D&gt;&lt;/FQL&gt;&lt;FQL&gt;&lt;Q&gt;EWL^FG_TOTAL_RETURNC(0,-6AM)&lt;/Q&gt;&lt;R&gt;1&lt;/R&gt;&lt;C&gt;1&lt;/C&gt;&lt;D xsi:type="xsd:double"&gt;7.7799916&lt;/D&gt;&lt;/FQL&gt;&lt;FQL&gt;&lt;Q&gt;IWM^FMA_COS_UP("EPS","1M",+1,0,,,"PORTAGG","MEANR")&lt;/Q&gt;&lt;R&gt;1&lt;/R&gt;&lt;C&gt;1&lt;/C&gt;&lt;D xsi:type="xsd:double"&gt;487&lt;/D&gt;&lt;/FQL&gt;&lt;FQL&gt;&lt;Q&gt;FXI^FG_COMPANY_NAME&lt;/Q&gt;&lt;R&gt;1&lt;/R&gt;&lt;C&gt;1&lt;/C&gt;&lt;D xsi:type="xsd:string"&gt;iShares China Large-Cap ETF&lt;/D&gt;&lt;/FQL&gt;&lt;FQL&gt;&lt;Q&gt;SPY^FMA_EPS(NTMA,-20AY,0,CY,,"PORTAGG","MEANR")&lt;/Q&gt;&lt;R&gt;20&lt;/R&gt;&lt;C&gt;1&lt;/C&gt;&lt;D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xsi:type="xsd:double"&gt;22.9690023603335&lt;/D&gt;&lt;D xsi:type="xsd:double"&gt;24.3477044403499&lt;/D&gt;&lt;/FQL&gt;&lt;FQL&gt;&lt;Q&gt;VWO^P_PRICE(0,-200D)&lt;/Q&gt;&lt;R&gt;201&lt;/R&gt;&lt;C&gt;1&lt;/C&gt;&lt;D xsi:type="xsd:double"&gt;42.22&lt;/D&gt;&lt;D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xsi:type="xsd:double"&gt;39.27&lt;/D&gt;&lt;/FQL&gt;&lt;FQL&gt;&lt;Q&gt;URTH^FG_TOTAL_RETURNC(0,-6AM)&lt;/Q&gt;&lt;R&gt;1&lt;/R&gt;&lt;C&gt;1&lt;/C&gt;&lt;D xsi:type="xsd:double"&gt;15.8602&lt;/D&gt;&lt;/FQL&gt;&lt;FQL&gt;&lt;Q&gt;EWD^FG_TOTAL_RETURNC(0,-6AM)&lt;/Q&gt;&lt;R&gt;1&lt;/R&gt;&lt;C&gt;1&lt;/C&gt;&lt;D xsi:type="xsd:double"&gt;29.29846&lt;/D&gt;&lt;/FQL&gt;&lt;FQL&gt;&lt;Q&gt;EWG^FG_TOTAL_RETURNC(0,-6AM)&lt;/Q&gt;&lt;R&gt;1&lt;/R&gt;&lt;C&gt;1&lt;/C&gt;&lt;D xsi:type="xsd:double"&gt;15.404785&lt;/D&gt;&lt;/FQL&gt;&lt;FQL&gt;&lt;Q&gt;FXI^FMA_PCT_ABOVE_MAVG(200,0,,,,"PORTAGG")&lt;/Q&gt;&lt;R&gt;1&lt;/R&gt;&lt;C&gt;1&lt;/C&gt;&lt;D xsi:type="xsd:double"&gt;41.1764705882353&lt;/D&gt;&lt;/FQL&gt;&lt;FQL&gt;&lt;Q&gt;EWJ^PERCENT_CHANGE(FMA_EPS(+1,0,,,,"PORTAGG","MEAN"),FMA_EPS(+1,-3AM,,,,"PORTAGG","MEAN"))&lt;/Q&gt;&lt;R&gt;1&lt;/R&gt;&lt;C&gt;1&lt;/C&gt;&lt;D xsi:type="xsd:double"&gt;-0.897500039975657&lt;/D&gt;&lt;/FQL&gt;&lt;FQL&gt;&lt;Q&gt;EWD^PERCENT_CHANGE(FMA_EPS(+1,0,,,,"PORTAGG","MEAN"),FMA_EPS(+1,-1AM,,,,"PORTAGG","MEAN"))&lt;/Q&gt;&lt;R&gt;1&lt;/R&gt;&lt;C&gt;1&lt;/C&gt;&lt;D xsi:type="xsd:double"&gt;2.01318942511114&lt;/D&gt;&lt;/FQL&gt;&lt;FQL&gt;&lt;Q&gt;EWU^FMA_PCT_ABOVE_MAVG(200,0,,,,"PORTAGG")&lt;/Q&gt;&lt;R&gt;1&lt;/R&gt;&lt;C&gt;1&lt;/C&gt;&lt;D xsi:type="xsd:double"&gt;55.952380952381&lt;/D&gt;&lt;/FQL&gt;&lt;FQL&gt;&lt;Q&gt;ENZL^PERCENT_CHANGE(FMA_EPS(+1,0,,,,"PORTAGG","MEAN"),FMA_EPS(+1,-3AM,,,,"PORTAGG","MEAN"))&lt;/Q&gt;&lt;R&gt;1&lt;/R&gt;&lt;C&gt;1&lt;/C&gt;&lt;D xsi:type="xsd:double"&gt;-14.9782078795676&lt;/D&gt;&lt;/FQL&gt;&lt;FQL&gt;&lt;Q&gt;QQQ^SIZE(FG_CONSTITUENTS)&lt;/Q&gt;&lt;R&gt;1&lt;/R&gt;&lt;C&gt;1&lt;/C&gt;&lt;D xsi:type="xsd:long"&gt;102&lt;/D&gt;&lt;/FQL&gt;&lt;FQL&gt;&lt;Q&gt;EMXC^FG_TOTAL_RETURNC(0,-1AM)&lt;/Q&gt;&lt;R&gt;1&lt;/R&gt;&lt;C&gt;1&lt;/C&gt;&lt;D xsi:type="xsd:double"&gt;2.9832125&lt;/D&gt;&lt;/FQL&gt;&lt;FQL&gt;&lt;Q&gt;DBA^FG_TOTAL_RETURNC(0,-1AM)&lt;/Q&gt;&lt;R&gt;1&lt;/R&gt;&lt;C&gt;1&lt;/C&gt;&lt;D xsi:type="xsd:double"&gt;4.395926&lt;/D&gt;&lt;/FQL&gt;&lt;FQL&gt;&lt;Q&gt;SPY^FG_TOTAL_RETURNC(0,-1AM)&lt;/Q&gt;&lt;R&gt;1&lt;/R&gt;&lt;C&gt;1&lt;/C&gt;&lt;D xsi:type="xsd:double"&gt;3.1208754&lt;/D&gt;&lt;/FQL&gt;&lt;FQL&gt;&lt;Q&gt;INDA^FG_FCF_YIELD_NTM(0)&lt;/Q&gt;&lt;R&gt;1&lt;/R&gt;&lt;C&gt;1&lt;/C&gt;&lt;D xsi:type="xsd:double"&gt;2.86630695004814&lt;/D&gt;&lt;/FQL&gt;&lt;FQL&gt;&lt;Q&gt;VWO^JULIAN(P_PRICE(0,-200D).DATES)&lt;/Q&gt;&lt;R&gt;201&lt;/R&gt;&lt;C&gt;1&lt;/C&gt;&lt;D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</t>
        </r>
      </text>
    </comment>
    <comment ref="A4" authorId="0" shapeId="0" xr:uid="{92ADA43E-6FBF-4C2E-9B48-5042E6608C95}">
      <text>
        <r>
          <rPr>
            <b/>
            <sz val="9"/>
            <color indexed="81"/>
            <rFont val="Tahoma"/>
            <charset val="1"/>
          </rPr>
          <t>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xsi:type="xsd:long"&gt;45070&lt;/D&gt;&lt;/FQL&gt;&lt;FQL&gt;&lt;Q&gt;EWU^P_PRICE(0)/P_PRICE_HIGH_PR(0,,,USD,,,"PRICE","INTRA","52W")&lt;/Q&gt;&lt;R&gt;1&lt;/R&gt;&lt;C&gt;1&lt;/C&gt;&lt;D xsi:type="xsd:double"&gt;0.98766345&lt;/D&gt;&lt;/FQL&gt;&lt;FQL&gt;&lt;Q&gt;INDA^FG_TOTAL_RETURNC(0,-3AM)&lt;/Q&gt;&lt;R&gt;1&lt;/R&gt;&lt;C&gt;1&lt;/C&gt;&lt;D xsi:type="xsd:double"&gt;9.065008&lt;/D&gt;&lt;/FQL&gt;&lt;FQL&gt;&lt;Q&gt;TLT^P_PRICE(0)/P_PRICE_HIGH_PR(0,,,USD,,,"PRICE","INTRA","52W")&lt;/Q&gt;&lt;R&gt;1&lt;/R&gt;&lt;C&gt;1&lt;/C&gt;&lt;D xsi:type="xsd:double"&gt;0.86993587&lt;/D&gt;&lt;/FQL&gt;&lt;FQL&gt;&lt;Q&gt;VWO^FMA_PCT_ABOVE_MAVG(200,0,,,,"PORTAGG")&lt;/Q&gt;&lt;R&gt;1&lt;/R&gt;&lt;C&gt;1&lt;/C&gt;&lt;D xsi:type="xsd:double"&gt;32.6952695269527&lt;/D&gt;&lt;/FQL&gt;&lt;FQL&gt;&lt;Q&gt;EWI^FG_COMPANY_NAME&lt;/Q&gt;&lt;R&gt;1&lt;/R&gt;&lt;C&gt;1&lt;/C&gt;&lt;D xsi:type="xsd:string"&gt;iShares MSCI Italy ETF&lt;/D&gt;&lt;/FQL&gt;&lt;FQL&gt;&lt;Q&gt;TLT^P_PRICE(0,-200D)&lt;/Q&gt;&lt;R&gt;201&lt;/R&gt;&lt;C&gt;1&lt;/C&gt;&lt;D xsi:type="xsd:double"&gt;94.905&lt;/D&gt;&lt;D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xsi:type="xsd:double"&gt;100.53&lt;/D&gt;&lt;/FQL&gt;&lt;FQL&gt;&lt;Q&gt;INDA^FG_COMPANY_NAME&lt;/Q&gt;&lt;R&gt;1&lt;/R&gt;&lt;C&gt;1&lt;/C&gt;&lt;D xsi:type="xsd:string"&gt;iShares MSCI India ETF&lt;/D&gt;&lt;/FQL&gt;&lt;FQL&gt;&lt;Q&gt;EWL^FMA_PCT_ABOVE_MAVG(200,0,,,,"PORTAGG")&lt;/Q&gt;&lt;R&gt;1&lt;/R&gt;&lt;C&gt;1&lt;/C&gt;&lt;D xsi:type="xsd:double"&gt;64.4444444444444&lt;/D&gt;&lt;/FQL&gt;&lt;FQL&gt;&lt;Q&gt;EWA^FMA_COS_DOWN("EPS","1M",+1,0,,,"PORTAGG","MEANR")&lt;/Q&gt;&lt;R&gt;1&lt;/R&gt;&lt;C&gt;1&lt;/C&gt;&lt;D xsi:type="xsd:double"&gt;26&lt;/D&gt;&lt;/FQL&gt;&lt;FQL&gt;&lt;Q&gt;EWC^FG_TOTAL_RETURNC(0,-3AM)&lt;/Q&gt;&lt;R&gt;1&lt;/R&gt;&lt;C&gt;1&lt;/C&gt;&lt;D xsi:type="xsd:double"&gt;9.751344&lt;/D&gt;&lt;/FQL&gt;&lt;FQL&gt;&lt;Q&gt;EWQ^PERCENT_CHANGE(FMA_EPS(+1,0,,,,"PORTAGG","MEAN"),FMA_EPS(+1,-3AM,,,,"PORTAGG","MEAN"))&lt;/Q&gt;&lt;R&gt;1&lt;/R&gt;&lt;C&gt;1&lt;/C&gt;&lt;D xsi:type="xsd:double"&gt;-3.54143688098541&lt;/D&gt;&lt;/FQL&gt;&lt;FQL&gt;&lt;Q&gt;TRYCN10Y-FDS^FG_YIELD(0,,,,"YTM")&lt;/Q&gt;&lt;R&gt;0&lt;/R&gt;&lt;C&gt;0&lt;/C&gt;&lt;/FQL&gt;&lt;FQL&gt;&lt;Q&gt;SPY^FG_PE_NTM(0,,,90,0)&lt;/Q&gt;&lt;R&gt;1&lt;/R&gt;&lt;C&gt;1&lt;/C&gt;&lt;D xsi:type="xsd:double"&gt;20.4729536136068&lt;/D&gt;&lt;/FQL&gt;&lt;FQL&gt;&lt;Q&gt;IWM^FG_TOTAL_RETURNC(0,-6AM)&lt;/Q&gt;&lt;R&gt;1&lt;/R&gt;&lt;C&gt;1&lt;/C&gt;&lt;D xsi:type="xsd:double"&gt;12.215829&lt;/D&gt;&lt;/FQL&gt;&lt;FQL&gt;&lt;Q&gt;URTH^SIZE(FG_CONSTITUENTS)&lt;/Q&gt;&lt;R&gt;1&lt;/R&gt;&lt;C&gt;1&lt;/C&gt;&lt;D xsi:type="xsd:long"&gt;1467&lt;/D&gt;&lt;/FQL&gt;&lt;FQL&gt;&lt;Q&gt;FXI^FG_TOTAL_RETURNC(0,-1AM)&lt;/Q&gt;&lt;R&gt;1&lt;/R&gt;&lt;C&gt;1&lt;/C&gt;&lt;D xsi:type="xsd:double"&gt;7.966554&lt;/D&gt;&lt;/FQL&gt;&lt;FQL&gt;&lt;Q&gt;FXI^P_PRICE(0)/P_PRICE_LOW_PR(0,,,USD,,,"PRICE","INTRA","52W")-1&lt;/Q&gt;&lt;R&gt;1&lt;/R&gt;&lt;C&gt;1&lt;/C&gt;&lt;D xsi:type="xsd:double"&gt;0.1761744&lt;/D&gt;&lt;/FQL&gt;&lt;FQL&gt;&lt;Q&gt;EWJ^FMA_PCT_ABOVE_MAVG(200,0,,,,"PORTAGG")&lt;/Q&gt;&lt;R&gt;1&lt;/R&gt;&lt;C&gt;1&lt;/C&gt;&lt;D xsi:type="xsd:double"&gt;72.1461187214612&lt;/D&gt;&lt;/FQL&gt;&lt;FQL&gt;&lt;Q&gt;EWN^PERCENT_CHANGE(FMA_EPS(+1,0,,,,"PORTAGG","MEAN"),FMA_EPS(+1,-3AM,,,,"PORTAGG","MEAN"))&lt;/Q&gt;&lt;R&gt;1&lt;/R&gt;&lt;C&gt;1&lt;/C&gt;&lt;D xsi:type="xsd:double"&gt;0.331695273356279&lt;/D&gt;&lt;/FQL&gt;&lt;FQL&gt;&lt;Q&gt;ENZL^FMA_PCT_ABOVE_MAVG(200,0,,,,"PORTAGG")&lt;/Q&gt;&lt;R&gt;1&lt;/R&gt;&lt;C&gt;1&lt;/C&gt;&lt;D xsi:type="xsd:double"&gt;42.8571428571429&lt;/D&gt;&lt;/FQL&gt;&lt;FQL&gt;&lt;Q&gt;EWA^SIZE(FG_CONSTITUENTS)&lt;/Q&gt;&lt;R&gt;1&lt;/R&gt;&lt;C&gt;1&lt;/C&gt;&lt;D xsi:type="xsd:long"&gt;59&lt;/D&gt;&lt;/FQL&gt;&lt;FQL&gt;&lt;Q&gt;QQQ^FG_PE_NTM(0,,,90,0)&lt;/Q&gt;&lt;R&gt;1&lt;/R&gt;&lt;C&gt;1&lt;/C&gt;&lt;D xsi:type="xsd:double"&gt;25.935443032029&lt;/D&gt;&lt;/FQL&gt;&lt;FQL&gt;&lt;Q&gt;INDA^P_PRICE(0)/P_PRICE_HIGH_PR(0,,,USD,,,"PRICE","INTRA","52W")&lt;/Q&gt;&lt;R&gt;1&lt;/R&gt;&lt;C&gt;1&lt;/C&gt;&lt;D xsi:type="xsd:double"&gt;0.985224&lt;/D&gt;&lt;/FQL&gt;&lt;FQL&gt;&lt;Q&gt;IWM^FMA_PCT_ABOVE_MAVG(200,0,,,,"PORTAGG")&lt;/Q&gt;&lt;R&gt;1&lt;/R&gt;&lt;C&gt;1&lt;/C&gt;&lt;D xsi:type="xsd:double"&gt;55.6363636363636&lt;/D&gt;&lt;/FQL&gt;&lt;FQL&gt;&lt;Q&gt;EWU^SIZE(FG_CONSTITUENTS)&lt;/Q&gt;&lt;R&gt;1&lt;/R&gt;&lt;C&gt;1&lt;/C&gt;&lt;D xsi:type="xsd:long"&gt;85&lt;/D&gt;&lt;/FQL&gt;&lt;FQL&gt;&lt;Q&gt;QQQ^FG_PE(0)&lt;/Q&gt;&lt;R&gt;1&lt;/R&gt;&lt;C&gt;1&lt;/C&gt;&lt;D xsi:type="xsd:double"&gt;31.5990764807902&lt;/D&gt;&lt;/FQL&gt;&lt;FQL&gt;&lt;Q&gt;EWU^FMA_COS_UP("EPS","1M",+1,0,,,"PORTAGG","MEANR")&lt;/Q&gt;&lt;R&gt;1&lt;/R&gt;&lt;C&gt;1&lt;/C&gt;&lt;D xsi:type="xsd:double"&gt;29&lt;/D&gt;&lt;/FQL&gt;&lt;FQL&gt;&lt;Q&gt;SPY^FMA_DIV_YLD(NTMA,NOW,NOW,M,"PORTAGG","MEANR")&lt;/Q&gt;&lt;R&gt;1&lt;/R&gt;&lt;C&gt;1&lt;/C&gt;&lt;D xsi:type="xsd:double"&gt;1.46700603872666&lt;/D&gt;&lt;/FQL&gt;&lt;FQL&gt;&lt;Q&gt;ENZL^FMA_COS_DOWN("EPS","1M",+1,0,,,"PORTAGG","MEANR")&lt;/Q&gt;&lt;R&gt;1&lt;/R&gt;&lt;C&gt;1&lt;/C&gt;&lt;D xsi:type="xsd:double"&gt;7&lt;/D&gt;&lt;/FQL&gt;&lt;FQL&gt;&lt;Q&gt;UUP^FG_TOTAL_RETURNC(0,-6AM)&lt;/Q&gt;&lt;R&gt;1&lt;/R&gt;&lt;C&gt;1&lt;/C&gt;&lt;D xsi:type="xsd:double"&gt;1.2534022&lt;/D&gt;&lt;/FQL&gt;&lt;FQL&gt;&lt;Q&gt;TRYIN10Y-FDS^FG_YIELD(0,,,,"YTM")&lt;/Q&gt;&lt;R&gt;1&lt;/R&gt;&lt;C&gt;1&lt;/C&gt;&lt;D xsi:type="xsd:double"&gt;7.0195&lt;/D&gt;&lt;/FQL&gt;&lt;FQL&gt;&lt;Q&gt;GLD^P_PRICE(0)/P_PRICE_HIGH_PR(0,,,USD,,,"PRICE","INTRA","52W")&lt;/Q&gt;&lt;R&gt;1&lt;/R&gt;&lt;C&gt;1&lt;/C&gt;&lt;D xsi:type="xsd:double"&gt;0.98202163&lt;/D&gt;&lt;/FQL&gt;&lt;FQL&gt;&lt;Q&gt;EWI^FMA_COS_DOWN("EPS","1M",+1,0,,,"PORTAGG","MEANR")&lt;/Q&gt;&lt;R&gt;1&lt;/R&gt;&lt;C&gt;1&lt;/C&gt;&lt;D xsi:type="xsd:double"&gt;10&lt;/D&gt;&lt;/FQL&gt;&lt;FQL&gt;&lt;Q&gt;EWN^FMA_COS_DOWN("EPS","1M",+1,0,,,"PORTAGG","MEANR")&lt;/Q&gt;&lt;R&gt;1&lt;/R&gt;&lt;C&gt;1&lt;/C&gt;&lt;D xsi:type="xsd:double"&gt;27&lt;/D&gt;&lt;/FQL&gt;&lt;FQL&gt;&lt;Q&gt;VWO^FG_FCF_YIELD_NTM(0)&lt;/Q&gt;&lt;R&gt;1&lt;/R&gt;&lt;C&gt;1&lt;/C&gt;&lt;D xsi:type="xsd:double"&gt;5.06426824903005&lt;/D&gt;&lt;/FQL&gt;&lt;FQL&gt;&lt;Q&gt;EWL^FG_TOTAL_RETURNC(0,-3AM)&lt;/Q&gt;&lt;R&gt;1&lt;/R&gt;&lt;C&gt;1&lt;/C&gt;&lt;D xsi:type="xsd:double"&gt;4.855728&lt;/D&gt;&lt;/FQL&gt;&lt;FQL&gt;&lt;Q&gt;TRYJP10Y-FDS^FG_YIELD(0,,,,"YTM")&lt;/Q&gt;&lt;R&gt;1&lt;/R&gt;&lt;C&gt;1&lt;/C&gt;&lt;D xsi:type="xsd:double"&gt;0.7684&lt;/D&gt;&lt;/FQL&gt;&lt;FQL&gt;&lt;Q&gt;EWN^FG_TOTAL_RETURNC(0,-3AM)&lt;/Q&gt;&lt;R&gt;1&lt;/R&gt;&lt;C&gt;1&lt;/C&gt;&lt;D xsi:type="xsd:double"&gt;13.539863&lt;/D&gt;&lt;/FQL&gt;&lt;FQL&gt;&lt;Q&gt;UUP^P_PRICE(0)/P_PRICE_HIGH_PR(0,,,USD,,,"PRICE","INTRA","52W")&lt;/Q&gt;&lt;R&gt;1&lt;/R&gt;&lt;C&gt;1&lt;/C&gt;&lt;D xsi:type="xsd:double"&gt;0.92258245&lt;/D&gt;&lt;/FQL&gt;&lt;FQL&gt;&lt;Q&gt;FXI^FG_TOTAL_RETURNC(0,-6AM)&lt;/Q&gt;&lt;R&gt;1&lt;/R&gt;&lt;C&gt;1&lt;/C&gt;&lt;D xsi:type="xsd:double"&gt;-7.764119&lt;/D&gt;&lt;/FQL&gt;&lt;FQL&gt;&lt;Q&gt;EWG^PERCENT_CHANGE(FMA_EPS(+1,0,,,,"PORTAGG","MEAN"),FMA_EPS(+1,-1AM,,,,"PORTAGG","MEAN"))&lt;/Q&gt;&lt;R&gt;1&lt;/R&gt;&lt;C&gt;1&lt;/C&gt;&lt;D xsi:type="xsd:double"&gt;1.0331189042045&lt;/D&gt;&lt;/FQL&gt;&lt;FQL&gt;&lt;Q&gt;INDA^P_PRICE(0,-200D)&lt;/Q&gt;&lt;R&gt;201&lt;/R&gt;&lt;C&gt;1&lt;/C&gt;&lt;D xsi:type="xsd:double"&gt;51.675&lt;/D&gt;&lt;D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xsi:type="xsd:double"&gt;41.19&lt;/D&gt;&lt;/FQL&gt;&lt;FQL&gt;&lt;Q&gt;INDA^FG_TOTAL_RETURNC(0,-6AM)&lt;/Q&gt;&lt;R&gt;1&lt;/R&gt;&lt;C&gt;1&lt;/C&gt;&lt;D xsi:type="xsd:double"&gt;14.680422&lt;/D&gt;&lt;/FQL&gt;&lt;FQL&gt;&lt;Q&gt;EWN^FG_TOTAL_RETURNC(0,-6AM)&lt;/Q&gt;&lt;R&gt;1&lt;/R&gt;&lt;C&gt;1&lt;/C&gt;&lt;D xsi:type="xsd:double"&gt;24.91107&lt;/D&gt;&lt;/FQL&gt;&lt;FQL&gt;&lt;Q&gt;EWU^FG_TOTAL_RETURNC(0,-6AM)&lt;/Q&gt;&lt;R&gt;1&lt;/R&gt;&lt;C&gt;1&lt;/C&gt;&lt;D xsi:type="xsd:double"&gt;7.463622&lt;/D&gt;&lt;/FQL&gt;&lt;FQL&gt;&lt;Q&gt;EWC^FG_TOTAL_RETURNC(0,-6AM)&lt;/Q&gt;&lt;R&gt;1&lt;/R&gt;&lt;C&gt;1&lt;/C&gt;&lt;D xsi:type="xsd:double"&gt;11.151875&lt;/D&gt;&lt;/FQL&gt;&lt;FQL&gt;&lt;Q&gt;URTH^PERCENT_CHANGE(FMA_EPS(+1,0,,,,"PORTAGG","MEAN"),FMA_EPS(+1,-1AM,,,,"PORTAGG","MEAN"))&lt;/Q&gt;&lt;R&gt;1&lt;/R&gt;&lt;C&gt;1&lt;/C&gt;&lt;D xsi:type="xsd:double"&gt;0.546402321435673&lt;/D&gt;&lt;/FQL&gt;&lt;FQL&gt;&lt;Q&gt;EWN^FMA_PCT_ABOVE_MAVG(200,0,,,,"PORTAGG")&lt;/Q&gt;&lt;R&gt;1&lt;/R&gt;&lt;C&gt;1&lt;/C&gt;&lt;D xsi:type="xsd:double"&gt;57.4074074074074&lt;/D&gt;&lt;/FQL&gt;&lt;FQL&gt;&lt;Q&gt;EWD^SIZE(FG_CONSTITUENTS)&lt;/Q&gt;&lt;R&gt;1&lt;/R&gt;&lt;C&gt;1&lt;/C&gt;&lt;D xsi:type="xsd:long"&gt;43&lt;/D&gt;&lt;/FQL&gt;&lt;FQL&gt;&lt;Q&gt;EWU^FMA_COS_DOWN("EPS","1M",+1,0,,,"PORTAGG","MEANR")&lt;/Q&gt;&lt;R&gt;1&lt;/R&gt;&lt;C&gt;1&lt;/C&gt;&lt;D xsi:type="xsd:double"&gt;46&lt;/D&gt;&lt;/FQL&gt;&lt;FQL&gt;&lt;Q&gt;EWA^FMA_COS_UP("EPS","1M",+1,0,,,"PORTAGG","MEANR")&lt;/Q&gt;&lt;R&gt;1&lt;/R&gt;&lt;C&gt;1&lt;/C&gt;&lt;D xsi:type="xsd:double"&gt;31&lt;/D&gt;&lt;/FQL&gt;&lt;FQL&gt;&lt;Q&gt;ENZL^FG_COMPANY_NAME&lt;/Q&gt;&lt;R&gt;1&lt;/R&gt;&lt;C&gt;1&lt;/C&gt;&lt;D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xsi:type="xsd:double"&gt;5.5633783&lt;/D&gt;&lt;/FQL&gt;&lt;FQL&gt;&lt;Q&gt;QQQ^FG_TOTAL_RETURNC(0,-1AM)&lt;/Q&gt;&lt;R&gt;1&lt;/R&gt;&lt;C&gt;1&lt;/C&gt;&lt;D xsi:type="xsd:double"&gt;1.8755436&lt;/D&gt;&lt;/FQL&gt;&lt;FQL&gt;&lt;Q&gt;VWO^FG_TOTAL_RETURNC(0,-1AM)&lt;/Q&gt;&lt;R&gt;1&lt;/R&gt;&lt;C&gt;1&lt;/C&gt;&lt;D xsi:type="xsd:double"&gt;3.455031&lt;/D&gt;&lt;/FQL&gt;&lt;FQL&gt;&lt;Q&gt;EWA^FG_TOTAL_RETURNC(0,-6AM)&lt;/Q&gt;&lt;R&gt;1&lt;/R&gt;&lt;C&gt;1&lt;/C&gt;&lt;D xsi:type="xsd:double"&gt;13.147807&lt;/D&gt;&lt;/FQL&gt;&lt;FQL&gt;&lt;Q&gt;EWL^FMA_COS_UP("EPS","1M",+1,0,,,"PORTAGG","MEANR")&lt;/Q&gt;&lt;R&gt;1&lt;/R&gt;&lt;C&gt;1&lt;/C&gt;&lt;D xsi:type="xsd:double"&gt;12&lt;/D&gt;&lt;/FQL&gt;&lt;FQL&gt;&lt;Q&gt;FXI^FMA_COS_DOWN("EPS","1M",+1,0,,,"PORTAGG","MEANR")&lt;/Q&gt;&lt;R&gt;1&lt;/R&gt;&lt;C&gt;1&lt;/C&gt;&lt;D xsi:type="xsd:double"&gt;22&lt;/D&gt;&lt;/FQL&gt;&lt;FQL&gt;&lt;Q&gt;URTH^P_PRICE(0,-200D)&lt;/Q&gt;&lt;R&gt;201&lt;/R&gt;&lt;C&gt;1&lt;/C&gt;&lt;D xsi:type="xsd:double"&gt;143.03&lt;/D&gt;&lt;D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xsi:type="xsd:double"&gt;117.91&lt;/D&gt;&lt;/FQL&gt;&lt;FQL&gt;&lt;Q&gt;FXI^FG_TOTAL_RETURNC(0,-3AM)&lt;/Q&gt;&lt;R&gt;1&lt;/R&gt;&lt;C&gt;1&lt;/C&gt;&lt;D xsi:type="xsd:double"&gt;5.137348&lt;/D&gt;&lt;/FQL&gt;&lt;FQL&gt;&lt;Q&gt;EWL^SIZE(FG_CONSTITUENTS)&lt;/Q&gt;&lt;R&gt;1&lt;/R&gt;&lt;C&gt;1&lt;/C&gt;&lt;D xsi:type="xsd:long"&gt;46&lt;/D&gt;&lt;/FQL&gt;&lt;FQL&gt;&lt;Q&gt;EWN^FMA_COS_UP("EPS","1M",+1,0,,,"PORTAGG","MEANR")&lt;/Q&gt;&lt;R&gt;1&lt;/R&gt;&lt;C&gt;1&lt;/C&gt;&lt;D xsi:type="xsd:double"&gt;19&lt;/D&gt;&lt;/FQL&gt;&lt;FQL&gt;&lt;Q&gt;EWJ^P_PRICE(0,-200D)&lt;/Q&gt;&lt;R&gt;201&lt;/R&gt;&lt;C&gt;1&lt;/C&gt;&lt;D xsi:type="xsd:double"&gt;69.93&lt;/D&gt;&lt;D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</t>
        </r>
      </text>
    </comment>
    <comment ref="A5" authorId="0" shapeId="0" xr:uid="{8A7847B5-FF62-47EC-90FF-0E119C796313}">
      <text>
        <r>
          <rPr>
            <b/>
            <sz val="9"/>
            <color indexed="81"/>
            <rFont val="Tahoma"/>
            <charset val="1"/>
          </rPr>
          <t>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xsi:type="xsd:double"&gt;59.71&lt;/D&gt;&lt;/FQL&gt;&lt;FQL&gt;&lt;Q&gt;IWM^P_PRICE(0)/P_PRICE_LOW_PR(0,,,USD,,,"PRICE","INTRA","52W")-1&lt;/Q&gt;&lt;R&gt;1&lt;/R&gt;&lt;C&gt;1&lt;/C&gt;&lt;D xsi:type="xsd:double"&gt;0.26761305&lt;/D&gt;&lt;/FQL&gt;&lt;FQL&gt;&lt;Q&gt;VGK^P_PRICE(0)/P_PRICE_LOW_PR(0,,,USD,,,"PRICE","INTRA","52W")-1&lt;/Q&gt;&lt;R&gt;1&lt;/R&gt;&lt;C&gt;1&lt;/C&gt;&lt;D xsi:type="xsd:double"&gt;0.22511804&lt;/D&gt;&lt;/FQL&gt;&lt;FQL&gt;&lt;Q&gt;EWQ^P_PRICE(0)/P_PRICE_LOW_PR(0,,,USD,,,"PRICE","INTRA","52W")-1&lt;/Q&gt;&lt;R&gt;1&lt;/R&gt;&lt;C&gt;1&lt;/C&gt;&lt;D xsi:type="xsd:double"&gt;0.22697568&lt;/D&gt;&lt;/FQL&gt;&lt;FQL&gt;&lt;Q&gt;EWL^P_PRICE(0)/P_PRICE_LOW_PR(0,,,USD,,,"PRICE","INTRA","52W")-1&lt;/Q&gt;&lt;R&gt;1&lt;/R&gt;&lt;C&gt;1&lt;/C&gt;&lt;D xsi:type="xsd:double"&gt;0.17196155&lt;/D&gt;&lt;/FQL&gt;&lt;FQL&gt;&lt;Q&gt;EWA^P_PRICE(0)/P_PRICE_LOW_PR(0,,,USD,,,"PRICE","INTRA","52W")-1&lt;/Q&gt;&lt;R&gt;1&lt;/R&gt;&lt;C&gt;1&lt;/C&gt;&lt;D xsi:type="xsd:double"&gt;0.19208217&lt;/D&gt;&lt;/FQL&gt;&lt;FQL&gt;&lt;Q&gt;VWO^PERCENT_CHANGE(FMA_EPS(+1,0,,,,"PORTAGG","MEAN"),FMA_EPS(+1,-3AM,,,,"PORTAGG","MEAN"))&lt;/Q&gt;&lt;R&gt;1&lt;/R&gt;&lt;C&gt;1&lt;/C&gt;&lt;D xsi:type="xsd:double"&gt;-16.6699831244645&lt;/D&gt;&lt;/FQL&gt;&lt;FQL&gt;&lt;Q&gt;EWQ^PERCENT_CHANGE(FMA_EPS(+1,0,,,,"PORTAGG","MEAN"),FMA_EPS(+1,-1AM,,,,"PORTAGG","MEAN"))&lt;/Q&gt;&lt;R&gt;1&lt;/R&gt;&lt;C&gt;1&lt;/C&gt;&lt;D xsi:type="xsd:double"&gt;0.764169285721584&lt;/D&gt;&lt;/FQL&gt;&lt;FQL&gt;&lt;Q&gt;EWD^FMA_COS_UP("EPS","1M",+1,0,,,"PORTAGG","MEANR")&lt;/Q&gt;&lt;R&gt;1&lt;/R&gt;&lt;C&gt;1&lt;/C&gt;&lt;D xsi:type="xsd:double"&gt;14&lt;/D&gt;&lt;/FQL&gt;&lt;FQL&gt;&lt;Q&gt;TLT^FG_TOTAL_RETURNC(0,-6AM)&lt;/Q&gt;&lt;R&gt;1&lt;/R&gt;&lt;C&gt;1&lt;/C&gt;&lt;D xsi:type="xsd:double"&gt;2.6617765&lt;/D&gt;&lt;/FQL&gt;&lt;FQL&gt;&lt;Q&gt;EWQ^FG_TOTAL_RETURNC(0,-6AM)&lt;/Q&gt;&lt;R&gt;1&lt;/R&gt;&lt;C&gt;1&lt;/C&gt;&lt;D xsi:type="xsd:double"&gt;12.836563&lt;/D&gt;&lt;/FQL&gt;&lt;FQL&gt;&lt;Q&gt;IWM^FG_TOTAL_RETURNC(0,-3AM)&lt;/Q&gt;&lt;R&gt;1&lt;/R&gt;&lt;C&gt;1&lt;/C&gt;&lt;D xsi:type="xsd:double"&gt;10.000658&lt;/D&gt;&lt;/FQL&gt;&lt;FQL&gt;&lt;Q&gt;EWA^FG_TOTAL_RETURNC(0,-3AM)&lt;/Q&gt;&lt;R&gt;1&lt;/R&gt;&lt;C&gt;1&lt;/C&gt;&lt;D xsi:type="xsd:double"&gt;8.843529&lt;/D&gt;&lt;/FQL&gt;&lt;FQL&gt;&lt;Q&gt;URTH^FMA_COS_DOWN("EPS","1M",+1,0,,,"PORTAGG","MEANR")&lt;/Q&gt;&lt;R&gt;1&lt;/R&gt;&lt;C&gt;1&lt;/C&gt;&lt;D xsi:type="xsd:double"&gt;664&lt;/D&gt;&lt;/FQL&gt;&lt;FQL&gt;&lt;Q&gt;EWD^FG_COMPANY_NAME&lt;/Q&gt;&lt;R&gt;1&lt;/R&gt;&lt;C&gt;1&lt;/C&gt;&lt;D xsi:type="xsd:string"&gt;iShares MSCI Sweden ETF&lt;/D&gt;&lt;/FQL&gt;&lt;FQL&gt;&lt;Q&gt;EMXC^P_PRICE(0,-200D)&lt;/Q&gt;&lt;R&gt;201&lt;/R&gt;&lt;C&gt;1&lt;/C&gt;&lt;D xsi:type="xsd:double"&gt;57.645&lt;/D&gt;&lt;D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xsi:type="xsd:double"&gt;50.05&lt;/D&gt;&lt;/FQL&gt;&lt;FQL&gt;&lt;Q&gt;IWM^P_PRICE(0)/P_PRICE_HIGH_PR(0,,,USD,,,"PRICE","INTRA","52W")&lt;/Q&gt;&lt;R&gt;1&lt;/R&gt;&lt;C&gt;1&lt;/C&gt;&lt;D xsi:type="xsd:double"&gt;0.97397935&lt;/D&gt;&lt;/FQL&gt;&lt;FQL&gt;&lt;Q&gt;EWQ^P_PRICE(0)/P_PRICE_HIGH_PR(0,,,USD,,,"PRICE","INTRA","52W")&lt;/Q&gt;&lt;R&gt;1&lt;/R&gt;&lt;C&gt;1&lt;/C&gt;&lt;D xsi:type="xsd:double"&gt;0.999395&lt;/D&gt;&lt;/FQL&gt;&lt;FQL&gt;&lt;Q&gt;EWL^P_PRICE(0)/P_PRICE_HIGH_PR(0,,,USD,,,"PRICE","INTRA","52W")&lt;/Q&gt;&lt;R&gt;1&lt;/R&gt;&lt;C&gt;1&lt;/C&gt;&lt;D xsi:type="xsd:double"&gt;0.9950955&lt;/D&gt;&lt;/FQL&gt;&lt;FQL&gt;&lt;Q&gt;EWA^P_PRICE(0)/P_PRICE_HIGH_PR(0,,,USD,,,"PRICE","INTRA","52W")&lt;/Q&gt;&lt;R&gt;1&lt;/R&gt;&lt;C&gt;1&lt;/C&gt;&lt;D xsi:type="xsd:double"&gt;0.97404146&lt;/D&gt;&lt;/FQL&gt;&lt;FQL&gt;&lt;Q&gt;EMXC^PERCENT_CHANGE(FMA_EPS(+1,0,,,,"PORTAGG","MEAN"),FMA_EPS(+1,-3AM,,,,"PORTAGG","MEAN"))&lt;/Q&gt;&lt;R&gt;1&lt;/R&gt;&lt;C&gt;1&lt;/C&gt;&lt;D xsi:type="xsd:double"&gt;-2.24693757566868&lt;/D&gt;&lt;/FQL&gt;&lt;FQL&gt;&lt;Q&gt;VWO^PERCENT_CHANGE(FMA_EPS(+1,0,,,,"PORTAGG","MEAN"),FMA_EPS(+1,-1AM,,,,"PORTAGG","MEAN"))&lt;/Q&gt;&lt;R&gt;1&lt;/R&gt;&lt;C&gt;1&lt;/C&gt;&lt;D xsi:type="xsd:double"&gt;-12.89387011746&lt;/D&gt;&lt;/FQL&gt;&lt;FQL&gt;&lt;Q&gt;EWQ^FMA_PCT_ABOVE_MAVG(200,0,,,,"PORTAGG")&lt;/Q&gt;&lt;R&gt;1&lt;/R&gt;&lt;C&gt;1&lt;/C&gt;&lt;D xsi:type="xsd:double"&gt;68.2539682539683&lt;/D&gt;&lt;/FQL&gt;&lt;FQL&gt;&lt;Q&gt;EWG^PERCENT_CHANGE(FMA_EPS(+1,0,,,,"PORTAGG","MEAN"),FMA_EPS(+1,-3AM,,,,"PORTAGG","MEAN"))&lt;/Q&gt;&lt;R&gt;1&lt;/R&gt;&lt;C&gt;1&lt;/C&gt;&lt;D xsi:type="xsd:double"&gt;-2.73810548708486&lt;/D&gt;&lt;/FQL&gt;&lt;FQL&gt;&lt;Q&gt;IWM^FMA_COS_DOWN("EPS","1M",+1,0,,,"PORTAGG","MEANR")&lt;/Q&gt;&lt;R&gt;1&lt;/R&gt;&lt;C&gt;1&lt;/C&gt;&lt;D xsi:type="xsd:double"&gt;732&lt;/D&gt;&lt;/FQL&gt;&lt;FQL&gt;&lt;Q&gt;EWN^SIZE(FG_CONSTITUENTS)&lt;/Q&gt;&lt;R&gt;1&lt;/R&gt;&lt;C&gt;1&lt;/C&gt;&lt;D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xsi:type="xsd:double"&gt;28&lt;/D&gt;&lt;/FQL&gt;&lt;FQL&gt;&lt;Q&gt;ENZL^FMA_COS_UP("EPS","1M",+1,0,,,"PORTAGG","MEANR")&lt;/Q&gt;&lt;R&gt;1&lt;/R&gt;&lt;C&gt;1&lt;/C&gt;&lt;D xsi:type="xsd:double"&gt;4&lt;/D&gt;&lt;/FQL&gt;&lt;FQL&gt;&lt;Q&gt;TLT^FG_TOTAL_RETURNC(0,-3AM)&lt;/Q&gt;&lt;R&gt;1&lt;/R&gt;&lt;C&gt;1&lt;/C&gt;&lt;D xsi:type="xsd:double"&gt;1.2540817&lt;/D&gt;&lt;/FQL&gt;&lt;FQL&gt;&lt;Q&gt;UUP^FG_TOTAL_RETURNC(0,-3AM)&lt;/Q&gt;&lt;R&gt;1&lt;/R&gt;&lt;C&gt;1&lt;/C&gt;&lt;D xsi:type="xsd:double"&gt;0.6339073&lt;/D&gt;&lt;/FQL&gt;&lt;FQL&gt;&lt;Q&gt;URTH^FG_PE(0)&lt;/Q&gt;&lt;R&gt;1&lt;/R&gt;&lt;C&gt;1&lt;/C&gt;&lt;D xsi:type="xsd:double"&gt;20.6227846546007&lt;/D&gt;&lt;/FQL&gt;&lt;FQL&gt;&lt;Q&gt;SPY^FG_PE(0)&lt;/Q&gt;&lt;R&gt;1&lt;/R&gt;&lt;C&gt;1&lt;/C&gt;&lt;D xsi:type="xsd:double"&gt;24.6247148117154&lt;/D&gt;&lt;/FQL&gt;&lt;FQL&gt;&lt;Q&gt;VGK^P_PRICE(0,-200D)&lt;/Q&gt;&lt;R&gt;201&lt;/R&gt;&lt;C&gt;1&lt;/C&gt;&lt;D xsi:type="xsd:double"&gt;67.455&lt;/D&gt;&lt;D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xsi:type="xsd:double"&gt;61&lt;/D&gt;&lt;/FQL&gt;&lt;/Schema&gt;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<sst xmlns="http://schemas.openxmlformats.org/spreadsheetml/2006/main" count="267" uniqueCount="117">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</sst>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0" borderId="0" xfId="0" applyAlignment="1">
      <alignment horizontal="center"/>
    </xf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8"/>
  <sheetViews>
    <sheetView tabSelected="1" topLeftCell="A38" zoomScale="93" zoomScaleNormal="93" workbookViewId="0">
      <selection activeCell="L22" sqref="L22"/>
    </sheetView>
  </sheetViews>
  <sheetFormatPr defaultRowHeight="14.4" x14ac:dyDescent="0.3"/>
  <cols>
    <col min="4" max="4" width="19.21875" customWidth="1"/>
    <col min="5" max="5" width="21.21875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19.21875" bestFit="1" customWidth="1"/>
    <col min="13" max="13" width="15" customWidth="1"/>
    <col min="14" max="14" width="15.21875" customWidth="1"/>
    <col min="15" max="15" width="16.77734375" bestFit="1" customWidth="1"/>
    <col min="16" max="16" width="15.44140625" customWidth="1"/>
    <col min="17" max="17" width="12.77734375" customWidth="1"/>
  </cols>
  <sheetData>
    <row r="1" spans="5:10" x14ac:dyDescent="0.3">
      <c r="E1" s="27" t="s">
        <v>96</v>
      </c>
    </row>
    <row r="2" spans="5:10" ht="15" thickBot="1" x14ac:dyDescent="0.35"/>
    <row r="3" spans="5:10" ht="15" thickBot="1" x14ac:dyDescent="0.35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">
      <c r="E5" s="20" t="s">
        <v>62</v>
      </c>
      <c r="F5" t="str">
        <f>IF(HLOOKUP($E5,'Factset Price Data'!$C$208:$Q$215,6,FALSE)&gt;=1,"INVESTED","CASH")</f>
        <v>INVESTED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CASH</v>
      </c>
    </row>
    <row r="8" spans="5:10" ht="15" thickBot="1" x14ac:dyDescent="0.35">
      <c r="E8" s="9" t="s">
        <v>60</v>
      </c>
      <c r="F8" s="10" t="str">
        <f>IF(HLOOKUP($E8,'Factset Price Data'!$C$208:$Q$215,6,FALSE)&gt;=1,"INVESTED","CASH")</f>
        <v>CASH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27" t="s">
        <v>98</v>
      </c>
    </row>
    <row r="12" spans="5:10" ht="15" thickBot="1" x14ac:dyDescent="0.35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35">
      <c r="E13" s="28">
        <v>0.33</v>
      </c>
      <c r="F13" s="28">
        <v>0.33</v>
      </c>
      <c r="G13" s="28">
        <v>0.33</v>
      </c>
    </row>
    <row r="14" spans="5:10" ht="15" thickBot="1" x14ac:dyDescent="0.35">
      <c r="E14" s="23"/>
      <c r="F14" s="7"/>
      <c r="G14" s="7"/>
      <c r="H14" s="66" t="s">
        <v>73</v>
      </c>
      <c r="I14" s="67" t="s">
        <v>76</v>
      </c>
      <c r="J14" s="68" t="s">
        <v>74</v>
      </c>
    </row>
    <row r="15" spans="5:10" x14ac:dyDescent="0.3">
      <c r="E15" s="69" t="s">
        <v>4</v>
      </c>
      <c r="F15" s="70">
        <f>'Asset class'!S3</f>
        <v>8</v>
      </c>
      <c r="G15" s="70">
        <f t="shared" ref="G15:G23" si="0">F15</f>
        <v>8</v>
      </c>
      <c r="H15" s="7" t="str">
        <f>IF(HLOOKUP($E15,'Factset Price Data'!$C$208:$Q$215,6,FALSE)&gt;=1,"INVESTED","CASH")</f>
        <v>INVESTED</v>
      </c>
      <c r="I15" s="7" t="str">
        <f>IF(HLOOKUP($E15,'Factset Price Data'!$C$208:$Q$215,7,FALSE)&gt;=1,"INVESTED","CASH")</f>
        <v>INVESTED</v>
      </c>
      <c r="J15" s="8" t="str">
        <f>IF(HLOOKUP($E15,'Factset Price Data'!$C$208:$Q$215,8,FALSE)&gt;=1,"INVESTED","CASH")</f>
        <v>INVESTED</v>
      </c>
    </row>
    <row r="16" spans="5:10" x14ac:dyDescent="0.3">
      <c r="E16" s="31" t="s">
        <v>1</v>
      </c>
      <c r="F16" s="30">
        <f>'Asset class'!S4</f>
        <v>0</v>
      </c>
      <c r="G16" s="30">
        <f t="shared" si="0"/>
        <v>0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">
      <c r="E17" s="31" t="s">
        <v>59</v>
      </c>
      <c r="F17" s="30">
        <f>'Asset class'!S5</f>
        <v>6</v>
      </c>
      <c r="G17" s="30">
        <f t="shared" si="0"/>
        <v>6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">
      <c r="E18" s="31" t="s">
        <v>60</v>
      </c>
      <c r="F18" s="30">
        <f>'Asset class'!S6</f>
        <v>10</v>
      </c>
      <c r="G18" s="30">
        <f t="shared" si="0"/>
        <v>10</v>
      </c>
      <c r="H18" t="str">
        <f>IF(HLOOKUP($E18,'Factset Price Data'!$C$208:$Q$215,6,FALSE)&gt;=1,"INVESTED","CASH")</f>
        <v>CASH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">
      <c r="E19" s="31" t="s">
        <v>15</v>
      </c>
      <c r="F19" s="30">
        <f>'Asset class'!S7</f>
        <v>1</v>
      </c>
      <c r="G19" s="30">
        <f t="shared" si="0"/>
        <v>1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">
      <c r="E20" s="31" t="s">
        <v>61</v>
      </c>
      <c r="F20" s="30">
        <f>'Asset class'!S8</f>
        <v>3</v>
      </c>
      <c r="G20" s="30">
        <f t="shared" si="0"/>
        <v>3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CASH</v>
      </c>
    </row>
    <row r="21" spans="5:16" x14ac:dyDescent="0.3">
      <c r="E21" s="31" t="s">
        <v>70</v>
      </c>
      <c r="F21" s="30">
        <f>'Asset class'!S9</f>
        <v>7</v>
      </c>
      <c r="G21" s="30">
        <f t="shared" si="0"/>
        <v>7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">
      <c r="E23" s="31" t="s">
        <v>42</v>
      </c>
      <c r="F23" s="30">
        <f>'Asset class'!S11</f>
        <v>3</v>
      </c>
      <c r="G23" s="30">
        <f t="shared" si="0"/>
        <v>3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">
      <c r="E24" s="31" t="s">
        <v>71</v>
      </c>
      <c r="F24" s="30">
        <f>'Asset class'!S12</f>
        <v>4</v>
      </c>
      <c r="G24" s="30">
        <f t="shared" ref="G24:G26" si="1">F24</f>
        <v>4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x14ac:dyDescent="0.3">
      <c r="E25" s="30" t="s">
        <v>12</v>
      </c>
      <c r="F25" s="30">
        <f>'Asset class'!S13</f>
        <v>5</v>
      </c>
      <c r="G25" s="30">
        <f t="shared" si="1"/>
        <v>5</v>
      </c>
      <c r="H25" t="str">
        <f>IF(HLOOKUP($E25,'Factset Price Data'!$C$208:$Q$215,6,FALSE)&gt;=1,"INVESTED","CASH")</f>
        <v>INVESTED</v>
      </c>
      <c r="I25" t="str">
        <f>IF(HLOOKUP($E25,'Factset Price Data'!$C$208:$Q$215,7,FALSE)&gt;=1,"INVESTED","CASH")</f>
        <v>INVESTED</v>
      </c>
      <c r="J25" s="39" t="str">
        <f>IF(HLOOKUP($E25,'Factset Price Data'!$C$208:$Q$215,8,FALSE)&gt;=1,"INVESTED","CASH")</f>
        <v>INVESTED</v>
      </c>
    </row>
    <row r="26" spans="5:16" ht="15" thickBot="1" x14ac:dyDescent="0.35">
      <c r="E26" s="32" t="s">
        <v>65</v>
      </c>
      <c r="F26" s="33">
        <f>'Asset class'!S14</f>
        <v>11</v>
      </c>
      <c r="G26" s="33">
        <f t="shared" si="1"/>
        <v>11</v>
      </c>
      <c r="H26" s="10" t="str">
        <f>IF(HLOOKUP($E26,'Factset Price Data'!$C$208:$Q$215,6,FALSE)&gt;=1,"INVESTED","CASH")</f>
        <v>INVESTED</v>
      </c>
      <c r="I26" s="10" t="str">
        <f>IF(HLOOKUP($E26,'Factset Price Data'!$C$208:$Q$215,7,FALSE)&gt;=1,"INVESTED","CASH")</f>
        <v>INVESTED</v>
      </c>
      <c r="J26" s="40" t="str">
        <f>IF(HLOOKUP($E26,'Factset Price Data'!$C$208:$Q$215,8,FALSE)&gt;=1,"INVESTED","CASH")</f>
        <v>CASH</v>
      </c>
    </row>
    <row r="27" spans="5:16" ht="15" thickBot="1" x14ac:dyDescent="0.35"/>
    <row r="28" spans="5:16" ht="15" thickBot="1" x14ac:dyDescent="0.35">
      <c r="E28" s="27" t="s">
        <v>97</v>
      </c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5:16" ht="28.8" x14ac:dyDescent="0.3">
      <c r="E29" s="45"/>
      <c r="F29" s="46" t="s">
        <v>25</v>
      </c>
      <c r="G29" s="46" t="s">
        <v>20</v>
      </c>
      <c r="H29" s="47" t="s">
        <v>68</v>
      </c>
      <c r="I29" s="46" t="s">
        <v>2</v>
      </c>
      <c r="J29" s="46" t="s">
        <v>3</v>
      </c>
      <c r="K29" s="46" t="s">
        <v>25</v>
      </c>
      <c r="L29" s="46" t="s">
        <v>20</v>
      </c>
      <c r="M29" s="47" t="s">
        <v>66</v>
      </c>
      <c r="N29" s="46" t="s">
        <v>2</v>
      </c>
      <c r="O29" s="49" t="s">
        <v>36</v>
      </c>
      <c r="P29" s="48" t="s">
        <v>95</v>
      </c>
    </row>
    <row r="30" spans="5:16" x14ac:dyDescent="0.3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50"/>
      <c r="P30" s="30"/>
    </row>
    <row r="31" spans="5:16" x14ac:dyDescent="0.3">
      <c r="E31" s="30" t="str">
        <f>'Momnetum ranking'!B18</f>
        <v>Europe</v>
      </c>
      <c r="F31" s="51">
        <f>'Momnetum ranking'!J18</f>
        <v>-8.8303640588690946E-2</v>
      </c>
      <c r="G31" s="52">
        <f>'Momnetum ranking'!K18</f>
        <v>0.61242138364779897</v>
      </c>
      <c r="H31" s="51">
        <f>'Momnetum ranking'!Q18</f>
        <v>0.99970365000000005</v>
      </c>
      <c r="I31" s="53">
        <f>'Momnetum ranking'!O18</f>
        <v>8.5695150000000009</v>
      </c>
      <c r="J31" s="30"/>
      <c r="K31" s="30">
        <f>_xlfn.RANK.EQ(F31,$F$31:$F$40)</f>
        <v>7</v>
      </c>
      <c r="L31" s="30">
        <f>_xlfn.RANK.EQ(G31,$G$31:$G$40)</f>
        <v>7</v>
      </c>
      <c r="M31" s="30">
        <f>_xlfn.RANK.EQ(H31,$H$31:$H$40)</f>
        <v>1</v>
      </c>
      <c r="N31" s="30">
        <f>_xlfn.RANK.EQ(I31,$I$31:$I$40)</f>
        <v>8</v>
      </c>
      <c r="O31" s="50">
        <f>MEDIAN(K31:N31)</f>
        <v>7</v>
      </c>
      <c r="P31" s="54">
        <f>O31-$O$33</f>
        <v>3</v>
      </c>
    </row>
    <row r="32" spans="5:16" x14ac:dyDescent="0.3">
      <c r="E32" s="30" t="str">
        <f>'Momnetum ranking'!B19</f>
        <v>EM</v>
      </c>
      <c r="F32" s="51">
        <f>'Momnetum ranking'!J19</f>
        <v>-9.0228779131922177E-2</v>
      </c>
      <c r="G32" s="52">
        <f>'Momnetum ranking'!K19</f>
        <v>0.32695269526952697</v>
      </c>
      <c r="H32" s="51">
        <f>'Momnetum ranking'!Q19</f>
        <v>0.97958239999999996</v>
      </c>
      <c r="I32" s="53">
        <f>'Momnetum ranking'!O19</f>
        <v>6.7798020000000001</v>
      </c>
      <c r="J32" s="30"/>
      <c r="K32" s="30">
        <f t="shared" ref="K32:K40" si="2">_xlfn.RANK.EQ(F32,$F$31:$F$40)</f>
        <v>8</v>
      </c>
      <c r="L32" s="30">
        <f t="shared" ref="L32:L40" si="3">_xlfn.RANK.EQ(G32,$G$31:$G$40)</f>
        <v>10</v>
      </c>
      <c r="M32" s="30">
        <f t="shared" ref="M32:M40" si="4">_xlfn.RANK.EQ(H32,$H$31:$H$40)</f>
        <v>7</v>
      </c>
      <c r="N32" s="30">
        <f t="shared" ref="N32:N40" si="5">_xlfn.RANK.EQ(I32,$I$31:$I$40)</f>
        <v>9</v>
      </c>
      <c r="O32" s="50">
        <f t="shared" ref="O32:O40" si="6">MEDIAN(K32:N32)</f>
        <v>8.5</v>
      </c>
      <c r="P32" s="54">
        <f t="shared" ref="P32:P40" si="7">O32-$O$33</f>
        <v>4.5</v>
      </c>
    </row>
    <row r="33" spans="5:16" x14ac:dyDescent="0.3">
      <c r="E33" s="30" t="str">
        <f>'Momnetum ranking'!B20</f>
        <v>World</v>
      </c>
      <c r="F33" s="51">
        <f>'Momnetum ranking'!J20</f>
        <v>-4.0899795501022518E-2</v>
      </c>
      <c r="G33" s="52">
        <f>'Momnetum ranking'!K20</f>
        <v>0.69877049180327899</v>
      </c>
      <c r="H33" s="51">
        <f>'Momnetum ranking'!Q20</f>
        <v>0.99596125000000002</v>
      </c>
      <c r="I33" s="53">
        <f>'Momnetum ranking'!O20</f>
        <v>11.154354</v>
      </c>
      <c r="J33" s="30"/>
      <c r="K33" s="30">
        <f t="shared" si="2"/>
        <v>4</v>
      </c>
      <c r="L33" s="30">
        <f t="shared" si="3"/>
        <v>5</v>
      </c>
      <c r="M33" s="30">
        <f t="shared" si="4"/>
        <v>3</v>
      </c>
      <c r="N33" s="30">
        <f t="shared" si="5"/>
        <v>4</v>
      </c>
      <c r="O33" s="50">
        <f t="shared" si="6"/>
        <v>4</v>
      </c>
      <c r="P33" s="54">
        <f t="shared" si="7"/>
        <v>0</v>
      </c>
    </row>
    <row r="34" spans="5:16" x14ac:dyDescent="0.3">
      <c r="E34" s="30" t="str">
        <f>'Momnetum ranking'!B21</f>
        <v>Japan</v>
      </c>
      <c r="F34" s="51">
        <f>'Momnetum ranking'!J21</f>
        <v>0.12328767123287676</v>
      </c>
      <c r="G34" s="52">
        <f>'Momnetum ranking'!K21</f>
        <v>0.72146118721461205</v>
      </c>
      <c r="H34" s="51">
        <f>'Momnetum ranking'!Q21</f>
        <v>0.9745663</v>
      </c>
      <c r="I34" s="53">
        <f>'Momnetum ranking'!O21</f>
        <v>12.475275999999999</v>
      </c>
      <c r="J34" s="30"/>
      <c r="K34" s="30">
        <f t="shared" si="2"/>
        <v>1</v>
      </c>
      <c r="L34" s="30">
        <f t="shared" si="3"/>
        <v>4</v>
      </c>
      <c r="M34" s="30">
        <f t="shared" si="4"/>
        <v>8</v>
      </c>
      <c r="N34" s="30">
        <f t="shared" si="5"/>
        <v>1</v>
      </c>
      <c r="O34" s="50">
        <f t="shared" si="6"/>
        <v>2.5</v>
      </c>
      <c r="P34" s="54">
        <f t="shared" si="7"/>
        <v>-1.5</v>
      </c>
    </row>
    <row r="35" spans="5:16" x14ac:dyDescent="0.3">
      <c r="E35" s="30" t="str">
        <f>'Momnetum ranking'!B22</f>
        <v>US</v>
      </c>
      <c r="F35" s="51">
        <f>'Momnetum ranking'!J22</f>
        <v>-1.1904761904761862E-2</v>
      </c>
      <c r="G35" s="52">
        <f>'Momnetum ranking'!K22</f>
        <v>0.79920477137176904</v>
      </c>
      <c r="H35" s="51">
        <f>'Momnetum ranking'!Q22</f>
        <v>0.99690263999999995</v>
      </c>
      <c r="I35" s="53">
        <f>'Momnetum ranking'!O22</f>
        <v>11.767519</v>
      </c>
      <c r="J35" s="30"/>
      <c r="K35" s="30">
        <f t="shared" si="2"/>
        <v>3</v>
      </c>
      <c r="L35" s="30">
        <f t="shared" si="3"/>
        <v>1</v>
      </c>
      <c r="M35" s="30">
        <f t="shared" si="4"/>
        <v>2</v>
      </c>
      <c r="N35" s="30">
        <f t="shared" si="5"/>
        <v>2</v>
      </c>
      <c r="O35" s="50">
        <f t="shared" si="6"/>
        <v>2</v>
      </c>
      <c r="P35" s="54">
        <f t="shared" si="7"/>
        <v>-2</v>
      </c>
    </row>
    <row r="36" spans="5:16" x14ac:dyDescent="0.3">
      <c r="E36" s="30" t="s">
        <v>9</v>
      </c>
      <c r="F36" s="51">
        <f>'Momnetum ranking'!J23</f>
        <v>3.6231884057971009E-2</v>
      </c>
      <c r="G36" s="52">
        <f>'Momnetum ranking'!K23</f>
        <v>0.78676470588235303</v>
      </c>
      <c r="H36" s="51">
        <f>'Momnetum ranking'!Q23</f>
        <v>0.98522399999999999</v>
      </c>
      <c r="I36" s="53">
        <f>'Momnetum ranking'!O23</f>
        <v>9.0650080000000006</v>
      </c>
      <c r="J36" s="30"/>
      <c r="K36" s="30">
        <f t="shared" si="2"/>
        <v>2</v>
      </c>
      <c r="L36" s="30">
        <f t="shared" si="3"/>
        <v>2</v>
      </c>
      <c r="M36" s="30">
        <f t="shared" si="4"/>
        <v>6</v>
      </c>
      <c r="N36" s="30">
        <f t="shared" si="5"/>
        <v>7</v>
      </c>
      <c r="O36" s="50">
        <f t="shared" si="6"/>
        <v>4</v>
      </c>
      <c r="P36" s="54">
        <f t="shared" si="7"/>
        <v>0</v>
      </c>
    </row>
    <row r="37" spans="5:16" x14ac:dyDescent="0.3">
      <c r="E37" s="30" t="s">
        <v>71</v>
      </c>
      <c r="F37" s="51">
        <f>'Momnetum ranking'!J24</f>
        <v>-6.0085836909871237E-2</v>
      </c>
      <c r="G37" s="52">
        <f>'Momnetum ranking'!K24</f>
        <v>0.6567164179104481</v>
      </c>
      <c r="H37" s="51">
        <f>'Momnetum ranking'!Q24</f>
        <v>0.99520092999999998</v>
      </c>
      <c r="I37" s="53">
        <f>'Momnetum ranking'!O24</f>
        <v>9.7809430000000006</v>
      </c>
      <c r="J37" s="30"/>
      <c r="K37" s="30">
        <f t="shared" si="2"/>
        <v>5</v>
      </c>
      <c r="L37" s="30">
        <f t="shared" si="3"/>
        <v>6</v>
      </c>
      <c r="M37" s="30">
        <f t="shared" si="4"/>
        <v>4</v>
      </c>
      <c r="N37" s="30">
        <f t="shared" si="5"/>
        <v>6</v>
      </c>
      <c r="O37" s="50">
        <f t="shared" si="6"/>
        <v>5.5</v>
      </c>
      <c r="P37" s="54">
        <f t="shared" si="7"/>
        <v>1.5</v>
      </c>
    </row>
    <row r="38" spans="5:16" x14ac:dyDescent="0.3">
      <c r="E38" s="30" t="s">
        <v>15</v>
      </c>
      <c r="F38" s="51">
        <f>'Momnetum ranking'!J25</f>
        <v>-7.8431372549019607E-2</v>
      </c>
      <c r="G38" s="52">
        <f>'Momnetum ranking'!K25</f>
        <v>0.77450980392156898</v>
      </c>
      <c r="H38" s="51">
        <f>'Momnetum ranking'!Q25</f>
        <v>0.9885543</v>
      </c>
      <c r="I38" s="53">
        <f>'Momnetum ranking'!O25</f>
        <v>11.525475999999999</v>
      </c>
      <c r="J38" s="30"/>
      <c r="K38" s="30">
        <f t="shared" si="2"/>
        <v>6</v>
      </c>
      <c r="L38" s="30">
        <f t="shared" si="3"/>
        <v>3</v>
      </c>
      <c r="M38" s="30">
        <f t="shared" si="4"/>
        <v>5</v>
      </c>
      <c r="N38" s="30">
        <f t="shared" si="5"/>
        <v>3</v>
      </c>
      <c r="O38" s="50">
        <f t="shared" si="6"/>
        <v>4</v>
      </c>
      <c r="P38" s="54">
        <f t="shared" si="7"/>
        <v>0</v>
      </c>
    </row>
    <row r="39" spans="5:16" x14ac:dyDescent="0.3">
      <c r="E39" s="30" t="s">
        <v>79</v>
      </c>
      <c r="F39" s="51">
        <f>'Momnetum ranking'!J26</f>
        <v>-0.12628865979381443</v>
      </c>
      <c r="G39" s="52">
        <f>'Momnetum ranking'!K26</f>
        <v>0.55636363636363595</v>
      </c>
      <c r="H39" s="51">
        <f>'Momnetum ranking'!Q26</f>
        <v>0.97397935000000002</v>
      </c>
      <c r="I39" s="53">
        <f>'Momnetum ranking'!O26</f>
        <v>10.000658</v>
      </c>
      <c r="J39" s="30"/>
      <c r="K39" s="30">
        <f t="shared" si="2"/>
        <v>9</v>
      </c>
      <c r="L39" s="30">
        <f t="shared" si="3"/>
        <v>8</v>
      </c>
      <c r="M39" s="30">
        <f t="shared" si="4"/>
        <v>9</v>
      </c>
      <c r="N39" s="30">
        <f t="shared" si="5"/>
        <v>5</v>
      </c>
      <c r="O39" s="50">
        <f t="shared" si="6"/>
        <v>8.5</v>
      </c>
      <c r="P39" s="54">
        <f t="shared" si="7"/>
        <v>4.5</v>
      </c>
    </row>
    <row r="40" spans="5:16" x14ac:dyDescent="0.3">
      <c r="E40" s="30" t="s">
        <v>65</v>
      </c>
      <c r="F40" s="51">
        <f>'Momnetum ranking'!J27</f>
        <v>-0.13725490196078433</v>
      </c>
      <c r="G40" s="52">
        <f>'Momnetum ranking'!K27</f>
        <v>0.41176470588235298</v>
      </c>
      <c r="H40" s="51">
        <f>'Momnetum ranking'!Q27</f>
        <v>0.8032089</v>
      </c>
      <c r="I40" s="53">
        <f>'Momnetum ranking'!O27</f>
        <v>5.1373480000000002</v>
      </c>
      <c r="J40" s="30"/>
      <c r="K40" s="30">
        <f t="shared" si="2"/>
        <v>10</v>
      </c>
      <c r="L40" s="30">
        <f t="shared" si="3"/>
        <v>9</v>
      </c>
      <c r="M40" s="30">
        <f t="shared" si="4"/>
        <v>10</v>
      </c>
      <c r="N40" s="30">
        <f t="shared" si="5"/>
        <v>10</v>
      </c>
      <c r="O40" s="50">
        <f t="shared" si="6"/>
        <v>10</v>
      </c>
      <c r="P40" s="54">
        <f t="shared" si="7"/>
        <v>6</v>
      </c>
    </row>
    <row r="41" spans="5:16" x14ac:dyDescent="0.3">
      <c r="F41" s="6"/>
      <c r="G41" s="5"/>
      <c r="H41" s="6"/>
      <c r="I41" s="3"/>
      <c r="O41" s="71"/>
      <c r="P41" s="72"/>
    </row>
    <row r="42" spans="5:16" ht="15" thickBot="1" x14ac:dyDescent="0.35">
      <c r="E42" s="37" t="s">
        <v>99</v>
      </c>
      <c r="K42" s="37" t="s">
        <v>100</v>
      </c>
    </row>
    <row r="43" spans="5:16" ht="15" thickBot="1" x14ac:dyDescent="0.35">
      <c r="E43" s="34" t="s">
        <v>87</v>
      </c>
      <c r="F43" s="42"/>
      <c r="G43" s="35" t="s">
        <v>75</v>
      </c>
      <c r="H43" s="35" t="s">
        <v>76</v>
      </c>
      <c r="I43" s="36" t="s">
        <v>74</v>
      </c>
      <c r="K43" s="38"/>
      <c r="L43" s="35" t="s">
        <v>63</v>
      </c>
      <c r="M43" s="36" t="s">
        <v>64</v>
      </c>
    </row>
    <row r="44" spans="5:16" x14ac:dyDescent="0.3">
      <c r="E44" s="20" t="s">
        <v>42</v>
      </c>
      <c r="F44" s="1" t="s">
        <v>31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42</v>
      </c>
      <c r="L44" s="6">
        <f>'Momnetum ranking'!H18</f>
        <v>0.3338497288923315</v>
      </c>
      <c r="M44" s="21">
        <f>'Momnetum ranking'!I18</f>
        <v>0.42215336948102244</v>
      </c>
    </row>
    <row r="45" spans="5:16" x14ac:dyDescent="0.3">
      <c r="E45" s="20" t="s">
        <v>4</v>
      </c>
      <c r="F45" s="1" t="s">
        <v>47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4</v>
      </c>
      <c r="L45" s="6">
        <f>'Momnetum ranking'!H19</f>
        <v>0.16570451143895659</v>
      </c>
      <c r="M45" s="21">
        <f>'Momnetum ranking'!I19</f>
        <v>0.25593329057087877</v>
      </c>
    </row>
    <row r="46" spans="5:16" x14ac:dyDescent="0.3">
      <c r="E46" s="20" t="s">
        <v>49</v>
      </c>
      <c r="F46" s="1" t="s">
        <v>50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49</v>
      </c>
      <c r="L46" s="6">
        <f>'Momnetum ranking'!H20</f>
        <v>0.41172460804362643</v>
      </c>
      <c r="M46" s="21">
        <f>'Momnetum ranking'!I20</f>
        <v>0.45262440354464895</v>
      </c>
    </row>
    <row r="47" spans="5:16" x14ac:dyDescent="0.3">
      <c r="E47" s="20" t="s">
        <v>12</v>
      </c>
      <c r="F47" s="1" t="s">
        <v>51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12</v>
      </c>
      <c r="L47" s="6">
        <f>'Momnetum ranking'!H21</f>
        <v>0.53424657534246578</v>
      </c>
      <c r="M47" s="21">
        <f>'Momnetum ranking'!I21</f>
        <v>0.41095890410958902</v>
      </c>
    </row>
    <row r="48" spans="5:16" x14ac:dyDescent="0.3">
      <c r="E48" s="20" t="s">
        <v>1</v>
      </c>
      <c r="F48" s="1" t="s">
        <v>28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1</v>
      </c>
      <c r="L48" s="6">
        <f>'Momnetum ranking'!H22</f>
        <v>0.36904761904761907</v>
      </c>
      <c r="M48" s="21">
        <f>'Momnetum ranking'!I22</f>
        <v>0.38095238095238093</v>
      </c>
    </row>
    <row r="49" spans="5:15" x14ac:dyDescent="0.3">
      <c r="E49" s="20" t="s">
        <v>9</v>
      </c>
      <c r="F49" s="1" t="s">
        <v>9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9</v>
      </c>
      <c r="L49" s="6">
        <f>'Momnetum ranking'!H23</f>
        <v>0.39855072463768115</v>
      </c>
      <c r="M49" s="21">
        <f>'Momnetum ranking'!I23</f>
        <v>0.36231884057971014</v>
      </c>
    </row>
    <row r="50" spans="5:15" x14ac:dyDescent="0.3">
      <c r="E50" s="20" t="s">
        <v>71</v>
      </c>
      <c r="F50" s="1" t="s">
        <v>71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9" t="str">
        <f>IF(HLOOKUP($E50,'Factset Price Data'!$C$208:$Q$215,8,FALSE)&gt;=1,"INVESTED","CASH")</f>
        <v>INVESTED</v>
      </c>
      <c r="K50" s="20" t="s">
        <v>71</v>
      </c>
      <c r="L50" s="6">
        <f>'Momnetum ranking'!H24</f>
        <v>0.33476394849785407</v>
      </c>
      <c r="M50" s="21">
        <f>'Momnetum ranking'!I24</f>
        <v>0.39484978540772531</v>
      </c>
    </row>
    <row r="51" spans="5:15" x14ac:dyDescent="0.3">
      <c r="E51" s="20" t="s">
        <v>15</v>
      </c>
      <c r="F51" s="1" t="s">
        <v>15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9" t="str">
        <f>IF(HLOOKUP($E51,'Factset Price Data'!$C$208:$Q$215,8,FALSE)&gt;=1,"INVESTED","CASH")</f>
        <v>INVESTED</v>
      </c>
      <c r="K51" s="20" t="s">
        <v>15</v>
      </c>
      <c r="L51" s="6">
        <f>'Momnetum ranking'!H25</f>
        <v>0.34313725490196079</v>
      </c>
      <c r="M51" s="21">
        <f>'Momnetum ranking'!I25</f>
        <v>0.42156862745098039</v>
      </c>
    </row>
    <row r="52" spans="5:15" ht="15" thickBot="1" x14ac:dyDescent="0.35">
      <c r="E52" s="9" t="s">
        <v>79</v>
      </c>
      <c r="F52" s="41" t="s">
        <v>78</v>
      </c>
      <c r="G52" s="10" t="str">
        <f>IF(HLOOKUP($E52,'Factset Price Data'!$C$208:$Q$215,6,FALSE)&gt;=1,"INVESTED","CASH")</f>
        <v>INVESTED</v>
      </c>
      <c r="H52" s="10" t="str">
        <f>IF(HLOOKUP($E52,'Factset Price Data'!$C$208:$Q$215,7,FALSE)&gt;=1,"INVESTED","CASH")</f>
        <v>INVESTED</v>
      </c>
      <c r="I52" s="40" t="str">
        <f>IF(HLOOKUP($E52,'Factset Price Data'!$C$208:$Q$215,8,FALSE)&gt;=1,"INVESTED","CASH")</f>
        <v>INVESTED</v>
      </c>
      <c r="K52" s="20" t="s">
        <v>79</v>
      </c>
      <c r="L52" s="6">
        <f>'Momnetum ranking'!H26</f>
        <v>0.25103092783505154</v>
      </c>
      <c r="M52" s="21">
        <f>'Momnetum ranking'!I26</f>
        <v>0.37731958762886597</v>
      </c>
    </row>
    <row r="53" spans="5:15" ht="15" thickBot="1" x14ac:dyDescent="0.35">
      <c r="K53" s="9" t="s">
        <v>65</v>
      </c>
      <c r="L53" s="26">
        <f>'Momnetum ranking'!H27</f>
        <v>0.29411764705882354</v>
      </c>
      <c r="M53" s="22">
        <f>'Momnetum ranking'!I27</f>
        <v>0.43137254901960786</v>
      </c>
    </row>
    <row r="55" spans="5:15" ht="15" thickBot="1" x14ac:dyDescent="0.35">
      <c r="E55" s="37" t="s">
        <v>101</v>
      </c>
    </row>
    <row r="56" spans="5:15" x14ac:dyDescent="0.3">
      <c r="E56" s="23" t="s">
        <v>1</v>
      </c>
      <c r="F56" s="43" t="e">
        <f>'Global Value'!M3</f>
        <v>#N/A</v>
      </c>
      <c r="G56" s="1"/>
      <c r="J56" s="6"/>
    </row>
    <row r="57" spans="5:15" x14ac:dyDescent="0.3">
      <c r="E57" s="20" t="s">
        <v>15</v>
      </c>
      <c r="F57" s="21" t="e">
        <f>'Global Value'!M4</f>
        <v>#N/A</v>
      </c>
      <c r="J57" s="6"/>
    </row>
    <row r="58" spans="5:15" x14ac:dyDescent="0.3">
      <c r="E58" s="20" t="s">
        <v>12</v>
      </c>
      <c r="F58" s="21">
        <f>'Global Value'!M5</f>
        <v>6.508810017097523E-2</v>
      </c>
      <c r="J58" s="6"/>
    </row>
    <row r="59" spans="5:15" x14ac:dyDescent="0.3">
      <c r="E59" s="20" t="s">
        <v>94</v>
      </c>
      <c r="F59" s="21" t="e">
        <f>'Global Value'!M6</f>
        <v>#N/A</v>
      </c>
      <c r="J59" s="6"/>
    </row>
    <row r="60" spans="5:15" x14ac:dyDescent="0.3">
      <c r="E60" s="20" t="s">
        <v>49</v>
      </c>
      <c r="F60" s="21" t="e">
        <f>'Global Value'!M7</f>
        <v>#N/A</v>
      </c>
      <c r="J60" s="6"/>
      <c r="O60" s="19"/>
    </row>
    <row r="61" spans="5:15" x14ac:dyDescent="0.3">
      <c r="E61" s="20" t="s">
        <v>9</v>
      </c>
      <c r="F61" s="21">
        <f>'Global Value'!M8</f>
        <v>1.8616870429358487E-2</v>
      </c>
      <c r="J61" s="6"/>
    </row>
    <row r="62" spans="5:15" ht="15" thickBot="1" x14ac:dyDescent="0.35">
      <c r="E62" s="9" t="s">
        <v>65</v>
      </c>
      <c r="F62" s="22" t="e">
        <f>'Global Value'!M9</f>
        <v>#N/A</v>
      </c>
      <c r="J62" s="6"/>
    </row>
    <row r="63" spans="5:15" x14ac:dyDescent="0.3">
      <c r="F63" s="6"/>
      <c r="J63" s="6"/>
    </row>
    <row r="64" spans="5:15" x14ac:dyDescent="0.3">
      <c r="F64" s="6"/>
      <c r="J64" s="6"/>
    </row>
    <row r="65" spans="6:10" x14ac:dyDescent="0.3">
      <c r="F65" s="6"/>
      <c r="J65" s="6"/>
    </row>
    <row r="66" spans="6:10" x14ac:dyDescent="0.3">
      <c r="F66" s="6"/>
      <c r="J66" s="6"/>
    </row>
    <row r="67" spans="6:10" x14ac:dyDescent="0.3">
      <c r="F67" s="6"/>
      <c r="J67" s="6"/>
    </row>
    <row r="68" spans="6:10" x14ac:dyDescent="0.3">
      <c r="F68" s="6"/>
      <c r="J68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4:I52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6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1:P41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A3" sqref="A3"/>
    </sheetView>
  </sheetViews>
  <sheetFormatPr defaultRowHeight="14.4" x14ac:dyDescent="0.3"/>
  <cols>
    <col min="3" max="3" width="32.33203125" bestFit="1" customWidth="1"/>
    <col min="4" max="4" width="11.77734375" bestFit="1" customWidth="1"/>
    <col min="5" max="5" width="13.109375" bestFit="1" customWidth="1"/>
    <col min="6" max="6" width="9" bestFit="1" customWidth="1"/>
    <col min="7" max="7" width="10" bestFit="1" customWidth="1"/>
    <col min="8" max="8" width="12.6640625" bestFit="1" customWidth="1"/>
    <col min="9" max="9" width="9.6640625" customWidth="1"/>
    <col min="10" max="10" width="10.5546875" bestFit="1" customWidth="1"/>
    <col min="11" max="11" width="14.33203125" bestFit="1" customWidth="1"/>
    <col min="12" max="12" width="20" bestFit="1" customWidth="1"/>
    <col min="13" max="13" width="12.21875" bestFit="1" customWidth="1"/>
  </cols>
  <sheetData>
    <row r="1" spans="1:13" ht="15" thickBot="1" x14ac:dyDescent="0.35"/>
    <row r="2" spans="1:13" x14ac:dyDescent="0.3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24.6247148117154</v>
      </c>
      <c r="G3" s="4" cm="1">
        <f t="array" ref="G3">_xll.FDS(A3,"FG_PE_NTM(0,,,90,0)")</f>
        <v>20.472953613606801</v>
      </c>
      <c r="H3" cm="1">
        <f t="array" ref="H3">_xll.FDS(A3,"FMA_DIV_YLD(NTMA,NOW,NOW,M,""PORTAGG"",""MEANR"")")</f>
        <v>1.4670060387266599</v>
      </c>
      <c r="I3" s="63" cm="1">
        <f t="array" ref="I3">_xll.FDS(A3,"FG_FCF_YIELD_NTM(0)")</f>
        <v>4.2413204541906699</v>
      </c>
      <c r="J3" s="62">
        <f>HLOOKUP(A3,'Index earnings'!$B$1:$H$26,26,FALSE)</f>
        <v>5.9890547139527461E-2</v>
      </c>
      <c r="K3" t="e" cm="1">
        <f t="array" ref="K3">_xll.FDS(E3,"FG_YIELD(0,,,,""YTM"")")</f>
        <v>#N/A</v>
      </c>
      <c r="L3" s="64">
        <f>I3/100+J3</f>
        <v>0.10230375168143416</v>
      </c>
      <c r="M3" s="21" t="e">
        <f>L3-K3/100</f>
        <v>#N/A</v>
      </c>
    </row>
    <row r="4" spans="1:13" x14ac:dyDescent="0.3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31.599076480790199</v>
      </c>
      <c r="G4" s="4" cm="1">
        <f t="array" ref="G4">_xll.FDS(A4,"FG_PE_NTM(0,,,90,0)")</f>
        <v>25.935443032028999</v>
      </c>
      <c r="H4" cm="1">
        <f t="array" ref="H4">_xll.FDS(A4,"FMA_DIV_YLD(NTMA,NOW,NOW,M,""PORTAGG"",""MEANR"")")</f>
        <v>0.87355522379373496</v>
      </c>
      <c r="I4" s="63" cm="1">
        <f t="array" ref="I4">_xll.FDS(A4,"FG_FCF_YIELD_NTM(0)")</f>
        <v>3.6966307293118099</v>
      </c>
      <c r="J4" s="62">
        <f>HLOOKUP(A4,'Index earnings'!$B$1:$H$26,26,FALSE)</f>
        <v>0.12988435543021737</v>
      </c>
      <c r="K4" t="e" cm="1">
        <f t="array" ref="K4">_xll.FDS(E4,"FG_YIELD(0,,,,""YTM"")")</f>
        <v>#N/A</v>
      </c>
      <c r="L4" s="64">
        <f t="shared" ref="L4:L8" si="0">I4/100+J4</f>
        <v>0.16685066272333546</v>
      </c>
      <c r="M4" s="21" t="e">
        <f t="shared" ref="M4:M9" si="1">L4-K4/100</f>
        <v>#N/A</v>
      </c>
    </row>
    <row r="5" spans="1:13" x14ac:dyDescent="0.3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16.118647159026601</v>
      </c>
      <c r="G5" s="4" cm="1">
        <f t="array" ref="G5">_xll.FDS(A5,"FG_PE_NTM(0,,,90,0)")</f>
        <v>15.744331913616101</v>
      </c>
      <c r="H5" cm="1">
        <f t="array" ref="H5">_xll.FDS(A5,"FMA_DIV_YLD(NTMA,NOW,NOW,M,""PORTAGG"",""MEANR"")")</f>
        <v>2.1930842699512598</v>
      </c>
      <c r="I5" s="63" cm="1">
        <f t="array" ref="I5">_xll.FDS(A5,"FG_FCF_YIELD_NTM(0)")</f>
        <v>4.0213892987347997</v>
      </c>
      <c r="J5" s="62">
        <f>HLOOKUP(A5,'Index earnings'!$B$1:$H$26,26,FALSE)</f>
        <v>3.255820718362723E-2</v>
      </c>
      <c r="K5" cm="1">
        <f t="array" ref="K5">_xll.FDS(E5,"FG_YIELD(0,,,,""YTM"")")</f>
        <v>0.76839999999999997</v>
      </c>
      <c r="L5" s="64">
        <f t="shared" si="0"/>
        <v>7.2772100170975226E-2</v>
      </c>
      <c r="M5" s="21">
        <f t="shared" si="1"/>
        <v>6.508810017097523E-2</v>
      </c>
    </row>
    <row r="6" spans="1:13" x14ac:dyDescent="0.3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12.863237584071999</v>
      </c>
      <c r="G6" s="4" cm="1">
        <f t="array" ref="G6">_xll.FDS(A6,"FG_PE_NTM(0,,,90,0)")</f>
        <v>13.588351063384099</v>
      </c>
      <c r="H6" cm="1">
        <f t="array" ref="H6">_xll.FDS(A6,"FMA_DIV_YLD(NTMA,NOW,NOW,M,""PORTAGG"",""MEANR"")")</f>
        <v>3.1541644907143702</v>
      </c>
      <c r="I6" s="63" cm="1">
        <f t="array" ref="I6">_xll.FDS(A6,"FG_FCF_YIELD_NTM(0)")</f>
        <v>5.0642682490300501</v>
      </c>
      <c r="J6" s="62">
        <f>HLOOKUP(A6,'Index earnings'!$B$1:$H$26,26,FALSE)</f>
        <v>1.6727466371622812E-2</v>
      </c>
      <c r="K6" t="e" cm="1">
        <f t="array" ref="K6">_xll.FDS(E6,"FG_YIELD(0,,,,""YTM"")")</f>
        <v>#N/A</v>
      </c>
      <c r="L6" s="64">
        <f t="shared" si="0"/>
        <v>6.7370148861923315E-2</v>
      </c>
      <c r="M6" s="21" t="e">
        <f t="shared" si="1"/>
        <v>#N/A</v>
      </c>
    </row>
    <row r="7" spans="1:13" x14ac:dyDescent="0.3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20.6227846546007</v>
      </c>
      <c r="G7" s="4" cm="1">
        <f t="array" ref="G7">_xll.FDS(A7,"FG_PE_NTM(0,,,90,0)")</f>
        <v>18.400830591180998</v>
      </c>
      <c r="H7" cm="1">
        <f t="array" ref="H7">_xll.FDS(A7,"FMA_DIV_YLD(NTMA,NOW,NOW,M,""PORTAGG"",""MEANR"")")</f>
        <v>1.9705382579586601</v>
      </c>
      <c r="I7" s="63" cm="1">
        <f t="array" ref="I7">_xll.FDS(A7,"FG_FCF_YIELD_NTM(0)")</f>
        <v>4.4134069120206298</v>
      </c>
      <c r="J7" s="62">
        <f>HLOOKUP(A7,'Index earnings'!$B$1:$H$26,26,FALSE)</f>
        <v>4.4596534370678675E-2</v>
      </c>
      <c r="K7" t="e" cm="1">
        <f t="array" ref="K7">_xll.FDS(E7,"FG_YIELD(0,,,,""YTM"")")</f>
        <v>#N/A</v>
      </c>
      <c r="L7" s="64">
        <f t="shared" si="0"/>
        <v>8.8730603490884977E-2</v>
      </c>
      <c r="M7" s="21" t="e">
        <f t="shared" si="1"/>
        <v>#N/A</v>
      </c>
    </row>
    <row r="8" spans="1:13" x14ac:dyDescent="0.3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24.6788971180708</v>
      </c>
      <c r="G8" s="4" cm="1">
        <f t="array" ref="G8">_xll.FDS(A8,"FG_PE_NTM(0,,,90,0)")</f>
        <v>22.706142476264699</v>
      </c>
      <c r="H8" cm="1">
        <f t="array" ref="H8">_xll.FDS(A8,"FMA_DIV_YLD(NTMA,NOW,NOW,M,""PORTAGG"",""MEANR"")")</f>
        <v>1.3531533889465499</v>
      </c>
      <c r="I8" s="63" cm="1">
        <f t="array" ref="I8">_xll.FDS(A8,"FG_FCF_YIELD_NTM(0)")</f>
        <v>2.86630695004814</v>
      </c>
      <c r="J8" s="62">
        <f>HLOOKUP(A8,'Index earnings'!$B$1:$H$26,26,FALSE)</f>
        <v>6.0148800928877089E-2</v>
      </c>
      <c r="K8" cm="1">
        <f t="array" ref="K8">_xll.FDS(E8,"FG_YIELD(0,,,,""YTM"")")</f>
        <v>7.0194999999999999</v>
      </c>
      <c r="L8" s="64">
        <f t="shared" si="0"/>
        <v>8.881187042935848E-2</v>
      </c>
      <c r="M8" s="21">
        <f t="shared" si="1"/>
        <v>1.8616870429358487E-2</v>
      </c>
    </row>
    <row r="9" spans="1:13" ht="15" thickBot="1" x14ac:dyDescent="0.35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8.6475458800632001</v>
      </c>
      <c r="G9" s="56" cm="1">
        <f t="array" ref="G9">_xll.FDS(A9,"FG_PE_NTM(0,,,90,0)")</f>
        <v>6.9914849461272901</v>
      </c>
      <c r="H9" s="10" cm="1">
        <f t="array" ref="H9">_xll.FDS(A9,"FMA_DIV_YLD(NTMA,NOW,NOW,M,""PORTAGG"",""MEANR"")")</f>
        <v>3.6680948423042801</v>
      </c>
      <c r="I9" s="44" cm="1">
        <f t="array" ref="I9">_xll.FDS(A9,"FG_FCF_YIELD_NTM(0)")</f>
        <v>8.1165396307870097</v>
      </c>
      <c r="J9" s="65">
        <f>HLOOKUP(A9,'Index earnings'!$B$1:$H$26,26,FALSE)</f>
        <v>7.2170336830633008E-2</v>
      </c>
      <c r="K9" s="10" t="e" cm="1">
        <f t="array" ref="K9">_xll.FDS(E9,"FG_YIELD(0,,,,""YTM"")")</f>
        <v>#N/A</v>
      </c>
      <c r="L9" s="57">
        <f>H9/100+J9</f>
        <v>0.10885128525367581</v>
      </c>
      <c r="M9" s="22" t="e">
        <f t="shared" si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4" sqref="A14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35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3.455031</v>
      </c>
      <c r="F3" s="3" cm="1">
        <f t="array" ref="F3">_xll.FDS(C3,"FG_TOTAL_RETURNC(0,-3AM)")</f>
        <v>6.7798020000000001</v>
      </c>
      <c r="G3" s="3" cm="1">
        <f t="array" ref="G3">_xll.FDS(C3,"FG_TOTAL_RETURNC(0,-6AM)")</f>
        <v>7.2260260000000001</v>
      </c>
      <c r="H3" s="6" cm="1">
        <f t="array" ref="H3">_xll.FDS(C3,"P_PRICE(0)/P_PRICE_HIGH_PR(0,,,USD,,,""PRICE"",""INTRA"",""52W"")")</f>
        <v>0.97958239999999996</v>
      </c>
      <c r="K3" s="4">
        <f>_xlfn.RANK.EQ(H3,H$3:H$14)</f>
        <v>7</v>
      </c>
      <c r="L3" s="4">
        <f>_xlfn.RANK.EQ(F3,F$3:F$14)</f>
        <v>9</v>
      </c>
      <c r="M3" s="4">
        <f>_xlfn.RANK.EQ(G3,G$3:G$14)</f>
        <v>8</v>
      </c>
      <c r="N3" s="4"/>
      <c r="P3" s="3">
        <f t="shared" ref="P3:P13" si="0">SUMPRODUCT($K$2:$M$2,K3:M3)</f>
        <v>7.92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3.1208754000000001</v>
      </c>
      <c r="F4" s="3" cm="1">
        <f t="array" ref="F4">_xll.FDS(C4,"FG_TOTAL_RETURNC(0,-3AM)")</f>
        <v>11.767519</v>
      </c>
      <c r="G4" s="3" cm="1">
        <f t="array" ref="G4">_xll.FDS(C4,"FG_TOTAL_RETURNC(0,-6AM)")</f>
        <v>16.721295999999999</v>
      </c>
      <c r="H4" s="6" cm="1">
        <f t="array" ref="H4">_xll.FDS(C4,"P_PRICE(0)/P_PRICE_HIGH_PR(0,,,USD,,,""PRICE"",""INTRA"",""52W"")")</f>
        <v>0.99690263999999995</v>
      </c>
      <c r="I4" s="29"/>
      <c r="K4" s="4">
        <f t="shared" ref="K4:K14" si="3">_xlfn.RANK.EQ(H4,H$3:H$14)</f>
        <v>3</v>
      </c>
      <c r="L4" s="4">
        <f t="shared" ref="L4:L14" si="4">_xlfn.RANK.EQ(F4,F$3:F$14)</f>
        <v>3</v>
      </c>
      <c r="M4" s="4">
        <f t="shared" ref="M4:M14" si="5">_xlfn.RANK.EQ(G4,G$3:G$14)</f>
        <v>2</v>
      </c>
      <c r="N4" s="4"/>
      <c r="P4" s="3">
        <f t="shared" si="0"/>
        <v>2.64</v>
      </c>
      <c r="Q4">
        <f t="shared" si="1"/>
        <v>0</v>
      </c>
      <c r="S4" s="3">
        <f t="shared" ref="S4:S14" si="6">12-_xlfn.RANK.EQ(P4,$P$3:$P$14)</f>
        <v>0</v>
      </c>
    </row>
    <row r="5" spans="1:19" x14ac:dyDescent="0.3">
      <c r="A5" t="s">
        <v>59</v>
      </c>
      <c r="C5" t="str">
        <f t="shared" si="2"/>
        <v>GLD</v>
      </c>
      <c r="E5" s="3" cm="1">
        <f t="array" ref="E5">_xll.FDS(C5,"FG_TOTAL_RETURNC(0,-1AM)")</f>
        <v>6.6992640000000003</v>
      </c>
      <c r="F5" s="3" cm="1">
        <f t="array" ref="F5">_xll.FDS(C5,"FG_TOTAL_RETURNC(0,-3AM)")</f>
        <v>8.804297</v>
      </c>
      <c r="G5" s="3" cm="1">
        <f t="array" ref="G5">_xll.FDS(C5,"FG_TOTAL_RETURNC(0,-6AM)")</f>
        <v>12.482393</v>
      </c>
      <c r="H5" s="6" cm="1">
        <f t="array" ref="H5">_xll.FDS(C5,"P_PRICE(0)/P_PRICE_HIGH_PR(0,,,USD,,,""PRICE"",""INTRA"",""52W"")")</f>
        <v>0.98202162999999998</v>
      </c>
      <c r="I5" s="29"/>
      <c r="K5" s="4">
        <f t="shared" si="3"/>
        <v>6</v>
      </c>
      <c r="L5" s="4">
        <f t="shared" si="4"/>
        <v>7</v>
      </c>
      <c r="M5" s="4">
        <f t="shared" si="5"/>
        <v>6</v>
      </c>
      <c r="N5" s="4"/>
      <c r="P5" s="3">
        <f t="shared" si="0"/>
        <v>6.27</v>
      </c>
      <c r="Q5">
        <f t="shared" si="1"/>
        <v>0</v>
      </c>
      <c r="S5" s="3">
        <f t="shared" si="6"/>
        <v>6</v>
      </c>
    </row>
    <row r="6" spans="1:19" x14ac:dyDescent="0.3">
      <c r="A6" t="s">
        <v>60</v>
      </c>
      <c r="C6" t="str">
        <f t="shared" si="2"/>
        <v>UUP</v>
      </c>
      <c r="E6" s="3" cm="1">
        <f t="array" ref="E6">_xll.FDS(C6,"FG_TOTAL_RETURNC(0,-1AM)")</f>
        <v>-0.67915915999999998</v>
      </c>
      <c r="F6" s="3" cm="1">
        <f t="array" ref="F6">_xll.FDS(C6,"FG_TOTAL_RETURNC(0,-3AM)")</f>
        <v>0.63390729999999995</v>
      </c>
      <c r="G6" s="3" cm="1">
        <f t="array" ref="G6">_xll.FDS(C6,"FG_TOTAL_RETURNC(0,-6AM)")</f>
        <v>1.2534022</v>
      </c>
      <c r="H6" s="6" cm="1">
        <f t="array" ref="H6">_xll.FDS(C6,"P_PRICE(0)/P_PRICE_HIGH_PR(0,,,USD,,,""PRICE"",""INTRA"",""52W"")")</f>
        <v>0.92258245000000005</v>
      </c>
      <c r="I6" s="29"/>
      <c r="K6" s="4">
        <f t="shared" si="3"/>
        <v>9</v>
      </c>
      <c r="L6" s="4">
        <f t="shared" si="4"/>
        <v>12</v>
      </c>
      <c r="M6" s="4">
        <f t="shared" si="5"/>
        <v>10</v>
      </c>
      <c r="N6" s="4"/>
      <c r="P6" s="3">
        <f t="shared" si="0"/>
        <v>10.23</v>
      </c>
      <c r="Q6">
        <f t="shared" si="1"/>
        <v>0</v>
      </c>
      <c r="S6" s="3">
        <f t="shared" si="6"/>
        <v>10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1.8755436000000001</v>
      </c>
      <c r="F7" s="3" cm="1">
        <f t="array" ref="F7">_xll.FDS(C7,"FG_TOTAL_RETURNC(0,-3AM)")</f>
        <v>11.525475999999999</v>
      </c>
      <c r="G7" s="3" cm="1">
        <f t="array" ref="G7">_xll.FDS(C7,"FG_TOTAL_RETURNC(0,-6AM)")</f>
        <v>19.440173999999999</v>
      </c>
      <c r="H7" s="6" cm="1">
        <f t="array" ref="H7">_xll.FDS(C7,"P_PRICE(0)/P_PRICE_HIGH_PR(0,,,USD,,,""PRICE"",""INTRA"",""52W"")")</f>
        <v>0.9885543</v>
      </c>
      <c r="I7" s="1"/>
      <c r="K7" s="4">
        <f t="shared" si="3"/>
        <v>5</v>
      </c>
      <c r="L7" s="4">
        <f t="shared" si="4"/>
        <v>4</v>
      </c>
      <c r="M7" s="4">
        <f t="shared" si="5"/>
        <v>1</v>
      </c>
      <c r="N7" s="4"/>
      <c r="P7" s="3">
        <f t="shared" si="0"/>
        <v>3.3000000000000003</v>
      </c>
      <c r="Q7">
        <f t="shared" si="1"/>
        <v>0</v>
      </c>
      <c r="S7" s="3">
        <f t="shared" si="6"/>
        <v>1</v>
      </c>
    </row>
    <row r="8" spans="1:19" x14ac:dyDescent="0.3">
      <c r="A8" t="s">
        <v>61</v>
      </c>
      <c r="C8" t="str">
        <f t="shared" si="2"/>
        <v>DBA</v>
      </c>
      <c r="E8" s="3" cm="1">
        <f t="array" ref="E8">_xll.FDS(C8,"FG_TOTAL_RETURNC(0,-1AM)")</f>
        <v>4.3959260000000002</v>
      </c>
      <c r="F8" s="3" cm="1">
        <f t="array" ref="F8">_xll.FDS(C8,"FG_TOTAL_RETURNC(0,-3AM)")</f>
        <v>10.165238</v>
      </c>
      <c r="G8" s="3" cm="1">
        <f t="array" ref="G8">_xll.FDS(C8,"FG_TOTAL_RETURNC(0,-6AM)")</f>
        <v>9.2155339999999999</v>
      </c>
      <c r="H8" s="6" cm="1">
        <f t="array" ref="H8">_xll.FDS(C8,"P_PRICE(0)/P_PRICE_HIGH_PR(0,,,USD,,,""PRICE"",""INTRA"",""52W"")")</f>
        <v>0.99996960000000001</v>
      </c>
      <c r="I8" s="1"/>
      <c r="K8" s="4">
        <f t="shared" si="3"/>
        <v>1</v>
      </c>
      <c r="L8" s="4">
        <f t="shared" si="4"/>
        <v>5</v>
      </c>
      <c r="M8" s="4">
        <f t="shared" si="5"/>
        <v>7</v>
      </c>
      <c r="N8" s="4"/>
      <c r="P8" s="3">
        <f t="shared" si="0"/>
        <v>4.29</v>
      </c>
      <c r="Q8">
        <f t="shared" si="1"/>
        <v>0</v>
      </c>
      <c r="S8" s="3">
        <f t="shared" si="6"/>
        <v>3</v>
      </c>
    </row>
    <row r="9" spans="1:19" x14ac:dyDescent="0.3">
      <c r="A9" t="s">
        <v>70</v>
      </c>
      <c r="C9" t="str">
        <f t="shared" si="2"/>
        <v>USO</v>
      </c>
      <c r="E9" s="3" cm="1">
        <f t="array" ref="E9">_xll.FDS(C9,"FG_TOTAL_RETURNC(0,-1AM)")</f>
        <v>1.6796469999999999</v>
      </c>
      <c r="F9" s="3" cm="1">
        <f t="array" ref="F9">_xll.FDS(C9,"FG_TOTAL_RETURNC(0,-3AM)")</f>
        <v>14.118600000000001</v>
      </c>
      <c r="G9" s="3" cm="1">
        <f t="array" ref="G9">_xll.FDS(C9,"FG_TOTAL_RETURNC(0,-6AM)")</f>
        <v>-8.0035150000000002</v>
      </c>
      <c r="H9" s="6" cm="1">
        <f t="array" ref="H9">_xll.FDS(C9,"P_PRICE(0)/P_PRICE_HIGH_PR(0,,,USD,,,""PRICE"",""INTRA"",""52W"")")</f>
        <v>0.88031214000000002</v>
      </c>
      <c r="I9" s="1"/>
      <c r="K9" s="4">
        <f t="shared" si="3"/>
        <v>10</v>
      </c>
      <c r="L9" s="4">
        <f t="shared" si="4"/>
        <v>1</v>
      </c>
      <c r="M9" s="4">
        <f t="shared" si="5"/>
        <v>12</v>
      </c>
      <c r="N9" s="4"/>
      <c r="P9" s="3">
        <f t="shared" si="0"/>
        <v>7.59</v>
      </c>
      <c r="Q9">
        <f t="shared" si="1"/>
        <v>0</v>
      </c>
      <c r="S9" s="3">
        <f t="shared" si="6"/>
        <v>7</v>
      </c>
    </row>
    <row r="10" spans="1:19" x14ac:dyDescent="0.3">
      <c r="A10" t="s">
        <v>62</v>
      </c>
      <c r="C10" t="str">
        <f t="shared" si="2"/>
        <v>TLT</v>
      </c>
      <c r="E10" s="3" cm="1">
        <f t="array" ref="E10">_xll.FDS(C10,"FG_TOTAL_RETURNC(0,-1AM)")</f>
        <v>1.3267517</v>
      </c>
      <c r="F10" s="3" cm="1">
        <f t="array" ref="F10">_xll.FDS(C10,"FG_TOTAL_RETURNC(0,-3AM)")</f>
        <v>1.2540817</v>
      </c>
      <c r="G10" s="3" cm="1">
        <f t="array" ref="G10">_xll.FDS(C10,"FG_TOTAL_RETURNC(0,-6AM)")</f>
        <v>2.6617765000000002</v>
      </c>
      <c r="H10" s="6" cm="1">
        <f t="array" ref="H10">_xll.FDS(C10,"P_PRICE(0)/P_PRICE_HIGH_PR(0,,,USD,,,""PRICE"",""INTRA"",""52W"")")</f>
        <v>0.86993587000000006</v>
      </c>
      <c r="K10" s="4">
        <f t="shared" si="3"/>
        <v>11</v>
      </c>
      <c r="L10" s="4">
        <f t="shared" si="4"/>
        <v>11</v>
      </c>
      <c r="M10" s="4">
        <f t="shared" si="5"/>
        <v>9</v>
      </c>
      <c r="N10" s="4"/>
      <c r="P10" s="3">
        <f t="shared" si="0"/>
        <v>10.23</v>
      </c>
      <c r="Q10">
        <f t="shared" si="1"/>
        <v>0</v>
      </c>
      <c r="S10" s="3">
        <f t="shared" si="6"/>
        <v>10</v>
      </c>
    </row>
    <row r="11" spans="1:19" x14ac:dyDescent="0.3">
      <c r="A11" t="s">
        <v>42</v>
      </c>
      <c r="C11" t="str">
        <f t="shared" si="2"/>
        <v>VGK</v>
      </c>
      <c r="E11" s="3" cm="1">
        <f t="array" ref="E11">_xll.FDS(C11,"FG_TOTAL_RETURNC(0,-1AM)")</f>
        <v>5.5633783000000001</v>
      </c>
      <c r="F11" s="3" cm="1">
        <f t="array" ref="F11">_xll.FDS(C11,"FG_TOTAL_RETURNC(0,-3AM)")</f>
        <v>8.5695150000000009</v>
      </c>
      <c r="G11" s="3" cm="1">
        <f t="array" ref="G11">_xll.FDS(C11,"FG_TOTAL_RETURNC(0,-6AM)")</f>
        <v>14.076114</v>
      </c>
      <c r="H11" s="6" cm="1">
        <f t="array" ref="H11">_xll.FDS(C11,"P_PRICE(0)/P_PRICE_HIGH_PR(0,,,USD,,,""PRICE"",""INTRA"",""52W"")")</f>
        <v>0.99970365000000005</v>
      </c>
      <c r="K11" s="4">
        <f t="shared" si="3"/>
        <v>2</v>
      </c>
      <c r="L11" s="4">
        <f t="shared" si="4"/>
        <v>8</v>
      </c>
      <c r="M11" s="4">
        <f t="shared" si="5"/>
        <v>3</v>
      </c>
      <c r="P11" s="3">
        <f t="shared" si="0"/>
        <v>4.29</v>
      </c>
      <c r="Q11">
        <f t="shared" si="1"/>
        <v>0</v>
      </c>
      <c r="S11" s="3">
        <f t="shared" si="6"/>
        <v>3</v>
      </c>
    </row>
    <row r="12" spans="1:19" x14ac:dyDescent="0.3">
      <c r="A12" t="s">
        <v>71</v>
      </c>
      <c r="C12" t="str">
        <f t="shared" si="2"/>
        <v>EMXC</v>
      </c>
      <c r="E12" s="3" cm="1">
        <f t="array" ref="E12">_xll.FDS(C12,"FG_TOTAL_RETURNC(0,-1AM)")</f>
        <v>2.9832125</v>
      </c>
      <c r="F12" s="3" cm="1">
        <f t="array" ref="F12">_xll.FDS(C12,"FG_TOTAL_RETURNC(0,-3AM)")</f>
        <v>9.7809430000000006</v>
      </c>
      <c r="G12" s="3" cm="1">
        <f t="array" ref="G12">_xll.FDS(C12,"FG_TOTAL_RETURNC(0,-6AM)")</f>
        <v>13.851666</v>
      </c>
      <c r="H12" s="6" cm="1">
        <f t="array" ref="H12">_xll.FDS(C12,"P_PRICE(0)/P_PRICE_HIGH_PR(0,,,USD,,,""PRICE"",""INTRA"",""52W"")")</f>
        <v>0.99520092999999998</v>
      </c>
      <c r="K12" s="4">
        <f t="shared" si="3"/>
        <v>4</v>
      </c>
      <c r="L12" s="4">
        <f t="shared" si="4"/>
        <v>6</v>
      </c>
      <c r="M12" s="4">
        <f t="shared" si="5"/>
        <v>4</v>
      </c>
      <c r="P12" s="3">
        <f t="shared" ref="P12" si="7">SUMPRODUCT($K$2:$M$2,K12:M12)</f>
        <v>4.62</v>
      </c>
      <c r="Q12">
        <f t="shared" ref="Q12" si="8">COUNTIF(K12:N12,"&gt;70")</f>
        <v>0</v>
      </c>
      <c r="S12" s="3">
        <f t="shared" si="6"/>
        <v>4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4.4198870000000001</v>
      </c>
      <c r="F13" s="3" cm="1">
        <f t="array" ref="F13">_xll.FDS(C13,"FG_TOTAL_RETURNC(0,-3AM)")</f>
        <v>12.475275999999999</v>
      </c>
      <c r="G13" s="3" cm="1">
        <f t="array" ref="G13">_xll.FDS(C13,"FG_TOTAL_RETURNC(0,-6AM)")</f>
        <v>13.81104</v>
      </c>
      <c r="H13" s="6" cm="1">
        <f t="array" ref="H13">_xll.FDS(C13,"P_PRICE(0)/P_PRICE_HIGH_PR(0,,,USD,,,""PRICE"",""INTRA"",""52W"")")</f>
        <v>0.9745663</v>
      </c>
      <c r="K13" s="4">
        <f t="shared" si="3"/>
        <v>8</v>
      </c>
      <c r="L13" s="4">
        <f t="shared" si="4"/>
        <v>2</v>
      </c>
      <c r="M13" s="4">
        <f t="shared" si="5"/>
        <v>5</v>
      </c>
      <c r="P13" s="3">
        <f t="shared" si="0"/>
        <v>4.95</v>
      </c>
      <c r="Q13">
        <f t="shared" si="1"/>
        <v>0</v>
      </c>
      <c r="S13" s="3">
        <f t="shared" si="6"/>
        <v>5</v>
      </c>
    </row>
    <row r="14" spans="1:19" x14ac:dyDescent="0.3">
      <c r="A14" t="s">
        <v>65</v>
      </c>
      <c r="C14" t="str">
        <f t="shared" si="2"/>
        <v>FXI</v>
      </c>
      <c r="E14" s="3" cm="1">
        <f t="array" ref="E14">_xll.FDS(C14,"FG_TOTAL_RETURNC(0,-1AM)")</f>
        <v>7.9665540000000004</v>
      </c>
      <c r="F14" s="3" cm="1">
        <f t="array" ref="F14">_xll.FDS(C14,"FG_TOTAL_RETURNC(0,-3AM)")</f>
        <v>5.1373480000000002</v>
      </c>
      <c r="G14" s="3" cm="1">
        <f t="array" ref="G14">_xll.FDS(C14,"FG_TOTAL_RETURNC(0,-6AM)")</f>
        <v>-7.764119</v>
      </c>
      <c r="H14" s="6" cm="1">
        <f t="array" ref="H14">_xll.FDS(C14,"P_PRICE(0)/P_PRICE_HIGH_PR(0,,,USD,,,""PRICE"",""INTRA"",""52W"")")</f>
        <v>0.8032089</v>
      </c>
      <c r="K14" s="4">
        <f t="shared" si="3"/>
        <v>12</v>
      </c>
      <c r="L14" s="4">
        <f t="shared" si="4"/>
        <v>10</v>
      </c>
      <c r="M14" s="4">
        <f t="shared" si="5"/>
        <v>11</v>
      </c>
      <c r="P14" s="3">
        <f>SUMPRODUCT($K$2:$M$2,K14:M14)</f>
        <v>10.89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J28" sqref="J28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12.5546875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  <col min="20" max="21" width="17.5546875" customWidth="1"/>
    <col min="22" max="22" width="18.77734375" customWidth="1"/>
    <col min="23" max="23" width="13.21875" customWidth="1"/>
    <col min="24" max="24" width="13" customWidth="1"/>
    <col min="25" max="25" width="13.44140625" customWidth="1"/>
    <col min="26" max="26" width="13" customWidth="1"/>
    <col min="27" max="27" width="12.21875" customWidth="1"/>
    <col min="28" max="28" width="11.44140625" customWidth="1"/>
    <col min="29" max="31" width="13.77734375" customWidth="1"/>
    <col min="32" max="32" width="10.21875" customWidth="1"/>
    <col min="33" max="33" width="7" customWidth="1"/>
    <col min="34" max="34" width="9.77734375" customWidth="1"/>
  </cols>
  <sheetData>
    <row r="1" spans="1:37" ht="62.25" customHeight="1" thickBot="1" x14ac:dyDescent="0.35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35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</v>
      </c>
      <c r="J3" s="6">
        <f t="shared" ref="J3:J11" si="2">H3-I3</f>
        <v>-0.2142857142857143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-11.883239772104</v>
      </c>
      <c r="M3" s="14" cm="1">
        <f t="array" ref="M3">_xll.FDSB(A3,"PERCENT_CHANGE(FMA_EPS(+1,0,,,,""PORTAGG"",""MEAN""),FMA_EPS(+1,-3AM,,,,""PORTAGG"",""MEAN""))")</f>
        <v>-14.9782078795676</v>
      </c>
      <c r="O3" s="3" cm="1">
        <f t="array" ref="O3">_xll.FDS(C3,"FG_TOTAL_RETURNC(0,-3AM)")</f>
        <v>1.2652397</v>
      </c>
      <c r="P3" s="3" cm="1">
        <f t="array" ref="P3">_xll.FDS(C3,"FG_TOTAL_RETURNC(0,-6AM)")</f>
        <v>6.5344452999999998</v>
      </c>
      <c r="Q3" s="6" cm="1">
        <f t="array" ref="Q3">_xll.FDS(C3,"P_PRICE(0)/P_PRICE_HIGH_PR(0,,,USD,,,""PRICE"",""INTRA"",""52W"")")</f>
        <v>0.89532166999999996</v>
      </c>
      <c r="R3" s="6" cm="1">
        <f t="array" ref="R3">_xll.FDS(C3,"P_PRICE(0)/P_PRICE_low_PR(0,,,USD,,,""PRICE"",""INTRA"",""52W"")-1")</f>
        <v>0.11942208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31</v>
      </c>
      <c r="F4" cm="1">
        <f t="array" ref="F4">_xll.FDS(C4,"FMA_COS_DOWN(""EPS"",""1M"",+1,0,,,""PORTAGG"",""MEANR"")")</f>
        <v>26</v>
      </c>
      <c r="G4" cm="1">
        <f t="array" ref="G4">_xll.FDS(A4,"SIZE(FG_CONSTITUENTS)")</f>
        <v>59</v>
      </c>
      <c r="H4" s="6">
        <f t="shared" si="0"/>
        <v>0.52542372881355937</v>
      </c>
      <c r="I4" s="6">
        <f t="shared" si="1"/>
        <v>0.44067796610169491</v>
      </c>
      <c r="J4" s="6">
        <f t="shared" si="2"/>
        <v>8.4745762711864459E-2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2.1543578400409702</v>
      </c>
      <c r="M4" s="14" cm="1">
        <f t="array" ref="M4">_xll.FDSB(A4,"PERCENT_CHANGE(FMA_EPS(+1,0,,,,""PORTAGG"",""MEAN""),FMA_EPS(+1,-3AM,,,,""PORTAGG"",""MEAN""))")</f>
        <v>-0.50598484976471803</v>
      </c>
      <c r="O4" s="3" cm="1">
        <f t="array" ref="O4">_xll.FDS(C4,"FG_TOTAL_RETURNC(0,-3AM)")</f>
        <v>8.8435290000000002</v>
      </c>
      <c r="P4" s="3" cm="1">
        <f t="array" ref="P4">_xll.FDS(C4,"FG_TOTAL_RETURNC(0,-6AM)")</f>
        <v>13.147807</v>
      </c>
      <c r="Q4" s="6" cm="1">
        <f t="array" ref="Q4">_xll.FDS(C4,"P_PRICE(0)/P_PRICE_HIGH_PR(0,,,USD,,,""PRICE"",""INTRA"",""52W"")")</f>
        <v>0.97404146000000003</v>
      </c>
      <c r="R4" s="6" cm="1">
        <f t="array" ref="R4">_xll.FDS(C4,"P_PRICE(0)/P_PRICE_low_PR(0,,,USD,,,""PRICE"",""INTRA"",""52W"")-1")</f>
        <v>0.19208217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14.2</v>
      </c>
      <c r="W4" s="4" cm="1">
        <f t="array" ref="W4">_xlfn.PERCENTRANK.EXC(_xlfn._xlws.FILTER($O$3:$O$15, ISNUMBER($O$3:$O$15)),O4)*100</f>
        <v>42.8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85.7</v>
      </c>
      <c r="AC4" s="4">
        <f t="shared" ref="AC4:AC15" si="6">_xlfn.PERCENTRANK.EXC($L$3:$L$15,L4)*100</f>
        <v>78.5</v>
      </c>
      <c r="AD4" s="4">
        <f t="shared" ref="AD4:AD15" si="7">_xlfn.PERCENTRANK.EXC($M$3:$M$15,M4)*100</f>
        <v>71.399999999999991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31</v>
      </c>
      <c r="F5" cm="1">
        <f t="array" ref="F5">_xll.FDS(C5,"FMA_COS_DOWN(""EPS"",""1M"",+1,0,,,""PORTAGG"",""MEANR"")")</f>
        <v>45</v>
      </c>
      <c r="G5" cm="1">
        <f t="array" ref="G5">_xll.FDS(A5,"SIZE(FG_CONSTITUENTS)")</f>
        <v>88</v>
      </c>
      <c r="H5" s="6">
        <f t="shared" si="0"/>
        <v>0.35227272727272729</v>
      </c>
      <c r="I5" s="6">
        <f t="shared" si="1"/>
        <v>0.51136363636363635</v>
      </c>
      <c r="J5" s="6">
        <f t="shared" si="2"/>
        <v>-0.15909090909090906</v>
      </c>
      <c r="K5" s="5" cm="1">
        <f t="array" ref="K5">_xll.FDS(A5,"FMA_PCT_ABOVE_MAVG(200,0,,,,""PORTAGG"")")/100</f>
        <v>0.69318181818181801</v>
      </c>
      <c r="L5" s="14" cm="1">
        <f t="array" ref="L5">_xll.FDSB(A5,"PERCENT_CHANGE(FMA_EPS(+1,0,,,,""PORTAGG"",""MEAN""),FMA_EPS(+1,-1AM,,,,""PORTAGG"",""MEAN""))")</f>
        <v>-1.49980064924339</v>
      </c>
      <c r="M5" s="14" cm="1">
        <f t="array" ref="M5">_xll.FDSB(A5,"PERCENT_CHANGE(FMA_EPS(+1,0,,,,""PORTAGG"",""MEAN""),FMA_EPS(+1,-3AM,,,,""PORTAGG"",""MEAN""))")</f>
        <v>-4.6139280729688803</v>
      </c>
      <c r="O5" s="3" cm="1">
        <f t="array" ref="O5">_xll.FDS(C5,"FG_TOTAL_RETURNC(0,-3AM)")</f>
        <v>9.7513439999999996</v>
      </c>
      <c r="P5" s="3" cm="1">
        <f t="array" ref="P5">_xll.FDS(C5,"FG_TOTAL_RETURNC(0,-6AM)")</f>
        <v>11.151875</v>
      </c>
      <c r="Q5" s="6" cm="1">
        <f t="array" ref="Q5">_xll.FDS(C5,"P_PRICE(0)/P_PRICE_HIGH_PR(0,,,USD,,,""PRICE"",""INTRA"",""52W"")")</f>
        <v>0.99421519999999997</v>
      </c>
      <c r="R5" s="6" cm="1">
        <f t="array" ref="R5">_xll.FDS(C5,"P_PRICE(0)/P_PRICE_low_PR(0,,,USD,,,""PRICE"",""INTRA"",""52W"")-1")</f>
        <v>0.20375681000000001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28.499999999999996</v>
      </c>
      <c r="AC5" s="4">
        <f t="shared" si="6"/>
        <v>14.2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57</v>
      </c>
      <c r="H6" s="6">
        <f t="shared" si="0"/>
        <v>0.42105263157894735</v>
      </c>
      <c r="I6" s="6">
        <f t="shared" si="1"/>
        <v>0.49122807017543857</v>
      </c>
      <c r="J6" s="6">
        <f t="shared" si="2"/>
        <v>-7.0175438596491224E-2</v>
      </c>
      <c r="K6" s="5" cm="1">
        <f t="array" ref="K6">_xll.FDS(A6,"FMA_PCT_ABOVE_MAVG(200,0,,,,""PORTAGG"")")/100</f>
        <v>0.75438596491228094</v>
      </c>
      <c r="L6" s="14" cm="1">
        <f t="array" ref="L6">_xll.FDSB(A6,"PERCENT_CHANGE(FMA_EPS(+1,0,,,,""PORTAGG"",""MEAN""),FMA_EPS(+1,-1AM,,,,""PORTAGG"",""MEAN""))")</f>
        <v>1.0331189042044999</v>
      </c>
      <c r="M6" s="14" cm="1">
        <f t="array" ref="M6">_xll.FDSB(A6,"PERCENT_CHANGE(FMA_EPS(+1,0,,,,""PORTAGG"",""MEAN""),FMA_EPS(+1,-3AM,,,,""PORTAGG"",""MEAN""))")</f>
        <v>-2.73810548708486</v>
      </c>
      <c r="O6" s="3" cm="1">
        <f t="array" ref="O6">_xll.FDS(C6,"FG_TOTAL_RETURNC(0,-3AM)")</f>
        <v>7.9094170000000004</v>
      </c>
      <c r="P6" s="3" cm="1">
        <f t="array" ref="P6">_xll.FDS(C6,"FG_TOTAL_RETURNC(0,-6AM)")</f>
        <v>15.404785</v>
      </c>
      <c r="Q6" s="6" cm="1">
        <f t="array" ref="Q6">_xll.FDS(C6,"P_PRICE(0)/P_PRICE_HIGH_PR(0,,,USD,,,""PRICE"",""INTRA"",""52W"")")</f>
        <v>0.99904550000000003</v>
      </c>
      <c r="R6" s="6" cm="1">
        <f t="array" ref="R6">_xll.FDS(C6,"P_PRICE(0)/P_PRICE_low_PR(0,,,USD,,,""PRICE"",""INTRA"",""52W"")-1")</f>
        <v>0.27099775999999998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71.399999999999991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57.099999999999994</v>
      </c>
      <c r="AC6" s="4">
        <f t="shared" si="6"/>
        <v>57.099999999999994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117</v>
      </c>
      <c r="F7" cm="1">
        <f t="array" ref="F7">_xll.FDS(C7,"FMA_COS_DOWN(""EPS"",""1M"",+1,0,,,""PORTAGG"",""MEANR"")")</f>
        <v>90</v>
      </c>
      <c r="G7" cm="1">
        <f t="array" ref="G7">_xll.FDS(A7,"SIZE(FG_CONSTITUENTS)")</f>
        <v>219</v>
      </c>
      <c r="H7" s="6">
        <f t="shared" si="0"/>
        <v>0.53424657534246578</v>
      </c>
      <c r="I7" s="6">
        <f t="shared" si="1"/>
        <v>0.41095890410958902</v>
      </c>
      <c r="J7" s="6">
        <f t="shared" si="2"/>
        <v>0.12328767123287676</v>
      </c>
      <c r="K7" s="5" cm="1">
        <f t="array" ref="K7">_xll.FDS(A7,"FMA_PCT_ABOVE_MAVG(200,0,,,,""PORTAGG"")")/100</f>
        <v>0.72146118721461205</v>
      </c>
      <c r="L7" s="14" cm="1">
        <f t="array" ref="L7">_xll.FDSB(A7,"PERCENT_CHANGE(FMA_EPS(+1,0,,,,""PORTAGG"",""MEAN""),FMA_EPS(+1,-1AM,,,,""PORTAGG"",""MEAN""))")</f>
        <v>1.0505327254835</v>
      </c>
      <c r="M7" s="14" cm="1">
        <f t="array" ref="M7">_xll.FDSB(A7,"PERCENT_CHANGE(FMA_EPS(+1,0,,,,""PORTAGG"",""MEAN""),FMA_EPS(+1,-3AM,,,,""PORTAGG"",""MEAN""))")</f>
        <v>-0.89750003997565697</v>
      </c>
      <c r="O7" s="3" cm="1">
        <f t="array" ref="O7">_xll.FDS(C7,"FG_TOTAL_RETURNC(0,-3AM)")</f>
        <v>12.475275999999999</v>
      </c>
      <c r="P7" s="3" cm="1">
        <f t="array" ref="P7">_xll.FDS(C7,"FG_TOTAL_RETURNC(0,-6AM)")</f>
        <v>13.81104</v>
      </c>
      <c r="Q7" s="6" cm="1">
        <f t="array" ref="Q7">_xll.FDS(C7,"P_PRICE(0)/P_PRICE_HIGH_PR(0,,,USD,,,""PRICE"",""INTRA"",""52W"")")</f>
        <v>0.9745663</v>
      </c>
      <c r="R7" s="6" cm="1">
        <f t="array" ref="R7">_xll.FDS(C7,"P_PRICE(0)/P_PRICE_low_PR(0,,,USD,,,""PRICE"",""INTRA"",""52W"")-1")</f>
        <v>0.28182565999999998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21.4</v>
      </c>
      <c r="W7" s="4" cm="1">
        <f t="array" ref="W7">_xlfn.PERCENTRANK.EXC(_xlfn._xlws.FILTER($O$3:$O$15, ISNUMBER($O$3:$O$15)),O7)*100</f>
        <v>85.7</v>
      </c>
      <c r="X7" s="4" cm="1">
        <f t="array" ref="X7">_xlfn.PERCENTRANK.EXC(_xlfn._xlws.FILTER($P$3:$P$15, ISNUMBER($P$3:$P$15)),P7)*100</f>
        <v>50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64.2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46</v>
      </c>
      <c r="H8" s="6">
        <f t="shared" si="0"/>
        <v>0.2608695652173913</v>
      </c>
      <c r="I8" s="6">
        <f t="shared" si="1"/>
        <v>0.60869565217391308</v>
      </c>
      <c r="J8" s="6">
        <f t="shared" si="2"/>
        <v>-0.34782608695652178</v>
      </c>
      <c r="K8" s="5" cm="1">
        <f t="array" ref="K8">_xll.FDS(A8,"FMA_PCT_ABOVE_MAVG(200,0,,,,""PORTAGG"")")/100</f>
        <v>0.64444444444444404</v>
      </c>
      <c r="L8" s="14" cm="1">
        <f t="array" ref="L8">_xll.FDSB(A8,"PERCENT_CHANGE(FMA_EPS(+1,0,,,,""PORTAGG"",""MEAN""),FMA_EPS(+1,-1AM,,,,""PORTAGG"",""MEAN""))")</f>
        <v>-7.8850329365848404E-2</v>
      </c>
      <c r="M8" s="14" cm="1">
        <f t="array" ref="M8">_xll.FDSB(A8,"PERCENT_CHANGE(FMA_EPS(+1,0,,,,""PORTAGG"",""MEAN""),FMA_EPS(+1,-3AM,,,,""PORTAGG"",""MEAN""))")</f>
        <v>-4.9019331936972597</v>
      </c>
      <c r="O8" s="3" cm="1">
        <f t="array" ref="O8">_xll.FDS(C8,"FG_TOTAL_RETURNC(0,-3AM)")</f>
        <v>4.855728</v>
      </c>
      <c r="P8" s="3" cm="1">
        <f t="array" ref="P8">_xll.FDS(C8,"FG_TOTAL_RETURNC(0,-6AM)")</f>
        <v>7.7799915999999998</v>
      </c>
      <c r="Q8" s="6" cm="1">
        <f t="array" ref="Q8">_xll.FDS(C8,"P_PRICE(0)/P_PRICE_HIGH_PR(0,,,USD,,,""PRICE"",""INTRA"",""52W"")")</f>
        <v>0.99509550000000002</v>
      </c>
      <c r="R8" s="6" cm="1">
        <f t="array" ref="R8">_xll.FDS(C8,"P_PRICE(0)/P_PRICE_low_PR(0,,,USD,,,""PRICE"",""INTRA"",""52W"")-1")</f>
        <v>0.17196154999999999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57.099999999999994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7.1</v>
      </c>
      <c r="AB8" s="4" cm="1">
        <f t="array" ref="AB8">_xlfn.PERCENTRANK.EXC(_xlfn._xlws.FILTER($J$3:$J$15, ISNUMBER($J$3:$J$15)),J8)*100</f>
        <v>7.1</v>
      </c>
      <c r="AC8" s="4">
        <f t="shared" si="6"/>
        <v>21.4</v>
      </c>
      <c r="AD8" s="4">
        <f t="shared" si="7"/>
        <v>21.4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29</v>
      </c>
      <c r="F9" cm="1">
        <f t="array" ref="F9">_xll.FDS(C9,"FMA_COS_DOWN(""EPS"",""1M"",+1,0,,,""PORTAGG"",""MEANR"")")</f>
        <v>46</v>
      </c>
      <c r="G9" cm="1">
        <f t="array" ref="G9">_xll.FDS(A9,"SIZE(FG_CONSTITUENTS)")</f>
        <v>85</v>
      </c>
      <c r="H9" s="6">
        <f t="shared" si="0"/>
        <v>0.3411764705882353</v>
      </c>
      <c r="I9" s="6">
        <f t="shared" si="1"/>
        <v>0.54117647058823526</v>
      </c>
      <c r="J9" s="6">
        <f t="shared" si="2"/>
        <v>-0.19999999999999996</v>
      </c>
      <c r="K9" s="5" cm="1">
        <f t="array" ref="K9">_xll.FDS(A9,"FMA_PCT_ABOVE_MAVG(200,0,,,,""PORTAGG"")")/100</f>
        <v>0.55952380952380998</v>
      </c>
      <c r="L9" s="14" cm="1">
        <f t="array" ref="L9">_xll.FDSB(A9,"PERCENT_CHANGE(FMA_EPS(+1,0,,,,""PORTAGG"",""MEAN""),FMA_EPS(+1,-1AM,,,,""PORTAGG"",""MEAN""))")</f>
        <v>0.62113315254407997</v>
      </c>
      <c r="M9" s="14" cm="1">
        <f t="array" ref="M9">_xll.FDSB(A9,"PERCENT_CHANGE(FMA_EPS(+1,0,,,,""PORTAGG"",""MEAN""),FMA_EPS(+1,-3AM,,,,""PORTAGG"",""MEAN""))")</f>
        <v>-5.0135171837683599</v>
      </c>
      <c r="O9" s="3" cm="1">
        <f t="array" ref="O9">_xll.FDS(C9,"FG_TOTAL_RETURNC(0,-3AM)")</f>
        <v>5.5187225</v>
      </c>
      <c r="P9" s="3" cm="1">
        <f t="array" ref="P9">_xll.FDS(C9,"FG_TOTAL_RETURNC(0,-6AM)")</f>
        <v>7.463622</v>
      </c>
      <c r="Q9" s="6" cm="1">
        <f t="array" ref="Q9">_xll.FDS(C9,"P_PRICE(0)/P_PRICE_HIGH_PR(0,,,USD,,,""PRICE"",""INTRA"",""52W"")")</f>
        <v>0.98766345</v>
      </c>
      <c r="R9" s="6" cm="1">
        <f t="array" ref="R9">_xll.FDS(C9,"P_PRICE(0)/P_PRICE_low_PR(0,,,USD,,,""PRICE"",""INTRA"",""52W"")-1")</f>
        <v>0.12083328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35.699999999999996</v>
      </c>
      <c r="W9" s="4" cm="1">
        <f t="array" ref="W9">_xlfn.PERCENTRANK.EXC(_xlfn._xlws.FILTER($O$3:$O$15, ISNUMBER($O$3:$O$15)),O9)*100</f>
        <v>21.4</v>
      </c>
      <c r="X9" s="4" cm="1">
        <f t="array" ref="X9">_xlfn.PERCENTRANK.EXC(_xlfn._xlws.FILTER($P$3:$P$15, ISNUMBER($P$3:$P$15)),P9)*100</f>
        <v>14.2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21.4</v>
      </c>
      <c r="AC9" s="4">
        <f t="shared" si="6"/>
        <v>42.8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35</v>
      </c>
      <c r="F10" cm="1">
        <f t="array" ref="F10">_xll.FDS(C10,"FMA_COS_DOWN(""EPS"",""1M"",+1,0,,,""PORTAGG"",""MEANR"")")</f>
        <v>43</v>
      </c>
      <c r="G10" cm="1">
        <f t="array" ref="G10">_xll.FDS(A10,"SIZE(FG_CONSTITUENTS)")</f>
        <v>102</v>
      </c>
      <c r="H10" s="6">
        <f t="shared" si="0"/>
        <v>0.34313725490196079</v>
      </c>
      <c r="I10" s="6">
        <f t="shared" si="1"/>
        <v>0.42156862745098039</v>
      </c>
      <c r="J10" s="6">
        <f t="shared" si="2"/>
        <v>-7.8431372549019607E-2</v>
      </c>
      <c r="K10" s="5" cm="1">
        <f t="array" ref="K10">_xll.FDS(A10,"FMA_PCT_ABOVE_MAVG(200,0,,,,""PORTAGG"")")/100</f>
        <v>0.77450980392156898</v>
      </c>
      <c r="L10" s="14" cm="1">
        <f t="array" ref="L10">_xll.FDSB(A10,"PERCENT_CHANGE(FMA_EPS(+1,0,,,,""PORTAGG"",""MEAN""),FMA_EPS(+1,-1AM,,,,""PORTAGG"",""MEAN""))")</f>
        <v>0.41278931300372401</v>
      </c>
      <c r="M10" s="14" cm="1">
        <f t="array" ref="M10">_xll.FDSB(A10,"PERCENT_CHANGE(FMA_EPS(+1,0,,,,""PORTAGG"",""MEAN""),FMA_EPS(+1,-3AM,,,,""PORTAGG"",""MEAN""))")</f>
        <v>0.56852966239707203</v>
      </c>
      <c r="O10" s="3" cm="1">
        <f t="array" ref="O10">_xll.FDS(C10,"FG_TOTAL_RETURNC(0,-3AM)")</f>
        <v>11.525475999999999</v>
      </c>
      <c r="P10" s="3" cm="1">
        <f t="array" ref="P10">_xll.FDS(C10,"FG_TOTAL_RETURNC(0,-6AM)")</f>
        <v>19.440173999999999</v>
      </c>
      <c r="Q10" s="6" cm="1">
        <f t="array" ref="Q10">_xll.FDS(C10,"P_PRICE(0)/P_PRICE_HIGH_PR(0,,,USD,,,""PRICE"",""INTRA"",""52W"")")</f>
        <v>0.9885543</v>
      </c>
      <c r="R10" s="6" cm="1">
        <f t="array" ref="R10">_xll.FDS(C10,"P_PRICE(0)/P_PRICE_low_PR(0,,,USD,,,""PRICE"",""INTRA"",""52W"")-1")</f>
        <v>0.55531394000000001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57.099999999999994</v>
      </c>
      <c r="X10" s="4" cm="1">
        <f t="array" ref="X10">_xlfn.PERCENTRANK.EXC(_xlfn._xlws.FILTER($P$3:$P$15, ISNUMBER($P$3:$P$15)),P10)*100</f>
        <v>78.5</v>
      </c>
      <c r="Z10" s="4" cm="1">
        <f t="array" ref="Z10">_xlfn.PERCENTRANK.EXC(_xlfn._xlws.FILTER($K$3:$K$15, ISNUMBER($K$3:$K$15)),K10)*100</f>
        <v>85.7</v>
      </c>
      <c r="AA10" s="4" cm="1">
        <f t="array" ref="AA10">_xlfn.PERCENTRANK.EXC(_xlfn._xlws.FILTER($H$3:$H$15, ISNUMBER($H$3:$H$15)),H10)*100</f>
        <v>35.699999999999996</v>
      </c>
      <c r="AB10" s="4" cm="1">
        <f t="array" ref="AB10">_xlfn.PERCENTRANK.EXC(_xlfn._xlws.FILTER($J$3:$J$15, ISNUMBER($J$3:$J$15)),J10)*100</f>
        <v>50</v>
      </c>
      <c r="AC10" s="4">
        <f t="shared" si="6"/>
        <v>28.499999999999996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186</v>
      </c>
      <c r="F11" cm="1">
        <f t="array" ref="F11">_xll.FDS(C11,"FMA_COS_DOWN(""EPS"",""1M"",+1,0,,,""PORTAGG"",""MEANR"")")</f>
        <v>192</v>
      </c>
      <c r="G11" cm="1">
        <f t="array" ref="G11">_xll.FDS(A11,"SIZE(FG_CONSTITUENTS)")</f>
        <v>504</v>
      </c>
      <c r="H11" s="6">
        <f t="shared" si="0"/>
        <v>0.36904761904761907</v>
      </c>
      <c r="I11" s="6">
        <f t="shared" si="1"/>
        <v>0.38095238095238093</v>
      </c>
      <c r="J11" s="6">
        <f t="shared" si="2"/>
        <v>-1.1904761904761862E-2</v>
      </c>
      <c r="K11" s="5" cm="1">
        <f t="array" ref="K11">_xll.FDS(A11,"FMA_PCT_ABOVE_MAVG(200,0,,,,""PORTAGG"")")/100</f>
        <v>0.79920477137176904</v>
      </c>
      <c r="L11" s="14" cm="1">
        <f t="array" ref="L11">_xll.FDSB(A11,"PERCENT_CHANGE(FMA_EPS(+1,0,,,,""PORTAGG"",""MEAN""),FMA_EPS(+1,-1AM,,,,""PORTAGG"",""MEAN""))")</f>
        <v>0.52035965963753295</v>
      </c>
      <c r="M11" s="14" cm="1">
        <f t="array" ref="M11">_xll.FDSB(A11,"PERCENT_CHANGE(FMA_EPS(+1,0,,,,""PORTAGG"",""MEAN""),FMA_EPS(+1,-3AM,,,,""PORTAGG"",""MEAN""))")</f>
        <v>-0.73723738140771999</v>
      </c>
      <c r="O11" s="3" cm="1">
        <f t="array" ref="O11">_xll.FDS(C11,"FG_TOTAL_RETURNC(0,-3AM)")</f>
        <v>11.767519</v>
      </c>
      <c r="P11" s="3" cm="1">
        <f t="array" ref="P11">_xll.FDS(C11,"FG_TOTAL_RETURNC(0,-6AM)")</f>
        <v>16.721295999999999</v>
      </c>
      <c r="Q11" s="6" cm="1">
        <f t="array" ref="Q11">_xll.FDS(C11,"P_PRICE(0)/P_PRICE_HIGH_PR(0,,,USD,,,""PRICE"",""INTRA"",""52W"")")</f>
        <v>0.99690263999999995</v>
      </c>
      <c r="R11" s="6" cm="1">
        <f t="array" ref="R11">_xll.FDS(C11,"P_PRICE(0)/P_PRICE_low_PR(0,,,USD,,,""PRICE"",""INTRA"",""52W"")-1")</f>
        <v>0.35736240000000002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64.2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64.2</v>
      </c>
      <c r="AC11" s="4">
        <f t="shared" si="6"/>
        <v>35.699999999999996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1</v>
      </c>
      <c r="AK11" s="4"/>
    </row>
    <row r="12" spans="1:37" hidden="1" x14ac:dyDescent="0.3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63</v>
      </c>
      <c r="H12" s="6">
        <f t="shared" ref="H12:H15" si="9">E12/$G12</f>
        <v>0.3968253968253968</v>
      </c>
      <c r="I12" s="6">
        <f t="shared" ref="I12:I15" si="10">F12/$G12</f>
        <v>0.50793650793650791</v>
      </c>
      <c r="J12" s="6">
        <f t="shared" ref="J12:J15" si="11">H12-I12</f>
        <v>-0.1111111111111111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0.76416928572158405</v>
      </c>
      <c r="M12" s="14" cm="1">
        <f t="array" ref="M12">_xll.FDSB(A12,"PERCENT_CHANGE(FMA_EPS(+1,0,,,,""PORTAGG"",""MEAN""),FMA_EPS(+1,-3AM,,,,""PORTAGG"",""MEAN""))")</f>
        <v>-3.54143688098541</v>
      </c>
      <c r="O12" s="3" cm="1">
        <f t="array" ref="O12">_xll.FDS(C12,"FG_TOTAL_RETURNC(0,-3AM)")</f>
        <v>8.0555920000000008</v>
      </c>
      <c r="P12" s="3" cm="1">
        <f t="array" ref="P12">_xll.FDS(C12,"FG_TOTAL_RETURNC(0,-6AM)")</f>
        <v>12.836563</v>
      </c>
      <c r="Q12" s="6" cm="1">
        <f t="array" ref="Q12">_xll.FDS(C12,"P_PRICE(0)/P_PRICE_HIGH_PR(0,,,USD,,,""PRICE"",""INTRA"",""52W"")")</f>
        <v>0.99939500000000003</v>
      </c>
      <c r="R12" s="6" cm="1">
        <f t="array" ref="R12">_xll.FDS(C12,"P_PRICE(0)/P_PRICE_low_PR(0,,,USD,,,""PRICE"",""INTRA"",""52W"")-1")</f>
        <v>0.22697568000000001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78.5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42.8</v>
      </c>
      <c r="AA12" s="4" cm="1">
        <f t="array" ref="AA12">_xlfn.PERCENTRANK.EXC(_xlfn._xlws.FILTER($H$3:$H$15, ISNUMBER($H$3:$H$15)),H12)*100</f>
        <v>64.2</v>
      </c>
      <c r="AB12" s="4" cm="1">
        <f t="array" ref="AB12">_xlfn.PERCENTRANK.EXC(_xlfn._xlws.FILTER($J$3:$J$15, ISNUMBER($J$3:$J$15)),J12)*100</f>
        <v>42.8</v>
      </c>
      <c r="AC12" s="4">
        <f t="shared" si="6"/>
        <v>50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27</v>
      </c>
      <c r="G13" cm="1">
        <f t="array" ref="G13">_xll.FDS(A13,"SIZE(FG_CONSTITUENTS)")</f>
        <v>54</v>
      </c>
      <c r="H13" s="6">
        <f t="shared" si="9"/>
        <v>0.35185185185185186</v>
      </c>
      <c r="I13" s="6">
        <f t="shared" si="10"/>
        <v>0.5</v>
      </c>
      <c r="J13" s="6">
        <f t="shared" si="11"/>
        <v>-0.14814814814814814</v>
      </c>
      <c r="K13" s="5" cm="1">
        <f t="array" ref="K13">_xll.FDS(A13,"FMA_PCT_ABOVE_MAVG(200,0,,,,""PORTAGG"")")/100</f>
        <v>0.57407407407407396</v>
      </c>
      <c r="L13" s="14" cm="1">
        <f t="array" ref="L13">_xll.FDSB(A13,"PERCENT_CHANGE(FMA_EPS(+1,0,,,,""PORTAGG"",""MEAN""),FMA_EPS(+1,-1AM,,,,""PORTAGG"",""MEAN""))")</f>
        <v>3.34465971262849</v>
      </c>
      <c r="M13" s="14" cm="1">
        <f t="array" ref="M13">_xll.FDSB(A13,"PERCENT_CHANGE(FMA_EPS(+1,0,,,,""PORTAGG"",""MEAN""),FMA_EPS(+1,-3AM,,,,""PORTAGG"",""MEAN""))")</f>
        <v>0.33169527335627902</v>
      </c>
      <c r="O13" s="3" cm="1">
        <f t="array" ref="O13">_xll.FDS(C13,"FG_TOTAL_RETURNC(0,-3AM)")</f>
        <v>13.539863</v>
      </c>
      <c r="P13" s="3" cm="1">
        <f t="array" ref="P13">_xll.FDS(C13,"FG_TOTAL_RETURNC(0,-6AM)")</f>
        <v>24.911069999999999</v>
      </c>
      <c r="Q13" s="6" cm="1">
        <f t="array" ref="Q13">_xll.FDS(C13,"P_PRICE(0)/P_PRICE_HIGH_PR(0,,,USD,,,""PRICE"",""INTRA"",""52W"")")</f>
        <v>0.98079234000000004</v>
      </c>
      <c r="R13" s="6" cm="1">
        <f t="array" ref="R13">_xll.FDS(C13,"P_PRICE(0)/P_PRICE_low_PR(0,,,USD,,,""PRICE"",""INTRA"",""52W"")-1")</f>
        <v>0.35078536999999999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42.8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92.800000000000011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14</v>
      </c>
      <c r="G14" cm="1">
        <f t="array" ref="G14">_xll.FDS(A14,"SIZE(FG_CONSTITUENTS)")</f>
        <v>43</v>
      </c>
      <c r="H14" s="6">
        <f t="shared" si="9"/>
        <v>0.32558139534883723</v>
      </c>
      <c r="I14" s="6">
        <f t="shared" si="10"/>
        <v>0.32558139534883723</v>
      </c>
      <c r="J14" s="6">
        <f t="shared" si="11"/>
        <v>0</v>
      </c>
      <c r="K14" s="5" cm="1">
        <f t="array" ref="K14">_xll.FDS(A14,"FMA_PCT_ABOVE_MAVG(200,0,,,,""PORTAGG"")")/100</f>
        <v>0.76744186046511598</v>
      </c>
      <c r="L14" s="14" cm="1">
        <f t="array" ref="L14">_xll.FDSB(A14,"PERCENT_CHANGE(FMA_EPS(+1,0,,,,""PORTAGG"",""MEAN""),FMA_EPS(+1,-1AM,,,,""PORTAGG"",""MEAN""))")</f>
        <v>2.0131894251111402</v>
      </c>
      <c r="M14" s="14" cm="1">
        <f t="array" ref="M14">_xll.FDSB(A14,"PERCENT_CHANGE(FMA_EPS(+1,0,,,,""PORTAGG"",""MEAN""),FMA_EPS(+1,-3AM,,,,""PORTAGG"",""MEAN""))")</f>
        <v>-3.23566563437483</v>
      </c>
      <c r="O14" s="3" cm="1">
        <f t="array" ref="O14">_xll.FDS(C14,"FG_TOTAL_RETURNC(0,-3AM)")</f>
        <v>11.974382</v>
      </c>
      <c r="P14" s="3" cm="1">
        <f t="array" ref="P14">_xll.FDS(C14,"FG_TOTAL_RETURNC(0,-6AM)")</f>
        <v>29.298459999999999</v>
      </c>
      <c r="Q14" s="6" cm="1">
        <f t="array" ref="Q14">_xll.FDS(C14,"P_PRICE(0)/P_PRICE_HIGH_PR(0,,,USD,,,""PRICE"",""INTRA"",""52W"")")</f>
        <v>0.99951654999999995</v>
      </c>
      <c r="R14" s="6" cm="1">
        <f t="array" ref="R14">_xll.FDS(C14,"P_PRICE(0)/P_PRICE_low_PR(0,,,USD,,,""PRICE"",""INTRA"",""52W"")-1")</f>
        <v>0.34756397999999999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92.800000000000011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71.399999999999991</v>
      </c>
      <c r="AC14" s="4">
        <f t="shared" si="6"/>
        <v>71.399999999999991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0.38461538461538464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2.67757176281965</v>
      </c>
      <c r="M15" s="14" cm="1">
        <f t="array" ref="M15">_xll.FDSB(A15,"PERCENT_CHANGE(FMA_EPS(+1,0,,,,""PORTAGG"",""MEAN""),FMA_EPS(+1,-3AM,,,,""PORTAGG"",""MEAN""))")</f>
        <v>1.33211370926352</v>
      </c>
      <c r="O15" s="3" cm="1">
        <f t="array" ref="O15">_xll.FDS(C15,"FG_TOTAL_RETURNC(0,-3AM)")</f>
        <v>12.062443</v>
      </c>
      <c r="P15" s="3" cm="1">
        <f t="array" ref="P15">_xll.FDS(C15,"FG_TOTAL_RETURNC(0,-6AM)")</f>
        <v>19.070792999999998</v>
      </c>
      <c r="Q15" s="6" cm="1">
        <f t="array" ref="Q15">_xll.FDS(C15,"P_PRICE(0)/P_PRICE_HIGH_PR(0,,,USD,,,""PRICE"",""INTRA"",""52W"")")</f>
        <v>0.99946033999999995</v>
      </c>
      <c r="R15" s="6" cm="1">
        <f t="array" ref="R15">_xll.FDS(C15,"P_PRICE(0)/P_PRICE_low_PR(0,,,USD,,,""PRICE"",""INTRA"",""52W"")-1")</f>
        <v>0.33093785999999997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78.5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78.5</v>
      </c>
      <c r="AC15" s="4">
        <f t="shared" si="6"/>
        <v>85.7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5</v>
      </c>
    </row>
    <row r="16" spans="1:37" x14ac:dyDescent="0.3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431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1291</v>
      </c>
      <c r="H18" s="6">
        <f>E18/$G18</f>
        <v>0.3338497288923315</v>
      </c>
      <c r="I18" s="6">
        <f>F18/$G18</f>
        <v>0.42215336948102244</v>
      </c>
      <c r="J18" s="6">
        <f t="shared" ref="J18" si="15">H18-I18</f>
        <v>-8.8303640588690946E-2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-4.7412477962527699</v>
      </c>
      <c r="M18" s="14" cm="1">
        <f t="array" ref="M18">_xll.FDSB(A18,"PERCENT_CHANGE(FMA_EPS(+1,0,,,,""PORTAGG"",""MEAN""),FMA_EPS(+1,-3AM,,,,""PORTAGG"",""MEAN""))")</f>
        <v>-8.2793631998058999</v>
      </c>
      <c r="O18" s="3" cm="1">
        <f t="array" ref="O18">_xll.FDS(C18,"FG_TOTAL_RETURNC(0,-3AM)")</f>
        <v>8.5695150000000009</v>
      </c>
      <c r="P18" s="3" cm="1">
        <f t="array" ref="P18">_xll.FDS(C18,"FG_TOTAL_RETURNC(0,-6AM)")</f>
        <v>14.076114</v>
      </c>
      <c r="Q18" s="6" cm="1">
        <f t="array" ref="Q18">_xll.FDS(C18,"P_PRICE(0)/P_PRICE_HIGH_PR(0,,,USD,,,""PRICE"",""INTRA"",""52W"")")</f>
        <v>0.99970365000000005</v>
      </c>
      <c r="R18" s="6" cm="1">
        <f t="array" ref="R18">_xll.FDS(C18,"P_PRICE(0)/P_PRICE_low_PR(0,,,USD,,,""PRICE"",""INTRA"",""52W"")-1")</f>
        <v>0.22511803999999999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775</v>
      </c>
      <c r="F19" cm="1">
        <f t="array" ref="F19">_xll.FDS(C19,"FMA_COS_DOWN(""EPS"",""1M"",+1,0,,,""PORTAGG"",""MEANR"")")</f>
        <v>1197</v>
      </c>
      <c r="G19" cm="1">
        <f t="array" ref="G19">_xll.FDS(A19,"SIZE(FG_CONSTITUENTS)")</f>
        <v>4677</v>
      </c>
      <c r="H19" s="6">
        <f>E19/$G19</f>
        <v>0.16570451143895659</v>
      </c>
      <c r="I19" s="6">
        <f>F19/$G19</f>
        <v>0.25593329057087877</v>
      </c>
      <c r="J19" s="6">
        <f t="shared" ref="J19" si="16">H19-I19</f>
        <v>-9.0228779131922177E-2</v>
      </c>
      <c r="K19" s="5" cm="1">
        <f t="array" ref="K19">_xll.FDS(A19,"FMA_PCT_ABOVE_MAVG(200,0,,,,""PORTAGG"")")/100</f>
        <v>0.32695269526952697</v>
      </c>
      <c r="L19" s="14" cm="1">
        <f t="array" ref="L19">_xll.FDSB(A19,"PERCENT_CHANGE(FMA_EPS(+1,0,,,,""PORTAGG"",""MEAN""),FMA_EPS(+1,-1AM,,,,""PORTAGG"",""MEAN""))")</f>
        <v>-12.893870117460001</v>
      </c>
      <c r="M19" s="14" cm="1">
        <f t="array" ref="M19">_xll.FDSB(A19,"PERCENT_CHANGE(FMA_EPS(+1,0,,,,""PORTAGG"",""MEAN""),FMA_EPS(+1,-3AM,,,,""PORTAGG"",""MEAN""))")</f>
        <v>-16.669983124464501</v>
      </c>
      <c r="O19" s="3" cm="1">
        <f t="array" ref="O19">_xll.FDS(C19,"FG_TOTAL_RETURNC(0,-3AM)")</f>
        <v>6.7798020000000001</v>
      </c>
      <c r="P19" s="3" cm="1">
        <f t="array" ref="P19">_xll.FDS(C19,"FG_TOTAL_RETURNC(0,-6AM)")</f>
        <v>7.2260260000000001</v>
      </c>
      <c r="Q19" s="6" cm="1">
        <f t="array" ref="Q19">_xll.FDS(C19,"P_PRICE(0)/P_PRICE_HIGH_PR(0,,,USD,,,""PRICE"",""INTRA"",""52W"")")</f>
        <v>0.97958239999999996</v>
      </c>
      <c r="R19" s="6" cm="1">
        <f t="array" ref="R19">_xll.FDS(C19,"P_PRICE(0)/P_PRICE_low_PR(0,,,USD,,,""PRICE"",""INTRA"",""52W"")-1")</f>
        <v>0.12721932</v>
      </c>
    </row>
    <row r="20" spans="1:35" x14ac:dyDescent="0.3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604</v>
      </c>
      <c r="F20" cm="1">
        <f t="array" ref="F20">_xll.FDS(C20,"FMA_COS_DOWN(""EPS"",""1M"",+1,0,,,""PORTAGG"",""MEANR"")")</f>
        <v>664</v>
      </c>
      <c r="G20" cm="1">
        <f t="array" ref="G20">_xll.FDS(A20,"SIZE(FG_CONSTITUENTS)")</f>
        <v>1467</v>
      </c>
      <c r="H20" s="6">
        <f t="shared" ref="H20" si="18">E20/$G20</f>
        <v>0.41172460804362643</v>
      </c>
      <c r="I20" s="6">
        <f t="shared" ref="I20" si="19">F20/$G20</f>
        <v>0.45262440354464895</v>
      </c>
      <c r="J20" s="6">
        <f t="shared" ref="J20" si="20">H20-I20</f>
        <v>-4.0899795501022518E-2</v>
      </c>
      <c r="K20" s="5" cm="1">
        <f t="array" ref="K20">_xll.FDS(A20,"FMA_PCT_ABOVE_MAVG(200,0,,,,""PORTAGG"")")/100</f>
        <v>0.69877049180327899</v>
      </c>
      <c r="L20" s="14" cm="1">
        <f t="array" ref="L20">_xll.FDSB(A20,"PERCENT_CHANGE(FMA_EPS(+1,0,,,,""PORTAGG"",""MEAN""),FMA_EPS(+1,-1AM,,,,""PORTAGG"",""MEAN""))")</f>
        <v>0.54640232143567302</v>
      </c>
      <c r="M20" s="14" cm="1">
        <f t="array" ref="M20">_xll.FDSB(A20,"PERCENT_CHANGE(FMA_EPS(+1,0,,,,""PORTAGG"",""MEAN""),FMA_EPS(+1,-3AM,,,,""PORTAGG"",""MEAN""))")</f>
        <v>-1.3389592336921301</v>
      </c>
      <c r="O20" s="3" cm="1">
        <f t="array" ref="O20">_xll.FDS(C20,"FG_TOTAL_RETURNC(0,-3AM)")</f>
        <v>11.154354</v>
      </c>
      <c r="P20" s="3" cm="1">
        <f t="array" ref="P20">_xll.FDS(C20,"FG_TOTAL_RETURNC(0,-6AM)")</f>
        <v>15.860200000000001</v>
      </c>
      <c r="Q20" s="6" cm="1">
        <f t="array" ref="Q20">_xll.FDS(C20,"P_PRICE(0)/P_PRICE_HIGH_PR(0,,,USD,,,""PRICE"",""INTRA"",""52W"")")</f>
        <v>0.99596125000000002</v>
      </c>
      <c r="R20" s="6" cm="1">
        <f t="array" ref="R20">_xll.FDS(C20,"P_PRICE(0)/P_PRICE_low_PR(0,,,USD,,,""PRICE"",""INTRA"",""52W"")-1")</f>
        <v>0.30644858000000003</v>
      </c>
    </row>
    <row r="21" spans="1:35" x14ac:dyDescent="0.3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117</v>
      </c>
      <c r="F21" cm="1">
        <f t="array" ref="F21">_xll.FDS(C21,"FMA_COS_DOWN(""EPS"",""1M"",+1,0,,,""PORTAGG"",""MEANR"")")</f>
        <v>90</v>
      </c>
      <c r="G21" cm="1">
        <f t="array" ref="G21">_xll.FDS(A21,"SIZE(FG_CONSTITUENTS)")</f>
        <v>219</v>
      </c>
      <c r="H21" s="6">
        <f t="shared" ref="H21:H22" si="22">E21/$G21</f>
        <v>0.53424657534246578</v>
      </c>
      <c r="I21" s="6">
        <f t="shared" ref="I21:I22" si="23">F21/$G21</f>
        <v>0.41095890410958902</v>
      </c>
      <c r="J21" s="6">
        <f t="shared" ref="J21:J22" si="24">H21-I21</f>
        <v>0.12328767123287676</v>
      </c>
      <c r="K21" s="5" cm="1">
        <f t="array" ref="K21">_xll.FDS(A21,"FMA_PCT_ABOVE_MAVG(200,0,,,,""PORTAGG"")")/100</f>
        <v>0.72146118721461205</v>
      </c>
      <c r="L21" s="14" cm="1">
        <f t="array" ref="L21">_xll.FDSB(A21,"PERCENT_CHANGE(FMA_EPS(+1,0,,,,""PORTAGG"",""MEAN""),FMA_EPS(+1,-1AM,,,,""PORTAGG"",""MEAN""))")</f>
        <v>1.0505327254835</v>
      </c>
      <c r="M21" s="14" cm="1">
        <f t="array" ref="M21">_xll.FDSB(A21,"PERCENT_CHANGE(FMA_EPS(+1,0,,,,""PORTAGG"",""MEAN""),FMA_EPS(+1,-3AM,,,,""PORTAGG"",""MEAN""))")</f>
        <v>-0.89750003997565697</v>
      </c>
      <c r="O21" s="3" cm="1">
        <f t="array" ref="O21">_xll.FDS(C21,"FG_TOTAL_RETURNC(0,-3AM)")</f>
        <v>12.475275999999999</v>
      </c>
      <c r="P21" s="3" cm="1">
        <f t="array" ref="P21">_xll.FDS(C21,"FG_TOTAL_RETURNC(0,-6AM)")</f>
        <v>13.81104</v>
      </c>
      <c r="Q21" s="6" cm="1">
        <f t="array" ref="Q21">_xll.FDS(C21,"P_PRICE(0)/P_PRICE_HIGH_PR(0,,,USD,,,""PRICE"",""INTRA"",""52W"")")</f>
        <v>0.9745663</v>
      </c>
      <c r="R21" s="6" cm="1">
        <f t="array" ref="R21">_xll.FDS(C21,"P_PRICE(0)/P_PRICE_low_PR(0,,,USD,,,""PRICE"",""INTRA"",""52W"")-1")</f>
        <v>0.28182565999999998</v>
      </c>
    </row>
    <row r="22" spans="1:35" x14ac:dyDescent="0.3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186</v>
      </c>
      <c r="F22" cm="1">
        <f t="array" ref="F22">_xll.FDS(C22,"FMA_COS_DOWN(""EPS"",""1M"",+1,0,,,""PORTAGG"",""MEANR"")")</f>
        <v>192</v>
      </c>
      <c r="G22" cm="1">
        <f t="array" ref="G22">_xll.FDS(A22,"SIZE(FG_CONSTITUENTS)")</f>
        <v>504</v>
      </c>
      <c r="H22" s="6">
        <f t="shared" si="22"/>
        <v>0.36904761904761907</v>
      </c>
      <c r="I22" s="6">
        <f t="shared" si="23"/>
        <v>0.38095238095238093</v>
      </c>
      <c r="J22" s="6">
        <f t="shared" si="24"/>
        <v>-1.1904761904761862E-2</v>
      </c>
      <c r="K22" s="5" cm="1">
        <f t="array" ref="K22">_xll.FDS(A22,"FMA_PCT_ABOVE_MAVG(200,0,,,,""PORTAGG"")")/100</f>
        <v>0.79920477137176904</v>
      </c>
      <c r="L22" s="14" cm="1">
        <f t="array" ref="L22">_xll.FDSB(A22,"PERCENT_CHANGE(FMA_EPS(+1,0,,,,""PORTAGG"",""MEAN""),FMA_EPS(+1,-1AM,,,,""PORTAGG"",""MEAN""))")</f>
        <v>0.52035965963753295</v>
      </c>
      <c r="M22" s="14" cm="1">
        <f t="array" ref="M22">_xll.FDSB(A22,"PERCENT_CHANGE(FMA_EPS(+1,0,,,,""PORTAGG"",""MEAN""),FMA_EPS(+1,-3AM,,,,""PORTAGG"",""MEAN""))")</f>
        <v>-0.73723738140771999</v>
      </c>
      <c r="O22" s="3" cm="1">
        <f t="array" ref="O22">_xll.FDS(C22,"FG_TOTAL_RETURNC(0,-3AM)")</f>
        <v>11.767519</v>
      </c>
      <c r="P22" s="3" cm="1">
        <f t="array" ref="P22">_xll.FDS(C22,"FG_TOTAL_RETURNC(0,-6AM)")</f>
        <v>16.721295999999999</v>
      </c>
      <c r="Q22" s="6" cm="1">
        <f t="array" ref="Q22">_xll.FDS(C22,"P_PRICE(0)/P_PRICE_HIGH_PR(0,,,USD,,,""PRICE"",""INTRA"",""52W"")")</f>
        <v>0.99690263999999995</v>
      </c>
      <c r="R22" s="6" cm="1">
        <f t="array" ref="R22">_xll.FDS(C22,"P_PRICE(0)/P_PRICE_low_PR(0,,,USD,,,""PRICE"",""INTRA"",""52W"")-1")</f>
        <v>0.35736240000000002</v>
      </c>
    </row>
    <row r="23" spans="1:35" x14ac:dyDescent="0.3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50</v>
      </c>
      <c r="G23" cm="1">
        <f t="array" ref="G23">_xll.FDS(A23,"SIZE(FG_CONSTITUENTS)")</f>
        <v>138</v>
      </c>
      <c r="H23" s="6">
        <f t="shared" ref="H23" si="26">E23/$G23</f>
        <v>0.39855072463768115</v>
      </c>
      <c r="I23" s="6">
        <f t="shared" ref="I23" si="27">F23/$G23</f>
        <v>0.36231884057971014</v>
      </c>
      <c r="J23" s="6">
        <f t="shared" ref="J23" si="28">H23-I23</f>
        <v>3.6231884057971009E-2</v>
      </c>
      <c r="K23" s="5" cm="1">
        <f t="array" ref="K23">_xll.FDS(A23,"FMA_PCT_ABOVE_MAVG(200,0,,,,""PORTAGG"")")/100</f>
        <v>0.78676470588235303</v>
      </c>
      <c r="L23" s="14" cm="1">
        <f t="array" ref="L23">_xll.FDSB(A23,"PERCENT_CHANGE(FMA_EPS(+1,0,,,,""PORTAGG"",""MEAN""),FMA_EPS(+1,-1AM,,,,""PORTAGG"",""MEAN""))")</f>
        <v>0.50635599651444696</v>
      </c>
      <c r="M23" s="14" cm="1">
        <f t="array" ref="M23">_xll.FDSB(A23,"PERCENT_CHANGE(FMA_EPS(+1,0,,,,""PORTAGG"",""MEAN""),FMA_EPS(+1,-3AM,,,,""PORTAGG"",""MEAN""))")</f>
        <v>0.23871283706587099</v>
      </c>
      <c r="O23" s="3" cm="1">
        <f t="array" ref="O23">_xll.FDS(C23,"FG_TOTAL_RETURNC(0,-3AM)")</f>
        <v>9.0650080000000006</v>
      </c>
      <c r="P23" s="3" cm="1">
        <f t="array" ref="P23">_xll.FDS(C23,"FG_TOTAL_RETURNC(0,-6AM)")</f>
        <v>14.680422</v>
      </c>
      <c r="Q23" s="6" cm="1">
        <f t="array" ref="Q23">_xll.FDS(C23,"P_PRICE(0)/P_PRICE_HIGH_PR(0,,,USD,,,""PRICE"",""INTRA"",""52W"")")</f>
        <v>0.98522399999999999</v>
      </c>
      <c r="R23" s="6" cm="1">
        <f t="array" ref="R23">_xll.FDS(C23,"P_PRICE(0)/P_PRICE_low_PR(0,,,USD,,,""PRICE"",""INTRA"",""52W"")-1")</f>
        <v>0.36833048000000002</v>
      </c>
    </row>
    <row r="24" spans="1:35" x14ac:dyDescent="0.3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234</v>
      </c>
      <c r="F24" cm="1">
        <f t="array" ref="F24">_xll.FDS(C24,"FMA_COS_DOWN(""EPS"",""1M"",+1,0,,,""PORTAGG"",""MEANR"")")</f>
        <v>276</v>
      </c>
      <c r="G24" cm="1">
        <f t="array" ref="G24">_xll.FDS(A24,"SIZE(FG_CONSTITUENTS)")</f>
        <v>699</v>
      </c>
      <c r="H24" s="6">
        <f t="shared" ref="H24" si="29">E24/$G24</f>
        <v>0.33476394849785407</v>
      </c>
      <c r="I24" s="6">
        <f t="shared" ref="I24" si="30">F24/$G24</f>
        <v>0.39484978540772531</v>
      </c>
      <c r="J24" s="6">
        <f t="shared" ref="J24" si="31">H24-I24</f>
        <v>-6.0085836909871237E-2</v>
      </c>
      <c r="K24" s="5" cm="1">
        <f t="array" ref="K24">_xll.FDS(A24,"FMA_PCT_ABOVE_MAVG(200,0,,,,""PORTAGG"")")/100</f>
        <v>0.6567164179104481</v>
      </c>
      <c r="L24" s="14" cm="1">
        <f t="array" ref="L24">_xll.FDSB(A24,"PERCENT_CHANGE(FMA_EPS(+1,0,,,,""PORTAGG"",""MEAN""),FMA_EPS(+1,-1AM,,,,""PORTAGG"",""MEAN""))")</f>
        <v>-0.73725046314479903</v>
      </c>
      <c r="M24" s="14" cm="1">
        <f t="array" ref="M24">_xll.FDSB(A24,"PERCENT_CHANGE(FMA_EPS(+1,0,,,,""PORTAGG"",""MEAN""),FMA_EPS(+1,-3AM,,,,""PORTAGG"",""MEAN""))")</f>
        <v>-2.2469375756686798</v>
      </c>
      <c r="O24" s="3" cm="1">
        <f t="array" ref="O24">_xll.FDS(C24,"FG_TOTAL_RETURNC(0,-3AM)")</f>
        <v>9.7809430000000006</v>
      </c>
      <c r="P24" s="3" cm="1">
        <f t="array" ref="P24">_xll.FDS(C24,"FG_TOTAL_RETURNC(0,-6AM)")</f>
        <v>13.851666</v>
      </c>
      <c r="Q24" s="6" cm="1">
        <f t="array" ref="Q24">_xll.FDS(C24,"P_PRICE(0)/P_PRICE_HIGH_PR(0,,,USD,,,""PRICE"",""INTRA"",""52W"")")</f>
        <v>0.99520092999999998</v>
      </c>
      <c r="R24" s="6" cm="1">
        <f t="array" ref="R24">_xll.FDS(C24,"P_PRICE(0)/P_PRICE_low_PR(0,,,USD,,,""PRICE"",""INTRA"",""52W"")-1")</f>
        <v>0.24047768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35</v>
      </c>
      <c r="F25" cm="1">
        <f t="array" ref="F25">_xll.FDS(C25,"FMA_COS_DOWN(""EPS"",""1M"",+1,0,,,""PORTAGG"",""MEANR"")")</f>
        <v>43</v>
      </c>
      <c r="G25" cm="1">
        <f t="array" ref="G25">_xll.FDS(A25,"SIZE(FG_CONSTITUENTS)")</f>
        <v>102</v>
      </c>
      <c r="H25" s="6">
        <f t="shared" ref="H25:H27" si="32">E25/$G25</f>
        <v>0.34313725490196079</v>
      </c>
      <c r="I25" s="6">
        <f t="shared" ref="I25:I27" si="33">F25/$G25</f>
        <v>0.42156862745098039</v>
      </c>
      <c r="J25" s="6">
        <f t="shared" ref="J25:J27" si="34">H25-I25</f>
        <v>-7.8431372549019607E-2</v>
      </c>
      <c r="K25" s="5" cm="1">
        <f t="array" ref="K25">_xll.FDS(A25,"FMA_PCT_ABOVE_MAVG(200,0,,,,""PORTAGG"")")/100</f>
        <v>0.77450980392156898</v>
      </c>
      <c r="L25" s="14" cm="1">
        <f t="array" ref="L25">_xll.FDSB(A25,"PERCENT_CHANGE(FMA_EPS(+1,0,,,,""PORTAGG"",""MEAN""),FMA_EPS(+1,-1AM,,,,""PORTAGG"",""MEAN""))")</f>
        <v>0.41278931300372401</v>
      </c>
      <c r="M25" s="14" cm="1">
        <f t="array" ref="M25">_xll.FDSB(A25,"PERCENT_CHANGE(FMA_EPS(+1,0,,,,""PORTAGG"",""MEAN""),FMA_EPS(+1,-3AM,,,,""PORTAGG"",""MEAN""))")</f>
        <v>0.56852966239707203</v>
      </c>
      <c r="O25" s="3" cm="1">
        <f t="array" ref="O25">_xll.FDS(C25,"FG_TOTAL_RETURNC(0,-3AM)")</f>
        <v>11.525475999999999</v>
      </c>
      <c r="P25" s="3" cm="1">
        <f t="array" ref="P25">_xll.FDS(C25,"FG_TOTAL_RETURNC(0,-6AM)")</f>
        <v>19.440173999999999</v>
      </c>
      <c r="Q25" s="6" cm="1">
        <f t="array" ref="Q25">_xll.FDS(C25,"P_PRICE(0)/P_PRICE_HIGH_PR(0,,,USD,,,""PRICE"",""INTRA"",""52W"")")</f>
        <v>0.9885543</v>
      </c>
      <c r="R25" s="6" cm="1">
        <f t="array" ref="R25">_xll.FDS(C25,"P_PRICE(0)/P_PRICE_low_PR(0,,,USD,,,""PRICE"",""INTRA"",""52W"")-1")</f>
        <v>0.55531394000000001</v>
      </c>
    </row>
    <row r="26" spans="1:35" ht="15" customHeight="1" x14ac:dyDescent="0.3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487</v>
      </c>
      <c r="F26" cm="1">
        <f t="array" ref="F26">_xll.FDS(C26,"FMA_COS_DOWN(""EPS"",""1M"",+1,0,,,""PORTAGG"",""MEANR"")")</f>
        <v>732</v>
      </c>
      <c r="G26" cm="1">
        <f t="array" ref="G26">_xll.FDS(A26,"SIZE(FG_CONSTITUENTS)")</f>
        <v>1940</v>
      </c>
      <c r="H26" s="6">
        <f t="shared" si="32"/>
        <v>0.25103092783505154</v>
      </c>
      <c r="I26" s="6">
        <f t="shared" si="33"/>
        <v>0.37731958762886597</v>
      </c>
      <c r="J26" s="6">
        <f t="shared" si="34"/>
        <v>-0.12628865979381443</v>
      </c>
      <c r="K26" s="5" cm="1">
        <f t="array" ref="K26">_xll.FDS(A26,"FMA_PCT_ABOVE_MAVG(200,0,,,,""PORTAGG"")")/100</f>
        <v>0.55636363636363595</v>
      </c>
      <c r="L26" s="14" cm="1">
        <f t="array" ref="L26">_xll.FDSB(A26,"PERCENT_CHANGE(FMA_EPS(+1,0,,,,""PORTAGG"",""MEAN""),FMA_EPS(+1,-1AM,,,,""PORTAGG"",""MEAN""))")</f>
        <v>-3.2951475109224799</v>
      </c>
      <c r="M26" s="14" cm="1">
        <f t="array" ref="M26">_xll.FDSB(A26,"PERCENT_CHANGE(FMA_EPS(+1,0,,,,""PORTAGG"",""MEAN""),FMA_EPS(+1,-3AM,,,,""PORTAGG"",""MEAN""))")</f>
        <v>-7.6457394810455996</v>
      </c>
      <c r="O26" s="3" cm="1">
        <f t="array" ref="O26">_xll.FDS(C26,"FG_TOTAL_RETURNC(0,-3AM)")</f>
        <v>10.000658</v>
      </c>
      <c r="P26" s="3" cm="1">
        <f t="array" ref="P26">_xll.FDS(C26,"FG_TOTAL_RETURNC(0,-6AM)")</f>
        <v>12.215828999999999</v>
      </c>
      <c r="Q26" s="6" cm="1">
        <f t="array" ref="Q26">_xll.FDS(C26,"P_PRICE(0)/P_PRICE_HIGH_PR(0,,,USD,,,""PRICE"",""INTRA"",""52W"")")</f>
        <v>0.97397935000000002</v>
      </c>
      <c r="R26" s="6" cm="1">
        <f t="array" ref="R26">_xll.FDS(C26,"P_PRICE(0)/P_PRICE_low_PR(0,,,USD,,,""PRICE"",""INTRA"",""52W"")-1")</f>
        <v>0.26761305000000002</v>
      </c>
    </row>
    <row r="27" spans="1:35" ht="15" customHeight="1" x14ac:dyDescent="0.3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15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51</v>
      </c>
      <c r="H27" s="6">
        <f t="shared" si="32"/>
        <v>0.29411764705882354</v>
      </c>
      <c r="I27" s="6">
        <f t="shared" si="33"/>
        <v>0.43137254901960786</v>
      </c>
      <c r="J27" s="6">
        <f t="shared" si="34"/>
        <v>-0.13725490196078433</v>
      </c>
      <c r="K27" s="5" cm="1">
        <f t="array" ref="K27">_xll.FDS(A27,"FMA_PCT_ABOVE_MAVG(200,0,,,,""PORTAGG"")")/100</f>
        <v>0.41176470588235298</v>
      </c>
      <c r="L27" s="14" cm="1">
        <f t="array" ref="L27">_xll.FDSB(A27,"PERCENT_CHANGE(FMA_EPS(+1,0,,,,""PORTAGG"",""MEAN""),FMA_EPS(+1,-1AM,,,,""PORTAGG"",""MEAN""))")</f>
        <v>-1.9635043758087101</v>
      </c>
      <c r="M27" s="14" cm="1">
        <f t="array" ref="M27">_xll.FDSB(A27,"PERCENT_CHANGE(FMA_EPS(+1,0,,,,""PORTAGG"",""MEAN""),FMA_EPS(+1,-3AM,,,,""PORTAGG"",""MEAN""))")</f>
        <v>-6.05093459434881</v>
      </c>
      <c r="O27" s="3" cm="1">
        <f t="array" ref="O27">_xll.FDS(C27,"FG_TOTAL_RETURNC(0,-3AM)")</f>
        <v>5.1373480000000002</v>
      </c>
      <c r="P27" s="3" cm="1">
        <f t="array" ref="P27">_xll.FDS(C27,"FG_TOTAL_RETURNC(0,-6AM)")</f>
        <v>-7.764119</v>
      </c>
      <c r="Q27" s="6" cm="1">
        <f t="array" ref="Q27">_xll.FDS(C27,"P_PRICE(0)/P_PRICE_HIGH_PR(0,,,USD,,,""PRICE"",""INTRA"",""52W"")")</f>
        <v>0.8032089</v>
      </c>
      <c r="R27" s="6" cm="1">
        <f t="array" ref="R27">_xll.FDS(C27,"P_PRICE(0)/P_PRICE_low_PR(0,,,USD,,,""PRICE"",""INTRA"",""52W"")-1")</f>
        <v>0.17617440000000001</v>
      </c>
    </row>
    <row r="28" spans="1:35" ht="15" customHeight="1" x14ac:dyDescent="0.3">
      <c r="E28" s="15"/>
      <c r="F28" s="15"/>
      <c r="Q28" s="6"/>
      <c r="R28" s="6"/>
    </row>
    <row r="29" spans="1:35" ht="15" customHeight="1" x14ac:dyDescent="0.3">
      <c r="C29" s="1"/>
      <c r="D29" s="1"/>
      <c r="E29" s="15"/>
      <c r="F29" s="15"/>
      <c r="Q29" s="6"/>
      <c r="R29" s="6"/>
    </row>
    <row r="30" spans="1:35" ht="15" customHeight="1" x14ac:dyDescent="0.3">
      <c r="E30" s="15"/>
      <c r="F30" s="15"/>
      <c r="Q30" s="6"/>
      <c r="R30" s="6"/>
    </row>
    <row r="31" spans="1:35" ht="15" customHeight="1" x14ac:dyDescent="0.3">
      <c r="E31" s="15"/>
      <c r="F31" s="15"/>
      <c r="Q31" s="6"/>
      <c r="R31" s="6"/>
    </row>
    <row r="32" spans="1:35" ht="15" customHeight="1" x14ac:dyDescent="0.3">
      <c r="E32" s="15"/>
      <c r="F32" s="15"/>
      <c r="Q32" s="6"/>
      <c r="R32" s="6"/>
    </row>
    <row r="33" spans="3:18" ht="15" customHeight="1" x14ac:dyDescent="0.3">
      <c r="E33" s="15"/>
      <c r="F33" s="15"/>
      <c r="P33" s="1"/>
      <c r="Q33" s="6"/>
      <c r="R33" s="6"/>
    </row>
    <row r="34" spans="3:18" ht="15" customHeight="1" x14ac:dyDescent="0.3">
      <c r="E34" s="15"/>
      <c r="F34" s="15"/>
      <c r="Q34" s="6"/>
      <c r="R34" s="6"/>
    </row>
    <row r="35" spans="3:18" ht="15" customHeight="1" x14ac:dyDescent="0.3">
      <c r="E35" s="15"/>
      <c r="F35" s="15"/>
      <c r="Q35" s="6"/>
      <c r="R35" s="6"/>
    </row>
    <row r="36" spans="3:18" ht="15" customHeight="1" x14ac:dyDescent="0.3">
      <c r="C36" s="1"/>
      <c r="D36" s="1"/>
      <c r="E36" s="15"/>
      <c r="F36" s="15"/>
      <c r="Q36" s="6"/>
      <c r="R36" s="6"/>
    </row>
    <row r="37" spans="3:18" ht="15" customHeight="1" x14ac:dyDescent="0.3">
      <c r="E37" s="15"/>
      <c r="F37" s="15"/>
      <c r="Q37" s="6"/>
      <c r="R37" s="6"/>
    </row>
    <row r="38" spans="3:18" ht="15" customHeight="1" x14ac:dyDescent="0.3">
      <c r="E38" s="15"/>
      <c r="F38" s="15"/>
      <c r="Q38" s="6"/>
      <c r="R38" s="6"/>
    </row>
    <row r="39" spans="3:18" ht="15" customHeight="1" x14ac:dyDescent="0.3">
      <c r="E39" s="15"/>
      <c r="F39" s="15"/>
      <c r="Q39" s="6"/>
      <c r="R39" s="6"/>
    </row>
    <row r="40" spans="3:18" ht="15" customHeight="1" x14ac:dyDescent="0.3">
      <c r="E40" s="15"/>
      <c r="F40" s="15"/>
      <c r="Q40" s="6"/>
      <c r="R40" s="6"/>
    </row>
    <row r="41" spans="3:18" ht="15" customHeight="1" x14ac:dyDescent="0.3">
      <c r="C41" s="1"/>
      <c r="D41" s="1"/>
      <c r="E41" s="15"/>
      <c r="F41" s="15"/>
      <c r="Q41" s="6"/>
      <c r="R41" s="6"/>
    </row>
    <row r="42" spans="3:18" ht="15" customHeight="1" x14ac:dyDescent="0.3">
      <c r="E42" s="15"/>
      <c r="F42" s="15"/>
      <c r="Q42" s="6"/>
      <c r="R42" s="6"/>
    </row>
    <row r="43" spans="3:18" ht="15" customHeight="1" x14ac:dyDescent="0.3">
      <c r="E43" s="15"/>
      <c r="F43" s="15"/>
      <c r="Q43" s="6"/>
      <c r="R43" s="6"/>
    </row>
    <row r="44" spans="3:18" ht="15" customHeight="1" x14ac:dyDescent="0.3">
      <c r="E44" s="15"/>
      <c r="F44" s="15"/>
      <c r="Q44" s="6"/>
      <c r="R44" s="6"/>
    </row>
    <row r="45" spans="3:18" ht="15" customHeight="1" x14ac:dyDescent="0.3">
      <c r="E45" s="15"/>
      <c r="F45" s="15"/>
      <c r="Q45" s="6"/>
      <c r="R45" s="6"/>
    </row>
    <row r="46" spans="3:18" ht="15" customHeight="1" x14ac:dyDescent="0.3">
      <c r="C46" s="1"/>
      <c r="D46" s="1"/>
      <c r="E46" s="15"/>
      <c r="F46" s="15"/>
      <c r="Q46" s="6"/>
      <c r="R46" s="6"/>
    </row>
    <row r="47" spans="3:18" ht="15" customHeight="1" x14ac:dyDescent="0.3">
      <c r="C47" s="1"/>
      <c r="D47" s="1"/>
      <c r="E47" s="15"/>
      <c r="F47" s="15"/>
    </row>
    <row r="48" spans="3:18" ht="15" customHeight="1" x14ac:dyDescent="0.3">
      <c r="E48" s="15"/>
      <c r="F48" s="15"/>
    </row>
    <row r="49" spans="5:7" ht="15" customHeight="1" x14ac:dyDescent="0.3">
      <c r="E49" s="15"/>
      <c r="F49" s="15"/>
    </row>
    <row r="50" spans="5:7" ht="15" customHeight="1" x14ac:dyDescent="0.3">
      <c r="E50" s="16"/>
      <c r="F50" s="16"/>
      <c r="G50" s="1"/>
    </row>
    <row r="51" spans="5:7" ht="15" customHeight="1" x14ac:dyDescent="0.3">
      <c r="E51" s="15"/>
      <c r="F51" s="15"/>
    </row>
    <row r="52" spans="5:7" ht="15" customHeight="1" x14ac:dyDescent="0.3">
      <c r="E52" s="15"/>
      <c r="F52" s="15"/>
    </row>
    <row r="53" spans="5:7" ht="15" customHeight="1" x14ac:dyDescent="0.3">
      <c r="E53" s="15"/>
      <c r="F53" s="15"/>
    </row>
    <row r="54" spans="5:7" ht="15" customHeight="1" x14ac:dyDescent="0.3">
      <c r="E54" s="15"/>
      <c r="F54" s="15"/>
    </row>
    <row r="55" spans="5:7" ht="15" customHeight="1" x14ac:dyDescent="0.3">
      <c r="E55" s="15"/>
      <c r="F55" s="15"/>
    </row>
    <row r="56" spans="5:7" ht="15" customHeight="1" x14ac:dyDescent="0.3">
      <c r="E56" s="15"/>
      <c r="F56" s="15"/>
    </row>
    <row r="57" spans="5:7" ht="15" customHeight="1" x14ac:dyDescent="0.3">
      <c r="E57" s="15"/>
      <c r="F57" s="15"/>
    </row>
    <row r="58" spans="5:7" ht="15" customHeight="1" x14ac:dyDescent="0.3">
      <c r="E58" s="16"/>
      <c r="F58" s="16"/>
      <c r="G58" s="1"/>
    </row>
    <row r="59" spans="5:7" ht="15" customHeight="1" x14ac:dyDescent="0.3">
      <c r="E59" s="15"/>
      <c r="F59" s="15"/>
    </row>
    <row r="60" spans="5:7" ht="15" customHeight="1" x14ac:dyDescent="0.3">
      <c r="E60" s="15"/>
      <c r="F60" s="15"/>
    </row>
    <row r="61" spans="5:7" ht="15" customHeight="1" x14ac:dyDescent="0.3">
      <c r="E61" s="15"/>
      <c r="F61" s="15"/>
    </row>
    <row r="62" spans="5:7" ht="15" customHeight="1" x14ac:dyDescent="0.3">
      <c r="E62" s="15"/>
      <c r="F62" s="15"/>
    </row>
    <row r="63" spans="5:7" ht="15" customHeight="1" x14ac:dyDescent="0.3">
      <c r="E63" s="15"/>
      <c r="F63" s="15"/>
    </row>
    <row r="64" spans="5:7" ht="15" customHeight="1" x14ac:dyDescent="0.3">
      <c r="E64" s="15"/>
      <c r="F64" s="15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3" workbookViewId="0">
      <selection activeCell="G227" sqref="G227"/>
    </sheetView>
  </sheetViews>
  <sheetFormatPr defaultRowHeight="14.4" x14ac:dyDescent="0.3"/>
  <cols>
    <col min="2" max="2" width="12.21875" bestFit="1" customWidth="1"/>
    <col min="3" max="17" width="11.77734375" bestFit="1" customWidth="1"/>
  </cols>
  <sheetData>
    <row r="5" spans="2:17" x14ac:dyDescent="0.3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">
      <c r="B6" s="2" cm="1">
        <f t="array" ref="B6:B206">_xll.FDS(C5,"JULIAN(P_PRICE(0,-200D).dates)")</f>
        <v>45363</v>
      </c>
      <c r="C6" cm="1">
        <f t="array" ref="C6:C206">_xll.FDS(C5,"P_PRICE(0,-200D)")</f>
        <v>42.22</v>
      </c>
      <c r="D6" cm="1">
        <f t="array" ref="D6:D206">_xll.FDS(D5,"P_PRICE(0,-200D)")</f>
        <v>516.67999999999995</v>
      </c>
      <c r="E6" cm="1">
        <f t="array" ref="E6:E206">_xll.FDS(E5,"P_PRICE(0,-200D)")</f>
        <v>199.64</v>
      </c>
      <c r="F6" cm="1">
        <f t="array" ref="F6:F206">_xll.FDS(F5,"P_PRICE(0,-200D)")</f>
        <v>27.829799999999999</v>
      </c>
      <c r="G6" cm="1">
        <f t="array" ref="G6:G206">_xll.FDS(G5,"P_PRICE(0,-200D)")</f>
        <v>443.56</v>
      </c>
      <c r="H6" cm="1">
        <f t="array" ref="H6:H206">_xll.FDS(H5,"P_PRICE(0,-200D)")</f>
        <v>23.02</v>
      </c>
      <c r="I6" cm="1">
        <f t="array" ref="I6:I206">_xll.FDS(I5,"P_PRICE(0,-200D)")</f>
        <v>73.321200000000005</v>
      </c>
      <c r="J6" cm="1">
        <f t="array" ref="J6:J206">_xll.FDS(J5,"P_PRICE(0,-200D)")</f>
        <v>94.905000000000001</v>
      </c>
      <c r="K6" cm="1">
        <f t="array" ref="K6:K206">_xll.FDS(K5,"P_PRICE(0,-200D)")</f>
        <v>67.454999999999998</v>
      </c>
      <c r="L6" cm="1">
        <f t="array" ref="L6:L206">_xll.FDS(L5,"P_PRICE(0,-200D)")</f>
        <v>57.645000000000003</v>
      </c>
      <c r="M6" cm="1">
        <f t="array" ref="M6:M206">_xll.FDS(M5,"P_PRICE(0,-200D)")</f>
        <v>69.930000000000007</v>
      </c>
      <c r="N6" cm="1">
        <f t="array" ref="N6:N206">_xll.FDS(N5,"P_PRICE(0,-200D)")</f>
        <v>143.03</v>
      </c>
      <c r="O6" cm="1">
        <f t="array" ref="O6:O206">_xll.FDS(O5,"P_PRICE(0,-200D)")</f>
        <v>51.674999999999997</v>
      </c>
      <c r="P6" cm="1">
        <f t="array" ref="P6:P206">_xll.FDS(P5,"P_PRICE(0,-200D)")</f>
        <v>204.935</v>
      </c>
      <c r="Q6" cm="1">
        <f t="array" ref="Q6:Q206">_xll.FDS(Q5,"P_PRICE(0,-200D)")</f>
        <v>24.535</v>
      </c>
    </row>
    <row r="7" spans="2:17" x14ac:dyDescent="0.3">
      <c r="B7" s="2">
        <v>45362</v>
      </c>
      <c r="C7">
        <v>41.87</v>
      </c>
      <c r="D7">
        <v>511.28</v>
      </c>
      <c r="E7">
        <v>202</v>
      </c>
      <c r="F7">
        <v>27.81</v>
      </c>
      <c r="G7">
        <v>437.39</v>
      </c>
      <c r="H7">
        <v>22.74</v>
      </c>
      <c r="I7">
        <v>73.62</v>
      </c>
      <c r="J7">
        <v>95.68</v>
      </c>
      <c r="K7">
        <v>66.849999999999994</v>
      </c>
      <c r="L7">
        <v>57.2</v>
      </c>
      <c r="M7">
        <v>69.599999999999994</v>
      </c>
      <c r="N7">
        <v>141.66999999999999</v>
      </c>
      <c r="O7">
        <v>51.9</v>
      </c>
      <c r="P7">
        <v>205.19</v>
      </c>
      <c r="Q7">
        <v>24.04</v>
      </c>
    </row>
    <row r="8" spans="2:17" x14ac:dyDescent="0.3">
      <c r="B8" s="2">
        <v>45359</v>
      </c>
      <c r="C8">
        <v>41.76</v>
      </c>
      <c r="D8">
        <v>511.72</v>
      </c>
      <c r="E8">
        <v>201.63</v>
      </c>
      <c r="F8">
        <v>27.78</v>
      </c>
      <c r="G8">
        <v>439.02</v>
      </c>
      <c r="H8">
        <v>22.43</v>
      </c>
      <c r="I8">
        <v>73.36</v>
      </c>
      <c r="J8">
        <v>95.73</v>
      </c>
      <c r="K8">
        <v>66.84</v>
      </c>
      <c r="L8">
        <v>57.39</v>
      </c>
      <c r="M8">
        <v>71.180000000000007</v>
      </c>
      <c r="N8">
        <v>142.08000000000001</v>
      </c>
      <c r="O8">
        <v>52.28</v>
      </c>
      <c r="P8">
        <v>206.83</v>
      </c>
      <c r="Q8">
        <v>23.47</v>
      </c>
    </row>
    <row r="9" spans="2:17" x14ac:dyDescent="0.3">
      <c r="B9" s="2">
        <v>45358</v>
      </c>
      <c r="C9">
        <v>41.83</v>
      </c>
      <c r="D9">
        <v>514.80999999999995</v>
      </c>
      <c r="E9">
        <v>199.94</v>
      </c>
      <c r="F9">
        <v>27.77</v>
      </c>
      <c r="G9">
        <v>445.45</v>
      </c>
      <c r="H9">
        <v>22.45</v>
      </c>
      <c r="I9">
        <v>74.23</v>
      </c>
      <c r="J9">
        <v>95.9</v>
      </c>
      <c r="K9">
        <v>67.14</v>
      </c>
      <c r="L9">
        <v>57.57</v>
      </c>
      <c r="M9">
        <v>71.34</v>
      </c>
      <c r="N9">
        <v>142.84</v>
      </c>
      <c r="O9">
        <v>52.29</v>
      </c>
      <c r="P9">
        <v>206.96</v>
      </c>
      <c r="Q9">
        <v>23.33</v>
      </c>
    </row>
    <row r="10" spans="2:17" x14ac:dyDescent="0.3">
      <c r="B10" s="2">
        <v>45357</v>
      </c>
      <c r="C10">
        <v>41.63</v>
      </c>
      <c r="D10">
        <v>509.75</v>
      </c>
      <c r="E10">
        <v>198.81</v>
      </c>
      <c r="F10">
        <v>27.91</v>
      </c>
      <c r="G10">
        <v>438.79</v>
      </c>
      <c r="H10">
        <v>22.35</v>
      </c>
      <c r="I10">
        <v>74.34</v>
      </c>
      <c r="J10">
        <v>95.99</v>
      </c>
      <c r="K10">
        <v>66.11</v>
      </c>
      <c r="L10">
        <v>56.98</v>
      </c>
      <c r="M10">
        <v>71.37</v>
      </c>
      <c r="N10">
        <v>141.32</v>
      </c>
      <c r="O10">
        <v>52.11</v>
      </c>
      <c r="P10">
        <v>205.25</v>
      </c>
      <c r="Q10">
        <v>23.53</v>
      </c>
    </row>
    <row r="11" spans="2:17" x14ac:dyDescent="0.3">
      <c r="B11" s="2">
        <v>45356</v>
      </c>
      <c r="C11">
        <v>41.12</v>
      </c>
      <c r="D11">
        <v>507.18</v>
      </c>
      <c r="E11">
        <v>197.19</v>
      </c>
      <c r="F11">
        <v>28.01</v>
      </c>
      <c r="G11">
        <v>436.05</v>
      </c>
      <c r="H11">
        <v>22.19</v>
      </c>
      <c r="I11">
        <v>73.45</v>
      </c>
      <c r="J11">
        <v>95.43</v>
      </c>
      <c r="K11">
        <v>65.41</v>
      </c>
      <c r="L11">
        <v>56.17</v>
      </c>
      <c r="M11">
        <v>70.3</v>
      </c>
      <c r="N11">
        <v>140.27000000000001</v>
      </c>
      <c r="O11">
        <v>51.72</v>
      </c>
      <c r="P11">
        <v>203.73</v>
      </c>
      <c r="Q11">
        <v>23.03</v>
      </c>
    </row>
    <row r="12" spans="2:17" x14ac:dyDescent="0.3">
      <c r="B12" s="2">
        <v>45355</v>
      </c>
      <c r="C12">
        <v>41.4</v>
      </c>
      <c r="D12">
        <v>512.29999999999995</v>
      </c>
      <c r="E12">
        <v>196.01</v>
      </c>
      <c r="F12">
        <v>28.04</v>
      </c>
      <c r="G12">
        <v>444.02</v>
      </c>
      <c r="H12">
        <v>22.45</v>
      </c>
      <c r="I12">
        <v>74.010000000000005</v>
      </c>
      <c r="J12">
        <v>94.09</v>
      </c>
      <c r="K12">
        <v>65.680000000000007</v>
      </c>
      <c r="L12">
        <v>56.64</v>
      </c>
      <c r="M12">
        <v>69.92</v>
      </c>
      <c r="N12">
        <v>141.37</v>
      </c>
      <c r="O12">
        <v>51.91</v>
      </c>
      <c r="P12">
        <v>205.7</v>
      </c>
      <c r="Q12">
        <v>23.39</v>
      </c>
    </row>
    <row r="13" spans="2:17" x14ac:dyDescent="0.3">
      <c r="B13" s="2">
        <v>45352</v>
      </c>
      <c r="C13">
        <v>41.57</v>
      </c>
      <c r="D13">
        <v>512.85</v>
      </c>
      <c r="E13">
        <v>192.89</v>
      </c>
      <c r="F13">
        <v>28.04</v>
      </c>
      <c r="G13">
        <v>445.61</v>
      </c>
      <c r="H13">
        <v>22.2</v>
      </c>
      <c r="I13">
        <v>74.959999999999994</v>
      </c>
      <c r="J13">
        <v>94.47</v>
      </c>
      <c r="K13">
        <v>65.77</v>
      </c>
      <c r="L13">
        <v>56.48</v>
      </c>
      <c r="M13">
        <v>70.33</v>
      </c>
      <c r="N13">
        <v>141.54</v>
      </c>
      <c r="O13">
        <v>51.92</v>
      </c>
      <c r="P13">
        <v>205.89</v>
      </c>
      <c r="Q13">
        <v>23.92</v>
      </c>
    </row>
    <row r="14" spans="2:17" x14ac:dyDescent="0.3">
      <c r="B14" s="2">
        <v>45351</v>
      </c>
      <c r="C14">
        <v>41.02</v>
      </c>
      <c r="D14">
        <v>508.08</v>
      </c>
      <c r="E14">
        <v>189.31</v>
      </c>
      <c r="F14">
        <v>28.09</v>
      </c>
      <c r="G14">
        <v>439</v>
      </c>
      <c r="H14">
        <v>22.18</v>
      </c>
      <c r="I14">
        <v>73.36</v>
      </c>
      <c r="J14">
        <v>94.18</v>
      </c>
      <c r="K14">
        <v>65.22</v>
      </c>
      <c r="L14">
        <v>55.84</v>
      </c>
      <c r="M14">
        <v>69.12</v>
      </c>
      <c r="N14">
        <v>140.28</v>
      </c>
      <c r="O14">
        <v>51.16</v>
      </c>
      <c r="P14">
        <v>203.73</v>
      </c>
      <c r="Q14">
        <v>23.42</v>
      </c>
    </row>
    <row r="15" spans="2:17" x14ac:dyDescent="0.3">
      <c r="B15" s="2">
        <v>45350</v>
      </c>
      <c r="C15">
        <v>40.93</v>
      </c>
      <c r="D15">
        <v>506.26</v>
      </c>
      <c r="E15">
        <v>188.34</v>
      </c>
      <c r="F15">
        <v>28.03</v>
      </c>
      <c r="G15">
        <v>435.27</v>
      </c>
      <c r="H15">
        <v>22.17</v>
      </c>
      <c r="I15">
        <v>73.62</v>
      </c>
      <c r="J15">
        <v>93.52</v>
      </c>
      <c r="K15">
        <v>65.19</v>
      </c>
      <c r="L15">
        <v>55.76</v>
      </c>
      <c r="M15">
        <v>68.67</v>
      </c>
      <c r="N15">
        <v>139.71</v>
      </c>
      <c r="O15">
        <v>51.06</v>
      </c>
      <c r="P15">
        <v>202.32</v>
      </c>
      <c r="Q15">
        <v>23.46</v>
      </c>
    </row>
    <row r="16" spans="2:17" x14ac:dyDescent="0.3">
      <c r="B16" s="2">
        <v>45349</v>
      </c>
      <c r="C16">
        <v>41.57</v>
      </c>
      <c r="D16">
        <v>506.93</v>
      </c>
      <c r="E16">
        <v>188</v>
      </c>
      <c r="F16">
        <v>28.01</v>
      </c>
      <c r="G16">
        <v>437.6</v>
      </c>
      <c r="H16">
        <v>22.44</v>
      </c>
      <c r="I16">
        <v>73.849999999999994</v>
      </c>
      <c r="J16">
        <v>92.93</v>
      </c>
      <c r="K16">
        <v>65.52</v>
      </c>
      <c r="L16">
        <v>56.17</v>
      </c>
      <c r="M16">
        <v>69.180000000000007</v>
      </c>
      <c r="N16">
        <v>140.15</v>
      </c>
      <c r="O16">
        <v>51.625</v>
      </c>
      <c r="P16">
        <v>204</v>
      </c>
      <c r="Q16">
        <v>24.32</v>
      </c>
    </row>
    <row r="17" spans="2:17" x14ac:dyDescent="0.3">
      <c r="B17" s="2">
        <v>45348</v>
      </c>
      <c r="C17">
        <v>41.44</v>
      </c>
      <c r="D17">
        <v>505.99</v>
      </c>
      <c r="E17">
        <v>188.2</v>
      </c>
      <c r="F17">
        <v>27.99</v>
      </c>
      <c r="G17">
        <v>436.55</v>
      </c>
      <c r="H17">
        <v>22.38</v>
      </c>
      <c r="I17">
        <v>72.790000000000006</v>
      </c>
      <c r="J17">
        <v>93.59</v>
      </c>
      <c r="K17">
        <v>65.41</v>
      </c>
      <c r="L17">
        <v>56.23</v>
      </c>
      <c r="M17">
        <v>69</v>
      </c>
      <c r="N17">
        <v>139.79</v>
      </c>
      <c r="O17">
        <v>51.56</v>
      </c>
      <c r="P17">
        <v>201.15</v>
      </c>
      <c r="Q17">
        <v>23.91</v>
      </c>
    </row>
    <row r="18" spans="2:17" x14ac:dyDescent="0.3">
      <c r="B18" s="2">
        <v>45345</v>
      </c>
      <c r="C18">
        <v>41.58</v>
      </c>
      <c r="D18">
        <v>507.85</v>
      </c>
      <c r="E18">
        <v>188.62</v>
      </c>
      <c r="F18">
        <v>28.04</v>
      </c>
      <c r="G18">
        <v>436.78</v>
      </c>
      <c r="H18">
        <v>22.16</v>
      </c>
      <c r="I18">
        <v>71.92</v>
      </c>
      <c r="J18">
        <v>93.87</v>
      </c>
      <c r="K18">
        <v>65.48</v>
      </c>
      <c r="L18">
        <v>56.43</v>
      </c>
      <c r="M18">
        <v>69.010000000000005</v>
      </c>
      <c r="N18">
        <v>140.33000000000001</v>
      </c>
      <c r="O18">
        <v>51.8</v>
      </c>
      <c r="P18">
        <v>199.89</v>
      </c>
      <c r="Q18">
        <v>24.12</v>
      </c>
    </row>
    <row r="19" spans="2:17" x14ac:dyDescent="0.3">
      <c r="B19" s="2">
        <v>45344</v>
      </c>
      <c r="C19">
        <v>41.57</v>
      </c>
      <c r="D19">
        <v>507.5</v>
      </c>
      <c r="E19">
        <v>187.56</v>
      </c>
      <c r="F19">
        <v>28.02</v>
      </c>
      <c r="G19">
        <v>438.07</v>
      </c>
      <c r="H19">
        <v>22.09</v>
      </c>
      <c r="I19">
        <v>73.599999999999994</v>
      </c>
      <c r="J19">
        <v>92.63</v>
      </c>
      <c r="K19">
        <v>65.400000000000006</v>
      </c>
      <c r="L19">
        <v>56.56</v>
      </c>
      <c r="M19">
        <v>68.900000000000006</v>
      </c>
      <c r="N19">
        <v>140.18</v>
      </c>
      <c r="O19">
        <v>51.73</v>
      </c>
      <c r="P19">
        <v>199.44</v>
      </c>
      <c r="Q19">
        <v>23.95</v>
      </c>
    </row>
    <row r="20" spans="2:17" x14ac:dyDescent="0.3">
      <c r="B20" s="2">
        <v>45343</v>
      </c>
      <c r="C20">
        <v>41.21</v>
      </c>
      <c r="D20">
        <v>497.21</v>
      </c>
      <c r="E20">
        <v>187.48</v>
      </c>
      <c r="F20">
        <v>28.02</v>
      </c>
      <c r="G20">
        <v>425.61</v>
      </c>
      <c r="H20">
        <v>22.15</v>
      </c>
      <c r="I20">
        <v>73.2</v>
      </c>
      <c r="J20">
        <v>92.18</v>
      </c>
      <c r="K20">
        <v>64.75</v>
      </c>
      <c r="L20">
        <v>56.09</v>
      </c>
      <c r="M20">
        <v>67.790000000000006</v>
      </c>
      <c r="N20">
        <v>137.69999999999999</v>
      </c>
      <c r="O20">
        <v>51.18</v>
      </c>
      <c r="P20">
        <v>197.94</v>
      </c>
      <c r="Q20">
        <v>23.59</v>
      </c>
    </row>
    <row r="21" spans="2:17" x14ac:dyDescent="0.3">
      <c r="B21" s="2">
        <v>45342</v>
      </c>
      <c r="C21">
        <v>41.17</v>
      </c>
      <c r="D21">
        <v>496.76</v>
      </c>
      <c r="E21">
        <v>187.47</v>
      </c>
      <c r="F21">
        <v>28.05</v>
      </c>
      <c r="G21">
        <v>427.32</v>
      </c>
      <c r="H21">
        <v>22</v>
      </c>
      <c r="I21">
        <v>72.42</v>
      </c>
      <c r="J21">
        <v>92.84</v>
      </c>
      <c r="K21">
        <v>64.67</v>
      </c>
      <c r="L21">
        <v>56.31</v>
      </c>
      <c r="M21">
        <v>67.930000000000007</v>
      </c>
      <c r="N21">
        <v>137.61000000000001</v>
      </c>
      <c r="O21">
        <v>51.56</v>
      </c>
      <c r="P21">
        <v>198.88</v>
      </c>
      <c r="Q21">
        <v>22.92</v>
      </c>
    </row>
    <row r="22" spans="2:17" x14ac:dyDescent="0.3">
      <c r="B22" s="2">
        <v>45338</v>
      </c>
      <c r="C22">
        <v>41.09</v>
      </c>
      <c r="D22">
        <v>499.51</v>
      </c>
      <c r="E22">
        <v>186.34</v>
      </c>
      <c r="F22">
        <v>28.09</v>
      </c>
      <c r="G22">
        <v>430.57</v>
      </c>
      <c r="H22">
        <v>21.69</v>
      </c>
      <c r="I22">
        <v>73.41</v>
      </c>
      <c r="J22">
        <v>92.76</v>
      </c>
      <c r="K22">
        <v>64.34</v>
      </c>
      <c r="L22">
        <v>56.01</v>
      </c>
      <c r="M22">
        <v>67.63</v>
      </c>
      <c r="N22">
        <v>138.04</v>
      </c>
      <c r="O22">
        <v>51.2</v>
      </c>
      <c r="P22">
        <v>201.66</v>
      </c>
      <c r="Q22">
        <v>23.07</v>
      </c>
    </row>
    <row r="23" spans="2:17" x14ac:dyDescent="0.3">
      <c r="B23" s="2">
        <v>45337</v>
      </c>
      <c r="C23">
        <v>40.89</v>
      </c>
      <c r="D23">
        <v>502.01</v>
      </c>
      <c r="E23">
        <v>185.66</v>
      </c>
      <c r="F23">
        <v>28.08</v>
      </c>
      <c r="G23">
        <v>434.51</v>
      </c>
      <c r="H23">
        <v>21.8</v>
      </c>
      <c r="I23">
        <v>72.84</v>
      </c>
      <c r="J23">
        <v>93.3</v>
      </c>
      <c r="K23">
        <v>64.239999999999995</v>
      </c>
      <c r="L23">
        <v>56.01</v>
      </c>
      <c r="M23">
        <v>67.64</v>
      </c>
      <c r="N23">
        <v>138.55000000000001</v>
      </c>
      <c r="O23">
        <v>51.08</v>
      </c>
      <c r="P23">
        <v>204.44</v>
      </c>
      <c r="Q23">
        <v>22.76</v>
      </c>
    </row>
    <row r="24" spans="2:17" x14ac:dyDescent="0.3">
      <c r="B24" s="2">
        <v>45336</v>
      </c>
      <c r="C24">
        <v>40.64</v>
      </c>
      <c r="D24">
        <v>498.57</v>
      </c>
      <c r="E24">
        <v>184.42</v>
      </c>
      <c r="F24">
        <v>28.19</v>
      </c>
      <c r="G24">
        <v>433.22</v>
      </c>
      <c r="H24">
        <v>21.89</v>
      </c>
      <c r="I24">
        <v>71.55</v>
      </c>
      <c r="J24">
        <v>92.82</v>
      </c>
      <c r="K24">
        <v>63.54</v>
      </c>
      <c r="L24">
        <v>55.79</v>
      </c>
      <c r="M24">
        <v>67</v>
      </c>
      <c r="N24">
        <v>137.38</v>
      </c>
      <c r="O24">
        <v>50.81</v>
      </c>
      <c r="P24">
        <v>199.13</v>
      </c>
      <c r="Q24">
        <v>22.67</v>
      </c>
    </row>
    <row r="25" spans="2:17" x14ac:dyDescent="0.3">
      <c r="B25" s="2">
        <v>45335</v>
      </c>
      <c r="C25">
        <v>40.06</v>
      </c>
      <c r="D25">
        <v>494.08</v>
      </c>
      <c r="E25">
        <v>184.53</v>
      </c>
      <c r="F25">
        <v>28.24</v>
      </c>
      <c r="G25">
        <v>428.55</v>
      </c>
      <c r="H25">
        <v>21.99</v>
      </c>
      <c r="I25">
        <v>72.650000000000006</v>
      </c>
      <c r="J25">
        <v>92.35</v>
      </c>
      <c r="K25">
        <v>62.66</v>
      </c>
      <c r="L25">
        <v>54.93</v>
      </c>
      <c r="M25">
        <v>66.739999999999995</v>
      </c>
      <c r="N25">
        <v>135.93</v>
      </c>
      <c r="O25">
        <v>49.97</v>
      </c>
      <c r="P25">
        <v>194.61</v>
      </c>
      <c r="Q25">
        <v>22.2</v>
      </c>
    </row>
    <row r="26" spans="2:17" x14ac:dyDescent="0.3">
      <c r="B26" s="2">
        <v>45334</v>
      </c>
      <c r="C26">
        <v>40.81</v>
      </c>
      <c r="D26">
        <v>500.98</v>
      </c>
      <c r="E26">
        <v>187.11</v>
      </c>
      <c r="F26">
        <v>28.02</v>
      </c>
      <c r="G26">
        <v>435.34</v>
      </c>
      <c r="H26">
        <v>22.05</v>
      </c>
      <c r="I26">
        <v>72.11</v>
      </c>
      <c r="J26">
        <v>93.96</v>
      </c>
      <c r="K26">
        <v>63.9</v>
      </c>
      <c r="L26">
        <v>55.98</v>
      </c>
      <c r="M26">
        <v>66.97</v>
      </c>
      <c r="N26">
        <v>138</v>
      </c>
      <c r="O26">
        <v>50.28</v>
      </c>
      <c r="P26">
        <v>202.96</v>
      </c>
      <c r="Q26">
        <v>22.72</v>
      </c>
    </row>
    <row r="27" spans="2:17" x14ac:dyDescent="0.3">
      <c r="B27" s="2">
        <v>45331</v>
      </c>
      <c r="C27">
        <v>40.630000000000003</v>
      </c>
      <c r="D27">
        <v>501.2</v>
      </c>
      <c r="E27">
        <v>187.6</v>
      </c>
      <c r="F27">
        <v>27.99</v>
      </c>
      <c r="G27">
        <v>437.05</v>
      </c>
      <c r="H27">
        <v>22.14</v>
      </c>
      <c r="I27">
        <v>71.67</v>
      </c>
      <c r="J27">
        <v>93.85</v>
      </c>
      <c r="K27">
        <v>63.85</v>
      </c>
      <c r="L27">
        <v>55.79</v>
      </c>
      <c r="M27">
        <v>66.63</v>
      </c>
      <c r="N27">
        <v>137.9</v>
      </c>
      <c r="O27">
        <v>50.72</v>
      </c>
      <c r="P27">
        <v>199.34</v>
      </c>
      <c r="Q27">
        <v>22.36</v>
      </c>
    </row>
    <row r="28" spans="2:17" x14ac:dyDescent="0.3">
      <c r="B28" s="2">
        <v>45330</v>
      </c>
      <c r="C28">
        <v>40.47</v>
      </c>
      <c r="D28">
        <v>498.32</v>
      </c>
      <c r="E28">
        <v>188.33</v>
      </c>
      <c r="F28">
        <v>28.01</v>
      </c>
      <c r="G28">
        <v>432.79</v>
      </c>
      <c r="H28">
        <v>22.06</v>
      </c>
      <c r="I28">
        <v>71.52</v>
      </c>
      <c r="J28">
        <v>94.04</v>
      </c>
      <c r="K28">
        <v>63.63</v>
      </c>
      <c r="L28">
        <v>55.52</v>
      </c>
      <c r="M28">
        <v>66.39</v>
      </c>
      <c r="N28">
        <v>137.22999999999999</v>
      </c>
      <c r="O28">
        <v>50.5</v>
      </c>
      <c r="P28">
        <v>196.15</v>
      </c>
      <c r="Q28">
        <v>22.1</v>
      </c>
    </row>
    <row r="29" spans="2:17" x14ac:dyDescent="0.3">
      <c r="B29" s="2">
        <v>45329</v>
      </c>
      <c r="C29">
        <v>40.68</v>
      </c>
      <c r="D29">
        <v>498.1</v>
      </c>
      <c r="E29">
        <v>188.5</v>
      </c>
      <c r="F29">
        <v>27.98</v>
      </c>
      <c r="G29">
        <v>431.99</v>
      </c>
      <c r="H29">
        <v>21.85</v>
      </c>
      <c r="I29">
        <v>69.42</v>
      </c>
      <c r="J29">
        <v>94.59</v>
      </c>
      <c r="K29">
        <v>63.63</v>
      </c>
      <c r="L29">
        <v>55.68</v>
      </c>
      <c r="M29">
        <v>66.56</v>
      </c>
      <c r="N29">
        <v>137.15</v>
      </c>
      <c r="O29">
        <v>50.89</v>
      </c>
      <c r="P29">
        <v>193.22</v>
      </c>
      <c r="Q29">
        <v>22.62</v>
      </c>
    </row>
    <row r="30" spans="2:17" x14ac:dyDescent="0.3">
      <c r="B30" s="2">
        <v>45328</v>
      </c>
      <c r="C30">
        <v>40.71</v>
      </c>
      <c r="D30">
        <v>493.98</v>
      </c>
      <c r="E30">
        <v>188.55</v>
      </c>
      <c r="F30">
        <v>28.01</v>
      </c>
      <c r="G30">
        <v>427.59</v>
      </c>
      <c r="H30">
        <v>21.77</v>
      </c>
      <c r="I30">
        <v>68.81</v>
      </c>
      <c r="J30">
        <v>95.05</v>
      </c>
      <c r="K30">
        <v>63.84</v>
      </c>
      <c r="L30">
        <v>55.36</v>
      </c>
      <c r="M30">
        <v>66.180000000000007</v>
      </c>
      <c r="N30">
        <v>136.37</v>
      </c>
      <c r="O30">
        <v>50.78</v>
      </c>
      <c r="P30">
        <v>193.67</v>
      </c>
      <c r="Q30">
        <v>23.13</v>
      </c>
    </row>
    <row r="31" spans="2:17" x14ac:dyDescent="0.3">
      <c r="B31" s="2">
        <v>45327</v>
      </c>
      <c r="C31">
        <v>39.729999999999997</v>
      </c>
      <c r="D31">
        <v>492.55</v>
      </c>
      <c r="E31">
        <v>187.57</v>
      </c>
      <c r="F31">
        <v>28.09</v>
      </c>
      <c r="G31">
        <v>428.45</v>
      </c>
      <c r="H31">
        <v>21.71</v>
      </c>
      <c r="I31">
        <v>68.180000000000007</v>
      </c>
      <c r="J31">
        <v>94.13</v>
      </c>
      <c r="K31">
        <v>63.33</v>
      </c>
      <c r="L31">
        <v>54.69</v>
      </c>
      <c r="M31">
        <v>66.19</v>
      </c>
      <c r="N31">
        <v>135.84</v>
      </c>
      <c r="O31">
        <v>50.11</v>
      </c>
      <c r="P31">
        <v>191.94</v>
      </c>
      <c r="Q31">
        <v>21.88</v>
      </c>
    </row>
    <row r="32" spans="2:17" x14ac:dyDescent="0.3">
      <c r="B32" s="2">
        <v>45324</v>
      </c>
      <c r="C32">
        <v>39.630000000000003</v>
      </c>
      <c r="D32">
        <v>494.35</v>
      </c>
      <c r="E32">
        <v>188.61</v>
      </c>
      <c r="F32">
        <v>27.94</v>
      </c>
      <c r="G32">
        <v>429.01</v>
      </c>
      <c r="H32">
        <v>21.7</v>
      </c>
      <c r="I32">
        <v>67.510000000000005</v>
      </c>
      <c r="J32">
        <v>96.07</v>
      </c>
      <c r="K32">
        <v>63.7</v>
      </c>
      <c r="L32">
        <v>54.8</v>
      </c>
      <c r="M32">
        <v>66.510000000000005</v>
      </c>
      <c r="N32">
        <v>136.44999999999999</v>
      </c>
      <c r="O32">
        <v>50.375</v>
      </c>
      <c r="P32">
        <v>194.41</v>
      </c>
      <c r="Q32">
        <v>21.41</v>
      </c>
    </row>
    <row r="33" spans="2:17" x14ac:dyDescent="0.3">
      <c r="B33" s="2">
        <v>45323</v>
      </c>
      <c r="C33">
        <v>39.909999999999997</v>
      </c>
      <c r="D33">
        <v>489.2</v>
      </c>
      <c r="E33">
        <v>190.41</v>
      </c>
      <c r="F33">
        <v>27.69</v>
      </c>
      <c r="G33">
        <v>421.88</v>
      </c>
      <c r="H33">
        <v>21.69</v>
      </c>
      <c r="I33">
        <v>69.069999999999993</v>
      </c>
      <c r="J33">
        <v>98.24</v>
      </c>
      <c r="K33">
        <v>64.319999999999993</v>
      </c>
      <c r="L33">
        <v>54.68</v>
      </c>
      <c r="M33">
        <v>66.92</v>
      </c>
      <c r="N33">
        <v>135.75</v>
      </c>
      <c r="O33">
        <v>50.23</v>
      </c>
      <c r="P33">
        <v>195.44</v>
      </c>
      <c r="Q33">
        <v>21.86</v>
      </c>
    </row>
    <row r="34" spans="2:17" x14ac:dyDescent="0.3">
      <c r="B34" s="2">
        <v>45322</v>
      </c>
      <c r="C34">
        <v>39.64</v>
      </c>
      <c r="D34">
        <v>482.88</v>
      </c>
      <c r="E34">
        <v>188.45</v>
      </c>
      <c r="F34">
        <v>27.83</v>
      </c>
      <c r="G34">
        <v>416.97</v>
      </c>
      <c r="H34">
        <v>21.63</v>
      </c>
      <c r="I34">
        <v>70.92</v>
      </c>
      <c r="J34">
        <v>96.66</v>
      </c>
      <c r="K34">
        <v>63.69</v>
      </c>
      <c r="L34">
        <v>54.06</v>
      </c>
      <c r="M34">
        <v>66.209999999999994</v>
      </c>
      <c r="N34">
        <v>134.19999999999999</v>
      </c>
      <c r="O34">
        <v>49.89</v>
      </c>
      <c r="P34">
        <v>192.88</v>
      </c>
      <c r="Q34">
        <v>21.76</v>
      </c>
    </row>
    <row r="35" spans="2:17" x14ac:dyDescent="0.3">
      <c r="B35" s="2">
        <v>45321</v>
      </c>
      <c r="C35">
        <v>39.79</v>
      </c>
      <c r="D35">
        <v>490.89</v>
      </c>
      <c r="E35">
        <v>188.59</v>
      </c>
      <c r="F35">
        <v>27.76</v>
      </c>
      <c r="G35">
        <v>425.3</v>
      </c>
      <c r="H35">
        <v>21.67</v>
      </c>
      <c r="I35">
        <v>72.81</v>
      </c>
      <c r="J35">
        <v>95.72</v>
      </c>
      <c r="K35">
        <v>64.17</v>
      </c>
      <c r="L35">
        <v>54.38</v>
      </c>
      <c r="M35">
        <v>65.930000000000007</v>
      </c>
      <c r="N35">
        <v>135.99</v>
      </c>
      <c r="O35">
        <v>49.52</v>
      </c>
      <c r="P35">
        <v>197.71</v>
      </c>
      <c r="Q35">
        <v>21.93</v>
      </c>
    </row>
    <row r="36" spans="2:17" x14ac:dyDescent="0.3">
      <c r="B36" s="2">
        <v>45320</v>
      </c>
      <c r="C36">
        <v>40.17</v>
      </c>
      <c r="D36">
        <v>491.27</v>
      </c>
      <c r="E36">
        <v>188.33</v>
      </c>
      <c r="F36">
        <v>27.78</v>
      </c>
      <c r="G36">
        <v>428.15</v>
      </c>
      <c r="H36">
        <v>21.35</v>
      </c>
      <c r="I36">
        <v>72.05</v>
      </c>
      <c r="J36">
        <v>94.86</v>
      </c>
      <c r="K36">
        <v>64.14</v>
      </c>
      <c r="L36">
        <v>54.68</v>
      </c>
      <c r="M36">
        <v>66.17</v>
      </c>
      <c r="N36">
        <v>136.11000000000001</v>
      </c>
      <c r="O36">
        <v>49.98</v>
      </c>
      <c r="P36">
        <v>199.41</v>
      </c>
      <c r="Q36">
        <v>22.29</v>
      </c>
    </row>
    <row r="37" spans="2:17" x14ac:dyDescent="0.3">
      <c r="B37" s="2">
        <v>45317</v>
      </c>
      <c r="C37">
        <v>40.159999999999997</v>
      </c>
      <c r="D37">
        <v>487.41</v>
      </c>
      <c r="E37">
        <v>187.01</v>
      </c>
      <c r="F37">
        <v>27.78</v>
      </c>
      <c r="G37">
        <v>423.81</v>
      </c>
      <c r="H37">
        <v>21.45</v>
      </c>
      <c r="I37">
        <v>73.099999999999994</v>
      </c>
      <c r="J37">
        <v>93.78</v>
      </c>
      <c r="K37">
        <v>63.93</v>
      </c>
      <c r="L37">
        <v>54.27</v>
      </c>
      <c r="M37">
        <v>65.39</v>
      </c>
      <c r="N37">
        <v>135.07</v>
      </c>
      <c r="O37">
        <v>49.19</v>
      </c>
      <c r="P37">
        <v>195.98</v>
      </c>
      <c r="Q37">
        <v>22.6</v>
      </c>
    </row>
    <row r="38" spans="2:17" x14ac:dyDescent="0.3">
      <c r="B38" s="2">
        <v>45316</v>
      </c>
      <c r="C38">
        <v>40.15</v>
      </c>
      <c r="D38">
        <v>488.03</v>
      </c>
      <c r="E38">
        <v>187.14</v>
      </c>
      <c r="F38">
        <v>27.78</v>
      </c>
      <c r="G38">
        <v>426.35</v>
      </c>
      <c r="H38">
        <v>21.4</v>
      </c>
      <c r="I38">
        <v>72.23</v>
      </c>
      <c r="J38">
        <v>93.96</v>
      </c>
      <c r="K38">
        <v>63.36</v>
      </c>
      <c r="L38">
        <v>54.06</v>
      </c>
      <c r="M38">
        <v>65.92</v>
      </c>
      <c r="N38">
        <v>134.94999999999999</v>
      </c>
      <c r="O38">
        <v>49.11</v>
      </c>
      <c r="P38">
        <v>195.97</v>
      </c>
      <c r="Q38">
        <v>22.75</v>
      </c>
    </row>
    <row r="39" spans="2:17" x14ac:dyDescent="0.3">
      <c r="B39" s="2">
        <v>45315</v>
      </c>
      <c r="C39">
        <v>40.049999999999997</v>
      </c>
      <c r="D39">
        <v>485.39</v>
      </c>
      <c r="E39">
        <v>186.4</v>
      </c>
      <c r="F39">
        <v>27.7</v>
      </c>
      <c r="G39">
        <v>425.83</v>
      </c>
      <c r="H39">
        <v>21.5</v>
      </c>
      <c r="I39">
        <v>70.540000000000006</v>
      </c>
      <c r="J39">
        <v>93.35</v>
      </c>
      <c r="K39">
        <v>63.07</v>
      </c>
      <c r="L39">
        <v>54.04</v>
      </c>
      <c r="M39">
        <v>66.17</v>
      </c>
      <c r="N39">
        <v>134.41999999999999</v>
      </c>
      <c r="O39">
        <v>49.2</v>
      </c>
      <c r="P39">
        <v>194.36</v>
      </c>
      <c r="Q39">
        <v>22.77</v>
      </c>
    </row>
    <row r="40" spans="2:17" x14ac:dyDescent="0.3">
      <c r="B40" s="2">
        <v>45314</v>
      </c>
      <c r="C40">
        <v>39.54</v>
      </c>
      <c r="D40">
        <v>484.86</v>
      </c>
      <c r="E40">
        <v>187.95</v>
      </c>
      <c r="F40">
        <v>27.78</v>
      </c>
      <c r="G40">
        <v>423.48</v>
      </c>
      <c r="H40">
        <v>21.34</v>
      </c>
      <c r="I40">
        <v>69.66</v>
      </c>
      <c r="J40">
        <v>93.9</v>
      </c>
      <c r="K40">
        <v>62.45</v>
      </c>
      <c r="L40">
        <v>53.74</v>
      </c>
      <c r="M40">
        <v>66.09</v>
      </c>
      <c r="N40">
        <v>134.11000000000001</v>
      </c>
      <c r="O40">
        <v>48.68</v>
      </c>
      <c r="P40">
        <v>195.97</v>
      </c>
      <c r="Q40">
        <v>22.11</v>
      </c>
    </row>
    <row r="41" spans="2:17" x14ac:dyDescent="0.3">
      <c r="B41" s="2">
        <v>45313</v>
      </c>
      <c r="C41">
        <v>39.32</v>
      </c>
      <c r="D41">
        <v>483.45</v>
      </c>
      <c r="E41">
        <v>187.22</v>
      </c>
      <c r="F41">
        <v>27.71</v>
      </c>
      <c r="G41">
        <v>421.73</v>
      </c>
      <c r="H41">
        <v>21.1</v>
      </c>
      <c r="I41">
        <v>69.69</v>
      </c>
      <c r="J41">
        <v>94.65</v>
      </c>
      <c r="K41">
        <v>62.6</v>
      </c>
      <c r="L41">
        <v>53.74</v>
      </c>
      <c r="M41">
        <v>66.680000000000007</v>
      </c>
      <c r="N41">
        <v>133.94</v>
      </c>
      <c r="O41">
        <v>49.77</v>
      </c>
      <c r="P41">
        <v>196.54</v>
      </c>
      <c r="Q41">
        <v>21.14</v>
      </c>
    </row>
    <row r="42" spans="2:17" x14ac:dyDescent="0.3">
      <c r="B42" s="2">
        <v>45310</v>
      </c>
      <c r="C42">
        <v>39.630000000000003</v>
      </c>
      <c r="D42">
        <v>482.43</v>
      </c>
      <c r="E42">
        <v>187.93</v>
      </c>
      <c r="F42">
        <v>27.7</v>
      </c>
      <c r="G42">
        <v>421.18</v>
      </c>
      <c r="H42">
        <v>21.01</v>
      </c>
      <c r="I42">
        <v>68.819999999999993</v>
      </c>
      <c r="J42">
        <v>94.09</v>
      </c>
      <c r="K42">
        <v>62.49</v>
      </c>
      <c r="L42">
        <v>53.95</v>
      </c>
      <c r="M42">
        <v>65.900000000000006</v>
      </c>
      <c r="N42">
        <v>133.63</v>
      </c>
      <c r="O42">
        <v>49.59</v>
      </c>
      <c r="P42">
        <v>192.43</v>
      </c>
      <c r="Q42">
        <v>21.68</v>
      </c>
    </row>
    <row r="43" spans="2:17" x14ac:dyDescent="0.3">
      <c r="B43" s="2">
        <v>45309</v>
      </c>
      <c r="C43">
        <v>39.270000000000003</v>
      </c>
      <c r="D43">
        <v>476.49</v>
      </c>
      <c r="E43">
        <v>187.37</v>
      </c>
      <c r="F43">
        <v>27.74</v>
      </c>
      <c r="G43">
        <v>412.99</v>
      </c>
      <c r="H43">
        <v>20.85</v>
      </c>
      <c r="I43">
        <v>69.06</v>
      </c>
      <c r="J43">
        <v>93.79</v>
      </c>
      <c r="K43">
        <v>62.47</v>
      </c>
      <c r="L43">
        <v>53.29</v>
      </c>
      <c r="M43">
        <v>65.73</v>
      </c>
      <c r="N43">
        <v>132.25</v>
      </c>
      <c r="O43">
        <v>49.08</v>
      </c>
      <c r="P43">
        <v>190.6</v>
      </c>
      <c r="Q43">
        <v>21.53</v>
      </c>
    </row>
    <row r="44" spans="2:17" x14ac:dyDescent="0.3">
      <c r="B44" s="2">
        <v>45308</v>
      </c>
      <c r="C44">
        <v>39.04</v>
      </c>
      <c r="D44">
        <v>472.29</v>
      </c>
      <c r="E44">
        <v>185.84</v>
      </c>
      <c r="F44">
        <v>27.71</v>
      </c>
      <c r="G44">
        <v>407.21</v>
      </c>
      <c r="H44">
        <v>20.61</v>
      </c>
      <c r="I44">
        <v>67.94</v>
      </c>
      <c r="J44">
        <v>94.67</v>
      </c>
      <c r="K44">
        <v>61.92</v>
      </c>
      <c r="L44">
        <v>52.7</v>
      </c>
      <c r="M44">
        <v>65.12</v>
      </c>
      <c r="N44">
        <v>131.15</v>
      </c>
      <c r="O44">
        <v>48.83</v>
      </c>
      <c r="P44">
        <v>189.48</v>
      </c>
      <c r="Q44">
        <v>21.45</v>
      </c>
    </row>
    <row r="45" spans="2:17" x14ac:dyDescent="0.3">
      <c r="B45" s="2">
        <v>45307</v>
      </c>
      <c r="C45">
        <v>39.57</v>
      </c>
      <c r="D45">
        <v>474.93</v>
      </c>
      <c r="E45">
        <v>187.91</v>
      </c>
      <c r="F45">
        <v>27.69</v>
      </c>
      <c r="G45">
        <v>409.52</v>
      </c>
      <c r="H45">
        <v>20.76</v>
      </c>
      <c r="I45">
        <v>67.25</v>
      </c>
      <c r="J45">
        <v>94.82</v>
      </c>
      <c r="K45">
        <v>62.41</v>
      </c>
      <c r="L45">
        <v>53.34</v>
      </c>
      <c r="M45">
        <v>65.94</v>
      </c>
      <c r="N45">
        <v>132.01</v>
      </c>
      <c r="O45">
        <v>49.4</v>
      </c>
      <c r="P45">
        <v>190.84</v>
      </c>
      <c r="Q45">
        <v>22.02</v>
      </c>
    </row>
    <row r="46" spans="2:17" x14ac:dyDescent="0.3">
      <c r="B46" s="2">
        <v>45303</v>
      </c>
      <c r="C46">
        <v>40.409999999999997</v>
      </c>
      <c r="D46">
        <v>476.68</v>
      </c>
      <c r="E46">
        <v>189.71</v>
      </c>
      <c r="F46">
        <v>27.45</v>
      </c>
      <c r="G46">
        <v>409.56</v>
      </c>
      <c r="H46">
        <v>20.61</v>
      </c>
      <c r="I46">
        <v>68.02</v>
      </c>
      <c r="J46">
        <v>96.52</v>
      </c>
      <c r="K46">
        <v>63.62</v>
      </c>
      <c r="L46">
        <v>54.55</v>
      </c>
      <c r="M46">
        <v>66.430000000000007</v>
      </c>
      <c r="N46">
        <v>132.93</v>
      </c>
      <c r="O46">
        <v>49.96</v>
      </c>
      <c r="P46">
        <v>193.23</v>
      </c>
      <c r="Q46">
        <v>22.73</v>
      </c>
    </row>
    <row r="47" spans="2:17" x14ac:dyDescent="0.3">
      <c r="B47" s="2">
        <v>45302</v>
      </c>
      <c r="C47">
        <v>40.22</v>
      </c>
      <c r="D47">
        <v>476.35</v>
      </c>
      <c r="E47">
        <v>187.87</v>
      </c>
      <c r="F47">
        <v>27.42</v>
      </c>
      <c r="G47">
        <v>409.35</v>
      </c>
      <c r="H47">
        <v>20.72</v>
      </c>
      <c r="I47">
        <v>67.650000000000006</v>
      </c>
      <c r="J47">
        <v>96.71</v>
      </c>
      <c r="K47">
        <v>63.44</v>
      </c>
      <c r="L47">
        <v>54.24</v>
      </c>
      <c r="M47">
        <v>65.8</v>
      </c>
      <c r="N47">
        <v>132.82</v>
      </c>
      <c r="O47">
        <v>49.19</v>
      </c>
      <c r="P47">
        <v>193.55</v>
      </c>
      <c r="Q47">
        <v>22.83</v>
      </c>
    </row>
    <row r="48" spans="2:17" x14ac:dyDescent="0.3">
      <c r="B48" s="2">
        <v>45301</v>
      </c>
      <c r="C48">
        <v>40.049999999999997</v>
      </c>
      <c r="D48">
        <v>476.56</v>
      </c>
      <c r="E48">
        <v>187.5</v>
      </c>
      <c r="F48">
        <v>27.4</v>
      </c>
      <c r="G48">
        <v>408.5</v>
      </c>
      <c r="H48">
        <v>20.61</v>
      </c>
      <c r="I48">
        <v>66.56</v>
      </c>
      <c r="J48">
        <v>96.17</v>
      </c>
      <c r="K48">
        <v>63.72</v>
      </c>
      <c r="L48">
        <v>54.12</v>
      </c>
      <c r="M48">
        <v>65.22</v>
      </c>
      <c r="N48">
        <v>132.83000000000001</v>
      </c>
      <c r="O48">
        <v>49.15</v>
      </c>
      <c r="P48">
        <v>195.08</v>
      </c>
      <c r="Q48">
        <v>22.49</v>
      </c>
    </row>
    <row r="49" spans="2:17" x14ac:dyDescent="0.3">
      <c r="B49" s="2">
        <v>45300</v>
      </c>
      <c r="C49">
        <v>40.090000000000003</v>
      </c>
      <c r="D49">
        <v>473.88</v>
      </c>
      <c r="E49">
        <v>187.93</v>
      </c>
      <c r="F49">
        <v>27.45</v>
      </c>
      <c r="G49">
        <v>405.75</v>
      </c>
      <c r="H49">
        <v>20.65</v>
      </c>
      <c r="I49">
        <v>67.39</v>
      </c>
      <c r="J49">
        <v>96.62</v>
      </c>
      <c r="K49">
        <v>63.45</v>
      </c>
      <c r="L49">
        <v>54.23</v>
      </c>
      <c r="M49">
        <v>64.069999999999993</v>
      </c>
      <c r="N49">
        <v>132.06</v>
      </c>
      <c r="O49">
        <v>48.85</v>
      </c>
      <c r="P49">
        <v>194.97</v>
      </c>
      <c r="Q49">
        <v>22.48</v>
      </c>
    </row>
    <row r="50" spans="2:17" x14ac:dyDescent="0.3">
      <c r="B50" s="2">
        <v>45299</v>
      </c>
      <c r="C50">
        <v>40.56</v>
      </c>
      <c r="D50">
        <v>474.6</v>
      </c>
      <c r="E50">
        <v>187.87</v>
      </c>
      <c r="F50">
        <v>27.36</v>
      </c>
      <c r="G50">
        <v>404.95</v>
      </c>
      <c r="H50">
        <v>20.51</v>
      </c>
      <c r="I50">
        <v>66.400000000000006</v>
      </c>
      <c r="J50">
        <v>97.24</v>
      </c>
      <c r="K50">
        <v>64.09</v>
      </c>
      <c r="L50">
        <v>54.99</v>
      </c>
      <c r="M50">
        <v>64.459999999999994</v>
      </c>
      <c r="N50">
        <v>132.59</v>
      </c>
      <c r="O50">
        <v>49.09</v>
      </c>
      <c r="P50">
        <v>196.73</v>
      </c>
      <c r="Q50">
        <v>22.94</v>
      </c>
    </row>
    <row r="51" spans="2:17" x14ac:dyDescent="0.3">
      <c r="B51" s="2">
        <v>45296</v>
      </c>
      <c r="C51">
        <v>40.49</v>
      </c>
      <c r="D51">
        <v>467.92</v>
      </c>
      <c r="E51">
        <v>189.35</v>
      </c>
      <c r="F51">
        <v>27.41</v>
      </c>
      <c r="G51">
        <v>396.75</v>
      </c>
      <c r="H51">
        <v>20.58</v>
      </c>
      <c r="I51">
        <v>69.03</v>
      </c>
      <c r="J51">
        <v>96.29</v>
      </c>
      <c r="K51">
        <v>63.37</v>
      </c>
      <c r="L51">
        <v>54.54</v>
      </c>
      <c r="M51">
        <v>63.53</v>
      </c>
      <c r="N51">
        <v>130.86000000000001</v>
      </c>
      <c r="O51">
        <v>49.09</v>
      </c>
      <c r="P51">
        <v>193.25</v>
      </c>
      <c r="Q51">
        <v>23.23</v>
      </c>
    </row>
    <row r="52" spans="2:17" x14ac:dyDescent="0.3">
      <c r="B52" s="2">
        <v>45295</v>
      </c>
      <c r="C52">
        <v>40.43</v>
      </c>
      <c r="D52">
        <v>467.28</v>
      </c>
      <c r="E52">
        <v>189.32</v>
      </c>
      <c r="F52">
        <v>27.41</v>
      </c>
      <c r="G52">
        <v>396.28</v>
      </c>
      <c r="H52">
        <v>20.72</v>
      </c>
      <c r="I52">
        <v>67.569999999999993</v>
      </c>
      <c r="J52">
        <v>97.22</v>
      </c>
      <c r="K52">
        <v>63.49</v>
      </c>
      <c r="L52">
        <v>54.34</v>
      </c>
      <c r="M52">
        <v>63.06</v>
      </c>
      <c r="N52">
        <v>130.69999999999999</v>
      </c>
      <c r="O52">
        <v>49.01</v>
      </c>
      <c r="P52">
        <v>193.82</v>
      </c>
      <c r="Q52">
        <v>23.36</v>
      </c>
    </row>
    <row r="53" spans="2:17" x14ac:dyDescent="0.3">
      <c r="B53" s="2">
        <v>45294</v>
      </c>
      <c r="C53">
        <v>40.5</v>
      </c>
      <c r="D53">
        <v>468.79</v>
      </c>
      <c r="E53">
        <v>189.13</v>
      </c>
      <c r="F53">
        <v>27.41</v>
      </c>
      <c r="G53">
        <v>398.33</v>
      </c>
      <c r="H53">
        <v>20.59</v>
      </c>
      <c r="I53">
        <v>68.19</v>
      </c>
      <c r="J53">
        <v>98.72</v>
      </c>
      <c r="K53">
        <v>63.13</v>
      </c>
      <c r="L53">
        <v>54.3</v>
      </c>
      <c r="M53">
        <v>63.21</v>
      </c>
      <c r="N53">
        <v>130.85</v>
      </c>
      <c r="O53">
        <v>48.59</v>
      </c>
      <c r="P53">
        <v>194.2</v>
      </c>
      <c r="Q53">
        <v>23.67</v>
      </c>
    </row>
    <row r="54" spans="2:17" x14ac:dyDescent="0.3">
      <c r="B54" s="2">
        <v>45293</v>
      </c>
      <c r="C54">
        <v>40.619999999999997</v>
      </c>
      <c r="D54">
        <v>472.65</v>
      </c>
      <c r="E54">
        <v>190.72</v>
      </c>
      <c r="F54">
        <v>27.32</v>
      </c>
      <c r="G54">
        <v>402.59</v>
      </c>
      <c r="H54">
        <v>20.69</v>
      </c>
      <c r="I54">
        <v>65.77</v>
      </c>
      <c r="J54">
        <v>98.31</v>
      </c>
      <c r="K54">
        <v>63.67</v>
      </c>
      <c r="L54">
        <v>54.92</v>
      </c>
      <c r="M54">
        <v>63.56</v>
      </c>
      <c r="N54">
        <v>131.91</v>
      </c>
      <c r="O54">
        <v>48.67</v>
      </c>
      <c r="P54">
        <v>199.52</v>
      </c>
      <c r="Q54">
        <v>23.24</v>
      </c>
    </row>
    <row r="55" spans="2:17" x14ac:dyDescent="0.3">
      <c r="B55" s="2">
        <v>45289</v>
      </c>
      <c r="C55">
        <v>41.1</v>
      </c>
      <c r="D55">
        <v>475.31</v>
      </c>
      <c r="E55">
        <v>191.17</v>
      </c>
      <c r="F55">
        <v>27.09</v>
      </c>
      <c r="G55">
        <v>409.52</v>
      </c>
      <c r="H55">
        <v>20.74</v>
      </c>
      <c r="I55">
        <v>66.650000000000006</v>
      </c>
      <c r="J55">
        <v>98.88</v>
      </c>
      <c r="K55">
        <v>64.48</v>
      </c>
      <c r="L55">
        <v>55.41</v>
      </c>
      <c r="M55">
        <v>64.14</v>
      </c>
      <c r="N55">
        <v>133.02000000000001</v>
      </c>
      <c r="O55">
        <v>48.81</v>
      </c>
      <c r="P55">
        <v>200.71</v>
      </c>
      <c r="Q55">
        <v>24.03</v>
      </c>
    </row>
    <row r="56" spans="2:17" x14ac:dyDescent="0.3">
      <c r="B56" s="2">
        <v>45288</v>
      </c>
      <c r="C56">
        <v>40.99</v>
      </c>
      <c r="D56">
        <v>476.69</v>
      </c>
      <c r="E56">
        <v>191.47</v>
      </c>
      <c r="F56">
        <v>27.04</v>
      </c>
      <c r="G56">
        <v>411.3</v>
      </c>
      <c r="H56">
        <v>21.05</v>
      </c>
      <c r="I56">
        <v>67.180000000000007</v>
      </c>
      <c r="J56">
        <v>99.78</v>
      </c>
      <c r="K56">
        <v>64.42</v>
      </c>
      <c r="L56">
        <v>55.5</v>
      </c>
      <c r="M56">
        <v>64.040000000000006</v>
      </c>
      <c r="N56">
        <v>133.28</v>
      </c>
      <c r="O56">
        <v>49.02</v>
      </c>
      <c r="P56">
        <v>204.04</v>
      </c>
      <c r="Q56">
        <v>23.88</v>
      </c>
    </row>
    <row r="57" spans="2:17" x14ac:dyDescent="0.3">
      <c r="B57" s="2">
        <v>45287</v>
      </c>
      <c r="C57">
        <v>40.74</v>
      </c>
      <c r="D57">
        <v>476.51</v>
      </c>
      <c r="E57">
        <v>192.59</v>
      </c>
      <c r="F57">
        <v>26.95</v>
      </c>
      <c r="G57">
        <v>411.5</v>
      </c>
      <c r="H57">
        <v>21</v>
      </c>
      <c r="I57">
        <v>68.92</v>
      </c>
      <c r="J57">
        <v>100.51</v>
      </c>
      <c r="K57">
        <v>64.86</v>
      </c>
      <c r="L57">
        <v>55.35</v>
      </c>
      <c r="M57">
        <v>63.66</v>
      </c>
      <c r="N57">
        <v>133.36000000000001</v>
      </c>
      <c r="O57">
        <v>48.84</v>
      </c>
      <c r="P57">
        <v>204.82</v>
      </c>
      <c r="Q57">
        <v>23.25</v>
      </c>
    </row>
    <row r="58" spans="2:17" x14ac:dyDescent="0.3">
      <c r="B58" s="2">
        <v>45286</v>
      </c>
      <c r="C58">
        <v>40.520000000000003</v>
      </c>
      <c r="D58">
        <v>475.65</v>
      </c>
      <c r="E58">
        <v>191.72</v>
      </c>
      <c r="F58">
        <v>27.09</v>
      </c>
      <c r="G58">
        <v>410.88</v>
      </c>
      <c r="H58">
        <v>20.98</v>
      </c>
      <c r="I58">
        <v>70.209999999999994</v>
      </c>
      <c r="J58">
        <v>98.76</v>
      </c>
      <c r="K58">
        <v>64.5</v>
      </c>
      <c r="L58">
        <v>54.93</v>
      </c>
      <c r="M58">
        <v>63.31</v>
      </c>
      <c r="N58">
        <v>132.97999999999999</v>
      </c>
      <c r="O58">
        <v>48.53</v>
      </c>
      <c r="P58">
        <v>204.1</v>
      </c>
      <c r="Q58">
        <v>23.22</v>
      </c>
    </row>
    <row r="59" spans="2:17" x14ac:dyDescent="0.3">
      <c r="B59" s="2">
        <v>45282</v>
      </c>
      <c r="C59">
        <v>40.26</v>
      </c>
      <c r="D59">
        <v>473.65</v>
      </c>
      <c r="E59">
        <v>190.27</v>
      </c>
      <c r="F59">
        <v>27.15</v>
      </c>
      <c r="G59">
        <v>408.38</v>
      </c>
      <c r="H59">
        <v>20.89</v>
      </c>
      <c r="I59">
        <v>68.69</v>
      </c>
      <c r="J59">
        <v>98.474999999999994</v>
      </c>
      <c r="K59">
        <v>64.099999999999994</v>
      </c>
      <c r="L59">
        <v>54.45</v>
      </c>
      <c r="M59">
        <v>63.33</v>
      </c>
      <c r="N59">
        <v>132.43</v>
      </c>
      <c r="O59">
        <v>48.36</v>
      </c>
      <c r="P59">
        <v>201.48</v>
      </c>
      <c r="Q59">
        <v>23.05</v>
      </c>
    </row>
    <row r="60" spans="2:17" x14ac:dyDescent="0.3">
      <c r="B60" s="2">
        <v>45281</v>
      </c>
      <c r="C60">
        <v>40.4</v>
      </c>
      <c r="D60">
        <v>472.7</v>
      </c>
      <c r="E60">
        <v>189.43</v>
      </c>
      <c r="F60">
        <v>27.16</v>
      </c>
      <c r="G60">
        <v>407.77</v>
      </c>
      <c r="H60">
        <v>20.79</v>
      </c>
      <c r="I60">
        <v>69.03</v>
      </c>
      <c r="J60">
        <v>98.93</v>
      </c>
      <c r="K60">
        <v>64.06</v>
      </c>
      <c r="L60">
        <v>54.31</v>
      </c>
      <c r="M60">
        <v>63.13</v>
      </c>
      <c r="N60">
        <v>132.16</v>
      </c>
      <c r="O60">
        <v>48.16</v>
      </c>
      <c r="P60">
        <v>199.62</v>
      </c>
      <c r="Q60">
        <v>23.71</v>
      </c>
    </row>
    <row r="61" spans="2:17" x14ac:dyDescent="0.3">
      <c r="B61" s="2">
        <v>45280</v>
      </c>
      <c r="C61">
        <v>39.630000000000003</v>
      </c>
      <c r="D61">
        <v>468.26</v>
      </c>
      <c r="E61">
        <v>188.1</v>
      </c>
      <c r="F61">
        <v>27.34</v>
      </c>
      <c r="G61">
        <v>403.08</v>
      </c>
      <c r="H61">
        <v>20.82</v>
      </c>
      <c r="I61">
        <v>68.790000000000006</v>
      </c>
      <c r="J61">
        <v>99.56</v>
      </c>
      <c r="K61">
        <v>63.12</v>
      </c>
      <c r="L61">
        <v>53.42</v>
      </c>
      <c r="M61">
        <v>62.05</v>
      </c>
      <c r="N61">
        <v>130.63</v>
      </c>
      <c r="O61">
        <v>47.4</v>
      </c>
      <c r="P61">
        <v>196.28</v>
      </c>
      <c r="Q61">
        <v>22.91</v>
      </c>
    </row>
    <row r="62" spans="2:17" x14ac:dyDescent="0.3">
      <c r="B62" s="2">
        <v>45279</v>
      </c>
      <c r="C62">
        <v>40.479999999999997</v>
      </c>
      <c r="D62">
        <v>474.84</v>
      </c>
      <c r="E62">
        <v>189.13</v>
      </c>
      <c r="F62">
        <v>27.22</v>
      </c>
      <c r="G62">
        <v>409.16</v>
      </c>
      <c r="H62">
        <v>21.07</v>
      </c>
      <c r="I62">
        <v>69.36</v>
      </c>
      <c r="J62">
        <v>98.89</v>
      </c>
      <c r="K62">
        <v>63.87</v>
      </c>
      <c r="L62">
        <v>54.89</v>
      </c>
      <c r="M62">
        <v>63.24</v>
      </c>
      <c r="N62">
        <v>133.47999999999999</v>
      </c>
      <c r="O62">
        <v>48.72</v>
      </c>
      <c r="P62">
        <v>200.93</v>
      </c>
      <c r="Q62">
        <v>24.2</v>
      </c>
    </row>
    <row r="63" spans="2:17" x14ac:dyDescent="0.3">
      <c r="B63" s="2">
        <v>45278</v>
      </c>
      <c r="C63">
        <v>40.200000000000003</v>
      </c>
      <c r="D63">
        <v>471.97</v>
      </c>
      <c r="E63">
        <v>187.85</v>
      </c>
      <c r="F63">
        <v>27.34</v>
      </c>
      <c r="G63">
        <v>407.08</v>
      </c>
      <c r="H63">
        <v>21.02</v>
      </c>
      <c r="I63">
        <v>68.09</v>
      </c>
      <c r="J63">
        <v>98.36</v>
      </c>
      <c r="K63">
        <v>63.21</v>
      </c>
      <c r="L63">
        <v>54.52</v>
      </c>
      <c r="M63">
        <v>63.05</v>
      </c>
      <c r="N63">
        <v>132.56</v>
      </c>
      <c r="O63">
        <v>48.454999999999998</v>
      </c>
      <c r="P63">
        <v>197.11</v>
      </c>
      <c r="Q63">
        <v>23.88</v>
      </c>
    </row>
    <row r="64" spans="2:17" x14ac:dyDescent="0.3">
      <c r="B64" s="2">
        <v>45275</v>
      </c>
      <c r="C64">
        <v>41.07</v>
      </c>
      <c r="D64">
        <v>469.33</v>
      </c>
      <c r="E64">
        <v>187</v>
      </c>
      <c r="F64">
        <v>29.09</v>
      </c>
      <c r="G64">
        <v>405.34</v>
      </c>
      <c r="H64">
        <v>21.96</v>
      </c>
      <c r="I64">
        <v>67.150000000000006</v>
      </c>
      <c r="J64">
        <v>99.15</v>
      </c>
      <c r="K64">
        <v>63.48</v>
      </c>
      <c r="L64">
        <v>54.37</v>
      </c>
      <c r="M64">
        <v>63.17</v>
      </c>
      <c r="N64">
        <v>131.94999999999999</v>
      </c>
      <c r="O64">
        <v>48.3</v>
      </c>
      <c r="P64">
        <v>197.04</v>
      </c>
      <c r="Q64">
        <v>24.13</v>
      </c>
    </row>
    <row r="65" spans="2:17" x14ac:dyDescent="0.3">
      <c r="B65" s="2">
        <v>45274</v>
      </c>
      <c r="C65">
        <v>41.31</v>
      </c>
      <c r="D65">
        <v>472.01</v>
      </c>
      <c r="E65">
        <v>188.73</v>
      </c>
      <c r="F65">
        <v>28.9</v>
      </c>
      <c r="G65">
        <v>403.39</v>
      </c>
      <c r="H65">
        <v>21.9</v>
      </c>
      <c r="I65">
        <v>67.16</v>
      </c>
      <c r="J65">
        <v>99.04</v>
      </c>
      <c r="K65">
        <v>64.19</v>
      </c>
      <c r="L65">
        <v>54.69</v>
      </c>
      <c r="M65">
        <v>63.72</v>
      </c>
      <c r="N65">
        <v>132.36000000000001</v>
      </c>
      <c r="O65">
        <v>48.35</v>
      </c>
      <c r="P65">
        <v>198.71</v>
      </c>
      <c r="Q65">
        <v>24.18</v>
      </c>
    </row>
    <row r="66" spans="2:17" x14ac:dyDescent="0.3">
      <c r="B66" s="2">
        <v>45273</v>
      </c>
      <c r="C66">
        <v>40.770000000000003</v>
      </c>
      <c r="D66">
        <v>470.5</v>
      </c>
      <c r="E66">
        <v>187.63</v>
      </c>
      <c r="F66">
        <v>29.17</v>
      </c>
      <c r="G66">
        <v>403.74</v>
      </c>
      <c r="H66">
        <v>21.72</v>
      </c>
      <c r="I66">
        <v>65.33</v>
      </c>
      <c r="J66">
        <v>96.84</v>
      </c>
      <c r="K66">
        <v>63.46</v>
      </c>
      <c r="L66">
        <v>53.93</v>
      </c>
      <c r="M66">
        <v>64.010000000000005</v>
      </c>
      <c r="N66">
        <v>131.66999999999999</v>
      </c>
      <c r="O66">
        <v>47.96</v>
      </c>
      <c r="P66">
        <v>193.33</v>
      </c>
      <c r="Q66">
        <v>23.87</v>
      </c>
    </row>
    <row r="67" spans="2:17" x14ac:dyDescent="0.3">
      <c r="B67" s="2">
        <v>45272</v>
      </c>
      <c r="C67">
        <v>40.39</v>
      </c>
      <c r="D67">
        <v>464.1</v>
      </c>
      <c r="E67">
        <v>183.49</v>
      </c>
      <c r="F67">
        <v>29.42</v>
      </c>
      <c r="G67">
        <v>398.67</v>
      </c>
      <c r="H67">
        <v>21.85</v>
      </c>
      <c r="I67">
        <v>64.25</v>
      </c>
      <c r="J67">
        <v>94.62</v>
      </c>
      <c r="K67">
        <v>62.58</v>
      </c>
      <c r="L67">
        <v>53.14</v>
      </c>
      <c r="M67">
        <v>63.05</v>
      </c>
      <c r="N67">
        <v>129.75</v>
      </c>
      <c r="O67">
        <v>47.38</v>
      </c>
      <c r="P67">
        <v>187</v>
      </c>
      <c r="Q67">
        <v>23.95</v>
      </c>
    </row>
    <row r="68" spans="2:17" x14ac:dyDescent="0.3">
      <c r="B68" s="2">
        <v>45271</v>
      </c>
      <c r="C68">
        <v>40.39</v>
      </c>
      <c r="D68">
        <v>461.99</v>
      </c>
      <c r="E68">
        <v>183.59</v>
      </c>
      <c r="F68">
        <v>29.5</v>
      </c>
      <c r="G68">
        <v>395.52</v>
      </c>
      <c r="H68">
        <v>21.71</v>
      </c>
      <c r="I68">
        <v>66.8</v>
      </c>
      <c r="J68">
        <v>94.34</v>
      </c>
      <c r="K68">
        <v>62.47</v>
      </c>
      <c r="L68">
        <v>53.21</v>
      </c>
      <c r="M68">
        <v>63.14</v>
      </c>
      <c r="N68">
        <v>129.41</v>
      </c>
      <c r="O68">
        <v>47.56</v>
      </c>
      <c r="P68">
        <v>187.19</v>
      </c>
      <c r="Q68">
        <v>23.79</v>
      </c>
    </row>
    <row r="69" spans="2:17" x14ac:dyDescent="0.3">
      <c r="B69" s="2">
        <v>45268</v>
      </c>
      <c r="C69">
        <v>40.21</v>
      </c>
      <c r="D69">
        <v>460.2</v>
      </c>
      <c r="E69">
        <v>185.64</v>
      </c>
      <c r="F69">
        <v>29.46</v>
      </c>
      <c r="G69">
        <v>392.17</v>
      </c>
      <c r="H69">
        <v>21.82</v>
      </c>
      <c r="I69">
        <v>66.53</v>
      </c>
      <c r="J69">
        <v>94.54</v>
      </c>
      <c r="K69">
        <v>62.38</v>
      </c>
      <c r="L69">
        <v>52.99</v>
      </c>
      <c r="M69">
        <v>62.78</v>
      </c>
      <c r="N69">
        <v>128.91999999999999</v>
      </c>
      <c r="O69">
        <v>47.31</v>
      </c>
      <c r="P69">
        <v>186.8</v>
      </c>
      <c r="Q69">
        <v>23.7</v>
      </c>
    </row>
    <row r="70" spans="2:17" x14ac:dyDescent="0.3">
      <c r="B70" s="2">
        <v>45267</v>
      </c>
      <c r="C70">
        <v>40.409999999999997</v>
      </c>
      <c r="D70">
        <v>458.23</v>
      </c>
      <c r="E70">
        <v>188.15</v>
      </c>
      <c r="F70">
        <v>29.35</v>
      </c>
      <c r="G70">
        <v>390.43</v>
      </c>
      <c r="H70">
        <v>21.68</v>
      </c>
      <c r="I70">
        <v>65.11</v>
      </c>
      <c r="J70">
        <v>95.32</v>
      </c>
      <c r="K70">
        <v>62.04</v>
      </c>
      <c r="L70">
        <v>53.01</v>
      </c>
      <c r="M70">
        <v>63.15</v>
      </c>
      <c r="N70">
        <v>128.46</v>
      </c>
      <c r="O70">
        <v>47.46</v>
      </c>
      <c r="P70">
        <v>185.39</v>
      </c>
      <c r="Q70">
        <v>24.03</v>
      </c>
    </row>
    <row r="71" spans="2:17" x14ac:dyDescent="0.3">
      <c r="B71" s="2">
        <v>45266</v>
      </c>
      <c r="C71">
        <v>40.25</v>
      </c>
      <c r="D71">
        <v>454.76</v>
      </c>
      <c r="E71">
        <v>187.84</v>
      </c>
      <c r="F71">
        <v>29.51</v>
      </c>
      <c r="G71">
        <v>385.05</v>
      </c>
      <c r="H71">
        <v>21.55</v>
      </c>
      <c r="I71">
        <v>64.760000000000005</v>
      </c>
      <c r="J71">
        <v>95.87</v>
      </c>
      <c r="K71">
        <v>61.82</v>
      </c>
      <c r="L71">
        <v>52.72</v>
      </c>
      <c r="M71">
        <v>62.67</v>
      </c>
      <c r="N71">
        <v>127.54</v>
      </c>
      <c r="O71">
        <v>47.34</v>
      </c>
      <c r="P71">
        <v>184.06</v>
      </c>
      <c r="Q71">
        <v>23.95</v>
      </c>
    </row>
    <row r="72" spans="2:17" x14ac:dyDescent="0.3">
      <c r="B72" s="2">
        <v>45265</v>
      </c>
      <c r="C72">
        <v>40.299999999999997</v>
      </c>
      <c r="D72">
        <v>456.6</v>
      </c>
      <c r="E72">
        <v>187.15</v>
      </c>
      <c r="F72">
        <v>29.44</v>
      </c>
      <c r="G72">
        <v>387.29</v>
      </c>
      <c r="H72">
        <v>22.01</v>
      </c>
      <c r="I72">
        <v>67.58</v>
      </c>
      <c r="J72">
        <v>94.61</v>
      </c>
      <c r="K72">
        <v>61.81</v>
      </c>
      <c r="L72">
        <v>52.78</v>
      </c>
      <c r="M72">
        <v>62.02</v>
      </c>
      <c r="N72">
        <v>127.84</v>
      </c>
      <c r="O72">
        <v>47.27</v>
      </c>
      <c r="P72">
        <v>184.39</v>
      </c>
      <c r="Q72">
        <v>23.94</v>
      </c>
    </row>
    <row r="73" spans="2:17" x14ac:dyDescent="0.3">
      <c r="B73" s="2">
        <v>45264</v>
      </c>
      <c r="C73">
        <v>40.44</v>
      </c>
      <c r="D73">
        <v>456.69</v>
      </c>
      <c r="E73">
        <v>187.86</v>
      </c>
      <c r="F73">
        <v>29.33</v>
      </c>
      <c r="G73">
        <v>386.32</v>
      </c>
      <c r="H73">
        <v>21.98</v>
      </c>
      <c r="I73">
        <v>68.47</v>
      </c>
      <c r="J73">
        <v>92.614999999999995</v>
      </c>
      <c r="K73">
        <v>61.87</v>
      </c>
      <c r="L73">
        <v>52.88</v>
      </c>
      <c r="M73">
        <v>62.25</v>
      </c>
      <c r="N73">
        <v>128.04</v>
      </c>
      <c r="O73">
        <v>46.84</v>
      </c>
      <c r="P73">
        <v>186.89</v>
      </c>
      <c r="Q73">
        <v>24.31</v>
      </c>
    </row>
    <row r="74" spans="2:17" x14ac:dyDescent="0.3">
      <c r="B74" s="2">
        <v>45261</v>
      </c>
      <c r="C74">
        <v>40.799999999999997</v>
      </c>
      <c r="D74">
        <v>459.1</v>
      </c>
      <c r="E74">
        <v>192.01</v>
      </c>
      <c r="F74">
        <v>29.2</v>
      </c>
      <c r="G74">
        <v>389.94</v>
      </c>
      <c r="H74">
        <v>22.02</v>
      </c>
      <c r="I74">
        <v>69.239999999999995</v>
      </c>
      <c r="J74">
        <v>92.99</v>
      </c>
      <c r="K74">
        <v>62.21</v>
      </c>
      <c r="L74">
        <v>53.35</v>
      </c>
      <c r="M74">
        <v>63.21</v>
      </c>
      <c r="N74">
        <v>128.76</v>
      </c>
      <c r="O74">
        <v>46.4</v>
      </c>
      <c r="P74">
        <v>184.91</v>
      </c>
      <c r="Q74">
        <v>24.89</v>
      </c>
    </row>
    <row r="75" spans="2:17" x14ac:dyDescent="0.3">
      <c r="B75" s="2">
        <v>45260</v>
      </c>
      <c r="C75">
        <v>40.630000000000003</v>
      </c>
      <c r="D75">
        <v>456.4</v>
      </c>
      <c r="E75">
        <v>188.75</v>
      </c>
      <c r="F75">
        <v>29.29</v>
      </c>
      <c r="G75">
        <v>388.83</v>
      </c>
      <c r="H75">
        <v>22.28</v>
      </c>
      <c r="I75">
        <v>70.14</v>
      </c>
      <c r="J75">
        <v>91.56</v>
      </c>
      <c r="K75">
        <v>61.62</v>
      </c>
      <c r="L75">
        <v>52.88</v>
      </c>
      <c r="M75">
        <v>62.61</v>
      </c>
      <c r="N75">
        <v>127.78</v>
      </c>
      <c r="O75">
        <v>46.02</v>
      </c>
      <c r="P75">
        <v>179.66</v>
      </c>
      <c r="Q75">
        <v>25.16</v>
      </c>
    </row>
    <row r="76" spans="2:17" x14ac:dyDescent="0.3">
      <c r="B76" s="2">
        <v>45259</v>
      </c>
      <c r="C76">
        <v>40.51</v>
      </c>
      <c r="D76">
        <v>454.61</v>
      </c>
      <c r="E76">
        <v>189.54</v>
      </c>
      <c r="F76">
        <v>29.08</v>
      </c>
      <c r="G76">
        <v>389.81</v>
      </c>
      <c r="H76">
        <v>22.08</v>
      </c>
      <c r="I76">
        <v>72.52</v>
      </c>
      <c r="J76">
        <v>92.63</v>
      </c>
      <c r="K76">
        <v>61.76</v>
      </c>
      <c r="L76">
        <v>52.84</v>
      </c>
      <c r="M76">
        <v>62.49</v>
      </c>
      <c r="N76">
        <v>127.43</v>
      </c>
      <c r="O76">
        <v>45.63</v>
      </c>
      <c r="P76">
        <v>178.98</v>
      </c>
      <c r="Q76">
        <v>25.06</v>
      </c>
    </row>
    <row r="77" spans="2:17" x14ac:dyDescent="0.3">
      <c r="B77" s="2">
        <v>45258</v>
      </c>
      <c r="C77">
        <v>40.74</v>
      </c>
      <c r="D77">
        <v>454.93</v>
      </c>
      <c r="E77">
        <v>189.26</v>
      </c>
      <c r="F77">
        <v>29.05</v>
      </c>
      <c r="G77">
        <v>390.19</v>
      </c>
      <c r="H77">
        <v>21.94</v>
      </c>
      <c r="I77">
        <v>71.260000000000005</v>
      </c>
      <c r="J77">
        <v>91.48</v>
      </c>
      <c r="K77">
        <v>61.48</v>
      </c>
      <c r="L77">
        <v>52.91</v>
      </c>
      <c r="M77">
        <v>62.55</v>
      </c>
      <c r="N77">
        <v>127.41</v>
      </c>
      <c r="O77">
        <v>45.49</v>
      </c>
      <c r="P77">
        <v>178.04</v>
      </c>
      <c r="Q77">
        <v>25.71</v>
      </c>
    </row>
    <row r="78" spans="2:17" x14ac:dyDescent="0.3">
      <c r="B78" s="2">
        <v>45257</v>
      </c>
      <c r="C78">
        <v>40.409999999999997</v>
      </c>
      <c r="D78">
        <v>454.48</v>
      </c>
      <c r="E78">
        <v>186.77</v>
      </c>
      <c r="F78">
        <v>29.15</v>
      </c>
      <c r="G78">
        <v>389.17</v>
      </c>
      <c r="H78">
        <v>21.59</v>
      </c>
      <c r="I78">
        <v>69.959999999999994</v>
      </c>
      <c r="J78">
        <v>91.3</v>
      </c>
      <c r="K78">
        <v>61.48</v>
      </c>
      <c r="L78">
        <v>52.33</v>
      </c>
      <c r="M78">
        <v>62.56</v>
      </c>
      <c r="N78">
        <v>127.31</v>
      </c>
      <c r="O78">
        <v>45.09</v>
      </c>
      <c r="P78">
        <v>178.73</v>
      </c>
      <c r="Q78">
        <v>26.02</v>
      </c>
    </row>
    <row r="79" spans="2:17" x14ac:dyDescent="0.3">
      <c r="B79" s="2">
        <v>45254</v>
      </c>
      <c r="C79">
        <v>40.6</v>
      </c>
      <c r="D79">
        <v>455.3</v>
      </c>
      <c r="E79">
        <v>185.52</v>
      </c>
      <c r="F79">
        <v>29.21</v>
      </c>
      <c r="G79">
        <v>389.51</v>
      </c>
      <c r="H79">
        <v>21.74</v>
      </c>
      <c r="I79">
        <v>70.819999999999993</v>
      </c>
      <c r="J79">
        <v>89.8</v>
      </c>
      <c r="K79">
        <v>61.67</v>
      </c>
      <c r="L79">
        <v>52.38</v>
      </c>
      <c r="M79">
        <v>62.61</v>
      </c>
      <c r="N79">
        <v>127.52</v>
      </c>
      <c r="O79">
        <v>45.19</v>
      </c>
      <c r="P79">
        <v>179.33</v>
      </c>
      <c r="Q79">
        <v>26.36</v>
      </c>
    </row>
    <row r="80" spans="2:17" x14ac:dyDescent="0.3">
      <c r="B80" s="2">
        <v>45252</v>
      </c>
      <c r="C80">
        <v>40.47</v>
      </c>
      <c r="D80">
        <v>455.02</v>
      </c>
      <c r="E80">
        <v>184.56</v>
      </c>
      <c r="F80">
        <v>29.34</v>
      </c>
      <c r="G80">
        <v>390.06</v>
      </c>
      <c r="H80">
        <v>22.07</v>
      </c>
      <c r="I80">
        <v>71.61</v>
      </c>
      <c r="J80">
        <v>90.87</v>
      </c>
      <c r="K80">
        <v>61.02</v>
      </c>
      <c r="L80">
        <v>52.45</v>
      </c>
      <c r="M80">
        <v>62.49</v>
      </c>
      <c r="N80">
        <v>127.23</v>
      </c>
      <c r="O80">
        <v>45.21</v>
      </c>
      <c r="P80">
        <v>178.13</v>
      </c>
      <c r="Q80">
        <v>26.29</v>
      </c>
    </row>
    <row r="81" spans="2:17" x14ac:dyDescent="0.3">
      <c r="B81" s="2">
        <v>45251</v>
      </c>
      <c r="C81">
        <v>40.58</v>
      </c>
      <c r="D81">
        <v>453.27</v>
      </c>
      <c r="E81">
        <v>185.35</v>
      </c>
      <c r="F81">
        <v>29.24</v>
      </c>
      <c r="G81">
        <v>388.47</v>
      </c>
      <c r="H81">
        <v>22.18</v>
      </c>
      <c r="I81">
        <v>72.53</v>
      </c>
      <c r="J81">
        <v>90.55</v>
      </c>
      <c r="K81">
        <v>60.92</v>
      </c>
      <c r="L81">
        <v>52.57</v>
      </c>
      <c r="M81">
        <v>62.1</v>
      </c>
      <c r="N81">
        <v>126.8</v>
      </c>
      <c r="O81">
        <v>45.06</v>
      </c>
      <c r="P81">
        <v>177.02</v>
      </c>
      <c r="Q81">
        <v>26.16</v>
      </c>
    </row>
    <row r="82" spans="2:17" x14ac:dyDescent="0.3">
      <c r="B82" s="2">
        <v>45250</v>
      </c>
      <c r="C82">
        <v>40.82</v>
      </c>
      <c r="D82">
        <v>454.26</v>
      </c>
      <c r="E82">
        <v>183.37</v>
      </c>
      <c r="F82">
        <v>29.21</v>
      </c>
      <c r="G82">
        <v>390.74</v>
      </c>
      <c r="H82">
        <v>22.14</v>
      </c>
      <c r="I82">
        <v>72.3</v>
      </c>
      <c r="J82">
        <v>90.59</v>
      </c>
      <c r="K82">
        <v>61.18</v>
      </c>
      <c r="L82">
        <v>52.76</v>
      </c>
      <c r="M82">
        <v>62.36</v>
      </c>
      <c r="N82">
        <v>127.07</v>
      </c>
      <c r="O82">
        <v>45.05</v>
      </c>
      <c r="P82">
        <v>179.33</v>
      </c>
      <c r="Q82">
        <v>26.69</v>
      </c>
    </row>
    <row r="83" spans="2:17" x14ac:dyDescent="0.3">
      <c r="B83" s="2">
        <v>45247</v>
      </c>
      <c r="C83">
        <v>40.39</v>
      </c>
      <c r="D83">
        <v>450.79</v>
      </c>
      <c r="E83">
        <v>183.67</v>
      </c>
      <c r="F83">
        <v>29.3</v>
      </c>
      <c r="G83">
        <v>386.04</v>
      </c>
      <c r="H83">
        <v>22.08</v>
      </c>
      <c r="I83">
        <v>70.75</v>
      </c>
      <c r="J83">
        <v>90.04</v>
      </c>
      <c r="K83">
        <v>60.9</v>
      </c>
      <c r="L83">
        <v>52.31</v>
      </c>
      <c r="M83">
        <v>62.35</v>
      </c>
      <c r="N83">
        <v>126.3</v>
      </c>
      <c r="O83">
        <v>45.045000000000002</v>
      </c>
      <c r="P83">
        <v>178.29</v>
      </c>
      <c r="Q83">
        <v>26.12</v>
      </c>
    </row>
    <row r="84" spans="2:17" x14ac:dyDescent="0.3">
      <c r="B84" s="2">
        <v>45246</v>
      </c>
      <c r="C84">
        <v>40.229999999999997</v>
      </c>
      <c r="D84">
        <v>450.23</v>
      </c>
      <c r="E84">
        <v>183.69</v>
      </c>
      <c r="F84">
        <v>29.46</v>
      </c>
      <c r="G84">
        <v>385.95</v>
      </c>
      <c r="H84">
        <v>22.12</v>
      </c>
      <c r="I84">
        <v>68.05</v>
      </c>
      <c r="J84">
        <v>89.62</v>
      </c>
      <c r="K84">
        <v>60.07</v>
      </c>
      <c r="L84">
        <v>52.24</v>
      </c>
      <c r="M84">
        <v>61.39</v>
      </c>
      <c r="N84">
        <v>125.66</v>
      </c>
      <c r="O84">
        <v>44.98</v>
      </c>
      <c r="P84">
        <v>175.88</v>
      </c>
      <c r="Q84">
        <v>26.1</v>
      </c>
    </row>
    <row r="85" spans="2:17" x14ac:dyDescent="0.3">
      <c r="B85" s="2">
        <v>45245</v>
      </c>
      <c r="C85">
        <v>40.65</v>
      </c>
      <c r="D85">
        <v>449.68</v>
      </c>
      <c r="E85">
        <v>181.64</v>
      </c>
      <c r="F85">
        <v>29.44</v>
      </c>
      <c r="G85">
        <v>385.62</v>
      </c>
      <c r="H85">
        <v>22.29</v>
      </c>
      <c r="I85">
        <v>71.34</v>
      </c>
      <c r="J85">
        <v>88.52</v>
      </c>
      <c r="K85">
        <v>60.2</v>
      </c>
      <c r="L85">
        <v>52.18</v>
      </c>
      <c r="M85">
        <v>61.18</v>
      </c>
      <c r="N85">
        <v>125.66</v>
      </c>
      <c r="O85">
        <v>44.94</v>
      </c>
      <c r="P85">
        <v>178.77</v>
      </c>
      <c r="Q85">
        <v>27.21</v>
      </c>
    </row>
    <row r="86" spans="2:17" x14ac:dyDescent="0.3">
      <c r="B86" s="2">
        <v>45244</v>
      </c>
      <c r="C86">
        <v>40.369999999999997</v>
      </c>
      <c r="D86">
        <v>448.73</v>
      </c>
      <c r="E86">
        <v>182.12</v>
      </c>
      <c r="F86">
        <v>29.33</v>
      </c>
      <c r="G86">
        <v>385.33</v>
      </c>
      <c r="H86">
        <v>22.25</v>
      </c>
      <c r="I86">
        <v>72.69</v>
      </c>
      <c r="J86">
        <v>89.78</v>
      </c>
      <c r="K86">
        <v>60.21</v>
      </c>
      <c r="L86">
        <v>51.98</v>
      </c>
      <c r="M86">
        <v>61.64</v>
      </c>
      <c r="N86">
        <v>125.46</v>
      </c>
      <c r="O86">
        <v>45.08</v>
      </c>
      <c r="P86">
        <v>178.46</v>
      </c>
      <c r="Q86">
        <v>26.58</v>
      </c>
    </row>
    <row r="87" spans="2:17" x14ac:dyDescent="0.3">
      <c r="B87" s="2">
        <v>45243</v>
      </c>
      <c r="C87">
        <v>39.450000000000003</v>
      </c>
      <c r="D87">
        <v>440.19</v>
      </c>
      <c r="E87">
        <v>180.51</v>
      </c>
      <c r="F87">
        <v>29.8</v>
      </c>
      <c r="G87">
        <v>377.21</v>
      </c>
      <c r="H87">
        <v>22.36</v>
      </c>
      <c r="I87">
        <v>72.92</v>
      </c>
      <c r="J87">
        <v>87.79</v>
      </c>
      <c r="K87">
        <v>58.48</v>
      </c>
      <c r="L87">
        <v>50.64</v>
      </c>
      <c r="M87">
        <v>60.44</v>
      </c>
      <c r="N87">
        <v>122.88</v>
      </c>
      <c r="O87">
        <v>44.42</v>
      </c>
      <c r="P87">
        <v>169.17</v>
      </c>
      <c r="Q87">
        <v>26.02</v>
      </c>
    </row>
    <row r="88" spans="2:17" x14ac:dyDescent="0.3">
      <c r="B88" s="2">
        <v>45240</v>
      </c>
      <c r="C88">
        <v>39.380000000000003</v>
      </c>
      <c r="D88">
        <v>440.61</v>
      </c>
      <c r="E88">
        <v>179.51</v>
      </c>
      <c r="F88">
        <v>29.84</v>
      </c>
      <c r="G88">
        <v>378.39</v>
      </c>
      <c r="H88">
        <v>22.04</v>
      </c>
      <c r="I88">
        <v>71.790000000000006</v>
      </c>
      <c r="J88">
        <v>87.99</v>
      </c>
      <c r="K88">
        <v>58.33</v>
      </c>
      <c r="L88">
        <v>50.84</v>
      </c>
      <c r="M88">
        <v>60.47</v>
      </c>
      <c r="N88">
        <v>122.84</v>
      </c>
      <c r="O88">
        <v>44.49</v>
      </c>
      <c r="P88">
        <v>169.11</v>
      </c>
      <c r="Q88">
        <v>25.68</v>
      </c>
    </row>
    <row r="89" spans="2:17" x14ac:dyDescent="0.3">
      <c r="B89" s="2">
        <v>45239</v>
      </c>
      <c r="C89">
        <v>39.11</v>
      </c>
      <c r="D89">
        <v>433.84</v>
      </c>
      <c r="E89">
        <v>181.49</v>
      </c>
      <c r="F89">
        <v>29.86</v>
      </c>
      <c r="G89">
        <v>370.07</v>
      </c>
      <c r="H89">
        <v>22.13</v>
      </c>
      <c r="I89">
        <v>70.25</v>
      </c>
      <c r="J89">
        <v>87.5</v>
      </c>
      <c r="K89">
        <v>58.06</v>
      </c>
      <c r="L89">
        <v>50.32</v>
      </c>
      <c r="M89">
        <v>59.89</v>
      </c>
      <c r="N89">
        <v>121.31</v>
      </c>
      <c r="O89">
        <v>44.04</v>
      </c>
      <c r="P89">
        <v>167.24</v>
      </c>
      <c r="Q89">
        <v>25.76</v>
      </c>
    </row>
    <row r="90" spans="2:17" x14ac:dyDescent="0.3">
      <c r="B90" s="2">
        <v>45238</v>
      </c>
      <c r="C90">
        <v>39.46</v>
      </c>
      <c r="D90">
        <v>437.25</v>
      </c>
      <c r="E90">
        <v>180.77</v>
      </c>
      <c r="F90">
        <v>29.73</v>
      </c>
      <c r="G90">
        <v>372.94</v>
      </c>
      <c r="H90">
        <v>22.26</v>
      </c>
      <c r="I90">
        <v>70.19</v>
      </c>
      <c r="J90">
        <v>89.56</v>
      </c>
      <c r="K90">
        <v>58.07</v>
      </c>
      <c r="L90">
        <v>50.69</v>
      </c>
      <c r="M90">
        <v>59.64</v>
      </c>
      <c r="N90">
        <v>122.02</v>
      </c>
      <c r="O90">
        <v>44.33</v>
      </c>
      <c r="P90">
        <v>169.87</v>
      </c>
      <c r="Q90">
        <v>26.12</v>
      </c>
    </row>
    <row r="91" spans="2:17" x14ac:dyDescent="0.3">
      <c r="B91" s="2">
        <v>45237</v>
      </c>
      <c r="C91">
        <v>39.64</v>
      </c>
      <c r="D91">
        <v>436.93</v>
      </c>
      <c r="E91">
        <v>182.59</v>
      </c>
      <c r="F91">
        <v>29.74</v>
      </c>
      <c r="G91">
        <v>372.7</v>
      </c>
      <c r="H91">
        <v>22.16</v>
      </c>
      <c r="I91">
        <v>71.8</v>
      </c>
      <c r="J91">
        <v>88.06</v>
      </c>
      <c r="K91">
        <v>57.79</v>
      </c>
      <c r="L91">
        <v>51.02</v>
      </c>
      <c r="M91">
        <v>60.64</v>
      </c>
      <c r="N91">
        <v>121.99</v>
      </c>
      <c r="O91">
        <v>44.21</v>
      </c>
      <c r="P91">
        <v>171.7</v>
      </c>
      <c r="Q91">
        <v>26.31</v>
      </c>
    </row>
    <row r="92" spans="2:17" x14ac:dyDescent="0.3">
      <c r="B92" s="2">
        <v>45236</v>
      </c>
      <c r="C92">
        <v>39.630000000000003</v>
      </c>
      <c r="D92">
        <v>435.69</v>
      </c>
      <c r="E92">
        <v>183.35</v>
      </c>
      <c r="F92">
        <v>29.64</v>
      </c>
      <c r="G92">
        <v>369.21</v>
      </c>
      <c r="H92">
        <v>22.46</v>
      </c>
      <c r="I92">
        <v>74.91</v>
      </c>
      <c r="J92">
        <v>86.78</v>
      </c>
      <c r="K92">
        <v>58.05</v>
      </c>
      <c r="L92">
        <v>51.16</v>
      </c>
      <c r="M92">
        <v>61.2</v>
      </c>
      <c r="N92">
        <v>121.89</v>
      </c>
      <c r="O92">
        <v>44.19</v>
      </c>
      <c r="P92">
        <v>172.31</v>
      </c>
      <c r="Q92">
        <v>26.43</v>
      </c>
    </row>
    <row r="93" spans="2:17" x14ac:dyDescent="0.3">
      <c r="B93" s="2">
        <v>45233</v>
      </c>
      <c r="C93">
        <v>39.51</v>
      </c>
      <c r="D93">
        <v>434.69</v>
      </c>
      <c r="E93">
        <v>184.79</v>
      </c>
      <c r="F93">
        <v>29.61</v>
      </c>
      <c r="G93">
        <v>367.71</v>
      </c>
      <c r="H93">
        <v>22.4</v>
      </c>
      <c r="I93">
        <v>74.849999999999994</v>
      </c>
      <c r="J93">
        <v>87.63</v>
      </c>
      <c r="K93">
        <v>58.24</v>
      </c>
      <c r="L93">
        <v>50.68</v>
      </c>
      <c r="M93">
        <v>62</v>
      </c>
      <c r="N93">
        <v>121.93</v>
      </c>
      <c r="O93">
        <v>44.15</v>
      </c>
      <c r="P93">
        <v>174.49</v>
      </c>
      <c r="Q93">
        <v>26.35</v>
      </c>
    </row>
    <row r="94" spans="2:17" x14ac:dyDescent="0.3">
      <c r="B94" s="2">
        <v>45232</v>
      </c>
      <c r="C94">
        <v>38.799999999999997</v>
      </c>
      <c r="D94">
        <v>430.76</v>
      </c>
      <c r="E94">
        <v>184.12</v>
      </c>
      <c r="F94">
        <v>29.89</v>
      </c>
      <c r="G94">
        <v>363.44</v>
      </c>
      <c r="H94">
        <v>22.24</v>
      </c>
      <c r="I94">
        <v>76.180000000000007</v>
      </c>
      <c r="J94">
        <v>87.04</v>
      </c>
      <c r="K94">
        <v>57.76</v>
      </c>
      <c r="L94">
        <v>49.89</v>
      </c>
      <c r="M94">
        <v>60.95</v>
      </c>
      <c r="N94">
        <v>120.72</v>
      </c>
      <c r="O94">
        <v>43.83</v>
      </c>
      <c r="P94">
        <v>169.87</v>
      </c>
      <c r="Q94">
        <v>25.75</v>
      </c>
    </row>
    <row r="95" spans="2:17" x14ac:dyDescent="0.3">
      <c r="B95" s="2">
        <v>45231</v>
      </c>
      <c r="C95">
        <v>38.21</v>
      </c>
      <c r="D95">
        <v>422.66</v>
      </c>
      <c r="E95">
        <v>183.51</v>
      </c>
      <c r="F95">
        <v>30.04</v>
      </c>
      <c r="G95">
        <v>356.96</v>
      </c>
      <c r="H95">
        <v>21.98</v>
      </c>
      <c r="I95">
        <v>74.75</v>
      </c>
      <c r="J95">
        <v>85.1</v>
      </c>
      <c r="K95">
        <v>56.52</v>
      </c>
      <c r="L95">
        <v>48.87</v>
      </c>
      <c r="M95">
        <v>59.97</v>
      </c>
      <c r="N95">
        <v>118.32</v>
      </c>
      <c r="O95">
        <v>43.4</v>
      </c>
      <c r="P95">
        <v>165.46</v>
      </c>
      <c r="Q95">
        <v>25.48</v>
      </c>
    </row>
    <row r="96" spans="2:17" x14ac:dyDescent="0.3">
      <c r="B96" s="2">
        <v>45230</v>
      </c>
      <c r="C96">
        <v>37.94</v>
      </c>
      <c r="D96">
        <v>418.2</v>
      </c>
      <c r="E96">
        <v>184.09</v>
      </c>
      <c r="F96">
        <v>30.03</v>
      </c>
      <c r="G96">
        <v>350.87</v>
      </c>
      <c r="H96">
        <v>22.01</v>
      </c>
      <c r="I96">
        <v>75.02</v>
      </c>
      <c r="J96">
        <v>83.58</v>
      </c>
      <c r="K96">
        <v>56.14</v>
      </c>
      <c r="L96">
        <v>48.21</v>
      </c>
      <c r="M96">
        <v>58.96</v>
      </c>
      <c r="N96">
        <v>117.11</v>
      </c>
      <c r="O96">
        <v>43.24</v>
      </c>
      <c r="P96">
        <v>164.52</v>
      </c>
      <c r="Q96">
        <v>25.52</v>
      </c>
    </row>
    <row r="97" spans="2:17" x14ac:dyDescent="0.3">
      <c r="B97" s="2">
        <v>45229</v>
      </c>
      <c r="C97">
        <v>38.119999999999997</v>
      </c>
      <c r="D97">
        <v>415.59</v>
      </c>
      <c r="E97">
        <v>185.1</v>
      </c>
      <c r="F97">
        <v>29.85</v>
      </c>
      <c r="G97">
        <v>349.2</v>
      </c>
      <c r="H97">
        <v>21.9</v>
      </c>
      <c r="I97">
        <v>76.05</v>
      </c>
      <c r="J97">
        <v>83.99</v>
      </c>
      <c r="K97">
        <v>56.04</v>
      </c>
      <c r="L97">
        <v>48.37</v>
      </c>
      <c r="M97">
        <v>58.25</v>
      </c>
      <c r="N97">
        <v>116.43</v>
      </c>
      <c r="O97">
        <v>43.33</v>
      </c>
      <c r="P97">
        <v>163.11000000000001</v>
      </c>
      <c r="Q97">
        <v>25.94</v>
      </c>
    </row>
    <row r="98" spans="2:17" x14ac:dyDescent="0.3">
      <c r="B98" s="2">
        <v>45226</v>
      </c>
      <c r="C98">
        <v>37.78</v>
      </c>
      <c r="D98">
        <v>410.68</v>
      </c>
      <c r="E98">
        <v>186.15</v>
      </c>
      <c r="F98">
        <v>29.97</v>
      </c>
      <c r="G98">
        <v>345.31</v>
      </c>
      <c r="H98">
        <v>22.05</v>
      </c>
      <c r="I98">
        <v>78.36</v>
      </c>
      <c r="J98">
        <v>84.37</v>
      </c>
      <c r="K98">
        <v>55.18</v>
      </c>
      <c r="L98">
        <v>47.86</v>
      </c>
      <c r="M98">
        <v>57.82</v>
      </c>
      <c r="N98">
        <v>115.01</v>
      </c>
      <c r="O98">
        <v>42.96</v>
      </c>
      <c r="P98">
        <v>162.21</v>
      </c>
      <c r="Q98">
        <v>25.67</v>
      </c>
    </row>
    <row r="99" spans="2:17" x14ac:dyDescent="0.3">
      <c r="B99" s="2">
        <v>45225</v>
      </c>
      <c r="C99">
        <v>37.74</v>
      </c>
      <c r="D99">
        <v>412.55</v>
      </c>
      <c r="E99">
        <v>184.01</v>
      </c>
      <c r="F99">
        <v>30.01</v>
      </c>
      <c r="G99">
        <v>343.66</v>
      </c>
      <c r="H99">
        <v>21.85</v>
      </c>
      <c r="I99">
        <v>76.89</v>
      </c>
      <c r="J99">
        <v>84.73</v>
      </c>
      <c r="K99">
        <v>55.57</v>
      </c>
      <c r="L99">
        <v>48.02</v>
      </c>
      <c r="M99">
        <v>57.34</v>
      </c>
      <c r="N99">
        <v>115.58</v>
      </c>
      <c r="O99">
        <v>42.73</v>
      </c>
      <c r="P99">
        <v>164.14</v>
      </c>
      <c r="Q99">
        <v>25.58</v>
      </c>
    </row>
    <row r="100" spans="2:17" x14ac:dyDescent="0.3">
      <c r="B100" s="2">
        <v>45224</v>
      </c>
      <c r="C100">
        <v>37.880000000000003</v>
      </c>
      <c r="D100">
        <v>417.55</v>
      </c>
      <c r="E100">
        <v>183.72</v>
      </c>
      <c r="F100">
        <v>29.94</v>
      </c>
      <c r="G100">
        <v>350.34</v>
      </c>
      <c r="H100">
        <v>21.81</v>
      </c>
      <c r="I100">
        <v>78.459999999999994</v>
      </c>
      <c r="J100">
        <v>83.45</v>
      </c>
      <c r="K100">
        <v>55.81</v>
      </c>
      <c r="L100">
        <v>48.41</v>
      </c>
      <c r="M100">
        <v>58.13</v>
      </c>
      <c r="N100">
        <v>116.77</v>
      </c>
      <c r="O100">
        <v>43.25</v>
      </c>
      <c r="P100">
        <v>163.72</v>
      </c>
      <c r="Q100">
        <v>25.53</v>
      </c>
    </row>
    <row r="101" spans="2:17" x14ac:dyDescent="0.3">
      <c r="B101" s="2">
        <v>45223</v>
      </c>
      <c r="C101">
        <v>38.29</v>
      </c>
      <c r="D101">
        <v>423.63</v>
      </c>
      <c r="E101">
        <v>182.95</v>
      </c>
      <c r="F101">
        <v>29.86</v>
      </c>
      <c r="G101">
        <v>359.13</v>
      </c>
      <c r="H101">
        <v>21.91</v>
      </c>
      <c r="I101">
        <v>76.930000000000007</v>
      </c>
      <c r="J101">
        <v>85.35</v>
      </c>
      <c r="K101">
        <v>56.31</v>
      </c>
      <c r="L101">
        <v>49</v>
      </c>
      <c r="M101">
        <v>58.36</v>
      </c>
      <c r="N101">
        <v>118.3</v>
      </c>
      <c r="O101">
        <v>43.75</v>
      </c>
      <c r="P101">
        <v>166.47</v>
      </c>
      <c r="Q101">
        <v>26.06</v>
      </c>
    </row>
    <row r="102" spans="2:17" x14ac:dyDescent="0.3">
      <c r="B102" s="2">
        <v>45222</v>
      </c>
      <c r="C102">
        <v>37.82</v>
      </c>
      <c r="D102">
        <v>420.46</v>
      </c>
      <c r="E102">
        <v>182.97</v>
      </c>
      <c r="F102">
        <v>29.69</v>
      </c>
      <c r="G102">
        <v>355.67</v>
      </c>
      <c r="H102">
        <v>21.93</v>
      </c>
      <c r="I102">
        <v>78.89</v>
      </c>
      <c r="J102">
        <v>84.24</v>
      </c>
      <c r="K102">
        <v>56.1</v>
      </c>
      <c r="L102">
        <v>48.66</v>
      </c>
      <c r="M102">
        <v>57.99</v>
      </c>
      <c r="N102">
        <v>117.5</v>
      </c>
      <c r="O102">
        <v>43.62</v>
      </c>
      <c r="P102">
        <v>165.03</v>
      </c>
      <c r="Q102">
        <v>25.25</v>
      </c>
    </row>
    <row r="103" spans="2:17" x14ac:dyDescent="0.3">
      <c r="B103" s="2">
        <v>45219</v>
      </c>
      <c r="C103">
        <v>37.9</v>
      </c>
      <c r="D103">
        <v>421.19</v>
      </c>
      <c r="E103">
        <v>183.59</v>
      </c>
      <c r="F103">
        <v>29.84</v>
      </c>
      <c r="G103">
        <v>354.6</v>
      </c>
      <c r="H103">
        <v>21.92</v>
      </c>
      <c r="I103">
        <v>80.7</v>
      </c>
      <c r="J103">
        <v>83.24</v>
      </c>
      <c r="K103">
        <v>55.98</v>
      </c>
      <c r="L103">
        <v>48.81</v>
      </c>
      <c r="M103">
        <v>58.13</v>
      </c>
      <c r="N103">
        <v>117.65</v>
      </c>
      <c r="O103">
        <v>43.98</v>
      </c>
      <c r="P103">
        <v>166.44</v>
      </c>
      <c r="Q103">
        <v>25.03</v>
      </c>
    </row>
    <row r="104" spans="2:17" x14ac:dyDescent="0.3">
      <c r="B104" s="2">
        <v>45218</v>
      </c>
      <c r="C104">
        <v>38.36</v>
      </c>
      <c r="D104">
        <v>426.43</v>
      </c>
      <c r="E104">
        <v>183.09</v>
      </c>
      <c r="F104">
        <v>29.83</v>
      </c>
      <c r="G104">
        <v>359.97</v>
      </c>
      <c r="H104">
        <v>21.97</v>
      </c>
      <c r="I104">
        <v>81.680000000000007</v>
      </c>
      <c r="J104">
        <v>82.77</v>
      </c>
      <c r="K104">
        <v>56.52</v>
      </c>
      <c r="L104">
        <v>49.32</v>
      </c>
      <c r="M104">
        <v>58.52</v>
      </c>
      <c r="N104">
        <v>118.98</v>
      </c>
      <c r="O104">
        <v>44.33</v>
      </c>
      <c r="P104">
        <v>168.62</v>
      </c>
      <c r="Q104">
        <v>25.56</v>
      </c>
    </row>
    <row r="105" spans="2:17" x14ac:dyDescent="0.3">
      <c r="B105" s="2">
        <v>45217</v>
      </c>
      <c r="C105">
        <v>38.5</v>
      </c>
      <c r="D105">
        <v>430.21</v>
      </c>
      <c r="E105">
        <v>180.87</v>
      </c>
      <c r="F105">
        <v>29.92</v>
      </c>
      <c r="G105">
        <v>363.37</v>
      </c>
      <c r="H105">
        <v>21.92</v>
      </c>
      <c r="I105">
        <v>79.84</v>
      </c>
      <c r="J105">
        <v>84.5</v>
      </c>
      <c r="K105">
        <v>56.99</v>
      </c>
      <c r="L105">
        <v>49.42</v>
      </c>
      <c r="M105">
        <v>58.95</v>
      </c>
      <c r="N105">
        <v>120.06</v>
      </c>
      <c r="O105">
        <v>44.22</v>
      </c>
      <c r="P105">
        <v>171.35</v>
      </c>
      <c r="Q105">
        <v>26.01</v>
      </c>
    </row>
    <row r="106" spans="2:17" x14ac:dyDescent="0.3">
      <c r="B106" s="2">
        <v>45216</v>
      </c>
      <c r="C106">
        <v>39.14</v>
      </c>
      <c r="D106">
        <v>436.02</v>
      </c>
      <c r="E106">
        <v>178.29</v>
      </c>
      <c r="F106">
        <v>29.81</v>
      </c>
      <c r="G106">
        <v>368.2</v>
      </c>
      <c r="H106">
        <v>21.86</v>
      </c>
      <c r="I106">
        <v>78.8</v>
      </c>
      <c r="J106">
        <v>85.25</v>
      </c>
      <c r="K106">
        <v>58.06</v>
      </c>
      <c r="L106">
        <v>50.13</v>
      </c>
      <c r="M106">
        <v>59.89</v>
      </c>
      <c r="N106">
        <v>121.84</v>
      </c>
      <c r="O106">
        <v>44.77</v>
      </c>
      <c r="P106">
        <v>174.95</v>
      </c>
      <c r="Q106">
        <v>26.45</v>
      </c>
    </row>
    <row r="107" spans="2:17" x14ac:dyDescent="0.3">
      <c r="B107" s="2">
        <v>45215</v>
      </c>
      <c r="C107">
        <v>39.31</v>
      </c>
      <c r="D107">
        <v>436.04</v>
      </c>
      <c r="E107">
        <v>177.96</v>
      </c>
      <c r="F107">
        <v>29.8</v>
      </c>
      <c r="G107">
        <v>369.41</v>
      </c>
      <c r="H107">
        <v>21.73</v>
      </c>
      <c r="I107">
        <v>78.39</v>
      </c>
      <c r="J107">
        <v>86.2</v>
      </c>
      <c r="K107">
        <v>58.12</v>
      </c>
      <c r="L107">
        <v>50.17</v>
      </c>
      <c r="M107">
        <v>59.77</v>
      </c>
      <c r="N107">
        <v>121.85</v>
      </c>
      <c r="O107">
        <v>44.76</v>
      </c>
      <c r="P107">
        <v>173.02</v>
      </c>
      <c r="Q107">
        <v>26.65</v>
      </c>
    </row>
    <row r="108" spans="2:17" x14ac:dyDescent="0.3">
      <c r="B108" s="2">
        <v>45212</v>
      </c>
      <c r="C108">
        <v>39.03</v>
      </c>
      <c r="D108">
        <v>431.5</v>
      </c>
      <c r="E108">
        <v>178.83</v>
      </c>
      <c r="F108">
        <v>29.93</v>
      </c>
      <c r="G108">
        <v>365.28</v>
      </c>
      <c r="H108">
        <v>21.71</v>
      </c>
      <c r="I108">
        <v>78.989999999999995</v>
      </c>
      <c r="J108">
        <v>87.61</v>
      </c>
      <c r="K108">
        <v>57.59</v>
      </c>
      <c r="L108">
        <v>49.67</v>
      </c>
      <c r="M108">
        <v>59.58</v>
      </c>
      <c r="N108">
        <v>120.68</v>
      </c>
      <c r="O108">
        <v>44.46</v>
      </c>
      <c r="P108">
        <v>170.27</v>
      </c>
      <c r="Q108">
        <v>26.48</v>
      </c>
    </row>
    <row r="109" spans="2:17" x14ac:dyDescent="0.3">
      <c r="B109" s="2">
        <v>45211</v>
      </c>
      <c r="C109">
        <v>39.18</v>
      </c>
      <c r="D109">
        <v>433.66</v>
      </c>
      <c r="E109">
        <v>173.26</v>
      </c>
      <c r="F109">
        <v>29.91</v>
      </c>
      <c r="G109">
        <v>369.93</v>
      </c>
      <c r="H109">
        <v>21.61</v>
      </c>
      <c r="I109">
        <v>75.42</v>
      </c>
      <c r="J109">
        <v>86.07</v>
      </c>
      <c r="K109">
        <v>58.12</v>
      </c>
      <c r="L109">
        <v>49.86</v>
      </c>
      <c r="M109">
        <v>60.33</v>
      </c>
      <c r="N109">
        <v>121.38</v>
      </c>
      <c r="O109">
        <v>44.32</v>
      </c>
      <c r="P109">
        <v>171.7</v>
      </c>
      <c r="Q109">
        <v>26.68</v>
      </c>
    </row>
    <row r="110" spans="2:17" x14ac:dyDescent="0.3">
      <c r="B110" s="2">
        <v>45210</v>
      </c>
      <c r="C110">
        <v>39.6</v>
      </c>
      <c r="D110">
        <v>436.32</v>
      </c>
      <c r="E110">
        <v>173.79</v>
      </c>
      <c r="F110">
        <v>29.66</v>
      </c>
      <c r="G110">
        <v>371.22</v>
      </c>
      <c r="H110">
        <v>21.41</v>
      </c>
      <c r="I110">
        <v>75.67</v>
      </c>
      <c r="J110">
        <v>88.47</v>
      </c>
      <c r="K110">
        <v>58.79</v>
      </c>
      <c r="L110">
        <v>50.27</v>
      </c>
      <c r="M110">
        <v>60.18</v>
      </c>
      <c r="N110">
        <v>122.32</v>
      </c>
      <c r="O110">
        <v>44.68</v>
      </c>
      <c r="P110">
        <v>175.67</v>
      </c>
      <c r="Q110">
        <v>27.15</v>
      </c>
    </row>
    <row r="111" spans="2:17" x14ac:dyDescent="0.3">
      <c r="B111" s="2">
        <v>45209</v>
      </c>
      <c r="C111">
        <v>39.479999999999997</v>
      </c>
      <c r="D111">
        <v>434.54</v>
      </c>
      <c r="E111">
        <v>172.53</v>
      </c>
      <c r="F111">
        <v>29.66</v>
      </c>
      <c r="G111">
        <v>368.59</v>
      </c>
      <c r="H111">
        <v>21.55</v>
      </c>
      <c r="I111">
        <v>76.709999999999994</v>
      </c>
      <c r="J111">
        <v>86.66</v>
      </c>
      <c r="K111">
        <v>58.4</v>
      </c>
      <c r="L111">
        <v>49.98</v>
      </c>
      <c r="M111">
        <v>60.33</v>
      </c>
      <c r="N111">
        <v>121.78</v>
      </c>
      <c r="O111">
        <v>44.59</v>
      </c>
      <c r="P111">
        <v>175.97</v>
      </c>
      <c r="Q111">
        <v>26.89</v>
      </c>
    </row>
    <row r="112" spans="2:17" x14ac:dyDescent="0.3">
      <c r="B112" s="2">
        <v>45208</v>
      </c>
      <c r="C112">
        <v>38.86</v>
      </c>
      <c r="D112">
        <v>432.29</v>
      </c>
      <c r="E112">
        <v>172.82</v>
      </c>
      <c r="F112">
        <v>29.73</v>
      </c>
      <c r="G112">
        <v>366.56</v>
      </c>
      <c r="H112">
        <v>21.57</v>
      </c>
      <c r="I112">
        <v>77.13</v>
      </c>
      <c r="J112">
        <v>86.78</v>
      </c>
      <c r="K112">
        <v>57.5</v>
      </c>
      <c r="L112">
        <v>49.37</v>
      </c>
      <c r="M112">
        <v>59.55</v>
      </c>
      <c r="N112">
        <v>120.79</v>
      </c>
      <c r="O112">
        <v>44.09</v>
      </c>
      <c r="P112">
        <v>174</v>
      </c>
      <c r="Q112">
        <v>26.22</v>
      </c>
    </row>
    <row r="113" spans="2:17" x14ac:dyDescent="0.3">
      <c r="B113" s="2">
        <v>45205</v>
      </c>
      <c r="C113">
        <v>39.1</v>
      </c>
      <c r="D113">
        <v>429.54</v>
      </c>
      <c r="E113">
        <v>169.7</v>
      </c>
      <c r="F113">
        <v>29.74</v>
      </c>
      <c r="G113">
        <v>364.7</v>
      </c>
      <c r="H113">
        <v>21.58</v>
      </c>
      <c r="I113">
        <v>74.16</v>
      </c>
      <c r="J113">
        <v>84.79</v>
      </c>
      <c r="K113">
        <v>57.68</v>
      </c>
      <c r="L113">
        <v>49.68</v>
      </c>
      <c r="M113">
        <v>59.38</v>
      </c>
      <c r="N113">
        <v>120.25</v>
      </c>
      <c r="O113">
        <v>44.58</v>
      </c>
      <c r="P113">
        <v>173</v>
      </c>
      <c r="Q113">
        <v>26.23</v>
      </c>
    </row>
    <row r="114" spans="2:17" x14ac:dyDescent="0.3">
      <c r="B114" s="2">
        <v>45204</v>
      </c>
      <c r="C114">
        <v>38.57</v>
      </c>
      <c r="D114">
        <v>424.5</v>
      </c>
      <c r="E114">
        <v>168.83</v>
      </c>
      <c r="F114">
        <v>29.8</v>
      </c>
      <c r="G114">
        <v>358.69</v>
      </c>
      <c r="H114">
        <v>21.44</v>
      </c>
      <c r="I114">
        <v>73.989999999999995</v>
      </c>
      <c r="J114">
        <v>85.83</v>
      </c>
      <c r="K114">
        <v>56.94</v>
      </c>
      <c r="L114">
        <v>49.15</v>
      </c>
      <c r="M114">
        <v>59.23</v>
      </c>
      <c r="N114">
        <v>118.88</v>
      </c>
      <c r="O114">
        <v>44.16</v>
      </c>
      <c r="P114">
        <v>171.35</v>
      </c>
      <c r="Q114">
        <v>25.69</v>
      </c>
    </row>
    <row r="115" spans="2:17" x14ac:dyDescent="0.3">
      <c r="B115" s="2">
        <v>45203</v>
      </c>
      <c r="C115">
        <v>38.409999999999997</v>
      </c>
      <c r="D115">
        <v>424.66</v>
      </c>
      <c r="E115">
        <v>169.14</v>
      </c>
      <c r="F115">
        <v>29.9</v>
      </c>
      <c r="G115">
        <v>359.75</v>
      </c>
      <c r="H115">
        <v>21.32</v>
      </c>
      <c r="I115">
        <v>75.59</v>
      </c>
      <c r="J115">
        <v>86.26</v>
      </c>
      <c r="K115">
        <v>56.61</v>
      </c>
      <c r="L115">
        <v>48.99</v>
      </c>
      <c r="M115">
        <v>58.09</v>
      </c>
      <c r="N115">
        <v>118.63</v>
      </c>
      <c r="O115">
        <v>43.87</v>
      </c>
      <c r="P115">
        <v>171.22</v>
      </c>
      <c r="Q115">
        <v>25.53</v>
      </c>
    </row>
    <row r="116" spans="2:17" x14ac:dyDescent="0.3">
      <c r="B116" s="2">
        <v>45202</v>
      </c>
      <c r="C116">
        <v>38.57</v>
      </c>
      <c r="D116">
        <v>421.59</v>
      </c>
      <c r="E116">
        <v>169.16</v>
      </c>
      <c r="F116">
        <v>29.99</v>
      </c>
      <c r="G116">
        <v>354.92</v>
      </c>
      <c r="H116">
        <v>21.37</v>
      </c>
      <c r="I116">
        <v>79.930000000000007</v>
      </c>
      <c r="J116">
        <v>85.06</v>
      </c>
      <c r="K116">
        <v>56.33</v>
      </c>
      <c r="L116">
        <v>49.06</v>
      </c>
      <c r="M116">
        <v>58.73</v>
      </c>
      <c r="N116">
        <v>117.94</v>
      </c>
      <c r="O116">
        <v>43.95</v>
      </c>
      <c r="P116">
        <v>171.14</v>
      </c>
      <c r="Q116">
        <v>25.75</v>
      </c>
    </row>
    <row r="117" spans="2:17" x14ac:dyDescent="0.3">
      <c r="B117" s="2">
        <v>45201</v>
      </c>
      <c r="C117">
        <v>39.07</v>
      </c>
      <c r="D117">
        <v>427.31</v>
      </c>
      <c r="E117">
        <v>169.65</v>
      </c>
      <c r="F117">
        <v>29.96</v>
      </c>
      <c r="G117">
        <v>361.26</v>
      </c>
      <c r="H117">
        <v>21.58</v>
      </c>
      <c r="I117">
        <v>79.39</v>
      </c>
      <c r="J117">
        <v>86.93</v>
      </c>
      <c r="K117">
        <v>56.94</v>
      </c>
      <c r="L117">
        <v>49.59</v>
      </c>
      <c r="M117">
        <v>59.77</v>
      </c>
      <c r="N117">
        <v>119.51</v>
      </c>
      <c r="O117">
        <v>44.21</v>
      </c>
      <c r="P117">
        <v>174.07</v>
      </c>
      <c r="Q117">
        <v>26.37</v>
      </c>
    </row>
    <row r="118" spans="2:17" x14ac:dyDescent="0.3">
      <c r="B118" s="2">
        <v>45198</v>
      </c>
      <c r="C118">
        <v>39.21</v>
      </c>
      <c r="D118">
        <v>427.48</v>
      </c>
      <c r="E118">
        <v>171.45</v>
      </c>
      <c r="F118">
        <v>29.73</v>
      </c>
      <c r="G118">
        <v>358.27</v>
      </c>
      <c r="H118">
        <v>21.41</v>
      </c>
      <c r="I118">
        <v>80.86</v>
      </c>
      <c r="J118">
        <v>88.69</v>
      </c>
      <c r="K118">
        <v>57.93</v>
      </c>
      <c r="L118">
        <v>49.83</v>
      </c>
      <c r="M118">
        <v>60.29</v>
      </c>
      <c r="N118">
        <v>120.17</v>
      </c>
      <c r="O118">
        <v>44.22</v>
      </c>
      <c r="P118">
        <v>176.74</v>
      </c>
      <c r="Q118">
        <v>26.53</v>
      </c>
    </row>
    <row r="119" spans="2:17" x14ac:dyDescent="0.3">
      <c r="B119" s="2">
        <v>45197</v>
      </c>
      <c r="C119">
        <v>39.17</v>
      </c>
      <c r="D119">
        <v>428.52</v>
      </c>
      <c r="E119">
        <v>173.23</v>
      </c>
      <c r="F119">
        <v>29.71</v>
      </c>
      <c r="G119">
        <v>358.01</v>
      </c>
      <c r="H119">
        <v>21.8</v>
      </c>
      <c r="I119">
        <v>81.569999999999993</v>
      </c>
      <c r="J119">
        <v>88.68</v>
      </c>
      <c r="K119">
        <v>57.85</v>
      </c>
      <c r="L119">
        <v>49.93</v>
      </c>
      <c r="M119">
        <v>61.15</v>
      </c>
      <c r="N119">
        <v>120.52</v>
      </c>
      <c r="O119">
        <v>44.25</v>
      </c>
      <c r="P119">
        <v>177.58</v>
      </c>
      <c r="Q119">
        <v>26.26</v>
      </c>
    </row>
    <row r="120" spans="2:17" x14ac:dyDescent="0.3">
      <c r="B120" s="2">
        <v>45196</v>
      </c>
      <c r="C120">
        <v>39.090000000000003</v>
      </c>
      <c r="D120">
        <v>426.05</v>
      </c>
      <c r="E120">
        <v>174.1</v>
      </c>
      <c r="F120">
        <v>29.87</v>
      </c>
      <c r="G120">
        <v>355.04</v>
      </c>
      <c r="H120">
        <v>21.61</v>
      </c>
      <c r="I120">
        <v>82.9</v>
      </c>
      <c r="J120">
        <v>88.41</v>
      </c>
      <c r="K120">
        <v>57.29</v>
      </c>
      <c r="L120">
        <v>49.7</v>
      </c>
      <c r="M120">
        <v>61.03</v>
      </c>
      <c r="N120">
        <v>119.58</v>
      </c>
      <c r="O120">
        <v>44.59</v>
      </c>
      <c r="P120">
        <v>175.99</v>
      </c>
      <c r="Q120">
        <v>26.41</v>
      </c>
    </row>
    <row r="121" spans="2:17" x14ac:dyDescent="0.3">
      <c r="B121" s="2">
        <v>45195</v>
      </c>
      <c r="C121">
        <v>39.04</v>
      </c>
      <c r="D121">
        <v>425.88</v>
      </c>
      <c r="E121">
        <v>176.28</v>
      </c>
      <c r="F121">
        <v>29.73</v>
      </c>
      <c r="G121">
        <v>354.21</v>
      </c>
      <c r="H121">
        <v>21.67</v>
      </c>
      <c r="I121">
        <v>80.88</v>
      </c>
      <c r="J121">
        <v>88.87</v>
      </c>
      <c r="K121">
        <v>57.54</v>
      </c>
      <c r="L121">
        <v>49.68</v>
      </c>
      <c r="M121">
        <v>60.77</v>
      </c>
      <c r="N121">
        <v>119.67</v>
      </c>
      <c r="O121">
        <v>44.32</v>
      </c>
      <c r="P121">
        <v>174.36</v>
      </c>
      <c r="Q121">
        <v>26.35</v>
      </c>
    </row>
    <row r="122" spans="2:17" x14ac:dyDescent="0.3">
      <c r="B122" s="2">
        <v>45194</v>
      </c>
      <c r="C122">
        <v>39.5</v>
      </c>
      <c r="D122">
        <v>432.23</v>
      </c>
      <c r="E122">
        <v>177.7</v>
      </c>
      <c r="F122">
        <v>29.64</v>
      </c>
      <c r="G122">
        <v>359.61</v>
      </c>
      <c r="H122">
        <v>21.75</v>
      </c>
      <c r="I122">
        <v>80.39</v>
      </c>
      <c r="J122">
        <v>89.18</v>
      </c>
      <c r="K122">
        <v>58.27</v>
      </c>
      <c r="L122">
        <v>50.41</v>
      </c>
      <c r="M122">
        <v>61.72</v>
      </c>
      <c r="N122">
        <v>121.39</v>
      </c>
      <c r="O122">
        <v>44.63</v>
      </c>
      <c r="P122">
        <v>177.46</v>
      </c>
      <c r="Q122">
        <v>26.72</v>
      </c>
    </row>
    <row r="123" spans="2:17" x14ac:dyDescent="0.3">
      <c r="B123" s="2">
        <v>45191</v>
      </c>
      <c r="C123">
        <v>39.65</v>
      </c>
      <c r="D123">
        <v>430.42</v>
      </c>
      <c r="E123">
        <v>178.62</v>
      </c>
      <c r="F123">
        <v>29.53</v>
      </c>
      <c r="G123">
        <v>357.91</v>
      </c>
      <c r="H123">
        <v>21.86</v>
      </c>
      <c r="I123">
        <v>80.63</v>
      </c>
      <c r="J123">
        <v>91.43</v>
      </c>
      <c r="K123">
        <v>58.67</v>
      </c>
      <c r="L123">
        <v>50.41</v>
      </c>
      <c r="M123">
        <v>61.8</v>
      </c>
      <c r="N123">
        <v>121.17</v>
      </c>
      <c r="O123">
        <v>44.48</v>
      </c>
      <c r="P123">
        <v>176.67</v>
      </c>
      <c r="Q123">
        <v>27.14</v>
      </c>
    </row>
    <row r="124" spans="2:17" x14ac:dyDescent="0.3">
      <c r="B124" s="2">
        <v>45190</v>
      </c>
      <c r="C124">
        <v>39.19</v>
      </c>
      <c r="D124">
        <v>431.39</v>
      </c>
      <c r="E124">
        <v>178.05</v>
      </c>
      <c r="F124">
        <v>29.46</v>
      </c>
      <c r="G124">
        <v>357.86</v>
      </c>
      <c r="H124">
        <v>21.9</v>
      </c>
      <c r="I124">
        <v>80.41</v>
      </c>
      <c r="J124">
        <v>90.7</v>
      </c>
      <c r="K124">
        <v>58.8</v>
      </c>
      <c r="L124">
        <v>50.25</v>
      </c>
      <c r="M124">
        <v>61.63</v>
      </c>
      <c r="N124">
        <v>121.36</v>
      </c>
      <c r="O124">
        <v>44.45</v>
      </c>
      <c r="P124">
        <v>177.07</v>
      </c>
      <c r="Q124">
        <v>26.21</v>
      </c>
    </row>
    <row r="125" spans="2:17" x14ac:dyDescent="0.3">
      <c r="B125" s="2">
        <v>45189</v>
      </c>
      <c r="C125">
        <v>39.83</v>
      </c>
      <c r="D125">
        <v>438.64</v>
      </c>
      <c r="E125">
        <v>179.35</v>
      </c>
      <c r="F125">
        <v>29.44</v>
      </c>
      <c r="G125">
        <v>364.54</v>
      </c>
      <c r="H125">
        <v>22.21</v>
      </c>
      <c r="I125">
        <v>80.14</v>
      </c>
      <c r="J125">
        <v>93.09</v>
      </c>
      <c r="K125">
        <v>59.66</v>
      </c>
      <c r="L125">
        <v>51.07</v>
      </c>
      <c r="M125">
        <v>62.6</v>
      </c>
      <c r="N125">
        <v>123.43</v>
      </c>
      <c r="O125">
        <v>44.88</v>
      </c>
      <c r="P125">
        <v>179.86</v>
      </c>
      <c r="Q125">
        <v>26.79</v>
      </c>
    </row>
    <row r="126" spans="2:17" x14ac:dyDescent="0.3">
      <c r="B126" s="2">
        <v>45188</v>
      </c>
      <c r="C126">
        <v>39.950000000000003</v>
      </c>
      <c r="D126">
        <v>442.71</v>
      </c>
      <c r="E126">
        <v>179.22</v>
      </c>
      <c r="F126">
        <v>29.39</v>
      </c>
      <c r="G126">
        <v>369.87</v>
      </c>
      <c r="H126">
        <v>22.27</v>
      </c>
      <c r="I126">
        <v>81.5</v>
      </c>
      <c r="J126">
        <v>92.8</v>
      </c>
      <c r="K126">
        <v>59.55</v>
      </c>
      <c r="L126">
        <v>51.19</v>
      </c>
      <c r="M126">
        <v>63.45</v>
      </c>
      <c r="N126">
        <v>124.34</v>
      </c>
      <c r="O126">
        <v>45</v>
      </c>
      <c r="P126">
        <v>181.68</v>
      </c>
      <c r="Q126">
        <v>26.98</v>
      </c>
    </row>
    <row r="127" spans="2:17" x14ac:dyDescent="0.3">
      <c r="B127" s="2">
        <v>45187</v>
      </c>
      <c r="C127">
        <v>40.15</v>
      </c>
      <c r="D127">
        <v>443.63</v>
      </c>
      <c r="E127">
        <v>179.39</v>
      </c>
      <c r="F127">
        <v>29.37</v>
      </c>
      <c r="G127">
        <v>370.66</v>
      </c>
      <c r="H127">
        <v>22.18</v>
      </c>
      <c r="I127">
        <v>81.45</v>
      </c>
      <c r="J127">
        <v>93.49</v>
      </c>
      <c r="K127">
        <v>59.51</v>
      </c>
      <c r="L127">
        <v>51.47</v>
      </c>
      <c r="M127">
        <v>63.14</v>
      </c>
      <c r="N127">
        <v>124.52</v>
      </c>
      <c r="O127">
        <v>45.17</v>
      </c>
      <c r="P127">
        <v>182.39</v>
      </c>
      <c r="Q127">
        <v>27.05</v>
      </c>
    </row>
    <row r="128" spans="2:17" x14ac:dyDescent="0.3">
      <c r="B128" s="2">
        <v>45184</v>
      </c>
      <c r="C128">
        <v>40.54</v>
      </c>
      <c r="D128">
        <v>443.37</v>
      </c>
      <c r="E128">
        <v>178.34</v>
      </c>
      <c r="F128">
        <v>29.42</v>
      </c>
      <c r="G128">
        <v>370.81</v>
      </c>
      <c r="H128">
        <v>22.34</v>
      </c>
      <c r="I128">
        <v>81.290000000000006</v>
      </c>
      <c r="J128">
        <v>92.96</v>
      </c>
      <c r="K128">
        <v>60.19</v>
      </c>
      <c r="L128">
        <v>51.5</v>
      </c>
      <c r="M128">
        <v>62.99</v>
      </c>
      <c r="N128">
        <v>124.62</v>
      </c>
      <c r="O128">
        <v>45.12</v>
      </c>
      <c r="P128">
        <v>183.61</v>
      </c>
      <c r="Q128">
        <v>27.18</v>
      </c>
    </row>
    <row r="129" spans="2:17" x14ac:dyDescent="0.3">
      <c r="B129" s="2">
        <v>45183</v>
      </c>
      <c r="C129">
        <v>40.75</v>
      </c>
      <c r="D129">
        <v>450.36</v>
      </c>
      <c r="E129">
        <v>177.17</v>
      </c>
      <c r="F129">
        <v>29.44</v>
      </c>
      <c r="G129">
        <v>377.27</v>
      </c>
      <c r="H129">
        <v>22.21</v>
      </c>
      <c r="I129">
        <v>81.12</v>
      </c>
      <c r="J129">
        <v>93.53</v>
      </c>
      <c r="K129">
        <v>60.28</v>
      </c>
      <c r="L129">
        <v>51.72</v>
      </c>
      <c r="M129">
        <v>63.34</v>
      </c>
      <c r="N129">
        <v>125.72</v>
      </c>
      <c r="O129">
        <v>45.244999999999997</v>
      </c>
      <c r="P129">
        <v>185.55</v>
      </c>
      <c r="Q129">
        <v>27.3</v>
      </c>
    </row>
    <row r="130" spans="2:17" x14ac:dyDescent="0.3">
      <c r="B130" s="2">
        <v>45182</v>
      </c>
      <c r="C130">
        <v>40.51</v>
      </c>
      <c r="D130">
        <v>446.51</v>
      </c>
      <c r="E130">
        <v>177.08</v>
      </c>
      <c r="F130">
        <v>29.26</v>
      </c>
      <c r="G130">
        <v>374.21</v>
      </c>
      <c r="H130">
        <v>22.11</v>
      </c>
      <c r="I130">
        <v>79.680000000000007</v>
      </c>
      <c r="J130">
        <v>94.21</v>
      </c>
      <c r="K130">
        <v>59.57</v>
      </c>
      <c r="L130">
        <v>51.32</v>
      </c>
      <c r="M130">
        <v>62.28</v>
      </c>
      <c r="N130">
        <v>124.52</v>
      </c>
      <c r="O130">
        <v>45.11</v>
      </c>
      <c r="P130">
        <v>182.97</v>
      </c>
      <c r="Q130">
        <v>27.07</v>
      </c>
    </row>
    <row r="131" spans="2:17" x14ac:dyDescent="0.3">
      <c r="B131" s="2">
        <v>45181</v>
      </c>
      <c r="C131">
        <v>40.549999999999997</v>
      </c>
      <c r="D131">
        <v>445.99</v>
      </c>
      <c r="E131">
        <v>177.49</v>
      </c>
      <c r="F131">
        <v>29.24</v>
      </c>
      <c r="G131">
        <v>372.79</v>
      </c>
      <c r="H131">
        <v>22.04</v>
      </c>
      <c r="I131">
        <v>79.7</v>
      </c>
      <c r="J131">
        <v>94.23</v>
      </c>
      <c r="K131">
        <v>59.82</v>
      </c>
      <c r="L131">
        <v>51.24</v>
      </c>
      <c r="M131">
        <v>62.31</v>
      </c>
      <c r="N131">
        <v>124.48</v>
      </c>
      <c r="O131">
        <v>45.06</v>
      </c>
      <c r="P131">
        <v>184.18</v>
      </c>
      <c r="Q131">
        <v>27.3</v>
      </c>
    </row>
    <row r="132" spans="2:17" x14ac:dyDescent="0.3">
      <c r="B132" s="2">
        <v>45180</v>
      </c>
      <c r="C132">
        <v>40.659999999999997</v>
      </c>
      <c r="D132">
        <v>448.45</v>
      </c>
      <c r="E132">
        <v>178.41</v>
      </c>
      <c r="F132">
        <v>29.19</v>
      </c>
      <c r="G132">
        <v>376.97</v>
      </c>
      <c r="H132">
        <v>22.01</v>
      </c>
      <c r="I132">
        <v>78.37</v>
      </c>
      <c r="J132">
        <v>93.69</v>
      </c>
      <c r="K132">
        <v>60.21</v>
      </c>
      <c r="L132">
        <v>51.49</v>
      </c>
      <c r="M132">
        <v>62.32</v>
      </c>
      <c r="N132">
        <v>125.09</v>
      </c>
      <c r="O132">
        <v>45.46</v>
      </c>
      <c r="P132">
        <v>184.36</v>
      </c>
      <c r="Q132">
        <v>27.24</v>
      </c>
    </row>
    <row r="133" spans="2:17" x14ac:dyDescent="0.3">
      <c r="B133" s="2">
        <v>45177</v>
      </c>
      <c r="C133">
        <v>40.200000000000003</v>
      </c>
      <c r="D133">
        <v>445.52</v>
      </c>
      <c r="E133">
        <v>178.08</v>
      </c>
      <c r="F133">
        <v>29.33</v>
      </c>
      <c r="G133">
        <v>372.58</v>
      </c>
      <c r="H133">
        <v>21.85</v>
      </c>
      <c r="I133">
        <v>78.3</v>
      </c>
      <c r="J133">
        <v>94.37</v>
      </c>
      <c r="K133">
        <v>59.59</v>
      </c>
      <c r="L133">
        <v>50.95</v>
      </c>
      <c r="M133">
        <v>61.61</v>
      </c>
      <c r="N133">
        <v>124.12</v>
      </c>
      <c r="O133">
        <v>45.02</v>
      </c>
      <c r="P133">
        <v>183.92</v>
      </c>
      <c r="Q133">
        <v>26.88</v>
      </c>
    </row>
    <row r="134" spans="2:17" x14ac:dyDescent="0.3">
      <c r="B134" s="2">
        <v>45176</v>
      </c>
      <c r="C134">
        <v>40.119999999999997</v>
      </c>
      <c r="D134">
        <v>444.85</v>
      </c>
      <c r="E134">
        <v>178.02</v>
      </c>
      <c r="F134">
        <v>29.3</v>
      </c>
      <c r="G134">
        <v>372.06</v>
      </c>
      <c r="H134">
        <v>21.9</v>
      </c>
      <c r="I134">
        <v>77.95</v>
      </c>
      <c r="J134">
        <v>94.01</v>
      </c>
      <c r="K134">
        <v>59.5</v>
      </c>
      <c r="L134">
        <v>50.74</v>
      </c>
      <c r="M134">
        <v>62.23</v>
      </c>
      <c r="N134">
        <v>124.09</v>
      </c>
      <c r="O134">
        <v>44.55</v>
      </c>
      <c r="P134">
        <v>184.33</v>
      </c>
      <c r="Q134">
        <v>26.92</v>
      </c>
    </row>
    <row r="135" spans="2:17" x14ac:dyDescent="0.3">
      <c r="B135" s="2">
        <v>45175</v>
      </c>
      <c r="C135">
        <v>40.54</v>
      </c>
      <c r="D135">
        <v>446.22</v>
      </c>
      <c r="E135">
        <v>177.83</v>
      </c>
      <c r="F135">
        <v>29.23</v>
      </c>
      <c r="G135">
        <v>374.74</v>
      </c>
      <c r="H135">
        <v>21.94</v>
      </c>
      <c r="I135">
        <v>78.52</v>
      </c>
      <c r="J135">
        <v>93.75</v>
      </c>
      <c r="K135">
        <v>59.76</v>
      </c>
      <c r="L135">
        <v>50.98</v>
      </c>
      <c r="M135">
        <v>62.23</v>
      </c>
      <c r="N135">
        <v>124.45</v>
      </c>
      <c r="O135">
        <v>44.17</v>
      </c>
      <c r="P135">
        <v>186.13</v>
      </c>
      <c r="Q135">
        <v>27.71</v>
      </c>
    </row>
    <row r="136" spans="2:17" x14ac:dyDescent="0.3">
      <c r="B136" s="2">
        <v>45174</v>
      </c>
      <c r="C136">
        <v>40.729999999999997</v>
      </c>
      <c r="D136">
        <v>449.24</v>
      </c>
      <c r="E136">
        <v>178.64</v>
      </c>
      <c r="F136">
        <v>29.22</v>
      </c>
      <c r="G136">
        <v>378.07</v>
      </c>
      <c r="H136">
        <v>21.92</v>
      </c>
      <c r="I136">
        <v>77.760000000000005</v>
      </c>
      <c r="J136">
        <v>93.52</v>
      </c>
      <c r="K136">
        <v>59.98</v>
      </c>
      <c r="L136">
        <v>51.36</v>
      </c>
      <c r="M136">
        <v>62.07</v>
      </c>
      <c r="N136">
        <v>125.21</v>
      </c>
      <c r="O136">
        <v>44.35</v>
      </c>
      <c r="P136">
        <v>186.83</v>
      </c>
      <c r="Q136">
        <v>27.63</v>
      </c>
    </row>
    <row r="137" spans="2:17" x14ac:dyDescent="0.3">
      <c r="B137" s="2">
        <v>45170</v>
      </c>
      <c r="C137">
        <v>40.97</v>
      </c>
      <c r="D137">
        <v>451.19</v>
      </c>
      <c r="E137">
        <v>180.11</v>
      </c>
      <c r="F137">
        <v>29.07</v>
      </c>
      <c r="G137">
        <v>377.59</v>
      </c>
      <c r="H137">
        <v>21.78</v>
      </c>
      <c r="I137">
        <v>76.92</v>
      </c>
      <c r="J137">
        <v>94.85</v>
      </c>
      <c r="K137">
        <v>60.71</v>
      </c>
      <c r="L137">
        <v>51.64</v>
      </c>
      <c r="M137">
        <v>62.04</v>
      </c>
      <c r="N137">
        <v>125.91</v>
      </c>
      <c r="O137">
        <v>44.24</v>
      </c>
      <c r="P137">
        <v>190.85</v>
      </c>
      <c r="Q137">
        <v>28.04</v>
      </c>
    </row>
    <row r="138" spans="2:17" x14ac:dyDescent="0.3">
      <c r="B138" s="2">
        <v>45169</v>
      </c>
      <c r="C138">
        <v>40.53</v>
      </c>
      <c r="D138">
        <v>450.35</v>
      </c>
      <c r="E138">
        <v>180.02</v>
      </c>
      <c r="F138">
        <v>28.89</v>
      </c>
      <c r="G138">
        <v>377.99</v>
      </c>
      <c r="H138">
        <v>21.74</v>
      </c>
      <c r="I138">
        <v>75.06</v>
      </c>
      <c r="J138">
        <v>96.64</v>
      </c>
      <c r="K138">
        <v>60.92</v>
      </c>
      <c r="L138">
        <v>51.27</v>
      </c>
      <c r="M138">
        <v>61.64</v>
      </c>
      <c r="N138">
        <v>125.7</v>
      </c>
      <c r="O138">
        <v>43.97</v>
      </c>
      <c r="P138">
        <v>188.61</v>
      </c>
      <c r="Q138">
        <v>27.4</v>
      </c>
    </row>
    <row r="139" spans="2:17" x14ac:dyDescent="0.3">
      <c r="B139" s="2">
        <v>45168</v>
      </c>
      <c r="C139">
        <v>41.02</v>
      </c>
      <c r="D139">
        <v>451.01</v>
      </c>
      <c r="E139">
        <v>180.32</v>
      </c>
      <c r="F139">
        <v>28.75</v>
      </c>
      <c r="G139">
        <v>376.86</v>
      </c>
      <c r="H139">
        <v>21.85</v>
      </c>
      <c r="I139">
        <v>73.66</v>
      </c>
      <c r="J139">
        <v>96.21</v>
      </c>
      <c r="K139">
        <v>61.47</v>
      </c>
      <c r="L139">
        <v>51.93</v>
      </c>
      <c r="M139">
        <v>60.99</v>
      </c>
      <c r="N139">
        <v>125.89</v>
      </c>
      <c r="O139">
        <v>44.13</v>
      </c>
      <c r="P139">
        <v>188.94</v>
      </c>
      <c r="Q139">
        <v>27.76</v>
      </c>
    </row>
    <row r="140" spans="2:17" x14ac:dyDescent="0.3">
      <c r="B140" s="2">
        <v>45167</v>
      </c>
      <c r="C140">
        <v>41.17</v>
      </c>
      <c r="D140">
        <v>449.16</v>
      </c>
      <c r="E140">
        <v>179.87</v>
      </c>
      <c r="F140">
        <v>28.8</v>
      </c>
      <c r="G140">
        <v>374.77</v>
      </c>
      <c r="H140">
        <v>21.8</v>
      </c>
      <c r="I140">
        <v>73.319999999999993</v>
      </c>
      <c r="J140">
        <v>96.31</v>
      </c>
      <c r="K140">
        <v>61.5</v>
      </c>
      <c r="L140">
        <v>52.11</v>
      </c>
      <c r="M140">
        <v>61.1</v>
      </c>
      <c r="N140">
        <v>125.4</v>
      </c>
      <c r="O140">
        <v>44.19</v>
      </c>
      <c r="P140">
        <v>188.23</v>
      </c>
      <c r="Q140">
        <v>27.95</v>
      </c>
    </row>
    <row r="141" spans="2:17" x14ac:dyDescent="0.3">
      <c r="B141" s="2">
        <v>45166</v>
      </c>
      <c r="C141">
        <v>40.630000000000003</v>
      </c>
      <c r="D141">
        <v>442.76</v>
      </c>
      <c r="E141">
        <v>178.13</v>
      </c>
      <c r="F141">
        <v>28.96</v>
      </c>
      <c r="G141">
        <v>366.76</v>
      </c>
      <c r="H141">
        <v>21.83</v>
      </c>
      <c r="I141">
        <v>72.41</v>
      </c>
      <c r="J141">
        <v>95.32</v>
      </c>
      <c r="K141">
        <v>60.64</v>
      </c>
      <c r="L141">
        <v>51.67</v>
      </c>
      <c r="M141">
        <v>60.68</v>
      </c>
      <c r="N141">
        <v>123.64</v>
      </c>
      <c r="O141">
        <v>43.88</v>
      </c>
      <c r="P141">
        <v>185.64</v>
      </c>
      <c r="Q141">
        <v>27.41</v>
      </c>
    </row>
    <row r="142" spans="2:17" x14ac:dyDescent="0.3">
      <c r="B142" s="2">
        <v>45163</v>
      </c>
      <c r="C142">
        <v>40.229999999999997</v>
      </c>
      <c r="D142">
        <v>439.97</v>
      </c>
      <c r="E142">
        <v>177.62</v>
      </c>
      <c r="F142">
        <v>29.01</v>
      </c>
      <c r="G142">
        <v>364.02</v>
      </c>
      <c r="H142">
        <v>21.62</v>
      </c>
      <c r="I142">
        <v>72.45</v>
      </c>
      <c r="J142">
        <v>95.22</v>
      </c>
      <c r="K142">
        <v>60.01</v>
      </c>
      <c r="L142">
        <v>51.37</v>
      </c>
      <c r="M142">
        <v>59.97</v>
      </c>
      <c r="N142">
        <v>122.7</v>
      </c>
      <c r="O142">
        <v>43.76</v>
      </c>
      <c r="P142">
        <v>184</v>
      </c>
      <c r="Q142">
        <v>26.77</v>
      </c>
    </row>
    <row r="143" spans="2:17" x14ac:dyDescent="0.3">
      <c r="B143" s="2">
        <v>45162</v>
      </c>
      <c r="C143">
        <v>40.26</v>
      </c>
      <c r="D143">
        <v>436.89</v>
      </c>
      <c r="E143">
        <v>177.85</v>
      </c>
      <c r="F143">
        <v>28.97</v>
      </c>
      <c r="G143">
        <v>361.22</v>
      </c>
      <c r="H143">
        <v>21.56</v>
      </c>
      <c r="I143">
        <v>71.41</v>
      </c>
      <c r="J143">
        <v>94.91</v>
      </c>
      <c r="K143">
        <v>59.58</v>
      </c>
      <c r="L143">
        <v>51.3</v>
      </c>
      <c r="M143">
        <v>59.66</v>
      </c>
      <c r="N143">
        <v>121.87</v>
      </c>
      <c r="O143">
        <v>43.77</v>
      </c>
      <c r="P143">
        <v>183.22</v>
      </c>
      <c r="Q143">
        <v>26.82</v>
      </c>
    </row>
    <row r="144" spans="2:17" x14ac:dyDescent="0.3">
      <c r="B144" s="2">
        <v>45161</v>
      </c>
      <c r="C144">
        <v>40.43</v>
      </c>
      <c r="D144">
        <v>443.03</v>
      </c>
      <c r="E144">
        <v>177.89</v>
      </c>
      <c r="F144">
        <v>28.74</v>
      </c>
      <c r="G144">
        <v>369.11</v>
      </c>
      <c r="H144">
        <v>21.38</v>
      </c>
      <c r="I144">
        <v>71.36</v>
      </c>
      <c r="J144">
        <v>95.54</v>
      </c>
      <c r="K144">
        <v>60.42</v>
      </c>
      <c r="L144">
        <v>51.6</v>
      </c>
      <c r="M144">
        <v>60.45</v>
      </c>
      <c r="N144">
        <v>123.51</v>
      </c>
      <c r="O144">
        <v>44.19</v>
      </c>
      <c r="P144">
        <v>185.79</v>
      </c>
      <c r="Q144">
        <v>26.7</v>
      </c>
    </row>
    <row r="145" spans="2:17" x14ac:dyDescent="0.3">
      <c r="B145" s="2">
        <v>45160</v>
      </c>
      <c r="C145">
        <v>39.840000000000003</v>
      </c>
      <c r="D145">
        <v>438.15</v>
      </c>
      <c r="E145">
        <v>176.1</v>
      </c>
      <c r="F145">
        <v>28.84</v>
      </c>
      <c r="G145">
        <v>363.38</v>
      </c>
      <c r="H145">
        <v>21.16</v>
      </c>
      <c r="I145">
        <v>72.28</v>
      </c>
      <c r="J145">
        <v>93.23</v>
      </c>
      <c r="K145">
        <v>59.92</v>
      </c>
      <c r="L145">
        <v>50.77</v>
      </c>
      <c r="M145">
        <v>59.66</v>
      </c>
      <c r="N145">
        <v>122.21</v>
      </c>
      <c r="O145">
        <v>43.51</v>
      </c>
      <c r="P145">
        <v>183.83</v>
      </c>
      <c r="Q145">
        <v>26.14</v>
      </c>
    </row>
    <row r="146" spans="2:17" x14ac:dyDescent="0.3">
      <c r="B146" s="2">
        <v>45159</v>
      </c>
      <c r="C146">
        <v>39.909999999999997</v>
      </c>
      <c r="D146">
        <v>439.34</v>
      </c>
      <c r="E146">
        <v>175.81</v>
      </c>
      <c r="F146">
        <v>28.74</v>
      </c>
      <c r="G146">
        <v>363.9</v>
      </c>
      <c r="H146">
        <v>21.29</v>
      </c>
      <c r="I146">
        <v>72.58</v>
      </c>
      <c r="J146">
        <v>92.52</v>
      </c>
      <c r="K146">
        <v>60.14</v>
      </c>
      <c r="L146">
        <v>50.86</v>
      </c>
      <c r="M146">
        <v>59.37</v>
      </c>
      <c r="N146">
        <v>122.57</v>
      </c>
      <c r="O146">
        <v>43.6</v>
      </c>
      <c r="P146">
        <v>184.38</v>
      </c>
      <c r="Q146">
        <v>26.15</v>
      </c>
    </row>
    <row r="147" spans="2:17" x14ac:dyDescent="0.3">
      <c r="B147" s="2">
        <v>45156</v>
      </c>
      <c r="C147">
        <v>39.82</v>
      </c>
      <c r="D147">
        <v>436.5</v>
      </c>
      <c r="E147">
        <v>175.33</v>
      </c>
      <c r="F147">
        <v>28.77</v>
      </c>
      <c r="G147">
        <v>358.13</v>
      </c>
      <c r="H147">
        <v>21.35</v>
      </c>
      <c r="I147">
        <v>72.790000000000006</v>
      </c>
      <c r="J147">
        <v>93.77</v>
      </c>
      <c r="K147">
        <v>59.8</v>
      </c>
      <c r="L147">
        <v>50.66</v>
      </c>
      <c r="M147">
        <v>59.32</v>
      </c>
      <c r="N147">
        <v>121.82</v>
      </c>
      <c r="O147">
        <v>43.33</v>
      </c>
      <c r="P147">
        <v>184.65</v>
      </c>
      <c r="Q147">
        <v>26.19</v>
      </c>
    </row>
    <row r="148" spans="2:17" x14ac:dyDescent="0.3">
      <c r="B148" s="2">
        <v>45155</v>
      </c>
      <c r="C148">
        <v>40.07</v>
      </c>
      <c r="D148">
        <v>436.29</v>
      </c>
      <c r="E148">
        <v>175.3</v>
      </c>
      <c r="F148">
        <v>28.75</v>
      </c>
      <c r="G148">
        <v>358.58</v>
      </c>
      <c r="H148">
        <v>21.18</v>
      </c>
      <c r="I148">
        <v>71.98</v>
      </c>
      <c r="J148">
        <v>93.44</v>
      </c>
      <c r="K148">
        <v>59.9</v>
      </c>
      <c r="L148">
        <v>50.64</v>
      </c>
      <c r="M148">
        <v>59.17</v>
      </c>
      <c r="N148">
        <v>121.85</v>
      </c>
      <c r="O148">
        <v>43.2</v>
      </c>
      <c r="P148">
        <v>183.65</v>
      </c>
      <c r="Q148">
        <v>26.85</v>
      </c>
    </row>
    <row r="149" spans="2:17" x14ac:dyDescent="0.3">
      <c r="B149" s="2">
        <v>45154</v>
      </c>
      <c r="C149">
        <v>39.94</v>
      </c>
      <c r="D149">
        <v>439.64</v>
      </c>
      <c r="E149">
        <v>175.57</v>
      </c>
      <c r="F149">
        <v>28.76</v>
      </c>
      <c r="G149">
        <v>362.54</v>
      </c>
      <c r="H149">
        <v>21.19</v>
      </c>
      <c r="I149">
        <v>71.37</v>
      </c>
      <c r="J149">
        <v>93.84</v>
      </c>
      <c r="K149">
        <v>60.42</v>
      </c>
      <c r="L149">
        <v>50.65</v>
      </c>
      <c r="M149">
        <v>59.42</v>
      </c>
      <c r="N149">
        <v>122.7</v>
      </c>
      <c r="O149">
        <v>43.36</v>
      </c>
      <c r="P149">
        <v>185.84</v>
      </c>
      <c r="Q149">
        <v>26.65</v>
      </c>
    </row>
    <row r="150" spans="2:17" x14ac:dyDescent="0.3">
      <c r="B150" s="2">
        <v>45153</v>
      </c>
      <c r="C150">
        <v>40.21</v>
      </c>
      <c r="D150">
        <v>442.89</v>
      </c>
      <c r="E150">
        <v>176.59</v>
      </c>
      <c r="F150">
        <v>28.68</v>
      </c>
      <c r="G150">
        <v>366.42</v>
      </c>
      <c r="H150">
        <v>21.08</v>
      </c>
      <c r="I150">
        <v>72.62</v>
      </c>
      <c r="J150">
        <v>94.58</v>
      </c>
      <c r="K150">
        <v>60.79</v>
      </c>
      <c r="L150">
        <v>50.93</v>
      </c>
      <c r="M150">
        <v>60.17</v>
      </c>
      <c r="N150">
        <v>123.68</v>
      </c>
      <c r="O150">
        <v>43.23</v>
      </c>
      <c r="P150">
        <v>188.14</v>
      </c>
      <c r="Q150">
        <v>27.21</v>
      </c>
    </row>
    <row r="151" spans="2:17" x14ac:dyDescent="0.3">
      <c r="B151" s="2">
        <v>45152</v>
      </c>
      <c r="C151">
        <v>40.64</v>
      </c>
      <c r="D151">
        <v>448.11</v>
      </c>
      <c r="E151">
        <v>177.06</v>
      </c>
      <c r="F151">
        <v>28.67</v>
      </c>
      <c r="G151">
        <v>370.35</v>
      </c>
      <c r="H151">
        <v>21.25</v>
      </c>
      <c r="I151">
        <v>73.81</v>
      </c>
      <c r="J151">
        <v>95.16</v>
      </c>
      <c r="K151">
        <v>61.58</v>
      </c>
      <c r="L151">
        <v>51.4</v>
      </c>
      <c r="M151">
        <v>60.82</v>
      </c>
      <c r="N151">
        <v>125.17</v>
      </c>
      <c r="O151">
        <v>43.47</v>
      </c>
      <c r="P151">
        <v>190.66</v>
      </c>
      <c r="Q151">
        <v>27.66</v>
      </c>
    </row>
    <row r="152" spans="2:17" x14ac:dyDescent="0.3">
      <c r="B152" s="2">
        <v>45149</v>
      </c>
      <c r="C152">
        <v>40.83</v>
      </c>
      <c r="D152">
        <v>445.65</v>
      </c>
      <c r="E152">
        <v>177.6</v>
      </c>
      <c r="F152">
        <v>28.57</v>
      </c>
      <c r="G152">
        <v>366.24</v>
      </c>
      <c r="H152">
        <v>21.41</v>
      </c>
      <c r="I152">
        <v>74.25</v>
      </c>
      <c r="J152">
        <v>95.37</v>
      </c>
      <c r="K152">
        <v>61.7</v>
      </c>
      <c r="L152">
        <v>51.58</v>
      </c>
      <c r="M152">
        <v>61.37</v>
      </c>
      <c r="N152">
        <v>124.87</v>
      </c>
      <c r="O152">
        <v>43.62</v>
      </c>
      <c r="P152">
        <v>190.99</v>
      </c>
      <c r="Q152">
        <v>27.92</v>
      </c>
    </row>
    <row r="153" spans="2:17" x14ac:dyDescent="0.3">
      <c r="B153" s="2">
        <v>45148</v>
      </c>
      <c r="C153">
        <v>41.43</v>
      </c>
      <c r="D153">
        <v>445.91</v>
      </c>
      <c r="E153">
        <v>177.6</v>
      </c>
      <c r="F153">
        <v>28.51</v>
      </c>
      <c r="G153">
        <v>368.59</v>
      </c>
      <c r="H153">
        <v>21.41</v>
      </c>
      <c r="I153">
        <v>74.2</v>
      </c>
      <c r="J153">
        <v>95.59</v>
      </c>
      <c r="K153">
        <v>62.23</v>
      </c>
      <c r="L153">
        <v>52.05</v>
      </c>
      <c r="M153">
        <v>61.47</v>
      </c>
      <c r="N153">
        <v>125.17</v>
      </c>
      <c r="O153">
        <v>43.87</v>
      </c>
      <c r="P153">
        <v>190.72</v>
      </c>
      <c r="Q153">
        <v>28.83</v>
      </c>
    </row>
    <row r="154" spans="2:17" x14ac:dyDescent="0.3">
      <c r="B154" s="2">
        <v>45147</v>
      </c>
      <c r="C154">
        <v>41.35</v>
      </c>
      <c r="D154">
        <v>445.75</v>
      </c>
      <c r="E154">
        <v>177.79</v>
      </c>
      <c r="F154">
        <v>28.46</v>
      </c>
      <c r="G154">
        <v>367.91</v>
      </c>
      <c r="H154">
        <v>21.39</v>
      </c>
      <c r="I154">
        <v>75.099999999999994</v>
      </c>
      <c r="J154">
        <v>97.19</v>
      </c>
      <c r="K154">
        <v>61.99</v>
      </c>
      <c r="L154">
        <v>52.12</v>
      </c>
      <c r="M154">
        <v>61.21</v>
      </c>
      <c r="N154">
        <v>125.01</v>
      </c>
      <c r="O154">
        <v>43.94</v>
      </c>
      <c r="P154">
        <v>191.57</v>
      </c>
      <c r="Q154">
        <v>28.6</v>
      </c>
    </row>
    <row r="155" spans="2:17" x14ac:dyDescent="0.3">
      <c r="B155" s="2">
        <v>45146</v>
      </c>
      <c r="C155">
        <v>41.28</v>
      </c>
      <c r="D155">
        <v>448.75</v>
      </c>
      <c r="E155">
        <v>178.64</v>
      </c>
      <c r="F155">
        <v>28.44</v>
      </c>
      <c r="G155">
        <v>372</v>
      </c>
      <c r="H155">
        <v>21.43</v>
      </c>
      <c r="I155">
        <v>74.06</v>
      </c>
      <c r="J155">
        <v>96.69</v>
      </c>
      <c r="K155">
        <v>61.85</v>
      </c>
      <c r="L155">
        <v>51.94</v>
      </c>
      <c r="M155">
        <v>61.75</v>
      </c>
      <c r="N155">
        <v>125.65</v>
      </c>
      <c r="O155">
        <v>43.93</v>
      </c>
      <c r="P155">
        <v>193.08</v>
      </c>
      <c r="Q155">
        <v>28.48</v>
      </c>
    </row>
    <row r="156" spans="2:17" x14ac:dyDescent="0.3">
      <c r="B156" s="2">
        <v>45145</v>
      </c>
      <c r="C156">
        <v>41.71</v>
      </c>
      <c r="D156">
        <v>450.71</v>
      </c>
      <c r="E156">
        <v>179.78</v>
      </c>
      <c r="F156">
        <v>28.31</v>
      </c>
      <c r="G156">
        <v>375.19</v>
      </c>
      <c r="H156">
        <v>21.59</v>
      </c>
      <c r="I156">
        <v>73.819999999999993</v>
      </c>
      <c r="J156">
        <v>95.58</v>
      </c>
      <c r="K156">
        <v>62.18</v>
      </c>
      <c r="L156">
        <v>52.53</v>
      </c>
      <c r="M156">
        <v>62.3</v>
      </c>
      <c r="N156">
        <v>126.29</v>
      </c>
      <c r="O156">
        <v>44.19</v>
      </c>
      <c r="P156">
        <v>194.3</v>
      </c>
      <c r="Q156">
        <v>29.02</v>
      </c>
    </row>
    <row r="157" spans="2:17" x14ac:dyDescent="0.3">
      <c r="B157" s="2">
        <v>45142</v>
      </c>
      <c r="C157">
        <v>41.78</v>
      </c>
      <c r="D157">
        <v>446.81</v>
      </c>
      <c r="E157">
        <v>180.19</v>
      </c>
      <c r="F157">
        <v>28.29</v>
      </c>
      <c r="G157">
        <v>372.04</v>
      </c>
      <c r="H157">
        <v>21.64</v>
      </c>
      <c r="I157">
        <v>73.790000000000006</v>
      </c>
      <c r="J157">
        <v>96.53</v>
      </c>
      <c r="K157">
        <v>61.59</v>
      </c>
      <c r="L157">
        <v>52.41</v>
      </c>
      <c r="M157">
        <v>61.78</v>
      </c>
      <c r="N157">
        <v>125.22</v>
      </c>
      <c r="O157">
        <v>44.03</v>
      </c>
      <c r="P157">
        <v>194.17</v>
      </c>
      <c r="Q157">
        <v>29.13</v>
      </c>
    </row>
    <row r="158" spans="2:17" x14ac:dyDescent="0.3">
      <c r="B158" s="2">
        <v>45141</v>
      </c>
      <c r="C158">
        <v>41.73</v>
      </c>
      <c r="D158">
        <v>448.84</v>
      </c>
      <c r="E158">
        <v>179.54</v>
      </c>
      <c r="F158">
        <v>28.43</v>
      </c>
      <c r="G158">
        <v>373.79</v>
      </c>
      <c r="H158">
        <v>21.62</v>
      </c>
      <c r="I158">
        <v>73.14</v>
      </c>
      <c r="J158">
        <v>94.85</v>
      </c>
      <c r="K158">
        <v>61.48</v>
      </c>
      <c r="L158">
        <v>52.25</v>
      </c>
      <c r="M158">
        <v>61.19</v>
      </c>
      <c r="N158">
        <v>125.52</v>
      </c>
      <c r="O158">
        <v>43.6</v>
      </c>
      <c r="P158">
        <v>194.56</v>
      </c>
      <c r="Q158">
        <v>29.55</v>
      </c>
    </row>
    <row r="159" spans="2:17" x14ac:dyDescent="0.3">
      <c r="B159" s="2">
        <v>45140</v>
      </c>
      <c r="C159">
        <v>41.55</v>
      </c>
      <c r="D159">
        <v>450.13</v>
      </c>
      <c r="E159">
        <v>179.6</v>
      </c>
      <c r="F159">
        <v>28.45</v>
      </c>
      <c r="G159">
        <v>374.39</v>
      </c>
      <c r="H159">
        <v>21.79</v>
      </c>
      <c r="I159">
        <v>71.48</v>
      </c>
      <c r="J159">
        <v>97.09</v>
      </c>
      <c r="K159">
        <v>61.65</v>
      </c>
      <c r="L159">
        <v>52.5</v>
      </c>
      <c r="M159">
        <v>61.49</v>
      </c>
      <c r="N159">
        <v>125.9</v>
      </c>
      <c r="O159">
        <v>43.71</v>
      </c>
      <c r="P159">
        <v>195.11</v>
      </c>
      <c r="Q159">
        <v>28.77</v>
      </c>
    </row>
    <row r="160" spans="2:17" x14ac:dyDescent="0.3">
      <c r="B160" s="2">
        <v>45139</v>
      </c>
      <c r="C160">
        <v>42.47</v>
      </c>
      <c r="D160">
        <v>456.48</v>
      </c>
      <c r="E160">
        <v>180.46</v>
      </c>
      <c r="F160">
        <v>28.35</v>
      </c>
      <c r="G160">
        <v>382.79</v>
      </c>
      <c r="H160">
        <v>21.96</v>
      </c>
      <c r="I160">
        <v>72.959999999999994</v>
      </c>
      <c r="J160">
        <v>98.14</v>
      </c>
      <c r="K160">
        <v>62.79</v>
      </c>
      <c r="L160">
        <v>53.65</v>
      </c>
      <c r="M160">
        <v>62.67</v>
      </c>
      <c r="N160">
        <v>127.91</v>
      </c>
      <c r="O160">
        <v>44.48</v>
      </c>
      <c r="P160">
        <v>197.8</v>
      </c>
      <c r="Q160">
        <v>29.68</v>
      </c>
    </row>
    <row r="161" spans="2:17" x14ac:dyDescent="0.3">
      <c r="B161" s="2">
        <v>45138</v>
      </c>
      <c r="C161">
        <v>43.07</v>
      </c>
      <c r="D161">
        <v>457.79</v>
      </c>
      <c r="E161">
        <v>182.35</v>
      </c>
      <c r="F161">
        <v>28.22</v>
      </c>
      <c r="G161">
        <v>383.68</v>
      </c>
      <c r="H161">
        <v>21.93</v>
      </c>
      <c r="I161">
        <v>73.17</v>
      </c>
      <c r="J161">
        <v>100.05</v>
      </c>
      <c r="K161">
        <v>63.49</v>
      </c>
      <c r="L161">
        <v>54.06</v>
      </c>
      <c r="M161">
        <v>63.42</v>
      </c>
      <c r="N161">
        <v>128.54</v>
      </c>
      <c r="O161">
        <v>44.76</v>
      </c>
      <c r="P161">
        <v>198.71</v>
      </c>
      <c r="Q161">
        <v>30.42</v>
      </c>
    </row>
    <row r="162" spans="2:17" x14ac:dyDescent="0.3">
      <c r="B162" s="2">
        <v>45135</v>
      </c>
      <c r="C162">
        <v>43.02</v>
      </c>
      <c r="D162">
        <v>456.92</v>
      </c>
      <c r="E162">
        <v>181.86</v>
      </c>
      <c r="F162">
        <v>28.17</v>
      </c>
      <c r="G162">
        <v>383.48</v>
      </c>
      <c r="H162">
        <v>21.99</v>
      </c>
      <c r="I162">
        <v>72.09</v>
      </c>
      <c r="J162">
        <v>99.81</v>
      </c>
      <c r="K162">
        <v>63.51</v>
      </c>
      <c r="L162">
        <v>54.19</v>
      </c>
      <c r="M162">
        <v>63.7</v>
      </c>
      <c r="N162">
        <v>128.44</v>
      </c>
      <c r="O162">
        <v>44.5</v>
      </c>
      <c r="P162">
        <v>196.43</v>
      </c>
      <c r="Q162">
        <v>30.08</v>
      </c>
    </row>
    <row r="163" spans="2:17" x14ac:dyDescent="0.3">
      <c r="B163" s="2">
        <v>45134</v>
      </c>
      <c r="C163">
        <v>42</v>
      </c>
      <c r="D163">
        <v>452.49</v>
      </c>
      <c r="E163">
        <v>180.42</v>
      </c>
      <c r="F163">
        <v>28.21</v>
      </c>
      <c r="G163">
        <v>376.62</v>
      </c>
      <c r="H163">
        <v>22.11</v>
      </c>
      <c r="I163">
        <v>71.430000000000007</v>
      </c>
      <c r="J163">
        <v>99.3</v>
      </c>
      <c r="K163">
        <v>62.97</v>
      </c>
      <c r="L163">
        <v>53.58</v>
      </c>
      <c r="M163">
        <v>63.34</v>
      </c>
      <c r="N163">
        <v>127.22</v>
      </c>
      <c r="O163">
        <v>44.23</v>
      </c>
      <c r="P163">
        <v>193.92</v>
      </c>
      <c r="Q163">
        <v>28.5</v>
      </c>
    </row>
    <row r="164" spans="2:17" x14ac:dyDescent="0.3">
      <c r="B164" s="2">
        <v>45133</v>
      </c>
      <c r="C164">
        <v>42.47</v>
      </c>
      <c r="D164">
        <v>455.51</v>
      </c>
      <c r="E164">
        <v>183.3</v>
      </c>
      <c r="F164">
        <v>27.95</v>
      </c>
      <c r="G164">
        <v>377.52</v>
      </c>
      <c r="H164">
        <v>22.31</v>
      </c>
      <c r="I164">
        <v>70.66</v>
      </c>
      <c r="J164">
        <v>101.27</v>
      </c>
      <c r="K164">
        <v>63.34</v>
      </c>
      <c r="L164">
        <v>54.23</v>
      </c>
      <c r="M164">
        <v>62.83</v>
      </c>
      <c r="N164">
        <v>128.01</v>
      </c>
      <c r="O164">
        <v>44.68</v>
      </c>
      <c r="P164">
        <v>196.46</v>
      </c>
      <c r="Q164">
        <v>28.97</v>
      </c>
    </row>
    <row r="165" spans="2:17" x14ac:dyDescent="0.3">
      <c r="B165" s="2">
        <v>45132</v>
      </c>
      <c r="C165">
        <v>42.21</v>
      </c>
      <c r="D165">
        <v>455.44</v>
      </c>
      <c r="E165">
        <v>182.41</v>
      </c>
      <c r="F165">
        <v>28.03</v>
      </c>
      <c r="G165">
        <v>378.78</v>
      </c>
      <c r="H165">
        <v>22.36</v>
      </c>
      <c r="I165">
        <v>71.16</v>
      </c>
      <c r="J165">
        <v>101.17</v>
      </c>
      <c r="K165">
        <v>63.22</v>
      </c>
      <c r="L165">
        <v>54.07</v>
      </c>
      <c r="M165">
        <v>62.58</v>
      </c>
      <c r="N165">
        <v>127.92</v>
      </c>
      <c r="O165">
        <v>44.51</v>
      </c>
      <c r="P165">
        <v>194.92</v>
      </c>
      <c r="Q165">
        <v>28.56</v>
      </c>
    </row>
    <row r="166" spans="2:17" x14ac:dyDescent="0.3">
      <c r="B166" s="2">
        <v>45131</v>
      </c>
      <c r="C166">
        <v>41.89</v>
      </c>
      <c r="D166">
        <v>454.2</v>
      </c>
      <c r="E166">
        <v>181.4</v>
      </c>
      <c r="F166">
        <v>28.06</v>
      </c>
      <c r="G166">
        <v>376.23</v>
      </c>
      <c r="H166">
        <v>22.35</v>
      </c>
      <c r="I166">
        <v>70.69</v>
      </c>
      <c r="J166">
        <v>101.36</v>
      </c>
      <c r="K166">
        <v>63.1</v>
      </c>
      <c r="L166">
        <v>53.75</v>
      </c>
      <c r="M166">
        <v>62.5</v>
      </c>
      <c r="N166">
        <v>127.59</v>
      </c>
      <c r="O166">
        <v>44.53</v>
      </c>
      <c r="P166">
        <v>194.94</v>
      </c>
      <c r="Q166">
        <v>28.21</v>
      </c>
    </row>
    <row r="167" spans="2:17" x14ac:dyDescent="0.3">
      <c r="B167" s="2">
        <v>45128</v>
      </c>
      <c r="C167">
        <v>41.34</v>
      </c>
      <c r="D167">
        <v>452.18</v>
      </c>
      <c r="E167">
        <v>182.18</v>
      </c>
      <c r="F167">
        <v>27.96</v>
      </c>
      <c r="G167">
        <v>375.63</v>
      </c>
      <c r="H167">
        <v>22.01</v>
      </c>
      <c r="I167">
        <v>68.989999999999995</v>
      </c>
      <c r="J167">
        <v>101.73</v>
      </c>
      <c r="K167">
        <v>63.42</v>
      </c>
      <c r="L167">
        <v>53.21</v>
      </c>
      <c r="M167">
        <v>62.41</v>
      </c>
      <c r="N167">
        <v>127.4</v>
      </c>
      <c r="O167">
        <v>44.36</v>
      </c>
      <c r="P167">
        <v>194.46</v>
      </c>
      <c r="Q167">
        <v>27.62</v>
      </c>
    </row>
    <row r="168" spans="2:17" x14ac:dyDescent="0.3">
      <c r="B168" s="2">
        <v>45127</v>
      </c>
      <c r="C168">
        <v>41.36</v>
      </c>
      <c r="D168">
        <v>452.18</v>
      </c>
      <c r="E168">
        <v>182.74</v>
      </c>
      <c r="F168">
        <v>27.88</v>
      </c>
      <c r="G168">
        <v>376.76</v>
      </c>
      <c r="H168">
        <v>22.05</v>
      </c>
      <c r="I168">
        <v>68.05</v>
      </c>
      <c r="J168">
        <v>101.7</v>
      </c>
      <c r="K168">
        <v>63.2</v>
      </c>
      <c r="L168">
        <v>53.28</v>
      </c>
      <c r="M168">
        <v>62.48</v>
      </c>
      <c r="N168">
        <v>127.33</v>
      </c>
      <c r="O168">
        <v>44.55</v>
      </c>
      <c r="P168">
        <v>195.08</v>
      </c>
      <c r="Q168">
        <v>27.6</v>
      </c>
    </row>
    <row r="169" spans="2:17" x14ac:dyDescent="0.3">
      <c r="B169" s="2">
        <v>45126</v>
      </c>
      <c r="C169">
        <v>41.62</v>
      </c>
      <c r="D169">
        <v>455.2</v>
      </c>
      <c r="E169">
        <v>183.67</v>
      </c>
      <c r="F169">
        <v>27.72</v>
      </c>
      <c r="G169">
        <v>385.65</v>
      </c>
      <c r="H169">
        <v>22</v>
      </c>
      <c r="I169">
        <v>67.69</v>
      </c>
      <c r="J169">
        <v>102.95</v>
      </c>
      <c r="K169">
        <v>63.44</v>
      </c>
      <c r="L169">
        <v>53.67</v>
      </c>
      <c r="M169">
        <v>63.32</v>
      </c>
      <c r="N169">
        <v>128.1</v>
      </c>
      <c r="O169">
        <v>44.65</v>
      </c>
      <c r="P169">
        <v>196.8</v>
      </c>
      <c r="Q169">
        <v>27.7</v>
      </c>
    </row>
    <row r="170" spans="2:17" x14ac:dyDescent="0.3">
      <c r="B170" s="2">
        <v>45125</v>
      </c>
      <c r="C170">
        <v>41.68</v>
      </c>
      <c r="D170">
        <v>454.19</v>
      </c>
      <c r="E170">
        <v>183.64</v>
      </c>
      <c r="F170">
        <v>27.61</v>
      </c>
      <c r="G170">
        <v>385.74</v>
      </c>
      <c r="H170">
        <v>21.74</v>
      </c>
      <c r="I170">
        <v>67.959999999999994</v>
      </c>
      <c r="J170">
        <v>101.8</v>
      </c>
      <c r="K170">
        <v>63.45</v>
      </c>
      <c r="L170">
        <v>53.88</v>
      </c>
      <c r="M170">
        <v>63.31</v>
      </c>
      <c r="N170">
        <v>127.93</v>
      </c>
      <c r="O170">
        <v>44.53</v>
      </c>
      <c r="P170">
        <v>195.97</v>
      </c>
      <c r="Q170">
        <v>27.52</v>
      </c>
    </row>
    <row r="171" spans="2:17" x14ac:dyDescent="0.3">
      <c r="B171" s="2">
        <v>45124</v>
      </c>
      <c r="C171">
        <v>41.98</v>
      </c>
      <c r="D171">
        <v>450.84</v>
      </c>
      <c r="E171">
        <v>181.56</v>
      </c>
      <c r="F171">
        <v>27.59</v>
      </c>
      <c r="G171">
        <v>382.61</v>
      </c>
      <c r="H171">
        <v>21.44</v>
      </c>
      <c r="I171">
        <v>66.58</v>
      </c>
      <c r="J171">
        <v>101.34</v>
      </c>
      <c r="K171">
        <v>63.08</v>
      </c>
      <c r="L171">
        <v>53.95</v>
      </c>
      <c r="M171">
        <v>62.45</v>
      </c>
      <c r="N171">
        <v>126.92</v>
      </c>
      <c r="O171">
        <v>44.56</v>
      </c>
      <c r="P171">
        <v>193.58</v>
      </c>
      <c r="Q171">
        <v>28.15</v>
      </c>
    </row>
    <row r="172" spans="2:17" x14ac:dyDescent="0.3">
      <c r="B172" s="2">
        <v>45121</v>
      </c>
      <c r="C172">
        <v>41.93</v>
      </c>
      <c r="D172">
        <v>449.28</v>
      </c>
      <c r="E172">
        <v>181.43</v>
      </c>
      <c r="F172">
        <v>27.62</v>
      </c>
      <c r="G172">
        <v>379.07</v>
      </c>
      <c r="H172">
        <v>21.59</v>
      </c>
      <c r="I172">
        <v>67.47</v>
      </c>
      <c r="J172">
        <v>101.29</v>
      </c>
      <c r="K172">
        <v>63.17</v>
      </c>
      <c r="L172">
        <v>53.69</v>
      </c>
      <c r="M172">
        <v>62.42</v>
      </c>
      <c r="N172">
        <v>126.64</v>
      </c>
      <c r="O172">
        <v>44.26</v>
      </c>
      <c r="P172">
        <v>191.53</v>
      </c>
      <c r="Q172">
        <v>28.29</v>
      </c>
    </row>
    <row r="173" spans="2:17" x14ac:dyDescent="0.3">
      <c r="B173" s="2">
        <v>45120</v>
      </c>
      <c r="C173">
        <v>42.19</v>
      </c>
      <c r="D173">
        <v>449.56</v>
      </c>
      <c r="E173">
        <v>182.01</v>
      </c>
      <c r="F173">
        <v>27.57</v>
      </c>
      <c r="G173">
        <v>379.15</v>
      </c>
      <c r="H173">
        <v>21.35</v>
      </c>
      <c r="I173">
        <v>69.09</v>
      </c>
      <c r="J173">
        <v>101.89</v>
      </c>
      <c r="K173">
        <v>63.47</v>
      </c>
      <c r="L173">
        <v>53.77</v>
      </c>
      <c r="M173">
        <v>63.18</v>
      </c>
      <c r="N173">
        <v>126.98</v>
      </c>
      <c r="O173">
        <v>44.17</v>
      </c>
      <c r="P173">
        <v>193.42</v>
      </c>
      <c r="Q173">
        <v>28.8</v>
      </c>
    </row>
    <row r="174" spans="2:17" x14ac:dyDescent="0.3">
      <c r="B174" s="2">
        <v>45119</v>
      </c>
      <c r="C174">
        <v>41.73</v>
      </c>
      <c r="D174">
        <v>446.02</v>
      </c>
      <c r="E174">
        <v>181.88</v>
      </c>
      <c r="F174">
        <v>27.76</v>
      </c>
      <c r="G174">
        <v>372.82</v>
      </c>
      <c r="H174">
        <v>21.21</v>
      </c>
      <c r="I174">
        <v>67.87</v>
      </c>
      <c r="J174">
        <v>100.83</v>
      </c>
      <c r="K174">
        <v>62.49</v>
      </c>
      <c r="L174">
        <v>53.26</v>
      </c>
      <c r="M174">
        <v>62.25</v>
      </c>
      <c r="N174">
        <v>125.53</v>
      </c>
      <c r="O174">
        <v>44.26</v>
      </c>
      <c r="P174">
        <v>191.87</v>
      </c>
      <c r="Q174">
        <v>28.16</v>
      </c>
    </row>
    <row r="175" spans="2:17" x14ac:dyDescent="0.3">
      <c r="B175" s="2">
        <v>45118</v>
      </c>
      <c r="C175">
        <v>40.950000000000003</v>
      </c>
      <c r="D175">
        <v>442.46</v>
      </c>
      <c r="E175">
        <v>179.45</v>
      </c>
      <c r="F175">
        <v>28.09</v>
      </c>
      <c r="G175">
        <v>368.17</v>
      </c>
      <c r="H175">
        <v>21.39</v>
      </c>
      <c r="I175">
        <v>67.03</v>
      </c>
      <c r="J175">
        <v>99.72</v>
      </c>
      <c r="K175">
        <v>61.04</v>
      </c>
      <c r="L175">
        <v>52.31</v>
      </c>
      <c r="M175">
        <v>61.82</v>
      </c>
      <c r="N175">
        <v>124.18</v>
      </c>
      <c r="O175">
        <v>43.97</v>
      </c>
      <c r="P175">
        <v>189.8</v>
      </c>
      <c r="Q175">
        <v>27.34</v>
      </c>
    </row>
    <row r="176" spans="2:17" x14ac:dyDescent="0.3">
      <c r="B176" s="2">
        <v>45117</v>
      </c>
      <c r="C176">
        <v>40.590000000000003</v>
      </c>
      <c r="D176">
        <v>439.66</v>
      </c>
      <c r="E176">
        <v>178.78</v>
      </c>
      <c r="F176">
        <v>28.16</v>
      </c>
      <c r="G176">
        <v>366.36</v>
      </c>
      <c r="H176">
        <v>21.18</v>
      </c>
      <c r="I176">
        <v>65.540000000000006</v>
      </c>
      <c r="J176">
        <v>99.21</v>
      </c>
      <c r="K176">
        <v>60.39</v>
      </c>
      <c r="L176">
        <v>51.69</v>
      </c>
      <c r="M176">
        <v>61.55</v>
      </c>
      <c r="N176">
        <v>123.25</v>
      </c>
      <c r="O176">
        <v>43.66</v>
      </c>
      <c r="P176">
        <v>187.87</v>
      </c>
      <c r="Q176">
        <v>27.16</v>
      </c>
    </row>
    <row r="177" spans="2:17" x14ac:dyDescent="0.3">
      <c r="B177" s="2">
        <v>45114</v>
      </c>
      <c r="C177">
        <v>40.58</v>
      </c>
      <c r="D177">
        <v>438.55</v>
      </c>
      <c r="E177">
        <v>178.64</v>
      </c>
      <c r="F177">
        <v>28.23</v>
      </c>
      <c r="G177">
        <v>366.24</v>
      </c>
      <c r="H177">
        <v>21.16</v>
      </c>
      <c r="I177">
        <v>65.849999999999994</v>
      </c>
      <c r="J177">
        <v>99.08</v>
      </c>
      <c r="K177">
        <v>60.03</v>
      </c>
      <c r="L177">
        <v>51.72</v>
      </c>
      <c r="M177">
        <v>61.64</v>
      </c>
      <c r="N177">
        <v>122.87</v>
      </c>
      <c r="O177">
        <v>43.6</v>
      </c>
      <c r="P177">
        <v>184.71</v>
      </c>
      <c r="Q177">
        <v>27.18</v>
      </c>
    </row>
    <row r="178" spans="2:17" x14ac:dyDescent="0.3">
      <c r="B178" s="2">
        <v>45113</v>
      </c>
      <c r="C178">
        <v>40.1</v>
      </c>
      <c r="D178">
        <v>439.66</v>
      </c>
      <c r="E178">
        <v>177.31</v>
      </c>
      <c r="F178">
        <v>28.47</v>
      </c>
      <c r="G178">
        <v>367.46</v>
      </c>
      <c r="H178">
        <v>21.22</v>
      </c>
      <c r="I178">
        <v>64.44</v>
      </c>
      <c r="J178">
        <v>99.68</v>
      </c>
      <c r="K178">
        <v>59.64</v>
      </c>
      <c r="L178">
        <v>51.33</v>
      </c>
      <c r="M178">
        <v>60.77</v>
      </c>
      <c r="N178">
        <v>122.77</v>
      </c>
      <c r="O178">
        <v>43.58</v>
      </c>
      <c r="P178">
        <v>182.78</v>
      </c>
      <c r="Q178">
        <v>26.6</v>
      </c>
    </row>
    <row r="179" spans="2:17" x14ac:dyDescent="0.3">
      <c r="B179" s="2">
        <v>45112</v>
      </c>
      <c r="C179">
        <v>40.880000000000003</v>
      </c>
      <c r="D179">
        <v>443.13</v>
      </c>
      <c r="E179">
        <v>177.84</v>
      </c>
      <c r="F179">
        <v>28.54</v>
      </c>
      <c r="G179">
        <v>370.28</v>
      </c>
      <c r="H179">
        <v>21.24</v>
      </c>
      <c r="I179">
        <v>64.63</v>
      </c>
      <c r="J179">
        <v>101.11</v>
      </c>
      <c r="K179">
        <v>60.72</v>
      </c>
      <c r="L179">
        <v>52.27</v>
      </c>
      <c r="M179">
        <v>61.58</v>
      </c>
      <c r="N179">
        <v>124.16</v>
      </c>
      <c r="O179">
        <v>43.77</v>
      </c>
      <c r="P179">
        <v>185.78</v>
      </c>
      <c r="Q179">
        <v>27.39</v>
      </c>
    </row>
    <row r="180" spans="2:17" x14ac:dyDescent="0.3">
      <c r="B180" s="2">
        <v>45110</v>
      </c>
      <c r="C180">
        <v>41.08</v>
      </c>
      <c r="D180">
        <v>443.79</v>
      </c>
      <c r="E180">
        <v>178.47</v>
      </c>
      <c r="F180">
        <v>28.41</v>
      </c>
      <c r="G180">
        <v>370.29</v>
      </c>
      <c r="H180">
        <v>21.31</v>
      </c>
      <c r="I180">
        <v>63.39</v>
      </c>
      <c r="J180">
        <v>102.08</v>
      </c>
      <c r="K180">
        <v>61.52</v>
      </c>
      <c r="L180">
        <v>52.53</v>
      </c>
      <c r="M180">
        <v>62.09</v>
      </c>
      <c r="N180">
        <v>124.8</v>
      </c>
      <c r="O180">
        <v>43.79</v>
      </c>
      <c r="P180">
        <v>187.65</v>
      </c>
      <c r="Q180">
        <v>27.71</v>
      </c>
    </row>
    <row r="181" spans="2:17" x14ac:dyDescent="0.3">
      <c r="B181" s="2">
        <v>45107</v>
      </c>
      <c r="C181">
        <v>40.68</v>
      </c>
      <c r="D181">
        <v>443.28</v>
      </c>
      <c r="E181">
        <v>178.27</v>
      </c>
      <c r="F181">
        <v>28.38</v>
      </c>
      <c r="G181">
        <v>369.42</v>
      </c>
      <c r="H181">
        <v>21.07</v>
      </c>
      <c r="I181">
        <v>63.55</v>
      </c>
      <c r="J181">
        <v>102.94</v>
      </c>
      <c r="K181">
        <v>61.7</v>
      </c>
      <c r="L181">
        <v>51.98</v>
      </c>
      <c r="M181">
        <v>61.9</v>
      </c>
      <c r="N181">
        <v>124.52</v>
      </c>
      <c r="O181">
        <v>43.7</v>
      </c>
      <c r="P181">
        <v>187.27</v>
      </c>
      <c r="Q181">
        <v>27.19</v>
      </c>
    </row>
    <row r="182" spans="2:17" x14ac:dyDescent="0.3">
      <c r="B182" s="2">
        <v>45106</v>
      </c>
      <c r="C182">
        <v>40.33</v>
      </c>
      <c r="D182">
        <v>438.11</v>
      </c>
      <c r="E182">
        <v>177.09</v>
      </c>
      <c r="F182">
        <v>28.5</v>
      </c>
      <c r="G182">
        <v>363.81</v>
      </c>
      <c r="H182">
        <v>20.93</v>
      </c>
      <c r="I182">
        <v>62.96</v>
      </c>
      <c r="J182">
        <v>101.74</v>
      </c>
      <c r="K182">
        <v>60.75</v>
      </c>
      <c r="L182">
        <v>51.68</v>
      </c>
      <c r="M182">
        <v>61.51</v>
      </c>
      <c r="N182">
        <v>123.18</v>
      </c>
      <c r="O182">
        <v>43.34</v>
      </c>
      <c r="P182">
        <v>186.38</v>
      </c>
      <c r="Q182">
        <v>26.94</v>
      </c>
    </row>
    <row r="183" spans="2:17" x14ac:dyDescent="0.3">
      <c r="B183" s="2">
        <v>45105</v>
      </c>
      <c r="C183">
        <v>40.5</v>
      </c>
      <c r="D183">
        <v>436.39</v>
      </c>
      <c r="E183">
        <v>177.28</v>
      </c>
      <c r="F183">
        <v>28.38</v>
      </c>
      <c r="G183">
        <v>364.54</v>
      </c>
      <c r="H183">
        <v>21.05</v>
      </c>
      <c r="I183">
        <v>62.52</v>
      </c>
      <c r="J183">
        <v>103.61</v>
      </c>
      <c r="K183">
        <v>60.84</v>
      </c>
      <c r="L183">
        <v>51.77</v>
      </c>
      <c r="M183">
        <v>61.82</v>
      </c>
      <c r="N183">
        <v>122.82</v>
      </c>
      <c r="O183">
        <v>43.35</v>
      </c>
      <c r="P183">
        <v>184.26</v>
      </c>
      <c r="Q183">
        <v>27.37</v>
      </c>
    </row>
    <row r="184" spans="2:17" x14ac:dyDescent="0.3">
      <c r="B184" s="2">
        <v>45104</v>
      </c>
      <c r="C184">
        <v>40.659999999999997</v>
      </c>
      <c r="D184">
        <v>436.17</v>
      </c>
      <c r="E184">
        <v>177.69</v>
      </c>
      <c r="F184">
        <v>28.25</v>
      </c>
      <c r="G184">
        <v>363.83</v>
      </c>
      <c r="H184">
        <v>21.29</v>
      </c>
      <c r="I184">
        <v>61.3</v>
      </c>
      <c r="J184">
        <v>103.17</v>
      </c>
      <c r="K184">
        <v>60.89</v>
      </c>
      <c r="L184">
        <v>52.05</v>
      </c>
      <c r="M184">
        <v>61.14</v>
      </c>
      <c r="N184">
        <v>122.8</v>
      </c>
      <c r="O184">
        <v>43.02</v>
      </c>
      <c r="P184">
        <v>183.36</v>
      </c>
      <c r="Q184">
        <v>27.6</v>
      </c>
    </row>
    <row r="185" spans="2:17" x14ac:dyDescent="0.3">
      <c r="B185" s="2">
        <v>45103</v>
      </c>
      <c r="C185">
        <v>40.28</v>
      </c>
      <c r="D185">
        <v>431.44</v>
      </c>
      <c r="E185">
        <v>178.51</v>
      </c>
      <c r="F185">
        <v>28.32</v>
      </c>
      <c r="G185">
        <v>357.68</v>
      </c>
      <c r="H185">
        <v>21.51</v>
      </c>
      <c r="I185">
        <v>62.73</v>
      </c>
      <c r="J185">
        <v>103.44</v>
      </c>
      <c r="K185">
        <v>60.28</v>
      </c>
      <c r="L185">
        <v>51.77</v>
      </c>
      <c r="M185">
        <v>60.91</v>
      </c>
      <c r="N185">
        <v>121.54</v>
      </c>
      <c r="O185">
        <v>42.77</v>
      </c>
      <c r="P185">
        <v>180.75</v>
      </c>
      <c r="Q185">
        <v>27.01</v>
      </c>
    </row>
    <row r="186" spans="2:17" x14ac:dyDescent="0.3">
      <c r="B186" s="2">
        <v>45100</v>
      </c>
      <c r="C186">
        <v>40.15</v>
      </c>
      <c r="D186">
        <v>433.21</v>
      </c>
      <c r="E186">
        <v>178.2</v>
      </c>
      <c r="F186">
        <v>28.35</v>
      </c>
      <c r="G186">
        <v>362.54</v>
      </c>
      <c r="H186">
        <v>21.53</v>
      </c>
      <c r="I186">
        <v>62.42</v>
      </c>
      <c r="J186">
        <v>103.33</v>
      </c>
      <c r="K186">
        <v>60.2</v>
      </c>
      <c r="L186">
        <v>51.57</v>
      </c>
      <c r="M186">
        <v>60.91</v>
      </c>
      <c r="N186">
        <v>121.79</v>
      </c>
      <c r="O186">
        <v>42.58</v>
      </c>
      <c r="P186">
        <v>180.57</v>
      </c>
      <c r="Q186">
        <v>26.87</v>
      </c>
    </row>
    <row r="187" spans="2:17" x14ac:dyDescent="0.3">
      <c r="B187" s="2">
        <v>45099</v>
      </c>
      <c r="C187">
        <v>40.72</v>
      </c>
      <c r="D187">
        <v>436.51</v>
      </c>
      <c r="E187">
        <v>177.71</v>
      </c>
      <c r="F187">
        <v>28.2</v>
      </c>
      <c r="G187">
        <v>366.17</v>
      </c>
      <c r="H187">
        <v>21.95</v>
      </c>
      <c r="I187">
        <v>62.52</v>
      </c>
      <c r="J187">
        <v>102.31</v>
      </c>
      <c r="K187">
        <v>60.94</v>
      </c>
      <c r="L187">
        <v>52.19</v>
      </c>
      <c r="M187">
        <v>62.45</v>
      </c>
      <c r="N187">
        <v>122.89</v>
      </c>
      <c r="O187">
        <v>42.96</v>
      </c>
      <c r="P187">
        <v>183.33</v>
      </c>
      <c r="Q187">
        <v>27.44</v>
      </c>
    </row>
    <row r="188" spans="2:17" x14ac:dyDescent="0.3">
      <c r="B188" s="2">
        <v>45098</v>
      </c>
      <c r="C188">
        <v>40.9</v>
      </c>
      <c r="D188">
        <v>434.94</v>
      </c>
      <c r="E188">
        <v>179.49</v>
      </c>
      <c r="F188">
        <v>28.1</v>
      </c>
      <c r="G188">
        <v>361.9</v>
      </c>
      <c r="H188">
        <v>22.13</v>
      </c>
      <c r="I188">
        <v>65.040000000000006</v>
      </c>
      <c r="J188">
        <v>103.56</v>
      </c>
      <c r="K188">
        <v>61.18</v>
      </c>
      <c r="L188">
        <v>52.37</v>
      </c>
      <c r="M188">
        <v>62.97</v>
      </c>
      <c r="N188">
        <v>122.91</v>
      </c>
      <c r="O188">
        <v>43.075000000000003</v>
      </c>
      <c r="P188">
        <v>184.7</v>
      </c>
      <c r="Q188">
        <v>27.5</v>
      </c>
    </row>
    <row r="189" spans="2:17" x14ac:dyDescent="0.3">
      <c r="B189" s="2">
        <v>45097</v>
      </c>
      <c r="C189">
        <v>40.97</v>
      </c>
      <c r="D189">
        <v>437.18</v>
      </c>
      <c r="E189">
        <v>179.75</v>
      </c>
      <c r="F189">
        <v>28.23</v>
      </c>
      <c r="G189">
        <v>366.9</v>
      </c>
      <c r="H189">
        <v>21.9</v>
      </c>
      <c r="I189">
        <v>63.92</v>
      </c>
      <c r="J189">
        <v>103.31</v>
      </c>
      <c r="K189">
        <v>61.3</v>
      </c>
      <c r="L189">
        <v>52.44</v>
      </c>
      <c r="M189">
        <v>62.23</v>
      </c>
      <c r="N189">
        <v>123.24</v>
      </c>
      <c r="O189">
        <v>43.01</v>
      </c>
      <c r="P189">
        <v>185.13</v>
      </c>
      <c r="Q189">
        <v>27.67</v>
      </c>
    </row>
    <row r="190" spans="2:17" x14ac:dyDescent="0.3">
      <c r="B190" s="2">
        <v>45093</v>
      </c>
      <c r="C190">
        <v>41.94</v>
      </c>
      <c r="D190">
        <v>439.46</v>
      </c>
      <c r="E190">
        <v>181.63</v>
      </c>
      <c r="F190">
        <v>28.15</v>
      </c>
      <c r="G190">
        <v>367.93</v>
      </c>
      <c r="H190">
        <v>21.99</v>
      </c>
      <c r="I190">
        <v>64.349999999999994</v>
      </c>
      <c r="J190">
        <v>102.6</v>
      </c>
      <c r="K190">
        <v>63.28</v>
      </c>
      <c r="L190">
        <v>53.01</v>
      </c>
      <c r="M190">
        <v>63.1</v>
      </c>
      <c r="N190">
        <v>124.29</v>
      </c>
      <c r="O190">
        <v>43.13</v>
      </c>
      <c r="P190">
        <v>185.94</v>
      </c>
      <c r="Q190">
        <v>28.91</v>
      </c>
    </row>
    <row r="191" spans="2:17" x14ac:dyDescent="0.3">
      <c r="B191" s="2">
        <v>45092</v>
      </c>
      <c r="C191">
        <v>42.09</v>
      </c>
      <c r="D191">
        <v>442.6</v>
      </c>
      <c r="E191">
        <v>181.91</v>
      </c>
      <c r="F191">
        <v>28.1</v>
      </c>
      <c r="G191">
        <v>370.26</v>
      </c>
      <c r="H191">
        <v>21.7</v>
      </c>
      <c r="I191">
        <v>63.41</v>
      </c>
      <c r="J191">
        <v>103</v>
      </c>
      <c r="K191">
        <v>63.33</v>
      </c>
      <c r="L191">
        <v>53.24</v>
      </c>
      <c r="M191">
        <v>63.71</v>
      </c>
      <c r="N191">
        <v>124.7</v>
      </c>
      <c r="O191">
        <v>43.01</v>
      </c>
      <c r="P191">
        <v>187.44</v>
      </c>
      <c r="Q191">
        <v>29.08</v>
      </c>
    </row>
    <row r="192" spans="2:17" x14ac:dyDescent="0.3">
      <c r="B192" s="2">
        <v>45091</v>
      </c>
      <c r="C192">
        <v>41.69</v>
      </c>
      <c r="D192">
        <v>437.18</v>
      </c>
      <c r="E192">
        <v>180.64</v>
      </c>
      <c r="F192">
        <v>28.26</v>
      </c>
      <c r="G192">
        <v>365.9</v>
      </c>
      <c r="H192">
        <v>21.33</v>
      </c>
      <c r="I192">
        <v>61.83</v>
      </c>
      <c r="J192">
        <v>102.02</v>
      </c>
      <c r="K192">
        <v>62.48</v>
      </c>
      <c r="L192">
        <v>53</v>
      </c>
      <c r="M192">
        <v>63.8</v>
      </c>
      <c r="N192">
        <v>123.18</v>
      </c>
      <c r="O192">
        <v>42.78</v>
      </c>
      <c r="P192">
        <v>185.91</v>
      </c>
      <c r="Q192">
        <v>28.45</v>
      </c>
    </row>
    <row r="193" spans="2:17" x14ac:dyDescent="0.3">
      <c r="B193" s="2">
        <v>45090</v>
      </c>
      <c r="C193">
        <v>41.3</v>
      </c>
      <c r="D193">
        <v>436.66</v>
      </c>
      <c r="E193">
        <v>180.54</v>
      </c>
      <c r="F193">
        <v>28.4</v>
      </c>
      <c r="G193">
        <v>363.26</v>
      </c>
      <c r="H193">
        <v>21.3</v>
      </c>
      <c r="I193">
        <v>62.14</v>
      </c>
      <c r="J193">
        <v>101.21</v>
      </c>
      <c r="K193">
        <v>62.26</v>
      </c>
      <c r="L193">
        <v>52.78</v>
      </c>
      <c r="M193">
        <v>63.51</v>
      </c>
      <c r="N193">
        <v>122.95</v>
      </c>
      <c r="O193">
        <v>42.64</v>
      </c>
      <c r="P193">
        <v>187.93</v>
      </c>
      <c r="Q193">
        <v>28.07</v>
      </c>
    </row>
    <row r="194" spans="2:17" x14ac:dyDescent="0.3">
      <c r="B194" s="2">
        <v>45089</v>
      </c>
      <c r="C194">
        <v>40.96</v>
      </c>
      <c r="D194">
        <v>433.8</v>
      </c>
      <c r="E194">
        <v>181.88</v>
      </c>
      <c r="F194">
        <v>28.49</v>
      </c>
      <c r="G194">
        <v>360.49</v>
      </c>
      <c r="H194">
        <v>21.24</v>
      </c>
      <c r="I194">
        <v>60.24</v>
      </c>
      <c r="J194">
        <v>102.22</v>
      </c>
      <c r="K194">
        <v>61.78</v>
      </c>
      <c r="L194">
        <v>52.35</v>
      </c>
      <c r="M194">
        <v>62.61</v>
      </c>
      <c r="N194">
        <v>122.03</v>
      </c>
      <c r="O194">
        <v>42.28</v>
      </c>
      <c r="P194">
        <v>185.8</v>
      </c>
      <c r="Q194">
        <v>27.75</v>
      </c>
    </row>
    <row r="195" spans="2:17" x14ac:dyDescent="0.3">
      <c r="B195" s="2">
        <v>45086</v>
      </c>
      <c r="C195">
        <v>40.86</v>
      </c>
      <c r="D195">
        <v>429.9</v>
      </c>
      <c r="E195">
        <v>182.04</v>
      </c>
      <c r="F195">
        <v>28.48</v>
      </c>
      <c r="G195">
        <v>354.5</v>
      </c>
      <c r="H195">
        <v>21.19</v>
      </c>
      <c r="I195">
        <v>62.93</v>
      </c>
      <c r="J195">
        <v>101.92</v>
      </c>
      <c r="K195">
        <v>61.51</v>
      </c>
      <c r="L195">
        <v>52.19</v>
      </c>
      <c r="M195">
        <v>62.22</v>
      </c>
      <c r="N195">
        <v>121.09</v>
      </c>
      <c r="O195">
        <v>42.11</v>
      </c>
      <c r="P195">
        <v>185.03</v>
      </c>
      <c r="Q195">
        <v>27.82</v>
      </c>
    </row>
    <row r="196" spans="2:17" x14ac:dyDescent="0.3">
      <c r="B196" s="2">
        <v>45085</v>
      </c>
      <c r="C196">
        <v>40.75</v>
      </c>
      <c r="D196">
        <v>429.13</v>
      </c>
      <c r="E196">
        <v>182.53</v>
      </c>
      <c r="F196">
        <v>28.39</v>
      </c>
      <c r="G196">
        <v>353.15</v>
      </c>
      <c r="H196">
        <v>21.24</v>
      </c>
      <c r="I196">
        <v>63.46</v>
      </c>
      <c r="J196">
        <v>102.06</v>
      </c>
      <c r="K196">
        <v>61.88</v>
      </c>
      <c r="L196">
        <v>51.85</v>
      </c>
      <c r="M196">
        <v>61.52</v>
      </c>
      <c r="N196">
        <v>120.95</v>
      </c>
      <c r="O196">
        <v>42.23</v>
      </c>
      <c r="P196">
        <v>186.54</v>
      </c>
      <c r="Q196">
        <v>27.79</v>
      </c>
    </row>
    <row r="197" spans="2:17" x14ac:dyDescent="0.3">
      <c r="B197" s="2">
        <v>45084</v>
      </c>
      <c r="C197">
        <v>40.53</v>
      </c>
      <c r="D197">
        <v>426.55</v>
      </c>
      <c r="E197">
        <v>180.15</v>
      </c>
      <c r="F197">
        <v>28.62</v>
      </c>
      <c r="G197">
        <v>348.82</v>
      </c>
      <c r="H197">
        <v>20.89</v>
      </c>
      <c r="I197">
        <v>64.709999999999994</v>
      </c>
      <c r="J197">
        <v>100.88</v>
      </c>
      <c r="K197">
        <v>61.17</v>
      </c>
      <c r="L197">
        <v>51.53</v>
      </c>
      <c r="M197">
        <v>61</v>
      </c>
      <c r="N197">
        <v>120.16</v>
      </c>
      <c r="O197">
        <v>42.33</v>
      </c>
      <c r="P197">
        <v>187.24</v>
      </c>
      <c r="Q197">
        <v>27.5</v>
      </c>
    </row>
    <row r="198" spans="2:17" x14ac:dyDescent="0.3">
      <c r="B198" s="2">
        <v>45083</v>
      </c>
      <c r="C198">
        <v>40.619999999999997</v>
      </c>
      <c r="D198">
        <v>428.03</v>
      </c>
      <c r="E198">
        <v>182.34</v>
      </c>
      <c r="F198">
        <v>28.61</v>
      </c>
      <c r="G198">
        <v>354.84</v>
      </c>
      <c r="H198">
        <v>21.02</v>
      </c>
      <c r="I198">
        <v>63.79</v>
      </c>
      <c r="J198">
        <v>102.4</v>
      </c>
      <c r="K198">
        <v>61.44</v>
      </c>
      <c r="L198">
        <v>51.98</v>
      </c>
      <c r="M198">
        <v>63.04</v>
      </c>
      <c r="N198">
        <v>121.98</v>
      </c>
      <c r="O198">
        <v>42.26</v>
      </c>
      <c r="P198">
        <v>184.31</v>
      </c>
      <c r="Q198">
        <v>27.99</v>
      </c>
    </row>
    <row r="199" spans="2:17" x14ac:dyDescent="0.3">
      <c r="B199" s="2">
        <v>45082</v>
      </c>
      <c r="C199">
        <v>40.31</v>
      </c>
      <c r="D199">
        <v>427.1</v>
      </c>
      <c r="E199">
        <v>182.14</v>
      </c>
      <c r="F199">
        <v>28.52</v>
      </c>
      <c r="G199">
        <v>354.9</v>
      </c>
      <c r="H199">
        <v>20.85</v>
      </c>
      <c r="I199">
        <v>64.03</v>
      </c>
      <c r="J199">
        <v>101.8</v>
      </c>
      <c r="K199">
        <v>61.21</v>
      </c>
      <c r="L199">
        <v>51.64</v>
      </c>
      <c r="M199">
        <v>61.78</v>
      </c>
      <c r="N199">
        <v>121.46</v>
      </c>
      <c r="O199">
        <v>42.16</v>
      </c>
      <c r="P199">
        <v>179.58</v>
      </c>
      <c r="Q199">
        <v>27.39</v>
      </c>
    </row>
    <row r="200" spans="2:17" x14ac:dyDescent="0.3">
      <c r="B200" s="2">
        <v>45079</v>
      </c>
      <c r="C200">
        <v>40.35</v>
      </c>
      <c r="D200">
        <v>427.92</v>
      </c>
      <c r="E200">
        <v>181.05</v>
      </c>
      <c r="F200">
        <v>28.57</v>
      </c>
      <c r="G200">
        <v>354.65</v>
      </c>
      <c r="H200">
        <v>20.88</v>
      </c>
      <c r="I200">
        <v>64.150000000000006</v>
      </c>
      <c r="J200">
        <v>101.99</v>
      </c>
      <c r="K200">
        <v>61.65</v>
      </c>
      <c r="L200">
        <v>51.63</v>
      </c>
      <c r="M200">
        <v>62</v>
      </c>
      <c r="N200">
        <v>121.83</v>
      </c>
      <c r="O200">
        <v>42.28</v>
      </c>
      <c r="P200">
        <v>182.02</v>
      </c>
      <c r="Q200">
        <v>27.43</v>
      </c>
    </row>
    <row r="201" spans="2:17" x14ac:dyDescent="0.3">
      <c r="B201" s="2">
        <v>45078</v>
      </c>
      <c r="C201">
        <v>39.72</v>
      </c>
      <c r="D201">
        <v>421.82</v>
      </c>
      <c r="E201">
        <v>183.76</v>
      </c>
      <c r="F201">
        <v>28.27</v>
      </c>
      <c r="G201">
        <v>352.01</v>
      </c>
      <c r="H201">
        <v>20.76</v>
      </c>
      <c r="I201">
        <v>62.55</v>
      </c>
      <c r="J201">
        <v>103.12</v>
      </c>
      <c r="K201">
        <v>60.93</v>
      </c>
      <c r="L201">
        <v>50.96</v>
      </c>
      <c r="M201">
        <v>60.83</v>
      </c>
      <c r="N201">
        <v>120.03</v>
      </c>
      <c r="O201">
        <v>42.125</v>
      </c>
      <c r="P201">
        <v>175.65</v>
      </c>
      <c r="Q201">
        <v>26.63</v>
      </c>
    </row>
    <row r="202" spans="2:17" x14ac:dyDescent="0.3">
      <c r="B202" s="2">
        <v>45077</v>
      </c>
      <c r="C202">
        <v>39.049999999999997</v>
      </c>
      <c r="D202">
        <v>417.85</v>
      </c>
      <c r="E202">
        <v>182.32</v>
      </c>
      <c r="F202">
        <v>28.61</v>
      </c>
      <c r="G202">
        <v>347.99</v>
      </c>
      <c r="H202">
        <v>20.46</v>
      </c>
      <c r="I202">
        <v>60.63</v>
      </c>
      <c r="J202">
        <v>102.99</v>
      </c>
      <c r="K202">
        <v>60.22</v>
      </c>
      <c r="L202">
        <v>50.33</v>
      </c>
      <c r="M202">
        <v>59.34</v>
      </c>
      <c r="N202">
        <v>118.6</v>
      </c>
      <c r="O202">
        <v>41.7</v>
      </c>
      <c r="P202">
        <v>173.77</v>
      </c>
      <c r="Q202">
        <v>25.97</v>
      </c>
    </row>
    <row r="203" spans="2:17" x14ac:dyDescent="0.3">
      <c r="B203" s="2">
        <v>45076</v>
      </c>
      <c r="C203">
        <v>39.33</v>
      </c>
      <c r="D203">
        <v>420.18</v>
      </c>
      <c r="E203">
        <v>182.04</v>
      </c>
      <c r="F203">
        <v>28.56</v>
      </c>
      <c r="G203">
        <v>349.98</v>
      </c>
      <c r="H203">
        <v>20.440000000000001</v>
      </c>
      <c r="I203">
        <v>62.3</v>
      </c>
      <c r="J203">
        <v>102.1</v>
      </c>
      <c r="K203">
        <v>60.87</v>
      </c>
      <c r="L203">
        <v>50.89</v>
      </c>
      <c r="M203">
        <v>59.86</v>
      </c>
      <c r="N203">
        <v>119.52</v>
      </c>
      <c r="O203">
        <v>41.81</v>
      </c>
      <c r="P203">
        <v>175.5</v>
      </c>
      <c r="Q203">
        <v>26.04</v>
      </c>
    </row>
    <row r="204" spans="2:17" x14ac:dyDescent="0.3">
      <c r="B204" s="2">
        <v>45072</v>
      </c>
      <c r="C204">
        <v>39.85</v>
      </c>
      <c r="D204">
        <v>420.02</v>
      </c>
      <c r="E204">
        <v>180.92</v>
      </c>
      <c r="F204">
        <v>28.59</v>
      </c>
      <c r="G204">
        <v>348.4</v>
      </c>
      <c r="H204">
        <v>20.57</v>
      </c>
      <c r="I204">
        <v>64.8</v>
      </c>
      <c r="J204">
        <v>101.09</v>
      </c>
      <c r="K204">
        <v>61.51</v>
      </c>
      <c r="L204">
        <v>51.19</v>
      </c>
      <c r="M204">
        <v>60.25</v>
      </c>
      <c r="N204">
        <v>119.91</v>
      </c>
      <c r="O204">
        <v>42.02</v>
      </c>
      <c r="P204">
        <v>176.15</v>
      </c>
      <c r="Q204">
        <v>26.83</v>
      </c>
    </row>
    <row r="205" spans="2:17" x14ac:dyDescent="0.3">
      <c r="B205" s="2">
        <v>45071</v>
      </c>
      <c r="C205">
        <v>39.200000000000003</v>
      </c>
      <c r="D205">
        <v>414.65</v>
      </c>
      <c r="E205">
        <v>180.2</v>
      </c>
      <c r="F205">
        <v>28.6</v>
      </c>
      <c r="G205">
        <v>339.72</v>
      </c>
      <c r="H205">
        <v>20.399999999999999</v>
      </c>
      <c r="I205">
        <v>64.09</v>
      </c>
      <c r="J205">
        <v>100.28</v>
      </c>
      <c r="K205">
        <v>60.84</v>
      </c>
      <c r="L205">
        <v>50.32</v>
      </c>
      <c r="M205">
        <v>60.05</v>
      </c>
      <c r="N205">
        <v>118.41</v>
      </c>
      <c r="O205">
        <v>41.41</v>
      </c>
      <c r="P205">
        <v>174.17</v>
      </c>
      <c r="Q205">
        <v>26.39</v>
      </c>
    </row>
    <row r="206" spans="2:17" x14ac:dyDescent="0.3">
      <c r="B206" s="2">
        <v>45070</v>
      </c>
      <c r="C206">
        <v>39.270000000000003</v>
      </c>
      <c r="D206">
        <v>411.09</v>
      </c>
      <c r="E206">
        <v>181.95</v>
      </c>
      <c r="F206">
        <v>28.47</v>
      </c>
      <c r="G206">
        <v>331.65</v>
      </c>
      <c r="H206">
        <v>20.63</v>
      </c>
      <c r="I206">
        <v>65.66</v>
      </c>
      <c r="J206">
        <v>100.53</v>
      </c>
      <c r="K206">
        <v>61</v>
      </c>
      <c r="L206">
        <v>50.05</v>
      </c>
      <c r="M206">
        <v>59.71</v>
      </c>
      <c r="N206">
        <v>117.91</v>
      </c>
      <c r="O206">
        <v>41.19</v>
      </c>
      <c r="P206">
        <v>175.54</v>
      </c>
      <c r="Q206">
        <v>26.94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80</v>
      </c>
      <c r="C209" s="17">
        <f>C6</f>
        <v>42.22</v>
      </c>
      <c r="D209" s="17">
        <f t="shared" si="0"/>
        <v>516.67999999999995</v>
      </c>
      <c r="E209" s="17">
        <f t="shared" si="0"/>
        <v>199.64</v>
      </c>
      <c r="F209" s="17">
        <f t="shared" si="0"/>
        <v>27.829799999999999</v>
      </c>
      <c r="G209" s="17">
        <f t="shared" si="0"/>
        <v>443.56</v>
      </c>
      <c r="H209" s="17">
        <f t="shared" si="0"/>
        <v>23.02</v>
      </c>
      <c r="I209" s="17">
        <f t="shared" si="0"/>
        <v>73.321200000000005</v>
      </c>
      <c r="J209" s="17">
        <f t="shared" si="0"/>
        <v>94.905000000000001</v>
      </c>
      <c r="K209" s="17">
        <f t="shared" si="0"/>
        <v>67.454999999999998</v>
      </c>
      <c r="L209" s="17">
        <f t="shared" si="0"/>
        <v>57.645000000000003</v>
      </c>
      <c r="M209" s="17">
        <f t="shared" si="0"/>
        <v>69.930000000000007</v>
      </c>
      <c r="N209" s="17">
        <f t="shared" si="0"/>
        <v>143.03</v>
      </c>
      <c r="O209" s="17">
        <f t="shared" si="0"/>
        <v>51.674999999999997</v>
      </c>
      <c r="P209" s="17">
        <f t="shared" si="0"/>
        <v>204.935</v>
      </c>
      <c r="Q209" s="17">
        <f t="shared" si="0"/>
        <v>24.535</v>
      </c>
    </row>
    <row r="210" spans="2:17" x14ac:dyDescent="0.3">
      <c r="B210" t="s">
        <v>81</v>
      </c>
      <c r="C210" s="17">
        <f>AVERAGE(C6:C35)</f>
        <v>40.952333333333335</v>
      </c>
      <c r="D210" s="17">
        <f t="shared" ref="D210:Q210" si="1">AVERAGE(D6:D35)</f>
        <v>502.32566666666662</v>
      </c>
      <c r="E210" s="17">
        <f t="shared" si="1"/>
        <v>190.59199999999998</v>
      </c>
      <c r="F210" s="17">
        <f t="shared" si="1"/>
        <v>27.978660000000005</v>
      </c>
      <c r="G210" s="17">
        <f t="shared" si="1"/>
        <v>433.97699999999992</v>
      </c>
      <c r="H210" s="17">
        <f t="shared" si="1"/>
        <v>22.101333333333336</v>
      </c>
      <c r="I210" s="17">
        <f t="shared" si="1"/>
        <v>72.284040000000005</v>
      </c>
      <c r="J210" s="17">
        <f t="shared" si="1"/>
        <v>94.382499999999993</v>
      </c>
      <c r="K210" s="17">
        <f t="shared" si="1"/>
        <v>64.857833333333346</v>
      </c>
      <c r="L210" s="17">
        <f t="shared" si="1"/>
        <v>55.971500000000006</v>
      </c>
      <c r="M210" s="17">
        <f t="shared" si="1"/>
        <v>68.235666666666688</v>
      </c>
      <c r="N210" s="17">
        <f t="shared" si="1"/>
        <v>138.82166666666669</v>
      </c>
      <c r="O210" s="17">
        <f t="shared" si="1"/>
        <v>51.127833333333342</v>
      </c>
      <c r="P210" s="17">
        <f t="shared" si="1"/>
        <v>200.31316666666666</v>
      </c>
      <c r="Q210" s="17">
        <f t="shared" si="1"/>
        <v>23.046833333333332</v>
      </c>
    </row>
    <row r="211" spans="2:17" x14ac:dyDescent="0.3">
      <c r="B211" t="s">
        <v>82</v>
      </c>
      <c r="C211" s="17">
        <f>AVERAGE(C6:C65)</f>
        <v>40.592333333333336</v>
      </c>
      <c r="D211" s="17">
        <f t="shared" ref="D211:Q211" si="2">AVERAGE(D6:D65)</f>
        <v>489.29916666666674</v>
      </c>
      <c r="E211" s="17">
        <f t="shared" si="2"/>
        <v>189.62866666666662</v>
      </c>
      <c r="F211" s="17">
        <f t="shared" si="2"/>
        <v>27.762163333333341</v>
      </c>
      <c r="G211" s="17">
        <f t="shared" si="2"/>
        <v>422.31700000000006</v>
      </c>
      <c r="H211" s="17">
        <f t="shared" si="2"/>
        <v>21.538500000000006</v>
      </c>
      <c r="I211" s="17">
        <f t="shared" si="2"/>
        <v>70.444520000000011</v>
      </c>
      <c r="J211" s="17">
        <f t="shared" si="2"/>
        <v>95.624666666666698</v>
      </c>
      <c r="K211" s="17">
        <f t="shared" si="2"/>
        <v>64.180749999999989</v>
      </c>
      <c r="L211" s="17">
        <f t="shared" si="2"/>
        <v>55.150416666666651</v>
      </c>
      <c r="M211" s="17">
        <f t="shared" si="2"/>
        <v>66.372666666666674</v>
      </c>
      <c r="N211" s="17">
        <f t="shared" si="2"/>
        <v>135.80083333333332</v>
      </c>
      <c r="O211" s="17">
        <f t="shared" si="2"/>
        <v>50.020166666666682</v>
      </c>
      <c r="P211" s="17">
        <f t="shared" si="2"/>
        <v>198.50275000000002</v>
      </c>
      <c r="Q211" s="17">
        <f t="shared" si="2"/>
        <v>22.985916666666675</v>
      </c>
    </row>
    <row r="212" spans="2:17" x14ac:dyDescent="0.3">
      <c r="B212" t="s">
        <v>83</v>
      </c>
      <c r="C212" s="17">
        <f>AVERAGE(C6:C206)</f>
        <v>40.361194029850736</v>
      </c>
      <c r="D212" s="17">
        <f t="shared" ref="D212:Q212" si="3">AVERAGE(D6:D206)</f>
        <v>454.86014925373144</v>
      </c>
      <c r="E212" s="17">
        <f t="shared" si="3"/>
        <v>183.04999999999995</v>
      </c>
      <c r="F212" s="17">
        <f t="shared" si="3"/>
        <v>28.619650746268668</v>
      </c>
      <c r="G212" s="17">
        <f t="shared" si="3"/>
        <v>385.19875621890509</v>
      </c>
      <c r="H212" s="17">
        <f t="shared" si="3"/>
        <v>21.636368159203979</v>
      </c>
      <c r="I212" s="17">
        <f t="shared" si="3"/>
        <v>71.29050348258707</v>
      </c>
      <c r="J212" s="17">
        <f t="shared" si="3"/>
        <v>94.799577114427919</v>
      </c>
      <c r="K212" s="17">
        <f t="shared" si="3"/>
        <v>61.444651741293541</v>
      </c>
      <c r="L212" s="17">
        <f t="shared" si="3"/>
        <v>52.583308457711439</v>
      </c>
      <c r="M212" s="17">
        <f t="shared" si="3"/>
        <v>62.835373134328364</v>
      </c>
      <c r="N212" s="17">
        <f t="shared" si="3"/>
        <v>127.15965174129347</v>
      </c>
      <c r="O212" s="17">
        <f t="shared" si="3"/>
        <v>45.899950248756234</v>
      </c>
      <c r="P212" s="17">
        <f t="shared" si="3"/>
        <v>186.88206467661692</v>
      </c>
      <c r="Q212" s="17">
        <f t="shared" si="3"/>
        <v>25.706791044776121</v>
      </c>
    </row>
    <row r="213" spans="2:17" x14ac:dyDescent="0.3">
      <c r="B213" t="s">
        <v>84</v>
      </c>
      <c r="C213" s="17">
        <f>C209/C210</f>
        <v>1.0309546871566129</v>
      </c>
      <c r="D213" s="17">
        <f t="shared" ref="D213:Q213" si="4">D209/D210</f>
        <v>1.0285757513220175</v>
      </c>
      <c r="E213" s="17">
        <f t="shared" si="4"/>
        <v>1.0474731363331096</v>
      </c>
      <c r="F213" s="17">
        <f t="shared" si="4"/>
        <v>0.99467951646004471</v>
      </c>
      <c r="G213" s="17">
        <f t="shared" si="4"/>
        <v>1.0220818153957469</v>
      </c>
      <c r="H213" s="17">
        <f t="shared" si="4"/>
        <v>1.0415661196911195</v>
      </c>
      <c r="I213" s="17">
        <f t="shared" si="4"/>
        <v>1.014348395579439</v>
      </c>
      <c r="J213" s="17">
        <f t="shared" si="4"/>
        <v>1.0055359838953197</v>
      </c>
      <c r="K213" s="17">
        <f t="shared" si="4"/>
        <v>1.0400439936579233</v>
      </c>
      <c r="L213" s="17">
        <f t="shared" si="4"/>
        <v>1.0298991451006314</v>
      </c>
      <c r="M213" s="17">
        <f t="shared" si="4"/>
        <v>1.0248306115570056</v>
      </c>
      <c r="N213" s="17">
        <f t="shared" si="4"/>
        <v>1.0303146723013938</v>
      </c>
      <c r="O213" s="17">
        <f t="shared" si="4"/>
        <v>1.0107019333891845</v>
      </c>
      <c r="P213" s="17">
        <f t="shared" si="4"/>
        <v>1.0230730381344546</v>
      </c>
      <c r="Q213" s="17">
        <f t="shared" si="4"/>
        <v>1.0645714161743118</v>
      </c>
    </row>
    <row r="214" spans="2:17" x14ac:dyDescent="0.3">
      <c r="B214" t="s">
        <v>85</v>
      </c>
      <c r="C214" s="17">
        <f t="shared" ref="C214:Q215" si="5">C210/C211</f>
        <v>1.00886866978165</v>
      </c>
      <c r="D214" s="17">
        <f t="shared" si="5"/>
        <v>1.0266227716853524</v>
      </c>
      <c r="E214" s="17">
        <f t="shared" si="5"/>
        <v>1.0050801039224029</v>
      </c>
      <c r="F214" s="17">
        <f t="shared" si="5"/>
        <v>1.0077982635599123</v>
      </c>
      <c r="G214" s="17">
        <f t="shared" si="5"/>
        <v>1.0276095918468824</v>
      </c>
      <c r="H214" s="17">
        <f t="shared" si="5"/>
        <v>1.0261315009556529</v>
      </c>
      <c r="I214" s="17">
        <f t="shared" si="5"/>
        <v>1.0261130319292402</v>
      </c>
      <c r="J214" s="17">
        <f t="shared" si="5"/>
        <v>0.98700997650536437</v>
      </c>
      <c r="K214" s="17">
        <f t="shared" si="5"/>
        <v>1.0105496326131023</v>
      </c>
      <c r="L214" s="17">
        <f t="shared" si="5"/>
        <v>1.0148880712596615</v>
      </c>
      <c r="M214" s="17">
        <f t="shared" si="5"/>
        <v>1.0280687833345055</v>
      </c>
      <c r="N214" s="17">
        <f t="shared" si="5"/>
        <v>1.0222445861279696</v>
      </c>
      <c r="O214" s="17">
        <f t="shared" si="5"/>
        <v>1.0221444017579575</v>
      </c>
      <c r="P214" s="17">
        <f t="shared" si="5"/>
        <v>1.0091203606331229</v>
      </c>
      <c r="Q214" s="17">
        <f t="shared" si="5"/>
        <v>1.0026501734757873</v>
      </c>
    </row>
    <row r="215" spans="2:17" x14ac:dyDescent="0.3">
      <c r="B215" t="s">
        <v>86</v>
      </c>
      <c r="C215" s="17">
        <f t="shared" si="5"/>
        <v>1.0057267707023645</v>
      </c>
      <c r="D215" s="17">
        <f t="shared" si="5"/>
        <v>1.0757134197608602</v>
      </c>
      <c r="E215" s="17">
        <f t="shared" si="5"/>
        <v>1.0359391787307657</v>
      </c>
      <c r="F215" s="17">
        <f t="shared" si="5"/>
        <v>0.97003850883655096</v>
      </c>
      <c r="G215" s="17">
        <f t="shared" si="5"/>
        <v>1.0963612763069281</v>
      </c>
      <c r="H215" s="17">
        <f t="shared" si="5"/>
        <v>0.99547668266301248</v>
      </c>
      <c r="I215" s="17">
        <f t="shared" si="5"/>
        <v>0.9881332934786512</v>
      </c>
      <c r="J215" s="17">
        <f t="shared" si="5"/>
        <v>1.0087035151142378</v>
      </c>
      <c r="K215" s="17">
        <f t="shared" si="5"/>
        <v>1.0445294778498626</v>
      </c>
      <c r="L215" s="17">
        <f t="shared" si="5"/>
        <v>1.048819830555541</v>
      </c>
      <c r="M215" s="17">
        <f t="shared" si="5"/>
        <v>1.0562946212601674</v>
      </c>
      <c r="N215" s="17">
        <f t="shared" si="5"/>
        <v>1.0679553732155569</v>
      </c>
      <c r="O215" s="17">
        <f t="shared" si="5"/>
        <v>1.0897651608679488</v>
      </c>
      <c r="P215" s="17">
        <f t="shared" si="5"/>
        <v>1.0621819185457506</v>
      </c>
      <c r="Q215" s="17">
        <f t="shared" si="5"/>
        <v>0.89415736980277993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4" x14ac:dyDescent="0.3"/>
  <cols>
    <col min="1" max="1" width="10.6640625" customWidth="1"/>
    <col min="7" max="7" width="11.77734375" bestFit="1" customWidth="1"/>
  </cols>
  <sheetData>
    <row r="1" spans="1:8" x14ac:dyDescent="0.3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">
      <c r="A18" s="2">
        <v>43830</v>
      </c>
      <c r="B18">
        <v>17.729435429113501</v>
      </c>
      <c r="C18">
        <v>9.3523184569568798</v>
      </c>
      <c r="D18">
        <v>10.613676839395501</v>
      </c>
      <c r="E18">
        <v>3.40448222428624</v>
      </c>
      <c r="F18">
        <v>5.85445884427984</v>
      </c>
      <c r="G18">
        <v>36.314788296504602</v>
      </c>
      <c r="H18">
        <v>17.637359718697301</v>
      </c>
    </row>
    <row r="19" spans="1:8" x14ac:dyDescent="0.3">
      <c r="A19" s="2">
        <v>44196</v>
      </c>
      <c r="B19">
        <v>16.661770335547502</v>
      </c>
      <c r="C19">
        <v>10.4260783076313</v>
      </c>
      <c r="D19">
        <v>9.4969732001193403</v>
      </c>
      <c r="E19">
        <v>3.3058956974126699</v>
      </c>
      <c r="F19">
        <v>5.4370372339575201</v>
      </c>
      <c r="G19">
        <v>33.705878493761901</v>
      </c>
      <c r="H19">
        <v>17.4947707057507</v>
      </c>
    </row>
    <row r="20" spans="1:8" x14ac:dyDescent="0.3">
      <c r="A20" s="2">
        <v>44561</v>
      </c>
      <c r="B20">
        <v>22.276707389467202</v>
      </c>
      <c r="C20">
        <v>13.6402697494705</v>
      </c>
      <c r="D20">
        <v>12.0143395043707</v>
      </c>
      <c r="E20">
        <v>3.92107940890061</v>
      </c>
      <c r="F20">
        <v>7.0207573941256998</v>
      </c>
      <c r="G20">
        <v>47.020016327694101</v>
      </c>
      <c r="H20">
        <v>21.276244856740401</v>
      </c>
    </row>
    <row r="21" spans="1:8" x14ac:dyDescent="0.3">
      <c r="A21" s="2">
        <v>44925</v>
      </c>
      <c r="B21">
        <v>22.969002360333501</v>
      </c>
      <c r="C21">
        <v>12.7503134568906</v>
      </c>
      <c r="D21">
        <v>11.6136482445672</v>
      </c>
      <c r="E21">
        <v>3.36619090960391</v>
      </c>
      <c r="F21">
        <v>7.30509155907452</v>
      </c>
      <c r="G21">
        <v>46.046977005916403</v>
      </c>
      <c r="H21">
        <v>20.372399316016701</v>
      </c>
    </row>
    <row r="22" spans="1:8" x14ac:dyDescent="0.3">
      <c r="A22" s="2">
        <v>45289</v>
      </c>
      <c r="B22">
        <v>24.347704440349901</v>
      </c>
      <c r="C22">
        <v>16.322784938364499</v>
      </c>
      <c r="D22">
        <v>11.9989210371289</v>
      </c>
      <c r="E22">
        <v>3.3865196071443799</v>
      </c>
      <c r="F22">
        <v>7.6960086337996998</v>
      </c>
      <c r="G22">
        <v>54.683464641586902</v>
      </c>
      <c r="H22">
        <v>19.1116968247571</v>
      </c>
    </row>
    <row r="24" spans="1:8" x14ac:dyDescent="0.3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">
      <c r="A26" t="s">
        <v>113</v>
      </c>
      <c r="B26" s="61" cm="1">
        <f t="array" ref="B26">(B22/INDEX(B3:B22,MATCH(TRUE,INDEX(ISNUMBER(B3:B22),0),0)))^(1/B24)-1</f>
        <v>5.9890547139527461E-2</v>
      </c>
      <c r="C26" s="61" cm="1">
        <f t="array" ref="C26">(C22/INDEX(C3:C22,MATCH(TRUE,INDEX(ISNUMBER(C3:C22),0),0)))^(1/C24)-1</f>
        <v>0.12988435543021737</v>
      </c>
      <c r="D26" s="61" cm="1">
        <f t="array" ref="D26">(D22/INDEX(D3:D22,MATCH(TRUE,INDEX(ISNUMBER(D3:D22),0),0)))^(1/D24)-1</f>
        <v>3.255820718362723E-2</v>
      </c>
      <c r="E26" s="61" cm="1">
        <f t="array" ref="E26">(E22/INDEX(E3:E22,MATCH(TRUE,INDEX(ISNUMBER(E3:E22),0),0)))^(1/E24)-1</f>
        <v>1.6727466371622812E-2</v>
      </c>
      <c r="F26" s="61" cm="1">
        <f t="array" ref="F26">(F22/INDEX(F3:F22,MATCH(TRUE,INDEX(ISNUMBER(F3:F22),0),0)))^(1/F24)-1</f>
        <v>4.4596534370678675E-2</v>
      </c>
      <c r="G26" s="61" cm="1">
        <f t="array" ref="G26">(G22/INDEX(G3:G22,MATCH(TRUE,INDEX(ISNUMBER(G3:G22),0),0)))^(1/G24)-1</f>
        <v>6.0148800928877089E-2</v>
      </c>
      <c r="H26" s="61" cm="1">
        <f t="array" ref="H26">(H22/INDEX(H3:H22,MATCH(TRUE,INDEX(ISNUMBER(H3:H22),0),0)))^(1/H24)-1</f>
        <v>7.2170336830633008E-2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273946"><![CDATA[{"URTH^FMA_COS_UP(\"EPS\",\"1M\",+1,0,,,\"PORTAGG\",\"MEANR\")":604.0,"EWQ^SIZE(FG_CONSTITUENTS)":63,"EWN^FG_COMPANY_NAME":"iShares MSCI Netherlands ETF","USO^FG_TOTAL_RETURNC(0,-6AM)":-8.003515,"QQQ^P_PRICE(0)/P_PRICE_HIGH_PR(0,,,USD,,,\"PRICE\",\"INTRA\",\"52W\")":0.9885543,"EWI^P_PRICE(0)/P_PRICE_HIGH_PR(0,,,USD,,,\"PRICE\",\"INTRA\",\"52W\")":0.99946034,"EWJ^P_PRICE(0)/P_PRICE_HIGH_PR(0,,,USD,,,\"PRICE\",\"INTRA\",\"52W\")":0.9745663,"ENZL^P_PRICE(0)/P_PRICE_HIGH_PR(0,,,USD,,,\"PRICE\",\"INTRA\",\"52W\")":0.89532167,"INDA^PERCENT_CHANGE(FMA_EPS(+1,0,,,,\"PORTAGG\",\"MEAN\"),FMA_EPS(+1,-1AM,,,,\"PORTAGG\",\"MEAN\"))":0.506355996514447,"VGK^FMA_PCT_ABOVE_MAVG(200,0,,,,\"PORTAGG\")":61.2421383647799,"QQQ^PERCENT_CHANGE(FMA_EPS(+1,0,,,,\"PORTAGG\",\"MEAN\"),FMA_EPS(+1,-3AM,,,,\"PORTAGG\",\"MEAN\"))":0.568529662397072,"EWC^PERCENT_CHANGE(FMA_EPS(+1,0,,,,\"PORTAGG\",\"MEAN\"),FMA_EPS(+1,-1AM,,,,\"PORTAGG\",\"MEAN\"))":-1.49980064924339,"EWC^P_PRICE(0)/P_PRICE_LOW_PR(0,,,USD,,,\"PRICE\",\"INTRA\",\"52W\")-1":0.20375681,"EWI^FMA_COS_UP(\"EPS\",\"1M\",+1,0,,,\"PORTAGG\",\"MEANR\")":12.0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6968247571],"USO^P_PRICE(0,-200D)":[73.3212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],"QQQ^P_PRICE(0)/P_PRICE_LOW_PR(0,,,USD,,,\"PRICE\",\"INTRA\",\"52W\")-1":0.55531394,"EWJ^P_PRICE(0)/P_PRICE_LOW_PR(0,,,USD,,,\"PRICE\",\"INTRA\",\"52W\")-1":0.28182566,"EWI^P_PRICE(0)/P_PRICE_LOW_PR(0,,,USD,,,\"PRICE\",\"INTRA\",\"52W\")-1":0.33093786,"SPY^P_PRICE(0)/P_PRICE_LOW_PR(0,,,USD,,,\"PRICE\",\"INTRA\",\"52W\")-1":0.3573624,"ENZL^P_PRICE(0)/P_PRICE_LOW_PR(0,,,USD,,,\"PRICE\",\"INTRA\",\"52W\")-1":0.11942208,"INDA^PERCENT_CHANGE(FMA_EPS(+1,0,,,,\"PORTAGG\",\"MEAN\"),FMA_EPS(+1,-3AM,,,,\"PORTAGG\",\"MEAN\"))":0.238712837065871,"VGK^PERCENT_CHANGE(FMA_EPS(+1,0,,,,\"PORTAGG\",\"MEAN\"),FMA_EPS(+1,-1AM,,,,\"PORTAGG\",\"MEAN\"))":-4.74124779625277,"SPY^FMA_PCT_ABOVE_MAVG(200,0,,,,\"PORTAGG\")":79.9204771371769,"EWC^PERCENT_CHANGE(FMA_EPS(+1,0,,,,\"PORTAGG\",\"MEAN\"),FMA_EPS(+1,-3AM,,,,\"PORTAGG\",\"MEAN\"))":-4.61392807296888,"QQQ^FMA_COS_DOWN(\"EPS\",\"1M\",+1,0,,,\"PORTAGG\",\"MEANR\")":43.0,"EWJ^FMA_COS_DOWN(\"EPS\",\"1M\",+1,0,,,\"PORTAGG\",\"MEANR\")":90.0,"EWJ^FG_TOTAL_RETURNC(0,-6AM)":13.81104,"GLD^FG_TOTAL_RETURNC(0,-6AM)":12.482393,"TRYUS10Y-FDS^FG_YIELD(0,,,,\"YTM\")":null,"VWO^FG_PE_NTM(0,,,90,0)":13.5883510633841,"URTH^FG_COMPANY_NAME":"iShares MSCI World ETF","QQQ^FMA_COS_UP(\"EPS\",\"1M\",+1,0,,,\"PORTAGG\",\"MEANR\")":35.0,"VWO^SIZE(FG_CONSTITUENTS)":4677,"EWQ^FMA_COS_DOWN(\"EPS\",\"1M\",+1,0,,,\"PORTAGG\",\"MEANR\")":32.0,"EWJ^FMA_COS_UP(\"EPS\",\"1M\",+1,0,,,\"PORTAGG\",\"MEANR\")":117.0,"EWQ^FG_COMPANY_NAME":"iShares MSCI France ETF","EWJ^FG_TOTAL_RETURNC(0,-3AM)":12.475276,"VWO^FG_PE(0)":12.863237584072,"VWO^FG_COMPANY_NAME":"Vanguard FTSE Emerging Markets ETF","FXI^FMA_DIV_YLD(NTMA,NOW,NOW,M,\"PORTAGG\",\"MEANR\")":3.66809484230428,"VGK^FMA_COS_DOWN(\"EPS\",\"1M\",+1,0,,,\"PORTAGG\",\"MEANR\")":545.0,"EWL^FG_COMPANY_NAME":"iShares MSCI Switzerland ETF","EWJ^PERCENT_CHANGE(FMA_EPS(+1,0,,,,\"PORTAGG\",\"MEAN\"),FMA_EPS(+1,-1AM,,,,\"PORTAGG\",\"MEAN\"))":1.0505327254835,"EWC^FMA_COS_UP(\"EPS\",\"1M\",+1,0,,,\"PORTAGG\",\"MEANR\")":31.0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65046,33.7058784937619,47.0200163276941,46.0469770059164,54.6834646415869],"DBA^P_PRICE(0,-200D)":[23.02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],"SPY^P_PRICE(0)/P_PRICE_HIGH_PR(0,,,USD,,,\"PRICE\",\"INTRA\",\"52W\")":0.99690264,"USO^FG_TOTAL_RETURNC(0,-3AM)":14.1186,"VGK^FG_TOTAL_RETURNC(0,-3AM)":8.569515,"EMXC^FMA_PCT_ABOVE_MAVG(200,0,,,,\"PORTAGG\")":65.6716417910448,"GLD^FG_TOTAL_RETURNC(0,-3AM)":8.804297,"EWC^SIZE(FG_CONSTITUENTS)":88,"IWM^PERCENT_CHANGE(FMA_EPS(+1,0,,,,\"PORTAGG\",\"MEAN\"),FMA_EPS(+1,-3AM,,,,\"PORTAGG\",\"MEAN\"))":-7.6457394810456,"INDA^FMA_COS_UP(\"EPS\",\"1M\",+1,0,,,\"PORTAGG\",\"MEANR\")":55.0,"VGK^P_PRICE(0)/P_PRICE_HIGH_PR(0,,,USD,,,\"PRICE\",\"INTRA\",\"52W\")":0.99970365,"QQQ^FG_TOTAL_RETURNC(0,-6AM)":19.440174,"EWI^FG_TOTAL_RETURNC(0,-6AM)":19.070793,"SPY^FG_TOTAL_RETURNC(0,-6AM)":16.721296,"ENZL^FG_TOTAL_RETURNC(0,-6AM)":6.5344453,"INDA^FMA_PCT_ABOVE_MAVG(200,0,,,,\"PORTAGG\")":78.6764705882353,"QQQ^PERCENT_CHANGE(FMA_EPS(+1,0,,,,\"PORTAGG\",\"MEAN\"),FMA_EPS(+1,-1AM,,,,\"PORTAGG\",\"MEAN\"))":0.412789313003724,"EWC^FMA_PCT_ABOVE_MAVG(200,0,,,,\"PORTAGG\")":69.3181818181818,"EMXC^SIZE(FG_CONSTITUENTS)":699,"EWG^SIZE(FG_CONSTITUENTS)":57,"USO^FG_TOTAL_RETURNC(0,-1AM)":1.679647,"EWJ^FG_FCF_YIELD_NTM(0)":4.0213892987348,"EMXC^FMA_COS_DOWN(\"EPS\",\"1M\",+1,0,,,\"PORTAGG\",\"MEANR\")":276.0,"DBA^P_PRICE(0)/P_PRICE_HIGH_PR(0,,,USD,,,\"PRICE\",\"INTRA\",\"52W\")":0.9999696,"EWJ^FMA_DIV_YLD(NTMA,NOW,NOW,M,\"PORTAGG\",\"MEANR\")":2.19308426995126,"EMXC^FG_TOTAL_RETURNC(0,-3AM)":9.780943,"ENZL^PERCENT_CHANGE(FMA_EPS(+1,0,,,,\"PORTAGG\",\"MEAN\"),FMA_EPS(+1,-1AM,,,,\"PORTAGG\",\"MEAN\"))":-11.883239772104,"URTH^FMA_EPS(NTMA,-20AY,0,CY,,\"PORTAGG\",\"MEANR\")":[null,null,null,null,null,null,null,null,4.55913632412374,4.8298105677889,4.68122041716609,4.46290846961937,4.5468408308106,5.24375165960342,5.92417007591415,5.85445884427984,5.43703723395752,7.0207573941257,7.30509155907452,7.6960086337997],"QQQ^P_PRICE(0,-200D)":[443.5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],"EWI^PERCENT_CHANGE(FMA_EPS(+1,0,,,,\"PORTAGG\",\"MEAN\"),FMA_EPS(+1,-3AM,,,,\"PORTAGG\",\"MEAN\"))":1.33211370926352,"VWO^FMA_COS_DOWN(\"EPS\",\"1M\",+1,0,,,\"PORTAGG\",\"MEANR\")":1197.0,"EWQ^FMA_COS_UP(\"EPS\",\"1M\",+1,0,,,\"PORTAGG\",\"MEANR\")":25.0,"SPY^FG_COMPANY_NAME":"SPDR S&P 500 ETF Trust","EWJ^FG_TOTAL_RETURNC(0,-1AM)":4.419887,"GLD^FG_TOTAL_RETURNC(0,-1AM)":6.699264,"FXI^FG_FCF_YIELD_NTM(0)":8.11653963078701,"EWJ^FG_COMPANY_NAME":"iShares MSCI Japan ETF","EWI^PERCENT_CHANGE(FMA_EPS(+1,0,,,,\"PORTAGG\",\"MEAN\"),FMA_EPS(+1,-1AM,,,,\"PORTAGG\",\"MEAN\"))":2.67757176281965,"VWO^FMA_COS_UP(\"EPS\",\"1M\",+1,0,,,\"PORTAGG\",\"MEANR\")":775.0,"EWG^FMA_COS_DOWN(\"EPS\",\"1M\",+1,0,,,\"PORTAGG\",\"MEANR\")":28.0,"EMXC^P_PRICE(0)/P_PRICE_HIGH_PR(0,,,USD,,,\"PRICE\",\"INTRA\",\"52W\")":0.99520093,"EWU^PERCENT_CHANGE(FMA_EPS(+1,0,,,,\"PORTAGG\",\"MEAN\"),FMA_EPS(+1,-1AM,,,,\"PORTAGG\",\"MEAN\"))":0.62113315254408,"INDA^SIZE(FG_CONSTITUENTS)":138,"SPY^FG_TOTAL_RETURNC(0,-3AM)":11.767519,"FXI^FG_PE(0)":8.6475458800632,"EWJ^FG_PE(0)":16.1186471590266,"QQQ^FG_TOTAL_RETURNC(0,-3AM)":11.525476,"EWU^P_PRICE(0)/P_PRICE_LOW_PR(0,,,USD,,,\"PRICE\",\"INTRA\",\"52W\")-1":0.12083328,"INDA^FG_PE_NTM(0,,,90,0)":22.7061424762647,"IWM^SIZE(FG_CONSTITUENTS)":1940,"SPY^PERCENT_CHANGE(FMA_EPS(+1,0,,,,\"PORTAGG\",\"MEAN\"),FMA_EPS(+1,-3AM,,,,\"PORTAGG\",\"MEAN\"))":-0.73723738140772,"UUP^FG_TOTAL_RETURNC(0,-1AM)":-0.67915916,"VWO^FMA_DIV_YLD(NTMA,NOW,NOW,M,\"PORTAGG\",\"MEANR\")":3.15416449071437,"ENZL^FG_TOTAL_RETURNC(0,-3AM)":1.2652397,"QQQ^FMA_PCT_ABOVE_MAVG(200,0,,,,\"PORTAGG\")":77.4509803921569,"EWA^PERCENT_CHANGE(FMA_EPS(+1,0,,,,\"PORTAGG\",\"MEAN\"),FMA_EPS(+1,-3AM,,,,\"PORTAGG\",\"MEAN\"))":-0.505984849764718,"SPY^SIZE(FG_CONSTITUENTS)":504,"QQQ^FG_COMPANY_NAME":"Invesco QQQ Trust Series I","INDA^P_PRICE(0)/P_PRICE_LOW_PR(0,,,USD,,,\"PRICE\",\"INTRA\",\"52W\")-1":0.36833048,"SPY^FMA_COS_DOWN(\"EPS\",\"1M\",+1,0,,,\"PORTAGG\",\"MEANR\")":192.0,"VWO^FG_TOTAL_RETURNC(0,-3AM)":6.779802,"EWU^FG_TOTAL_RETURNC(0,-3AM)":5.5187225,"EWQ^FG_TOTAL_RETURNC(0,-3AM)":8.055592,"EWJ^SIZE(FG_CONSTITUENTS)":219,"USO^P_PRICE(0)/P_PRICE_HIGH_PR(0,,,USD,,,\"PRICE\",\"INTRA\",\"52W\")":0.88031214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8222428624,3.30589569741267,3.92107940890061,3.36619090960391,3.38651960714438],"UUP^P_PRICE(0,-200D)":[27.8298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],"EWI^FG_TOTAL_RETURNC(0,-3AM)":12.062443,"EMXC^P_PRICE(0)/P_PRICE_LOW_PR(0,,,USD,,,\"PRICE\",\"INTRA\",\"52W\")-1":0.24047768,"URTH^P_PRICE(0)/P_PRICE_LOW_PR(0,,,USD,,,\"PRICE\",\"INTRA\",\"52W\")-1":0.30644858,"EWD^P_PRICE(0)/P_PRICE_LOW_PR(0,,,USD,,,\"PRICE\",\"INTRA\",\"52W\")-1":0.34756398,"EWG^P_PRICE(0)/P_PRICE_LOW_PR(0,,,USD,,,\"PRICE\",\"INTRA\",\"52W\")-1":0.27099776,"FXI^PERCENT_CHANGE(FMA_EPS(+1,0,,,,\"PORTAGG\",\"MEAN\"),FMA_EPS(+1,-3AM,,,,\"PORTAGG\",\"MEAN\"))":-6.05093459434881,"SPY^PERCENT_CHANGE(FMA_EPS(+1,0,,,,\"PORTAGG\",\"MEAN\"),FMA_EPS(+1,-1AM,,,,\"PORTAGG\",\"MEAN\"))":0.520359659637533,"EWI^FMA_PCT_ABOVE_MAVG(200,0,,,,\"PORTAGG\")":68.0,"EWU^PERCENT_CHANGE(FMA_EPS(+1,0,,,,\"PORTAGG\",\"MEAN\"),FMA_EPS(+1,-3AM,,,,\"PORTAGG\",\"MEAN\"))":-5.01351718376836,"EWA^PERCENT_CHANGE(FMA_EPS(+1,0,,,,\"PORTAGG\",\"MEAN\"),FMA_EPS(+1,-1AM,,,,\"PORTAGG\",\"MEAN\"))":2.15435784004097,"VGK^SIZE(FG_CONSTITUENTS)":1291,"EWG^FMA_COS_UP(\"EPS\",\"1M\",+1,0,,,\"PORTAGG\",\"MEANR\")":24.0,"EWU^FG_COMPANY_NAME":"iShares MSCI United Kingdom ETF","EMXC^FG_TOTAL_RETURNC(0,-6AM)":13.851666,"FXI^FG_PE_NTM(0,,,90,0)":6.99148494612729,"EWJ^FG_PE_NTM(0,,,90,0)":15.7443319136161,"EWL^PERCENT_CHANGE(FMA_EPS(+1,0,,,,\"PORTAGG\",\"MEAN\"),FMA_EPS(+1,-1AM,,,,\"PORTAGG\",\"MEAN\"))":-0.0788503293658484,"IWM^P_PRICE(0,-200D)":[204.935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],"EWC^P_PRICE(0)/P_PRICE_HIGH_PR(0,,,USD,,,\"PRICE\",\"INTRA\",\"52W\")":0.9942152,"EWA^FG_COMPANY_NAME":"iShares MSCI Australia ETF","SPY^FG_FCF_YIELD_NTM(0)":4.2413204541906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8393955,9.49697320011934,12.0143395043707,11.6136482445672,11.9989210371289],"GLD^P_PRICE(0,-200D)":[199.64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],"EMXC^FMA_COS_UP(\"EPS\",\"1M\",+1,0,,,\"PORTAGG\",\"MEANR\")":234.0,"DBA^FG_TOTAL_RETURNC(0,-6AM)":9.215534,"EWA^FMA_PCT_ABOVE_MAVG(200,0,,,,\"PORTAGG\")":74.5762711864407,"QQQ^FMA_DIV_YLD(NTMA,NOW,NOW,M,\"PORTAGG\",\"MEANR\")":0.873555223793735,"EWN^P_PRICE(0)/P_PRICE_LOW_PR(0,,,USD,,,\"PRICE\",\"INTRA\",\"52W\")-1":0.35078537,"VGK^FG_TOTAL_RETURNC(0,-6AM)":14.076114,"EWN^P_PRICE(0)/P_PRICE_HIGH_PR(0,,,USD,,,\"PRICE\",\"INTRA\",\"52W\")":0.98079234,"URTH^PERCENT_CHANGE(FMA_EPS(+1,0,,,,\"PORTAGG\",\"MEAN\"),FMA_EPS(+1,-3AM,,,,\"PORTAGG\",\"MEAN\"))":-1.33895923369213,"EMXC^PERCENT_CHANGE(FMA_EPS(+1,0,,,,\"PORTAGG\",\"MEAN\"),FMA_EPS(+1,-1AM,,,,\"PORTAGG\",\"MEAN\"))":-0.737250463144799,"TLT^FG_TOTAL_RETURNC(0,-1AM)":1.3267517,"VGK^PERCENT_CHANGE(FMA_EPS(+1,0,,,,\"PORTAGG\",\"MEAN\"),FMA_EPS(+1,-3AM,,,,\"PORTAGG\",\"MEAN\"))":-8.2793631998059,"EWG^FMA_PCT_ABOVE_MAVG(200,0,,,,\"PORTAGG\")":75.4385964912281,"FXI^P_PRICE(0,-200D)":[24.535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],"VWO^P_PRICE(0)/P_PRICE_HIGH_PR(0,,,USD,,,\"PRICE\",\"INTRA\",\"52W\")":0.9795824,"FXI^SIZE(FG_CONSTITUENTS)":51,"FXI^P_PRICE(0)/P_PRICE_HIGH_PR(0,,,USD,,,\"PRICE\",\"INTRA\",\"52W\")":0.8032089,"URTH^FMA_DIV_YLD(NTMA,NOW,NOW,M,\"PORTAGG\",\"MEANR\")":1.97053825795866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27849383645],"SPY^P_PRICE(0,-200D)":[516.6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],"URTH^P_PRICE(0)/P_PRICE_HIGH_PR(0,,,USD,,,\"PRICE\",\"INTRA\",\"52W\")":0.99596125,"EWD^P_PRICE(0)/P_PRICE_HIGH_PR(0,,,USD,,,\"PRICE\",\"INTRA\",\"52W\")":0.99951655,"EWG^P_PRICE(0)/P_PRICE_HIGH_PR(0,,,USD,,,\"PRICE\",\"INTRA\",\"52W\")":0.9990455,"FXI^PERCENT_CHANGE(FMA_EPS(+1,0,,,,\"PORTAGG\",\"MEAN\"),FMA_EPS(+1,-1AM,,,,\"PORTAGG\",\"MEAN\"))":-1.96350437580871,"EWD^PERCENT_CHANGE(FMA_EPS(+1,0,,,,\"PORTAGG\",\"MEAN\"),FMA_EPS(+1,-3AM,,,,\"PORTAGG\",\"MEAN\"))":-3.23566563437483,"SPY^FMA_COS_UP(\"EPS\",\"1M\",+1,0,,,\"PORTAGG\",\"MEANR\")":186.0,"DBA^FG_TOTAL_RETURNC(0,-3AM)":10.165238,"EWD^FMA_PCT_ABOVE_MAVG(200,0,,,,\"PORTAGG\")":76.7441860465116,"INDA^FMA_DIV_YLD(NTMA,NOW,NOW,M,\"PORTAGG\",\"MEANR\")":1.35315338894655,"VWO^P_PRICE(0)/P_PRICE_LOW_PR(0,,,USD,,,\"PRICE\",\"INTRA\",\"52W\")-1":0.12721932,"EWC^FG_COMPANY_NAME":"iShares MSCI Canada ETF","VWO^FG_TOTAL_RETURNC(0,-6AM)":7.226026,"EWN^PERCENT_CHANGE(FMA_EPS(+1,0,,,,\"PORTAGG\",\"MEAN\"),FMA_EPS(+1,-1AM,,,,\"PORTAGG\",\"MEAN\"))":3.34465971262849,"INDA^FG_PE(0)":24.6788971180708,"INDA^FMA_COS_DOWN(\"EPS\",\"1M\",+1,0,,,\"PORTAGG\",\"MEANR\")":50.0,"VGK^FMA_COS_UP(\"EPS\",\"1M\",+1,0,,,\"PORTAGG\",\"MEANR\")":431.0,"EWC^FMA_COS_DOWN(\"EPS\",\"1M\",+1,0,,,\"PORTAGG\",\"MEANR\")":45.0,"QQQ^FG_FCF_YIELD_NTM(0)":3.69663072931181,"SPY^JULIAN(FMA_EPS(NTMA,-20AY,0,CY,,\"PORTAGG\",\"MEANR\").DATES)":[38352,38716,39080,39447,39813,40178,40543,40907,41274,41639,42004,42369,42734,43098,43465,43830,44196,44561,44925,45289],"URTH^FG_TOTAL_RETURNC(0,-3AM)":11.154354,"EWD^FG_TOTAL_RETURNC(0,-3AM)":11.974382,"EWG^FG_TOTAL_RETURNC(0,-3AM)":7.909417,"EWL^PERCENT_CHANGE(FMA_EPS(+1,0,,,,\"PORTAGG\",\"MEAN\"),FMA_EPS(+1,-3AM,,,,\"PORTAGG\",\"MEAN\"))":-4.90193319369726,"EWI^SIZE(FG_CONSTITUENTS)":26,"EWG^FG_COMPANY_NAME":"iShares MSCI Germany ETF","IWM^PERCENT_CHANGE(FMA_EPS(+1,0,,,,\"PORTAGG\",\"MEAN\"),FMA_EPS(+1,-1AM,,,,\"PORTAGG\",\"MEAN\"))":-3.29514751092248,"URTH^FG_FCF_YIELD_NTM(0)":4.41340691202063,"URTH^FMA_PCT_ABOVE_MAVG(200,0,,,,\"PORTAGG\")":69.8770491803279,"FXI^FMA_COS_UP(\"EPS\",\"1M\",+1,0,,,\"PORTAGG\",\"MEANR\")":15.0,"EWD^FMA_COS_DOWN(\"EPS\",\"1M\",+1,0,,,\"PORTAGG\",\"MEANR\")":14.0,"ENZL^SIZE(FG_CONSTITUENTS)":14,"URTH^FG_PE_NTM(0,,,90,0)":18.400830591181,"EWL^FG_TOTAL_RETURNC(0,-6AM)":7.7799916,"IWM^FMA_COS_UP(\"EPS\",\"1M\",+1,0,,,\"PORTAGG\",\"MEANR\")":487.0,"FXI^FG_COMPANY_NAME":"iShares China Large-Cap ETF"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90023603335,24.3477044403499],"VWO^P_PRICE(0,-200D)":[42.22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],"URTH^FG_TOTAL_RETURNC(0,-6AM)":15.8602,"EWD^FG_TOTAL_RETURNC(0,-6AM)":29.29846,"EWG^FG_TOTAL_RETURNC(0,-6AM)":15.404785,"FXI^FMA_PCT_ABOVE_MAVG(200,0,,,,\"PORTAGG\")":41.1764705882353,"EWJ^PERCENT_CHANGE(FMA_EPS(+1,0,,,,\"PORTAGG\",\"MEAN\"),FMA_EPS(+1,-3AM,,,,\"PORTAGG\",\"MEAN\"))":-0.897500039975657,"EWD^PERCENT_CHANGE(FMA_EPS(+1,0,,,,\"PORTAGG\",\"MEAN\"),FMA_EPS(+1,-1AM,,,,\"PORTAGG\",\"MEAN\"))":2.01318942511114,"EWU^FMA_PCT_ABOVE_MAVG(200,0,,,,\"PORTAGG\")":55.952380952381,"ENZL^PERCENT_CHANGE(FMA_EPS(+1,0,,,,\"PORTAGG\",\"MEAN\"),FMA_EPS(+1,-3AM,,,,\"PORTAGG\",\"MEAN\"))":-14.9782078795676,"QQQ^SIZE(FG_CONSTITUENTS)":102,"EMXC^FG_TOTAL_RETURNC(0,-1AM)":2.9832125,"DBA^FG_TOTAL_RETURNC(0,-1AM)":4.395926,"SPY^FG_TOTAL_RETURNC(0,-1AM)":3.1208754,"INDA^FG_FCF_YIELD_NTM(0)":2.86630695004814,"VWO^JULIAN(P_PRICE(0,-200D).DATES)":[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],"EWU^P_PRICE(0)/P_PRICE_HIGH_PR(0,,,USD,,,\"PRICE\",\"INTRA\",\"52W\")":0.98766345,"INDA^FG_TOTAL_RETURNC(0,-3AM)":9.065008,"TLT^P_PRICE(0)/P_PRICE_HIGH_PR(0,,,USD,,,\"PRICE\",\"INTRA\",\"52W\")":0.86993587,"VWO^FMA_PCT_ABOVE_MAVG(200,0,,,,\"PORTAGG\")":32.6952695269527,"EWI^FG_COMPANY_NAME":"iShares MSCI Italy ETF","TLT^P_PRICE(0,-200D)":[94.905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],"INDA^FG_COMPANY_NAME":"iShares MSCI India ETF","EWL^FMA_PCT_ABOVE_MAVG(200,0,,,,\"PORTAGG\")":64.4444444444444,"EWA^FMA_COS_DOWN(\"EPS\",\"1M\",+1,0,,,\"PORTAGG\",\"MEANR\")":26.0,"EWC^FG_TOTAL_RETURNC(0,-3AM)":9.751344,"EWQ^PERCENT_CHANGE(FMA_EPS(+1,0,,,,\"PORTAGG\",\"MEAN\"),FMA_EPS(+1,-3AM,,,,\"PORTAGG\",\"MEAN\"))":-3.54143688098541,"TRYCN10Y-FDS^FG_YIELD(0,,,,\"YTM\")":null,"SPY^FG_PE_NTM(0,,,90,0)":20.4729536136068,"IWM^FG_TOTAL_RETURNC(0,-6AM)":12.215829,"URTH^SIZE(FG_CONSTITUENTS)":1467,"FXI^FG_TOTAL_RETURNC(0,-1AM)":7.966554,"FXI^P_PRICE(0)/P_PRICE_LOW_PR(0,,,USD,,,\"PRICE\",\"INTRA\",\"52W\")-1":0.1761744,"EWJ^FMA_PCT_ABOVE_MAVG(200,0,,,,\"PORTAGG\")":72.1461187214612,"EWN^PERCENT_CHANGE(FMA_EPS(+1,0,,,,\"PORTAGG\",\"MEAN\"),FMA_EPS(+1,-3AM,,,,\"PORTAGG\",\"MEAN\"))":0.331695273356279,"ENZL^FMA_PCT_ABOVE_MAVG(200,0,,,,\"PORTAGG\")":42.8571428571429,"EWA^SIZE(FG_CONSTITUENTS)":59,"QQQ^FG_PE_NTM(0,,,90,0)":25.935443032029,"INDA^P_PRICE(0)/P_PRICE_HIGH_PR(0,,,USD,,,\"PRICE\",\"INTRA\",\"52W\")":0.985224,"IWM^FMA_PCT_ABOVE_MAVG(200,0,,,,\"PORTAGG\")":55.6363636363636,"EWU^SIZE(FG_CONSTITUENTS)":85,"QQQ^FG_PE(0)":31.5990764807902,"EWU^FMA_COS_UP(\"EPS\",\"1M\",+1,0,,,\"PORTAGG\",\"MEANR\")":29.0,"SPY^FMA_DIV_YLD(NTMA,NOW,NOW,M,\"PORTAGG\",\"MEANR\")":1.46700603872666,"ENZL^FMA_COS_DOWN(\"EPS\",\"1M\",+1,0,,,\"PORTAGG\",\"MEANR\")":7.0,"UUP^FG_TOTAL_RETURNC(0,-6AM)":1.2534022,"TRYIN10Y-FDS^FG_YIELD(0,,,,\"YTM\")":7.0195,"GLD^P_PRICE(0)/P_PRICE_HIGH_PR(0,,,USD,,,\"PRICE\",\"INTRA\",\"52W\")":0.98202163,"EWI^FMA_COS_DOWN(\"EPS\",\"1M\",+1,0,,,\"PORTAGG\",\"MEANR\")":10.0,"EWN^FMA_COS_DOWN(\"EPS\",\"1M\",+1,0,,,\"PORTAGG\",\"MEANR\")":27.0,"VWO^FG_FCF_YIELD_NTM(0)":5.06426824903005,"EWL^FG_TOTAL_RETURNC(0,-3AM)":4.855728,"TRYJP10Y-FDS^FG_YIELD(0,,,,\"YTM\")":0.7684,"EWN^FG_TOTAL_RETURNC(0,-3AM)":13.539863,"UUP^P_PRICE(0)/P_PRICE_HIGH_PR(0,,,USD,,,\"PRICE\",\"INTRA\",\"52W\")":0.92258245,"FXI^FG_TOTAL_RETURNC(0,-6AM)":-7.764119,"EWG^PERCENT_CHANGE(FMA_EPS(+1,0,,,,\"PORTAGG\",\"MEAN\"),FMA_EPS(+1,-1AM,,,,\"PORTAGG\",\"MEAN\"))":1.0331189042045,"INDA^P_PRICE(0,-200D)":[51.675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],"INDA^FG_TOTAL_RETURNC(0,-6AM)":14.680422,"EWN^FG_TOTAL_RETURNC(0,-6AM)":24.91107,"EWU^FG_TOTAL_RETURNC(0,-6AM)":7.463622,"EWC^FG_TOTAL_RETURNC(0,-6AM)":11.151875,"URTH^PERCENT_CHANGE(FMA_EPS(+1,0,,,,\"PORTAGG\",\"MEAN\"),FMA_EPS(+1,-1AM,,,,\"PORTAGG\",\"MEAN\"))":0.546402321435673,"EWN^FMA_PCT_ABOVE_MAVG(200,0,,,,\"PORTAGG\")":57.4074074074074,"EWD^SIZE(FG_CONSTITUENTS)":43,"EWU^FMA_COS_DOWN(\"EPS\",\"1M\",+1,0,,,\"PORTAGG\",\"MEANR\")":46.0,"EWA^FMA_COS_UP(\"EPS\",\"1M\",+1,0,,,\"PORTAGG\",\"MEANR\")":31.0,"ENZL^FG_COMPANY_NAME":"iShares MSCI New Zealand ETF","VGK^FG_TOTAL_RETURNC(0,-1AM)":5.5633783,"QQQ^FG_TOTAL_RETURNC(0,-1AM)":1.8755436,"VWO^FG_TOTAL_RETURNC(0,-1AM)":3.455031,"EWA^FG_TOTAL_RETURNC(0,-6AM)":13.147807,"EWL^FMA_COS_UP(\"EPS\",\"1M\",+1,0,,,\"PORTAGG\",\"MEANR\")":12.0,"FXI^FMA_COS_DOWN(\"EPS\",\"1M\",+1,0,,,\"PORTAGG\",\"MEANR\")":22.0,"URTH^P_PRICE(0,-200D)":[143.03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],"FXI^FG_TOTAL_RETURNC(0,-3AM)":5.137348,"EWL^SIZE(FG_CONSTITUENTS)":46,"EWN^FMA_COS_UP(\"EPS\",\"1M\",+1,0,,,\"PORTAGG\",\"MEANR\")":19.0,"EWJ^P_PRICE(0,-200D)":[69.93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],"IWM^P_PRICE(0)/P_PRICE_LOW_PR(0,,,USD,,,\"PRICE\",\"INTRA\",\"52W\")-1":0.26761305,"VGK^P_PRICE(0)/P_PRICE_LOW_PR(0,,,USD,,,\"PRICE\",\"INTRA\",\"52W\")-1":0.22511804,"EWQ^P_PRICE(0)/P_PRICE_LOW_PR(0,,,USD,,,\"PRICE\",\"INTRA\",\"52W\")-1":0.22697568,"EWL^P_PRICE(0)/P_PRICE_LOW_PR(0,,,USD,,,\"PRICE\",\"INTRA\",\"52W\")-1":0.17196155,"EWA^P_PRICE(0)/P_PRICE_LOW_PR(0,,,USD,,,\"PRICE\",\"INTRA\",\"52W\")-1":0.19208217,"VWO^PERCENT_CHANGE(FMA_EPS(+1,0,,,,\"PORTAGG\",\"MEAN\"),FMA_EPS(+1,-3AM,,,,\"PORTAGG\",\"MEAN\"))":-16.6699831244645,"EWQ^PERCENT_CHANGE(FMA_EPS(+1,0,,,,\"PORTAGG\",\"MEAN\"),FMA_EPS(+1,-1AM,,,,\"PORTAGG\",\"MEAN\"))":0.764169285721584,"EWD^FMA_COS_UP(\"EPS\",\"1M\",+1,0,,,\"PORTAGG\",\"MEANR\")":14.0,"TLT^FG_TOTAL_RETURNC(0,-6AM)":2.6617765,"EWQ^FG_TOTAL_RETURNC(0,-6AM)":12.836563,"IWM^FG_TOTAL_RETURNC(0,-3AM)":10.000658,"EWA^FG_TOTAL_RETURNC(0,-3AM)":8.843529,"URTH^FMA_COS_DOWN(\"EPS\",\"1M\",+1,0,,,\"PORTAGG\",\"MEANR\")":664.0,"EWD^FG_COMPANY_NAME":"iShares MSCI Sweden ETF","EMXC^P_PRICE(0,-200D)":[57.64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],"IWM^P_PRICE(0)/P_PRICE_HIGH_PR(0,,,USD,,,\"PRICE\",\"INTRA\",\"52W\")":0.97397935,"EWQ^P_PRICE(0)/P_PRICE_HIGH_PR(0,,,USD,,,\"PRICE\",\"INTRA\",\"52W\")":0.999395,"EWL^P_PRICE(0)/P_PRICE_HIGH_PR(0,,,USD,,,\"PRICE\",\"INTRA\",\"52W\")":0.9950955,"EWA^P_PRICE(0)/P_PRICE_HIGH_PR(0,,,USD,,,\"PRICE\",\"INTRA\",\"52W\")":0.97404146,"EMXC^PERCENT_CHANGE(FMA_EPS(+1,0,,,,\"PORTAGG\",\"MEAN\"),FMA_EPS(+1,-3AM,,,,\"PORTAGG\",\"MEAN\"))":-2.24693757566868,"VWO^PERCENT_CHANGE(FMA_EPS(+1,0,,,,\"PORTAGG\",\"MEAN\"),FMA_EPS(+1,-1AM,,,,\"PORTAGG\",\"MEAN\"))":-12.89387011746,"EWQ^FMA_PCT_ABOVE_MAVG(200,0,,,,\"PORTAGG\")":68.2539682539683,"EWG^PERCENT_CHANGE(FMA_EPS(+1,0,,,,\"PORTAGG\",\"MEAN\"),FMA_EPS(+1,-3AM,,,,\"PORTAGG\",\"MEAN\"))":-2.73810548708486,"IWM^FMA_COS_DOWN(\"EPS\",\"1M\",+1,0,,,\"PORTAGG\",\"MEANR\")":732.0,"EWN^SIZE(FG_CONSTITUENTS)":54,"EWL^FMA_COS_DOWN(\"EPS\",\"1M\",+1,0,,,\"PORTAGG\",\"MEANR\")":28.0,"ENZL^FMA_COS_UP(\"EPS\",\"1M\",+1,0,,,\"PORTAGG\",\"MEANR\")":4.0,"TLT^FG_TOTAL_RETURNC(0,-3AM)":1.2540817,"UUP^FG_TOTAL_RETURNC(0,-3AM)":0.6339073,"URTH^FG_PE(0)":20.6227846546007,"SPY^FG_PE(0)":24.6247148117154,"VGK^P_PRICE(0,-200D)":[67.45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]}]]></FdsFormulaCache>
</file>

<file path=customXml/itemProps1.xml><?xml version="1.0" encoding="utf-8"?>
<ds:datastoreItem xmlns:ds="http://schemas.openxmlformats.org/officeDocument/2006/customXml" ds:itemID="{E675094B-0FFF-4CCC-B0AE-5DD4E38BF4D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2024-03-13T00:52:19Z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