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87543BA0-6139-4C7B-A989-2CE01AAD60D9}" xr6:coauthVersionLast="47" xr6:coauthVersionMax="47" xr10:uidLastSave="{00000000-0000-0000-0000-000000000000}"/>
  <bookViews>
    <workbookView xWindow="382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3" i="59" l="1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G101" i="59"/>
  <c r="G102" i="59"/>
  <c r="G103" i="59"/>
  <c r="G104" i="59"/>
  <c r="G105" i="59"/>
  <c r="G106" i="59"/>
  <c r="G107" i="59"/>
  <c r="G108" i="59"/>
  <c r="G109" i="59"/>
  <c r="G110" i="59"/>
  <c r="G111" i="59"/>
  <c r="G112" i="59"/>
  <c r="G113" i="59"/>
  <c r="G114" i="59"/>
  <c r="F83" i="59"/>
  <c r="F84" i="59"/>
  <c r="F85" i="59"/>
  <c r="F86" i="59"/>
  <c r="F87" i="59"/>
  <c r="F88" i="59"/>
  <c r="F89" i="59"/>
  <c r="F90" i="59"/>
  <c r="F91" i="59"/>
  <c r="F92" i="59"/>
  <c r="F93" i="59"/>
  <c r="F94" i="59"/>
  <c r="F95" i="59"/>
  <c r="F96" i="59"/>
  <c r="F97" i="59"/>
  <c r="F98" i="59"/>
  <c r="F99" i="59"/>
  <c r="F100" i="59"/>
  <c r="F101" i="59"/>
  <c r="F102" i="59"/>
  <c r="F103" i="59"/>
  <c r="F104" i="59"/>
  <c r="F105" i="59"/>
  <c r="F106" i="59"/>
  <c r="F107" i="59"/>
  <c r="F108" i="59"/>
  <c r="F109" i="59"/>
  <c r="F110" i="59"/>
  <c r="F111" i="59"/>
  <c r="F112" i="59"/>
  <c r="F113" i="59"/>
  <c r="F114" i="59"/>
  <c r="E83" i="59"/>
  <c r="E84" i="59"/>
  <c r="E85" i="59"/>
  <c r="E86" i="59"/>
  <c r="E87" i="59"/>
  <c r="E88" i="59"/>
  <c r="E89" i="59"/>
  <c r="E90" i="59"/>
  <c r="E91" i="59"/>
  <c r="E92" i="59"/>
  <c r="E93" i="59"/>
  <c r="E94" i="59"/>
  <c r="E95" i="59"/>
  <c r="E96" i="59"/>
  <c r="E97" i="59"/>
  <c r="E98" i="59"/>
  <c r="E99" i="59"/>
  <c r="E100" i="59"/>
  <c r="E101" i="59"/>
  <c r="E102" i="59"/>
  <c r="E103" i="59"/>
  <c r="E104" i="59"/>
  <c r="E105" i="59"/>
  <c r="E106" i="59"/>
  <c r="E107" i="59"/>
  <c r="E108" i="59"/>
  <c r="E109" i="59"/>
  <c r="E110" i="59"/>
  <c r="E111" i="59"/>
  <c r="E112" i="59"/>
  <c r="E113" i="59"/>
  <c r="E114" i="59"/>
  <c r="E82" i="59"/>
  <c r="I45" i="59"/>
  <c r="I46" i="59"/>
  <c r="I47" i="59"/>
  <c r="I48" i="59"/>
  <c r="I49" i="59"/>
  <c r="I50" i="59"/>
  <c r="I51" i="59"/>
  <c r="I52" i="59"/>
  <c r="I53" i="59"/>
  <c r="I54" i="59"/>
  <c r="I55" i="59"/>
  <c r="I56" i="59"/>
  <c r="I57" i="59"/>
  <c r="I58" i="59"/>
  <c r="I59" i="59"/>
  <c r="I60" i="59"/>
  <c r="I61" i="59"/>
  <c r="I62" i="59"/>
  <c r="I63" i="59"/>
  <c r="I64" i="59"/>
  <c r="I65" i="59"/>
  <c r="I66" i="59"/>
  <c r="I67" i="59"/>
  <c r="I68" i="59"/>
  <c r="I69" i="59"/>
  <c r="I70" i="59"/>
  <c r="I71" i="59"/>
  <c r="I72" i="59"/>
  <c r="I73" i="59"/>
  <c r="I74" i="59"/>
  <c r="I75" i="59"/>
  <c r="I76" i="59"/>
  <c r="H45" i="59"/>
  <c r="H46" i="59"/>
  <c r="H47" i="59"/>
  <c r="H48" i="59"/>
  <c r="H49" i="59"/>
  <c r="H50" i="59"/>
  <c r="H51" i="59"/>
  <c r="H52" i="59"/>
  <c r="H53" i="59"/>
  <c r="H54" i="59"/>
  <c r="H55" i="59"/>
  <c r="H56" i="59"/>
  <c r="H57" i="59"/>
  <c r="H58" i="59"/>
  <c r="H59" i="59"/>
  <c r="H60" i="59"/>
  <c r="H61" i="59"/>
  <c r="H62" i="59"/>
  <c r="H63" i="59"/>
  <c r="H64" i="59"/>
  <c r="H65" i="59"/>
  <c r="H66" i="59"/>
  <c r="H67" i="59"/>
  <c r="H68" i="59"/>
  <c r="H69" i="59"/>
  <c r="H70" i="59"/>
  <c r="H71" i="59"/>
  <c r="H72" i="59"/>
  <c r="H73" i="59"/>
  <c r="H74" i="59"/>
  <c r="H75" i="59"/>
  <c r="H76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F45" i="59"/>
  <c r="F46" i="59"/>
  <c r="F47" i="59"/>
  <c r="F48" i="59"/>
  <c r="F49" i="59"/>
  <c r="F50" i="59"/>
  <c r="F51" i="59"/>
  <c r="F52" i="59"/>
  <c r="F53" i="59"/>
  <c r="F54" i="59"/>
  <c r="F55" i="59"/>
  <c r="F56" i="59"/>
  <c r="F57" i="59"/>
  <c r="F58" i="59"/>
  <c r="F59" i="59"/>
  <c r="F60" i="59"/>
  <c r="F61" i="59"/>
  <c r="F62" i="59"/>
  <c r="F63" i="59"/>
  <c r="F64" i="59"/>
  <c r="F65" i="59"/>
  <c r="F66" i="59"/>
  <c r="F67" i="59"/>
  <c r="F68" i="59"/>
  <c r="F69" i="59"/>
  <c r="F70" i="59"/>
  <c r="F71" i="59"/>
  <c r="F72" i="59"/>
  <c r="F73" i="59"/>
  <c r="F74" i="59"/>
  <c r="F75" i="59"/>
  <c r="F76" i="59"/>
  <c r="E45" i="59"/>
  <c r="E46" i="59"/>
  <c r="E47" i="59"/>
  <c r="E48" i="59"/>
  <c r="E49" i="59"/>
  <c r="E50" i="59"/>
  <c r="E51" i="59"/>
  <c r="E52" i="59"/>
  <c r="E53" i="59"/>
  <c r="E54" i="59"/>
  <c r="E55" i="59"/>
  <c r="E56" i="59"/>
  <c r="E57" i="59"/>
  <c r="E58" i="59"/>
  <c r="E59" i="59"/>
  <c r="E60" i="59"/>
  <c r="E61" i="59"/>
  <c r="E62" i="59"/>
  <c r="E63" i="59"/>
  <c r="E64" i="59"/>
  <c r="E65" i="59"/>
  <c r="E66" i="59"/>
  <c r="E67" i="59"/>
  <c r="E68" i="59"/>
  <c r="E69" i="59"/>
  <c r="E70" i="59"/>
  <c r="E71" i="59"/>
  <c r="E72" i="59"/>
  <c r="E73" i="59"/>
  <c r="E74" i="59"/>
  <c r="E75" i="59"/>
  <c r="E76" i="59"/>
  <c r="E44" i="59"/>
  <c r="H8" i="59"/>
  <c r="I8" i="59"/>
  <c r="J8" i="59"/>
  <c r="H9" i="59"/>
  <c r="I9" i="59"/>
  <c r="J9" i="59"/>
  <c r="H10" i="59"/>
  <c r="I10" i="59"/>
  <c r="J10" i="59"/>
  <c r="H11" i="59"/>
  <c r="I11" i="59"/>
  <c r="J11" i="59"/>
  <c r="H12" i="59"/>
  <c r="I12" i="59"/>
  <c r="J12" i="59"/>
  <c r="H13" i="59"/>
  <c r="I13" i="59"/>
  <c r="J13" i="59"/>
  <c r="H14" i="59"/>
  <c r="I14" i="59"/>
  <c r="J14" i="59"/>
  <c r="H15" i="59"/>
  <c r="I15" i="59"/>
  <c r="J15" i="59"/>
  <c r="H16" i="59"/>
  <c r="I16" i="59"/>
  <c r="J16" i="59"/>
  <c r="H17" i="59"/>
  <c r="I17" i="59"/>
  <c r="J17" i="59"/>
  <c r="H18" i="59"/>
  <c r="I18" i="59"/>
  <c r="J18" i="59"/>
  <c r="H19" i="59"/>
  <c r="I19" i="59"/>
  <c r="J19" i="59"/>
  <c r="H20" i="59"/>
  <c r="I20" i="59"/>
  <c r="J20" i="59"/>
  <c r="H21" i="59"/>
  <c r="I21" i="59"/>
  <c r="J21" i="59"/>
  <c r="H22" i="59"/>
  <c r="I22" i="59"/>
  <c r="J22" i="59"/>
  <c r="H23" i="59"/>
  <c r="I23" i="59"/>
  <c r="J23" i="59"/>
  <c r="H24" i="59"/>
  <c r="I24" i="59"/>
  <c r="J24" i="59"/>
  <c r="H25" i="59"/>
  <c r="I25" i="59"/>
  <c r="J25" i="59"/>
  <c r="H26" i="59"/>
  <c r="I26" i="59"/>
  <c r="J26" i="59"/>
  <c r="H27" i="59"/>
  <c r="I27" i="59"/>
  <c r="J27" i="59"/>
  <c r="H28" i="59"/>
  <c r="I28" i="59"/>
  <c r="J28" i="59"/>
  <c r="H29" i="59"/>
  <c r="I29" i="59"/>
  <c r="J29" i="59"/>
  <c r="H30" i="59"/>
  <c r="I30" i="59"/>
  <c r="J30" i="59"/>
  <c r="H31" i="59"/>
  <c r="I31" i="59"/>
  <c r="J31" i="59"/>
  <c r="H32" i="59"/>
  <c r="I32" i="59"/>
  <c r="J32" i="59"/>
  <c r="H33" i="59"/>
  <c r="I33" i="59"/>
  <c r="J33" i="59"/>
  <c r="H34" i="59"/>
  <c r="I34" i="59"/>
  <c r="J34" i="59"/>
  <c r="H35" i="59"/>
  <c r="I35" i="59"/>
  <c r="J35" i="59"/>
  <c r="H36" i="59"/>
  <c r="I36" i="59"/>
  <c r="J36" i="59"/>
  <c r="H37" i="59"/>
  <c r="I37" i="59"/>
  <c r="J37" i="59"/>
  <c r="H38" i="59"/>
  <c r="I38" i="59"/>
  <c r="J38" i="59"/>
  <c r="H39" i="59"/>
  <c r="I39" i="59"/>
  <c r="J39" i="59"/>
  <c r="J7" i="59"/>
  <c r="I7" i="59"/>
  <c r="H7" i="59"/>
  <c r="E8" i="59"/>
  <c r="E9" i="59"/>
  <c r="E10" i="59"/>
  <c r="E11" i="59"/>
  <c r="E12" i="59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32" i="59"/>
  <c r="E33" i="59"/>
  <c r="E34" i="59"/>
  <c r="E35" i="59"/>
  <c r="E36" i="59"/>
  <c r="E37" i="59"/>
  <c r="E38" i="59"/>
  <c r="E39" i="59"/>
  <c r="E7" i="59"/>
  <c r="AI6" i="61" a="1"/>
  <c r="AI6" i="61" l="1"/>
  <c r="AH6" i="61" a="1"/>
  <c r="AH6" i="61" l="1"/>
  <c r="AG6" i="61" a="1"/>
  <c r="AG6" i="61" l="1"/>
  <c r="AF6" i="61" a="1"/>
  <c r="AF6" i="61" l="1"/>
  <c r="AE6" i="61" a="1"/>
  <c r="AE6" i="61" l="1"/>
  <c r="AD6" i="61" a="1"/>
  <c r="AD6" i="61" l="1"/>
  <c r="AC6" i="61" a="1"/>
  <c r="AC6" i="61" l="1"/>
  <c r="AB6" i="61" a="1"/>
  <c r="AB6" i="61" l="1"/>
  <c r="AA6" i="61" a="1"/>
  <c r="AA6" i="61" l="1"/>
  <c r="Z6" i="61" a="1"/>
  <c r="Z6" i="61" l="1"/>
  <c r="Y6" i="61" a="1"/>
  <c r="Y6" i="61" l="1"/>
  <c r="X6" i="61" a="1"/>
  <c r="X6" i="61" l="1"/>
  <c r="W6" i="61" a="1"/>
  <c r="W6" i="61" l="1"/>
  <c r="V6" i="61" a="1"/>
  <c r="V6" i="61" l="1"/>
  <c r="U6" i="61" a="1"/>
  <c r="U6" i="61" l="1"/>
  <c r="T6" i="61" a="1"/>
  <c r="T6" i="61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Q209" i="61"/>
  <c r="Q213" i="61" s="1"/>
  <c r="R209" i="61"/>
  <c r="S209" i="61"/>
  <c r="T209" i="61"/>
  <c r="U209" i="61"/>
  <c r="V209" i="61"/>
  <c r="W209" i="61"/>
  <c r="X209" i="61"/>
  <c r="Y209" i="61"/>
  <c r="Z209" i="61"/>
  <c r="AA209" i="61"/>
  <c r="AB209" i="61"/>
  <c r="AB213" i="61" s="1"/>
  <c r="AC209" i="61"/>
  <c r="AD209" i="61"/>
  <c r="AE209" i="61"/>
  <c r="AF209" i="61"/>
  <c r="AG209" i="61"/>
  <c r="AH209" i="61"/>
  <c r="AH213" i="61" s="1"/>
  <c r="AI209" i="61"/>
  <c r="Q210" i="61"/>
  <c r="R210" i="61"/>
  <c r="S210" i="61"/>
  <c r="T210" i="61"/>
  <c r="U210" i="61"/>
  <c r="V210" i="61"/>
  <c r="W210" i="61"/>
  <c r="X210" i="61"/>
  <c r="Y210" i="61"/>
  <c r="Z210" i="61"/>
  <c r="AA210" i="61"/>
  <c r="AB210" i="61"/>
  <c r="AB214" i="61" s="1"/>
  <c r="AC210" i="61"/>
  <c r="AC214" i="61" s="1"/>
  <c r="AD210" i="61"/>
  <c r="AD213" i="61" s="1"/>
  <c r="AE210" i="61"/>
  <c r="AE213" i="61" s="1"/>
  <c r="AF210" i="61"/>
  <c r="AF213" i="61" s="1"/>
  <c r="AG210" i="61"/>
  <c r="AG213" i="61" s="1"/>
  <c r="AH210" i="61"/>
  <c r="AI210" i="61"/>
  <c r="Q211" i="61"/>
  <c r="R211" i="61"/>
  <c r="S211" i="61"/>
  <c r="T211" i="61"/>
  <c r="U211" i="61"/>
  <c r="V211" i="61"/>
  <c r="V215" i="61" s="1"/>
  <c r="W211" i="61"/>
  <c r="X211" i="61"/>
  <c r="Y211" i="61"/>
  <c r="Z211" i="61"/>
  <c r="AA211" i="61"/>
  <c r="AB211" i="61"/>
  <c r="AC211" i="61"/>
  <c r="AD211" i="61"/>
  <c r="AE211" i="61"/>
  <c r="AF211" i="61"/>
  <c r="AG211" i="61"/>
  <c r="AH211" i="61"/>
  <c r="AI211" i="61"/>
  <c r="Q212" i="61"/>
  <c r="R212" i="61"/>
  <c r="S212" i="61"/>
  <c r="S215" i="61" s="1"/>
  <c r="T212" i="61"/>
  <c r="U212" i="61"/>
  <c r="U215" i="61" s="1"/>
  <c r="V212" i="61"/>
  <c r="W212" i="61"/>
  <c r="X212" i="61"/>
  <c r="X215" i="61" s="1"/>
  <c r="Y212" i="61"/>
  <c r="Y215" i="61" s="1"/>
  <c r="Z212" i="61"/>
  <c r="Z215" i="61" s="1"/>
  <c r="AA212" i="61"/>
  <c r="AA215" i="61" s="1"/>
  <c r="AB212" i="61"/>
  <c r="AB215" i="61" s="1"/>
  <c r="AC212" i="61"/>
  <c r="AD212" i="61"/>
  <c r="AE212" i="61"/>
  <c r="AF212" i="61"/>
  <c r="AG212" i="61"/>
  <c r="AH212" i="61"/>
  <c r="AI212" i="61"/>
  <c r="R37" i="12" a="1"/>
  <c r="W213" i="61" l="1"/>
  <c r="U213" i="61"/>
  <c r="S213" i="61"/>
  <c r="R213" i="61"/>
  <c r="Z213" i="61"/>
  <c r="V213" i="61"/>
  <c r="Q214" i="61"/>
  <c r="AI213" i="61"/>
  <c r="Q215" i="61"/>
  <c r="AA213" i="61"/>
  <c r="R215" i="61"/>
  <c r="X213" i="61"/>
  <c r="AG214" i="61"/>
  <c r="AF214" i="61"/>
  <c r="AD214" i="61"/>
  <c r="AE214" i="61"/>
  <c r="AD215" i="61"/>
  <c r="AC215" i="61"/>
  <c r="T215" i="61"/>
  <c r="AH214" i="61"/>
  <c r="T213" i="61"/>
  <c r="Y213" i="61"/>
  <c r="AI214" i="61"/>
  <c r="W215" i="61"/>
  <c r="AC213" i="61"/>
  <c r="AA214" i="61"/>
  <c r="Z214" i="61"/>
  <c r="Y214" i="61"/>
  <c r="X214" i="61"/>
  <c r="W214" i="61"/>
  <c r="AI215" i="61"/>
  <c r="V214" i="61"/>
  <c r="AH215" i="61"/>
  <c r="U214" i="61"/>
  <c r="AG215" i="61"/>
  <c r="T214" i="61"/>
  <c r="AF215" i="61"/>
  <c r="S214" i="61"/>
  <c r="AE215" i="61"/>
  <c r="R214" i="61"/>
  <c r="R37" i="12"/>
  <c r="Q37" i="12" a="1"/>
  <c r="Q37" i="12" l="1"/>
  <c r="P37" i="12" a="1"/>
  <c r="P37" i="12" l="1"/>
  <c r="O37" i="12" a="1"/>
  <c r="O37" i="12" l="1"/>
  <c r="R36" i="12" a="1"/>
  <c r="R36" i="12" l="1"/>
  <c r="Q36" i="12" a="1"/>
  <c r="Q36" i="12" l="1"/>
  <c r="P36" i="12" a="1"/>
  <c r="P36" i="12" l="1"/>
  <c r="O36" i="12" a="1"/>
  <c r="O36" i="12" l="1"/>
  <c r="R35" i="12" a="1"/>
  <c r="R35" i="12" l="1"/>
  <c r="Q35" i="12" a="1"/>
  <c r="Q35" i="12" l="1"/>
  <c r="P35" i="12" a="1"/>
  <c r="P35" i="12" l="1"/>
  <c r="O35" i="12" a="1"/>
  <c r="O35" i="12" l="1"/>
  <c r="R34" i="12" a="1"/>
  <c r="R34" i="12" l="1"/>
  <c r="Q34" i="12" a="1"/>
  <c r="Q34" i="12" l="1"/>
  <c r="P34" i="12" a="1"/>
  <c r="P34" i="12" l="1"/>
  <c r="O34" i="12" a="1"/>
  <c r="O34" i="12" l="1"/>
  <c r="R33" i="12" a="1"/>
  <c r="R33" i="12" l="1"/>
  <c r="Q33" i="12" a="1"/>
  <c r="Q33" i="12" l="1"/>
  <c r="P33" i="12" a="1"/>
  <c r="P33" i="12" l="1"/>
  <c r="O33" i="12" a="1"/>
  <c r="O33" i="12" l="1"/>
  <c r="R32" i="12" a="1"/>
  <c r="R32" i="12" l="1"/>
  <c r="Q32" i="12" a="1"/>
  <c r="Q32" i="12" l="1"/>
  <c r="P32" i="12" a="1"/>
  <c r="P32" i="12" l="1"/>
  <c r="O32" i="12" a="1"/>
  <c r="O32" i="12" l="1"/>
  <c r="R31" i="12" a="1"/>
  <c r="R31" i="12" l="1"/>
  <c r="Q31" i="12" a="1"/>
  <c r="Q31" i="12" l="1"/>
  <c r="P31" i="12" a="1"/>
  <c r="P31" i="12" l="1"/>
  <c r="O31" i="12" a="1"/>
  <c r="O31" i="12" l="1"/>
  <c r="R30" i="12" a="1"/>
  <c r="R30" i="12" l="1"/>
  <c r="Q30" i="12" a="1"/>
  <c r="Q30" i="12" l="1"/>
  <c r="P30" i="12" a="1"/>
  <c r="P30" i="12" l="1"/>
  <c r="O30" i="12" a="1"/>
  <c r="O30" i="12" l="1"/>
  <c r="R29" i="12" a="1"/>
  <c r="R29" i="12" l="1"/>
  <c r="Q29" i="12" a="1"/>
  <c r="Q29" i="12" l="1"/>
  <c r="P29" i="12" a="1"/>
  <c r="P29" i="12" l="1"/>
  <c r="O29" i="12" a="1"/>
  <c r="O29" i="12" l="1"/>
  <c r="R28" i="12" a="1"/>
  <c r="R28" i="12" l="1"/>
  <c r="Q28" i="12" a="1"/>
  <c r="Q28" i="12" l="1"/>
  <c r="P28" i="12" a="1"/>
  <c r="P28" i="12" l="1"/>
  <c r="O28" i="12" a="1"/>
  <c r="O28" i="12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37" i="12" a="1"/>
  <c r="M37" i="12" l="1"/>
  <c r="L37" i="12" a="1"/>
  <c r="L37" i="12" l="1"/>
  <c r="K37" i="12" a="1"/>
  <c r="K37" i="12" l="1"/>
  <c r="M36" i="12" a="1"/>
  <c r="M36" i="12" l="1"/>
  <c r="L36" i="12" a="1"/>
  <c r="L36" i="12" l="1"/>
  <c r="K36" i="12" a="1"/>
  <c r="K36" i="12" l="1"/>
  <c r="M35" i="12" a="1"/>
  <c r="M35" i="12" l="1"/>
  <c r="L35" i="12" a="1"/>
  <c r="L35" i="12" l="1"/>
  <c r="K35" i="12" a="1"/>
  <c r="K35" i="12" l="1"/>
  <c r="M34" i="12" a="1"/>
  <c r="M34" i="12" l="1"/>
  <c r="L34" i="12" a="1"/>
  <c r="L34" i="12" l="1"/>
  <c r="K34" i="12" a="1"/>
  <c r="K34" i="12" l="1"/>
  <c r="M33" i="12" a="1"/>
  <c r="M33" i="12" l="1"/>
  <c r="L33" i="12" a="1"/>
  <c r="L33" i="12" l="1"/>
  <c r="K33" i="12" a="1"/>
  <c r="K33" i="12" l="1"/>
  <c r="M32" i="12" a="1"/>
  <c r="M32" i="12" l="1"/>
  <c r="L32" i="12" a="1"/>
  <c r="L32" i="12" l="1"/>
  <c r="K32" i="12" a="1"/>
  <c r="K32" i="12" l="1"/>
  <c r="M31" i="12" a="1"/>
  <c r="M31" i="12" l="1"/>
  <c r="L31" i="12" a="1"/>
  <c r="L31" i="12" l="1"/>
  <c r="K31" i="12" a="1"/>
  <c r="K31" i="12" l="1"/>
  <c r="M30" i="12" a="1"/>
  <c r="M30" i="12" l="1"/>
  <c r="L30" i="12" a="1"/>
  <c r="L30" i="12" l="1"/>
  <c r="K30" i="12" a="1"/>
  <c r="K30" i="12" l="1"/>
  <c r="M29" i="12" a="1"/>
  <c r="M29" i="12" l="1"/>
  <c r="L29" i="12" a="1"/>
  <c r="L29" i="12" l="1"/>
  <c r="K29" i="12" a="1"/>
  <c r="K29" i="12" l="1"/>
  <c r="M28" i="12" a="1"/>
  <c r="M28" i="12" l="1"/>
  <c r="L28" i="12" a="1"/>
  <c r="L28" i="12" l="1"/>
  <c r="K28" i="12" a="1"/>
  <c r="K28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37" i="12" a="1"/>
  <c r="G37" i="12" l="1"/>
  <c r="F37" i="12" a="1"/>
  <c r="F37" i="12" l="1"/>
  <c r="E37" i="12" a="1"/>
  <c r="E37" i="12" l="1"/>
  <c r="G36" i="12" a="1"/>
  <c r="G36" i="12" l="1"/>
  <c r="F36" i="12" a="1"/>
  <c r="F36" i="12" l="1"/>
  <c r="E36" i="12" a="1"/>
  <c r="E36" i="12" l="1"/>
  <c r="G35" i="12" a="1"/>
  <c r="G35" i="12" l="1"/>
  <c r="F35" i="12" a="1"/>
  <c r="F35" i="12" l="1"/>
  <c r="E35" i="12" a="1"/>
  <c r="E35" i="12" l="1"/>
  <c r="G34" i="12" a="1"/>
  <c r="G34" i="12" l="1"/>
  <c r="F34" i="12" a="1"/>
  <c r="F34" i="12" l="1"/>
  <c r="E34" i="12" a="1"/>
  <c r="E34" i="12" l="1"/>
  <c r="G33" i="12" a="1"/>
  <c r="G33" i="12" l="1"/>
  <c r="F33" i="12" a="1"/>
  <c r="F33" i="12" l="1"/>
  <c r="E33" i="12" a="1"/>
  <c r="E33" i="12" l="1"/>
  <c r="G32" i="12" a="1"/>
  <c r="G32" i="12" l="1"/>
  <c r="F32" i="12" a="1"/>
  <c r="F32" i="12" l="1"/>
  <c r="E32" i="12" a="1"/>
  <c r="E32" i="12" l="1"/>
  <c r="G31" i="12" a="1"/>
  <c r="G31" i="12" l="1"/>
  <c r="F31" i="12" a="1"/>
  <c r="F31" i="12" l="1"/>
  <c r="E31" i="12" a="1"/>
  <c r="E31" i="12" l="1"/>
  <c r="G30" i="12" a="1"/>
  <c r="G30" i="12" l="1"/>
  <c r="F30" i="12" a="1"/>
  <c r="F30" i="12" l="1"/>
  <c r="E30" i="12" a="1"/>
  <c r="E30" i="12" l="1"/>
  <c r="G29" i="12" a="1"/>
  <c r="G29" i="12" l="1"/>
  <c r="F29" i="12" a="1"/>
  <c r="F29" i="12" l="1"/>
  <c r="E29" i="12" a="1"/>
  <c r="E29" i="12" l="1"/>
  <c r="G28" i="12" a="1"/>
  <c r="G28" i="12" l="1"/>
  <c r="F28" i="12" a="1"/>
  <c r="F28" i="12" l="1"/>
  <c r="E28" i="12" a="1"/>
  <c r="E28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37" i="12" a="1"/>
  <c r="B37" i="12" l="1"/>
  <c r="B36" i="12" a="1"/>
  <c r="B36" i="12" l="1"/>
  <c r="B35" i="12" a="1"/>
  <c r="B35" i="12" l="1"/>
  <c r="B34" i="12" a="1"/>
  <c r="B34" i="12" l="1"/>
  <c r="B33" i="12" a="1"/>
  <c r="B33" i="12" l="1"/>
  <c r="B32" i="12" a="1"/>
  <c r="B32" i="12" l="1"/>
  <c r="B31" i="12" a="1"/>
  <c r="B31" i="12" l="1"/>
  <c r="B30" i="12" a="1"/>
  <c r="B30" i="12" l="1"/>
  <c r="B29" i="12" a="1"/>
  <c r="B29" i="12" l="1"/>
  <c r="B28" i="12" a="1"/>
  <c r="B28" i="12" l="1"/>
  <c r="B27" i="12" a="1"/>
  <c r="B27" i="12" l="1"/>
  <c r="B26" i="12" a="1"/>
  <c r="B26" i="12" l="1"/>
  <c r="B25" i="12" a="1"/>
  <c r="B25" i="12" l="1"/>
  <c r="B24" i="12" a="1"/>
  <c r="B24" i="12" l="1"/>
  <c r="B23" i="12" a="1"/>
  <c r="B23" i="12" l="1"/>
  <c r="B22" i="12" a="1"/>
  <c r="B22" i="12" l="1"/>
  <c r="B21" i="12" a="1"/>
  <c r="B21" i="12" l="1"/>
  <c r="B20" i="12" a="1"/>
  <c r="B20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K4" i="60"/>
  <c r="L4" i="60"/>
  <c r="M4" i="60"/>
  <c r="K5" i="60"/>
  <c r="L5" i="60"/>
  <c r="Q5" i="60" s="1"/>
  <c r="M5" i="60"/>
  <c r="K6" i="60"/>
  <c r="L6" i="60"/>
  <c r="M6" i="60"/>
  <c r="Q6" i="60"/>
  <c r="K7" i="60"/>
  <c r="L7" i="60"/>
  <c r="M7" i="60"/>
  <c r="K8" i="60"/>
  <c r="L8" i="60"/>
  <c r="M8" i="60"/>
  <c r="Q8" i="60"/>
  <c r="K9" i="60"/>
  <c r="L9" i="60"/>
  <c r="M9" i="60"/>
  <c r="Q9" i="60"/>
  <c r="K10" i="60"/>
  <c r="L10" i="60"/>
  <c r="M10" i="60"/>
  <c r="Q10" i="60"/>
  <c r="K11" i="60"/>
  <c r="L11" i="60"/>
  <c r="M11" i="60"/>
  <c r="Q11" i="60"/>
  <c r="K12" i="60"/>
  <c r="L12" i="60"/>
  <c r="Q12" i="60" s="1"/>
  <c r="M12" i="60"/>
  <c r="K13" i="60"/>
  <c r="L13" i="60"/>
  <c r="M13" i="60"/>
  <c r="Q13" i="60"/>
  <c r="K14" i="60"/>
  <c r="L14" i="60"/>
  <c r="M14" i="60"/>
  <c r="Q14" i="60"/>
  <c r="K15" i="60"/>
  <c r="L15" i="60"/>
  <c r="M15" i="60"/>
  <c r="K16" i="60"/>
  <c r="L16" i="60"/>
  <c r="M16" i="60"/>
  <c r="K17" i="60"/>
  <c r="L17" i="60"/>
  <c r="M17" i="60"/>
  <c r="Q17" i="60"/>
  <c r="K18" i="60"/>
  <c r="L18" i="60"/>
  <c r="M18" i="60"/>
  <c r="K19" i="60"/>
  <c r="L19" i="60"/>
  <c r="M19" i="60"/>
  <c r="Q19" i="60"/>
  <c r="K20" i="60"/>
  <c r="L20" i="60"/>
  <c r="M20" i="60"/>
  <c r="K21" i="60"/>
  <c r="L21" i="60"/>
  <c r="Q21" i="60" s="1"/>
  <c r="M21" i="60"/>
  <c r="K22" i="60"/>
  <c r="L22" i="60"/>
  <c r="M22" i="60"/>
  <c r="Q22" i="60"/>
  <c r="K23" i="60"/>
  <c r="L23" i="60"/>
  <c r="M23" i="60"/>
  <c r="K24" i="60"/>
  <c r="L24" i="60"/>
  <c r="M24" i="60"/>
  <c r="Q24" i="60"/>
  <c r="K25" i="60"/>
  <c r="L25" i="60"/>
  <c r="M25" i="60"/>
  <c r="Q25" i="60"/>
  <c r="K26" i="60"/>
  <c r="L26" i="60"/>
  <c r="M26" i="60"/>
  <c r="Q26" i="60"/>
  <c r="K27" i="60"/>
  <c r="L27" i="60"/>
  <c r="M27" i="60"/>
  <c r="Q27" i="60"/>
  <c r="K28" i="60"/>
  <c r="L28" i="60"/>
  <c r="M28" i="60"/>
  <c r="Q28" i="60"/>
  <c r="K29" i="60"/>
  <c r="L29" i="60"/>
  <c r="M29" i="60"/>
  <c r="Q29" i="60"/>
  <c r="K30" i="60"/>
  <c r="L30" i="60"/>
  <c r="M30" i="60"/>
  <c r="Q30" i="60"/>
  <c r="K31" i="60"/>
  <c r="L31" i="60"/>
  <c r="M31" i="60"/>
  <c r="K32" i="60"/>
  <c r="Q32" i="60" s="1"/>
  <c r="L32" i="60"/>
  <c r="M32" i="60"/>
  <c r="K33" i="60"/>
  <c r="L33" i="60"/>
  <c r="M33" i="60"/>
  <c r="Q33" i="60" s="1"/>
  <c r="K34" i="60"/>
  <c r="L34" i="60"/>
  <c r="M34" i="60"/>
  <c r="K35" i="60"/>
  <c r="L35" i="60"/>
  <c r="M35" i="60"/>
  <c r="Q35" i="60"/>
  <c r="M3" i="60"/>
  <c r="L3" i="60"/>
  <c r="K3" i="60"/>
  <c r="H35" i="60" a="1"/>
  <c r="H28" i="12" l="1"/>
  <c r="I29" i="12"/>
  <c r="I23" i="12"/>
  <c r="I13" i="12"/>
  <c r="I15" i="12"/>
  <c r="I31" i="12"/>
  <c r="H31" i="12"/>
  <c r="J31" i="12" s="1"/>
  <c r="I26" i="12"/>
  <c r="H15" i="12"/>
  <c r="I37" i="12"/>
  <c r="H26" i="12"/>
  <c r="J26" i="12" s="1"/>
  <c r="I21" i="12"/>
  <c r="I16" i="12"/>
  <c r="I35" i="12"/>
  <c r="H14" i="12"/>
  <c r="H19" i="12"/>
  <c r="H16" i="12"/>
  <c r="I14" i="12"/>
  <c r="H27" i="12"/>
  <c r="H29" i="12"/>
  <c r="I22" i="12"/>
  <c r="I12" i="12"/>
  <c r="H24" i="12"/>
  <c r="I28" i="12"/>
  <c r="Q34" i="60"/>
  <c r="Q18" i="60"/>
  <c r="Q23" i="60"/>
  <c r="Q7" i="60"/>
  <c r="Q16" i="60"/>
  <c r="Q31" i="60"/>
  <c r="Q15" i="60"/>
  <c r="Q20" i="60"/>
  <c r="Q4" i="60"/>
  <c r="H35" i="60"/>
  <c r="G35" i="60" a="1"/>
  <c r="J15" i="12" l="1"/>
  <c r="J14" i="12"/>
  <c r="H11" i="12"/>
  <c r="H21" i="12"/>
  <c r="J21" i="12" s="1"/>
  <c r="J16" i="12"/>
  <c r="I32" i="12"/>
  <c r="H37" i="12"/>
  <c r="J37" i="12" s="1"/>
  <c r="I11" i="12"/>
  <c r="H32" i="12"/>
  <c r="J32" i="12" s="1"/>
  <c r="H30" i="12"/>
  <c r="J27" i="12"/>
  <c r="H20" i="12"/>
  <c r="J20" i="12" s="1"/>
  <c r="I6" i="12"/>
  <c r="I34" i="12"/>
  <c r="H8" i="12"/>
  <c r="H36" i="12"/>
  <c r="J36" i="12" s="1"/>
  <c r="I19" i="12"/>
  <c r="J19" i="12" s="1"/>
  <c r="H17" i="12"/>
  <c r="I30" i="12"/>
  <c r="H33" i="12"/>
  <c r="J33" i="12" s="1"/>
  <c r="J29" i="12"/>
  <c r="I8" i="12"/>
  <c r="H7" i="12"/>
  <c r="H18" i="12"/>
  <c r="J18" i="12" s="1"/>
  <c r="H6" i="12"/>
  <c r="J6" i="12" s="1"/>
  <c r="I9" i="12"/>
  <c r="H34" i="12"/>
  <c r="J34" i="12" s="1"/>
  <c r="I25" i="12"/>
  <c r="I7" i="12"/>
  <c r="J28" i="12"/>
  <c r="I17" i="12"/>
  <c r="H35" i="12"/>
  <c r="J35" i="12" s="1"/>
  <c r="H23" i="12"/>
  <c r="J23" i="12" s="1"/>
  <c r="H22" i="12"/>
  <c r="J22" i="12" s="1"/>
  <c r="H9" i="12"/>
  <c r="H25" i="12"/>
  <c r="I18" i="12"/>
  <c r="I33" i="12"/>
  <c r="I27" i="12"/>
  <c r="H13" i="12"/>
  <c r="J13" i="12" s="1"/>
  <c r="H10" i="12"/>
  <c r="I24" i="12"/>
  <c r="J24" i="12" s="1"/>
  <c r="I20" i="12"/>
  <c r="I36" i="12"/>
  <c r="I10" i="12"/>
  <c r="H12" i="12"/>
  <c r="J12" i="12" s="1"/>
  <c r="G35" i="60"/>
  <c r="F35" i="60" a="1"/>
  <c r="J7" i="12" l="1"/>
  <c r="J17" i="12"/>
  <c r="J8" i="12"/>
  <c r="J10" i="12"/>
  <c r="J30" i="12"/>
  <c r="J25" i="12"/>
  <c r="J9" i="12"/>
  <c r="J11" i="12"/>
  <c r="F35" i="60"/>
  <c r="E35" i="60" a="1"/>
  <c r="E35" i="60" l="1"/>
  <c r="H34" i="60" a="1"/>
  <c r="H34" i="60" l="1"/>
  <c r="G34" i="60" a="1"/>
  <c r="G34" i="60" l="1"/>
  <c r="F34" i="60" a="1"/>
  <c r="F34" i="60" l="1"/>
  <c r="E34" i="60" a="1"/>
  <c r="E34" i="60" l="1"/>
  <c r="H33" i="60" a="1"/>
  <c r="H33" i="60" l="1"/>
  <c r="G33" i="60" a="1"/>
  <c r="G33" i="60" l="1"/>
  <c r="F33" i="60" a="1"/>
  <c r="F33" i="60" l="1"/>
  <c r="E33" i="60" a="1"/>
  <c r="E33" i="60" l="1"/>
  <c r="H32" i="60" a="1"/>
  <c r="H32" i="60" l="1"/>
  <c r="G32" i="60" a="1"/>
  <c r="G32" i="60" l="1"/>
  <c r="F32" i="60" a="1"/>
  <c r="F32" i="60" l="1"/>
  <c r="E32" i="60" a="1"/>
  <c r="E32" i="60" l="1"/>
  <c r="H31" i="60" a="1"/>
  <c r="H31" i="60" l="1"/>
  <c r="G31" i="60" a="1"/>
  <c r="G31" i="60" l="1"/>
  <c r="F31" i="60" a="1"/>
  <c r="F31" i="60" l="1"/>
  <c r="E31" i="60" a="1"/>
  <c r="E31" i="60" l="1"/>
  <c r="H30" i="60" a="1"/>
  <c r="H30" i="60" l="1"/>
  <c r="G30" i="60" a="1"/>
  <c r="G30" i="60" l="1"/>
  <c r="F30" i="60" a="1"/>
  <c r="F30" i="60" l="1"/>
  <c r="E30" i="60" a="1"/>
  <c r="E30" i="60" l="1"/>
  <c r="H29" i="60" a="1"/>
  <c r="H29" i="60" l="1"/>
  <c r="G29" i="60" a="1"/>
  <c r="G29" i="60" l="1"/>
  <c r="F29" i="60" a="1"/>
  <c r="F29" i="60" l="1"/>
  <c r="E29" i="60" a="1"/>
  <c r="E29" i="60" l="1"/>
  <c r="H28" i="60" a="1"/>
  <c r="H28" i="60" l="1"/>
  <c r="G28" i="60" a="1"/>
  <c r="G28" i="60" l="1"/>
  <c r="F28" i="60" a="1"/>
  <c r="F28" i="60" l="1"/>
  <c r="E28" i="60" a="1"/>
  <c r="E28" i="60" l="1"/>
  <c r="H27" i="60" a="1"/>
  <c r="H27" i="60" l="1"/>
  <c r="G27" i="60" a="1"/>
  <c r="G27" i="60" l="1"/>
  <c r="F27" i="60" a="1"/>
  <c r="F27" i="60" l="1"/>
  <c r="E27" i="60" a="1"/>
  <c r="E27" i="60" l="1"/>
  <c r="H26" i="60" a="1"/>
  <c r="H26" i="60" l="1"/>
  <c r="G26" i="60" a="1"/>
  <c r="G26" i="60" l="1"/>
  <c r="F26" i="60" a="1"/>
  <c r="F26" i="60" l="1"/>
  <c r="E26" i="60" a="1"/>
  <c r="E26" i="60" l="1"/>
  <c r="H25" i="60" a="1"/>
  <c r="H25" i="60" l="1"/>
  <c r="G25" i="60" a="1"/>
  <c r="G25" i="60" l="1"/>
  <c r="F25" i="60" a="1"/>
  <c r="F25" i="60" l="1"/>
  <c r="E25" i="60" a="1"/>
  <c r="E25" i="60" l="1"/>
  <c r="H24" i="60" a="1"/>
  <c r="H24" i="60" l="1"/>
  <c r="G24" i="60" a="1"/>
  <c r="G24" i="60" l="1"/>
  <c r="F24" i="60" a="1"/>
  <c r="F24" i="60" l="1"/>
  <c r="E24" i="60" a="1"/>
  <c r="E24" i="60" l="1"/>
  <c r="H23" i="60" a="1"/>
  <c r="H23" i="60" l="1"/>
  <c r="G23" i="60" a="1"/>
  <c r="G23" i="60" l="1"/>
  <c r="F23" i="60" a="1"/>
  <c r="F23" i="60" l="1"/>
  <c r="E23" i="60" a="1"/>
  <c r="E23" i="60" l="1"/>
  <c r="H22" i="60" a="1"/>
  <c r="H22" i="60" l="1"/>
  <c r="G22" i="60" a="1"/>
  <c r="G22" i="60" l="1"/>
  <c r="F22" i="60" a="1"/>
  <c r="F22" i="60" l="1"/>
  <c r="E22" i="60" a="1"/>
  <c r="E22" i="60" l="1"/>
  <c r="H21" i="60" a="1"/>
  <c r="H21" i="60" l="1"/>
  <c r="G21" i="60" a="1"/>
  <c r="G21" i="60" l="1"/>
  <c r="F21" i="60" a="1"/>
  <c r="F21" i="60" l="1"/>
  <c r="E21" i="60" a="1"/>
  <c r="E21" i="60" l="1"/>
  <c r="H20" i="60" a="1"/>
  <c r="H20" i="60" l="1"/>
  <c r="G20" i="60" a="1"/>
  <c r="G20" i="60" l="1"/>
  <c r="F20" i="60" a="1"/>
  <c r="F20" i="60" l="1"/>
  <c r="E20" i="60" a="1"/>
  <c r="E20" i="60" l="1"/>
  <c r="H19" i="60" a="1"/>
  <c r="H19" i="60" l="1"/>
  <c r="G19" i="60" a="1"/>
  <c r="G19" i="60" l="1"/>
  <c r="F19" i="60" a="1"/>
  <c r="F19" i="60" l="1"/>
  <c r="E19" i="60" a="1"/>
  <c r="E19" i="60" l="1"/>
  <c r="H18" i="60" a="1"/>
  <c r="H18" i="60" l="1"/>
  <c r="G18" i="60" a="1"/>
  <c r="G18" i="60" l="1"/>
  <c r="F18" i="60" a="1"/>
  <c r="F18" i="60" l="1"/>
  <c r="E18" i="60" a="1"/>
  <c r="E18" i="60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35" i="60" a="1"/>
  <c r="B35" i="60" l="1"/>
  <c r="B34" i="60" a="1"/>
  <c r="B34" i="60" l="1"/>
  <c r="B33" i="60" a="1"/>
  <c r="B33" i="60" l="1"/>
  <c r="B32" i="60" a="1"/>
  <c r="B32" i="60" l="1"/>
  <c r="B31" i="60" a="1"/>
  <c r="B31" i="60" l="1"/>
  <c r="B30" i="60" a="1"/>
  <c r="B30" i="60" l="1"/>
  <c r="B29" i="60" a="1"/>
  <c r="B29" i="60" l="1"/>
  <c r="B28" i="60" a="1"/>
  <c r="B28" i="60" l="1"/>
  <c r="B27" i="60" a="1"/>
  <c r="B27" i="60" l="1"/>
  <c r="B26" i="60" a="1"/>
  <c r="B26" i="60" l="1"/>
  <c r="B25" i="60" a="1"/>
  <c r="B25" i="60" l="1"/>
  <c r="B24" i="60" a="1"/>
  <c r="B24" i="60" l="1"/>
  <c r="B23" i="60" a="1"/>
  <c r="B23" i="60" l="1"/>
  <c r="B22" i="60" a="1"/>
  <c r="B22" i="60" l="1"/>
  <c r="B21" i="60" a="1"/>
  <c r="B21" i="60" l="1"/>
  <c r="B20" i="60" a="1"/>
  <c r="B20" i="60" l="1"/>
  <c r="B19" i="60" a="1"/>
  <c r="B19" i="60" l="1"/>
  <c r="B18" i="60" a="1"/>
  <c r="B18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0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G44" i="59" l="1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4" i="61" s="1"/>
  <c r="P212" i="61"/>
  <c r="P209" i="61"/>
  <c r="G212" i="61"/>
  <c r="G211" i="61"/>
  <c r="G210" i="61"/>
  <c r="G209" i="61"/>
  <c r="O215" i="61" l="1"/>
  <c r="C214" i="61"/>
  <c r="K214" i="61"/>
  <c r="M215" i="61"/>
  <c r="G215" i="61"/>
  <c r="L214" i="61"/>
  <c r="K213" i="61"/>
  <c r="J213" i="61"/>
  <c r="C213" i="61"/>
  <c r="J215" i="61"/>
  <c r="G213" i="61"/>
  <c r="E215" i="61"/>
  <c r="G214" i="61"/>
  <c r="F214" i="61"/>
  <c r="P213" i="61"/>
  <c r="I215" i="61"/>
  <c r="N215" i="61"/>
  <c r="H213" i="61"/>
  <c r="D213" i="61"/>
  <c r="N213" i="61"/>
  <c r="H215" i="61"/>
  <c r="D214" i="61"/>
  <c r="I214" i="61"/>
  <c r="I213" i="61"/>
  <c r="O214" i="61"/>
  <c r="O213" i="61"/>
  <c r="M214" i="61"/>
  <c r="P215" i="61"/>
  <c r="M213" i="61"/>
  <c r="C215" i="61"/>
  <c r="N214" i="61"/>
  <c r="L213" i="61"/>
  <c r="L215" i="61"/>
  <c r="F215" i="61"/>
  <c r="F213" i="61"/>
  <c r="H214" i="61"/>
  <c r="E213" i="61"/>
  <c r="J214" i="61"/>
  <c r="K215" i="61"/>
  <c r="D215" i="61"/>
  <c r="E214" i="61"/>
  <c r="M2" i="60" l="1"/>
  <c r="L2" i="60"/>
  <c r="K2" i="60"/>
  <c r="P26" i="60" l="1"/>
  <c r="P8" i="60"/>
  <c r="P19" i="60"/>
  <c r="P11" i="60"/>
  <c r="P30" i="60"/>
  <c r="P14" i="60"/>
  <c r="P27" i="60"/>
  <c r="P35" i="60"/>
  <c r="P28" i="60"/>
  <c r="P21" i="60"/>
  <c r="P10" i="60"/>
  <c r="P5" i="60"/>
  <c r="P29" i="60"/>
  <c r="P24" i="60"/>
  <c r="P13" i="60"/>
  <c r="P17" i="60"/>
  <c r="P22" i="60"/>
  <c r="P9" i="60"/>
  <c r="P25" i="60"/>
  <c r="P7" i="60"/>
  <c r="P34" i="60"/>
  <c r="P6" i="60"/>
  <c r="P23" i="60"/>
  <c r="P12" i="60"/>
  <c r="P32" i="60"/>
  <c r="P18" i="60"/>
  <c r="P20" i="60"/>
  <c r="P31" i="60"/>
  <c r="P16" i="60"/>
  <c r="P4" i="60"/>
  <c r="P15" i="60"/>
  <c r="P33" i="60"/>
  <c r="C10" i="60" l="1"/>
  <c r="C11" i="60" l="1"/>
  <c r="C9" i="60"/>
  <c r="C8" i="60"/>
  <c r="C7" i="60"/>
  <c r="C6" i="60"/>
  <c r="C5" i="60"/>
  <c r="C4" i="60"/>
  <c r="C3" i="60"/>
  <c r="Q3" i="60" l="1"/>
  <c r="P3" i="60"/>
  <c r="S3" i="60" l="1"/>
  <c r="S15" i="60"/>
  <c r="F19" i="59" s="1"/>
  <c r="G19" i="59" s="1"/>
  <c r="S24" i="60"/>
  <c r="F28" i="59" s="1"/>
  <c r="G28" i="59" s="1"/>
  <c r="S17" i="60"/>
  <c r="F21" i="59" s="1"/>
  <c r="G21" i="59" s="1"/>
  <c r="S14" i="60"/>
  <c r="F18" i="59" s="1"/>
  <c r="G18" i="59" s="1"/>
  <c r="S11" i="60"/>
  <c r="F15" i="59" s="1"/>
  <c r="G15" i="59" s="1"/>
  <c r="S22" i="60"/>
  <c r="F26" i="59" s="1"/>
  <c r="G26" i="59" s="1"/>
  <c r="S18" i="60"/>
  <c r="F22" i="59" s="1"/>
  <c r="G22" i="59" s="1"/>
  <c r="S35" i="60"/>
  <c r="F39" i="59" s="1"/>
  <c r="G39" i="59" s="1"/>
  <c r="S20" i="60"/>
  <c r="F24" i="59" s="1"/>
  <c r="G24" i="59" s="1"/>
  <c r="S25" i="60"/>
  <c r="F29" i="59" s="1"/>
  <c r="G29" i="59" s="1"/>
  <c r="S10" i="60"/>
  <c r="F14" i="59" s="1"/>
  <c r="G14" i="59" s="1"/>
  <c r="S32" i="60"/>
  <c r="F36" i="59" s="1"/>
  <c r="G36" i="59" s="1"/>
  <c r="S26" i="60"/>
  <c r="F30" i="59" s="1"/>
  <c r="G30" i="59" s="1"/>
  <c r="S7" i="60"/>
  <c r="F11" i="59" s="1"/>
  <c r="G11" i="59" s="1"/>
  <c r="S27" i="60"/>
  <c r="F31" i="59" s="1"/>
  <c r="G31" i="59" s="1"/>
  <c r="S4" i="60"/>
  <c r="F8" i="59" s="1"/>
  <c r="G8" i="59" s="1"/>
  <c r="S33" i="60"/>
  <c r="F37" i="59" s="1"/>
  <c r="G37" i="59" s="1"/>
  <c r="S19" i="60"/>
  <c r="F23" i="59" s="1"/>
  <c r="G23" i="59" s="1"/>
  <c r="S13" i="60"/>
  <c r="F17" i="59" s="1"/>
  <c r="G17" i="59" s="1"/>
  <c r="S23" i="60"/>
  <c r="F27" i="59" s="1"/>
  <c r="G27" i="59" s="1"/>
  <c r="S9" i="60"/>
  <c r="F13" i="59" s="1"/>
  <c r="G13" i="59" s="1"/>
  <c r="S34" i="60"/>
  <c r="F38" i="59" s="1"/>
  <c r="G38" i="59" s="1"/>
  <c r="S29" i="60"/>
  <c r="F33" i="59" s="1"/>
  <c r="G33" i="59" s="1"/>
  <c r="S12" i="60"/>
  <c r="F16" i="59" s="1"/>
  <c r="G16" i="59" s="1"/>
  <c r="S16" i="60"/>
  <c r="F20" i="59" s="1"/>
  <c r="G20" i="59" s="1"/>
  <c r="S30" i="60"/>
  <c r="F34" i="59" s="1"/>
  <c r="G34" i="59" s="1"/>
  <c r="S31" i="60"/>
  <c r="F35" i="59" s="1"/>
  <c r="G35" i="59" s="1"/>
  <c r="S21" i="60"/>
  <c r="F25" i="59" s="1"/>
  <c r="G25" i="59" s="1"/>
  <c r="S8" i="60"/>
  <c r="F12" i="59" s="1"/>
  <c r="G12" i="59" s="1"/>
  <c r="S5" i="60"/>
  <c r="F9" i="59" s="1"/>
  <c r="G9" i="59" s="1"/>
  <c r="S28" i="60"/>
  <c r="F32" i="59" s="1"/>
  <c r="G32" i="59" s="1"/>
  <c r="S6" i="60"/>
  <c r="F10" i="59" s="1"/>
  <c r="G10" i="59" s="1"/>
  <c r="F7" i="59"/>
  <c r="C5" i="12" l="1"/>
  <c r="H44" i="59" l="1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P66" i="59" s="1"/>
  <c r="K59" i="59"/>
  <c r="O59" i="59" s="1"/>
  <c r="P59" i="59" s="1"/>
  <c r="K69" i="59"/>
  <c r="O69" i="59" s="1"/>
  <c r="P69" i="59" s="1"/>
  <c r="K58" i="59"/>
  <c r="O58" i="59" s="1"/>
  <c r="P58" i="59" s="1"/>
  <c r="K68" i="59"/>
  <c r="O68" i="59" s="1"/>
  <c r="P68" i="59" s="1"/>
  <c r="K67" i="59"/>
  <c r="O67" i="59" s="1"/>
  <c r="P67" i="59" s="1"/>
  <c r="K57" i="59"/>
  <c r="O57" i="59" s="1"/>
  <c r="P57" i="59" s="1"/>
  <c r="K55" i="59"/>
  <c r="O55" i="59" s="1"/>
  <c r="P55" i="59" s="1"/>
  <c r="K65" i="59"/>
  <c r="O65" i="59" s="1"/>
  <c r="P65" i="59" s="1"/>
  <c r="K54" i="59"/>
  <c r="O54" i="59" s="1"/>
  <c r="P54" i="59" s="1"/>
  <c r="K64" i="59"/>
  <c r="O64" i="59" s="1"/>
  <c r="P64" i="59" s="1"/>
  <c r="K76" i="59"/>
  <c r="O76" i="59" s="1"/>
  <c r="P76" i="59" s="1"/>
  <c r="K53" i="59"/>
  <c r="O53" i="59" s="1"/>
  <c r="P53" i="59" s="1"/>
  <c r="K75" i="59"/>
  <c r="O75" i="59" s="1"/>
  <c r="P75" i="59" s="1"/>
  <c r="K63" i="59"/>
  <c r="O63" i="59" s="1"/>
  <c r="P63" i="59" s="1"/>
  <c r="K52" i="59"/>
  <c r="O52" i="59" s="1"/>
  <c r="P52" i="59" s="1"/>
  <c r="K74" i="59"/>
  <c r="O74" i="59" s="1"/>
  <c r="P74" i="59" s="1"/>
  <c r="K51" i="59"/>
  <c r="O51" i="59" s="1"/>
  <c r="P51" i="59" s="1"/>
  <c r="K73" i="59"/>
  <c r="O73" i="59" s="1"/>
  <c r="P73" i="59" s="1"/>
  <c r="K62" i="59"/>
  <c r="O62" i="59" s="1"/>
  <c r="P62" i="59" s="1"/>
  <c r="K50" i="59"/>
  <c r="O50" i="59" s="1"/>
  <c r="P50" i="59" s="1"/>
  <c r="K72" i="59"/>
  <c r="O72" i="59" s="1"/>
  <c r="P72" i="59" s="1"/>
  <c r="K61" i="59"/>
  <c r="O61" i="59" s="1"/>
  <c r="P61" i="59" s="1"/>
  <c r="K49" i="59"/>
  <c r="O49" i="59" s="1"/>
  <c r="P49" i="59" s="1"/>
  <c r="K48" i="59"/>
  <c r="O48" i="59" s="1"/>
  <c r="P48" i="59" s="1"/>
  <c r="K71" i="59"/>
  <c r="O71" i="59" s="1"/>
  <c r="P71" i="59" s="1"/>
  <c r="K46" i="59"/>
  <c r="O46" i="59" s="1"/>
  <c r="P46" i="59" s="1"/>
  <c r="K70" i="59"/>
  <c r="O70" i="59" s="1"/>
  <c r="P70" i="59" s="1"/>
  <c r="K60" i="59"/>
  <c r="O60" i="59" s="1"/>
  <c r="P60" i="59" s="1"/>
  <c r="K47" i="59"/>
  <c r="O47" i="59" s="1"/>
  <c r="P47" i="59" s="1"/>
  <c r="G7" i="59"/>
  <c r="P45" i="59" l="1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5FCA086-E48A-44CE-ABB0-B073E3B4B336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Timestamp="1707743897"&gt;&lt;FQL&gt;&lt;Q&gt;543710-IN^P_PRICE(0)/P_PRICE_HIGH_PR(0,,,,,,"PRICE","CLOSE","52W")&lt;/Q&gt;&lt;R&gt;1&lt;/R&gt;&lt;C&gt;1&lt;/C&gt;&lt;D xsi:type="xsd:double"&gt;0.9936451&lt;/D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xsi:type="xsd:double"&gt;84.6153846153846&lt;/D&gt;&lt;/FQL&gt;&lt;FQL&gt;&lt;Q&gt;543666-IN^COUNT(OS_TOP_HLDG_NAME(ALL,0D,,MTD,,ALL,EQ))&lt;/Q&gt;&lt;R&gt;1&lt;/R&gt;&lt;C&gt;1&lt;/C&gt;&lt;D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xsi:type="xsd:double"&gt;7&lt;/D&gt;&lt;/FQL&gt;&lt;FQL&gt;&lt;Q&gt;543666-IN^FG_COMPANY_NAME&lt;/Q&gt;&lt;R&gt;1&lt;/R&gt;&lt;C&gt;1&lt;/C&gt;&lt;D xsi:type="xsd:string"&gt;HDFC Nifty Private Bank ETF Exchange Traded Fund Units&lt;/D&gt;&lt;/FQL&gt;&lt;FQL&gt;&lt;Q&gt;538057-IN^FG_TOTAL_RETURNC(0,-1AM)&lt;/Q&gt;&lt;R&gt;1&lt;/R&gt;&lt;C&gt;1&lt;/C&gt;&lt;D xsi:type="xsd:double"&gt;14.744055&lt;/D&gt;&lt;/FQL&gt;&lt;FQL&gt;&lt;Q&gt;543571-IN^FG_TOTAL_RETURNC(0,-1AM)&lt;/Q&gt;&lt;R&gt;1&lt;/R&gt;&lt;C&gt;1&lt;/C&gt;&lt;D xsi:type="xsd:double"&gt;7.125962&lt;/D&gt;&lt;/FQL&gt;&lt;FQL&gt;&lt;Q&gt;543326-IN^P_PRICE(0)/P_PRICE_HIGH_PR(0,,,,,,"PRICE","CLOSE","52W")&lt;/Q&gt;&lt;R&gt;1&lt;/R&gt;&lt;C&gt;1&lt;/C&gt;&lt;D xsi:type="xsd:double"&gt;0.93805784&lt;/D&gt;&lt;/FQL&gt;&lt;FQL&gt;&lt;Q&gt;543563-IN^P_PRICE(0)/P_PRICE_HIGH_PR(0,,,,,,"PRICE","CLOSE","52W")&lt;/Q&gt;&lt;R&gt;1&lt;/R&gt;&lt;C&gt;1&lt;/C&gt;&lt;D xsi:type="xsd:double"&gt;1&lt;/D&gt;&lt;/FQL&gt;&lt;FQL&gt;&lt;Q&gt;543627-IN^FG_COMPANY_NAME&lt;/Q&gt;&lt;R&gt;1&lt;/R&gt;&lt;C&gt;1&lt;/C&gt;&lt;D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Fund&lt;/D&gt;&lt;/FQL&gt;&lt;FQL&gt;&lt;Q&gt;543608-IN^FG_TOTAL_RETURNC(0,-6AM)&lt;/Q&gt;&lt;R&gt;1&lt;/R&gt;&lt;C&gt;1&lt;/C&gt;&lt;D xsi:type="xsd:double"&gt;21.764708&lt;/D&gt;&lt;/FQL&gt;&lt;FQL&gt;&lt;Q&gt;543465-IN^FG_TOTAL_RETURNC(0,-3AM)&lt;/Q&gt;&lt;R&gt;1&lt;/R&gt;&lt;C&gt;1&lt;/C&gt;&lt;D xsi:type="xsd:double"&gt;26.765324&lt;/D&gt;&lt;/FQL&gt;&lt;FQL&gt;&lt;Q&gt;543465-IN^FMA_COS_UP("EPS","1M",+1,0,,,"PORTAGG","MEANR")&lt;/Q&gt;&lt;R&gt;1&lt;/R&gt;&lt;C&gt;1&lt;/C&gt;&lt;D xsi:type="xsd:double"&gt;18&lt;/D&gt;&lt;/FQL&gt;&lt;FQL&gt;&lt;Q&gt;540787-IN^P_PRICE(0)/P_PRICE_HIGH_PR(0,,,,,,"PRICE","CLOSE","52W")&lt;/Q&gt;&lt;R&gt;1&lt;/R&gt;&lt;C&gt;1&lt;/C&gt;&lt;D xsi:type="xsd:double"&gt;0.98657787&lt;/D&gt;&lt;/FQL&gt;&lt;FQL&gt;&lt;Q&gt;540787-IN^P_PRICE(0,-200D)&lt;/Q&gt;&lt;R&gt;201&lt;/R&gt;&lt;C&gt;1&lt;/C&gt;&lt;D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xsi:type="xsd:double"&gt;65.21&lt;/D&gt;&lt;D xsi:type="xsd:double"&gt;65.08&lt;/D&gt;&lt;D xsi:type="xsd:double"&gt;64.79&lt;/D&gt;&lt;D xsi:type="xsd:double"&gt;64.63&lt;/D&gt;&lt;D xsi:type="xsd:double"&gt;64.09&lt;/D&gt;&lt;D xsi:type="xsd:double"&gt;64.01&lt;/D&gt;&lt;D xsi:type="xsd:double"&gt;63.54&lt;/D&gt;&lt;D xsi:type="xsd:double"&gt;63.3&lt;/D&gt;&lt;D xsi:type="xsd:double"&gt;63.48&lt;/D&gt;&lt;D xsi:type="xsd:double"&gt;64.05&lt;/D&gt;&lt;D xsi:type="xsd:double"&gt;63.87&lt;/D&gt;&lt;D xsi:type="xsd:double"&gt;63.42&lt;/D&gt;&lt;D xsi:type="xsd:double"&gt;63.13&lt;/D&gt;&lt;D xsi:type="xsd:double"&gt;62.97&lt;/D&gt;&lt;D xsi:type="xsd:double"&gt;62.58&lt;/D&gt;&lt;D xsi:type="xsd:double"&gt;62.53&lt;/D&gt;&lt;D xsi:type="xsd:double"&gt;62.32&lt;/D&gt;&lt;D xsi:type="xsd:double"&gt;62.27&lt;/D&gt;&lt;D xsi:type="xsd:double"&gt;63.05&lt;/D&gt;&lt;D xsi:type="xsd:double"&gt;63.22&lt;/D&gt;&lt;D xsi:type="xsd:double"&gt;63.2&lt;/D&gt;&lt;D xsi:type="xsd:double"&gt;62.61&lt;/D&gt;&lt;D xsi:type="xsd:double"&gt;63.14&lt;/D&gt;&lt;D xsi:type="xsd:double"&gt;63.5&lt;/D&gt;&lt;D xsi:type="xsd:double"&gt;63.3&lt;/D&gt;&lt;D xsi:type="xsd:double"&gt;63.54&lt;/D&gt;&lt;D xsi:type="xsd:double"&gt;62.99&lt;/D&gt;&lt;D xsi:type="xsd:double"&gt;63.13&lt;/D&gt;&lt;D xsi:type="xsd:double"&gt;62.88&lt;/D&gt;&lt;D xsi:type="xsd:double"&gt;62.88&lt;/D&gt;&lt;D xsi:type="xsd:double"&gt;62.31&lt;/D&gt;&lt;D xsi:type="xsd:double"&gt;61.78&lt;/D&gt;&lt;D xsi:type="xsd:double"&gt;61.63&lt;/D&gt;&lt;D xsi:type="xsd:double"&gt;61.03&lt;/D&gt;&lt;D xsi:type="xsd:double"&gt;60.87&lt;/D&gt;&lt;D xsi:type="xsd:double"&gt;60.74&lt;/D&gt;&lt;D xsi:type="xsd:double"&gt;60.51&lt;/D&gt;&lt;/FQL&gt;&lt;FQL&gt;&lt;Q&gt;543454-IN^P_PRICE(0)/P_PRICE_HIGH_PR(0,,,,,,"PRICE","CLOSE","52W")&lt;/Q&gt;&lt;R&gt;1&lt;/R&gt;&lt;C&gt;1&lt;/C&gt;&lt;D xsi:type="xsd:double"&gt;0.9919871&lt;/D&gt;&lt;/FQL&gt;&lt;FQL&gt;&lt;Q&gt;543956-IN^P_PRICE(0)/P_PRICE_HIGH_PR(0,,,,,,"PRICE","CLOSE","52W")&lt;/Q&gt;&lt;R&gt;1&lt;/R&gt;&lt;C&gt;1&lt;/C&gt;&lt;D xsi:type="xsd:double"&gt;0.9807601&lt;/D&gt;&lt;/FQL&gt;&lt;FQL&gt;&lt;Q&gt;543627-IN^PERCENT_CHANGE(FMA_EPS(+1,0,,,,"PORTAGG","MEAN"),FMA_EPS(+1,-3AM,,,,"PORTAGG","MEAN"))&lt;/Q&gt;&lt;R&gt;0&lt;/R&gt;&lt;C&gt;0&lt;/C&gt;&lt;/FQL&gt;&lt;FQL&gt;&lt;Q&gt;543666-IN^FG_TOTAL_RETURNC(0,-1AM)&lt;/Q&gt;&lt;R&gt;1&lt;/R&gt;&lt;C&gt;1&lt;/C&gt;&lt;D xsi:type="xsd:double"&gt;-4.409665&lt;/D&gt;&lt;/FQL&gt;&lt;FQL&gt;&lt;Q&gt;590107-IN^FG_TOTAL_RETURNC(0,-1AM)&lt;/Q&gt;&lt;R&gt;1&lt;/R&gt;&lt;C&gt;1&lt;/C&gt;&lt;D xsi:type="xsd:double"&gt;21.655106&lt;/D&gt;&lt;/FQL&gt;&lt;FQL&gt;&lt;Q&gt;543348-IN^P_PRICE(0)/P_PRICE_HIGH_PR(0,,,,,,"PRICE","CLOSE","52W")&lt;/Q&gt;&lt;R&gt;1&lt;/R&gt;&lt;C&gt;1&lt;/C&gt;&lt;D xsi:type="xsd:double"&gt;1&lt;/D&gt;&lt;/FQL&gt;&lt;FQL&gt;&lt;Q&gt;538057-IN^P_PRICE(0)/P_PRICE_HIGH_PR(0,,,,,,"PRICE","CLOSE","52W")&lt;/Q&gt;&lt;R&gt;1&lt;/R&gt;&lt;C&gt;1&lt;/C&gt;&lt;D xsi:type="xsd:double"&gt;0.98129207&lt;/D&gt;&lt;/FQL&gt;&lt;FQL&gt;&lt;Q&gt;543563-IN^FMA_COS_DOWN("EPS","1M",+1,0,,,"PORTAGG","MEANR")&lt;/Q&gt;&lt;R&gt;1&lt;/R&gt;&lt;C&gt;1&lt;/C&gt;&lt;D xsi:type="xsd:double"&gt;18&lt;/D&gt;&lt;/FQL&gt;&lt;FQL&gt;&lt;Q&gt;543666-IN^FG_TOTAL_RETURNC(0,-6AM)&lt;/Q&gt;&lt;R&gt;1&lt;/R&gt;&lt;C&gt;1&lt;/C&gt;&lt;D xsi:type="xsd:double"&gt;0.08985996&lt;/D&gt;&lt;/FQL&gt;&lt;FQL&gt;&lt;Q&gt;538057-IN^FMA_COS_DOWN("EPS","1M",+1,0,,,"PORTAGG","MEANR")&lt;/Q&gt;&lt;R&gt;1&lt;/R&gt;&lt;C&gt;1&lt;/C&gt;&lt;D xsi:type="xsd:double"&gt;2&lt;/D&gt;&lt;/FQL&gt;&lt;FQL&gt;&lt;Q&gt;543956-IN^COUNT(OS_TOP_HLDG_NAME(ALL,0D,,MTD,,ALL,EQ))&lt;/Q&gt;&lt;R&gt;1&lt;/R&gt;&lt;C&gt;1&lt;/C&gt;&lt;D xsi:type="xsd:long"&gt;0&lt;/D&gt;&lt;/FQL&gt;&lt;FQL&gt;&lt;Q&gt;543348-IN^FG_COMPANY_NAME&lt;/Q&gt;&lt;R&gt;1&lt;/R&gt;&lt;C&gt;1&lt;/C&gt;&lt;D xsi:type="xsd:string"&gt;Axis NIFTY Healthcare ETF&lt;/D&gt;&lt;/FQL&gt;&lt;FQL&gt;&lt;Q&gt;543608-IN^P_PRICE(0)/P_PRICE_HIGH_PR(0,,,,,,"PRICE","CLOSE","52W")&lt;/Q&gt;&lt;R&gt;1&lt;/R&gt;&lt;C&gt;1&lt;/C&gt;&lt;D xsi:type="xsd:double"&gt;0.9943955&lt;/D&gt;&lt;/FQL&gt;&lt;FQL&gt;&lt;Q&gt;543465-IN^FMA_COS_DOWN("EPS","1M",+1,0,,,"PORTAGG","MEANR")&lt;/Q&gt;&lt;R&gt;1&lt;/R&gt;&lt;C&gt;1&lt;/C&gt;&lt;D xsi:type="xsd:double"&gt;9&lt;/D&gt;&lt;/FQL&gt;&lt;FQL&gt;&lt;Q&gt;543627-IN^FG_TOTAL_RETURNC(0,-3AM)&lt;/Q&gt;&lt;R&gt;1&lt;/R&gt;&lt;C&gt;1&lt;/C&gt;&lt;D xsi:type="xsd:double"&gt;16.339863&lt;/D&gt;&lt;/FQL&gt;&lt;FQL&gt;&lt;Q&gt;538057-IN^P_PRICE(0,-200D)&lt;/Q&gt;&lt;R&gt;201&lt;/R&gt;&lt;C&gt;1&lt;/C&gt;&lt;D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xsi:type="xsd:double"&gt;42.96&lt;/D&gt;&lt;D xsi:type="xsd:double"&gt;42.84&lt;/D&gt;&lt;D xsi:type="xsd:double"&gt;42.62&lt;/D&gt;&lt;D xsi:type="xsd:double"&gt;42.34&lt;/D&gt;&lt;D xsi:type="xsd:double"&gt;42.11&lt;/D&gt;&lt;D xsi:type="xsd:double"&gt;41.97&lt;/D&gt;&lt;D xsi:type="xsd:double"&gt;41.84&lt;/D&gt;&lt;D xsi:type="xsd:double"&gt;41.71&lt;/D&gt;&lt;D xsi:type="xsd:double"&gt;42.08&lt;/D&gt;&lt;D xsi:type="xsd:double"&gt;42.45&lt;/D&gt;&lt;D xsi:type="xsd:double"&gt;42.49&lt;/D&gt;&lt;D xsi:type="xsd:double"&gt;42.53&lt;/D&gt;&lt;D xsi:type="xsd:double"&gt;42.55&lt;/D&gt;&lt;D xsi:type="xsd:double"&gt;42.58&lt;/D&gt;&lt;D xsi:type="xsd:double"&gt;42.37&lt;/D&gt;&lt;D xsi:type="xsd:double"&gt;42.45&lt;/D&gt;&lt;D xsi:type="xsd:double"&gt;42.64&lt;/D&gt;&lt;D xsi:type="xsd:double"&gt;42.53&lt;/D&gt;&lt;D xsi:type="xsd:double"&gt;42.88&lt;/D&gt;&lt;D xsi:type="xsd:double"&gt;42.93&lt;/D&gt;&lt;D xsi:type="xsd:double"&gt;42.63&lt;/D&gt;&lt;D xsi:type="xsd:double"&gt;42.53&lt;/D&gt;&lt;D xsi:type="xsd:double"&gt;43.08&lt;/D&gt;&lt;D xsi:type="xsd:double"&gt;42.97&lt;/D&gt;&lt;D xsi:type="xsd:double"&gt;42.63&lt;/D&gt;&lt;D xsi:type="xsd:double"&gt;42.67&lt;/D&gt;&lt;D xsi:type="xsd:double"&gt;42.2&lt;/D&gt;&lt;D xsi:type="xsd:double"&gt;42.41&lt;/D&gt;&lt;D xsi:type="xsd:double"&gt;42.38&lt;/D&gt;&lt;D xsi:type="xsd:double"&gt;42.19&lt;/D&gt;&lt;D xsi:type="xsd:double"&gt;41.43&lt;/D&gt;&lt;D xsi:type="xsd:double"&gt;41.27&lt;/D&gt;&lt;D xsi:type="xsd:double"&gt;41.29&lt;/D&gt;&lt;D xsi:type="xsd:double"&gt;41.03&lt;/D&gt;&lt;D xsi:type="xsd:double"&gt;41.04&lt;/D&gt;&lt;D xsi:type="xsd:double"&gt;40.95&lt;/D&gt;&lt;D xsi:type="xsd:double"&gt;40.99&lt;/D&gt;&lt;/FQL&gt;&lt;FQL&gt;&lt;Q&gt;540787-IN^FG_TOTAL_RETURNC(0,-6AM)&lt;/Q&gt;&lt;R&gt;1&lt;/R&gt;&lt;C&gt;1&lt;/C&gt;&lt;D xsi:type="xsd:double"&gt;41.031837&lt;/D&gt;&lt;/FQL&gt;&lt;FQL&gt;&lt;Q&gt;543454-IN^FG_TOTAL_RETURNC(0,-6AM)&lt;/Q&gt;&lt;R&gt;1&lt;/R&gt;&lt;C&gt;1&lt;/C&gt;&lt;D xsi:type="xsd:double"&gt;18.732786&lt;/D&gt;&lt;/FQL&gt;&lt;FQL&gt;&lt;Q&gt;543710-IN^FG_TOTAL_RETURNC(0,-6AM)&lt;/Q&gt;&lt;R&gt;1&lt;/R&gt;&lt;C&gt;1&lt;/C&gt;&lt;D xsi:type="xsd:double"&gt;30.874931&lt;/D&gt;&lt;/FQL&gt;&lt;FQL&gt;&lt;Q&gt;543956-IN^FG_TOTAL_RETURNC(0,-6AM)&lt;/Q&gt;&lt;R&gt;0&lt;/R&gt;&lt;C&gt;0&lt;/C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540787-IN^COUNT(OS_TOP_HLDG_NAME(ALL,0D,,MTD,,ALL,EQ))&lt;/Q&gt;&lt;R&gt;1&lt;/R&gt;&lt;C&gt;1&lt;/C&gt;&lt;D xsi:type="xsd:long"&gt;22&lt;/D&gt;&lt;/FQL&gt;&lt;FQL&gt;&lt;Q&gt;543666-IN^FMA_COS_DOWN("EPS","1M",+1,0,,,"PORTAGG","MEANR")&lt;/Q&gt;&lt;R&gt;1&lt;/R&gt;&lt;C&gt;1&lt;/C&gt;&lt;D xsi:type="xsd:double"&gt;4&lt;/D&gt;&lt;/FQL&gt;&lt;FQL&gt;&lt;Q&gt;543348-IN^FMA_COS_UP("EPS","1M",+1,0,,,"PORTAGG","MEANR")&lt;/Q&gt;&lt;R&gt;1&lt;/R&gt;&lt;C&gt;1&lt;/C&gt;&lt;D xsi:type="xsd:double"&gt;11&lt;/D&gt;&lt;/FQL&gt;&lt;FQL&gt;&lt;Q&gt;543563-IN^FG_COMPANY_NAME&lt;/Q&gt;&lt;R&gt;1&lt;/R&gt;&lt;C&gt;1&lt;/C&gt;&lt;D xsi:type="xsd:string"&gt;Motilal Oswal S&amp;amp;P BSE Healthcare ETF&lt;/D&gt;&lt;/FQL&gt;&lt;FQL&gt;&lt;Q&gt;540787-IN^FG_COMPANY_NAME&lt;/Q&gt;&lt;R&gt;1&lt;/R&gt;&lt;C&gt;1&lt;/C&gt;&lt;D xsi:type="xsd:string"&gt;BHARAT 22 ETF&lt;/D&gt;&lt;/FQL&gt;&lt;FQL&gt;&lt;Q&gt;543571-IN^P_PRICE(0)/P_PRICE_HIGH_PR(0,,,,,,"PRICE","CLOSE","52W")&lt;/Q&gt;&lt;R&gt;1&lt;/R&gt;&lt;C&gt;1&lt;/C&gt;&lt;D xsi:type="xsd:double"&gt;0.99657536&lt;/D&gt;&lt;/FQL&gt;&lt;FQL&gt;&lt;Q&gt;543571-IN^FG_COMPANY_NAME&lt;/Q&gt;&lt;R&gt;1&lt;/R&gt;&lt;C&gt;1&lt;/C&gt;&lt;D xsi:type="xsd:string"&gt;ICICI Prudential Nifty Infrastructure ETF&lt;/D&gt;&lt;/FQL&gt;&lt;FQL&gt;&lt;Q&gt;543348-IN^FG_TOTAL_RETURNC(0,-1AM)&lt;/Q&gt;&lt;R&gt;1&lt;/R&gt;&lt;C&gt;1&lt;/C&gt;&lt;D xsi:type="xsd:double"&gt;8.384525&lt;/D&gt;&lt;/FQL&gt;&lt;FQL&gt;&lt;Q&gt;543454-IN^FMA_PCT_ABOVE_MAVG(200,0,,,,"PORTAGG")&lt;/Q&gt;&lt;R&gt;1&lt;/R&gt;&lt;C&gt;1&lt;/C&gt;&lt;D xsi:type="xsd:double"&gt;82.051282051282&lt;/D&gt;&lt;/FQL&gt;&lt;FQL&gt;&lt;Q&gt;543348-IN^P_PRICE(0)/P_PRICE_LOW_PR(0,,,,,,"PRICE","CLOSE","52W")&lt;/Q&gt;&lt;R&gt;1&lt;/R&gt;&lt;C&gt;1&lt;/C&gt;&lt;D xsi:type="xsd:double"&gt;1.7550842&lt;/D&gt;&lt;/FQL&gt;&lt;FQL&gt;&lt;Q&gt;543326-IN^FG_TOTAL_RETURNC(0,-6AM)&lt;/Q&gt;&lt;R&gt;1&lt;/R&gt;&lt;C&gt;1&lt;/C&gt;&lt;D xsi:type="xsd:double"&gt;4.3359995&lt;/D&gt;&lt;/FQL&gt;&lt;FQL&gt;&lt;Q&gt;590107-IN^P_PRICE(0)/P_PRICE_LOW_PR(0,,,,,,"PRICE","CLOSE","52W")&lt;/Q&gt;&lt;R&gt;1&lt;/R&gt;&lt;C&gt;1&lt;/C&gt;&lt;D xsi:type="xsd:double"&gt;1.9461038&lt;/D&gt;&lt;/FQL&gt;&lt;FQL&gt;&lt;Q&gt;543563-IN^FG_TOTAL_RETURNC(0,-3AM)&lt;/Q&gt;&lt;R&gt;1&lt;/R&gt;&lt;C&gt;1&lt;/C&gt;&lt;D xsi:type="xsd:double"&gt;21.371937&lt;/D&gt;&lt;/FQL&gt;&lt;FQL&gt;&lt;Q&gt;543326-IN^FG_COMPANY_NAME&lt;/Q&gt;&lt;R&gt;1&lt;/R&gt;&lt;C&gt;1&lt;/C&gt;&lt;D xsi:type="xsd:string"&gt;ICICI Prudential Nifty FMCG ETF&lt;/D&gt;&lt;/FQL&gt;&lt;FQL&gt;&lt;Q&gt;543571-IN^FMA_PCT_ABOVE_MAVG(200,0,,,,"PORTAGG")&lt;/Q&gt;&lt;R&gt;1&lt;/R&gt;&lt;C&gt;1&lt;/C&gt;&lt;D xsi:type="xsd:double"&gt;96.7741935483871&lt;/D&gt;&lt;/FQL&gt;&lt;FQL&gt;&lt;Q&gt;543608-IN^FMA_COS_UP("EPS","1M",+1,0,,,"PORTAGG","MEANR")&lt;/Q&gt;&lt;R&gt;1&lt;/R&gt;&lt;C&gt;1&lt;/C&gt;&lt;D xsi:type="xsd:double"&gt;10&lt;/D&gt;&lt;/FQL&gt;&lt;FQL&gt;&lt;Q&gt;543563-IN^FMA_COS_UP("EPS","1M",+1,0,,,"PORTAGG","MEANR")&lt;/Q&gt;&lt;R&gt;1&lt;/R&gt;&lt;C&gt;1&lt;/C&gt;&lt;D xsi:type="xsd:double"&gt;18&lt;/D&gt;&lt;/FQL&gt;&lt;FQL&gt;&lt;Q&gt;543326-IN^P_PRICE(0,-200D)&lt;/Q&gt;&lt;R&gt;201&lt;/R&gt;&lt;C&gt;1&lt;/C&gt;&lt;D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xsi:type="xsd:double"&gt;523.47&lt;/D&gt;&lt;D xsi:type="xsd:double"&gt;521.68&lt;/D&gt;&lt;D xsi:type="xsd:double"&gt;526.64&lt;/D&gt;&lt;D xsi:type="xsd:double"&gt;531.64&lt;/D&gt;&lt;D xsi:type="xsd:double"&gt;524.28&lt;/D&gt;&lt;D xsi:type="xsd:double"&gt;526.55&lt;/D&gt;&lt;D xsi:type="xsd:double"&gt;529.04&lt;/D&gt;&lt;D xsi:type="xsd:double"&gt;525&lt;/D&gt;&lt;D xsi:type="xsd:double"&gt;524.95&lt;/D&gt;&lt;D xsi:type="xsd:double"&gt;524.75&lt;/D&gt;&lt;D xsi:type="xsd:double"&gt;521.5&lt;/D&gt;&lt;D xsi:type="xsd:double"&gt;519.2&lt;/D&gt;&lt;D xsi:type="xsd:double"&gt;510.23&lt;/D&gt;&lt;D xsi:type="xsd:double"&gt;508.68&lt;/D&gt;&lt;D xsi:type="xsd:double"&gt;506.8&lt;/D&gt;&lt;D xsi:type="xsd:double"&gt;505.94&lt;/D&gt;&lt;D xsi:type="xsd:double"&gt;503.65&lt;/D&gt;&lt;D xsi:type="xsd:double"&gt;502.35&lt;/D&gt;&lt;D xsi:type="xsd:double"&gt;507.39&lt;/D&gt;&lt;D xsi:type="xsd:double"&gt;508.42&lt;/D&gt;&lt;D xsi:type="xsd:double"&gt;508.71&lt;/D&gt;&lt;D xsi:type="xsd:double"&gt;502.9&lt;/D&gt;&lt;D xsi:type="xsd:double"&gt;501.87&lt;/D&gt;&lt;D xsi:type="xsd:double"&gt;500.7&lt;/D&gt;&lt;D xsi:type="xsd:double"&gt;497.6&lt;/D&gt;&lt;D xsi:type="xsd:double"&gt;499&lt;/D&gt;&lt;D xsi:type="xsd:double"&gt;494.82&lt;/D&gt;&lt;D xsi:type="xsd:double"&gt;493.49&lt;/D&gt;&lt;D xsi:type="xsd:double"&gt;493.3&lt;/D&gt;&lt;D xsi:type="xsd:double"&gt;490.28&lt;/D&gt;&lt;D xsi:type="xsd:double"&gt;490.36&lt;/D&gt;&lt;D xsi:type="xsd:double"&gt;487.85&lt;/D&gt;&lt;D xsi:type="xsd:double"&gt;486.66&lt;/D&gt;&lt;D xsi:type="xsd:double"&gt;483&lt;/D&gt;&lt;D xsi:type="xsd:double"&gt;482.07&lt;/D&gt;&lt;D xsi:type="xsd:double"&gt;480.9&lt;/D&gt;&lt;D xsi:type="xsd:double"&gt;476.04&lt;/D&gt;&lt;/FQL&gt;&lt;FQL&gt;&lt;Q&gt;540787-IN^FG_TOTAL_RETURNC(0,-3AM)&lt;/Q&gt;&lt;R&gt;1&lt;/R&gt;&lt;C&gt;1&lt;/C&gt;&lt;D xsi:type="xsd:double"&gt;29.865192&lt;/D&gt;&lt;/FQL&gt;&lt;FQL&gt;&lt;Q&gt;543454-IN^FG_TOTAL_RETURNC(0,-3AM)&lt;/Q&gt;&lt;R&gt;1&lt;/R&gt;&lt;C&gt;1&lt;/C&gt;&lt;D xsi:type="xsd:double"&gt;17.735744&lt;/D&gt;&lt;/FQL&gt;&lt;FQL&gt;&lt;Q&gt;543710-IN^FG_TOTAL_RETURNC(0,-3AM)&lt;/Q&gt;&lt;R&gt;1&lt;/R&gt;&lt;C&gt;1&lt;/C&gt;&lt;D xsi:type="xsd:double"&gt;27.49231&lt;/D&gt;&lt;/FQL&gt;&lt;FQL&gt;&lt;Q&gt;543956-IN^FG_TOTAL_RETURNC(0,-3AM)&lt;/Q&gt;&lt;R&gt;1&lt;/R&gt;&lt;C&gt;1&lt;/C&gt;&lt;D xsi:type="xsd:double"&gt;12.40685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xsi:type="xsd:double"&gt;4.91002230733558&lt;/D&gt;&lt;/FQL&gt;&lt;FQL&gt;&lt;Q&gt;540787-IN^FMA_COS_DOWN("EPS","1M",+1,0,,,"PORTAGG","MEANR")&lt;/Q&gt;&lt;R&gt;1&lt;/R&gt;&lt;C&gt;1&lt;/C&gt;&lt;D xsi:type="xsd:double"&gt;5&lt;/D&gt;&lt;/FQL&gt;&lt;FQL&gt;&lt;Q&gt;543666-IN^FMA_COS_UP("EPS","1M",+1,0,,,"PORTAGG","MEANR")&lt;/Q&gt;&lt;R&gt;1&lt;/R&gt;&lt;C&gt;1&lt;/C&gt;&lt;D xsi:type="xsd:double"&gt;1&lt;/D&gt;&lt;/FQL&gt;&lt;FQL&gt;&lt;Q&gt;543608-IN^COUNT(OS_TOP_HLDG_NAME(ALL,0D,,MTD,,ALL,EQ))&lt;/Q&gt;&lt;R&gt;1&lt;/R&gt;&lt;C&gt;1&lt;/C&gt;&lt;D xsi:type="xsd:long"&gt;21&lt;/D&gt;&lt;/FQL&gt;&lt;FQL&gt;&lt;Q&gt;543465-IN^FG_COMPANY_NAME&lt;/Q&gt;&lt;R&gt;1&lt;/R&gt;&lt;C&gt;1&lt;/C&gt;&lt;D xsi:type="xsd:string"&gt;Motilal Oswal Nifty 200 Momentum 30 ETF Units Exchange Traded Fund&lt;/D&gt;&lt;/FQL&gt;&lt;FQL&gt;&lt;Q&gt;543563-IN^FG_TOTAL_RETURNC(0,-6AM)&lt;/Q&gt;&lt;R&gt;1&lt;/R&gt;&lt;C&gt;1&lt;/C&gt;&lt;D xsi:type="xsd:double"&gt;23.327494&lt;/D&gt;&lt;/FQL&gt;&lt;FQL&gt;&lt;Q&gt;543348-IN^FG_TOTAL_RETURNC(0,-6AM)&lt;/Q&gt;&lt;R&gt;1&lt;/R&gt;&lt;C&gt;1&lt;/C&gt;&lt;D xsi:type="xsd:double"&gt;21.037233&lt;/D&gt;&lt;/FQL&gt;&lt;FQL&gt;&lt;Q&gt;538057-IN^FG_COMPANY_NAME&lt;/Q&gt;&lt;R&gt;1&lt;/R&gt;&lt;C&gt;1&lt;/C&gt;&lt;D xsi:type="xsd:string"&gt;CPSE ETF&lt;/D&gt;&lt;/FQL&gt;&lt;FQL&gt;&lt;Q&gt;543627-IN^P_PRICE(0,-200D)&lt;/Q&gt;&lt;R&gt;201&lt;/R&gt;&lt;C&gt;1&lt;/C&gt;&lt;D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</t>
        </r>
      </text>
    </comment>
    <comment ref="A2" authorId="0" shapeId="0" xr:uid="{69D3E76B-85F6-4240-9935-19ED17C87EA5}">
      <text>
        <r>
          <rPr>
            <b/>
            <sz val="9"/>
            <color indexed="81"/>
            <rFont val="Tahoma"/>
            <family val="2"/>
          </rPr>
          <t xml:space="preserve">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xsi:type="xsd:double"&gt;14.07&lt;/D&gt;&lt;D xsi:type="xsd:double"&gt;13.805&lt;/D&gt;&lt;D xsi:type="xsd:double"&gt;13.705001&lt;/D&gt;&lt;D xsi:type="xsd:double"&gt;14.0720005&lt;/D&gt;&lt;D xsi:type="xsd:double"&gt;14.099001&lt;/D&gt;&lt;D xsi:type="xsd:double"&gt;13.955001&lt;/D&gt;&lt;D xsi:type="xsd:double"&gt;13.505&lt;/D&gt;&lt;D xsi:type="xsd:double"&gt;14.066001&lt;/D&gt;&lt;D xsi:type="xsd:double"&gt;13.81&lt;/D&gt;&lt;D xsi:type="xsd:double"&gt;13.505&lt;/D&gt;&lt;D xsi:type="xsd:double"&gt;13.405001&lt;/D&gt;&lt;D xsi:type="xsd:double"&gt;13.92&lt;/D&gt;&lt;D xsi:type="xsd:double"&gt;13.5199995&lt;/D&gt;&lt;D xsi:type="xsd:double"&gt;13.1050005&lt;/D&gt;&lt;D xsi:type="xsd:double"&gt;13.1050005&lt;/D&gt;&lt;D xsi:type="xsd:double"&gt;13.578&lt;/D&gt;&lt;D xsi:type="xsd:double"&gt;13.482001&lt;/D&gt;&lt;D xsi:type="xsd:double"&gt;13.205001&lt;/D&gt;&lt;D xsi:type="xsd:double"&gt;13.87&lt;/D&gt;&lt;D xsi:type="xsd:double"&gt;13.55&lt;/D&gt;&lt;D xsi:type="xsd:double"&gt;13.899001&lt;/D&gt;&lt;D xsi:type="xsd:double"&gt;13.6&lt;/D&gt;&lt;D xsi:type="xsd:double"&gt;13.55&lt;/D&gt;&lt;D xsi:type="xsd:double"&gt;13.6&lt;/D&gt;&lt;D xsi:type="xsd:double"&gt;13.741&lt;/D&gt;&lt;D xsi:type="xsd:double"&gt;13.45&lt;/D&gt;&lt;D xsi:type="xsd:double"&gt;13.6&lt;/D&gt;&lt;D xsi:type="xsd:double"&gt;13.448&lt;/D&gt;&lt;D xsi:type="xsd:double"&gt;13.45&lt;/D&gt;&lt;D xsi:type="xsd:double"&gt;13.6449995&lt;/D&gt;&lt;D xsi:type="xsd:double"&gt;13.511001&lt;/D&gt;&lt;D xsi:type="xsd:double"&gt;13.47&lt;/D&gt;&lt;D xsi:type="xsd:double"&gt;13.05&lt;/D&gt;&lt;D xsi:type="xsd:double"&gt;13.05&lt;/D&gt;&lt;D xsi:type="xsd:double"&gt;13.05&lt;/D&gt;&lt;D xsi:type="xsd:double"&gt;13.010001&lt;/D&gt;&lt;D xsi:type="xsd:double"&gt;13.05&lt;/D&gt;&lt;/FQL&gt;&lt;FQL&gt;&lt;Q&gt;538057-IN^P_PRICE(0)/P_PRICE_LOW_PR(0,,,,,,"PRICE","CLOSE","52W")&lt;/Q&gt;&lt;R&gt;1&lt;/R&gt;&lt;C&gt;1&lt;/C&gt;&lt;D xsi:type="xsd:double"&gt;2.0732543&lt;/D&gt;&lt;/FQL&gt;&lt;FQL&gt;&lt;Q&gt;543666-IN^P_PRICE(0)/P_PRICE_LOW_PR(0,,,,,,"PRICE","CLOSE","52W")&lt;/Q&gt;&lt;R&gt;1&lt;/R&gt;&lt;C&gt;1&lt;/C&gt;&lt;D xsi:type="xsd:double"&gt;1.181313&lt;/D&gt;&lt;/FQL&gt;&lt;FQL&gt;&lt;Q&gt;543571-IN^P_PRICE(0)/P_PRICE_LOW_PR(0,,,,,,"PRICE","CLOSE","52W")&lt;/Q&gt;&lt;R&gt;1&lt;/R&gt;&lt;C&gt;1&lt;/C&gt;&lt;D xsi:type="xsd:double"&gt;1.6077349&lt;/D&gt;&lt;/FQL&gt;&lt;FQL&gt;&lt;Q&gt;543454-IN^PERCENT_CHANGE(FMA_EPS(+1,0,,,,"PORTAGG","MEAN"),FMA_EPS(+1,-3AM,,,,"PORTAGG","MEAN"))&lt;/Q&gt;&lt;R&gt;1&lt;/R&gt;&lt;C&gt;1&lt;/C&gt;&lt;D xsi:type="xsd:double"&gt;-0.503354922965784&lt;/D&gt;&lt;/FQL&gt;&lt;FQL&gt;&lt;Q&gt;543571-IN^PERCENT_CHANGE(FMA_EPS(+1,0,,,,"PORTAGG","MEAN"),FMA_EPS(+1,-1AM,,,,"PORTAGG","MEAN"))&lt;/Q&gt;&lt;R&gt;1&lt;/R&gt;&lt;C&gt;1&lt;/C&gt;&lt;D xsi:type="xsd:double"&gt;3.40104724448797&lt;/D&gt;&lt;/FQL&gt;&lt;FQL&gt;&lt;Q&gt;540787-IN^FMA_COS_UP("EPS","1M",+1,0,,,"PORTAGG","MEANR")&lt;/Q&gt;&lt;R&gt;1&lt;/R&gt;&lt;C&gt;1&lt;/C&gt;&lt;D xsi:type="xsd:double"&gt;10&lt;/D&gt;&lt;/FQL&gt;&lt;FQL&gt;&lt;Q&gt;543563-IN^COUNT(OS_TOP_HLDG_NAME(ALL,0D,,MTD,,ALL,EQ))&lt;/Q&gt;&lt;R&gt;1&lt;/R&gt;&lt;C&gt;1&lt;/C&gt;&lt;D xsi:type="xsd:long"&gt;0&lt;/D&gt;&lt;/FQL&gt;&lt;FQL&gt;&lt;Q&gt;543608-IN^FMA_COS_DOWN("EPS","1M",+1,0,,,"PORTAGG","MEANR")&lt;/Q&gt;&lt;R&gt;1&lt;/R&gt;&lt;C&gt;1&lt;/C&gt;&lt;D xsi:type="xsd:double"&gt;7&lt;/D&gt;&lt;/FQL&gt;&lt;FQL&gt;&lt;Q&gt;543710-IN^FG_COMPANY_NAME&lt;/Q&gt;&lt;R&gt;1&lt;/R&gt;&lt;C&gt;1&lt;/C&gt;&lt;D xsi:type="xsd:string"&gt;ICICI Prudential Nifty Commodities ETF&lt;/D&gt;&lt;/FQL&gt;&lt;FQL&gt;&lt;Q&gt;543326-IN^FG_TOTAL_RETURNC(0,-3AM)&lt;/Q&gt;&lt;R&gt;1&lt;/R&gt;&lt;C&gt;1&lt;/C&gt;&lt;D xsi:type="xsd:double"&gt;4.3379426&lt;/D&gt;&lt;/FQL&gt;&lt;FQL&gt;&lt;Q&gt;543348-IN^FG_TOTAL_RETURNC(0,-3AM)&lt;/Q&gt;&lt;R&gt;1&lt;/R&gt;&lt;C&gt;1&lt;/C&gt;&lt;D xsi:type="xsd:double"&gt;21.073877&lt;/D&gt;&lt;/FQL&gt;&lt;FQL&gt;&lt;Q&gt;543666-IN^P_PRICE(0)/P_PRICE_HIGH_PR(0,,,,,,"PRICE","CLOSE","52W")&lt;/Q&gt;&lt;R&gt;1&lt;/R&gt;&lt;C&gt;1&lt;/C&gt;&lt;D xsi:type="xsd:double"&gt;0.92817456&lt;/D&gt;&lt;/FQL&gt;&lt;FQL&gt;&lt;Q&gt;590107-IN^P_PRICE(0)/P_PRICE_HIGH_PR(0,,,,,,"PRICE","CLOSE","52W")&lt;/Q&gt;&lt;R&gt;1&lt;/R&gt;&lt;C&gt;1&lt;/C&gt;&lt;D xsi:type="xsd:double"&gt;1&lt;/D&gt;&lt;/FQL&gt;&lt;FQL&gt;&lt;Q&gt;543571-IN^FG_TOTAL_RETURNC(0,-6AM)&lt;/Q&gt;&lt;R&gt;1&lt;/R&gt;&lt;C&gt;1&lt;/C&gt;&lt;D xsi:type="xsd:double"&gt;33.22433&lt;/D&gt;&lt;/FQL&gt;&lt;FQL&gt;&lt;Q&gt;543454-IN^PERCENT_CHANGE(FMA_EPS(+1,0,,,,"PORTAGG","MEAN"),FMA_EPS(+1,-1AM,,,,"PORTAGG","MEAN"))&lt;/Q&gt;&lt;R&gt;1&lt;/R&gt;&lt;C&gt;1&lt;/C&gt;&lt;D xsi:type="xsd:double"&gt;0&lt;/D&gt;&lt;/FQL&gt;&lt;FQL&gt;&lt;Q&gt;543627-IN^P_PRICE(0)/P_PRICE_HIGH_PR(0,,,,,,"PRICE","CLOSE","52W")&lt;/Q&gt;&lt;R&gt;1&lt;/R&gt;&lt;C&gt;1&lt;/C&gt;&lt;D xsi:type="xsd:double"&gt;0.9910913&lt;/D&gt;&lt;/FQL&gt;&lt;FQL&gt;&lt;Q&gt;543465-IN^P_PRICE(0,-200D)&lt;/Q&gt;&lt;R&gt;201&lt;/R&gt;&lt;C&gt;1&lt;/C&gt;&lt;D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xsi:type="xsd:double"&gt;42.14&lt;/D&gt;&lt;D xsi:type="xsd:double"&gt;41.89&lt;/D&gt;&lt;D xsi:type="xsd:double"&gt;41.87&lt;/D&gt;&lt;D xsi:type="xsd:double"&gt;42.22&lt;/D&gt;&lt;D xsi:type="xsd:double"&gt;41.82&lt;/D&gt;&lt;D xsi:type="xsd:double"&gt;41.51&lt;/D&gt;&lt;D xsi:type="xsd:double"&gt;41.2&lt;/D&gt;&lt;D xsi:type="xsd:double"&gt;41.01&lt;/D&gt;&lt;D xsi:type="xsd:double"&gt;41.18&lt;/D&gt;&lt;D xsi:type="xsd:double"&gt;41.17&lt;/D&gt;&lt;D xsi:type="xsd:double"&gt;40.91&lt;/D&gt;&lt;D xsi:type="xsd:double"&gt;40.57&lt;/D&gt;&lt;D xsi:type="xsd:double"&gt;40&lt;/D&gt;&lt;D xsi:type="xsd:double"&gt;40.32&lt;/D&gt;&lt;D xsi:type="xsd:double"&gt;39.69&lt;/D&gt;&lt;D xsi:type="xsd:double"&gt;39.66&lt;/D&gt;&lt;D xsi:type="xsd:double"&gt;39.77&lt;/D&gt;&lt;D xsi:type="xsd:double"&gt;39.91&lt;/D&gt;&lt;D xsi:type="xsd:double"&gt;39.9&lt;/D&gt;&lt;D xsi:type="xsd:double"&gt;39.97&lt;/D&gt;&lt;D xsi:type="xsd:double"&gt;39.99&lt;/D&gt;&lt;D xsi:type="xsd:double"&gt;39.64&lt;/D&gt;&lt;D xsi:type="xsd:double"&gt;39.98&lt;/D&gt;&lt;D xsi:type="xsd:double"&gt;39.3&lt;/D&gt;&lt;D xsi:type="xsd:double"&gt;39.28&lt;/D&gt;&lt;D xsi:type="xsd:double"&gt;39.49&lt;/D&gt;&lt;D xsi:type="xsd:double"&gt;39.13&lt;/D&gt;&lt;D xsi:type="xsd:double"&gt;39.29&lt;/D&gt;&lt;D xsi:type="xsd:double"&gt;39.17&lt;/D&gt;&lt;D xsi:type="xsd:double"&gt;39.2&lt;/D&gt;&lt;D xsi:type="xsd:double"&gt;38.78&lt;/D&gt;&lt;D xsi:type="xsd:double"&gt;38.1&lt;/D&gt;&lt;D xsi:type="xsd:double"&gt;38.1&lt;/D&gt;&lt;D xsi:type="xsd:double"&gt;38.24&lt;/D&gt;&lt;D xsi:type="xsd:double"&gt;37.79&lt;/D&gt;&lt;D xsi:type="xsd:double"&gt;37.55&lt;/D&gt;&lt;D xsi:type="xsd:double"&gt;37.71&lt;/D&gt;&lt;/FQL&gt;&lt;FQL&gt;&lt;Q&gt;543563-IN^FG_TOTAL_RETURNC(0,-1AM)&lt;/Q&gt;&lt;R&gt;1&lt;/R&gt;&lt;C&gt;1&lt;/C&gt;&lt;D xsi:type="xsd:double"&gt;7.6758385&lt;/D&gt;&lt;/FQL&gt;&lt;FQL&gt;&lt;Q&gt;590107-IN^FG_TOTAL_RETURNC(0,-6AM)&lt;/Q&gt;&lt;R&gt;1&lt;/R&gt;&lt;C&gt;1&lt;/C&gt;&lt;D xsi:type="xsd:double"&gt;52.64405&lt;/D&gt;&lt;/FQL&gt;&lt;FQL&gt;&lt;Q&gt;543326-IN^FMA_COS_UP("EPS","1M",+1,0,,,"PORTAGG","MEANR")&lt;/Q&gt;&lt;R&gt;1&lt;/R&gt;&lt;C&gt;1&lt;/C&gt;&lt;D xsi:type="xsd:double"&gt;4&lt;/D&gt;&lt;/FQL&gt;&lt;FQL&gt;&lt;Q&gt;543326-IN^FG_TOTAL_RETURNC(0,-1AM)&lt;/Q&gt;&lt;R&gt;1&lt;/R&gt;&lt;C&gt;1&lt;/C&gt;&lt;D xsi:type="xsd:double"&gt;-4.414296&lt;/D&gt;&lt;/FQL&gt;&lt;FQL&gt;&lt;Q&gt;543454-IN^P_PRICE(0,-200D)&lt;/Q&gt;&lt;R&gt;201&lt;/R&gt;&lt;C&gt;1&lt;/C&gt;&lt;D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xsi:type="xsd:double"&gt;89.98&lt;/D&gt;&lt;D xsi:type="xsd:double"&gt;89.37&lt;/D&gt;&lt;D xsi:type="xsd:double"&gt;89.9&lt;/D&gt;&lt;D xsi:type="xsd:double"&gt;90.29&lt;/D&gt;&lt;D xsi:type="xsd:double"&gt;89.19&lt;/D&gt;&lt;D xsi:type="xsd:double"&gt;89&lt;/D&gt;&lt;D xsi:type="xsd:double"&gt;88.11&lt;/D&gt;&lt;D xsi:type="xsd:double"&gt;87.98&lt;/D&gt;&lt;D xsi:type="xsd:double"&gt;87.67&lt;/D&gt;&lt;D xsi:type="xsd:double"&gt;87.56&lt;/D&gt;&lt;D xsi:type="xsd:double"&gt;87.34&lt;/D&gt;&lt;D xsi:type="xsd:double"&gt;87.04&lt;/D&gt;&lt;D xsi:type="xsd:double"&gt;86&lt;/D&gt;&lt;D xsi:type="xsd:double"&gt;86.17&lt;/D&gt;&lt;D xsi:type="xsd:double"&gt;85.99&lt;/D&gt;&lt;D xsi:type="xsd:double"&gt;85.14&lt;/D&gt;&lt;D xsi:type="xsd:double"&gt;84.63&lt;/D&gt;&lt;D xsi:type="xsd:double"&gt;84.95&lt;/D&gt;&lt;D xsi:type="xsd:double"&gt;85.47&lt;/D&gt;&lt;D xsi:type="xsd:double"&gt;85.96&lt;/D&gt;&lt;D xsi:type="xsd:double"&gt;85.83&lt;/D&gt;&lt;D xsi:type="xsd:double"&gt;85.72&lt;/D&gt;&lt;D xsi:type="xsd:double"&gt;85.8&lt;/D&gt;&lt;D xsi:type="xsd:double"&gt;85.84&lt;/D&gt;&lt;D xsi:type="xsd:double"&gt;85.54&lt;/D&gt;&lt;D xsi:type="xsd:double"&gt;85.49&lt;/D&gt;&lt;D xsi:type="xsd:double"&gt;84.91&lt;/D&gt;&lt;D xsi:type="xsd:double"&gt;85.01&lt;/D&gt;&lt;D xsi:type="xsd:double"&gt;84.83&lt;/D&gt;&lt;D xsi:type="xsd:double"&gt;84.75&lt;/D&gt;&lt;D xsi:type="xsd:double"&gt;84.11&lt;/D&gt;&lt;D xsi:type="xsd:double"&gt;83.3&lt;/D&gt;&lt;D xsi:type="xsd:double"&gt;83.08&lt;/D&gt;&lt;D xsi:type="xsd:double"&gt;82.68&lt;/D&gt;&lt;D xsi:type="xsd:double"&gt;82.8&lt;/D&gt;&lt;D xsi:type="xsd:double"&gt;82.61&lt;/D&gt;&lt;D xsi:type="xsd:double"&gt;83.01&lt;/D&gt;&lt;/FQL&gt;&lt;FQL&gt;&lt;Q&gt;538057-IN^COUNT(OS_TOP_HLDG_NAME(ALL,0D,,MTD,,ALL,EQ))&lt;/Q&gt;&lt;R&gt;1&lt;/R&gt;&lt;C&gt;1&lt;/C&gt;&lt;D xsi:type="xsd:long"&gt;12&lt;/D&gt;&lt;/FQL&gt;&lt;FQL&gt;&lt;Q&gt;543348-IN^PERCENT_CHANGE(FMA_EPS(+1,0,,,,"PORTAGG","MEAN"),FMA_EPS(+1,-3AM,,,,"PORTAGG","MEAN"))&lt;/Q&gt;&lt;R&gt;1&lt;/R&gt;&lt;C&gt;1&lt;/C&gt;&lt;D xsi:type="xsd:double"&gt;1.38862848288625&lt;/D&gt;&lt;/FQL&gt;&lt;FQL&gt;&lt;Q&gt;543465-IN^P_PRICE(0)/P_PRICE_HIGH_PR(0,,,,,,"PRICE","CLOSE","52W")&lt;/Q&gt;&lt;R&gt;1&lt;/R&gt;&lt;C&gt;1&lt;/C&gt;&lt;D xsi:type="xsd:double"&gt;0.98797166&lt;/D&gt;&lt;/FQL&gt;&lt;FQL&gt;&lt;Q&gt;543627-IN^FG_TOTAL_RETURNC(0,-6AM)&lt;/Q&gt;&lt;R&gt;1&lt;/R&gt;&lt;C&gt;1&lt;/C&gt;&lt;D xsi:type="xsd:double"&gt;17.18235&lt;/D&gt;&lt;/FQL&gt;&lt;FQL&gt;&lt;Q&gt;543563-IN^P_PRICE(0)/P_PRICE_LOW_PR(0,,,,,,"PRICE","CLOSE","52W")&lt;/Q&gt;&lt;R&gt;1&lt;/R&gt;&lt;C&gt;1&lt;/C&gt;&lt;D xsi:type="xsd:double"&gt;1.6927885&lt;/D&gt;&lt;/FQL&gt;&lt;FQL&gt;&lt;Q&gt;543608-IN^FG_TOTAL_RETURNC(0,-1AM)&lt;/Q&gt;&lt;R&gt;1&lt;/R&gt;&lt;C&gt;1&lt;/C&gt;&lt;D xsi:type="xsd:double"&gt;5.7831526&lt;/D&gt;&lt;/FQL&gt;&lt;FQL&gt;&lt;Q&gt;590107-IN^COUNT(OS_TOP_HLDG_NAME(ALL,0D,,MTD,,ALL,EQ))&lt;/Q&gt;&lt;R&gt;1&lt;/R&gt;&lt;C&gt;1&lt;/C&gt;&lt;D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xsi:type="xsd:double"&gt;2&lt;/D&gt;&lt;/FQL&gt;&lt;FQL&gt;&lt;Q&gt;543666-IN^P_PRICE(0,-200D)&lt;/Q&gt;&lt;R&gt;201&lt;/R&gt;&lt;C&gt;1&lt;/C&gt;&lt;D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xsi:type="xsd:double"&gt;22.6&lt;/D&gt;&lt;D xsi:type="xsd:double"&gt;22.213001&lt;/D&gt;&lt;D xsi:type="xsd:double"&gt;22.516&lt;/D&gt;&lt;D xsi:type="xsd:double"&gt;22.759&lt;/D&gt;&lt;D xsi:type="xsd:double"&gt;22.562&lt;/D&gt;&lt;D xsi:type="xsd:double"&gt;22.687&lt;/D&gt;&lt;D xsi:type="xsd:double"&gt;22.468&lt;/D&gt;&lt;D xsi:type="xsd:double"&gt;22.176&lt;/D&gt;&lt;D xsi:type="xsd:double"&gt;22.417&lt;/D&gt;&lt;D xsi:type="xsd:double"&gt;22.103&lt;/D&gt;&lt;D xsi:type="xsd:double"&gt;22.661001&lt;/D&gt;&lt;D xsi:type="xsd:double"&gt;21.573&lt;/D&gt;&lt;D xsi:type="xsd:double"&gt;21.992&lt;/D&gt;&lt;D xsi:type="xsd:double"&gt;22.399&lt;/D&gt;&lt;D xsi:type="xsd:double"&gt;22.410002&lt;/D&gt;&lt;D xsi:type="xsd:double"&gt;22.37&lt;/D&gt;&lt;D xsi:type="xsd:double"&gt;21.763&lt;/D&gt;&lt;D xsi:type="xsd:double"&gt;21.803&lt;/D&gt;&lt;D xsi:type="xsd:double"&gt;22.101&lt;/D&gt;&lt;D xsi:type="xsd:double"&gt;22.477001&lt;/D&gt;&lt;D xsi:type="xsd:double"&gt;22.210001&lt;/D&gt;&lt;D xsi:type="xsd:double"&gt;22.317999&lt;/D&gt;&lt;D xsi:type="xsd:double"&gt;22.216002&lt;/D&gt;&lt;D xsi:type="xsd:double"&gt;21.978&lt;/D&gt;&lt;D xsi:type="xsd:double"&gt;21.519001&lt;/D&gt;&lt;D xsi:type="xsd:double"&gt;21.97&lt;/D&gt;&lt;D xsi:type="xsd:double"&gt;21.865&lt;/D&gt;&lt;D xsi:type="xsd:double"&gt;22.033&lt;/D&gt;&lt;D xsi:type="xsd:double"&gt;21.85&lt;/D&gt;&lt;D xsi:type="xsd:double"&gt;22.008001&lt;/D&gt;&lt;D xsi:type="xsd:double"&gt;21.65&lt;/D&gt;&lt;D xsi:type="xsd:double"&gt;21.817999&lt;/D&gt;&lt;D xsi:type="xsd:double"&gt;21.754&lt;/D&gt;&lt;D xsi:type="xsd:double"&gt;21.673&lt;/D&gt;&lt;D xsi:type="xsd:double"&gt;21.577002&lt;/D&gt;&lt;D xsi:type="xsd:double"&gt;21.49&lt;/D&gt;&lt;D xsi:type="xsd:double"&gt;21.539999&lt;/D&gt;&lt;/FQL&gt;&lt;FQL&gt;&lt;Q&gt;538057-IN^FG_TOTAL_RETURNC(0,-6AM)&lt;/Q&gt;&lt;R&gt;1&lt;/R&gt;&lt;C&gt;1&lt;/C&gt;&lt;D xsi:type="xsd:double"&gt;66.694916&lt;/D&gt;&lt;/FQL&gt;&lt;FQL&gt;&lt;Q&gt;543666-IN^PERCENT_CHANGE(FMA_EPS(+1,0,,,,"PORTAGG","MEAN"),FMA_EPS(+1,-1AM,,,,"PORTAGG","MEAN"))&lt;/Q&gt;&lt;R&gt;1&lt;/R&gt;&lt;C&gt;1&lt;/C&gt;&lt;D xsi:type="xsd:double"&gt;0&lt;/D&gt;&lt;/FQL&gt;&lt;FQL&gt;&lt;Q&gt;543326-IN^COUNT(OS_TOP_HLDG_NAME(ALL,0D,,MTD,,ALL,EQ))&lt;/Q&gt;&lt;R&gt;1&lt;/R&gt;&lt;C&gt;1&lt;/C&gt;&lt;D xsi:type="xsd:long"&gt;16&lt;/D&gt;&lt;/FQL&gt;&lt;FQL&gt;&lt;Q&gt;543608-IN^FG_TOTAL_RETURNC(0,-3AM)&lt;/Q&gt;&lt;R&gt;1&lt;/R&gt;&lt;C&gt;1&lt;/C&gt;&lt;D xsi:type="xsd:double"&gt;18.828928&lt;/D&gt;&lt;/FQL&gt;&lt;FQL&gt;&lt;Q&gt;543666-IN^FG_TOTAL_RETURNC(0,-3AM)&lt;/Q&gt;&lt;R&gt;1&lt;/R&gt;&lt;C&gt;1&lt;/C&gt;&lt;D xsi:type="xsd:double"&gt;1.7708778&lt;/D&gt;&lt;/FQL&gt;&lt;FQL&gt;&lt;Q&gt;543608-IN^FG_COMPANY_NAME&lt;/Q&gt;&lt;R&gt;1&lt;/R&gt;&lt;C&gt;1&lt;/C&gt;&lt;D xsi:type="xsd:string"&gt;HDFC NIFTY50 Value 20 ETF&lt;/D&gt;&lt;/FQL&gt;&lt;FQL&gt;&lt;Q&gt;543465-IN^FG_TOTAL_RETURNC(0,-6AM)&lt;/Q&gt;&lt;R&gt;1&lt;/R&gt;&lt;C&gt;1&lt;/C&gt;&lt;D xsi:type="xsd:double"&gt;35.656105&lt;/D&gt;&lt;/FQL&gt;&lt;FQL&gt;&lt;Q&gt;543348-IN^FMA_PCT_ABOVE_MAVG(200,0,,,,"PORTAGG")&lt;/Q&gt;&lt;R&gt;1&lt;/R&gt;&lt;C&gt;1&lt;/C&gt;&lt;D xsi:type="xsd:double"&gt;95.2380952380952&lt;/D&gt;&lt;/FQL&gt;&lt;FQL&gt;&lt;Q&gt;543956-IN^FMA_COS_UP("EPS","1M",+1,0,,,"PORTAGG","MEANR")&lt;/Q&gt;&lt;R&gt;0&lt;/R&gt;&lt;C&gt;0&lt;/C&gt;&lt;/FQL&gt;&lt;FQL&gt;&lt;Q&gt;590107-IN^FG_COMPANY_NAME&lt;/Q&gt;&lt;R&gt;1&lt;/R&gt;&lt;C&gt;1&lt;/C&gt;&lt;D xsi:type="xsd:string"&gt;Kotak Nifty PSU Bank ETF&lt;/D&gt;&lt;/FQL&gt;&lt;FQL&gt;&lt;Q&gt;543710-IN^COUNT(OS_TOP_HLDG_NAME(ALL,0D,,MTD,,ALL,EQ))&lt;/Q&gt;&lt;R&gt;1&lt;/R&gt;&lt;C&gt;1&lt;/C&gt;&lt;D xsi:type="xsd:long"&gt;31&lt;/D&gt;&lt;/FQL&gt;&lt;FQL&gt;&lt;Q&gt;543563-IN^P_PRICE(0,-200D)&lt;/Q&gt;&lt;R&gt;201&lt;/R&gt;&lt;C&gt;1&lt;/C&gt;&lt;D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</t>
        </r>
      </text>
    </comment>
    <comment ref="A3" authorId="0" shapeId="0" xr:uid="{A59682BB-01D1-4BFB-8D81-555EDEE8B9FB}">
      <text>
        <r>
          <rPr>
            <b/>
            <sz val="9"/>
            <color indexed="81"/>
            <rFont val="Tahoma"/>
            <family val="2"/>
          </rPr>
          <t>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xsi:type="xsd:double"&gt;24.42&lt;/D&gt;&lt;D xsi:type="xsd:double"&gt;24.7&lt;/D&gt;&lt;D xsi:type="xsd:double"&gt;24.23&lt;/D&gt;&lt;D xsi:type="xsd:double"&gt;24.49&lt;/D&gt;&lt;D xsi:type="xsd:double"&gt;24.07&lt;/D&gt;&lt;D xsi:type="xsd:double"&gt;24.53&lt;/D&gt;&lt;D xsi:type="xsd:double"&gt;24.14&lt;/D&gt;&lt;D xsi:type="xsd:double"&gt;24.14&lt;/D&gt;&lt;D xsi:type="xsd:double"&gt;22.53&lt;/D&gt;&lt;D xsi:type="xsd:double"&gt;22.53&lt;/D&gt;&lt;D xsi:type="xsd:double"&gt;23.93&lt;/D&gt;&lt;D xsi:type="xsd:double"&gt;23.73&lt;/D&gt;&lt;D xsi:type="xsd:double"&gt;22.23&lt;/D&gt;&lt;D xsi:type="xsd:double"&gt;23.55&lt;/D&gt;&lt;D xsi:type="xsd:double"&gt;23.4&lt;/D&gt;&lt;D xsi:type="xsd:double"&gt;22.95&lt;/D&gt;&lt;D xsi:type="xsd:double"&gt;23.19&lt;/D&gt;&lt;D xsi:type="xsd:double"&gt;22.56&lt;/D&gt;&lt;D xsi:type="xsd:double"&gt;23.11&lt;/D&gt;&lt;D xsi:type="xsd:double"&gt;23.11&lt;/D&gt;&lt;D xsi:type="xsd:double"&gt;23.11&lt;/D&gt;&lt;D xsi:type="xsd:double"&gt;23.26&lt;/D&gt;&lt;D xsi:type="xsd:double"&gt;23.08&lt;/D&gt;&lt;D xsi:type="xsd:double"&gt;23.2&lt;/D&gt;&lt;D xsi:type="xsd:double"&gt;23.47&lt;/D&gt;&lt;D xsi:type="xsd:double"&gt;23&lt;/D&gt;&lt;D xsi:type="xsd:double"&gt;23.33&lt;/D&gt;&lt;D xsi:type="xsd:double"&gt;23.32&lt;/D&gt;&lt;D xsi:type="xsd:double"&gt;22.7&lt;/D&gt;&lt;D xsi:type="xsd:double"&gt;23.21&lt;/D&gt;&lt;D xsi:type="xsd:double"&gt;22.72&lt;/D&gt;&lt;D xsi:type="xsd:double"&gt;23.05&lt;/D&gt;&lt;D xsi:type="xsd:double"&gt;22.84&lt;/D&gt;&lt;D xsi:type="xsd:double"&gt;22.67&lt;/D&gt;&lt;D xsi:type="xsd:double"&gt;22.6&lt;/D&gt;&lt;D xsi:type="xsd:double"&gt;22.8&lt;/D&gt;&lt;D xsi:type="xsd:double"&gt;22.96&lt;/D&gt;&lt;/FQL&gt;&lt;FQL&gt;&lt;Q&gt;538057-IN^FG_TOTAL_RETURNC(0,-3AM)&lt;/Q&gt;&lt;R&gt;1&lt;/R&gt;&lt;C&gt;1&lt;/C&gt;&lt;D xsi:type="xsd:double"&gt;43.36735&lt;/D&gt;&lt;/FQL&gt;&lt;FQL&gt;&lt;Q&gt;543571-IN^FG_TOTAL_RETURNC(0,-3AM)&lt;/Q&gt;&lt;R&gt;1&lt;/R&gt;&lt;C&gt;1&lt;/C&gt;&lt;D xsi:type="xsd:double"&gt;27.392124&lt;/D&gt;&lt;/FQL&gt;&lt;FQL&gt;&lt;Q&gt;590107-IN^FG_TOTAL_RETURNC(0,-3AM)&lt;/Q&gt;&lt;R&gt;1&lt;/R&gt;&lt;C&gt;1&lt;/C&gt;&lt;D xsi:type="xsd:double"&gt;37.930965&lt;/D&gt;&lt;/FQL&gt;&lt;FQL&gt;&lt;Q&gt;543666-IN^PERCENT_CHANGE(FMA_EPS(+1,0,,,,"PORTAGG","MEAN"),FMA_EPS(+1,-3AM,,,,"PORTAGG","MEAN"))&lt;/Q&gt;&lt;R&gt;1&lt;/R&gt;&lt;C&gt;1&lt;/C&gt;&lt;D xsi:type="xsd:double"&gt;-1.21924369210144&lt;/D&gt;&lt;/FQL&gt;&lt;FQL&gt;&lt;Q&gt;543348-IN^PERCENT_CHANGE(FMA_EPS(+1,0,,,,"PORTAGG","MEAN"),FMA_EPS(+1,-1AM,,,,"PORTAGG","MEAN"))&lt;/Q&gt;&lt;R&gt;1&lt;/R&gt;&lt;C&gt;1&lt;/C&gt;&lt;D xsi:type="xsd:double"&gt;1.76156555927721&lt;/D&gt;&lt;/FQL&gt;&lt;FQL&gt;&lt;Q&gt;538057-IN^FMA_COS_UP("EPS","1M",+1,0,,,"PORTAGG","MEANR")&lt;/Q&gt;&lt;R&gt;1&lt;/R&gt;&lt;C&gt;1&lt;/C&gt;&lt;D xsi:type="xsd:double"&gt;9&lt;/D&gt;&lt;/FQL&gt;&lt;FQL&gt;&lt;Q&gt;543465-IN^COUNT(OS_TOP_HLDG_NAME(ALL,0D,,MTD,,ALL,EQ))&lt;/Q&gt;&lt;R&gt;1&lt;/R&gt;&lt;C&gt;1&lt;/C&gt;&lt;D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543956-IN^FG_COMPANY_NAME&lt;/Q&gt;&lt;R&gt;1&lt;/R&gt;&lt;C&gt;1&lt;/C&gt;&lt;D xsi:type="xsd:string"&gt;ICICI Prudential Nifty 200 Quality 30 ETF Exchange Traded Fund Units&lt;/D&gt;&lt;/FQL&gt;&lt;FQL&gt;&lt;Q&gt;540787-IN^PERCENT_CHANGE(FMA_EPS(+1,0,,,,"PORTAGG","MEAN"),FMA_EPS(+1,-3AM,,,,"PORTAGG","MEAN"))&lt;/Q&gt;&lt;R&gt;1&lt;/R&gt;&lt;C&gt;1&lt;/C&gt;&lt;D xsi:type="xsd:double"&gt;6.06265294168116&lt;/D&gt;&lt;/FQL&gt;&lt;FQL&gt;&lt;Q&gt;543326-IN^P_PRICE(0)/P_PRICE_LOW_PR(0,,,,,,"PRICE","CLOSE","52W")&lt;/Q&gt;&lt;R&gt;1&lt;/R&gt;&lt;C&gt;1&lt;/C&gt;&lt;D xsi:type="xsd:double"&gt;1.2212605&lt;/D&gt;&lt;/FQL&gt;&lt;FQL&gt;&lt;Q&gt;540787-IN^PERCENT_CHANGE(FMA_EPS(+1,0,,,,"PORTAGG","MEAN"),FMA_EPS(+1,-1AM,,,,"PORTAGG","MEAN"))&lt;/Q&gt;&lt;R&gt;1&lt;/R&gt;&lt;C&gt;1&lt;/C&gt;&lt;D xsi:type="xsd:double"&gt;3.85083929922588&lt;/D&gt;&lt;/FQL&gt;&lt;FQL&gt;&lt;Q&gt;543608-IN^PERCENT_CHANGE(FMA_EPS(+1,0,,,,"PORTAGG","MEAN"),FMA_EPS(+1,-3AM,,,,"PORTAGG","MEAN"))&lt;/Q&gt;&lt;R&gt;1&lt;/R&gt;&lt;C&gt;1&lt;/C&gt;&lt;D xsi:type="xsd:double"&gt;-1.59545414570808&lt;/D&gt;&lt;/FQL&gt;&lt;FQL&gt;&lt;Q&gt;543465-IN^FG_TOTAL_RETURNC(0,-1AM)&lt;/Q&gt;&lt;R&gt;1&lt;/R&gt;&lt;C&gt;1&lt;/C&gt;&lt;D xsi:type="xsd:double"&gt;6.7853928&lt;/D&gt;&lt;/FQL&gt;&lt;FQL&gt;&lt;Q&gt;543608-IN^PERCENT_CHANGE(FMA_EPS(+1,0,,,,"PORTAGG","MEAN"),FMA_EPS(+1,-1AM,,,,"PORTAGG","MEAN"))&lt;/Q&gt;&lt;R&gt;1&lt;/R&gt;&lt;C&gt;1&lt;/C&gt;&lt;D xsi:type="xsd:double"&gt;0&lt;/D&gt;&lt;/FQL&gt;&lt;FQL&gt;&lt;Q&gt;543710-IN^P_PRICE(0,-200D)&lt;/Q&gt;&lt;R&gt;201&lt;/R&gt;&lt;C&gt;1&lt;/C&gt;&lt;D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xsi:type="xsd:double"&gt;58.43&lt;/D&gt;&lt;D xsi:type="xsd:double"&gt;59.51&lt;/D&gt;&lt;D xsi:type="xsd:double"&gt;59.75&lt;/D&gt;&lt;D xsi:type="xsd:double"&gt;59.83&lt;/D&gt;&lt;D xsi:type="xsd:double"&gt;58.95&lt;/D&gt;&lt;D xsi:type="xsd:double"&gt;58.92&lt;/D&gt;&lt;D xsi:type="xsd:double"&gt;58.8&lt;/D&gt;&lt;D xsi:type="xsd:double"&gt;57.65&lt;/D&gt;&lt;D xsi:type="xsd:double"&gt;59.18&lt;/D&gt;&lt;D xsi:type="xsd:double"&gt;59.2&lt;/D&gt;&lt;D xsi:type="xsd:double"&gt;58.9&lt;/D&gt;&lt;D xsi:type="xsd:double"&gt;58.69&lt;/D&gt;&lt;D xsi:type="xsd:double"&gt;57.75&lt;/D&gt;&lt;D xsi:type="xsd:double"&gt;58.19&lt;/D&gt;&lt;D xsi:type="xsd:double"&gt;58.45&lt;/D&gt;&lt;D xsi:type="xsd:double"&gt;57.91&lt;/D&gt;&lt;D xsi:type="xsd:double"&gt;56.96&lt;/D&gt;&lt;D xsi:type="xsd:double"&gt;57.24&lt;/D&gt;&lt;D xsi:type="xsd:double"&gt;57.64&lt;/D&gt;&lt;D xsi:type="xsd:double"&gt;58.12&lt;/D&gt;&lt;D xsi:type="xsd:double"&gt;57.95&lt;/D&gt;&lt;D xsi:type="xsd:double"&gt;58.13&lt;/D&gt;&lt;D xsi:type="xsd:double"&gt;58.85&lt;/D&gt;&lt;D xsi:type="xsd:double"&gt;58.5&lt;/D&gt;&lt;D xsi:type="xsd:double"&gt;58.77&lt;/D&gt;&lt;D xsi:type="xsd:double"&gt;58.68&lt;/D&gt;&lt;D xsi:type="xsd:double"&gt;58.15&lt;/D&gt;&lt;D xsi:type="xsd:double"&gt;58.11&lt;/D&gt;&lt;D xsi:type="xsd:double"&gt;58.25&lt;/D&gt;&lt;D xsi:type="xsd:double"&gt;58.52&lt;/D&gt;&lt;D xsi:type="xsd:double"&gt;57.9&lt;/D&gt;&lt;D xsi:type="xsd:double"&gt;57.06&lt;/D&gt;&lt;D xsi:type="xsd:double"&gt;56.66&lt;/D&gt;&lt;D xsi:type="xsd:double"&gt;56.91&lt;/D&gt;&lt;D xsi:type="xsd:double"&gt;56.7&lt;/D&gt;&lt;D xsi:type="xsd:double"&gt;56.46&lt;/D&gt;&lt;D xsi:type="xsd:double"&gt;56.61&lt;/D&gt;&lt;/FQL&gt;&lt;FQL&gt;&lt;Q&gt;543666-IN^FMA_PCT_ABOVE_MAVG(200,0,,,,"PORTAGG")&lt;/Q&gt;&lt;R&gt;1&lt;/R&gt;&lt;C&gt;1&lt;/C&gt;&lt;D xsi:type="xsd:double"&gt;63.6363636363636&lt;/D&gt;&lt;/FQL&gt;&lt;FQL&gt;&lt;Q&gt;543326-IN^FMA_COS_DOWN("EPS","1M",+1,0,,,"PORTAGG","MEANR")&lt;/Q&gt;&lt;R&gt;1&lt;/R&gt;&lt;C&gt;1&lt;/C&gt;&lt;D xsi:type="xsd:double"&gt;10&lt;/D&gt;&lt;/FQL&gt;&lt;FQL&gt;&lt;Q&gt;543627-IN^FG_TOTAL_RETURNC(0,-1AM)&lt;/Q&gt;&lt;R&gt;1&lt;/R&gt;&lt;C&gt;1&lt;/C&gt;&lt;D xsi:type="xsd:double"&gt;3.368175&lt;/D&gt;&lt;/FQL&gt;&lt;FQL&gt;&lt;Q&gt;540787-IN^FMA_PCT_ABOVE_MAVG(200,0,,,,"PORTAGG")&lt;/Q&gt;&lt;R&gt;1&lt;/R&gt;&lt;C&gt;1&lt;/C&gt;&lt;D xsi:type="xsd:double"&gt;95.4545454545455&lt;/D&gt;&lt;/FQL&gt;&lt;FQL&gt;&lt;Q&gt;543571-IN^P_PRICE(0,-200D)&lt;/Q&gt;&lt;R&gt;201&lt;/R&gt;&lt;C&gt;1&lt;/C&gt;&lt;D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xsi:type="xsd:double"&gt;56.92&lt;/D&gt;&lt;D xsi:type="xsd:double"&gt;56.8&lt;/D&gt;&lt;D xsi:type="xsd:double"&gt;56.6&lt;/D&gt;&lt;D xsi:type="xsd:double"&gt;56.65&lt;/D&gt;&lt;D xsi:type="xsd:double"&gt;56.05&lt;/D&gt;&lt;D xsi:type="xsd:double"&gt;56&lt;/D&gt;&lt;D xsi:type="xsd:double"&gt;55.65&lt;/D&gt;&lt;D xsi:type="xsd:double"&gt;55.35&lt;/D&gt;&lt;D xsi:type="xsd:double"&gt;55.55&lt;/D&gt;&lt;D xsi:type="xsd:double"&gt;55.8&lt;/D&gt;&lt;D xsi:type="xsd:double"&gt;55.69&lt;/D&gt;&lt;D xsi:type="xsd:double"&gt;55.47&lt;/D&gt;&lt;D xsi:type="xsd:double"&gt;55.03&lt;/D&gt;&lt;D xsi:type="xsd:double"&gt;54.76&lt;/D&gt;&lt;D xsi:type="xsd:double"&gt;54.8&lt;/D&gt;&lt;D xsi:type="xsd:double"&gt;55.06&lt;/D&gt;&lt;D xsi:type="xsd:double"&gt;54.21&lt;/D&gt;&lt;D xsi:type="xsd:double"&gt;54.38&lt;/D&gt;&lt;D xsi:type="xsd:double"&gt;54.72&lt;/D&gt;&lt;D xsi:type="xsd:double"&gt;54.97&lt;/D&gt;&lt;D xsi:type="xsd:double"&gt;55.36&lt;/D&gt;&lt;D xsi:type="xsd:double"&gt;55&lt;/D&gt;&lt;D xsi:type="xsd:double"&gt;55.6&lt;/D&gt;&lt;D xsi:type="xsd:double"&gt;55.46&lt;/D&gt;&lt;D xsi:type="xsd:double"&gt;55.35&lt;/D&gt;&lt;D xsi:type="xsd:double"&gt;55.49&lt;/D&gt;&lt;D xsi:type="xsd:double"&gt;55.13&lt;/D&gt;&lt;D xsi:type="xsd:double"&gt;54.84&lt;/D&gt;&lt;D xsi:type="xsd:double"&gt;54.84&lt;/D&gt;&lt;D xsi:type="xsd:double"&gt;54.97&lt;/D&gt;&lt;D xsi:type="xsd:double"&gt;54.65&lt;/D&gt;&lt;D xsi:type="xsd:double"&gt;53.78&lt;/D&gt;&lt;D xsi:type="xsd:double"&gt;53.44&lt;/D&gt;&lt;D xsi:type="xsd:double"&gt;53.16&lt;/D&gt;&lt;D xsi:type="xsd:double"&gt;52.87&lt;/D&gt;&lt;D xsi:type="xsd:double"&gt;52.6&lt;/D&gt;&lt;D xsi:type="xsd:double"&gt;52.84&lt;/D&gt;&lt;/FQL&gt;&lt;FQL&gt;&lt;Q&gt;543608-IN^FMA_PCT_ABOVE_MAVG(200,0,,,,"PORTAGG")&lt;/Q&gt;&lt;R&gt;1&lt;/R&gt;&lt;C&gt;1&lt;/C&gt;&lt;D xsi:type="xsd:double"&gt;85.7142857142857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xsi:type="xsd:double"&gt;4&lt;/D&gt;&lt;/FQL&gt;&lt;FQL&gt;&lt;Q&gt;543348-IN^P_PRICE(0,-200D)&lt;/Q&gt;&lt;R&gt;201&lt;/R&gt;&lt;C&gt;1&lt;/C&gt;&lt;D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xsi:type="xsd:double"&gt;82.81&lt;/D&gt;&lt;D xsi:type="xsd:double"&gt;84.61&lt;/D&gt;&lt;D xsi:type="xsd:double"&gt;85.78&lt;/D&gt;&lt;D xsi:type="xsd:double"&gt;85.48&lt;/D&gt;&lt;D xsi:type="xsd:double"&gt;84.53&lt;/D&gt;&lt;D xsi:type="xsd:double"&gt;83.99&lt;/D&gt;&lt;D xsi:type="xsd:double"&gt;84.01&lt;/D&gt;&lt;D xsi:type="xsd:double"&gt;83.5&lt;/D&gt;&lt;D xsi:type="xsd:double"&gt;82.94&lt;/D&gt;&lt;D xsi:type="xsd:double"&gt;81.96&lt;/D&gt;&lt;D xsi:type="xsd:double"&gt;82.26&lt;/D&gt;&lt;D xsi:type="xsd:double"&gt;82.5&lt;/D&gt;&lt;D xsi:type="xsd:double"&gt;82.25&lt;/D&gt;&lt;D xsi:type="xsd:double"&gt;81.49&lt;/D&gt;&lt;D xsi:type="xsd:double"&gt;80.59&lt;/D&gt;&lt;D xsi:type="xsd:double"&gt;80.59&lt;/D&gt;&lt;D xsi:type="xsd:double"&gt;79.74&lt;/D&gt;&lt;D xsi:type="xsd:double"&gt;79.69&lt;/D&gt;&lt;D xsi:type="xsd:double"&gt;81.21&lt;/D&gt;&lt;D xsi:type="xsd:double"&gt;80.36&lt;/D&gt;&lt;D xsi:type="xsd:double"&gt;81&lt;/D&gt;&lt;D xsi:type="xsd:double"&gt;80.32&lt;/D&gt;&lt;D xsi:type="xsd:double"&gt;80.98&lt;/D&gt;&lt;D xsi:type="xsd:double"&gt;81.63&lt;/D&gt;&lt;D xsi:type="xsd:double"&gt;81.75&lt;/D&gt;&lt;D xsi:type="xsd:double"&gt;80.83&lt;/D&gt;&lt;D xsi:type="xsd:double"&gt;81.47&lt;/D&gt;&lt;D xsi:type="xsd:double"&gt;81.54&lt;/D&gt;&lt;D xsi:type="xsd:double"&gt;80.27&lt;/D&gt;&lt;D xsi:type="xsd:double"&gt;81&lt;/D&gt;&lt;D xsi:type="xsd:double"&gt;80.8&lt;/D&gt;&lt;D xsi:type="xsd:double"&gt;79.7&lt;/D&gt;&lt;D xsi:type="xsd:double"&gt;79.61&lt;/D&gt;&lt;D xsi:type="xsd:double"&gt;79.11&lt;/D&gt;&lt;D xsi:type="xsd:double"&gt;79.67&lt;/D&gt;&lt;D xsi:type="xsd:double"&gt;80.08&lt;/D&gt;&lt;D xsi:type="xsd:double"&gt;79.61&lt;/D&gt;&lt;/FQL&gt;&lt;FQL&gt;&lt;Q&gt;538057-IN^PERCENT_CHANGE(FMA_EPS(+1,0,,,,"PORTAGG","MEAN"),FMA_EPS(+1,-3AM,,,,"PORTAGG","MEAN"))&lt;/Q&gt;&lt;R&gt;1&lt;/R&gt;&lt;C&gt;1&lt;/C&gt;&lt;D xsi:type="xsd:double"&gt;4.12976621232565&lt;/D&gt;&lt;/FQL&gt;&lt;FQL&gt;&lt;Q&gt;543563-IN^PERCENT_CHANGE(FMA_EPS(+1,0,,,,"PORTAGG","MEAN"),FMA_EPS(+1,-1AM,,,,"PORTAGG","MEAN"))&lt;/Q&gt;&lt;R&gt;1&lt;/R&gt;&lt;C&gt;1&lt;/C&gt;&lt;D xsi:type="xsd:double"&gt;2.75323051016517&lt;/D&gt;&lt;/FQL&gt;&lt;FQL&gt;&lt;Q&gt;543627-IN^COUNT(OS_TOP_HLDG_NAME(ALL,0D,,MTD,,ALL,EQ))&lt;/Q&gt;&lt;R&gt;1&lt;/R&gt;&lt;C&gt;1&lt;/C&gt;&lt;D xsi:type="xsd:long"&gt;31&lt;/D&gt;&lt;/FQL&gt;&lt;FQL&gt;&lt;Q&gt;543608-IN^P_PRICE(0)/P_PRICE_LOW_PR(0,,,,,,"PRICE","CLOSE","52W")&lt;/Q&gt;&lt;R&gt;1&lt;/R&gt;&lt;C&gt;1&lt;/C&gt;&lt;D xsi:type="xsd:double"&gt;1.3853875&lt;/D&gt;&lt;/FQL&gt;&lt;FQL&gt;&lt;Q&gt;543710-IN^FMA_COS_UP("EPS","1M",+1,0,,,"PORTAGG","MEANR")&lt;/Q&gt;&lt;R&gt;0&lt;/R&gt;&lt;C&gt;0&lt;/C&gt;&lt;/FQL&gt;&lt;FQL&gt;&lt;Q&gt;543465-IN^PERCENT_CHANGE(FMA_EPS(+1,0,,,,"PORTAGG","MEAN"),FMA_EPS(+1,-3AM,,,,"PORTAGG","MEAN"))&lt;/Q&gt;&lt;R&gt;1&lt;/R&gt;&lt;C&gt;1&lt;/C&gt;&lt;D xsi:type="xsd:double"&gt;6.40288132149596&lt;/D&gt;&lt;/FQL&gt;&lt;FQL&gt;&lt;Q&gt;543627-IN^FMA_COS_UP("EPS","1M",+1,0,,,"PORTAGG","MEANR")&lt;/Q&gt;&lt;R&gt;0&lt;/R&gt;&lt;C&gt;0&lt;/C&gt;&lt;/FQL&gt;&lt;FQL&gt;&lt;Q&gt;540787-IN^FG_TOTAL_RETURNC(0,-1AM)&lt;/Q&gt;&lt;R&gt;1&lt;/R&gt;&lt;C&gt;1&lt;/C&gt;&lt;D xsi:type="xsd:double"&gt;7.43829&lt;/D&gt;&lt;/FQL&gt;&lt;FQL&gt;&lt;Q&gt;543710-IN^FG_TOTAL_RETURNC(0,-1AM)&lt;/Q&gt;&lt;R&gt;1&lt;/R&gt;&lt;C&gt;1&lt;/C&gt;&lt;D xsi:type="xsd:double"&gt;8.1995125&lt;/D&gt;&lt;/FQL&gt;&lt;FQL&gt;&lt;Q&gt;543326-IN^PERCENT_CHANGE(FMA_EPS(+1,0,,,,"PORTAGG","MEAN"),FMA_EPS(+1,-3AM,,,,"PORTAGG","MEAN"))&lt;/Q&gt;&lt;R&gt;1&lt;/R&gt;&lt;C&gt;1&lt;/C&gt;&lt;D xsi:type="xsd:double"&gt;-1.33343404229477&lt;/D&gt;&lt;/FQL&gt;&lt;FQL&gt;&lt;Q&gt;543465-IN^PERCENT_CHANGE(FMA_EPS(+1,0,,,,"PORTAGG","MEAN"),FMA_EPS(+1,-1AM,,,,"PORTAGG","MEAN"))&lt;/Q&gt;&lt;R&gt;1&lt;/R&gt;&lt;C&gt;1&lt;/C&gt;&lt;D xsi:type="xsd:double"&gt;2.20328315966557&lt;/D&gt;&lt;/FQL&gt;&lt;FQL&gt;&lt;Q&gt;543956-IN^FMA_PCT_ABOVE_MAVG(200,0,,,,"PORTAGG")&lt;/Q&gt;&lt;R&gt;0&lt;/R&gt;&lt;C&gt;0&lt;/C&gt;&lt;/FQL&gt;&lt;FQL&gt;&lt;Q&gt;543465-IN^FMA_PCT_ABOVE_MAVG(200,0,,,,"PORTAGG")&lt;/Q&gt;&lt;R&gt;1&lt;/R&gt;&lt;C&gt;1&lt;/C&gt;&lt;D xsi:type="xsd:double"&gt;93.5483870967742&lt;/D&gt;&lt;/FQL&gt;&lt;FQL&gt;&lt;Q&gt;543608-IN^P_PRICE(0,-200D)&lt;/Q&gt;&lt;R&gt;201&lt;/R&gt;&lt;C&gt;1&lt;/C&gt;&lt;D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</t>
        </r>
      </text>
    </comment>
    <comment ref="A4" authorId="0" shapeId="0" xr:uid="{9E959ACC-413C-4224-B883-A18FA4B670EB}">
      <text>
        <r>
          <rPr>
            <b/>
            <sz val="9"/>
            <color indexed="81"/>
            <rFont val="Tahoma"/>
            <family val="2"/>
          </rPr>
          <t>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xsi:type="xsd:double"&gt;97.42&lt;/D&gt;&lt;D xsi:type="xsd:double"&gt;95.72&lt;/D&gt;&lt;D xsi:type="xsd:double"&gt;97.88&lt;/D&gt;&lt;D xsi:type="xsd:double"&gt;97.2&lt;/D&gt;&lt;D xsi:type="xsd:double"&gt;96.3&lt;/D&gt;&lt;D xsi:type="xsd:double"&gt;97.96&lt;/D&gt;&lt;D xsi:type="xsd:double"&gt;97.77&lt;/D&gt;&lt;D xsi:type="xsd:double"&gt;96.34&lt;/D&gt;&lt;D xsi:type="xsd:double"&gt;96.93&lt;/D&gt;&lt;D xsi:type="xsd:double"&gt;97.46&lt;/D&gt;&lt;D xsi:type="xsd:double"&gt;94.33&lt;/D&gt;&lt;D xsi:type="xsd:double"&gt;96.39&lt;/D&gt;&lt;D xsi:type="xsd:double"&gt;93.03&lt;/D&gt;&lt;D xsi:type="xsd:double"&gt;95.4&lt;/D&gt;&lt;D xsi:type="xsd:double"&gt;95&lt;/D&gt;&lt;D xsi:type="xsd:double"&gt;95.9&lt;/D&gt;&lt;D xsi:type="xsd:double"&gt;93.43&lt;/D&gt;&lt;D xsi:type="xsd:double"&gt;93.72&lt;/D&gt;&lt;D xsi:type="xsd:double"&gt;93.6&lt;/D&gt;&lt;D xsi:type="xsd:double"&gt;94.61&lt;/D&gt;&lt;D xsi:type="xsd:double"&gt;95.79&lt;/D&gt;&lt;D xsi:type="xsd:double"&gt;94.3&lt;/D&gt;&lt;D xsi:type="xsd:double"&gt;94.3&lt;/D&gt;&lt;D xsi:type="xsd:double"&gt;94.5&lt;/D&gt;&lt;D xsi:type="xsd:double"&gt;95.66&lt;/D&gt;&lt;D xsi:type="xsd:double"&gt;96&lt;/D&gt;&lt;D xsi:type="xsd:double"&gt;93.83&lt;/D&gt;&lt;D xsi:type="xsd:double"&gt;94.03&lt;/D&gt;&lt;D xsi:type="xsd:double"&gt;93.71&lt;/D&gt;&lt;D xsi:type="xsd:double"&gt;95&lt;/D&gt;&lt;D xsi:type="xsd:double"&gt;92.45&lt;/D&gt;&lt;D xsi:type="xsd:double"&gt;92.4&lt;/D&gt;&lt;D xsi:type="xsd:double"&gt;92.4&lt;/D&gt;&lt;D xsi:type="xsd:double"&gt;91.05&lt;/D&gt;&lt;D xsi:type="xsd:double"&gt;92.27&lt;/D&gt;&lt;D xsi:type="xsd:double"&gt;90.5&lt;/D&gt;&lt;D xsi:type="xsd:double"&gt;90.72&lt;/D&gt;&lt;/FQL&gt;&lt;FQL&gt;&lt;Q&gt;543627-IN^P_PRICE(0)/P_PRICE_LOW_PR(0,,,,,,"PRICE","CLOSE","52W")&lt;/Q&gt;&lt;R&gt;1&lt;/R&gt;&lt;C&gt;1&lt;/C&gt;&lt;D xsi:type="xsd:double"&gt;1.5192897&lt;/D&gt;&lt;/FQL&gt;&lt;FQL&gt;&lt;Q&gt;543465-IN^P_PRICE(0)/P_PRICE_LOW_PR(0,,,,,,"PRICE","CLOSE","52W")&lt;/Q&gt;&lt;R&gt;1&lt;/R&gt;&lt;C&gt;1&lt;/C&gt;&lt;D xsi:type="xsd:double"&gt;1.6790816&lt;/D&gt;&lt;/FQL&gt;&lt;FQL&gt;&lt;Q&gt;538057-IN^PERCENT_CHANGE(FMA_EPS(+1,0,,,,"PORTAGG","MEAN"),FMA_EPS(+1,-1AM,,,,"PORTAGG","MEAN"))&lt;/Q&gt;&lt;R&gt;1&lt;/R&gt;&lt;C&gt;1&lt;/C&gt;&lt;D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91.4893617021277&lt;/D&gt;&lt;/FQL&gt;&lt;FQL&gt;&lt;Q&gt;543956-IN^PERCENT_CHANGE(FMA_EPS(+1,0,,,,"PORTAGG","MEAN"),FMA_EPS(+1,-3AM,,,,"PORTAGG","MEAN"))&lt;/Q&gt;&lt;R&gt;0&lt;/R&gt;&lt;C&gt;0&lt;/C&gt;&lt;/FQL&gt;&lt;FQL&gt;&lt;Q&gt;543627-IN^FMA_COS_DOWN("EPS","1M",+1,0,,,"PORTAGG","MEANR")&lt;/Q&gt;&lt;R&gt;0&lt;/R&gt;&lt;C&gt;0&lt;/C&gt;&lt;/FQL&gt;&lt;FQL&gt;&lt;Q&gt;543956-IN^P_PRICE(0,-200D)&lt;/Q&gt;&lt;R&gt;201&lt;/R&gt;&lt;C&gt;1&lt;/C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xsi:type="xsd:string"&gt;@NA&lt;/D&gt;&lt;/FQL&gt;&lt;FQL&gt;&lt;Q&gt;538057-IN^FMA_PCT_ABOVE_MAVG(200,0,,,,"PORTAGG")&lt;/Q&gt;&lt;R&gt;1&lt;/R&gt;&lt;C&gt;1&lt;/C&gt;&lt;D xsi:type="xsd:double"&gt;91.6666666666667&lt;/D&gt;&lt;/FQL&gt;&lt;FQL&gt;&lt;Q&gt;543956-IN^PERCENT_CHANGE(FMA_EPS(+1,0,,,,"PORTAGG","MEAN"),FMA_EPS(+1,-1AM,,,,"PORTAGG","MEAN"))&lt;/Q&gt;&lt;R&gt;0&lt;/R&gt;&lt;C&gt;0&lt;/C&gt;&lt;/FQL&gt;&lt;FQL&gt;&lt;Q&gt;543571-IN^COUNT(OS_TOP_HLDG_NAME(ALL,0D,,MTD,,ALL,EQ))&lt;/Q&gt;&lt;R&gt;1&lt;/R&gt;&lt;C&gt;1&lt;/C&gt;&lt;D xsi:type="xsd:long"&gt;31&lt;/D&gt;&lt;/FQL&gt;&lt;FQL&gt;&lt;Q&gt;543454-IN^FG_TOTAL_RETURNC(0,-1AM)&lt;/Q&gt;&lt;R&gt;1&lt;/R&gt;&lt;C&gt;1&lt;/C&gt;&lt;D xsi:type="xsd:double"&gt;4.875636&lt;/D&gt;&lt;/FQL&gt;&lt;FQL&gt;&lt;Q&gt;543956-IN^FG_TOTAL_RETURNC(0,-1AM)&lt;/Q&gt;&lt;R&gt;1&lt;/R&gt;&lt;C&gt;1&lt;/C&gt;&lt;D xsi:type="xsd:double"&gt;2.4968266&lt;/D&gt;&lt;/FQL&gt;&lt;FQL&gt;&lt;Q&gt;590107-IN^P_PRICE(0,-200D)&lt;/Q&gt;&lt;R&gt;201&lt;/R&gt;&lt;C&gt;1&lt;/C&gt;&lt;D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xsi:type="xsd:double"&gt;402.9&lt;/D&gt;&lt;D xsi:type="xsd:double"&gt;402.85&lt;/D&gt;&lt;D xsi:type="xsd:double"&gt;407.94&lt;/D&gt;&lt;D xsi:type="xsd:double"&gt;407.23&lt;/D&gt;&lt;D xsi:type="xsd:double"&gt;404.05&lt;/D&gt;&lt;D xsi:type="xsd:double"&gt;405.88&lt;/D&gt;&lt;D xsi:type="xsd:double"&gt;407.02&lt;/D&gt;&lt;D xsi:type="xsd:double"&gt;403.32&lt;/D&gt;&lt;D xsi:type="xsd:double"&gt;401.9&lt;/D&gt;&lt;D xsi:type="xsd:double"&gt;400.56&lt;/D&gt;&lt;D xsi:type="xsd:double"&gt;400.01&lt;/D&gt;&lt;D xsi:type="xsd:double"&gt;397.99&lt;/D&gt;&lt;D xsi:type="xsd:double"&gt;393.99&lt;/D&gt;&lt;D xsi:type="xsd:double"&gt;395.3&lt;/D&gt;&lt;D xsi:type="xsd:double"&gt;397.69&lt;/D&gt;&lt;D xsi:type="xsd:double"&gt;394.25&lt;/D&gt;&lt;D xsi:type="xsd:double"&gt;392.76&lt;/D&gt;&lt;D xsi:type="xsd:double"&gt;392.02&lt;/D&gt;&lt;D xsi:type="xsd:double"&gt;397.89&lt;/D&gt;&lt;D xsi:type="xsd:double"&gt;402.46&lt;/D&gt;&lt;D xsi:type="xsd:double"&gt;396.3&lt;/D&gt;&lt;D xsi:type="xsd:double"&gt;393&lt;/D&gt;&lt;D xsi:type="xsd:double"&gt;393.08&lt;/D&gt;&lt;D xsi:type="xsd:double"&gt;391.7&lt;/D&gt;&lt;D xsi:type="xsd:double"&gt;396.24&lt;/D&gt;&lt;D xsi:type="xsd:double"&gt;407.58&lt;/D&gt;&lt;D xsi:type="xsd:double"&gt;411.99&lt;/D&gt;&lt;D xsi:type="xsd:double"&gt;414.98&lt;/D&gt;&lt;D xsi:type="xsd:double"&gt;410.92&lt;/D&gt;&lt;D xsi:type="xsd:double"&gt;414.73&lt;/D&gt;&lt;D xsi:type="xsd:double"&gt;412.12&lt;/D&gt;&lt;D xsi:type="xsd:double"&gt;403.68&lt;/D&gt;&lt;D xsi:type="xsd:double"&gt;402.85&lt;/D&gt;&lt;D xsi:type="xsd:double"&gt;400.25&lt;/D&gt;&lt;D xsi:type="xsd:double"&gt;396.76&lt;/D&gt;&lt;D xsi:type="xsd:double"&gt;384.8&lt;/D&gt;&lt;D xsi:type="xsd:double"&gt;388.51&lt;/D&gt;&lt;/FQL&gt;&lt;FQL&gt;&lt;Q&gt;543571-IN^FMA_COS_DOWN("EPS","1M",+1,0,,,"PORTAGG","MEANR")&lt;/Q&gt;&lt;R&gt;1&lt;/R&gt;&lt;C&gt;1&lt;/C&gt;&lt;D xsi:type="xsd:double"&gt;12&lt;/D&gt;&lt;/FQL&gt;&lt;FQL&gt;&lt;Q&gt;543454-IN^COUNT(OS_TOP_HLDG_NAME(ALL,0D,,MTD,,ALL,EQ))&lt;/Q&gt;&lt;R&gt;1&lt;/R&gt;&lt;C&gt;1&lt;/C&gt;&lt;D xsi:type="xsd:long"&gt;78&lt;/D&gt;&lt;/FQL&gt;&lt;FQL&gt;&lt;Q&gt;543571-IN^FMA_COS_UP("EPS","1M",+1,0,,,"PORTAGG","MEANR")&lt;/Q&gt;&lt;R&gt;1&lt;/R&gt;&lt;C&gt;1&lt;/C&gt;&lt;D xsi:type="xsd:double"&gt;13&lt;/D&gt;&lt;/FQL&gt;&lt;FQL&gt;&lt;Q&gt;590107-IN^JULIAN(P_PRICE(0,-200D).DATES)&lt;/Q&gt;&lt;R&gt;201&lt;/R&gt;&lt;C&gt;1&lt;/C&gt;&lt;D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xsi:type="xsd:long"&gt;45075&lt;/D&gt;&lt;D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xsi:type="xsd:long"&gt;45044&lt;/D&gt;&lt;D xsi:type="xsd:long"&gt;45043&lt;/D&gt;&lt;D xsi:type="xsd:long"&gt;45042&lt;/D&gt;&lt;D xsi:type="xsd:long"&gt;45041&lt;/D&gt;&lt;D xsi:type="xsd:long"&gt;45040&lt;/D&gt;&lt;D xsi:type="xsd:long"&gt;45037&lt;/D&gt;&lt;D xsi:type="xsd:long"&gt;45036&lt;/D&gt;&lt;/FQL&gt;&lt;FQL&gt;&lt;Q&gt;543326-IN^PERCENT_CHANGE(FMA_EPS(+1,0,,,,"PORTAGG","MEAN"),FMA_EPS(+1,-1AM,,,,"PORTAGG","MEAN"))&lt;/Q&gt;&lt;R&gt;1&lt;/R&gt;&lt;C&gt;1&lt;/C&gt;&lt;D xsi:type="xsd:double"&gt;-0.966278180537872&lt;/D&gt;&lt;/FQL&gt;&lt;FQL&gt;&lt;Q&gt;590107-IN^PERCENT_CHANGE(FMA_EPS(+1,0,,,,"PORTAGG","MEAN"),FMA_EPS(+1,-3AM,,,,"PORTAGG","MEAN"))&lt;/Q&gt;&lt;R&gt;1&lt;/R&gt;&lt;C&gt;1&lt;/C&gt;&lt;D xsi:type="xsd:double"&gt;0.0322441002378927&lt;/D&gt;&lt;/FQL&gt;&lt;FQL&gt;&lt;Q&gt;543454-IN^FMA_COS_DOWN("EPS","1M",+1,0,,,"PORTAGG","MEANR")&lt;/Q&gt;&lt;R&gt;1&lt;/R&gt;&lt;C&gt;1&lt;/C&gt;&lt;D xsi:type="xsd:double"&gt;38&lt;/D&gt;&lt;/FQL&gt;&lt;FQL&gt;&lt;Q&gt;540787-IN^P_PRICE(0)/P_PRICE_LOW_PR(0,,,,,,"PRICE","CLOSE","52W")&lt;/Q&gt;&lt;R&gt;1&lt;/R&gt;&lt;C&gt;1&lt;/C&gt;&lt;D xsi:type="xsd:double"&gt;1.7317628&lt;/D&gt;&lt;/FQL&gt;&lt;FQL&gt;&lt;Q&gt;543454-IN^P_PRICE(0)/P_PRICE_LOW_PR(0,,,,,,"PRICE","CLOSE","52W")&lt;/Q&gt;&lt;R&gt;1&lt;/R&gt;&lt;C&gt;1&lt;/C&gt;&lt;D xsi:type="xsd:double"&gt;1.4797813&lt;/D&gt;&lt;/FQL&gt;&lt;FQL&gt;&lt;Q&gt;543710-IN^P_PRICE(0)/P_PRICE_LOW_PR(0,,,,,,"PRICE","CLOSE","52W")&lt;/Q&gt;&lt;R&gt;1&lt;/R&gt;&lt;C&gt;1&lt;/C&gt;&lt;D xsi:type="xsd:double"&gt;1.5457938&lt;/D&gt;&lt;/FQL&gt;&lt;FQL&gt;&lt;Q&gt;543956-IN^P_PRICE(0)/P_PRICE_LOW_PR(0,,,,,,"PRICE","CLOSE","52W")&lt;/Q&gt;&lt;R&gt;1&lt;/R&gt;&lt;C&gt;1&lt;/C&gt;&lt;D xsi:type="xsd:double"&gt;1.3666495&lt;/D&gt;&lt;/FQL&gt;&lt;FQL&gt;&lt;Q&gt;543326-IN^FMA_PCT_ABOVE_MAVG(200,0,,,,"PORTAGG")&lt;/Q&gt;&lt;R&gt;1&lt;/R&gt;&lt;C&gt;1&lt;/C&gt;&lt;D xsi:type="xsd:double"&gt;68.75&lt;/D&gt;&lt;/FQL&gt;&lt;FQL&gt;&lt;Q&gt;543710-IN^PERCENT_CHANGE(FMA_EPS(+1,0,,,,"PORTAGG","MEAN"),FMA_EPS(+1,-3AM,,,,"PORTAGG","MEAN"))&lt;/Q&gt;&lt;R&gt;0&lt;/R&gt;&lt;C&gt;0&lt;/C&gt;&lt;/FQL&gt;&lt;FQL&gt;&lt;Q&gt;590107-IN^PERCENT_CHANGE(FMA_EPS(+1,0,,,,"PORTAGG","MEAN"),FMA_EPS(+1,-1AM,,,,"PORTAGG","MEAN"))&lt;/Q&gt;&lt;R&gt;1&lt;/R&gt;&lt;C&gt;1&lt;/C&gt;&lt;D xsi:type="xsd:double"&gt;0&lt;/D&gt;&lt;/FQL&gt;&lt;FQL&gt;&lt;Q&gt;543454-IN^FMA_COS_UP("EPS","1M",+1,0,,,"PORTAGG","MEANR")&lt;/Q&gt;&lt;R&gt;1&lt;/R&gt;&lt;C&gt;1&lt;/C&gt;&lt;D xsi:type="xsd:double"&gt;26&lt;/D&gt;&lt;/FQL&gt;&lt;FQL&gt;&lt;Q&gt;543348-IN^COUNT(OS_TOP_HLDG_NAME(ALL,0D,,MTD,,ALL,EQ))&lt;/Q&gt;&lt;R&gt;1&lt;/R&gt;&lt;C&gt;1&lt;/C&gt;&lt;D xsi:type="xsd:long"&gt;21&lt;/D&gt;&lt;/FQL&gt;&lt;FQL&gt;&lt;Q&gt;543563-IN^PERCENT_CHANGE(FMA_EPS(+1,0,,,,"PORTAGG","MEAN"),FMA_EPS(+1,-3AM,,,,"PORTAGG","MEAN"))&lt;/Q&gt;&lt;R&gt;1&lt;/R&gt;&lt;C&gt;1&lt;/C&gt;&lt;D xsi:type="xsd:double"&gt;0.0855491574737907&lt;/D&gt;&lt;/FQL&gt;&lt;FQL&gt;&lt;Q&gt;543956-IN^FG_TOTAL_RETURNC(0,-4AM)&lt;/Q&gt;&lt;R&gt;1&lt;/R&gt;&lt;C&gt;1&lt;/C&gt;&lt;D xsi:type="xsd:double"&gt;15.084052&lt;/D&gt;&lt;/FQL&gt;&lt;FQL&gt;&lt;Q&gt;RWR^P_PRICE(0)/P_PRICE_LOW_PR(0,,,,,,"PRICE","CLOSE","52W")&lt;/Q&gt;&lt;R&gt;1&lt;/R&gt;&lt;C&gt;1&lt;/C&gt;&lt;D xsi:type="xsd:double"&gt;1.1901872&lt;/D&gt;&lt;/FQL&gt;&lt;FQL&gt;&lt;Q&gt;RWR^P_PRICE(0)/P_PRICE_HIGH_PR(0,,,,,,"PRICE","CLOSE","52W")&lt;/Q&gt;&lt;R&gt;1&lt;/R&gt;&lt;C&gt;1&lt;/C&gt;&lt;D xsi:type="xsd:double"&gt;0.9472819&lt;/D&gt;&lt;/FQL&gt;&lt;FQL&gt;&lt;Q&gt;RWR^FG_TOTAL_RETURNC(0,-6AM)&lt;/Q&gt;&lt;R&gt;1&lt;/R&gt;&lt;C&gt;1&lt;/C&gt;&lt;D xsi:type="xsd:double"&gt;3.550768&lt;/D&gt;&lt;/FQL&gt;&lt;FQL&gt;&lt;Q&gt;RWR^FG_TOTAL_RETURNC(0,-1AM)&lt;/Q&gt;&lt;R&gt;1&lt;/R&gt;&lt;C&gt;1&lt;/C&gt;&lt;D xsi:type="xsd:double"&gt;-2.8047204&lt;/D&gt;&lt;/FQL&gt;&lt;FQL&gt;&lt;Q&gt;RWR^FG_TOTAL_RETURNC(0,-3AM)&lt;/Q&gt;&lt;R&gt;1&lt;/R&gt;&lt;C&gt;1&lt;/C&gt;&lt;D xsi:type="xsd:double"&gt;15.081739&lt;/D&gt;&lt;/FQL&gt;&lt;FQL&gt;&lt;Q&gt;VNQ^P_PRICE(0)/P_PRICE_LOW_PR(0,,,,,,"PRICE","CLOSE","52W")&lt;/Q&gt;&lt;R&gt;1&lt;/R&gt;&lt;C&gt;1&lt;/C&gt;&lt;D xsi:type="xsd:double"&gt;1.1876143&lt;/D&gt;&lt;/FQL&gt;&lt;FQL&gt;&lt;Q&gt;VNQ^P_PRICE(0)/P_PRICE_HIGH_PR(0,,,,,,"PRICE","CLOSE","52W")&lt;/Q&gt;&lt;R&gt;1&lt;/R&gt;&lt;C&gt;1&lt;/C&gt;&lt;D xsi:type="xsd:double"&gt;0.92970467&lt;/D&gt;&lt;/FQL&gt;&lt;FQL&gt;&lt;Q&gt;VNQ^FG_TOTAL_RETURNC(0,-1AM)&lt;/Q&gt;&lt;R&gt;1&lt;/R&gt;&lt;C&gt;1&lt;/C&gt;&lt;D xsi:type="xsd:double"&gt;-3.300488&lt;/D&gt;&lt;/FQL&gt;&lt;FQL&gt;&lt;Q&gt;VNQ^FG_TOTAL_RETURNC(0,-6AM)&lt;/Q&gt;&lt;R&gt;1&lt;/R&gt;&lt;C&gt;1&lt;/C&gt;&lt;D xsi:type="xsd:double"&gt;3.2502413&lt;/D&gt;&lt;/FQL&gt;&lt;FQL&gt;&lt;Q&gt;VNQ^FG_TOTAL_RETURNC(0,-3AM)&lt;/Q&gt;&lt;R&gt;1&lt;/R&gt;&lt;C&gt;1&lt;/C&gt;&lt;D xsi:type="xsd:double"&gt;14.049589&lt;/D&gt;&lt;/FQL&gt;&lt;FQL&gt;&lt;Q&gt;XTL^P_PRICE(0)/P_PRICE_LOW_PR(0,,,,,,"PRICE","CLOSE","52W")&lt;/Q&gt;&lt;R&gt;1&lt;/R&gt;&lt;C&gt;1&lt;/C&gt;&lt;D xsi:type="xsd:double"&gt;1.207714&lt;/D&gt;&lt;/FQL&gt;&lt;FQL&gt;&lt;Q&gt;XTL^FG_TOTAL_RETURNC(0,-1AM)&lt;/Q&gt;&lt;R&gt;1&lt;/R&gt;&lt;C&gt;1&lt;/C&gt;&lt;D xsi:type="xsd:double"&gt;-2.1138608&lt;/D&gt;&lt;/FQL&gt;&lt;FQL&gt;&lt;Q&gt;XTL^P_PRICE(0)/P_PRICE_HIGH_PR(0,,,,,,"PRICE","CLOSE","52W")&lt;/Q&gt;&lt;R&gt;1&lt;/R&gt;&lt;C&gt;1&lt;/C&gt;&lt;D xsi:type="xsd:double"&gt;0.9130607&lt;/D&gt;&lt;/FQL&gt;&lt;FQL&gt;&lt;Q&gt;XTL^FG_TOTAL_RETURNC(0,-6AM)&lt;/Q&gt;&lt;R&gt;1&lt;/R&gt;&lt;C&gt;1&lt;/C&gt;&lt;D xsi:type="xsd:double"&gt;4.9916506&lt;/D&gt;&lt;/FQL&gt;&lt;FQL&gt;&lt;Q&gt;XTL^FG_TOTAL_RETURNC(0,-3AM)&lt;/Q&gt;&lt;R&gt;1&lt;/R&gt;&lt;C&gt;1&lt;/C&gt;&lt;D xsi:type="xsd:double"&gt;17.169046&lt;/D&gt;&lt;/FQL&gt;&lt;FQL&gt;&lt;Q&gt;XLU^FG_TOTAL_RETURNC(0,-1AM)&lt;/Q&gt;&lt;R&gt;1&lt;/R&gt;&lt;C&gt;1&lt;/C&gt;&lt;D xsi:type="xsd:double"&gt;-6.5146565&lt;/D&gt;&lt;/FQL&gt;&lt;FQL&gt;&lt;Q&gt;XLU^P_PRICE(0)/P_PRICE_LOW_PR(0,,,,,,"PRICE","CLOSE","52W")&lt;/Q&gt;&lt;R&gt;1&lt;/R&gt;&lt;C&gt;1&lt;/C&gt;&lt;D xsi:type="xsd:double"&gt;1.0726109&lt;/D&gt;&lt;/FQL&gt;&lt;FQL&gt;&lt;Q&gt;XLU^P_PRICE(0)/P_PRICE_HIGH_PR(0,,,,,,"PRICE","CLOSE","52W")&lt;/Q&gt;&lt;R&gt;1&lt;/R&gt;&lt;C&gt;1&lt;/C&gt;&lt;D xsi:type="xsd:double"&gt;0.86136913&lt;/D&gt;&lt;/FQL&gt;&lt;FQL&gt;&lt;Q&gt;XLU^FG_TOTAL_RETURNC(0,-6AM)&lt;/Q&gt;&lt;R&gt;1&lt;/R&gt;&lt;C&gt;1&lt;/C&gt;&lt;D xsi:type="xsd:double"&gt;-4.7932205&lt;/D&gt;&lt;/FQL&gt;&lt;FQL&gt;&lt;Q&gt;TAN^FG_TOTAL_RETURNC(0,-1AM)&lt;/Q&gt;&lt;R&gt;1&lt;/R&gt;&lt;C&gt;1&lt;/C&gt;&lt;D xsi:type="xsd:double"&gt;-5.051136&lt;/D&gt;&lt;/FQL&gt;&lt;FQL&gt;&lt;Q&gt;XLU^FG_TOTAL_RETURNC(0,-3AM)&lt;/Q&gt;&lt;R&gt;1&lt;/R&gt;&lt;C&gt;1&lt;/C&gt;&lt;D xsi:type="xsd:double"&gt;1.3987064&lt;/D&gt;&lt;/FQL&gt;&lt;FQL&gt;&lt;Q&gt;TAN^P_PRICE(0)/P_PRICE_LOW_PR(0,,,,,,"PRICE","CLOSE","52W")&lt;/Q&gt;&lt;R&gt;1&lt;/R&gt;&lt;C&gt;1&lt;/C&gt;&lt;D xsi:type="xsd:double"&gt;1.1108669&lt;/D&gt;&lt;/FQL&gt;&lt;FQL&gt;&lt;Q&gt;TAN^P_PRICE(0)/P_PRICE_HIGH_PR(0,,,,,,"PRICE","CLOSE","52W")&lt;/Q&gt;&lt;R&gt;1&lt;/R&gt;&lt;C&gt;1&lt;/C&gt;&lt;D xsi:type="xsd:double"&gt;0.5706222&lt;/D&gt;&lt;/FQL&gt;&lt;FQL&gt;&lt;Q&gt;ICLN^FG_TOTAL_RETURNC(0,-1AM)&lt;/Q&gt;&lt;R&gt;1&lt;/R&gt;&lt;C&gt;1&lt;/C&gt;&lt;D xsi:type="xsd:double"&gt;-3.0976415&lt;/D&gt;&lt;/FQL&gt;&lt;FQL&gt;&lt;Q&gt;TAN^FG_TOTAL_RETURNC(0,-6AM)&lt;/Q&gt;&lt;R&gt;1&lt;/R&gt;&lt;C&gt;1&lt;/C&gt;&lt;D xsi:type="xsd:double"&gt;-28.180664&lt;/D&gt;&lt;/FQL&gt;&lt;FQL&gt;&lt;Q&gt;TAN^FG_TOTAL_RETURNC(0,-3AM)&lt;/Q&gt;&lt;R&gt;1&lt;/R&gt;&lt;C&gt;1&lt;/C&gt;&lt;D xsi:type="xsd:double"&gt;9.560776&lt;/D&gt;&lt;/FQL&gt;&lt;FQL&gt;&lt;Q&gt;ICLN^P_PRICE(0)/P_PRICE_LOW_PR(0,,,,,,"PRICE","CLOSE","52W")&lt;/Q&gt;&lt;R&gt;1&lt;/R&gt;&lt;C&gt;1&lt;/C&gt;&lt;D xsi:type="xsd:double"&gt;1.1189736&lt;/D&gt;&lt;/FQL&gt;&lt;FQL&gt;&lt;Q&gt;XOP^FG_TOTAL_RETURNC(0,-1AM)&lt;/Q&gt;&lt;R&gt;1&lt;/R&gt;&lt;C&gt;1&lt;/C&gt;&lt;D xsi:type="xsd:double"&gt;-0.7619262&lt;/D&gt;&lt;/FQL&gt;&lt;FQL&gt;&lt;Q&gt;ICLN^P_PRICE(0)/P_PRICE_HIGH_PR(0,,,,,,"PRICE","CLOSE","52W")&lt;/Q&gt;&lt;R&gt;1&lt;/R&gt;&lt;C&gt;1&lt;/C&gt;&lt;D xsi:type="xsd:double"&gt;0.71414393&lt;/D&gt;&lt;/FQL&gt;&lt;FQL&gt;&lt;Q&gt;ICLN^FG_TOTAL_RETURNC(0,-6AM)&lt;/Q&gt;&lt;R&gt;1&lt;/R&gt;&lt;C&gt;1&lt;/C&gt;&lt;D xsi:type="xsd:double"&gt;-15.4508705&lt;/D&gt;&lt;/FQL&gt;&lt;FQL&gt;&lt;Q&gt;ICLN^FG_TOTAL_RETURNC(0,-3AM)&lt;/Q&gt;&lt;R&gt;1&lt;/R&gt;&lt;C&gt;1&lt;/C&gt;&lt;D xsi:type="xsd:double"&gt;11.007118&lt;/D&gt;&lt;/FQL&gt;&lt;FQL&gt;&lt;Q&gt;XLE^FG_TOTAL_RETURNC(0,-1AM)&lt;/Q&gt;&lt;R&gt;1&lt;/R&gt;&lt;C&gt;1&lt;/C&gt;&lt;D xsi:type="xsd:double"&gt;1.1534691&lt;/D&gt;&lt;/FQL&gt;&lt;FQL&gt;&lt;Q&gt;XOP^P_PRICE(0)/P_PRICE_LOW_PR(0,,,,,,"PRICE","CLOSE","52W")&lt;/Q&gt;&lt;R&gt;1&lt;/R&gt;&lt;C&gt;1&lt;/C&gt;&lt;D xsi:type="xsd:double"&gt;1.1425009&lt;/D&gt;&lt;/FQL&gt;&lt;FQL&gt;&lt;Q&gt;XOP^P_PRICE(0)/P_PRICE_HIGH_PR(0,,,,,,"PRICE","CLOSE","52W")&lt;/Q&gt;&lt;R&gt;1&lt;/R&gt;&lt;C&gt;1&lt;/C&gt;&lt;D xsi:type="xsd:double"&gt;0.86372805&lt;/D&gt;&lt;/FQL&gt;&lt;FQL&gt;&lt;Q&gt;XOP^FG_TOTAL_RETURNC(0,-6AM)&lt;/Q&gt;&lt;R&gt;1&lt;/R&gt;&lt;C&gt;1&lt;/C&gt;&lt;D xsi:type="xsd:double"&gt;-9.300196&lt;/D&gt;&lt;/FQL&gt;&lt;FQL&gt;&lt;Q&gt;MOO^FG_TOTAL_RETURNC(0,-1AM)&lt;/Q&gt;&lt;R&gt;1&lt;/R&gt;&lt;C&gt;1&lt;/C&gt;&lt;D xsi:type="xsd:double"&gt;-4.8083425&lt;/D&gt;&lt;/FQL&gt;&lt;FQL&gt;&lt;Q&gt;XOP^FG_TOTAL_RETURNC(0,-3AM)&lt;/Q&gt;&lt;R&gt;1&lt;/R&gt;&lt;C&gt;1&lt;/C&gt;&lt;D xsi:type="xsd:double"&gt;-1.3325453&lt;/D&gt;&lt;/FQL&gt;&lt;FQL&gt;&lt;Q&gt;XLE^P_PRICE(0)/P_PRICE_LOW_PR(0,,,,,,"PRICE","CLOSE","52W")&lt;/Q&gt;&lt;R&gt;1&lt;/R&gt;&lt;C&gt;1&lt;/C&gt;&lt;D xsi:type="xsd:double"&gt;1.08774&lt;/D&gt;&lt;/FQL&gt;&lt;FQL&gt;&lt;Q&gt;XLE^P_PRICE(0)/P_PRICE_HIGH_PR(0,,,,,,"PRICE","CLOSE","52W")&lt;/Q&gt;&lt;R&gt;1&lt;/R&gt;&lt;C&gt;1&lt;/C&gt;&lt;D xsi:type="xsd:double"&gt;0.89235216&lt;/D&gt;&lt;/FQL&gt;&lt;FQL&gt;&lt;Q&gt;LIT^FG_TOTAL_RETURNC(0,-1AM)&lt;/Q&gt;&lt;R&gt;1&lt;/R&gt;&lt;C&gt;1&lt;/C&gt;&lt;D xsi:type="xsd:double"&gt;-11.841547&lt;/D&gt;&lt;/FQL&gt;&lt;FQL&gt;&lt;Q&gt;XLE^FG_TOTAL_RETURNC(0,-6AM)&lt;/Q&gt;&lt;R&gt;1&lt;/R&gt;&lt;C&gt;1&lt;/C&gt;&lt;D xsi:type="xsd:double"&gt;-4.326481&lt;/D&gt;&lt;/FQL&gt;&lt;FQL&gt;&lt;Q&gt;XLE^FG_TOTAL_RETURNC(0,-3AM)&lt;/Q&gt;&lt;R&gt;1&lt;/R&gt;&lt;C&gt;1&lt;/C&gt;&lt;D xsi:type="xsd:double"&gt;1.9440651&lt;/D&gt;&lt;/FQL&gt;&lt;FQL&gt;&lt;Q&gt;MOO^P_PRICE(0)/P_PRICE_LOW_PR(0,,,,,,"PRICE","CLOSE","52W")&lt;/Q&gt;&lt;R&gt;1&lt;/R&gt;&lt;C&gt;1&lt;/C&gt;&lt;D xsi:type="xsd:double"&gt;1.0053604&lt;/D&gt;&lt;/FQL&gt;&lt;FQL&gt;&lt;Q&gt;PICK^FG_TOTAL_RETURNC(0,-1AM)&lt;/Q&gt;&lt;R&gt;1&lt;/R&gt;&lt;C&gt;1&lt;/C&gt;&lt;D xsi:type="xsd:double"&gt;-4.053402&lt;/D&gt;&lt;/FQL&gt;&lt;FQL&gt;&lt;Q&gt;ITB^P_PRICE(0)/P_PRICE_HIGH_PR(0,,,,,,"PRICE","CLOSE","52W")&lt;/Q&gt;&lt;R&gt;1&lt;/R&gt;&lt;C&gt;1&lt;/C&gt;&lt;D xsi:type="xsd:double"&gt;0.9887878&lt;/D&gt;&lt;/FQL&gt;&lt;FQL&gt;&lt;Q&gt;ITB^FG_TOTAL_RETURNC(0,-6AM)&lt;/Q&gt;&lt;R&gt;1&lt;/R&gt;&lt;C&gt;1&lt;/C&gt;&lt;D xsi:type="xsd:double"&gt;17.288483&lt;/D&gt;&lt;/FQL&gt;&lt;FQL&gt;&lt;Q&gt;ITB^FG_TOTAL_RETURNC(0,-3AM)&lt;/Q&gt;&lt;R&gt;1&lt;/R&gt;&lt;C&gt;1&lt;/C&gt;&lt;D xsi:type="xsd:double"&gt;28.766644&lt;/D&gt;&lt;/FQL&gt;&lt;FQL&gt;&lt;Q&gt;COPX^FG_TOTAL_RETURNC(0,-1AM)&lt;/Q&gt;&lt;R&gt;1&lt;/R&gt;&lt;C&gt;1&lt;/C&gt;&lt;D xsi:type="xsd:double"&gt;-5.0480127&lt;/D&gt;&lt;/FQL&gt;&lt;FQL&gt;&lt;Q&gt;MOO^P_PRICE(0)/P_PRICE_HIGH_PR(0,,,,,,"PRICE","CLOSE","52W")&lt;/Q&gt;&lt;R&gt;1&lt;/R&gt;&lt;C&gt;1&lt;/C&gt;&lt;D xsi:type="xsd:double"&gt;0.78612393&lt;/D&gt;&lt;/FQL&gt;&lt;FQL&gt;&lt;Q&gt;MOO^FG_TOTAL_RETURNC(0,-6AM)&lt;/Q&gt;&lt;R&gt;1&lt;/R&gt;&lt;C&gt;1&lt;/C&gt;&lt;D xsi:type="xsd:double"&gt;-14.966732&lt;/D&gt;&lt;/FQL&gt;&lt;FQL&gt;&lt;Q&gt;MOO^FG_TOTAL_RETURNC(0,-3AM)&lt;/Q&gt;&lt;R&gt;1&lt;/R&gt;&lt;C&gt;1&lt;/C&gt;&lt;D xsi:type="xsd:double"&gt;0.70801973&lt;/D&gt;&lt;/FQL&gt;&lt;FQL&gt;&lt;Q&gt;GDX^FG_TOTAL_RETURNC(0,-1AM)&lt;/Q&gt;&lt;R&gt;1&lt;/R&gt;&lt;C&gt;1&lt;/C&gt;&lt;D xsi:type="xsd:double"&gt;-7.541996&lt;/D&gt;&lt;/FQL&gt;&lt;FQL&gt;&lt;Q&gt;LIT^P_PRICE(0)/P_PRICE_LOW_PR(0,,,,,,"PRICE","CLOSE","52W")&lt;/Q&gt;&lt;R&gt;1&lt;/R&gt;&lt;C&gt;1&lt;/C&gt;&lt;D xsi:type="xsd:double"&gt;1.060583&lt;/D&gt;&lt;/FQL&gt;&lt;FQL&gt;&lt;Q&gt;LIT^P_PRICE(0)/P_PRICE_HIGH_</t>
        </r>
      </text>
    </comment>
    <comment ref="A5" authorId="0" shapeId="0" xr:uid="{D6E02499-7806-4AFA-AA79-FFF1A54602C6}">
      <text>
        <r>
          <rPr>
            <b/>
            <sz val="9"/>
            <color indexed="81"/>
            <rFont val="Tahoma"/>
            <family val="2"/>
          </rPr>
          <t xml:space="preserve">PR(0,,,,,,"PRICE","CLOSE","52W")&lt;/Q&gt;&lt;R&gt;1&lt;/R&gt;&lt;C&gt;1&lt;/C&gt;&lt;D xsi:type="xsd:double"&gt;0.6059377&lt;/D&gt;&lt;/FQL&gt;&lt;FQL&gt;&lt;Q&gt;LIT^FG_TOTAL_RETURNC(0,-6AM)&lt;/Q&gt;&lt;R&gt;1&lt;/R&gt;&lt;C&gt;1&lt;/C&gt;&lt;D xsi:type="xsd:double"&gt;-32.09517&lt;/D&gt;&lt;/FQL&gt;&lt;FQL&gt;&lt;Q&gt;XLB^FG_TOTAL_RETURNC(0,-1AM)&lt;/Q&gt;&lt;R&gt;1&lt;/R&gt;&lt;C&gt;1&lt;/C&gt;&lt;D xsi:type="xsd:double"&gt;-0.7046521&lt;/D&gt;&lt;/FQL&gt;&lt;FQL&gt;&lt;Q&gt;LIT^FG_TOTAL_RETURNC(0,-3AM)&lt;/Q&gt;&lt;R&gt;1&lt;/R&gt;&lt;C&gt;1&lt;/C&gt;&lt;D xsi:type="xsd:double"&gt;-11.718035&lt;/D&gt;&lt;/FQL&gt;&lt;FQL&gt;&lt;Q&gt;PICK^P_PRICE(0)/P_PRICE_LOW_PR(0,,,,,,"PRICE","CLOSE","52W")&lt;/Q&gt;&lt;R&gt;1&lt;/R&gt;&lt;C&gt;1&lt;/C&gt;&lt;D xsi:type="xsd:double"&gt;1.0824206&lt;/D&gt;&lt;/FQL&gt;&lt;FQL&gt;&lt;Q&gt;PICK^P_PRICE(0)/P_PRICE_HIGH_PR(0,,,,,,"PRICE","CLOSE","52W")&lt;/Q&gt;&lt;R&gt;1&lt;/R&gt;&lt;C&gt;1&lt;/C&gt;&lt;D xsi:type="xsd:double"&gt;0.87243426&lt;/D&gt;&lt;/FQL&gt;&lt;FQL&gt;&lt;Q&gt;XLP^FG_TOTAL_RETURNC(0,-1AM)&lt;/Q&gt;&lt;R&gt;1&lt;/R&gt;&lt;C&gt;1&lt;/C&gt;&lt;D xsi:type="xsd:double"&gt;0.5224824&lt;/D&gt;&lt;/FQL&gt;&lt;FQL&gt;&lt;Q&gt;PICK^FG_TOTAL_RETURNC(0,-6AM)&lt;/Q&gt;&lt;R&gt;1&lt;/R&gt;&lt;C&gt;1&lt;/C&gt;&lt;D xsi:type="xsd:double"&gt;-1.4852822&lt;/D&gt;&lt;/FQL&gt;&lt;FQL&gt;&lt;Q&gt;PICK^FG_TOTAL_RETURNC(0,-3AM)&lt;/Q&gt;&lt;R&gt;1&lt;/R&gt;&lt;C&gt;1&lt;/C&gt;&lt;D xsi:type="xsd:double"&gt;7.14128&lt;/D&gt;&lt;/FQL&gt;&lt;FQL&gt;&lt;Q&gt;COPX^P_PRICE(0)/P_PRICE_LOW_PR(0,,,,,,"PRICE","CLOSE","52W")&lt;/Q&gt;&lt;R&gt;1&lt;/R&gt;&lt;C&gt;1&lt;/C&gt;&lt;D xsi:type="xsd:double"&gt;1.0835942&lt;/D&gt;&lt;/FQL&gt;&lt;FQL&gt;&lt;Q&gt;XRT^FG_TOTAL_RETURNC(0,-1AM)&lt;/Q&gt;&lt;R&gt;1&lt;/R&gt;&lt;C&gt;1&lt;/C&gt;&lt;D xsi:type="xsd:double"&gt;3.8274765&lt;/D&gt;&lt;/FQL&gt;&lt;FQL&gt;&lt;Q&gt;COPX^P_PRICE(0)/P_PRICE_HIGH_PR(0,,,,,,"PRICE","CLOSE","52W")&lt;/Q&gt;&lt;R&gt;1&lt;/R&gt;&lt;C&gt;1&lt;/C&gt;&lt;D xsi:type="xsd:double"&gt;0.8174303&lt;/D&gt;&lt;/FQL&gt;&lt;FQL&gt;&lt;Q&gt;COPX^FG_TOTAL_RETURNC(0,-6AM)&lt;/Q&gt;&lt;R&gt;1&lt;/R&gt;&lt;C&gt;1&lt;/C&gt;&lt;D xsi:type="xsd:double"&gt;-10.751003&lt;/D&gt;&lt;/FQL&gt;&lt;FQL&gt;&lt;Q&gt;COPX^FG_TOTAL_RETURNC(0,-3AM)&lt;/Q&gt;&lt;R&gt;1&lt;/R&gt;&lt;C&gt;1&lt;/C&gt;&lt;D xsi:type="xsd:double"&gt;9.103775&lt;/D&gt;&lt;/FQL&gt;&lt;FQL&gt;&lt;Q&gt;XLY^FG_TOTAL_RETURNC(0,-1AM)&lt;/Q&gt;&lt;R&gt;1&lt;/R&gt;&lt;C&gt;1&lt;/C&gt;&lt;D xsi:type="xsd:double"&gt;2.8528929&lt;/D&gt;&lt;/FQL&gt;&lt;FQL&gt;&lt;Q&gt;GDX^P_PRICE(0)/P_PRICE_LOW_PR(0,,,,,,"PRICE","CLOSE","52W")&lt;/Q&gt;&lt;R&gt;1&lt;/R&gt;&lt;C&gt;1&lt;/C&gt;&lt;D xsi:type="xsd:double"&gt;1.0409108&lt;/D&gt;&lt;/FQL&gt;&lt;FQL&gt;&lt;Q&gt;GDX^P_PRICE(0)/P_PRICE_HIGH_PR(0,,,,,,"PRICE","CLOSE","52W")&lt;/Q&gt;&lt;R&gt;1&lt;/R&gt;&lt;C&gt;1&lt;/C&gt;&lt;D xsi:type="xsd:double"&gt;0.7518818&lt;/D&gt;&lt;/FQL&gt;&lt;FQL&gt;&lt;Q&gt;GDX^FG_TOTAL_RETURNC(0,-6AM)&lt;/Q&gt;&lt;R&gt;1&lt;/R&gt;&lt;C&gt;1&lt;/C&gt;&lt;D xsi:type="xsd:double"&gt;-5.9083104&lt;/D&gt;&lt;/FQL&gt;&lt;FQL&gt;&lt;Q&gt;IBB^FG_TOTAL_RETURNC(0,-1AM)&lt;/Q&gt;&lt;R&gt;1&lt;/R&gt;&lt;C&gt;1&lt;/C&gt;&lt;D xsi:type="xsd:double"&gt;-3.1308532&lt;/D&gt;&lt;/FQL&gt;&lt;FQL&gt;&lt;Q&gt;GDX^FG_TOTAL_RETURNC(0,-3AM)&lt;/Q&gt;&lt;R&gt;1&lt;/R&gt;&lt;C&gt;1&lt;/C&gt;&lt;D xsi:type="xsd:double"&gt;-0.6563604&lt;/D&gt;&lt;/FQL&gt;&lt;FQL&gt;&lt;Q&gt;XLB^P_PRICE(0)/P_PRICE_LOW_PR(0,,,,,,"PRICE","CLOSE","52W")&lt;/Q&gt;&lt;R&gt;1&lt;/R&gt;&lt;C&gt;1&lt;/C&gt;&lt;D xsi:type="xsd:double"&gt;1.1165726&lt;/D&gt;&lt;/FQL&gt;&lt;FQL&gt;&lt;Q&gt;XLB^P_PRICE(0)/P_PRICE_HIGH_PR(0,,,,,,"PRICE","CLOSE","52W")&lt;/Q&gt;&lt;R&gt;1&lt;/R&gt;&lt;C&gt;1&lt;/C&gt;&lt;D xsi:type="xsd:double"&gt;0.96438926&lt;/D&gt;&lt;/FQL&gt;&lt;FQL&gt;&lt;Q&gt;XLV^FG_TOTAL_RETURNC(0,-1AM)&lt;/Q&gt;&lt;R&gt;1&lt;/R&gt;&lt;C&gt;1&lt;/C&gt;&lt;D xsi:type="xsd:double"&gt;2.6223898&lt;/D&gt;&lt;/FQL&gt;&lt;FQL&gt;&lt;Q&gt;XLB^FG_TOTAL_RETURNC(0,-6AM)&lt;/Q&gt;&lt;R&gt;1&lt;/R&gt;&lt;C&gt;1&lt;/C&gt;&lt;D xsi:type="xsd:double"&gt;1.4909267&lt;/D&gt;&lt;/FQL&gt;&lt;FQL&gt;&lt;Q&gt;XLB^FG_TOTAL_RETURNC(0,-3AM)&lt;/Q&gt;&lt;R&gt;1&lt;/R&gt;&lt;C&gt;1&lt;/C&gt;&lt;D xsi:type="xsd:double"&gt;9.495425&lt;/D&gt;&lt;/FQL&gt;&lt;FQL&gt;&lt;Q&gt;XLP^P_PRICE(0)/P_PRICE_LOW_PR(0,,,,,,"PRICE","CLOSE","52W")&lt;/Q&gt;&lt;R&gt;1&lt;/R&gt;&lt;C&gt;1&lt;/C&gt;&lt;D xsi:type="xsd:double"&gt;1.1040471&lt;/D&gt;&lt;/FQL&gt;&lt;FQL&gt;&lt;Q&gt;SMH^FG_TOTAL_RETURNC(0,-1AM)&lt;/Q&gt;&lt;R&gt;1&lt;/R&gt;&lt;C&gt;1&lt;/C&gt;&lt;D xsi:type="xsd:double"&gt;18.228745&lt;/D&gt;&lt;/FQL&gt;&lt;FQL&gt;&lt;Q&gt;XLP^P_PRICE(0)/P_PRICE_HIGH_PR(0,,,,,,"PRICE","CLOSE","52W")&lt;/Q&gt;&lt;R&gt;1&lt;/R&gt;&lt;C&gt;1&lt;/C&gt;&lt;D xsi:type="xsd:double"&gt;0.94335485&lt;/D&gt;&lt;/FQL&gt;&lt;FQL&gt;&lt;Q&gt;XLP^FG_TOTAL_RETURNC(0,-6AM)&lt;/Q&gt;&lt;R&gt;1&lt;/R&gt;&lt;C&gt;1&lt;/C&gt;&lt;D xsi:type="xsd:double"&gt;-0.8972645&lt;/D&gt;&lt;/FQL&gt;&lt;FQL&gt;&lt;Q&gt;XLP^FG_TOTAL_RETURNC(0,-3AM)&lt;/Q&gt;&lt;R&gt;1&lt;/R&gt;&lt;C&gt;1&lt;/C&gt;&lt;D xsi:type="xsd:double"&gt;7.5627685&lt;/D&gt;&lt;/FQL&gt;&lt;FQL&gt;&lt;Q&gt;PTF^FG_TOTAL_RETURNC(0,-1AM)&lt;/Q&gt;&lt;R&gt;1&lt;/R&gt;&lt;C&gt;1&lt;/C&gt;&lt;D xsi:type="xsd:double"&gt;13.12449&lt;/D&gt;&lt;/FQL&gt;&lt;FQL&gt;&lt;Q&gt;XRT^P_PRICE(0)/P_PRICE_LOW_PR(0,,,,,,"PRICE","CLOSE","52W")&lt;/Q&gt;&lt;R&gt;1&lt;/R&gt;&lt;C&gt;1&lt;/C&gt;&lt;D xsi:type="xsd:double"&gt;1.2790288&lt;/D&gt;&lt;/FQL&gt;&lt;FQL&gt;&lt;Q&gt;XRT^P_PRICE(0)/P_PRICE_HIGH_PR(0,,,,,,"PRICE","CLOSE","52W")&lt;/Q&gt;&lt;R&gt;1&lt;/R&gt;&lt;C&gt;1&lt;/C&gt;&lt;D xsi:type="xsd:double"&gt;0.99425596&lt;/D&gt;&lt;/FQL&gt;&lt;FQL&gt;&lt;Q&gt;XRT^FG_TOTAL_RETURNC(0,-6AM)&lt;/Q&gt;&lt;R&gt;1&lt;/R&gt;&lt;C&gt;1&lt;/C&gt;&lt;D xsi:type="xsd:double"&gt;10.98591&lt;/D&gt;&lt;/FQL&gt;&lt;FQL&gt;&lt;Q&gt;IGV^FG_TOTAL_RETURNC(0,-1AM)&lt;/Q&gt;&lt;R&gt;1&lt;/R&gt;&lt;C&gt;1&lt;/C&gt;&lt;D xsi:type="xsd:double"&gt;10.857248&lt;/D&gt;&lt;/FQL&gt;&lt;FQL&gt;&lt;Q&gt;XRT^FG_TOTAL_RETURNC(0,-3AM)&lt;/Q&gt;&lt;R&gt;1&lt;/R&gt;&lt;C&gt;1&lt;/C&gt;&lt;D xsi:type="xsd:double"&gt;23.058117&lt;/D&gt;&lt;/FQL&gt;&lt;FQL&gt;&lt;Q&gt;XLY^P_PRICE(0)/P_PRICE_LOW_PR(0,,,,,,"PRICE","CLOSE","52W")&lt;/Q&gt;&lt;R&gt;1&lt;/R&gt;&lt;C&gt;1&lt;/C&gt;&lt;D xsi:type="xsd:double"&gt;1.3017366&lt;/D&gt;&lt;/FQL&gt;&lt;FQL&gt;&lt;Q&gt;XLY^P_PRICE(0)/P_PRICE_HIGH_PR(0,,,,,,"PRICE","CLOSE","52W")&lt;/Q&gt;&lt;R&gt;1&lt;/R&gt;&lt;C&gt;1&lt;/C&gt;&lt;D xsi:type="xsd:double"&gt;0.9916763&lt;/D&gt;&lt;/FQL&gt;&lt;FQL&gt;&lt;Q&gt;XLK^FG_TOTAL_RETURNC(0,-1AM)&lt;/Q&gt;&lt;R&gt;1&lt;/R&gt;&lt;C&gt;1&lt;/C&gt;&lt;D xsi:type="xsd:double"&gt;9.944987&lt;/D&gt;&lt;/FQL&gt;&lt;FQL&gt;&lt;Q&gt;XLY^FG_TOTAL_RETURNC(0,-6AM)&lt;/Q&gt;&lt;R&gt;1&lt;/R&gt;&lt;C&gt;1&lt;/C&gt;&lt;D xsi:type="xsd:double"&gt;6.2714696&lt;/D&gt;&lt;/FQL&gt;&lt;FQL&gt;&lt;Q&gt;XLY^FG_TOTAL_RETURNC(0,-3AM)&lt;/Q&gt;&lt;R&gt;1&lt;/R&gt;&lt;C&gt;1&lt;/C&gt;&lt;D xsi:type="xsd:double"&gt;13.517427&lt;/D&gt;&lt;/FQL&gt;&lt;FQL&gt;&lt;Q&gt;IBB^P_PRICE(0)/P_PRICE_LOW_PR(0,,,,,,"PRICE","CLOSE","52W")&lt;/Q&gt;&lt;R&gt;1&lt;/R&gt;&lt;C&gt;1&lt;/C&gt;&lt;D xsi:type="xsd:double"&gt;1.1973133&lt;/D&gt;&lt;/FQL&gt;&lt;FQL&gt;&lt;Q&gt;ITB^FG_TOTAL_RETURNC(0,-1AM)&lt;/Q&gt;&lt;R&gt;1&lt;/R&gt;&lt;C&gt;1&lt;/C&gt;&lt;D xsi:type="xsd:double"&gt;2.984333&lt;/D&gt;&lt;/FQL&gt;&lt;FQL&gt;&lt;Q&gt;IBB^P_PRICE(0)/P_PRICE_HIGH_PR(0,,,,,,"PRICE","CLOSE","52W")&lt;/Q&gt;&lt;R&gt;1&lt;/R&gt;&lt;C&gt;1&lt;/C&gt;&lt;D xsi:type="xsd:double"&gt;0.96556425&lt;/D&gt;&lt;/FQL&gt;&lt;FQL&gt;&lt;Q&gt;IBB^FG_TOTAL_RETURNC(0,-6AM)&lt;/Q&gt;&lt;R&gt;1&lt;/R&gt;&lt;C&gt;1&lt;/C&gt;&lt;D xsi:type="xsd:double"&gt;5.5873513&lt;/D&gt;&lt;/FQL&gt;&lt;FQL&gt;&lt;Q&gt;IBB^FG_TOTAL_RETURNC(0,-3AM)&lt;/Q&gt;&lt;R&gt;1&lt;/R&gt;&lt;C&gt;1&lt;/C&gt;&lt;D xsi:type="xsd:double"&gt;17.167723&lt;/D&gt;&lt;/FQL&gt;&lt;FQL&gt;&lt;Q&gt;IYT^FG_TOTAL_RETURNC(0,-1AM)&lt;/Q&gt;&lt;R&gt;1&lt;/R&gt;&lt;C&gt;1&lt;/C&gt;&lt;D xsi:type="xsd:double"&gt;5.8276534&lt;/D&gt;&lt;/FQL&gt;&lt;FQL&gt;&lt;Q&gt;XLV^P_PRICE(0)/P_PRICE_LOW_PR(0,,,,,,"PRICE","CLOSE","52W")&lt;/Q&gt;&lt;R&gt;1&lt;/R&gt;&lt;C&gt;1&lt;/C&gt;&lt;D xsi:type="xsd:double"&gt;1.1694819&lt;/D&gt;&lt;/FQL&gt;&lt;FQL&gt;&lt;Q&gt;XLV^P_PRICE(0)/P_PRICE_HIGH_PR(0,,,,,,"PRICE","CLOSE","52W")&lt;/Q&gt;&lt;R&gt;1&lt;/R&gt;&lt;C&gt;1&lt;/C&gt;&lt;D xsi:type="xsd:double"&gt;0.9975064&lt;/D&gt;&lt;/FQL&gt;&lt;FQL&gt;&lt;Q&gt;XLV^FG_TOTAL_RETURNC(0,-6AM)&lt;/Q&gt;&lt;R&gt;1&lt;/R&gt;&lt;C&gt;1&lt;/C&gt;&lt;D xsi:type="xsd:double"&gt;7.6542735&lt;/D&gt;&lt;/FQL&gt;&lt;FQL&gt;&lt;Q&gt;ITA^FG_TOTAL_RETURNC(0,-1AM)&lt;/Q&gt;&lt;R&gt;1&lt;/R&gt;&lt;C&gt;1&lt;/C&gt;&lt;D xsi:type="xsd:double"&gt;2.6261687&lt;/D&gt;&lt;/FQL&gt;&lt;FQL&gt;&lt;Q&gt;XLV^FG_TOTAL_RETURNC(0,-3AM)&lt;/Q&gt;&lt;R&gt;1&lt;/R&gt;&lt;C&gt;1&lt;/C&gt;&lt;D xsi:type="xsd:double"&gt;15.24334&lt;/D&gt;&lt;/FQL&gt;&lt;FQL&gt;&lt;Q&gt;SMH^P_PRICE(0)/P_PRICE_LOW_PR(0,,,,,,"PRICE","CLOSE","52W")&lt;/Q&gt;&lt;R&gt;1&lt;/R&gt;&lt;C&gt;1&lt;/C&gt;&lt;D xsi:type="xsd:double"&gt;1.7405225&lt;/D&gt;&lt;/FQL&gt;&lt;FQL&gt;&lt;Q&gt;SMH^P_PRICE(0)/P_PRICE_HIGH_PR(0,,,,,,"PRICE","CLOSE","52W")&lt;/Q&gt;&lt;R&gt;1&lt;/R&gt;&lt;C&gt;1&lt;/C&gt;&lt;D xsi:type="xsd:double"&gt;1&lt;/D&gt;&lt;/FQL&gt;&lt;FQL&gt;&lt;Q&gt;PRN^FG_TOTAL_RETURNC(0,-1AM)&lt;/Q&gt;&lt;R&gt;1&lt;/R&gt;&lt;C&gt;1&lt;/C&gt;&lt;D xsi:type="xsd:double"&gt;11.637425&lt;/D&gt;&lt;/FQL&gt;&lt;FQL&gt;&lt;Q&gt;SMH^FG_TOTAL_RETURNC(0,-6AM)&lt;/Q&gt;&lt;R&gt;1&lt;/R&gt;&lt;C&gt;1&lt;/C&gt;&lt;D xsi:type="xsd:double"&gt;36.44459&lt;/D&gt;&lt;/FQL&gt;&lt;FQL&gt;&lt;Q&gt;SMH^FG_TOTAL_RETURNC(0,-3AM)&lt;/Q&gt;&lt;R&gt;1&lt;/R&gt;&lt;C&gt;1&lt;/C&gt;&lt;D xsi:type="xsd:double"&gt;35.668312&lt;/D&gt;&lt;/FQL&gt;&lt;FQL&gt;&lt;Q&gt;PTF^P_PRICE(0)/P_PRICE_LOW_PR(0,,,,,,"PRICE","CLOSE","52W")&lt;/Q&gt;&lt;R&gt;1&lt;/R&gt;&lt;C&gt;1&lt;/C&gt;&lt;D xsi:type="xsd:double"&gt;1.3953524&lt;/D&gt;&lt;/FQL&gt;&lt;FQL&gt;&lt;Q&gt;PSCI^FG_TOTAL_RETURNC(0,-1AM)&lt;/Q&gt;&lt;R&gt;1&lt;/R&gt;&lt;C&gt;1&lt;/C&gt;&lt;D xsi:type="xsd:double"&gt;5.862725&lt;/D&gt;&lt;/FQL&gt;&lt;FQL&gt;&lt;Q&gt;PTF^P_PRICE(0)/P_PRICE_HIGH_PR(0,,,,,,"PRICE","CLOSE","52W")&lt;/Q&gt;&lt;R&gt;1&lt;/R&gt;&lt;C&gt;1&lt;/C&gt;&lt;D xsi:type="xsd:double"&gt;1&lt;/D&gt;&lt;/FQL&gt;&lt;FQL&gt;&lt;Q&gt;PTF^FG_TOTAL_RETURNC(0,-6AM)&lt;/Q&gt;&lt;R&gt;1&lt;/R&gt;&lt;C&gt;1&lt;/C&gt;&lt;D xsi:type="xsd:double"&gt;19.382275&lt;/D&gt;&lt;/FQL&gt;&lt;FQL&gt;&lt;Q&gt;PTF^FG_TOTAL_RETURNC(0,-3AM)&lt;/Q&gt;&lt;R&gt;1&lt;/R&gt;&lt;C&gt;1&lt;/C&gt;&lt;D xsi:type="xsd:double"&gt;26.57503&lt;/D&gt;&lt;/FQL&gt;&lt;FQL&gt;&lt;Q&gt;XLI^FG_TOTAL_RETURNC(0,-1AM)&lt;/Q&gt;&lt;R&gt;1&lt;/R&gt;&lt;C&gt;1&lt;/C&gt;&lt;D xsi:type="xsd:double"&gt;4.5970798&lt;/D&gt;&lt;/FQL&gt;&lt;FQL&gt;&lt;Q&gt;IGV^P_PRICE(0)/P_PRICE_LOW_PR(0,,,,,,"PRICE","CLOSE","52W")&lt;/Q&gt;&lt;R&gt;1&lt;/R&gt;&lt;C&gt;1&lt;/C&gt;&lt;D xsi:type="xsd:double"&gt;1.6235446&lt;/D&gt;&lt;/FQL&gt;&lt;FQL&gt;&lt;Q&gt;IGV^P_PRICE(0)/P_PRICE_HIGH_PR(0,,,,,,"PRICE","CLOSE","52W")&lt;/Q&gt;&lt;R&gt;1&lt;/R&gt;&lt;C&gt;1&lt;/C&gt;&lt;D xsi:type="xsd:double"&gt;1&lt;/D&gt;&lt;/FQL&gt;&lt;FQL&gt;&lt;Q&gt;IGV^FG_TOTAL_RETURNC(0,-6AM)&lt;/Q&gt;&lt;R&gt;1&lt;/R&gt;&lt;C&gt;1&lt;/C&gt;&lt;D xsi:type="xsd:double"&gt;30.267311&lt;/D&gt;&lt;/FQL&gt;&lt;FQL&gt;&lt;Q&gt;IYG^FG_TOTAL_RETURNC(0,-1AM)&lt;/Q&gt;&lt;R&gt;1&lt;/R&gt;&lt;C&gt;1&lt;/C&gt;&lt;D xsi:type="xsd:double"&gt;3.2037258&lt;/D&gt;&lt;/FQL&gt;&lt;FQL&gt;&lt;Q&gt;IGV^FG_TOTAL_RETURNC(0,-3AM)&lt;/Q&gt;&lt;R&gt;1&lt;/R&gt;&lt;C&gt;1&lt;/C&gt;&lt;D xsi:type="xsd:double"&gt;24.362719&lt;/D&gt;&lt;/FQL&gt;&lt;FQL&gt;&lt;Q&gt;XLK^P_PRICE(0)/P_PRICE_LOW_PR(0,,,,,,"PRICE","CLOSE","52W")&lt;/Q&gt;&lt;R&gt;1&lt;/R&gt;&lt;C&gt;1&lt;/C&gt;&lt;D xsi:type="xsd:double"&gt;1.5336481&lt;/D&gt;&lt;/FQL&gt;&lt;FQL&gt;&lt;Q&gt;XLK^P_PRICE(0)/P_PRICE_HIGH_PR(0,,,,,,"PRICE","CLOSE","52W")&lt;/Q&gt;&lt;R&gt;1&lt;/R&gt;&lt;C&gt;1&lt;/C&gt;&lt;D xsi:type="xsd:double"&gt;1&lt;/D&gt;&lt;/FQL&gt;&lt;FQL&gt;&lt;Q&gt;IAT^FG_TOTAL_RETURNC(0,-1AM)&lt;/Q&gt;&lt;R&gt;1&lt;/R&gt;&lt;C&gt;1&lt;/C&gt;&lt;D xsi:type="xsd:double"&gt;-4.9294114&lt;/D&gt;&lt;/FQL&gt;&lt;FQL&gt;&lt;Q&gt;XLK^FG_TOTAL_RETURNC(0,-6AM)&lt;/Q&gt;&lt;R&gt;1&lt;/R&gt;&lt;C&gt;1&lt;/C&gt;&lt;D xsi:type="xsd:double"&gt;24.161507&lt;/D&gt;&lt;/FQL&gt;&lt;FQL&gt;&lt;Q&gt;XLK^FG_TOTAL_RETURNC(0,-3AM)&lt;/Q&gt;&lt;R&gt;1&lt;/R&gt;&lt;C&gt;1&lt;/C&gt;&lt;D xsi:type="xsd:double"&gt;19.060993&lt;/D&gt;&lt;/FQL&gt;&lt;FQL&gt;&lt;Q&gt;ITB^P_PRICE(0)/P_PRICE_LOW_PR(0,,,,,,"PRICE","CLOSE","52W")&lt;/Q&gt;&lt;R&gt;1&lt;/R&gt;&lt;C&gt;1&lt;/C&gt;&lt;D xsi:type="xsd:double"&gt;1.5652306&lt;/D&gt;&lt;/FQL&gt;&lt;FQL&gt;&lt;Q&gt;KIE^FG_TOTAL_RETURNC(0,-1AM)&lt;/Q&gt;&lt;R&gt;1&lt;/R&gt;&lt;C&gt;1&lt;/C&gt;&lt;D xsi:type="xsd:double"&gt;5.146253&lt;/D&gt;&lt;/FQL&gt;&lt;FQL&gt;&lt;Q&gt;IYT^P_PRICE(0)/P_PRICE_LOW_PR(0,,,,,,"PRICE","CLOSE","52W")&lt;/Q&gt;&lt;R&gt;1&lt;/R&gt;&lt;C&gt;1&lt;/C&gt;&lt;D xsi:type="xsd:double"&gt;1.2931511&lt;/D&gt;&lt;/FQL&gt;&lt;FQL&gt;&lt;Q&gt;IYT^P_PRICE(0)/P_PRICE_HIGH_PR(0,,,,,,"PRICE","CLOSE","52W")&lt;/Q&gt;&lt;R&gt;1&lt;/R&gt;&lt;C&gt;1&lt;/C&gt;&lt;D xsi:type="xsd:double"&gt;1&lt;/D&gt;&lt;/FQL&gt;&lt;FQL&gt;&lt;Q&gt;IYT^FG_TOTAL_RETURNC(0,-6AM)&lt;/Q&gt;&lt;R&gt;1&lt;/R&gt;&lt;C&gt;1&lt;/C&gt;&lt;D xsi:type="xsd:double"&gt;7.566881&lt;/D&gt;&lt;/FQL&gt;&lt;FQL&gt;&lt;Q&gt;IYT^FG_TOTAL_RETURNC(0,-3AM)&lt;/Q&gt;&lt;R&gt;1&lt;/R&gt;&lt;C&gt;1&lt;/C&gt;&lt;D xsi:type="xsd:double"&gt;21.455383&lt;/D&gt;&lt;/FQL&gt;&lt;FQL&gt;&lt;Q&gt;ITA^P_PRICE(0)/P_PRICE_LOW_PR(0,,,,,,"PRICE","CLOSE","52W")&lt;/Q&gt;&lt;R&gt;1&lt;/R&gt;&lt;C&gt;1&lt;/C&gt;&lt;D xsi:type="xsd:double"&gt;1.2084141&lt;/D&gt;&lt;/FQL&gt;&lt;FQL&gt;&lt;Q&gt;ITA^P_PRICE(0)/P_PRICE_HIGH_PR(0,,,,,,"PRICE","CLOSE","52W")&lt;/Q&gt;&lt;R&gt;1&lt;/R&gt;&lt;C&gt;1&lt;/C&gt;&lt;D xsi:type="xsd:double"&gt;0.9840543&lt;/D&gt;&lt;/FQL&gt;&lt;FQL&gt;&lt;Q&gt;ITA^FG_TOTAL_RETURNC(0,-6AM)&lt;/Q&gt;&lt;R&gt;1&lt;/R&gt;&lt;C&gt;1&lt;/C&gt;&lt;D xsi:type="xsd:double"&gt;6.699848&lt;/D&gt;&lt;/FQL&gt;&lt;FQL&gt;&lt;Q&gt;ITA^FG_TOTAL_RETURNC(0,-3AM)&lt;/Q&gt;&lt;R&gt;1&lt;/R&gt;&lt;C&gt;1&lt;/C&gt;&lt;D xsi:type="xsd:double"&gt;10.92937&lt;/D&gt;&lt;/FQL&gt;&lt;FQL&gt;&lt;Q&gt;PRN^P_PRICE(0)/P_PRICE_LOW_PR(0,,,,,,"PRICE","CLOSE","52W")&lt;/Q&gt;&lt;R&gt;1&lt;/R&gt;&lt;C&gt;1&lt;/C&gt;&lt;D xsi:type="xsd:double"&gt;1.4328341&lt;/D&gt;&lt;/FQL&gt;&lt;FQL&gt;&lt;Q&gt;PRN^P_PRICE(0)/P_PRICE_HIGH_PR(0,,,,,,"PRICE","CLOSE","52W")&lt;/Q&gt;&lt;R&gt;1&lt;/R&gt;&lt;C&gt;1&lt;/C&gt;&lt;D xsi:type="xsd:double"&gt;1&lt;/D&gt;&lt;/FQL&gt;&lt;FQL&gt;&lt;Q&gt;PRN^FG_TOTAL_RETURNC(0,-6AM)&lt;/Q&gt;&lt;R&gt;1&lt;/R&gt;&lt;C&gt;1&lt;/C&gt;&lt;D xsi:type="xsd:double"&gt;20.07991&lt;/D&gt;&lt;/FQL&gt;&lt;FQL&gt;&lt;Q&gt;KIE^FG_TOTAL_RETURNC(0,-3AM)&lt;/Q&gt;&lt;R&gt;1&lt;/R&gt;&lt;C&gt;1&lt;/C&gt;&lt;D xsi:type="xsd:double"&gt;11.546302&lt;/D&gt;&lt;/FQL&gt;&lt;FQL&gt;&lt;Q&gt;PRN^FG_TOTAL_RETURNC(0,-3AM)&lt;/Q&gt;&lt;R&gt;1&lt;/R&gt;&lt;C&gt;1&lt;/C&gt;&lt;D xsi:type="xsd:double"&gt;26.713287&lt;/D&gt;&lt;/FQL&gt;&lt;FQL&gt;&lt;Q&gt;PSCI^P_PRICE(0)/P_PRICE_LOW_PR(0,,,,,,"PRICE","CLOSE","52W")&lt;/Q&gt;&lt;R&gt;1&lt;/R&gt;&lt;C&gt;1&lt;/C&gt;&lt;D xsi:type="xsd:double"&gt;1.3180236&lt;/D&gt;&lt;/FQL&gt;&lt;FQL&gt;&lt;Q&gt;PSCI^P_PRICE(0)/P_PRICE_HIGH_PR(0,,,,,,"PRICE","CLOSE","52W")&lt;/Q&gt;&lt;R&gt;1&lt;/R&gt;&lt;C&gt;1&lt;/C&gt;&lt;D xsi:type="xsd:double"&gt;0.9996593&lt;/D&gt;&lt;/FQL&gt;&lt;FQL&gt;&lt;Q&gt;PSCI^FG_TOTAL_RETURNC(0,-6AM)&lt;/Q&gt;&lt;R&gt;1&lt;/R&gt;&lt;C&gt;1&lt;/C&gt;&lt;D xsi:type="xsd:double"&gt;12.006319&lt;/D&gt;&lt;/FQL&gt;&lt;FQL&gt;&lt;Q&gt;PSCI^FG_TOTAL_RETURNC(0,-3AM)&lt;/Q&gt;&lt;R&gt;1&lt;/R&gt;&lt;C&gt;1&lt;/C&gt;&lt;D xsi:type="xsd:double"&gt;20.279575&lt;/D&gt;&lt;/FQL&gt;&lt;FQL&gt;&lt;Q&gt;XLI^P_PRICE(0)/P_PRICE_LOW_PR(0,,,,,,"PRICE","CLOSE","52W")&lt;/Q&gt;&lt;R&gt;1&lt;/R&gt;&lt;C&gt;1&lt;/C&gt;&lt;D xsi:type="xsd:double"&gt;1.212671&lt;/D&gt;&lt;/FQL&gt;&lt;FQL&gt;&lt;Q&gt;XLI^P_PRICE(0)/P_PRICE_HIGH_PR(0,,,,,,"PRICE","CLOSE","52W")&lt;/Q&gt;&lt;R&gt;1&lt;/R&gt;&lt;C&gt;1&lt;/C&gt;&lt;D xsi:type="xsd:double"&gt;1&lt;/D&gt;&lt;/FQL&gt;&lt;FQL&gt;&lt;Q&gt;XLI^FG_TOTAL_RETURNC(0,-6AM)&lt;/Q&gt;&lt;R&gt;1&lt;/R&gt;&lt;C&gt;1&lt;/C&gt;&lt;D xsi:type="xsd:double"&gt;8.309757&lt;/D&gt;&lt;/FQL&gt;&lt;FQL&gt;&lt;Q&gt;XLI^FG_TOTAL_RETURNC(0,-3AM)&lt;/Q&gt;&lt;R&gt;1&lt;/R&gt;&lt;C&gt;1&lt;/C&gt;&lt;D xsi:type="xsd:double"&gt;16.321611&lt;/D&gt;&lt;/FQL&gt;&lt;FQL&gt;&lt;Q&gt;IYG^P_PRICE(0)/P_PRICE_LOW_PR(0,,,,,,"PRICE","CLOSE","52W")&lt;/Q&gt;&lt;R&gt;1&lt;/R&gt;&lt;C&gt;1&lt;/C&gt;&lt;D xsi:type="xsd:double"&gt;1.2766546&lt;/D&gt;&lt;/FQL&gt;&lt;FQL&gt;&lt;Q&gt;IYG^P_PRICE(0)/P_PRICE_HIGH_PR(0,,,,,,"PRICE","CLOSE","52W")&lt;/Q&gt;&lt;R&gt;1&lt;/R&gt;&lt;C&gt;1&lt;/C&gt;&lt;D xsi:type="xsd:double"&gt;0.9954653&lt;/D&gt;&lt;/FQL&gt;&lt;FQL&gt;&lt;Q&gt;IYG^FG_TOTAL_RETURNC(0,-6AM)&lt;/Q&gt;&lt;R&gt;1&lt;/R&gt;&lt;C&gt;1&lt;/C&gt;&lt;D xsi:type="xsd:double"&gt;13.12455&lt;/D&gt;&lt;/FQL&gt;&lt;FQL&gt;&lt;Q&gt;IYG^FG_TOTAL_RETURNC(0,-3AM)&lt;/Q&gt;&lt;R&gt;1&lt;/R&gt;&lt;C&gt;1&lt;/C&gt;&lt;D xsi:type="xsd:double"&gt;19.603216&lt;/D&gt;&lt;/FQL&gt;&lt;FQL&gt;&lt;Q&gt;IAT^P_PRICE(0)/P_PRICE_LOW_PR(0,,,,,,"PRICE","CLOSE","52W")&lt;/Q&gt;&lt;R&gt;1&lt;/R&gt;&lt;C&gt;1&lt;/C&gt;&lt;D xsi:type="xsd:double"&gt;1.3354622&lt;/D&gt;&lt;/FQL&gt;&lt;FQL&gt;&lt;Q&gt;IAT^P_PRICE(0)/P_PRICE_HIGH_PR(0,,,,,,"PRICE","CLOSE","52W")&lt;/Q&gt;&lt;R&gt;1&lt;/R&gt;&lt;C&gt;1&lt;/C&gt;&lt;D xsi:type="xsd:double"&gt;0.75274724&lt;/D&gt;&lt;/FQL&gt;&lt;FQL&gt;&lt;Q&gt;IAT^FG_TOTAL_RETURNC(0,-6AM)&lt;/Q&gt;&lt;R&gt;1&lt;/R&gt;&lt;C&gt;1&lt;/C&gt;&lt;D xsi:type="xsd:double"&gt;7.750559&lt;/D&gt;&lt;/FQL&gt;&lt;FQL&gt;&lt;Q&gt;IAT^FG_TOTAL_RETURNC(0,-3AM)&lt;/Q&gt;&lt;R&gt;1&lt;/R&gt;&lt;C&gt;1&lt;/C&gt;&lt;D xsi:type="xsd:double"&gt;21.043278&lt;/D&gt;&lt;/FQL&gt;&lt;FQL&gt;&lt;Q&gt;KIE^P_PRICE(0)/P_PRICE_LOW_PR(0,,,,,,"PRICE","CLOSE","52W")&lt;/Q&gt;&lt;R&gt;1&lt;/R&gt;&lt;C&gt;1&lt;/C&gt;&lt;D xsi:type="xsd:double"&gt;1.2769766&lt;/D&gt;&lt;/FQL&gt;&lt;FQL&gt;&lt;Q&gt;KIE^P_PRICE(0)/P_PRICE_HIGH_PR(0,,,,,,"PRICE","CLOSE","52W")&lt;/Q&gt;&lt;R&gt;1&lt;/R&gt;&lt;C&gt;1&lt;/C&gt;&lt;D xsi:type="xsd:double"&gt;0.99937296&lt;/D&gt;&lt;/FQL&gt;&lt;FQL&gt;&lt;Q&gt;KIE^FG_TOTAL_RETURNC(0,-6AM)&lt;/Q&gt;&lt;R&gt;1&lt;/R&gt;&lt;C&gt;1&lt;/C&gt;&lt;D xsi:type="xsd:double"&gt;13.050735&lt;/D&gt;&lt;/FQL&gt;&lt;FQL&gt;&lt;Q&gt;RWR^PERCENT_CHANGE(FMA_EPS(+1,0,,,,"PORTAGG","MEAN"),FMA_EPS(+1,-3AM,,,,"PORTAGG","MEAN"))&lt;/Q&gt;&lt;R&gt;1&lt;/R&gt;&lt;C&gt;1&lt;/C&gt;&lt;D xsi:type="xsd:double"&gt;-1.49371865564488&lt;/D&gt;&lt;/FQL&gt;&lt;FQL&gt;&lt;Q&gt;RWR^PERCENT_CHANGE(FMA_EPS(+1,0,,,,"PORTAGG","MEAN"),FMA_EPS(+1,-1AM,,,,"PORTAGG","MEAN"))&lt;/Q&gt;&lt;R&gt;1&lt;/R&gt;&lt;C&gt;1&lt;/C&gt;&lt;D xsi:type="xsd:double"&gt;-0.231299074099771&lt;/D&gt;&lt;/FQL&gt;&lt;FQL&gt;&lt;Q&gt;RWR^FMA_PCT_ABOVE_MAVG(200,0,,,,"PORTAGG")&lt;/Q&gt;&lt;R&gt;1&lt;/R&gt;&lt;C&gt;1&lt;/C&gt;&lt;D xsi:type="xsd:double"&gt;55.3398058252427&lt;/D&gt;&lt;/FQL&gt;&lt;FQL&gt;&lt;Q&gt;VNQ^PERCENT_CHANGE(FMA_EPS(+1,0,,,,"PORTAGG","MEAN"),FMA_EPS(+1,-3AM,,,,"PORTAGG","MEAN"))&lt;/Q&gt;&lt;R&gt;1&lt;/R&gt;&lt;C&gt;1&lt;/C&gt;&lt;D xsi:type="xsd:double"&gt;-1.18822251549585&lt;/D&gt;&lt;/FQL&gt;&lt;FQL&gt;&lt;Q&gt;VNQ^PERCENT_CHANGE(FMA_EPS(+1,0,,,,"PORTAGG","MEAN"),FMA_EPS(+1,-1AM,,,,"PORTAGG","MEAN"))&lt;/Q&gt;&lt;R&gt;1&lt;/R&gt;&lt;C&gt;1&lt;/C&gt;&lt;D xsi:type="xsd:double"&gt;0&lt;/D&gt;&lt;/FQL&gt;&lt;FQL&gt;&lt;Q&gt;VNQ^FMA_PCT_ABOVE_MAVG(200,0,,,,"PORTAGG")&lt;/Q&gt;&lt;R&gt;1&lt;/R&gt;&lt;C&gt;1&lt;/C&gt;&lt;D xsi:type="xsd:double"&gt;84.1772151898734&lt;/D&gt;&lt;/FQL&gt;&lt;FQL&gt;&lt;Q&gt;XTL^PERCENT_CHANGE(FMA_EPS(+1,0,,,,"PORTAGG","MEAN"),FMA_EPS(+1,-3AM,,,,"PORTAGG","MEAN"))&lt;/Q&gt;&lt;R&gt;1&lt;/R&gt;&lt;C&gt;1&lt;/C&gt;&lt;D xsi:type="xsd:double"&gt;-28.9317276280919&lt;/D&gt;&lt;/FQL&gt;&lt;FQL&gt;&lt;Q&gt;XTL^PERCENT_CHANGE(FMA_EPS(+1,0,,,,"PORTAGG","MEAN"),FMA_EPS(+1,-1AM,,,,"PORTAGG","MEAN"))&lt;/Q&gt;&lt;R&gt;1&lt;/R&gt;&lt;C&gt;1&lt;/C&gt;&lt;D xsi:type="xsd:double"&gt;-10.2684143549219&lt;/D&gt;&lt;/FQL&gt;&lt;FQL&gt;&lt;Q&gt;XTL^FMA_PCT_ABOVE_MAVG(200,0,,,,"PORTAGG")&lt;/Q&gt;&lt;R&gt;1&lt;/R&gt;&lt;C&gt;1&lt;/C&gt;&lt;D xsi:type="xsd:double"&gt;48.780487804878&lt;/D&gt;&lt;/FQL&gt;&lt;FQL&gt;&lt;Q&gt;XLU^PERCENT_CHANGE(FMA_EPS(+1,0,,,,"PORTAGG","MEAN"),FMA_EPS(+1,-3AM,,,,"PORTAGG","MEAN"))&lt;/Q&gt;&lt;R&gt;1&lt;/R&gt;&lt;C&gt;1&lt;/C&gt;&lt;D xsi:type="xsd:double"&gt;-0.428807950440124&lt;/D&gt;&lt;/FQL&gt;&lt;FQL&gt;&lt;Q&gt;XLU^PERCENT_CHANGE(FMA_EPS(+1,0,,,,"PORTAGG","MEAN"),FMA_EPS(+1,-1AM,,,,"PORTAGG","MEAN"))&lt;/Q&gt;&lt;R&gt;1&lt;/R&gt;&lt;C&gt;1&lt;/C&gt;&lt;D xsi:type="xsd:double"&gt;-0.0286141844461806&lt;/D&gt;&lt;/FQL&gt;&lt;FQL&gt;&lt;Q&gt;XLU^FMA_PCT_ABOVE_MAVG(200,0,,,,"PORTAGG")&lt;/Q&gt;&lt;R&gt;1&lt;/R&gt;&lt;C&gt;1&lt;/C&gt;&lt;D xsi:type="xsd:double"&gt;12.9032258064516&lt;/D&gt;&lt;/FQL&gt;&lt;FQL&gt;&lt;Q&gt;TAN^PERCENT_CHANGE(FMA_EPS(+1,0,,,,"PORTAGG","MEAN"),FMA_EPS(+1,-3AM,,,,"PORTAGG","MEAN"))&lt;/Q&gt;&lt;R&gt;1&lt;/R&gt;&lt;C&gt;1&lt;/C&gt;&lt;D xsi:type="xsd:double"&gt;-26.6664809076508&lt;/D&gt;&lt;/FQL&gt;&lt;FQL&gt;&lt;Q&gt;TAN^PERCENT_CHANGE(FMA_EPS(+1,0,,,,"PORTAGG","MEAN"),FMA_EPS(+1,-1AM,,,,"PORTAGG","MEAN"))&lt;/Q&gt;&lt;R&gt;1&lt;/R&gt;&lt;C&gt;1&lt;/C&gt;&lt;D xsi:type="xsd:double"&gt;-10.1723860699972&lt;/D&gt;&lt;/FQL&gt;&lt;FQL&gt;&lt;Q&gt;TAN^FMA_PCT_ABOVE_MAVG(200,0,,,,"PORTAGG")&lt;/Q&gt;&lt;R&gt;1&lt;/R&gt;&lt;C&gt;1&lt;/C&gt;&lt;D xsi:type="xsd:double"&gt;23.0769230769231&lt;/D&gt;&lt;/FQL&gt;&lt;FQL&gt;&lt;Q&gt;ICLN^PERCENT_CHANGE(FMA_EPS(+1,0,,,,"PORTAGG","MEAN"),FMA_EPS(+1,-3AM,,,,"PORTAGG","MEAN"))&lt;/Q&gt;&lt;R&gt;1&lt;/R&gt;&lt;C&gt;1&lt;/C&gt;&lt;D xsi:type="xsd:double"&gt;-9.34711525469092&lt;/D&gt;&lt;/FQL&gt;&lt;FQL&gt;&lt;Q&gt;ICLN^PERCENT_CHANGE(FMA_EPS(+1,0,,,,"PORTAGG","MEAN"),FMA_EPS(+1,-1AM,,,,"PORTAGG","MEAN"))&lt;/Q&gt;&lt;R&gt;1&lt;/R&gt;&lt;C&gt;1&lt;/C&gt;&lt;D xsi:type="xsd:double"&gt;-1.20179483460161&lt;/D&gt;&lt;/FQL&gt;&lt;FQL&gt;&lt;Q&gt;ICLN^FMA_PCT_ABOVE_MAVG(200,0,,,,"PORTAGG")&lt;/Q&gt;&lt;R&gt;1&lt;/R&gt;&lt;C&gt;1&lt;/C&gt;&lt;D xsi:type="xsd:double"&gt;22.7722772277228&lt;/D&gt;&lt;/FQL&gt;&lt;FQL&gt;&lt;Q&gt;XOP^PERCENT_CHANGE(FMA_EPS(+1,0,,,,"PORTAGG","MEAN"),FMA_EPS(+1,-3AM,,,,"PORTAGG","MEAN"))&lt;/Q&gt;&lt;R&gt;1&lt;/R&gt;&lt;C&gt;1&lt;/C&gt;&lt;D xsi:type="xsd:double"&gt;-21.555952818727&lt;/D&gt;&lt;/FQL&gt;&lt;FQL&gt;&lt;Q&gt;XOP^PERCENT_CHANGE(FMA_EPS(+1,0,,,,"PORTAGG","MEAN"),FMA_EPS(+1,-1AM,,,,"PORTAGG","MEAN"))&lt;/Q&gt;&lt;R&gt;1&lt;/R&gt;&lt;C&gt;1&lt;/C&gt;&lt;D xsi:type="xsd:double"&gt;-7.54106599388207&lt;/D&gt;&lt;/FQL&gt;&lt;FQL&gt;&lt;Q&gt;XOP^FMA_PCT_ABOVE_MAVG(200,0,,,,"PORTAGG")&lt;/Q&gt;&lt;R&gt;1&lt;/R&gt;&lt;C&gt;1&lt;/C&gt;&lt;D xsi:type="xsd:double"&gt;37.5&lt;/D&gt;&lt;/FQL&gt;&lt;FQL&gt;&lt;Q&gt;XLE^PERCENT_CHANGE(FMA_EPS(+1,0,,,,"PORTAGG","MEAN"),FMA_EPS(+1,-3AM,,,,"PORTAGG","MEAN"))&lt;/Q&gt;&lt;R&gt;1&lt;/R&gt;&lt;C&gt;1&lt;/C&gt;&lt;D xsi:type="xsd:double"&gt;-10.8213841041454&lt;/D&gt;&lt;/FQL&gt;&lt;FQL&gt;&lt;Q&gt;XLE^PERCENT_CHANGE(FMA_EPS(+1,0,,,,"PORTAGG","MEAN"),FMA_EPS(+1,-1AM,,,,"PORTAGG","MEAN"))&lt;/Q&gt;&lt;R&gt;1&lt;/R&gt;&lt;C&gt;1&lt;/C&gt;&lt;D xsi:type="xsd:double"&gt;-2.67582213111732&lt;/D&gt;&lt;/FQL&gt;&lt;FQL&gt;&lt;Q&gt;XLE^FMA_PCT_ABOVE_MAVG(200,0,,,,"PORTAGG")&lt;/Q&gt;&lt;R&gt;1&lt;/R&gt;&lt;C&gt;1&lt;/C&gt;&lt;D xsi:type="xsd:double"&gt;44&lt;/D&gt;&lt;/FQL&gt;&lt;FQL&gt;&lt;Q&gt;MOO^PERCENT_CHANGE(FMA_EPS(+1,0,,,,"PORTAGG","MEAN"),FMA_EPS(+1,-3AM,,,,"PORTAGG","MEAN"))&lt;/Q&gt;&lt;R&gt;1&lt;/R&gt;&lt;C&gt;1&lt;/C&gt;&lt;D xsi:type="xsd:double"&gt;-8.73496858907473&lt;/D&gt;&lt;/FQL&gt;&lt;FQL&gt;&lt;Q&gt;MOO^PERCENT_CHANGE(FMA_EPS(+1,0,,,,"PORTAGG","MEAN"),FMA_EPS(+1,-1AM,,,,"PORTAGG","MEAN"))&lt;/Q&gt;&lt;R&gt;1&lt;/R&gt;&lt;C&gt;1&lt;/C&gt;&lt;D xsi:type="xsd:double"&gt;-4.389996925518&lt;/D&gt;&lt;/FQL&gt;&lt;FQL&gt;&lt;Q&gt;MOO^FMA_PCT_ABOVE_MAVG(200,0,,,,"PORTAGG")&lt;/Q&gt;&lt;R&gt;1&lt;/R&gt;&lt;C&gt;1&lt;/C&gt;&lt;D xsi:type="xsd:double"&gt;48.9795918367347&lt;/D&gt;&lt;/FQL&gt;&lt;FQL&gt;&lt;Q&gt;LIT^PERCENT_CHANGE(FMA_EPS(+1,0,,,,"PORTAGG","MEAN"),FMA_EPS(+1,-3AM,,,,"PORTAGG","MEAN"))&lt;/Q&gt;&lt;R&gt;1&lt;/R&gt;&lt;C&gt;1&lt;/C&gt;&lt;D xsi:type="xsd:double"&gt;-36.6970945884625&lt;/D&gt;&lt;/FQL&gt;&lt;FQL&gt;&lt;Q&gt;LIT^PERCENT_CHANGE(FMA_EPS(+1,0,,,,"PORTAGG","MEAN"),FMA_EPS(+1,-1AM,,,,"PORTAGG","MEAN"))&lt;/Q&gt;&lt;R&gt;1&lt;/R&gt;&lt;C&gt;1&lt;/C&gt;&lt;D xsi:type="xsd:double"&gt;-19.9950958348166&lt;/D&gt;&lt;/FQL&gt;&lt;FQL&gt;&lt;Q&gt;LIT^FMA_PCT_ABOVE_MAVG(200,0,,,,"PORTAGG")&lt;/Q&gt;&lt;R&gt;1&lt;/R&gt;&lt;C&gt;1&lt;/C&gt;&lt;D xsi:type="xsd:double"&gt;2.7027027027027&lt;/D&gt;&lt;/FQL&gt;&lt;FQL&gt;&lt;Q&gt;PICK^PERCENT_CHANGE(FMA_EPS(+1,0,,,,"PORTAGG","MEAN"),FMA_EPS(+1,-3AM,,,,"PORTAGG","MEAN"))&lt;/Q&gt;&lt;R&gt;1&lt;/R&gt;&lt;C&gt;1&lt;/C&gt;&lt;D xsi:type="xsd:double"&gt;-2.76163456459306&lt;/D&gt;&lt;/FQL&gt;&lt;FQL&gt;&lt;Q&gt;PICK^PERCENT_CHANGE(FMA_EPS(+1,0,,,,"PORTAGG","MEAN"),FMA_EPS(+1,-1AM,,,,"PORTAGG","MEAN"))&lt;/Q&gt;&lt;R&gt;1&lt;/R&gt;&lt;C&gt;1&lt;/C&gt;&lt;D xsi:type="xsd:double"&gt;-1.65718827351349&lt;/D&gt;&lt;/FQL&gt;&lt;FQL&gt;&lt;Q&gt;PICK^FMA_PCT_ABOVE_MAVG(200,0,,,,"PORTAGG")&lt;/Q&gt;&lt;R&gt;1&lt;/R&gt;&lt;C&gt;1&lt;/C&gt;&lt;D xsi:type="xsd:double"&gt;53.2258064516129&lt;/D&gt;&lt;/FQL&gt;&lt;FQL&gt;&lt;Q&gt;COPX^PERCENT_CHANGE(FMA_EPS(+1,0,,,,"PORTAGG","MEAN"),FMA_EPS(+1,-3AM,,,,"PORTAGG","MEAN"))&lt;/Q&gt;&lt;R&gt;1&lt;/R&gt;&lt;C&gt;1&lt;/C&gt;&lt;D xsi:type="xsd:double"&gt;-11.1408330670604&lt;/D&gt;&lt;/FQL&gt;&lt;FQL&gt;&lt;Q&gt;COPX^PERCENT_CHANGE(FMA_EPS(+1,0,,,,"PORTAGG","MEAN"),FMA_EPS(+1,-1AM,,,,"PORTAGG","MEAN"))&lt;/Q&gt;&lt;R&gt;1&lt;/R&gt;&lt;C&gt;1&lt;/C&gt;&lt;D xsi:type="xsd:double"&gt;-5.14430150839619&lt;/D&gt;&lt;/FQL&gt;&lt;FQL&gt;&lt;Q&gt;COPX^FMA_PCT_ABOVE_MAVG(200,0,,,,"PORTAGG")&lt;/Q&gt;&lt;R&gt;1&lt;/R&gt;&lt;C&gt;1&lt;/C&gt;&lt;D xsi:type="xsd:double"&gt;44.7368421052632&lt;/D&gt;&lt;/FQL&gt;&lt;FQL&gt;&lt;Q&gt;GDX^PERCENT_CHANGE(FMA_EPS(+1,0,,,,"PORTAGG","MEAN"),FMA_EPS(+1,-3AM,,,,"PORTAGG","MEAN"))&lt;/Q&gt;&lt;R&gt;1&lt;/R&gt;&lt;C&gt;1&lt;/C&gt;&lt;D xsi:type="xsd:double"&gt;-5.15383340408803&lt;/D&gt;&lt;/FQL&gt;&lt;FQL&gt;&lt;Q&gt;GDX^PERCENT_CHANGE(FMA_EPS(+1,0,,,,"PORTAGG","MEAN"),FMA_EPS(+1,-1AM,,,,"PORTAGG","MEAN"))&lt;/Q&gt;&lt;R&gt;1&lt;/R&gt;&lt;C&gt;1&lt;/C&gt;&lt;D xsi:type="xsd:double"&gt;-2.63889265058856&lt;/D&gt;&lt;/FQL&gt;&lt;FQL&gt;&lt;Q&gt;GDX^FMA_PCT_ABOVE_MAVG(200,0,,,,"PORTAGG")&lt;/Q&gt;&lt;R&gt;1&lt;/R&gt;&lt;C&gt;1&lt;/C&gt;&lt;D xsi:type="xsd:double"&gt;34.6153846153846&lt;/D&gt;&lt;/FQL&gt;&lt;FQL&gt;&lt;Q&gt;XLB^PERCENT_CHANGE(FMA_EPS(+1,0,,,,"PORTAGG","MEAN"),FMA_EPS(+1,-3AM,,,,"PORTAGG","MEAN"))&lt;/Q&gt;&lt;R&gt;1&lt;/R&gt;&lt;C&gt;1&lt;/C&gt;&lt;D xsi:type="xsd:double"&gt;-5.91961278724703&lt;/D&gt;&lt;/FQL&gt;&lt;FQL&gt;&lt;Q&gt;XLB^PERCENT_CHANGE(FMA_EPS(+1,0,,,,"PORTAGG","MEAN"),FMA_EPS(+1,-1AM,,,,"PORTAGG","MEAN"))&lt;/Q&gt;&lt;R&gt;1&lt;/R&gt;&lt;C&gt;1&lt;/C&gt;&lt;D xsi:type="xsd:double"&gt;-3.65036961890219&lt;/D&gt;&lt;/FQL&gt;&lt;FQL&gt;&lt;Q&gt;XLB^FMA_PCT_ABOVE_MAVG(200,0,,,,"PORTAGG")&lt;/Q&gt;&lt;R&gt;1&lt;/R&gt;&lt;C&gt;1&lt;/C&gt;&lt;D xsi:type="xsd:double"&gt;63.3333333333333&lt;/D&gt;&lt;/FQL&gt;&lt;FQL&gt;&lt;Q&gt;XLP^PERCENT_CHANGE(FMA_EPS(+1,0,,,,"PORTAGG","MEAN"),FMA_EPS(+1,-3AM,,,,"PORTAGG","MEAN"))&lt;/Q&gt;&lt;R&gt;1&lt;/R&gt;&lt;C&gt;1&lt;/C&gt;&lt;D xsi:type="xsd:double"&gt;-0.823044919172096&lt;/D&gt;&lt;/FQL&gt;&lt;FQL&gt;&lt;Q&gt;XLP^PERCENT_CHANGE(FMA_EPS(+1,0,,,,"PORTAGG","MEAN"),FMA_EPS(+1,-1AM,,,,"PORTAGG","MEAN"))&lt;/Q&gt;&lt;R&gt;1&lt;/R&gt;&lt;C&gt;1&lt;/C&gt;&lt;D xsi:type="xsd:double"&gt;-0.393744407352664&lt;/D&gt;&lt;/FQL&gt;&lt;FQL&gt;&lt;Q&gt;XLP^FMA_PCT_ABOVE_MAVG(200,0,,,,"PORTAGG")&lt;/Q&gt;&lt;R&gt;1&lt;/R&gt;&lt;C&gt;1&lt;/C&gt;&lt;D xsi:type="xsd:double"&gt;38.4615384615385&lt;/D&gt;&lt;/FQL&gt;&lt;FQL&gt;&lt;Q&gt;XRT^PERCENT_CHANGE(FMA_EPS(+1,0,,,,"PORTAGG","MEAN"),FMA_EPS(+1,-3AM,,,,"PORTAGG","MEAN"))&lt;/Q&gt;&lt;R&gt;1&lt;/R&gt;&lt;C&gt;1&lt;/C&gt;&lt;D xsi:type="xsd:double"&gt;-5.99887700221981&lt;/D&gt;&lt;/FQL&gt;&lt;FQL&gt;&lt;Q&gt;XRT^PERCENT_CHANGE(FMA_EPS(+1,0,,,,"PORTAGG","MEAN"),FMA_EPS(+1,-1AM,,,,"PORTAGG","MEAN"))&lt;/Q&gt;&lt;R&gt;1&lt;/R&gt;&lt;C&gt;1&lt;/C&gt;&lt;D xsi:type="xsd:double"&gt;-0.613847483333247&lt;/D&gt;&lt;/FQL&gt;&lt;FQL&gt;&lt;Q&gt;XRT^FMA_PCT_ABOVE_MAVG(200,0,,,,"PORTAGG")&lt;/Q&gt;&lt;R&gt;1&lt;/R&gt;&lt;C&gt;1&lt;/C&gt;&lt;D xsi:type="xsd:double"&gt;69.2307692307692&lt;/D&gt;&lt;/FQL&gt;&lt;FQL&gt;&lt;Q&gt;XLY^PERCENT_CHANGE(FMA_EPS(+1,0,,,,"PORTAGG","MEAN"),FMA_EPS(+1,-3AM,,,,"PORTAGG","MEAN"))&lt;/Q&gt;&lt;R&gt;1&lt;/R&gt;&lt;C&gt;1&lt;/C&gt;&lt;D xsi:type="xsd:double"&gt;2.33573093165759&lt;/D&gt;&lt;/FQL&gt;&lt;FQL&gt;&lt;Q&gt;XLY^PERCENT_CHANGE(FMA_EPS(+1,0,,,,"PORTAGG","MEAN"),FMA_EPS(+1,-1AM,,,,"PORTAGG","MEAN"))&lt;/Q&gt;&lt;R&gt;1&lt;/R&gt;&lt;C&gt;1&lt;/C&gt;&lt;D xsi:type="xsd:double"&gt;1.7000785988222&lt;/D&gt;&lt;/FQL&gt;&lt;FQL&gt;&lt;Q&gt;XLY^FMA_PCT_ABOVE_MAVG(200,0,,,,"PORTAGG")&lt;/Q&gt;&lt;R&gt;1&lt;/R&gt;&lt;C&gt;1&lt;/C&gt;&lt;D xsi:type="xsd:double"&gt;74.0740740740741&lt;/D&gt;&lt;/FQL&gt;&lt;FQL&gt;&lt;Q&gt;IBB^PERCENT_CHANGE(FMA_EPS(+1,0,,,,"PORTAGG","MEAN"),FMA_EPS(+1,-3AM,,,,"PORTAGG","MEAN"))&lt;/Q&gt;&lt;R&gt;1&lt;/R&gt;&lt;C&gt;1&lt;/C&gt;&lt;D xsi:type="xsd:double"&gt;40.1776784298698&lt;/D&gt;&lt;/FQL&gt;&lt;FQL&gt;&lt;Q&gt;IBB^PERCENT_CHANGE(FMA_EPS(+1,0,,,,"PORTAGG","MEAN"),FMA_EPS(+1,-1AM,,,,"PORTAGG","MEAN"))&lt;/Q&gt;&lt;R&gt;1&lt;/R&gt;&lt;C&gt;1&lt;/C&gt;&lt;D xsi:type="xsd:double"&gt;17.6870840991985&lt;/D&gt;&lt;/FQL&gt;&lt;FQL&gt;&lt;Q&gt;IBB^FMA_PCT_ABOVE_MAVG(200,0,,,,"PORTAGG")&lt;/Q&gt;&lt;R&gt;1&lt;/R&gt;&lt;C&gt;1&lt;/C&gt;&lt;D xsi:type="xsd:double"&gt;60.7305936073059&lt;/D&gt;&lt;/FQL&gt;&lt;FQL&gt;&lt;Q&gt;XLV^PERCENT_CHANGE(FMA_EPS(+1,0,,,,"PORTAGG","MEAN"),FMA_EPS(+1,-3AM,,,,"PORTAGG","MEAN"))&lt;/Q&gt;&lt;R&gt;1&lt;/R&gt;&lt;C&gt;1&lt;/C&gt;&lt;D xsi:type="xsd:double"&gt;-3.14992678549998&lt;/D&gt;&lt;/FQL&gt;&lt;FQL&gt;&lt;Q&gt;XLV^PERCENT_CHANGE(FMA_EPS(+1,0,,,,"PORTAGG","MEAN"),FMA_EPS(+1,-1AM,,,,"PORTAGG","MEAN"))&lt;/Q&gt;&lt;R&gt;1&lt;/R&gt;&lt;C&gt;1&lt;/C&gt;&lt;D xsi:type="xsd:double"&gt;-0.817271593068458&lt;/D&gt;&lt;/FQL&gt;&lt;FQL&gt;&lt;Q&gt;XLV^FMA_PCT_ABOVE_MAVG(200,0,,,,"PORTAGG")&lt;/Q&gt;&lt;R&gt;1&lt;/R&gt;&lt;C&gt;1&lt;/C&gt;&lt;D xsi:type="xsd:double"&gt;72.3076923076923&lt;/D&gt;&lt;/FQL&gt;&lt;FQL&gt;&lt;Q&gt;SMH^PERCENT_CHANGE(FMA_EPS(+1,0,,,,"PORTAGG","MEAN"),FMA_EPS(+1,-3AM,,,,"PORTAGG","MEAN"))&lt;/Q&gt;&lt;R&gt;1&lt;/R&gt;&lt;C&gt;1&lt;/C&gt;&lt;D xsi:type="xsd:double"&gt;-3.44661075311267&lt;/D&gt;&lt;/FQL&gt;&lt;FQL&gt;&lt;Q&gt;SMH^PERCENT_CHANGE(FMA_EPS(+1,0,,,,"PORTAGG","MEAN"),FMA_EPS(+1,-1AM,,,,"PORTAGG","MEAN"))&lt;/Q&gt;&lt;R&gt;1&lt;/R&gt;&lt;C&gt;1&lt;/C&gt;&lt;D xsi:type="xsd:double"&gt;-5.58951368021553&lt;/D&gt;&lt;/FQL&gt;&lt;FQL&gt;&lt;Q&gt;SMH^FMA_PCT_ABOVE_MAVG(200,0,,,,"PORTAGG")&lt;/Q&gt;&lt;R&gt;1&lt;/R&gt;&lt;C&gt;1&lt;/C&gt;&lt;D xsi:type="xsd:double"&gt;80.7692307692308&lt;/D&gt;&lt;/FQL&gt;&lt;FQL&gt;&lt;Q&gt;PTF^PERCENT_CHANGE(FMA_EPS(+1,0,,,,"PORTAGG","MEAN"),FMA_EPS(+1,-3AM,,,,"PORTAGG","MEAN"))&lt;/Q&gt;&lt;R&gt;1&lt;/R&gt;&lt;C&gt;1&lt;/C&gt;&lt;D xsi:type="xsd:double"&gt;-31.6723873751465&lt;/D&gt;&lt;/FQL&gt;&lt;FQL&gt;&lt;Q&gt;PTF^PERCENT_CHANGE(FMA_EPS(+1,0,,,,"PORTAGG","MEAN"),FMA_EPS(+1,-1AM,,,,"PORTAGG","MEAN"))&lt;/Q&gt;&lt;R&gt;1&lt;/R&gt;&lt;C&gt;1&lt;/C&gt;&lt;D xsi:type="xsd:double"&gt;10.0067862366613&lt;/D&gt;&lt;/FQL&gt;&lt;FQL&gt;&lt;Q&gt;PTF^FMA_PCT_ABOVE_MAVG(200,0,,,,"PORTAGG")&lt;/Q&gt;&lt;R&gt;1&lt;/R&gt;&lt;C&gt;1&lt;/C&gt;&lt;D xsi:type="xsd:double"&gt;94.7368421052632&lt;/D&gt;&lt;/FQL&gt;&lt;FQL&gt;&lt;Q&gt;IGV^PERCENT_CHANGE(FMA_EPS(+1,0,,,,"PORTAGG","MEAN"),FMA_EPS(+1,-3AM,,,,"PORTAGG","MEAN"))&lt;/Q&gt;&lt;R&gt;1&lt;/R&gt;&lt;C&gt;1&lt;/C&gt;&lt;D xsi:type="xsd:double"&gt;-0.558394572115384&lt;/D&gt;&lt;/FQL&gt;&lt;FQL&gt;&lt;Q&gt;IGV^PERCENT_CHANGE(FMA_EPS(+1,0,,,,"PORTAGG","MEAN"),FMA_EPS(+1,-1AM,,,,"PORTAGG","MEAN"))&lt;/Q&gt;&lt;R&gt;1&lt;/R&gt;&lt;C&gt;1&lt;/C&gt;&lt;D xsi:type="xsd:double"&gt;0.463022030179449&lt;/D&gt;&lt;/FQL&gt;&lt;FQL&gt;&lt;Q&gt;IGV^FMA_PCT_ABOVE_MAVG(200,0,,,,"PORTAGG")&lt;/Q&gt;&lt;R&gt;1&lt;/R&gt;&lt;C&gt;1&lt;/C&gt;&lt;D xsi:type="xsd:double"&gt;80.3418803418803&lt;/D&gt;&lt;/FQL&gt;&lt;FQL&gt;&lt;Q&gt;XLK^PERCENT_CHANGE(FMA_EPS(+1,0,,,,"PORTAGG","MEAN"),FMA_EPS(+1,-3AM,,,,"PORTAGG","MEAN"))&lt;/Q&gt;&lt;R&gt;1&lt;/R&gt;&lt;C&gt;1&lt;/C&gt;&lt;D xsi:type="xsd:double"&gt;0.918663117855213&lt;/D&gt;&lt;/FQL&gt;&lt;FQL&gt;&lt;Q&gt;XLK^PERCENT_CHANGE(FMA_EPS(+1,0,,,,"PORTAGG","MEAN"),FMA_EPS(+1,-1AM,,,,"PORTAGG","MEAN"))&lt;/Q&gt;&lt;R&gt;1&lt;/R&gt;&lt;C&gt;1&lt;/C&gt;&lt;D xsi:type="xsd:double"&gt;-0.489571163642987&lt;/D&gt;&lt;/FQL&gt;&lt;FQL&gt;&lt;Q&gt;XLK^FMA_PCT_ABOVE_MAVG(200,0,,,,"PORTAGG")&lt;/Q&gt;&lt;R&gt;1&lt;/R&gt;&lt;C&gt;1&lt;/C&gt;&lt;D xsi:type="xsd:double"&gt;83.3333333333333&lt;/D&gt;&lt;/FQL&gt;&lt;FQL&gt;&lt;Q&gt;ITB^PERCENT_CHANGE(FMA_EPS(+1,0,,,,"PORTAGG","MEAN"),FMA_EPS(+1,-3AM,,,,"PORTAGG","MEAN"))&lt;/Q&gt;&lt;R&gt;1&lt;/R&gt;&lt;C&gt;1&lt;/C&gt;&lt;D xsi:type="xsd:double"&gt;0.189526986975222&lt;/D&gt;&lt;/FQL&gt;&lt;FQL&gt;&lt;Q&gt;ITB^PERCENT_CHANGE(FMA_EPS(+1,0,,,,"PORTAGG","MEAN"),FMA_EPS(+1,-1AM,,,,"PORTAGG","MEAN"))&lt;/Q&gt;&lt;R&gt;1&lt;/R&gt;&lt;C&gt;1&lt;/C&gt;&lt;D xsi:type="xsd:double"&gt;1.3128189140283&lt;/D&gt;&lt;/FQL&gt;&lt;FQL&gt;&lt;Q&gt;ITB^FMA_PCT_ABOVE_MAVG(200,0,,,,"PORTAGG")&lt;/Q&gt;&lt;R&gt;1&lt;/R&gt;&lt;C&gt;1&lt;/C&gt;&lt;D xsi:type="xsd:double"&gt;95.7446808510638&lt;/D&gt;&lt;/FQL&gt;&lt;FQL&gt;&lt;Q&gt;IYT^PERCENT_CHANGE(FMA_EPS(+1,0,,,,"PORTAGG","MEAN"),FMA_EPS(+1,-3AM,,,,"PORTAGG","MEAN"))&lt;/Q&gt;&lt;R&gt;1&lt;/R&gt;&lt;C&gt;1&lt;/C&gt;&lt;D xsi:type="xsd:double"&gt;-1.44080020153694&lt;/D&gt;&lt;/FQL&gt;&lt;FQL&gt;&lt;Q&gt;IYT^PERCENT_CHANGE(FMA_EPS(+1,0,,,,"PORTAGG","MEAN"),FMA_EPS(+1,-1AM,,,,"PORTAGG","MEAN"))&lt;/Q&gt;&lt;R&gt;1&lt;/R&gt;&lt;C&gt;1&lt;/C&gt;&lt;D xsi:type="xsd:double"&gt;-1.08631740344473&lt;/D&gt;&lt;/FQL&gt;&lt;FQL&gt;&lt;Q&gt;IYT^FMA_PCT_ABOVE_MAVG(200,0,,,,"PORTAGG")&lt;/Q&gt;&lt;R&gt;1&lt;/R&gt;&lt;C&gt;1&lt;/C&gt;&lt;D xsi:type="xsd:double"&gt;52.2727272727273&lt;/D&gt;&lt;/FQL&gt;&lt;FQL&gt;&lt;Q&gt;ITA^PERCENT_CHANGE(FMA_EPS(+1,0,,,,"PORTAGG","MEAN"),FMA_EPS(+1,-3AM,,,,"PORTAGG","MEAN"))&lt;/Q&gt;&lt;R&gt;1&lt;/R&gt;&lt;C&gt;1&lt;/C&gt;&lt;D xsi:type="xsd:double"&gt;-3.94778445197893&lt;/D&gt;&lt;/FQL&gt;&lt;FQL&gt;&lt;Q&gt;ITA^PERCENT_CHANGE(FMA_EPS(+1,0,,,,"PORTAGG","MEAN"),FMA_EPS(+1,-1AM,,,,"PORTAGG","MEAN"))&lt;/Q&gt;&lt;R&gt;1&lt;/R&gt;&lt;C&gt;1&lt;/C&gt;&lt;D xsi:type="xsd:double"&gt;-2.38621882536671&lt;/D&gt;&lt;/FQL&gt;&lt;FQL&gt;&lt;Q&gt;ITA^FMA_PCT_ABOVE_MAVG(200,0,,,,"PORTAGG")&lt;/Q&gt;&lt;R&gt;1&lt;/R&gt;&lt;C&gt;1&lt;/C&gt;&lt;D xsi:type="xsd:double"&gt;75&lt;/D&gt;&lt;/FQL&gt;&lt;FQL&gt;&lt;Q&gt;PRN^PERCENT_CHANGE(FMA_EPS(+1,0,,,,"PORTAGG","MEAN"),FMA_EPS(+1,-3AM,,,,"PORTAGG","MEAN"))&lt;/Q&gt;&lt;R&gt;1&lt;/R&gt;&lt;C&gt;1&lt;/C&gt;&lt;D xsi:type="xsd:double"&gt;4.93147052211632&lt;/D&gt;&lt;/FQL&gt;&lt;FQL&gt;&lt;Q&gt;PRN^PERCENT_CHANGE(FMA_EPS(+1,0,,,,"PORTAGG","MEAN"),FMA_EPS(+1,-1AM,,,,"PORTAGG","MEAN"))&lt;/Q&gt;&lt;R&gt;1&lt;/R&gt;&lt;C&gt;1&lt;/C&gt;&lt;D xsi:type="xsd:double"&gt;0.693268626342099&lt;/D&gt;&lt;/FQL&gt;&lt;FQL&gt;&lt;Q&gt;PRN^FMA_PCT_ABOVE_MAVG(200,0,,,,"PORTAGG")&lt;/Q&gt;&lt;R&gt;1&lt;/R&gt;&lt;C&gt;1&lt;/C&gt;&lt;D xsi:type="xsd:double"&gt;100&lt;/D&gt;&lt;/FQL&gt;&lt;FQL&gt;&lt;Q&gt;PSCI^PERCENT_CHANGE(FMA_EPS(+1,0,,,,"PORTAGG","MEAN"),FMA_EPS(+1,-3AM,,,,"PORTAGG","MEAN"))&lt;/Q&gt;&lt;R&gt;1&lt;/R&gt;&lt;C&gt;1&lt;/C&gt;&lt;D xsi:type="xsd:double"&gt;0.558210631625724&lt;/D&gt;&lt;/FQL&gt;&lt;FQL&gt;&lt;Q&gt;PSCI^PERCENT_CHANGE(FMA_EPS(+1,0,,,,"PORTAGG","MEAN"),FMA_EPS(+1,-1AM,,,,"PORTAGG","MEAN"))&lt;/Q&gt;&lt;R&gt;1&lt;/R&gt;&lt;C&gt;1&lt;/C&gt;&lt;D xsi:type="xsd:double"&gt;-2.66318870552275&lt;/D&gt;&lt;/FQL&gt;&lt;FQL&gt;&lt;Q&gt;PSCI^FMA_PCT_ABOVE_MAVG(200,0,,,,"PORTAGG")&lt;/Q&gt;&lt;R&gt;1&lt;/R&gt;&lt;C&gt;1&lt;/C&gt;&lt;D xsi:type="xsd:double"&gt;70.8333333333333&lt;/D&gt;&lt;/FQL&gt;&lt;FQL&gt;&lt;Q&gt;XLI^PERCENT_CHANGE(FMA_EPS(+1,0,,,,"PORTAGG","MEAN"),FMA_EPS(+1,-3AM,,,,"PORTAGG","MEAN"))&lt;/Q&gt;&lt;R&gt;1&lt;/R&gt;&lt;C&gt;1&lt;/C&gt;&lt;D xsi:type="xsd:double"&gt;-4.13647988711951&lt;/D&gt;&lt;/FQL&gt;&lt;FQL&gt;&lt;Q&gt;XLI^PERCENT_CHANGE(FMA_EPS(+1,0,,,,"PORTAGG","MEAN"),FMA_EPS(+1,-1AM,,,,"PORTAGG","MEAN"))&lt;/Q&gt;&lt;R&gt;1&lt;/R&gt;&lt;C&gt;1&lt;/C&gt;&lt;D xsi:type="xsd:double"&gt;-0.342221131281642&lt;/D&gt;&lt;/FQL&gt;&lt;FQL&gt;&lt;Q&gt;XLI^FMA_PCT_ABOVE_MAVG(200,0,,,,"PORTAGG")&lt;/Q&gt;&lt;R&gt;1&lt;/R&gt;&lt;C&gt;1&lt;/C&gt;&lt;D xsi:type="xsd:double"&gt;79.746835443038&lt;/D&gt;&lt;/FQL&gt;&lt;FQL&gt;&lt;Q&gt;IYG^PERCENT_CHANGE(FMA_EPS(+1,0,,,,"PORTAGG","MEAN"),FMA_EPS(+1,-3AM,,,,"PORTAGG","MEAN"))&lt;/Q&gt;&lt;R&gt;1&lt;/R&gt;&lt;C&gt;1&lt;/C&gt;&lt;D xsi:type="xsd:double"&gt;-0.574969500311698&lt;/D&gt;&lt;/FQL&gt;&lt;FQL&gt;&lt;Q&gt;IYG^PERCENT_CHANGE(FMA_EPS(+1,0,,,,"PORTAGG","MEAN"),FMA_EPS(+1,-1AM,,,,"PORTAGG","MEAN"))&lt;/Q&gt;&lt;R&gt;1&lt;/R&gt;&lt;C&gt;1&lt;/C&gt;&lt;D xsi:type="xsd:double"&gt;-0.780704204336135&lt;/D&gt;&lt;/FQL&gt;&lt;FQL&gt;&lt;Q&gt;IYG^FMA_PCT_ABOVE_MAVG(200,0,,,,"PORTAGG")&lt;/Q&gt;&lt;R&gt;1&lt;/R&gt;&lt;C&gt;1&lt;/C&gt;&lt;D xsi:type="xsd:double"&gt;93.2038834951456&lt;/D&gt;&lt;/FQL&gt;&lt;FQL&gt;&lt;Q&gt;IAT^PERCENT_CHANGE(FMA_EPS(+1,0,,,,"PORTAGG","MEAN"),FMA_EPS(+1,-3AM,,,,"PORTAGG","MEAN"))&lt;/Q&gt;&lt;R&gt;1&lt;/R&gt;&lt;C&gt;1&lt;/C&gt;&lt;D xsi:type="xsd:double"&gt;-3.03661499806702&lt;/D&gt;&lt;/FQL&gt;&lt;FQL&gt;&lt;Q&gt;IAT^PERCENT_CHANGE(FMA_EPS(+1,0,,,,"PORTAGG","MEAN"),FMA_EPS(+1,-1AM,,,,"PORTAGG","MEAN"))&lt;/Q&gt;&lt;R&gt;1&lt;/R&gt;&lt;C&gt;1&lt;/C&gt;&lt;D xsi:type="xsd:double"&gt;-1.61756950286617&lt;/D&gt;&lt;/FQL&gt;&lt;FQL&gt;&lt;Q&gt;IAT^FMA_PCT_ABOVE_MAVG(200,0,,,,"PORTAGG")&lt;/Q&gt;&lt;R&gt;1&lt;/R&gt;&lt;C&gt;1&lt;/C&gt;&lt;D xsi:type="xsd:double"&gt;91.6666666666667&lt;/D&gt;&lt;/FQL&gt;&lt;FQL&gt;&lt;Q&gt;KIE^PERCENT_CHANGE(FMA_EPS(+1,0,,,,"PORTAGG","MEAN"),FMA_EPS(+1,-3AM,,,,"PORTAGG","MEAN"))&lt;/Q&gt;&lt;R&gt;1&lt;/R&gt;&lt;C&gt;1&lt;/C&gt;&lt;D xsi:type="xsd:double"&gt;0.785961509452007&lt;/D&gt;&lt;/FQL&gt;&lt;FQL&gt;&lt;Q&gt;KIE^PERCENT_CHANGE(FMA_EPS(+1,0,,,,"PORTAGG","MEAN"),FMA_EPS(+1,-1AM,,,,"PORTAGG","MEAN"))&lt;/Q&gt;&lt;R&gt;1&lt;/R&gt;&lt;C&gt;1&lt;/C&gt;&lt;D xsi:type="xsd:double"&gt;-0.125290756837258&lt;/D&gt;&lt;/FQL&gt;&lt;FQL&gt;&lt;Q&gt;KIE^FMA_PCT_ABOVE_MAVG(200,0,,,,"PORTAGG")&lt;/Q&gt;&lt;R&gt;1&lt;/R&gt;&lt;C&gt;1&lt;/C&gt;&lt;D xsi:type="xsd:double"&gt;89.7959183673469&lt;/D&gt;&lt;/FQL&gt;&lt;FQL&gt;&lt;Q&gt;RWR^COUNT(OS_TOP_HLDG_NAME(ALL,0D,,MTD,,ALL,EQ))&lt;/Q&gt;&lt;R&gt;1&lt;/R&gt;&lt;C&gt;1&lt;/C&gt;&lt;D xsi:type="xsd:long"&gt;104&lt;/D&gt;&lt;/FQL&gt;&lt;FQL&gt;&lt;Q&gt;RWR^FMA_COS_DOWN("EPS","1M",+1,0,,,"PORTAGG","MEANR")&lt;/Q&gt;&lt;R&gt;1&lt;/R&gt;&lt;C&gt;1&lt;/C&gt;&lt;D xsi:type="xsd:double"&gt;14&lt;/D&gt;&lt;/FQL&gt;&lt;FQL&gt;&lt;Q&gt;RWR^FMA_COS_UP("EPS","1M",+1,0,,,"PORTAGG","MEANR")&lt;/Q&gt;&lt;R&gt;1&lt;/R&gt;&lt;C&gt;1&lt;/C&gt;&lt;D xsi:type="xsd:double"&gt;32&lt;/D&gt;&lt;/FQL&gt;&lt;FQL&gt;&lt;Q&gt;VNQ^COUNT(OS_TOP_HLDG_NAME(ALL,0D,,MTD,,ALL,EQ))&lt;/Q&gt;&lt;R&gt;1&lt;/R&gt;&lt;C&gt;1&lt;/C&gt;&lt;D xsi:type="xsd:long"&gt;161&lt;/D&gt;&lt;/FQL&gt;&lt;FQL&gt;&lt;Q&gt;VNQ^FMA_COS_DOWN("EPS","1M",+1,0,,,"PORTAGG","MEANR")&lt;/Q&gt;&lt;R&gt;1&lt;/R&gt;&lt;C&gt;1&lt;/C&gt;&lt;D xsi:type="xsd:double"&gt;33&lt;/D&gt;&lt;/FQL&gt;&lt;FQL&gt;&lt;Q&gt;VNQ^FMA_COS_UP("EPS","1M",+1,0,,,"PORTAGG","MEANR")&lt;/Q&gt;&lt;R&gt;1&lt;/R&gt;&lt;C&gt;1&lt;/C&gt;&lt;D xsi:type="xsd:double"&gt;35&lt;/D&gt;&lt;/FQL&gt;&lt;FQL&gt;&lt;Q&gt;XTL^COUNT(OS_TOP_HLDG_NAME(ALL,0D,,MTD,,ALL,EQ))&lt;/Q&gt;&lt;R&gt;1&lt;/R&gt;&lt;C&gt;1&lt;/C&gt;&lt;D xsi:type="xsd:long"&gt;41&lt;/D&gt;&lt;/FQL&gt;&lt;FQL&gt;&lt;Q&gt;XTL^FMA_COS_DOWN("EPS","1M",+1,0,,,"PORTAGG","MEANR")&lt;/Q&gt;&lt;R&gt;1&lt;/R&gt;&lt;C&gt;1&lt;/C&gt;&lt;D xsi:type="xsd:double"&gt;11&lt;/D&gt;&lt;/FQL&gt;&lt;FQL&gt;&lt;Q&gt;XTL^FMA_COS_UP("EPS","1M",+1,0,,,"PORTAGG","MEANR")&lt;/Q&gt;&lt;R&gt;1&lt;/R&gt;&lt;C&gt;1&lt;/C&gt;&lt;D xsi:type="xsd:double"&gt;16&lt;/D&gt;&lt;/FQL&gt;&lt;FQL&gt;&lt;Q&gt;XLU^COUNT(OS_TOP_HLDG_NAME(ALL,0D,,MTD,,ALL,EQ))&lt;/Q&gt;&lt;R&gt;1&lt;/R&gt;&lt;C&gt;1&lt;/C&gt;&lt;D xsi:type="xsd:long"&gt;31&lt;/D&gt;&lt;/FQL&gt;&lt;FQL&gt;&lt;Q&gt;XLU^FMA_COS_DOWN("EPS","1M",+1,0,,,"PORTAGG","MEANR")&lt;/Q&gt;&lt;R&gt;1&lt;/R&gt;&lt;C&gt;1&lt;/C&gt;&lt;D xsi:type="xsd:double"&gt;12&lt;/D&gt;&lt;/FQL&gt;&lt;FQL&gt;&lt;Q&gt;XLU^FMA_COS_UP("EPS","1M",+1,0,,,"PORTAGG","MEANR")&lt;/Q&gt;&lt;R&gt;1&lt;/R&gt;&lt;C&gt;1&lt;/C&gt;&lt;D xsi:type="xsd:double"&gt;13&lt;/D&gt;&lt;/FQL&gt;&lt;FQL&gt;&lt;Q&gt;TAN^COUNT(OS_TOP_HLDG_NAME(ALL,0D,,MTD,,ALL,EQ))&lt;/Q&gt;&lt;R&gt;1&lt;/R&gt;&lt;C&gt;1&lt;/C&gt;&lt;D xsi:type="xsd:long"&gt;39&lt;/D&gt;&lt;/FQL&gt;&lt;FQL&gt;&lt;Q&gt;TAN^FMA_COS_DOWN("EPS","1M",+1,0,,,"PORTAGG","MEANR")&lt;/Q&gt;&lt;R&gt;1&lt;/R&gt;&lt;C&gt;1&lt;/C&gt;&lt;D xsi:type="xsd:double"&gt;12&lt;/D&gt;&lt;/FQL&gt;&lt;FQL&gt;&lt;Q&gt;TAN^FMA_COS_UP("EPS","1M",+1,0,,,"PORTAGG","MEANR")&lt;/Q&gt;&lt;R&gt;1&lt;/R&gt;&lt;C&gt;1&lt;/C&gt;&lt;D xsi:type="xsd:double"&gt;14&lt;/D&gt;&lt;/FQL&gt;&lt;FQL&gt;&lt;Q&gt;ICLN^COUNT(OS_TOP_HLDG_NAME(ALL,0D,,MTD,,ALL,EQ))&lt;/Q&gt;&lt;R&gt;1&lt;/R&gt;&lt;C&gt;1&lt;/C&gt;&lt;D xsi:type="xsd:long"&gt;102&lt;/D&gt;&lt;/FQL&gt;&lt;FQL&gt;&lt;Q&gt;ICLN^FMA_COS_DOWN("EPS","1M",+1,0,,,"PORTAGG","MEANR")&lt;/Q&gt;&lt;R&gt;1&lt;/R&gt;&lt;C&gt;1&lt;/C&gt;&lt;D xsi:type="xsd:double"&gt;40&lt;/D&gt;&lt;/FQL&gt;&lt;FQL&gt;&lt;Q&gt;ICLN^FMA_COS_UP("EPS","1M",+1,0,,,"PORTAGG","MEANR")&lt;/Q&gt;&lt;R&gt;1&lt;/R&gt;&lt;C&gt;1&lt;/C&gt;&lt;D xsi:type="xsd:double"&gt;25&lt;/D&gt;&lt;/FQL&gt;&lt;FQL&gt;&lt;Q&gt;XOP^COUNT(OS_TOP_HLDG_NAME(ALL,0D,,MTD,,ALL,EQ))&lt;/Q&gt;&lt;R&gt;1&lt;/R&gt;&lt;C&gt;1&lt;/C&gt;&lt;D xsi:type="xsd:long"&gt;55&lt;/D&gt;&lt;/FQL&gt;&lt;FQL&gt;&lt;Q&gt;XOP^FMA_COS_DOWN("EPS","1M",+1,0,,,"PORTAGG","MEANR")&lt;/Q&gt;&lt;R&gt;1&lt;/R&gt;&lt;C&gt;1&lt;/C&gt;&lt;D xsi:type="xsd:double"&gt;42&lt;/D&gt;&lt;/FQL&gt;&lt;FQL&gt;&lt;Q&gt;XOP^FMA_COS_UP("EPS","1M",+1,0,,,"PORTAGG","MEANR")&lt;/Q&gt;&lt;R&gt;1&lt;/R&gt;&lt;C&gt;1&lt;/C&gt;&lt;D xsi:type="xsd:double"&gt;10&lt;/D&gt;&lt;/FQL&gt;&lt;FQL&gt;&lt;Q&gt;XLE^COUNT(OS_TOP_HLDG_NAME(ALL,0D,,MTD,,ALL,EQ))&lt;/Q&gt;&lt;R&gt;1&lt;/R&gt;&lt;C&gt;1&lt;/C&gt;&lt;D xsi:type="xsd:long"&gt;25&lt;/D&gt;&lt;/FQL&gt;&lt;FQL&gt;&lt;Q&gt;XLE^FMA_COS_DOWN("EPS","1M",+1,0,,,"PORTAGG","MEANR")&lt;/Q&gt;&lt;R&gt;1&lt;/R&gt;&lt;C&gt;1&lt;/C&gt;&lt;D xsi:type="xsd:double"&gt;9&lt;/D&gt;&lt;/FQL&gt;&lt;FQL&gt;&lt;Q&gt;XLE^FMA_COS_UP("EPS","1M",+1,0,,,"PORTAGG","MEANR")&lt;/Q&gt;&lt;R&gt;1&lt;/R&gt;&lt;C&gt;1&lt;/C&gt;&lt;D xsi:type="xsd:double"&gt;12&lt;/D&gt;&lt;/FQL&gt;&lt;FQL&gt;&lt;Q&gt;MOO^COUNT(OS_TOP_HLDG_NAME(ALL,0D,,MTD,,ALL,EQ))&lt;/Q&gt;&lt;R&gt;1&lt;/R&gt;&lt;C&gt;1&lt;/C&gt;&lt;D xsi:type="xsd:long"&gt;49&lt;/D&gt;&lt;/FQL&gt;&lt;FQL&gt;&lt;Q&gt;MOO^FMA_COS_DOWN("EPS","1M",+1,0,,,"PORTAGG","MEANR")&lt;/Q&gt;&lt;R&gt;1&lt;/R&gt;&lt;C&gt;1&lt;/C&gt;&lt;D xsi:type="xsd:double"&gt;25&lt;/D&gt;&lt;/FQL&gt;&lt;FQL&gt;&lt;Q&gt;MOO^FMA_COS_UP("EPS","1M",+1,0,,,"PORTAGG","MEANR")&lt;/Q&gt;&lt;R&gt;1&lt;/R&gt;&lt;C&gt;1&lt;/C&gt;&lt;D xsi:type="xsd:double"&gt;8&lt;/D&gt;&lt;/FQL&gt;&lt;FQL&gt;&lt;Q&gt;LIT^COUNT(OS_TOP_HLDG_NAME(ALL,0D,,MTD,,ALL,EQ))&lt;/Q&gt;&lt;R&gt;1&lt;/R&gt;&lt;C&gt;1&lt;/C&gt;&lt;D xsi:type="xsd:long"&gt;41&lt;/D&gt;&lt;/FQL&gt;&lt;FQL&gt;&lt;Q&gt;LIT^FMA_COS_DOWN("EPS","1M",+1,0,,,"PORTAGG","MEANR")&lt;/Q&gt;&lt;R&gt;1&lt;/R&gt;&lt;C&gt;1&lt;/C&gt;&lt;D xsi:type="xsd:double"&gt;25&lt;/D&gt;&lt;/FQL&gt;&lt;FQL&gt;&lt;Q&gt;LIT^FMA_COS_UP("EPS","1M",+1,0,,,"PORTAGG","MEANR")&lt;/Q&gt;&lt;R&gt;1&lt;/R&gt;&lt;C&gt;1&lt;/C&gt;&lt;D xsi:type="xsd:double"&gt;8&lt;/D&gt;&lt;/FQL&gt;&lt;FQL&gt;&lt;Q&gt;PICK^COUNT(OS_TOP_HLDG_NAME(ALL,0D,,MTD,,ALL,EQ))&lt;/Q&gt;&lt;R&gt;1&lt;/R&gt;&lt;C&gt;1&lt;/C&gt;&lt;D xsi:type="xsd:long"&gt;256&lt;/D&gt;&lt;/FQL&gt;&lt;FQL&gt;&lt;Q&gt;PICK^FMA_COS_DOWN("EPS","1M",+1,0,,,"PORTAGG","MEANR")&lt;/Q&gt;&lt;R&gt;1&lt;/R&gt;&lt;C&gt;1&lt;/C&gt;&lt;D xsi:type="xsd:double"&gt;101&lt;/D&gt;&lt;/FQL&gt;&lt;FQL&gt;&lt;Q&gt;PICK^FMA_COS_UP("EPS","1M",+1,0,,,"PORTAGG","MEANR")&lt;/Q&gt;&lt;R&gt;1&lt;/R&gt;&lt;C&gt;1&lt;/C&gt;&lt;D xsi:type="xsd:double"&gt;68&lt;/D&gt;&lt;/FQL&gt;&lt;FQL&gt;&lt;Q&gt;COPX^COUNT(OS_TOP_HLDG_NAME(ALL,0D,,MTD,,ALL,EQ))&lt;/Q&gt;&lt;R&gt;1&lt;/R&gt;&lt;C&gt;1&lt;/C&gt;&lt;D xsi:type="xsd:long"&gt;38&lt;/D&gt;&lt;/FQL&gt;&lt;FQL&gt;&lt;Q&gt;COPX^FMA_COS_DOWN("EPS","1M",+1,0,,,"PORTAGG","MEANR")&lt;/Q&gt;&lt;R&gt;1&lt;/R&gt;&lt;C&gt;1&lt;/C&gt;&lt;D xsi:type="xsd:double"&gt;18&lt;/D&gt;&lt;/FQL&gt;&lt;FQL&gt;&lt;Q&gt;COPX^FMA_COS_UP("EPS","1M",+1,0,,,"PORTAGG","MEANR")&lt;/Q&gt;&lt;R&gt;1&lt;/R&gt;&lt;C&gt;1&lt;/C&gt;&lt;D xsi:type="xsd:double"&gt;9&lt;/D&gt;&lt;/FQL&gt;&lt;FQL&gt;&lt;Q&gt;GDX^COUNT(OS_TOP_HLDG_NAME(ALL,0D,,MTD,,ALL,EQ))&lt;/Q&gt;&lt;R&gt;1&lt;/R&gt;&lt;C&gt;1&lt;/C&gt;&lt;D xsi:type="xsd:long"&gt;52&lt;/D&gt;&lt;/FQL&gt;&lt;FQL&gt;&lt;Q&gt;GDX^FMA_COS_DOWN("EPS","1M",+1,0,,,"PORTAGG","MEANR")&lt;/Q&gt;&lt;R&gt;1&lt;/R&gt;&lt;C&gt;1&lt;/C&gt;&lt;D xsi:type="xsd:double"&gt;21&lt;/D&gt;&lt;/FQL&gt;&lt;FQL&gt;&lt;Q&gt;GDX^FMA_COS_UP("EPS","1M",+1,0,,,"PORTAGG","MEANR")&lt;/Q&gt;&lt;R&gt;1&lt;/R&gt;&lt;C&gt;1&lt;/C&gt;&lt;D xsi:type="xsd:double"&gt;27&lt;/D&gt;&lt;/FQL&gt;&lt;FQL&gt;&lt;Q&gt;XLB^COUNT(OS_TOP_HLDG_NAME(ALL,0D,,MTD,,ALL,EQ))&lt;/Q&gt;&lt;R&gt;1&lt;/R&gt;&lt;C&gt;1&lt;/C&gt;&lt;D xsi:type="xsd:long"&gt;30&lt;/D&gt;&lt;/FQL&gt;&lt;FQL&gt;&lt;Q&gt;XLB^FMA_COS_DOWN("EPS","1M",+1,0,,,"PORTAGG","MEANR")&lt;/Q&gt;&lt;R&gt;1&lt;/R&gt;&lt;C&gt;1&lt;/C&gt;&lt;D xsi:type="xsd:double"&gt;12&lt;/D&gt;&lt;/FQL&gt;&lt;FQL&gt;&lt;Q&gt;XLB^FMA_COS_UP("EPS","1M",+1,0,,,"PORTAGG","MEANR")&lt;/Q&gt;&lt;R&gt;1&lt;/R&gt;&lt;C&gt;1&lt;/C&gt;&lt;D xsi:type="xsd:double"&gt;15&lt;/D&gt;&lt;/FQL&gt;&lt;FQL&gt;&lt;Q&gt;XLP^COUNT(OS_TOP_HLDG_NAME(ALL,0D,,MTD,,ALL,EQ))&lt;/Q&gt;&lt;R&gt;1&lt;/R&gt;&lt;C&gt;1&lt;/C&gt;&lt;D xsi:type="xsd:long"&gt;39&lt;/D&gt;&lt;/FQL&gt;&lt;FQL&gt;&lt;Q&gt;XLP^FMA_COS_DOWN("EPS","1M",+1,0,,,"PORTAGG","MEANR")&lt;/Q&gt;&lt;R&gt;1&lt;/R&gt;&lt;C&gt;1&lt;/C&gt;&lt;D xsi:type="xsd:double"&gt;15&lt;/D&gt;&lt;/FQL&gt;&lt;FQL&gt;&lt;Q&gt;XLP^FMA_COS_UP("EPS","1M",+1,0,,,"PORTAGG","MEANR")&lt;/Q&gt;&lt;R&gt;1&lt;/R&gt;&lt;C&gt;1&lt;/C&gt;&lt;D xsi:type="xsd:double"&gt;18&lt;/D&gt;&lt;/FQL&gt;&lt;FQL&gt;&lt;Q&gt;XRT^COUNT(OS_TOP_HLDG_NAME(ALL,0D,,MTD,,ALL,EQ))&lt;/Q&gt;&lt;R&gt;1&lt;/R&gt;&lt;C&gt;1&lt;/C&gt;&lt;D xsi:type="xsd:long"&gt;78&lt;/D&gt;&lt;/FQL&gt;&lt;FQL&gt;&lt;Q&gt;XRT^FMA_COS_DOWN("EPS","1M",+1,0,,,"PORTAGG","MEANR")&lt;/Q&gt;&lt;R&gt;1&lt;/R&gt;&lt;C&gt;1&lt;/C&gt;&lt;D xsi:type="xsd:double"&gt;18&lt;/D&gt;&lt;/FQL&gt;&lt;FQL&gt;&lt;Q&gt;XRT^FMA_COS_UP("EPS","1M",+1,0,,,"PORTAGG","MEANR")&lt;/Q&gt;&lt;R&gt;1&lt;/R&gt;&lt;C&gt;1&lt;/C&gt;&lt;D xsi:type="xsd:double"&gt;23&lt;/D&gt;&lt;/FQL&gt;&lt;FQL&gt;&lt;Q&gt;XLY^COUNT(OS_TOP_HLDG_NAME(ALL,0D,,MTD,,ALL,EQ))&lt;/Q&gt;&lt;R&gt;1&lt;/R&gt;&lt;C&gt;1&lt;/C&gt;&lt;D xsi:type="xsd:long"&gt;54&lt;/D&gt;&lt;/FQL&gt;&lt;FQL&gt;&lt;Q&gt;XLY^FMA_COS_DOWN("EPS","1M",+1,0,,,"PORTAGG","MEANR")&lt;/Q&gt;&lt;R&gt;1&lt;/R&gt;&lt;C&gt;1&lt;/C&gt;&lt;D xsi:type="xsd:double"&gt;9&lt;/D&gt;&lt;/FQL&gt;&lt;FQL&gt;&lt;Q&gt;XLY^FMA_COS_UP("EPS","1M",+1,0,,,"PORTAGG","MEANR")&lt;/Q&gt;&lt;R&gt;1&lt;/R&gt;&lt;C&gt;1&lt;/C&gt;&lt;D xsi:type="xsd:double"&gt;32&lt;/D&gt;&lt;/FQL&gt;&lt;FQL&gt;&lt;Q&gt;IBB^COUNT(OS_TOP_HLDG_NAME(ALL,0D,,MTD,,ALL,EQ))&lt;/Q&gt;&lt;R&gt;1&lt;/R&gt;&lt;C&gt;1&lt;/C&gt;&lt;D xsi:type="xsd:long"&gt;223&lt;/D&gt;&lt;/FQL&gt;&lt;FQL&gt;&lt;Q&gt;IBB^FMA_COS_DOWN("EPS","1M",+1,0,,,"PORTAGG","MEANR")&lt;/Q&gt;&lt;R&gt;1&lt;/R&gt;&lt;C&gt;1&lt;/C&gt;&lt;D </t>
        </r>
      </text>
    </comment>
    <comment ref="A6" authorId="0" shapeId="0" xr:uid="{0E26EAC4-50A2-42B3-A9CB-0A4F29A8944F}">
      <text>
        <r>
          <rPr>
            <b/>
            <sz val="9"/>
            <color indexed="81"/>
            <rFont val="Tahoma"/>
            <family val="2"/>
          </rPr>
          <t>xsi:type="xsd:double"&gt;39&lt;/D&gt;&lt;/FQL&gt;&lt;FQL&gt;&lt;Q&gt;IBB^FMA_COS_UP("EPS","1M",+1,0,,,"PORTAGG","MEANR")&lt;/Q&gt;&lt;R&gt;1&lt;/R&gt;&lt;C&gt;1&lt;/C&gt;&lt;D xsi:type="xsd:double"&gt;72&lt;/D&gt;&lt;/FQL&gt;&lt;FQL&gt;&lt;Q&gt;XLV^COUNT(OS_TOP_HLDG_NAME(ALL,0D,,MTD,,ALL,EQ))&lt;/Q&gt;&lt;R&gt;1&lt;/R&gt;&lt;C&gt;1&lt;/C&gt;&lt;D xsi:type="xsd:long"&gt;65&lt;/D&gt;&lt;/FQL&gt;&lt;FQL&gt;&lt;Q&gt;XLV^FMA_COS_DOWN("EPS","1M",+1,0,,,"PORTAGG","MEANR")&lt;/Q&gt;&lt;R&gt;1&lt;/R&gt;&lt;C&gt;1&lt;/C&gt;&lt;D xsi:type="xsd:double"&gt;14&lt;/D&gt;&lt;/FQL&gt;&lt;FQL&gt;&lt;Q&gt;XLV^FMA_COS_UP("EPS","1M",+1,0,,,"PORTAGG","MEANR")&lt;/Q&gt;&lt;R&gt;1&lt;/R&gt;&lt;C&gt;1&lt;/C&gt;&lt;D xsi:type="xsd:double"&gt;39&lt;/D&gt;&lt;/FQL&gt;&lt;FQL&gt;&lt;Q&gt;SMH^COUNT(OS_TOP_HLDG_NAME(ALL,0D,,MTD,,ALL,EQ))&lt;/Q&gt;&lt;R&gt;1&lt;/R&gt;&lt;C&gt;1&lt;/C&gt;&lt;D xsi:type="xsd:long"&gt;26&lt;/D&gt;&lt;/FQL&gt;&lt;FQL&gt;&lt;Q&gt;SMH^FMA_COS_DOWN("EPS","1M",+1,0,,,"PORTAGG","MEANR")&lt;/Q&gt;&lt;R&gt;1&lt;/R&gt;&lt;C&gt;1&lt;/C&gt;&lt;D xsi:type="xsd:double"&gt;6&lt;/D&gt;&lt;/FQL&gt;&lt;FQL&gt;&lt;Q&gt;SMH^FMA_COS_UP("EPS","1M",+1,0,,,"PORTAGG","MEANR")&lt;/Q&gt;&lt;R&gt;1&lt;/R&gt;&lt;C&gt;1&lt;/C&gt;&lt;D xsi:type="xsd:double"&gt;17&lt;/D&gt;&lt;/FQL&gt;&lt;FQL&gt;&lt;Q&gt;PTF^COUNT(OS_TOP_HLDG_NAME(ALL,0D,,MTD,,ALL,EQ))&lt;/Q&gt;&lt;R&gt;1&lt;/R&gt;&lt;C&gt;1&lt;/C&gt;&lt;D xsi:type="xsd:long"&gt;39&lt;/D&gt;&lt;/FQL&gt;&lt;FQL&gt;&lt;Q&gt;PTF^FMA_COS_DOWN("EPS","1M",+1,0,,,"PORTAGG","MEANR")&lt;/Q&gt;&lt;R&gt;1&lt;/R&gt;&lt;C&gt;1&lt;/C&gt;&lt;D xsi:type="xsd:double"&gt;6&lt;/D&gt;&lt;/FQL&gt;&lt;FQL&gt;&lt;Q&gt;PTF^FMA_COS_UP("EPS","1M",+1,0,,,"PORTAGG","MEANR")&lt;/Q&gt;&lt;R&gt;1&lt;/R&gt;&lt;C&gt;1&lt;/C&gt;&lt;D xsi:type="xsd:double"&gt;20&lt;/D&gt;&lt;/FQL&gt;&lt;FQL&gt;&lt;Q&gt;IGV^COUNT(OS_TOP_HLDG_NAME(ALL,0D,,MTD,,ALL,EQ))&lt;/Q&gt;&lt;R&gt;1&lt;/R&gt;&lt;C&gt;1&lt;/C&gt;&lt;D xsi:type="xsd:long"&gt;117&lt;/D&gt;&lt;/FQL&gt;&lt;FQL&gt;&lt;Q&gt;IGV^FMA_COS_DOWN("EPS","1M",+1,0,,,"PORTAGG","MEANR")&lt;/Q&gt;&lt;R&gt;1&lt;/R&gt;&lt;C&gt;1&lt;/C&gt;&lt;D xsi:type="xsd:double"&gt;20&lt;/D&gt;&lt;/FQL&gt;&lt;FQL&gt;&lt;Q&gt;IGV^FMA_COS_UP("EPS","1M",+1,0,,,"PORTAGG","MEANR")&lt;/Q&gt;&lt;R&gt;1&lt;/R&gt;&lt;C&gt;1&lt;/C&gt;&lt;D xsi:type="xsd:double"&gt;39&lt;/D&gt;&lt;/FQL&gt;&lt;FQL&gt;&lt;Q&gt;XLK^COUNT(OS_TOP_HLDG_NAME(ALL,0D,,MTD,,ALL,EQ))&lt;/Q&gt;&lt;R&gt;1&lt;/R&gt;&lt;C&gt;1&lt;/C&gt;&lt;D xsi:type="xsd:long"&gt;66&lt;/D&gt;&lt;/FQL&gt;&lt;FQL&gt;&lt;Q&gt;XLK^FMA_COS_DOWN("EPS","1M",+1,0,,,"PORTAGG","MEANR")&lt;/Q&gt;&lt;R&gt;1&lt;/R&gt;&lt;C&gt;1&lt;/C&gt;&lt;D xsi:type="xsd:double"&gt;18&lt;/D&gt;&lt;/FQL&gt;&lt;FQL&gt;&lt;Q&gt;XLK^FMA_COS_UP("EPS","1M",+1,0,,,"PORTAGG","MEANR")&lt;/Q&gt;&lt;R&gt;1&lt;/R&gt;&lt;C&gt;1&lt;/C&gt;&lt;D xsi:type="xsd:double"&gt;32&lt;/D&gt;&lt;/FQL&gt;&lt;FQL&gt;&lt;Q&gt;ITB^COUNT(OS_TOP_HLDG_NAME(ALL,0D,,MTD,,ALL,EQ))&lt;/Q&gt;&lt;R&gt;1&lt;/R&gt;&lt;C&gt;1&lt;/C&gt;&lt;D xsi:type="xsd:long"&gt;48&lt;/D&gt;&lt;/FQL&gt;&lt;FQL&gt;&lt;Q&gt;ITB^FMA_COS_DOWN("EPS","1M",+1,0,,,"PORTAGG","MEANR")&lt;/Q&gt;&lt;R&gt;1&lt;/R&gt;&lt;C&gt;1&lt;/C&gt;&lt;D xsi:type="xsd:double"&gt;8&lt;/D&gt;&lt;/FQL&gt;&lt;FQL&gt;&lt;Q&gt;ITB^FMA_COS_UP("EPS","1M",+1,0,,,"PORTAGG","MEANR")&lt;/Q&gt;&lt;R&gt;1&lt;/R&gt;&lt;C&gt;1&lt;/C&gt;&lt;D xsi:type="xsd:double"&gt;23&lt;/D&gt;&lt;/FQL&gt;&lt;FQL&gt;&lt;Q&gt;IYT^COUNT(OS_TOP_HLDG_NAME(ALL,0D,,MTD,,ALL,EQ))&lt;/Q&gt;&lt;R&gt;1&lt;/R&gt;&lt;C&gt;1&lt;/C&gt;&lt;D xsi:type="xsd:long"&gt;45&lt;/D&gt;&lt;/FQL&gt;&lt;FQL&gt;&lt;Q&gt;IYT^FMA_COS_DOWN("EPS","1M",+1,0,,,"PORTAGG","MEANR")&lt;/Q&gt;&lt;R&gt;1&lt;/R&gt;&lt;C&gt;1&lt;/C&gt;&lt;D xsi:type="xsd:double"&gt;13&lt;/D&gt;&lt;/FQL&gt;&lt;FQL&gt;&lt;Q&gt;IYT^FMA_COS_UP("EPS","1M",+1,0,,,"PORTAGG","MEANR")&lt;/Q&gt;&lt;R&gt;1&lt;/R&gt;&lt;C&gt;1&lt;/C&gt;&lt;D xsi:type="xsd:double"&gt;22&lt;/D&gt;&lt;/FQL&gt;&lt;FQL&gt;&lt;Q&gt;ITA^COUNT(OS_TOP_HLDG_NAME(ALL,0D,,MTD,,ALL,EQ))&lt;/Q&gt;&lt;R&gt;1&lt;/R&gt;&lt;C&gt;1&lt;/C&gt;&lt;D xsi:type="xsd:long"&gt;37&lt;/D&gt;&lt;/FQL&gt;&lt;FQL&gt;&lt;Q&gt;ITA^FMA_COS_DOWN("EPS","1M",+1,0,,,"PORTAGG","MEANR")&lt;/Q&gt;&lt;R&gt;1&lt;/R&gt;&lt;C&gt;1&lt;/C&gt;&lt;D xsi:type="xsd:double"&gt;11&lt;/D&gt;&lt;/FQL&gt;&lt;FQL&gt;&lt;Q&gt;ITA^FMA_COS_UP("EPS","1M",+1,0,,,"PORTAGG","MEANR")&lt;/Q&gt;&lt;R&gt;1&lt;/R&gt;&lt;C&gt;1&lt;/C&gt;&lt;D xsi:type="xsd:double"&gt;9&lt;/D&gt;&lt;/FQL&gt;&lt;FQL&gt;&lt;Q&gt;PRN^COUNT(OS_TOP_HLDG_NAME(ALL,0D,,MTD,,ALL,EQ))&lt;/Q&gt;&lt;R&gt;1&lt;/R&gt;&lt;C&gt;1&lt;/C&gt;&lt;D xsi:type="xsd:long"&gt;44&lt;/D&gt;&lt;/FQL&gt;&lt;FQL&gt;&lt;Q&gt;PRN^FMA_COS_DOWN("EPS","1M",+1,0,,,"PORTAGG","MEANR")&lt;/Q&gt;&lt;R&gt;1&lt;/R&gt;&lt;C&gt;1&lt;/C&gt;&lt;D xsi:type="xsd:double"&gt;10&lt;/D&gt;&lt;/FQL&gt;&lt;FQL&gt;&lt;Q&gt;PRN^FMA_COS_UP("EPS","1M",+1,0,,,"PORTAGG","MEANR")&lt;/Q&gt;&lt;R&gt;1&lt;/R&gt;&lt;C&gt;1&lt;/C&gt;&lt;D xsi:type="xsd:double"&gt;19&lt;/D&gt;&lt;/FQL&gt;&lt;FQL&gt;&lt;Q&gt;PSCI^COUNT(OS_TOP_HLDG_NAME(ALL,0D,,MTD,,ALL,EQ))&lt;/Q&gt;&lt;R&gt;1&lt;/R&gt;&lt;C&gt;1&lt;/C&gt;&lt;D xsi:type="xsd:long"&gt;97&lt;/D&gt;&lt;/FQL&gt;&lt;FQL&gt;&lt;Q&gt;PSCI^FMA_COS_DOWN("EPS","1M",+1,0,,,"PORTAGG","MEANR")&lt;/Q&gt;&lt;R&gt;1&lt;/R&gt;&lt;C&gt;1&lt;/C&gt;&lt;D xsi:type="xsd:double"&gt;16&lt;/D&gt;&lt;/FQL&gt;&lt;FQL&gt;&lt;Q&gt;PSCI^FMA_COS_UP("EPS","1M",+1,0,,,"PORTAGG","MEANR")&lt;/Q&gt;&lt;R&gt;1&lt;/R&gt;&lt;C&gt;1&lt;/C&gt;&lt;D xsi:type="xsd:double"&gt;29&lt;/D&gt;&lt;/FQL&gt;&lt;FQL&gt;&lt;Q&gt;XLI^COUNT(OS_TOP_HLDG_NAME(ALL,0D,,MTD,,ALL,EQ))&lt;/Q&gt;&lt;R&gt;1&lt;/R&gt;&lt;C&gt;1&lt;/C&gt;&lt;D xsi:type="xsd:long"&gt;80&lt;/D&gt;&lt;/FQL&gt;&lt;FQL&gt;&lt;Q&gt;XLI^FMA_COS_DOWN("EPS","1M",+1,0,,,"PORTAGG","MEANR")&lt;/Q&gt;&lt;R&gt;1&lt;/R&gt;&lt;C&gt;1&lt;/C&gt;&lt;D xsi:type="xsd:double"&gt;10&lt;/D&gt;&lt;/FQL&gt;&lt;FQL&gt;&lt;Q&gt;XLI^FMA_COS_UP("EPS","1M",+1,0,,,"PORTAGG","MEANR")&lt;/Q&gt;&lt;R&gt;1&lt;/R&gt;&lt;C&gt;1&lt;/C&gt;&lt;D xsi:type="xsd:double"&gt;55&lt;/D&gt;&lt;/FQL&gt;&lt;FQL&gt;&lt;Q&gt;IYG^COUNT(OS_TOP_HLDG_NAME(ALL,0D,,MTD,,ALL,EQ))&lt;/Q&gt;&lt;R&gt;1&lt;/R&gt;&lt;C&gt;1&lt;/C&gt;&lt;D xsi:type="xsd:long"&gt;105&lt;/D&gt;&lt;/FQL&gt;&lt;FQL&gt;&lt;Q&gt;IYG^FMA_COS_DOWN("EPS","1M",+1,0,,,"PORTAGG","MEANR")&lt;/Q&gt;&lt;R&gt;1&lt;/R&gt;&lt;C&gt;1&lt;/C&gt;&lt;D xsi:type="xsd:double"&gt;35&lt;/D&gt;&lt;/FQL&gt;&lt;FQL&gt;&lt;Q&gt;IYG^FMA_COS_UP("EPS","1M",+1,0,,,"PORTAGG","MEANR")&lt;/Q&gt;&lt;R&gt;1&lt;/R&gt;&lt;C&gt;1&lt;/C&gt;&lt;D xsi:type="xsd:double"&gt;58&lt;/D&gt;&lt;/FQL&gt;&lt;FQL&gt;&lt;Q&gt;IAT^COUNT(OS_TOP_HLDG_NAME(ALL,0D,,MTD,,ALL,EQ))&lt;/Q&gt;&lt;R&gt;1&lt;/R&gt;&lt;C&gt;1&lt;/C&gt;&lt;D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xsi:type="xsd:double"&gt;19&lt;/D&gt;&lt;/FQL&gt;&lt;FQL&gt;&lt;Q&gt;IAT^FMA_COS_UP("EPS","1M",+1,0,,,"PORTAGG","MEANR")&lt;/Q&gt;&lt;R&gt;1&lt;/R&gt;&lt;C&gt;1&lt;/C&gt;&lt;D xsi:type="xsd:double"&gt;14&lt;/D&gt;&lt;/FQL&gt;&lt;FQL&gt;&lt;Q&gt;KIE^COUNT(OS_TOP_HLDG_NAME(ALL,0D,,MTD,,ALL,EQ))&lt;/Q&gt;&lt;R&gt;1&lt;/R&gt;&lt;C&gt;1&lt;/C&gt;&lt;D xsi:type="xsd:long"&gt;49&lt;/D&gt;&lt;/FQL&gt;&lt;FQL&gt;&lt;Q&gt;KIE^FMA_COS_DOWN("EPS","1M",+1,0,,,"PORTAGG","MEANR")&lt;/Q&gt;&lt;R&gt;1&lt;/R&gt;&lt;C&gt;1&lt;/C&gt;&lt;D xsi:type="xsd:double"&gt;17&lt;/D&gt;&lt;/FQL&gt;&lt;FQL&gt;&lt;Q&gt;KIE^FMA_COS_UP("EPS","1M",+1,0,,,"PORTAGG","MEANR")&lt;/Q&gt;&lt;R&gt;1&lt;/R&gt;&lt;C&gt;1&lt;/C&gt;&lt;D xsi:type="xsd:double"&gt;24&lt;/D&gt;&lt;/FQL&gt;&lt;FQL&gt;&lt;Q&gt;RWR^FG_COMPANY_NAME&lt;/Q&gt;&lt;R&gt;1&lt;/R&gt;&lt;C&gt;1&lt;/C&gt;&lt;D xsi:type="xsd:string"&gt;SPDR Dow Jones REIT ETF&lt;/D&gt;&lt;/FQL&gt;&lt;FQL&gt;&lt;Q&gt;VNQ^FG_COMPANY_NAME&lt;/Q&gt;&lt;R&gt;1&lt;/R&gt;&lt;C&gt;1&lt;/C&gt;&lt;D xsi:type="xsd:string"&gt;Vanguard Real Estate ETF&lt;/D&gt;&lt;/FQL&gt;&lt;FQL&gt;&lt;Q&gt;XTL^FG_COMPANY_NAME&lt;/Q&gt;&lt;R&gt;1&lt;/R&gt;&lt;C&gt;1&lt;/C&gt;&lt;D xsi:type="xsd:string"&gt;SPDR S&amp;amp;P Telecom ETF&lt;/D&gt;&lt;/FQL&gt;&lt;FQL&gt;&lt;Q&gt;XLU^FG_COMPANY_NAME&lt;/Q&gt;&lt;R&gt;1&lt;/R&gt;&lt;C&gt;1&lt;/C&gt;&lt;D xsi:type="xsd:string"&gt;Utilities Select Sector SPDR Fund&lt;/D&gt;&lt;/FQL&gt;&lt;FQL&gt;&lt;Q&gt;TAN^FG_COMPANY_NAME&lt;/Q&gt;&lt;R&gt;1&lt;/R&gt;&lt;C&gt;1&lt;/C&gt;&lt;D xsi:type="xsd:string"&gt;Invesco Solar ETF&lt;/D&gt;&lt;/FQL&gt;&lt;FQL&gt;&lt;Q&gt;ICLN^FG_COMPANY_NAME&lt;/Q&gt;&lt;R&gt;1&lt;/R&gt;&lt;C&gt;1&lt;/C&gt;&lt;D xsi:type="xsd:string"&gt;iShares Global Clean Energy ETF&lt;/D&gt;&lt;/FQL&gt;&lt;FQL&gt;&lt;Q&gt;XOP^FG_COMPANY_NAME&lt;/Q&gt;&lt;R&gt;1&lt;/R&gt;&lt;C&gt;1&lt;/C&gt;&lt;D xsi:type="xsd:string"&gt;SPDR S&amp;amp;P Oil &amp;amp; Gas Exploration &amp;amp; Production ETF&lt;/D&gt;&lt;/FQL&gt;&lt;FQL&gt;&lt;Q&gt;XLE^FG_COMPANY_NAME&lt;/Q&gt;&lt;R&gt;1&lt;/R&gt;&lt;C&gt;1&lt;/C&gt;&lt;D xsi:type="xsd:string"&gt;Energy Select Sector SPDR Fund&lt;/D&gt;&lt;/FQL&gt;&lt;FQL&gt;&lt;Q&gt;MOO^FG_COMPANY_NAME&lt;/Q&gt;&lt;R&gt;1&lt;/R&gt;&lt;C&gt;1&lt;/C&gt;&lt;D xsi:type="xsd:string"&gt;VanEck Agribusiness ETF&lt;/D&gt;&lt;/FQL&gt;&lt;FQL&gt;&lt;Q&gt;LIT^FG_COMPANY_NAME&lt;/Q&gt;&lt;R&gt;1&lt;/R&gt;&lt;C&gt;1&lt;/C&gt;&lt;D xsi:type="xsd:string"&gt;Global X Lithium &amp;amp; Battery Tech ETF&lt;/D&gt;&lt;/FQL&gt;&lt;FQL&gt;&lt;Q&gt;PICK^FG_COMPANY_NAME&lt;/Q&gt;&lt;R&gt;1&lt;/R&gt;&lt;C&gt;1&lt;/C&gt;&lt;D xsi:type="xsd:string"&gt;iShares MSCI Global Metals &amp;amp; Mining Producers ETF&lt;/D&gt;&lt;/FQL&gt;&lt;FQL&gt;&lt;Q&gt;COPX^FG_COMPANY_NAME&lt;/Q&gt;&lt;R&gt;1&lt;/R&gt;&lt;C&gt;1&lt;/C&gt;&lt;D xsi:type="xsd:string"&gt;Global X Copper Miners ETF&lt;/D&gt;&lt;/FQL&gt;&lt;FQL&gt;&lt;Q&gt;GDX^FG_COMPANY_NAME&lt;/Q&gt;&lt;R&gt;1&lt;/R&gt;&lt;C&gt;1&lt;/C&gt;&lt;D xsi:type="xsd:string"&gt;VanEck Gold Miners ETF&lt;/D&gt;&lt;/FQL&gt;&lt;FQL&gt;&lt;Q&gt;XLB^FG_COMPANY_NAME&lt;/Q&gt;&lt;R&gt;1&lt;/R&gt;&lt;C&gt;1&lt;/C&gt;&lt;D xsi:type="xsd:string"&gt;Materials Select Sector SPDR Fund&lt;/D&gt;&lt;/FQL&gt;&lt;FQL&gt;&lt;Q&gt;XLP^FG_COMPANY_NAME&lt;/Q&gt;&lt;R&gt;1&lt;/R&gt;&lt;C&gt;1&lt;/C&gt;&lt;D xsi:type="xsd:string"&gt;Consumer Staples Select Sector SPDR Fund&lt;/D&gt;&lt;/FQL&gt;&lt;FQL&gt;&lt;Q&gt;XRT^FG_COMPANY_NAME&lt;/Q&gt;&lt;R&gt;1&lt;/R&gt;&lt;C&gt;1&lt;/C&gt;&lt;D xsi:type="xsd:string"&gt;SPDR S&amp;amp;P Retail ETF&lt;/D&gt;&lt;/FQL&gt;&lt;FQL&gt;&lt;Q&gt;XLY^FG_COMPANY_NAME&lt;/Q&gt;&lt;R&gt;1&lt;/R&gt;&lt;C&gt;1&lt;/C&gt;&lt;D xsi:type="xsd:string"&gt;Consumer Discretionary Select Sector SPDR Fund&lt;/D&gt;&lt;/FQL&gt;&lt;FQL&gt;&lt;Q&gt;IBB^FG_COMPANY_NAME&lt;/Q&gt;&lt;R&gt;1&lt;/R&gt;&lt;C&gt;1&lt;/C&gt;&lt;D xsi:type="xsd:string"&gt;iShares Biotechnology ETF&lt;/D&gt;&lt;/FQL&gt;&lt;FQL&gt;&lt;Q&gt;XLV^FG_COMPANY_NAME&lt;/Q&gt;&lt;R&gt;1&lt;/R&gt;&lt;C&gt;1&lt;/C&gt;&lt;D xsi:type="xsd:string"&gt;Health Care Select Sector SPDR Fund&lt;/D&gt;&lt;/FQL&gt;&lt;FQL&gt;&lt;Q&gt;SMH^FG_COMPANY_NAME&lt;/Q&gt;&lt;R&gt;1&lt;/R&gt;&lt;C&gt;1&lt;/C&gt;&lt;D xsi:type="xsd:string"&gt;VanEck Semiconductor ETF&lt;/D&gt;&lt;/FQL&gt;&lt;FQL&gt;&lt;Q&gt;PTF^FG_COMPANY_NAME&lt;/Q&gt;&lt;R&gt;1&lt;/R&gt;&lt;C&gt;1&lt;/C&gt;&lt;D xsi:type="xsd:string"&gt;Invesco Dorsey Wright Technology Momentum ETF&lt;/D&gt;&lt;/FQL&gt;&lt;FQL&gt;&lt;Q&gt;IGV^FG_COMPANY_NAME&lt;/Q&gt;&lt;R&gt;1&lt;/R&gt;&lt;C&gt;1&lt;/C&gt;&lt;D xsi:type="xsd:string"&gt;iShares Expanded Tech-Software Sector ETF&lt;/D&gt;&lt;/FQL&gt;&lt;FQL&gt;&lt;Q&gt;XLK^FG_COMPANY_NAME&lt;/Q&gt;&lt;R&gt;1&lt;/R&gt;&lt;C&gt;1&lt;/C&gt;&lt;D xsi:type="xsd:string"&gt;Technology Select Sector SPDR Fund&lt;/D&gt;&lt;/FQL&gt;&lt;FQL&gt;&lt;Q&gt;ITB^FG_COMPANY_NAME&lt;/Q&gt;&lt;R&gt;1&lt;/R&gt;&lt;C&gt;1&lt;/C&gt;&lt;D xsi:type="xsd:string"&gt;iShares U.S. Home Construction ETF&lt;/D&gt;&lt;/FQL&gt;&lt;FQL&gt;&lt;Q&gt;IYT^FG_COMPANY_NAME&lt;/Q&gt;&lt;R&gt;1&lt;/R&gt;&lt;C&gt;1&lt;/C&gt;&lt;D xsi:type="xsd:string"&gt;iShares US Transportation ETF&lt;/D&gt;&lt;/FQL&gt;&lt;FQL&gt;&lt;Q&gt;ITA^FG_COMPANY_NAME&lt;/Q&gt;&lt;R&gt;1&lt;/R&gt;&lt;C&gt;1&lt;/C&gt;&lt;D xsi:type="xsd:string"&gt;iShares U.S. Aerospace &amp;amp; Defense ETF&lt;/D&gt;&lt;/FQL&gt;&lt;FQL&gt;&lt;Q&gt;PRN^FG_COMPANY_NAME&lt;/Q&gt;&lt;R&gt;1&lt;/R&gt;&lt;C&gt;1&lt;/C&gt;&lt;D xsi:type="xsd:string"&gt;Invesco Dorsey Wright Industrials Momentum ETF&lt;/D&gt;&lt;/FQL&gt;&lt;FQL&gt;&lt;Q&gt;PSCI^FG_COMPANY_NAME&lt;/Q&gt;&lt;R&gt;1&lt;/R&gt;&lt;C&gt;1&lt;/C&gt;&lt;D xsi:type="xsd:string"&gt;Invesco S&amp;amp;P SmallCap Industrials ETF&lt;/D&gt;&lt;/FQL&gt;&lt;FQL&gt;&lt;Q&gt;XLI^FG_COMPANY_NAME&lt;/Q&gt;&lt;R&gt;1&lt;/R&gt;&lt;C&gt;1&lt;/C&gt;&lt;D xsi:type="xsd:string"&gt;Industrial Select Sector SPDR Fund&lt;/D&gt;&lt;/FQL&gt;&lt;FQL&gt;&lt;Q&gt;IYG^FG_COMPANY_NAME&lt;/Q&gt;&lt;R&gt;1&lt;/R&gt;&lt;C&gt;1&lt;/C&gt;&lt;D xsi:type="xsd:string"&gt;iShares US Financial Services ETF&lt;/D&gt;&lt;/FQL&gt;&lt;FQL&gt;&lt;Q&gt;IAT^FG_COMPANY_NAME&lt;/Q&gt;&lt;R&gt;1&lt;/R&gt;&lt;C&gt;1&lt;/C&gt;&lt;D xsi:type="xsd:string"&gt;iShares U.S. Regional Banks ETF&lt;/D&gt;&lt;/FQL&gt;&lt;FQL&gt;&lt;Q&gt;KIE^FG_COMPANY_NAME&lt;/Q&gt;&lt;R&gt;1&lt;/R&gt;&lt;C&gt;1&lt;/C&gt;&lt;D xsi:type="xsd:string"&gt;SPDR S&amp;amp;P Insurance ETF&lt;/D&gt;&lt;/FQL&gt;&lt;FQL&gt;&lt;Q&gt;RWR^P_PRICE(0,-200D)&lt;/Q&gt;&lt;R&gt;201&lt;/R&gt;&lt;C&gt;1&lt;/C&gt;&lt;D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xsi:type="xsd:double"&gt;88.13&lt;/D&gt;&lt;D xsi:type="xsd:double"&gt;85.8&lt;/D&gt;&lt;D xsi:type="xsd:double"&gt;87.15&lt;/D&gt;&lt;D xsi:type="xsd:double"&gt;88.62&lt;/D&gt;&lt;D xsi:type="xsd:double"&gt;89.13&lt;/D&gt;&lt;D xsi:type="xsd:double"&gt;91.11&lt;/D&gt;&lt;D xsi:type="xsd:double"&gt;90.86&lt;/D&gt;&lt;D xsi:type="xsd:double"&gt;90.62&lt;/D&gt;&lt;D xsi:type="xsd:double"&gt;90.26&lt;/D&gt;&lt;D xsi:type="xsd:double"&gt;89.74&lt;/D&gt;&lt;D xsi:type="xsd:double"&gt;89.88&lt;/D&gt;&lt;D xsi:type="xsd:double"&gt;90.35&lt;/D&gt;&lt;D xsi:type="xsd:double"&gt;90.96&lt;/D&gt;&lt;D xsi:type="xsd:double"&gt;89.23&lt;/D&gt;&lt;D xsi:type="xsd:double"&gt;88.38&lt;/D&gt;&lt;D xsi:type="xsd:double"&gt;88.9&lt;/D&gt;&lt;D xsi:type="xsd:double"&gt;86.87&lt;/D&gt;&lt;D xsi:type="xsd:double"&gt;86.9&lt;/D&gt;&lt;D xsi:type="xsd:double"&gt;86.56&lt;/D&gt;&lt;D xsi:type="xsd:double"&gt;86.09&lt;/D&gt;&lt;D xsi:type="xsd:double"&gt;84.86&lt;/D&gt;&lt;D xsi:type="xsd:double"&gt;84.89&lt;/D&gt;&lt;D xsi:type="xsd:double"&gt;86.7&lt;/D&gt;&lt;D xsi:type="xsd:double"&gt;87.24&lt;/D&gt;&lt;D xsi:type="xsd:double"&gt;86.72&lt;/D&gt;&lt;D xsi:type="xsd:double"&gt;86.87&lt;/D&gt;&lt;D xsi:type="xsd:double"&gt;87.48&lt;/D&gt;&lt;D xsi:type="xsd:double"&gt;86.44&lt;/D&gt;&lt;D xsi:type="xsd:double"&gt;88.9&lt;/D&gt;&lt;D xsi:type="xsd:double"&gt;88.76&lt;/D&gt;&lt;D xsi:type="xsd:double"&gt;88.96&lt;/D&gt;&lt;D xsi:type="xsd:double"&gt;89.93&lt;/D&gt;&lt;D xsi:type="xsd:double"&gt;89.03&lt;/D&gt;&lt;D xsi:type="xsd:double"&gt;89.61&lt;/D&gt;&lt;D xsi:type="xsd:double"&gt;90.03&lt;/D&gt;&lt;D xsi:type="xsd:double"&gt;88.37&lt;/D&gt;&lt;D xsi:type="xsd:double"&gt;87.41&lt;/D&gt;&lt;D xsi:type="xsd:double"&gt;87.5&lt;/D&gt;&lt;D xsi:type="xsd:double"&gt;88.78&lt;/D&gt;&lt;D xsi:type="xsd:double"&gt;89.41&lt;/D&gt;&lt;D xsi:type="xsd:double"&gt;88.12&lt;/D&gt;&lt;D xsi:type="xsd:double"&gt;86.33&lt;/D&gt;&lt;D xsi:type="xsd:double"&gt;87.08&lt;/D&gt;&lt;/FQL&gt;&lt;FQL&gt;&lt;Q&gt;VNQ^P_PRICE(0,-200D)&lt;/Q&gt;&lt;R&gt;201&lt;/R&gt;&lt;C&gt;1&lt;/C&gt;&lt;D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xsi:type="xsd:double"&gt;81.98&lt;/D&gt;&lt;D xsi:type="xsd:double"&gt;80.13&lt;/D&gt;&lt;D xsi:type="xsd:double"&gt;81.25&lt;/D&gt;&lt;D xsi:type="xsd:double"&gt;82.43&lt;/D&gt;&lt;D xsi:type="xsd:double"&gt;82.93&lt;/D&gt;&lt;D xsi:type="xsd:double"&gt;83.92&lt;/D&gt;&lt;D xsi:type="xsd:double"&gt;83.98&lt;/D&gt;&lt;D xsi:type="xsd:double"&gt;83.54&lt;/D&gt;&lt;D xsi:type="xsd:double"&gt;83.23&lt;/D&gt;&lt;D xsi:type="xsd:double"&gt;82.7&lt;/D&gt;&lt;D xsi:type="xsd:double"&gt;82.68&lt;/D&gt;&lt;D xsi:type="xsd:double"&gt;83.16&lt;/D&gt;&lt;D xsi:type="xsd:double"&gt;83.68&lt;/D&gt;&lt;D xsi:type="xsd:double"&gt;82.17&lt;/D&gt;&lt;D xsi:type="xsd:double"&gt;81.39&lt;/D&gt;&lt;D xsi:type="xsd:double"&gt;81.96&lt;/D&gt;&lt;D xsi:type="xsd:double"&gt;80.01&lt;/D&gt;&lt;D xsi:type="xsd:double"&gt;80&lt;/D&gt;&lt;D xsi:type="xsd:double"&gt;79.6&lt;/D&gt;&lt;D xsi:type="xsd:double"&gt;79.3&lt;/D&gt;&lt;D xsi:type="xsd:double"&gt;78.4&lt;/D&gt;&lt;D xsi:type="xsd:double"&gt;78.41&lt;/D&gt;&lt;D xsi:type="xsd:double"&gt;80.13&lt;/D&gt;&lt;D xsi:type="xsd:double"&gt;80.89&lt;/D&gt;&lt;D xsi:type="xsd:double"&gt;80.4&lt;/D&gt;&lt;D xsi:type="xsd:double"&gt;80.53&lt;/D&gt;&lt;D xsi:type="xsd:double"&gt;80.92&lt;/D&gt;&lt;D xsi:type="xsd:double"&gt;79.84&lt;/D&gt;&lt;D xsi:type="xsd:double"&gt;81.89&lt;/D&gt;&lt;D xsi:type="xsd:double"&gt;82.03&lt;/D&gt;&lt;D xsi:type="xsd:double"&gt;82.04&lt;/D&gt;&lt;D xsi:type="xsd:double"&gt;82.95&lt;/D&gt;&lt;D xsi:type="xsd:double"&gt;82.16&lt;/D&gt;&lt;D xsi:type="xsd:double"&gt;82.51&lt;/D&gt;&lt;D xsi:type="xsd:double"&gt;82.99&lt;/D&gt;&lt;D xsi:type="xsd:double"&gt;81.63&lt;/D&gt;&lt;D xsi:type="xsd:double"&gt;80.96&lt;/D&gt;&lt;D xsi:type="xsd:double"&gt;81.28&lt;/D&gt;&lt;D xsi:type="xsd:double"&gt;82.68&lt;/D&gt;&lt;D xsi:type="xsd:double"&gt;83.3&lt;/D&gt;&lt;D xsi:type="xsd:double"&gt;82.29&lt;/D&gt;&lt;D xsi:type="xsd:double"&gt;80.47&lt;/D&gt;&lt;D xsi:type="xsd:double"&gt;81.25&lt;/D&gt;&lt;/FQL&gt;&lt;FQL&gt;&lt;Q&gt;XTL^P_PRICE(0,-200D)&lt;/Q&gt;&lt;R&gt;201&lt;/R&gt;&lt;C&gt;1&lt;/C&gt;&lt;D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xsi:type="xsd:double"&gt;73.99&lt;/D&gt;&lt;D xsi:type="xsd:double"&gt;73.1359&lt;/D&gt;&lt;D xsi:type="xsd:double"&gt;74.23&lt;/D&gt;&lt;D xsi:type="xsd:double"&gt;74.6944&lt;/D&gt;&lt;D xsi:type="xsd:double"&gt;76.1&lt;/D&gt;&lt;D xsi:type="xsd:double"&gt;77.1&lt;/D&gt;&lt;D xsi:type="xsd:double"&gt;77.3728&lt;/D&gt;&lt;D xsi:type="xsd:double"&gt;76.597&lt;/D&gt;&lt;D xsi:type="xsd:double"&gt;76.4555&lt;/D&gt;&lt;D xsi:type="xsd:double"&gt;75.896&lt;/D&gt;&lt;D xsi:type="xsd:double"&gt;74.5598&lt;/D&gt;&lt;D xsi:type="xsd:double"&gt;74.803&lt;/D&gt;&lt;D xsi:type="xsd:double"&gt;74.8574&lt;/D&gt;&lt;D xsi:type="xsd:double"&gt;73.55&lt;/D&gt;&lt;D xsi:type="xsd:double"&gt;73.21&lt;/D&gt;&lt;D xsi:type="xsd:double"&gt;74.42&lt;/D&gt;&lt;D xsi:type="xsd:double"&gt;73.0267&lt;/D&gt;&lt;D xsi:type="xsd:double"&gt;72.94&lt;/D&gt;&lt;D xsi:type="xsd:double"&gt;73.4928&lt;/D&gt;&lt;D xsi:type="xsd:double"&gt;73.0573&lt;/D&gt;&lt;D xsi:type="xsd:double"&gt;71.0609&lt;/D&gt;&lt;D xsi:type="xsd:double"&gt;71&lt;/D&gt;&lt;D xsi:type="xsd:double"&gt;72.207&lt;/D&gt;&lt;D xsi:type="xsd:double"&gt;72.9&lt;/D&gt;&lt;D xsi:type="xsd:double"&gt;72.2349&lt;/D&gt;&lt;D xsi:type="xsd:double"&gt;72.3388&lt;/D&gt;&lt;D xsi:type="xsd:double"&gt;71.7885&lt;/D&gt;&lt;D xsi:type="xsd:double"&gt;70.69&lt;/D&gt;&lt;D xsi:type="xsd:double"&gt;71.6837&lt;/D&gt;&lt;D xsi:type="xsd:double"&gt;70.8099&lt;/D&gt;&lt;D xsi:type="xsd:double"&gt;70.5938&lt;/D&gt;&lt;D xsi:type="xsd:double"&gt;71.1717&lt;/D&gt;&lt;D xsi:type="xsd:double"&gt;71.2945&lt;/D&gt;&lt;D xsi:type="xsd:double"&gt;71.155&lt;/D&gt;&lt;D xsi:type="xsd:double"&gt;71.64&lt;/D&gt;&lt;D xsi:type="xsd:double"&gt;72.2666&lt;/D&gt;&lt;D xsi:type="xsd:double"&gt;72.7947&lt;/D&gt;&lt;D xsi:type="xsd:double"&gt;72.97&lt;/D&gt;&lt;D xsi:type="xsd:double"&gt;75.07&lt;/D&gt;&lt;D xsi:type="xsd:double"&gt;75.08&lt;/D&gt;&lt;D xsi:type="xsd:double"&gt;73.9902&lt;/D&gt;&lt;D xsi:type="xsd:double"&gt;72.9564&lt;/D&gt;&lt;D xsi:type="xsd:double"&gt;73.7129&lt;/D&gt;&lt;/FQL&gt;&lt;FQL&gt;&lt;Q&gt;XLU^P_PRICE(0,-200D)&lt;/Q&gt;&lt;R&gt;201&lt;/R&gt;&lt;C&gt;1&lt;/C&gt;&lt;D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</t>
        </r>
      </text>
    </comment>
    <comment ref="A7" authorId="0" shapeId="0" xr:uid="{25F5AF74-6DE3-4D26-8BC1-E5D5264F063B}">
      <text>
        <r>
          <rPr>
            <b/>
            <sz val="9"/>
            <color indexed="81"/>
            <rFont val="Tahoma"/>
            <family val="2"/>
          </rPr>
          <t>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xsi:type="xsd:double"&gt;65.67&lt;/D&gt;&lt;D xsi:type="xsd:double"&gt;65.03&lt;/D&gt;&lt;D xsi:type="xsd:double"&gt;66&lt;/D&gt;&lt;D xsi:type="xsd:double"&gt;66.51&lt;/D&gt;&lt;D xsi:type="xsd:double"&gt;65.98&lt;/D&gt;&lt;D xsi:type="xsd:double"&gt;67.3&lt;/D&gt;&lt;D xsi:type="xsd:double"&gt;66.94&lt;/D&gt;&lt;D xsi:type="xsd:double"&gt;66.22&lt;/D&gt;&lt;D xsi:type="xsd:double"&gt;66.26&lt;/D&gt;&lt;D xsi:type="xsd:double"&gt;66.27&lt;/D&gt;&lt;D xsi:type="xsd:double"&gt;66.39&lt;/D&gt;&lt;D xsi:type="xsd:double"&gt;66.78&lt;/D&gt;&lt;D xsi:type="xsd:double"&gt;66.49&lt;/D&gt;&lt;D xsi:type="xsd:double"&gt;65.38&lt;/D&gt;&lt;D xsi:type="xsd:double"&gt;65.43&lt;/D&gt;&lt;D xsi:type="xsd:double"&gt;65.12&lt;/D&gt;&lt;D xsi:type="xsd:double"&gt;64.45&lt;/D&gt;&lt;D xsi:type="xsd:double"&gt;64.93&lt;/D&gt;&lt;D xsi:type="xsd:double"&gt;64.34&lt;/D&gt;&lt;D xsi:type="xsd:double"&gt;64.59&lt;/D&gt;&lt;D xsi:type="xsd:double"&gt;64.59&lt;/D&gt;&lt;D xsi:type="xsd:double"&gt;65.47&lt;/D&gt;&lt;D xsi:type="xsd:double"&gt;65.9&lt;/D&gt;&lt;D xsi:type="xsd:double"&gt;66.13&lt;/D&gt;&lt;D xsi:type="xsd:double"&gt;66.11&lt;/D&gt;&lt;D xsi:type="xsd:double"&gt;66.21&lt;/D&gt;&lt;D xsi:type="xsd:double"&gt;66.41&lt;/D&gt;&lt;D xsi:type="xsd:double"&gt;66.65&lt;/D&gt;&lt;D xsi:type="xsd:double"&gt;68.16&lt;/D&gt;&lt;D xsi:type="xsd:double"&gt;69.03&lt;/D&gt;&lt;D xsi:type="xsd:double"&gt;68.65&lt;/D&gt;&lt;D xsi:type="xsd:double"&gt;69.36&lt;/D&gt;&lt;D xsi:type="xsd:double"&gt;68.73&lt;/D&gt;&lt;D xsi:type="xsd:double"&gt;68.82&lt;/D&gt;&lt;D xsi:type="xsd:double"&gt;69.03&lt;/D&gt;&lt;D xsi:type="xsd:double"&gt;68.59&lt;/D&gt;&lt;D xsi:type="xsd:double"&gt;68.07&lt;/D&gt;&lt;D xsi:type="xsd:double"&gt;68.26&lt;/D&gt;&lt;D xsi:type="xsd:double"&gt;69.1&lt;/D&gt;&lt;D xsi:type="xsd:double"&gt;68.98&lt;/D&gt;&lt;D xsi:type="xsd:double"&gt;69.08&lt;/D&gt;&lt;D xsi:type="xsd:double"&gt;68.26&lt;/D&gt;&lt;D xsi:type="xsd:double"&gt;69.9&lt;/D&gt;&lt;/FQL&gt;&lt;FQL&gt;&lt;Q&gt;TAN^P_PRICE(0,-200D)&lt;/Q&gt;&lt;R&gt;201&lt;/R&gt;&lt;C&gt;1&lt;/C&gt;&lt;D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xsi:type="xsd:double"&gt;68.41&lt;/D&gt;&lt;D xsi:type="xsd:double"&gt;68.04&lt;/D&gt;&lt;D xsi:type="xsd:double"&gt;68.93&lt;/D&gt;&lt;D xsi:type="xsd:double"&gt;69.64&lt;/D&gt;&lt;D xsi:type="xsd:double"&gt;70.5&lt;/D&gt;&lt;D xsi:type="xsd:double"&gt;72.79&lt;/D&gt;&lt;D xsi:type="xsd:double"&gt;73.2&lt;/D&gt;&lt;D xsi:type="xsd:double"&gt;71.62&lt;/D&gt;&lt;D xsi:type="xsd:double"&gt;72.31&lt;/D&gt;&lt;D xsi:type="xsd:double"&gt;71.54&lt;/D&gt;&lt;D xsi:type="xsd:double"&gt;70.39&lt;/D&gt;&lt;D xsi:type="xsd:double"&gt;70.82&lt;/D&gt;&lt;D xsi:type="xsd:double"&gt;71.02&lt;/D&gt;&lt;D xsi:type="xsd:double"&gt;71.24&lt;/D&gt;&lt;D xsi:type="xsd:double"&gt;71.81&lt;/D&gt;&lt;D xsi:type="xsd:double"&gt;72.07&lt;/D&gt;&lt;D xsi:type="xsd:double"&gt;71.48&lt;/D&gt;&lt;D xsi:type="xsd:double"&gt;69.98&lt;/D&gt;&lt;D xsi:type="xsd:double"&gt;70.81&lt;/D&gt;&lt;D xsi:type="xsd:double"&gt;70.77&lt;/D&gt;&lt;D xsi:type="xsd:double"&gt;70.62&lt;/D&gt;&lt;D xsi:type="xsd:double"&gt;70.82&lt;/D&gt;&lt;D xsi:type="xsd:double"&gt;71.14&lt;/D&gt;&lt;D xsi:type="xsd:double"&gt;71.34&lt;/D&gt;&lt;D xsi:type="xsd:double"&gt;70.11&lt;/D&gt;&lt;D xsi:type="xsd:double"&gt;70.77&lt;/D&gt;&lt;D xsi:type="xsd:double"&gt;71.66&lt;/D&gt;&lt;D xsi:type="xsd:double"&gt;70.99&lt;/D&gt;&lt;D xsi:type="xsd:double"&gt;72.69&lt;/D&gt;&lt;D xsi:type="xsd:double"&gt;71.94&lt;/D&gt;&lt;D xsi:type="xsd:double"&gt;69.81&lt;/D&gt;&lt;D xsi:type="xsd:double"&gt;69.89&lt;/D&gt;&lt;D xsi:type="xsd:double"&gt;69.25&lt;/D&gt;&lt;D xsi:type="xsd:double"&gt;69.95&lt;/D&gt;&lt;D xsi:type="xsd:double"&gt;70.21&lt;/D&gt;&lt;D xsi:type="xsd:double"&gt;68.27&lt;/D&gt;&lt;D xsi:type="xsd:double"&gt;68.71&lt;/D&gt;&lt;D xsi:type="xsd:double"&gt;68.81&lt;/D&gt;&lt;D xsi:type="xsd:double"&gt;71.13&lt;/D&gt;&lt;D xsi:type="xsd:double"&gt;71.99&lt;/D&gt;&lt;D xsi:type="xsd:double"&gt;72.75&lt;/D&gt;&lt;D xsi:type="xsd:double"&gt;71.45&lt;/D&gt;&lt;D xsi:type="xsd:double"&gt;75.62&lt;/D&gt;&lt;/FQL&gt;&lt;FQL&gt;&lt;Q&gt;ICLN^P_PRICE(0,-200D)&lt;/Q&gt;&lt;R&gt;201&lt;/R&gt;&lt;C&gt;1&lt;/C&gt;&lt;D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xsi:type="xsd:double"&gt;17.82&lt;/D&gt;&lt;D xsi:type="xsd:double"&gt;17.78&lt;/D&gt;&lt;D xsi:type="xsd:double"&gt;18.08&lt;/D&gt;&lt;D xsi:type="xsd:double"&gt;18.27&lt;/D&gt;&lt;D xsi:type="xsd:double"&gt;18.37&lt;/D&gt;&lt;D xsi:type="xsd:double"&gt;18.76&lt;/D&gt;&lt;D xsi:type="xsd:double"&gt;18.87&lt;/D&gt;&lt;D xsi:type="xsd:double"&gt;18.57&lt;/D&gt;&lt;D xsi:type="xsd:double"&gt;18.72&lt;/D&gt;&lt;D xsi:type="xsd:double"&gt;18.7&lt;/D&gt;&lt;D xsi:type="xsd:double"&gt;18.5&lt;/D&gt;&lt;D xsi:type="xsd:double"&gt;18.58&lt;/D&gt;&lt;D xsi:type="xsd:double"&gt;18.53&lt;/D&gt;&lt;D xsi:type="xsd:double"&gt;18.71&lt;/D&gt;&lt;D xsi:type="xsd:double"&gt;18.7&lt;/D&gt;&lt;D xsi:type="xsd:double"&gt;18.77&lt;/D&gt;&lt;D xsi:type="xsd:double"&gt;18.67&lt;/D&gt;&lt;D xsi:type="xsd:double"&gt;18.34&lt;/D&gt;&lt;D xsi:type="xsd:double"&gt;18.54&lt;/D&gt;&lt;D xsi:type="xsd:double"&gt;18.5&lt;/D&gt;&lt;D xsi:type="xsd:double"&gt;18.55&lt;/D&gt;&lt;D xsi:type="xsd:double"&gt;18.57&lt;/D&gt;&lt;D xsi:type="xsd:double"&gt;18.65&lt;/D&gt;&lt;D xsi:type="xsd:double"&gt;18.83&lt;/D&gt;&lt;D xsi:type="xsd:double"&gt;18.63&lt;/D&gt;&lt;D xsi:type="xsd:double"&gt;18.73&lt;/D&gt;&lt;D xsi:type="xsd:double"&gt;18.95&lt;/D&gt;&lt;D xsi:type="xsd:double"&gt;18.84&lt;/D&gt;&lt;D xsi:type="xsd:double"&gt;19.24&lt;/D&gt;&lt;D xsi:type="xsd:double"&gt;19.07&lt;/D&gt;&lt;D xsi:type="xsd:double"&gt;18.5&lt;/D&gt;&lt;D xsi:type="xsd:double"&gt;18.58&lt;/D&gt;&lt;D xsi:type="xsd:double"&gt;18.47&lt;/D&gt;&lt;D xsi:type="xsd:double"&gt;18.58&lt;/D&gt;&lt;D xsi:type="xsd:double"&gt;18.63&lt;/D&gt;&lt;D xsi:type="xsd:double"&gt;18.28&lt;/D&gt;&lt;D xsi:type="xsd:double"&gt;18.16&lt;/D&gt;&lt;D xsi:type="xsd:double"&gt;18.18&lt;/D&gt;&lt;D xsi:type="xsd:double"&gt;18.52&lt;/D&gt;&lt;D xsi:type="xsd:double"&gt;18.71&lt;/D&gt;&lt;D xsi:type="xsd:double"&gt;18.94&lt;/D&gt;&lt;D xsi:type="xsd:double"&gt;18.61&lt;/D&gt;&lt;D xsi:type="xsd:double"&gt;19.41&lt;/D&gt;&lt;/FQL&gt;&lt;FQL&gt;&lt;Q&gt;XOP^P_PRICE(0,-200D)&lt;/Q&gt;&lt;R&gt;201&lt;/R&gt;&lt;C&gt;1&lt;/C&gt;&lt;D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xsi:type="xsd:double"&gt;123.56&lt;/D&gt;&lt;D xsi:type="xsd:double"&gt;121.68&lt;/D&gt;&lt;D xsi:type="xsd:double"&gt;122.72&lt;/D&gt;&lt;D xsi:type="xsd:double"&gt;125.09&lt;/D&gt;&lt;D xsi:type="xsd:double"&gt;123.83&lt;/D&gt;&lt;D xsi:type="xsd:double"&gt;127.74&lt;/D&gt;&lt;D xsi:type="xsd:double"&gt;127.19&lt;/D&gt;&lt;D xsi:type="xsd:double"&gt;124.7&lt;/D&gt;&lt;D xsi:type="xsd:double"&gt;126.46&lt;/D&gt;&lt;D xsi:type="xsd:double"&gt;125.16&lt;/D&gt;&lt;D xsi:type="xsd:double"&gt;127.29&lt;/D&gt;&lt;D xsi:type="xsd:double"&gt;128.41&lt;/D&gt;&lt;D xsi:type="xsd:double"&gt;129.08&lt;/D&gt;&lt;D xsi:type="xsd:double"&gt;124.5&lt;/D&gt;&lt;D xsi:type="xsd:double"&gt;122.13&lt;/D&gt;&lt;D xsi:type="xsd:double"&gt;123.86&lt;/D&gt;&lt;D xsi:type="xsd:double"&gt;118.97&lt;/D&gt;&lt;D xsi:type="xsd:double"&gt;118.09&lt;/D&gt;&lt;D xsi:type="xsd:double"&gt;119.92&lt;/D&gt;&lt;D xsi:type="xsd:double"&gt;122.34&lt;/D&gt;&lt;D xsi:type="xsd:double"&gt;122.76&lt;/D&gt;&lt;D xsi:type="xsd:double"&gt;126.16&lt;/D&gt;&lt;D xsi:type="xsd:double"&gt;125.5&lt;/D&gt;&lt;D xsi:type="xsd:double"&gt;125.18&lt;/D&gt;&lt;D xsi:type="xsd:double"&gt;123.04&lt;/D&gt;&lt;D xsi:type="xsd:double"&gt;122.81&lt;/D&gt;&lt;D xsi:type="xsd:double"&gt;120.39&lt;/D&gt;&lt;D xsi:type="xsd:double"&gt;117.81&lt;/D&gt;&lt;D xsi:type="xsd:double"&gt;121.27&lt;/D&gt;&lt;D xsi:type="xsd:double"&gt;119.02&lt;/D&gt;&lt;D xsi:type="xsd:double"&gt;117.92&lt;/D&gt;&lt;D xsi:type="xsd:double"&gt;119.31&lt;/D&gt;&lt;D xsi:type="xsd:double"&gt;120&lt;/D&gt;&lt;D xsi:type="xsd:double"&gt;120.66&lt;/D&gt;&lt;D xsi:type="xsd:double"&gt;120.33&lt;/D&gt;&lt;D xsi:type="xsd:double"&gt;116.28&lt;/D&gt;&lt;D xsi:type="xsd:double"&gt;118.05&lt;/D&gt;&lt;D xsi:type="xsd:double"&gt;120.4&lt;/D&gt;&lt;D xsi:type="xsd:double"&gt;126.22&lt;/D&gt;&lt;D xsi:type="xsd:double"&gt;127.11&lt;/D&gt;&lt;D xsi:type="xsd:double"&gt;123.79&lt;/D&gt;&lt;D xsi:type="xsd:double"&gt;122.84&lt;/D&gt;&lt;D xsi:type="xsd:double"&gt;125.02&lt;/D&gt;&lt;/FQL&gt;&lt;FQL&gt;&lt;Q&gt;XLE^P_PRICE(0,-200D)&lt;/Q&gt;&lt;R&gt;201&lt;/R&gt;&lt;C&gt;1&lt;/C&gt;&lt;D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xsi:type="xsd:double"&gt;78.75&lt;/D&gt;&lt;D xsi:type="xsd:double"&gt;77.36&lt;/D&gt;&lt;D xsi:type="xsd:double"&gt;77.92&lt;/D&gt;&lt;D xsi:type="xsd:double"&gt;78.98&lt;/D&gt;&lt;D xsi:type="xsd:double"&gt;78.36&lt;/D&gt;&lt;D xsi:type="xsd:double"&gt;80.86&lt;/D&gt;&lt;D xsi:type="xsd:double"&gt;80.98&lt;/D&gt;&lt;D xsi:type="xsd:double"&gt;80.1&lt;/D&gt;&lt;D xsi:type="xsd:double"&gt;80.93&lt;/D&gt;&lt;D xsi:type="xsd:double"&gt;80.55&lt;/D&gt;&lt;D xsi:type="xsd:double"&gt;81.33&lt;/D&gt;&lt;D xsi:type="xsd:double"&gt;81.78&lt;/D&gt;&lt;D xsi:type="xsd:double"&gt;82.13&lt;/D&gt;&lt;D xsi:type="xsd:double"&gt;80.01&lt;/D&gt;&lt;D xsi:type="xsd:double"&gt;79.37&lt;/D&gt;&lt;D xsi:type="xsd:double"&gt;79.9&lt;/D&gt;&lt;D xsi:type="xsd:double"&gt;77.54&lt;/D&gt;&lt;D xsi:type="xsd:double"&gt;76.59&lt;/D&gt;&lt;D xsi:type="xsd:double"&gt;77.96&lt;/D&gt;&lt;D xsi:type="xsd:double"&gt;78.77&lt;/D&gt;&lt;D xsi:type="xsd:double"&gt;79.08&lt;/D&gt;&lt;D xsi:type="xsd:double"&gt;80.51&lt;/D&gt;&lt;D xsi:type="xsd:double"&gt;80.16&lt;/D&gt;&lt;D xsi:type="xsd:double"&gt;79.31&lt;/D&gt;&lt;D xsi:type="xsd:double"&gt;79.64&lt;/D&gt;&lt;D xsi:type="xsd:double"&gt;79.03&lt;/D&gt;&lt;D xsi:type="xsd:double"&gt;78.46&lt;/D&gt;&lt;D xsi:type="xsd:double"&gt;76.98&lt;/D&gt;&lt;D xsi:type="xsd:double"&gt;78.92&lt;/D&gt;&lt;D xsi:type="xsd:double"&gt;78.52&lt;/D&gt;&lt;D xsi:type="xsd:double"&gt;78.4&lt;/D&gt;&lt;D xsi:type="xsd:double"&gt;79.35&lt;/D&gt;&lt;D xsi:type="xsd:double"&gt;80.26&lt;/D&gt;&lt;D xsi:type="xsd:double"&gt;80.23&lt;/D&gt;&lt;D xsi:type="xsd:double"&gt;80.23&lt;/D&gt;&lt;D xsi:type="xsd:double"&gt;78.11&lt;/D&gt;&lt;D xsi:type="xsd:double"&gt;78.99&lt;/D&gt;&lt;D xsi:type="xsd:double"&gt;80.51&lt;/D&gt;&lt;D xsi:type="xsd:double"&gt;84.17&lt;/D&gt;&lt;D xsi:type="xsd:double"&gt;85.13&lt;/D&gt;&lt;D xsi:type="xsd:double"&gt;83.83&lt;/D&gt;&lt;D xsi:type="xsd:double"&gt;83.53&lt;/D&gt;&lt;D xsi:type="xsd:double"&gt;84.66&lt;/D&gt;&lt;/FQL&gt;&lt;FQL&gt;&lt;Q&gt;MOO^P_PRICE(0,-200D)&lt;/Q&gt;&lt;R&gt;201&lt;/R&gt;&lt;C&gt;1&lt;/C&gt;&lt;D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</t>
        </r>
      </text>
    </comment>
    <comment ref="A8" authorId="0" shapeId="0" xr:uid="{5DF5F963-A18C-46DA-BD81-F490637BCB4F}">
      <text>
        <r>
          <rPr>
            <b/>
            <sz val="9"/>
            <color indexed="81"/>
            <rFont val="Tahoma"/>
            <family val="2"/>
          </rPr>
          <t>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xsi:type="xsd:double"&gt;81.01&lt;/D&gt;&lt;D xsi:type="xsd:double"&gt;80.53&lt;/D&gt;&lt;D xsi:type="xsd:double"&gt;81.82&lt;/D&gt;&lt;D xsi:type="xsd:double"&gt;82.41&lt;/D&gt;&lt;D xsi:type="xsd:double"&gt;81.55&lt;/D&gt;&lt;D xsi:type="xsd:double"&gt;82.97&lt;/D&gt;&lt;D xsi:type="xsd:double"&gt;82.8&lt;/D&gt;&lt;D xsi:type="xsd:double"&gt;81.5&lt;/D&gt;&lt;D xsi:type="xsd:double"&gt;82.02&lt;/D&gt;&lt;D xsi:type="xsd:double"&gt;80.73&lt;/D&gt;&lt;D xsi:type="xsd:double"&gt;80.11&lt;/D&gt;&lt;D xsi:type="xsd:double"&gt;80.61&lt;/D&gt;&lt;D xsi:type="xsd:double"&gt;80.8581&lt;/D&gt;&lt;D xsi:type="xsd:double"&gt;80.41&lt;/D&gt;&lt;D xsi:type="xsd:double"&gt;79.38&lt;/D&gt;&lt;D xsi:type="xsd:double"&gt;79.89&lt;/D&gt;&lt;D xsi:type="xsd:double"&gt;77.82&lt;/D&gt;&lt;D xsi:type="xsd:double"&gt;77.15&lt;/D&gt;&lt;D xsi:type="xsd:double"&gt;78.16&lt;/D&gt;&lt;D xsi:type="xsd:double"&gt;79.28&lt;/D&gt;&lt;D xsi:type="xsd:double"&gt;79.34&lt;/D&gt;&lt;D xsi:type="xsd:double"&gt;79.71&lt;/D&gt;&lt;D xsi:type="xsd:double"&gt;81.11&lt;/D&gt;&lt;D xsi:type="xsd:double"&gt;81.57&lt;/D&gt;&lt;D xsi:type="xsd:double"&gt;81.65&lt;/D&gt;&lt;D xsi:type="xsd:double"&gt;81.6&lt;/D&gt;&lt;D xsi:type="xsd:double"&gt;81.39&lt;/D&gt;&lt;D xsi:type="xsd:double"&gt;81.34&lt;/D&gt;&lt;D xsi:type="xsd:double"&gt;82.79&lt;/D&gt;&lt;D xsi:type="xsd:double"&gt;82.1&lt;/D&gt;&lt;D xsi:type="xsd:double"&gt;82.5&lt;/D&gt;&lt;D xsi:type="xsd:double"&gt;83.51&lt;/D&gt;&lt;D xsi:type="xsd:double"&gt;83.32&lt;/D&gt;&lt;D xsi:type="xsd:double"&gt;83.86&lt;/D&gt;&lt;D xsi:type="xsd:double"&gt;84.7&lt;/D&gt;&lt;D xsi:type="xsd:double"&gt;83.05&lt;/D&gt;&lt;D xsi:type="xsd:double"&gt;84.33&lt;/D&gt;&lt;D xsi:type="xsd:double"&gt;84.56&lt;/D&gt;&lt;D xsi:type="xsd:double"&gt;85.53&lt;/D&gt;&lt;D xsi:type="xsd:double"&gt;85.4&lt;/D&gt;&lt;D xsi:type="xsd:double"&gt;84.88&lt;/D&gt;&lt;D xsi:type="xsd:double"&gt;84.42&lt;/D&gt;&lt;D xsi:type="xsd:double"&gt;84.48&lt;/D&gt;&lt;/FQL&gt;&lt;FQL&gt;&lt;Q&gt;LIT^P_PRICE(0,-200D)&lt;/Q&gt;&lt;R&gt;201&lt;/R&gt;&lt;C&gt;1&lt;/C&gt;&lt;D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xsi:type="xsd:double"&gt;62.7&lt;/D&gt;&lt;D xsi:type="xsd:double"&gt;62.46&lt;/D&gt;&lt;D xsi:type="xsd:double"&gt;64.01&lt;/D&gt;&lt;D xsi:type="xsd:double"&gt;64.58&lt;/D&gt;&lt;D xsi:type="xsd:double"&gt;65.35&lt;/D&gt;&lt;D xsi:type="xsd:double"&gt;66.31&lt;/D&gt;&lt;D xsi:type="xsd:double"&gt;66.27&lt;/D&gt;&lt;D xsi:type="xsd:double"&gt;64.96&lt;/D&gt;&lt;D xsi:type="xsd:double"&gt;65.27&lt;/D&gt;&lt;D xsi:type="xsd:double"&gt;64.06&lt;/D&gt;&lt;D xsi:type="xsd:double"&gt;63.63&lt;/D&gt;&lt;D xsi:type="xsd:double"&gt;63.44&lt;/D&gt;&lt;D xsi:type="xsd:double"&gt;63.13&lt;/D&gt;&lt;D xsi:type="xsd:double"&gt;63.89&lt;/D&gt;&lt;D xsi:type="xsd:double"&gt;62.95&lt;/D&gt;&lt;D xsi:type="xsd:double"&gt;63.34&lt;/D&gt;&lt;D xsi:type="xsd:double"&gt;61.3&lt;/D&gt;&lt;D xsi:type="xsd:double"&gt;60.84&lt;/D&gt;&lt;D xsi:type="xsd:double"&gt;61.51&lt;/D&gt;&lt;D xsi:type="xsd:double"&gt;61.9&lt;/D&gt;&lt;D xsi:type="xsd:double"&gt;61.56&lt;/D&gt;&lt;D xsi:type="xsd:double"&gt;62.19&lt;/D&gt;&lt;D xsi:type="xsd:double"&gt;62.92&lt;/D&gt;&lt;D xsi:type="xsd:double"&gt;63.69&lt;/D&gt;&lt;D xsi:type="xsd:double"&gt;62.86&lt;/D&gt;&lt;D xsi:type="xsd:double"&gt;62.96&lt;/D&gt;&lt;D xsi:type="xsd:double"&gt;63.09&lt;/D&gt;&lt;D xsi:type="xsd:double"&gt;62.48&lt;/D&gt;&lt;D xsi:type="xsd:double"&gt;63&lt;/D&gt;&lt;D xsi:type="xsd:double"&gt;61.3&lt;/D&gt;&lt;D xsi:type="xsd:double"&gt;62.04&lt;/D&gt;&lt;D xsi:type="xsd:double"&gt;61.61&lt;/D&gt;&lt;D xsi:type="xsd:double"&gt;60.76&lt;/D&gt;&lt;D xsi:type="xsd:double"&gt;60.96&lt;/D&gt;&lt;D xsi:type="xsd:double"&gt;60.71&lt;/D&gt;&lt;D xsi:type="xsd:double"&gt;59.17&lt;/D&gt;&lt;D xsi:type="xsd:double"&gt;59.11&lt;/D&gt;&lt;D xsi:type="xsd:double"&gt;59.03&lt;/D&gt;&lt;D xsi:type="xsd:double"&gt;59.33&lt;/D&gt;&lt;D xsi:type="xsd:double"&gt;60.23&lt;/D&gt;&lt;D xsi:type="xsd:double"&gt;60.33&lt;/D&gt;&lt;D xsi:type="xsd:double"&gt;58.88&lt;/D&gt;&lt;D xsi:type="xsd:double"&gt;58.13&lt;/D&gt;&lt;/FQL&gt;&lt;FQL&gt;&lt;Q&gt;PICK^P_PRICE(0,-200D)&lt;/Q&gt;&lt;R&gt;201&lt;/R&gt;&lt;C&gt;1&lt;/C&gt;&lt;D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xsi:type="xsd:double"&gt;40.03&lt;/D&gt;&lt;D xsi:type="xsd:double"&gt;39.75&lt;/D&gt;&lt;D xsi:type="xsd:double"&gt;40.59&lt;/D&gt;&lt;D xsi:type="xsd:double"&gt;40.98&lt;/D&gt;&lt;D xsi:type="xsd:double"&gt;40.98&lt;/D&gt;&lt;D xsi:type="xsd:double"&gt;41.99&lt;/D&gt;&lt;D xsi:type="xsd:double"&gt;42.28&lt;/D&gt;&lt;D xsi:type="xsd:double"&gt;41.81&lt;/D&gt;&lt;D xsi:type="xsd:double"&gt;41.16&lt;/D&gt;&lt;D xsi:type="xsd:double"&gt;40.11&lt;/D&gt;&lt;D xsi:type="xsd:double"&gt;40.23&lt;/D&gt;&lt;D xsi:type="xsd:double"&gt;40.34&lt;/D&gt;&lt;D xsi:type="xsd:double"&gt;39.84&lt;/D&gt;&lt;D xsi:type="xsd:double"&gt;40.73&lt;/D&gt;&lt;D xsi:type="xsd:double"&gt;40&lt;/D&gt;&lt;D xsi:type="xsd:double"&gt;40.17&lt;/D&gt;&lt;D xsi:type="xsd:double"&gt;38.65&lt;/D&gt;&lt;D xsi:type="xsd:double"&gt;37.7&lt;/D&gt;&lt;D xsi:type="xsd:double"&gt;38.12&lt;/D&gt;&lt;D xsi:type="xsd:double"&gt;38.77&lt;/D&gt;&lt;D xsi:type="xsd:double"&gt;37.97&lt;/D&gt;&lt;D xsi:type="xsd:double"&gt;38.25&lt;/D&gt;&lt;D xsi:type="xsd:double"&gt;39.17&lt;/D&gt;&lt;D xsi:type="xsd:double"&gt;39.84&lt;/D&gt;&lt;D xsi:type="xsd:double"&gt;39.9381&lt;/D&gt;&lt;D xsi:type="xsd:double"&gt;40.01&lt;/D&gt;&lt;D xsi:type="xsd:double"&gt;40.26&lt;/D&gt;&lt;D xsi:type="xsd:double"&gt;39.7&lt;/D&gt;&lt;D xsi:type="xsd:double"&gt;40.58&lt;/D&gt;&lt;D xsi:type="xsd:double"&gt;39.79&lt;/D&gt;&lt;D xsi:type="xsd:double"&gt;39.58&lt;/D&gt;&lt;D xsi:type="xsd:double"&gt;40.79&lt;/D&gt;&lt;D xsi:type="xsd:double"&gt;41.27&lt;/D&gt;&lt;D xsi:type="xsd:double"&gt;41.4&lt;/D&gt;&lt;D xsi:type="xsd:double"&gt;41.15&lt;/D&gt;&lt;D xsi:type="xsd:double"&gt;39.96&lt;/D&gt;&lt;D xsi:type="xsd:double"&gt;40.35&lt;/D&gt;&lt;D xsi:type="xsd:double"&gt;40.4&lt;/D&gt;&lt;D xsi:type="xsd:double"&gt;41&lt;/D&gt;&lt;D xsi:type="xsd:double"&gt;41.25&lt;/D&gt;&lt;D xsi:type="xsd:double"&gt;41.14&lt;/D&gt;&lt;D xsi:type="xsd:double"&gt;40.5&lt;/D&gt;&lt;D xsi:type="xsd:double"&gt;40.3&lt;/D&gt;&lt;/FQL&gt;&lt;FQL&gt;&lt;Q&gt;COPX^P_PRICE(0,-200D)&lt;/Q&gt;&lt;R&gt;201&lt;/R&gt;&lt;C&gt;1&lt;/C&gt;&lt;D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xsi:type="xsd:double"&gt;37.99&lt;/D&gt;&lt;D xsi:type="xsd:double"&gt;37.39&lt;/D&gt;&lt;D xsi:type="xsd:double"&gt;38.45&lt;/D&gt;&lt;D xsi:type="xsd:double"&gt;38.64&lt;/D&gt;&lt;D xsi:type="xsd:double"&gt;38.46&lt;/D&gt;&lt;D xsi:type="xsd:double"&gt;39.56&lt;/D&gt;&lt;D xsi:type="xsd:double"&gt;39.71&lt;/D&gt;&lt;D xsi:type="xsd:double"&gt;39.27&lt;/D&gt;&lt;D xsi:type="xsd:double"&gt;38.33&lt;/D&gt;&lt;D xsi:type="xsd:double"&gt;37.37&lt;/D&gt;&lt;D xsi:type="xsd:double"&gt;37.6&lt;/D&gt;&lt;D xsi:type="xsd:double"&gt;37.68&lt;/D&gt;&lt;D xsi:type="xsd:double"&gt;37.11&lt;/D&gt;&lt;D xsi:type="xsd:double"&gt;37.39&lt;/D&gt;&lt;D xsi:type="xsd:double"&gt;36.81&lt;/D&gt;&lt;D xsi:type="xsd:double"&gt;37.33&lt;/D&gt;&lt;D xsi:type="xsd:double"&gt;35.8&lt;/D&gt;&lt;D xsi:type="xsd:double"&gt;34.6&lt;/D&gt;&lt;D xsi:type="xsd:double"&gt;35.03&lt;/D&gt;&lt;D xsi:type="xsd:double"&gt;35.62&lt;/D&gt;&lt;D xsi:type="xsd:double"&gt;34.9&lt;/D&gt;&lt;D xsi:type="xsd:double"&gt;35.1&lt;/D&gt;&lt;D xsi:type="xsd:double"&gt;35.97&lt;/D&gt;&lt;D xsi:type="xsd:double"&gt;36.94&lt;/D&gt;&lt;D xsi:type="xsd:double"&gt;37.02&lt;/D&gt;&lt;D xsi:type="xsd:double"&gt;37.01&lt;/D&gt;&lt;D xsi:type="xsd:double"&gt;37.65&lt;/D&gt;&lt;D xsi:type="xsd:double"&gt;37.45&lt;/D&gt;&lt;D xsi:type="xsd:double"&gt;38.26&lt;/D&gt;&lt;D xsi:type="xsd:double"&gt;37.12&lt;/D&gt;&lt;D xsi:type="xsd:double"&gt;37.02&lt;/D&gt;&lt;D xsi:type="xsd:double"&gt;39.17&lt;/D&gt;&lt;D xsi:type="xsd:double"&gt;40.26&lt;/D&gt;&lt;D xsi:type="xsd:double"&gt;40.48&lt;/D&gt;&lt;D xsi:type="xsd:double"&gt;40.09&lt;/D&gt;&lt;D xsi:type="xsd:double"&gt;38.76&lt;/D&gt;&lt;D xsi:type="xsd:double"&gt;38.93&lt;/D&gt;&lt;D xsi:type="xsd:double"&gt;38.97&lt;/D&gt;&lt;D xsi:type="xsd:double"&gt;39.5&lt;/D&gt;&lt;D xsi:type="xsd:double"&gt;39.49&lt;/D&gt;&lt;D xsi:type="xsd:double"&gt;39.5&lt;/D&gt;&lt;D xsi:type="xsd:double"&gt;38.91&lt;/D&gt;&lt;D xsi:type="xsd:double"&gt;38.58&lt;/D&gt;&lt;/FQL&gt;&lt;FQL&gt;&lt;Q&gt;GDX^P_PRICE(0,-200D)&lt;/Q&gt;&lt;R&gt;201&lt;/R&gt;&lt;C&gt;1&lt;/C&gt;&lt;D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xsi:type="xsd:double"&gt;30.07&lt;/D&gt;&lt;D xsi:type="xsd:double"&gt;29.79&lt;/D&gt;&lt;D xsi:type="xsd:double"&gt;29.85&lt;/D&gt;&lt;D xsi:type="xsd:double"&gt;30.06&lt;/D&gt;&lt;D xsi:type="xsd:double"&gt;30.14&lt;/D&gt;&lt;D xsi:type="xsd:double"&gt;31.39&lt;/D&gt;&lt;D xsi:type="xsd:double"&gt;31&lt;/D&gt;&lt;D xsi:type="xsd:double"&gt;30.87&lt;/D&gt;&lt;D xsi:type="xsd:double"&gt;30.89&lt;/D&gt;&lt;D xsi:type="xsd:double"&gt;31.24&lt;/D&gt;&lt;D xsi:type="xsd:double"&gt;31.08&lt;/D&gt;&lt;D xsi:type="xsd:double"&gt;31.54&lt;/D&gt;&lt;D xsi:type="xsd:double"&gt;31.05&lt;/D&gt;&lt;D xsi:type="xsd:double"&gt;31.63&lt;/D&gt;&lt;D xsi:type="xsd:double"&gt;31.56&lt;/D&gt;&lt;D xsi:type="xsd:double"&gt;31.41&lt;/D&gt;&lt;D xsi:type="xsd:double"&gt;32.01&lt;/D&gt;&lt;D xsi:type="xsd:double"&gt;30.91&lt;/D&gt;&lt;D xsi:type="xsd:double"&gt;30.2&lt;/D&gt;&lt;D xsi:type="xsd:double"&gt;30.41&lt;/D&gt;&lt;D xsi:type="xsd:double"&gt;30.26&lt;/D&gt;&lt;D xsi:type="xsd:double"&gt;30.92&lt;/D&gt;&lt;D xsi:type="xsd:double"&gt;31.65&lt;/D&gt;&lt;D xsi:type="xsd:double"&gt;31.87&lt;/D&gt;&lt;D xsi:type="xsd:double"&gt;32.16&lt;/D&gt;&lt;D xsi:type="xsd:double"&gt;31.88&lt;/D&gt;&lt;D xsi:type="xsd:double"&gt;32.73&lt;/D&gt;&lt;D xsi:type="xsd:double"&gt;33.01&lt;/D&gt;&lt;D xsi:type="xsd:double"&gt;33.91&lt;/D&gt;&lt;D xsi:type="xsd:double"&gt;33.6&lt;/D&gt;&lt;D xsi:type="xsd:double"&gt;33.52&lt;/D&gt;&lt;D xsi:type="xsd:double"&gt;35&lt;/D&gt;&lt;D xsi:type="xsd:double"&gt;35.25&lt;/D&gt;&lt;D xsi:type="xsd:double"&gt;35.36&lt;/D&gt;&lt;D xsi:type="xsd:double"&gt;35.4&lt;/D&gt;&lt;D xsi:type="xsd:double"&gt;35.69&lt;/D&gt;&lt;D xsi:type="xsd:double"&gt;34.86&lt;/D&gt;&lt;D xsi:type="xsd:double"&gt;34.74&lt;/D&gt;&lt;D xsi:type="xsd:double"&gt;33.41&lt;/D&gt;&lt;D xsi:type="xsd:double"&gt;33.58&lt;/D&gt;&lt;D xsi:type="xsd:double"&gt;3</t>
        </r>
      </text>
    </comment>
    <comment ref="A9" authorId="0" shapeId="0" xr:uid="{A1AA1E01-EBB0-4C69-9D56-0B50B6F1EE3B}">
      <text>
        <r>
          <rPr>
            <b/>
            <sz val="9"/>
            <color indexed="81"/>
            <rFont val="Tahoma"/>
            <family val="2"/>
          </rPr>
          <t>3.85&lt;/D&gt;&lt;D xsi:type="xsd:double"&gt;33.33&lt;/D&gt;&lt;D xsi:type="xsd:double"&gt;33.77&lt;/D&gt;&lt;/FQL&gt;&lt;FQL&gt;&lt;Q&gt;XLB^P_PRICE(0,-200D)&lt;/Q&gt;&lt;R&gt;201&lt;/R&gt;&lt;C&gt;1&lt;/C&gt;&lt;D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xsi:type="xsd:double"&gt;80.5&lt;/D&gt;&lt;D xsi:type="xsd:double"&gt;79.67&lt;/D&gt;&lt;D xsi:type="xsd:double"&gt;80.32&lt;/D&gt;&lt;D xsi:type="xsd:double"&gt;80.51&lt;/D&gt;&lt;D xsi:type="xsd:double"&gt;80.25&lt;/D&gt;&lt;D xsi:type="xsd:double"&gt;81.75&lt;/D&gt;&lt;D xsi:type="xsd:double"&gt;81.55&lt;/D&gt;&lt;D xsi:type="xsd:double"&gt;80.86&lt;/D&gt;&lt;D xsi:type="xsd:double"&gt;81.2&lt;/D&gt;&lt;D xsi:type="xsd:double"&gt;79.36&lt;/D&gt;&lt;D xsi:type="xsd:double"&gt;79&lt;/D&gt;&lt;D xsi:type="xsd:double"&gt;79.66&lt;/D&gt;&lt;D xsi:type="xsd:double"&gt;79.95&lt;/D&gt;&lt;D xsi:type="xsd:double"&gt;79.01&lt;/D&gt;&lt;D xsi:type="xsd:double"&gt;78.51&lt;/D&gt;&lt;D xsi:type="xsd:double"&gt;78.57&lt;/D&gt;&lt;D xsi:type="xsd:double"&gt;76.02&lt;/D&gt;&lt;D xsi:type="xsd:double"&gt;75.02&lt;/D&gt;&lt;D xsi:type="xsd:double"&gt;75.83&lt;/D&gt;&lt;D xsi:type="xsd:double"&gt;76.24&lt;/D&gt;&lt;D xsi:type="xsd:double"&gt;75.86&lt;/D&gt;&lt;D xsi:type="xsd:double"&gt;76.13&lt;/D&gt;&lt;D xsi:type="xsd:double"&gt;77.01&lt;/D&gt;&lt;D xsi:type="xsd:double"&gt;78.22&lt;/D&gt;&lt;D xsi:type="xsd:double"&gt;78.63&lt;/D&gt;&lt;D xsi:type="xsd:double"&gt;78.43&lt;/D&gt;&lt;D xsi:type="xsd:double"&gt;77.97&lt;/D&gt;&lt;D xsi:type="xsd:double"&gt;77.46&lt;/D&gt;&lt;D xsi:type="xsd:double"&gt;78.76&lt;/D&gt;&lt;D xsi:type="xsd:double"&gt;78.1&lt;/D&gt;&lt;D xsi:type="xsd:double"&gt;77.96&lt;/D&gt;&lt;D xsi:type="xsd:double"&gt;78.73&lt;/D&gt;&lt;D xsi:type="xsd:double"&gt;78.68&lt;/D&gt;&lt;D xsi:type="xsd:double"&gt;79.4&lt;/D&gt;&lt;D xsi:type="xsd:double"&gt;79.66&lt;/D&gt;&lt;D xsi:type="xsd:double"&gt;78.34&lt;/D&gt;&lt;D xsi:type="xsd:double"&gt;78.85&lt;/D&gt;&lt;D xsi:type="xsd:double"&gt;79.73&lt;/D&gt;&lt;D xsi:type="xsd:double"&gt;80.51&lt;/D&gt;&lt;D xsi:type="xsd:double"&gt;80.55&lt;/D&gt;&lt;D xsi:type="xsd:double"&gt;79.62&lt;/D&gt;&lt;D xsi:type="xsd:double"&gt;78.55&lt;/D&gt;&lt;D xsi:type="xsd:double"&gt;79.49&lt;/D&gt;&lt;/FQL&gt;&lt;FQL&gt;&lt;Q&gt;XLP^P_PRICE(0,-200D)&lt;/Q&gt;&lt;R&gt;201&lt;/R&gt;&lt;C&gt;1&lt;/C&gt;&lt;D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xsi:type="xsd:double"&gt;73.88&lt;/D&gt;&lt;D xsi:type="xsd:double"&gt;73.78&lt;/D&gt;&lt;D xsi:type="xsd:double"&gt;74.27&lt;/D&gt;&lt;D xsi:type="xsd:double"&gt;73.84&lt;/D&gt;&lt;D xsi:type="xsd:double"&gt;73.58&lt;/D&gt;&lt;D xsi:type="xsd:double"&gt;74.67&lt;/D&gt;&lt;D xsi:type="xsd:double"&gt;74.58&lt;/D&gt;&lt;D xsi:type="xsd:double"&gt;73.84&lt;/D&gt;&lt;D xsi:type="xsd:double"&gt;73.39&lt;/D&gt;&lt;D xsi:type="xsd:double"&gt;73.09&lt;/D&gt;&lt;D xsi:type="xsd:double"&gt;73.11&lt;/D&gt;&lt;D xsi:type="xsd:double"&gt;73.23&lt;/D&gt;&lt;D xsi:type="xsd:double"&gt;72.73&lt;/D&gt;&lt;D xsi:type="xsd:double"&gt;72.97&lt;/D&gt;&lt;D xsi:type="xsd:double"&gt;73.34&lt;/D&gt;&lt;D xsi:type="xsd:double"&gt;73.61&lt;/D&gt;&lt;D xsi:type="xsd:double"&gt;72.61&lt;/D&gt;&lt;D xsi:type="xsd:double"&gt;72.67&lt;/D&gt;&lt;D xsi:type="xsd:double"&gt;72.59&lt;/D&gt;&lt;D xsi:type="xsd:double"&gt;73.43&lt;/D&gt;&lt;D xsi:type="xsd:double"&gt;73.18&lt;/D&gt;&lt;D xsi:type="xsd:double"&gt;73.74&lt;/D&gt;&lt;D xsi:type="xsd:double"&gt;74.22&lt;/D&gt;&lt;D xsi:type="xsd:double"&gt;74.77&lt;/D&gt;&lt;D xsi:type="xsd:double"&gt;75.92&lt;/D&gt;&lt;D xsi:type="xsd:double"&gt;75.87&lt;/D&gt;&lt;D xsi:type="xsd:double"&gt;76.24&lt;/D&gt;&lt;D xsi:type="xsd:double"&gt;76.28&lt;/D&gt;&lt;D xsi:type="xsd:double"&gt;76.93&lt;/D&gt;&lt;D xsi:type="xsd:double"&gt;77.12&lt;/D&gt;&lt;D xsi:type="xsd:double"&gt;76.82&lt;/D&gt;&lt;D xsi:type="xsd:double"&gt;76.59&lt;/D&gt;&lt;D xsi:type="xsd:double"&gt;76.71&lt;/D&gt;&lt;D xsi:type="xsd:double"&gt;76.95&lt;/D&gt;&lt;D xsi:type="xsd:double"&gt;77.18&lt;/D&gt;&lt;D xsi:type="xsd:double"&gt;76.47&lt;/D&gt;&lt;D xsi:type="xsd:double"&gt;76.66&lt;/D&gt;&lt;D xsi:type="xsd:double"&gt;77.29&lt;/D&gt;&lt;D xsi:type="xsd:double"&gt;77.5&lt;/D&gt;&lt;D xsi:type="xsd:double"&gt;77.44&lt;/D&gt;&lt;D xsi:type="xsd:double"&gt;77.03&lt;/D&gt;&lt;D xsi:type="xsd:double"&gt;76.18&lt;/D&gt;&lt;D xsi:type="xsd:double"&gt;76.78&lt;/D&gt;&lt;/FQL&gt;&lt;FQL&gt;&lt;Q&gt;XRT^P_PRICE(0,-200D)&lt;/Q&gt;&lt;R&gt;201&lt;/R&gt;&lt;C&gt;1&lt;/C&gt;&lt;D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xsi:type="xsd:double"&gt;61.96&lt;/D&gt;&lt;D xsi:type="xsd:double"&gt;61.83&lt;/D&gt;&lt;D xsi:type="xsd:double"&gt;62.3&lt;/D&gt;&lt;D xsi:type="xsd:double"&gt;62.23&lt;/D&gt;&lt;D xsi:type="xsd:double"&gt;62.07&lt;/D&gt;&lt;D xsi:type="xsd:double"&gt;62.66&lt;/D&gt;&lt;D xsi:type="xsd:double"&gt;63.71&lt;/D&gt;&lt;D xsi:type="xsd:double"&gt;62.65&lt;/D&gt;&lt;D xsi:type="xsd:double"&gt;63.55&lt;/D&gt;&lt;D xsi:type="xsd:double"&gt;62.28&lt;/D&gt;&lt;D xsi:type="xsd:double"&gt;61.36&lt;/D&gt;&lt;D xsi:type="xsd:double"&gt;62.43&lt;/D&gt;&lt;D xsi:type="xsd:double"&gt;61.65&lt;/D&gt;&lt;D xsi:type="xsd:double"&gt;60.43&lt;/D&gt;&lt;D xsi:type="xsd:double"&gt;58.6&lt;/D&gt;&lt;D xsi:type="xsd:double"&gt;59.48&lt;/D&gt;&lt;D xsi:type="xsd:double"&gt;56.99&lt;/D&gt;&lt;D xsi:type="xsd:double"&gt;56.84&lt;/D&gt;&lt;D xsi:type="xsd:double"&gt;58.57&lt;/D&gt;&lt;D xsi:type="xsd:double"&gt;58.55&lt;/D&gt;&lt;D xsi:type="xsd:double"&gt;58.07&lt;/D&gt;&lt;D xsi:type="xsd:double"&gt;59.25&lt;/D&gt;&lt;D xsi:type="xsd:double"&gt;59.38&lt;/D&gt;&lt;D xsi:type="xsd:double"&gt;59.65&lt;/D&gt;&lt;D xsi:type="xsd:double"&gt;59.48&lt;/D&gt;&lt;D xsi:type="xsd:double"&gt;61.69&lt;/D&gt;&lt;D xsi:type="xsd:double"&gt;61.53&lt;/D&gt;&lt;D xsi:type="xsd:double"&gt;59.85&lt;/D&gt;&lt;D xsi:type="xsd:double"&gt;61.29&lt;/D&gt;&lt;D xsi:type="xsd:double"&gt;60.75&lt;/D&gt;&lt;D xsi:type="xsd:double"&gt;61.15&lt;/D&gt;&lt;D xsi:type="xsd:double"&gt;61.34&lt;/D&gt;&lt;D xsi:type="xsd:double"&gt;61.36&lt;/D&gt;&lt;D xsi:type="xsd:double"&gt;61.53&lt;/D&gt;&lt;D xsi:type="xsd:double"&gt;61.17&lt;/D&gt;&lt;D xsi:type="xsd:double"&gt;59.42&lt;/D&gt;&lt;D xsi:type="xsd:double"&gt;60.33&lt;/D&gt;&lt;D xsi:type="xsd:double"&gt;60.77&lt;/D&gt;&lt;D xsi:type="xsd:double"&gt;61.08&lt;/D&gt;&lt;D xsi:type="xsd:double"&gt;61.43&lt;/D&gt;&lt;D xsi:type="xsd:double"&gt;61.38&lt;/D&gt;&lt;D xsi:type="xsd:double"&gt;60.7&lt;/D&gt;&lt;D xsi:type="xsd:double"&gt;60.57&lt;/D&gt;&lt;/FQL&gt;&lt;FQL&gt;&lt;Q&gt;XLY^P_PRICE(0,-200D)&lt;/Q&gt;&lt;R&gt;201&lt;/R&gt;&lt;C&gt;1&lt;/C&gt;&lt;D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xsi:type="xsd:double"&gt;163.33&lt;/D&gt;&lt;D xsi:type="xsd:double"&gt;165.45&lt;/D&gt;&lt;D xsi:type="xsd:double"&gt;167.39&lt;/D&gt;&lt;D xsi:type="xsd:double"&gt;165.28&lt;/D&gt;&lt;D xsi:type="xsd:double"&gt;167.29&lt;/D&gt;&lt;D xsi:type="xsd:double"&gt;166.38&lt;/D&gt;&lt;D xsi:type="xsd:double"&gt;166.63&lt;/D&gt;&lt;D xsi:type="xsd:double"&gt;165.55&lt;/D&gt;&lt;D xsi:type="xsd:double"&gt;165.67&lt;/D&gt;&lt;D xsi:type="xsd:double"&gt;163.97&lt;/D&gt;&lt;D xsi:type="xsd:double"&gt;161.2&lt;/D&gt;&lt;D xsi:type="xsd:double"&gt;160.37&lt;/D&gt;&lt;D xsi:type="xsd:double"&gt;158.03&lt;/D&gt;&lt;D xsi:type="xsd:double"&gt;159.11&lt;/D&gt;&lt;D xsi:type="xsd:double"&gt;157.47&lt;/D&gt;&lt;D xsi:type="xsd:double"&gt;157&lt;/D&gt;&lt;D xsi:type="xsd:double"&gt;153.4&lt;/D&gt;&lt;D xsi:type="xsd:double"&gt;151.61&lt;/D&gt;&lt;D xsi:type="xsd:double"&gt;152.99&lt;/D&gt;&lt;D xsi:type="xsd:double"&gt;151.97&lt;/D&gt;&lt;D xsi:type="xsd:double"&gt;148.48&lt;/D&gt;&lt;D xsi:type="xsd:double"&gt;149.15&lt;/D&gt;&lt;D xsi:type="xsd:double"&gt;149.7&lt;/D&gt;&lt;D xsi:type="xsd:double"&gt;151.08&lt;/D&gt;&lt;D xsi:type="xsd:double"&gt;151.55&lt;/D&gt;&lt;D xsi:type="xsd:double"&gt;152.83&lt;/D&gt;&lt;D xsi:type="xsd:double"&gt;150.49&lt;/D&gt;&lt;D xsi:type="xsd:double"&gt;147.42&lt;/D&gt;&lt;D xsi:type="xsd:double"&gt;148.02&lt;/D&gt;&lt;D xsi:type="xsd:double"&gt;147.83&lt;/D&gt;&lt;D xsi:type="xsd:double"&gt;149.09&lt;/D&gt;&lt;D xsi:type="xsd:double"&gt;148.4&lt;/D&gt;&lt;D xsi:type="xsd:double"&gt;147.65&lt;/D&gt;&lt;D xsi:type="xsd:double"&gt;147.69&lt;/D&gt;&lt;D xsi:type="xsd:double"&gt;147.19&lt;/D&gt;&lt;D xsi:type="xsd:double"&gt;144.27&lt;/D&gt;&lt;D xsi:type="xsd:double"&gt;145.39&lt;/D&gt;&lt;D xsi:type="xsd:double"&gt;146.55&lt;/D&gt;&lt;D xsi:type="xsd:double"&gt;146.4&lt;/D&gt;&lt;D xsi:type="xsd:double"&gt;147.86&lt;/D&gt;&lt;D xsi:type="xsd:double"&gt;147.48&lt;/D&gt;&lt;D xsi:type="xsd:double"&gt;143.69&lt;/D&gt;&lt;D xsi:type="xsd:double"&gt;144.43&lt;/D&gt;&lt;/FQL&gt;&lt;FQL&gt;&lt;Q&gt;IBB^P_PRICE(0,-200D)&lt;/Q&gt;&lt;R&gt;201&lt;/R&gt;&lt;C&gt;1&lt;/C&gt;&lt;D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</t>
        </r>
      </text>
    </comment>
    <comment ref="A10" authorId="0" shapeId="0" xr:uid="{A7D1A5D8-C78F-418F-BDEE-F7F5633D06E6}">
      <text>
        <r>
          <rPr>
            <b/>
            <sz val="9"/>
            <color indexed="81"/>
            <rFont val="Tahoma"/>
            <family val="2"/>
          </rPr>
          <t>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xsi:type="xsd:double"&gt;127.07&lt;/D&gt;&lt;D xsi:type="xsd:double"&gt;128.5&lt;/D&gt;&lt;D xsi:type="xsd:double"&gt;129.85&lt;/D&gt;&lt;D xsi:type="xsd:double"&gt;129.82&lt;/D&gt;&lt;D xsi:type="xsd:double"&gt;130.38&lt;/D&gt;&lt;D xsi:type="xsd:double"&gt;131.3&lt;/D&gt;&lt;D xsi:type="xsd:double"&gt;131.81&lt;/D&gt;&lt;D xsi:type="xsd:double"&gt;130.3&lt;/D&gt;&lt;D xsi:type="xsd:double"&gt;131.35&lt;/D&gt;&lt;D xsi:type="xsd:double"&gt;129.87&lt;/D&gt;&lt;D xsi:type="xsd:double"&gt;128.84&lt;/D&gt;&lt;D xsi:type="xsd:double"&gt;129.03&lt;/D&gt;&lt;D xsi:type="xsd:double"&gt;128.83&lt;/D&gt;&lt;D xsi:type="xsd:double"&gt;129.08&lt;/D&gt;&lt;D xsi:type="xsd:double"&gt;129.47&lt;/D&gt;&lt;D xsi:type="xsd:double"&gt;128.98&lt;/D&gt;&lt;D xsi:type="xsd:double"&gt;126.77&lt;/D&gt;&lt;D xsi:type="xsd:double"&gt;126.28&lt;/D&gt;&lt;D xsi:type="xsd:double"&gt;126.17&lt;/D&gt;&lt;D xsi:type="xsd:double"&gt;127.09&lt;/D&gt;&lt;D xsi:type="xsd:double"&gt;126.84&lt;/D&gt;&lt;D xsi:type="xsd:double"&gt;129.28&lt;/D&gt;&lt;D xsi:type="xsd:double"&gt;131.11&lt;/D&gt;&lt;D xsi:type="xsd:double"&gt;131.15&lt;/D&gt;&lt;D xsi:type="xsd:double"&gt;130.08&lt;/D&gt;&lt;D xsi:type="xsd:double"&gt;128.97&lt;/D&gt;&lt;D xsi:type="xsd:double"&gt;129.33&lt;/D&gt;&lt;D xsi:type="xsd:double"&gt;129.04&lt;/D&gt;&lt;D xsi:type="xsd:double"&gt;131.74&lt;/D&gt;&lt;D xsi:type="xsd:double"&gt;130.18&lt;/D&gt;&lt;D xsi:type="xsd:double"&gt;130.43&lt;/D&gt;&lt;D xsi:type="xsd:double"&gt;131.03&lt;/D&gt;&lt;D xsi:type="xsd:double"&gt;130.6&lt;/D&gt;&lt;D xsi:type="xsd:double"&gt;130.85&lt;/D&gt;&lt;D xsi:type="xsd:double"&gt;131.92&lt;/D&gt;&lt;D xsi:type="xsd:double"&gt;130.3&lt;/D&gt;&lt;D xsi:type="xsd:double"&gt;130.68&lt;/D&gt;&lt;D xsi:type="xsd:double"&gt;129.81&lt;/D&gt;&lt;D xsi:type="xsd:double"&gt;131.54&lt;/D&gt;&lt;D xsi:type="xsd:double"&gt;130.51&lt;/D&gt;&lt;D xsi:type="xsd:double"&gt;129.2&lt;/D&gt;&lt;D xsi:type="xsd:double"&gt;128.74&lt;/D&gt;&lt;D xsi:type="xsd:double"&gt;130.5&lt;/D&gt;&lt;/FQL&gt;&lt;FQL&gt;&lt;Q&gt;XLV^P_PRICE(0,-200D)&lt;/Q&gt;&lt;R&gt;201&lt;/R&gt;&lt;C&gt;1&lt;/C&gt;&lt;D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xsi:type="xsd:double"&gt;131.25&lt;/D&gt;&lt;D xsi:type="xsd:double"&gt;132&lt;/D&gt;&lt;D xsi:type="xsd:double"&gt;132.44&lt;/D&gt;&lt;D xsi:type="xsd:double"&gt;131.54&lt;/D&gt;&lt;D xsi:type="xsd:double"&gt;131.52&lt;/D&gt;&lt;D xsi:type="xsd:double"&gt;132.21&lt;/D&gt;&lt;D xsi:type="xsd:double"&gt;132.22&lt;/D&gt;&lt;D xsi:type="xsd:double"&gt;130.2&lt;/D&gt;&lt;D xsi:type="xsd:double"&gt;131.55&lt;/D&gt;&lt;D xsi:type="xsd:double"&gt;130.89&lt;/D&gt;&lt;D xsi:type="xsd:double"&gt;130.42&lt;/D&gt;&lt;D xsi:type="xsd:double"&gt;130.02&lt;/D&gt;&lt;D xsi:type="xsd:double"&gt;129.19&lt;/D&gt;&lt;D xsi:type="xsd:double"&gt;129.7&lt;/D&gt;&lt;D xsi:type="xsd:double"&gt;130.79&lt;/D&gt;&lt;D xsi:type="xsd:double"&gt;130.32&lt;/D&gt;&lt;D xsi:type="xsd:double"&gt;128.67&lt;/D&gt;&lt;D xsi:type="xsd:double"&gt;127.83&lt;/D&gt;&lt;D xsi:type="xsd:double"&gt;126.74&lt;/D&gt;&lt;D xsi:type="xsd:double"&gt;127.53&lt;/D&gt;&lt;D xsi:type="xsd:double"&gt;127.79&lt;/D&gt;&lt;D xsi:type="xsd:double"&gt;129.11&lt;/D&gt;&lt;D xsi:type="xsd:double"&gt;130&lt;/D&gt;&lt;D xsi:type="xsd:double"&gt;131.44&lt;/D&gt;&lt;D xsi:type="xsd:double"&gt;131.31&lt;/D&gt;&lt;D xsi:type="xsd:double"&gt;130.7&lt;/D&gt;&lt;D xsi:type="xsd:double"&gt;131.02&lt;/D&gt;&lt;D xsi:type="xsd:double"&gt;130.86&lt;/D&gt;&lt;D xsi:type="xsd:double"&gt;131.96&lt;/D&gt;&lt;D xsi:type="xsd:double"&gt;132.19&lt;/D&gt;&lt;D xsi:type="xsd:double"&gt;132.37&lt;/D&gt;&lt;D xsi:type="xsd:double"&gt;132.78&lt;/D&gt;&lt;D xsi:type="xsd:double"&gt;132.41&lt;/D&gt;&lt;D xsi:type="xsd:double"&gt;133.3&lt;/D&gt;&lt;D xsi:type="xsd:double"&gt;133.59&lt;/D&gt;&lt;D xsi:type="xsd:double"&gt;132.4&lt;/D&gt;&lt;D xsi:type="xsd:double"&gt;133.46&lt;/D&gt;&lt;D xsi:type="xsd:double"&gt;133.64&lt;/D&gt;&lt;D xsi:type="xsd:double"&gt;134.22&lt;/D&gt;&lt;D xsi:type="xsd:double"&gt;133.53&lt;/D&gt;&lt;D xsi:type="xsd:double"&gt;132.4&lt;/D&gt;&lt;D xsi:type="xsd:double"&gt;131.71&lt;/D&gt;&lt;D xsi:type="xsd:double"&gt;133.61&lt;/D&gt;&lt;/FQL&gt;&lt;FQL&gt;&lt;Q&gt;SMH^P_PRICE(0,-200D)&lt;/Q&gt;&lt;R&gt;201&lt;/R&gt;&lt;C&gt;1&lt;/C&gt;&lt;D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xsi:type="xsd:double"&gt;146.85&lt;/D&gt;&lt;D xsi:type="xsd:double"&gt;147.53&lt;/D&gt;&lt;D xsi:type="xsd:double"&gt;150.08&lt;/D&gt;&lt;D xsi:type="xsd:double"&gt;149.34&lt;/D&gt;&lt;D xsi:type="xsd:double"&gt;152.84&lt;/D&gt;&lt;D xsi:type="xsd:double"&gt;153.38&lt;/D&gt;&lt;D xsi:type="xsd:double"&gt;154.48&lt;/D&gt;&lt;D xsi:type="xsd:double"&gt;155.6&lt;/D&gt;&lt;D xsi:type="xsd:double"&gt;153.27&lt;/D&gt;&lt;D xsi:type="xsd:double"&gt;151.18&lt;/D&gt;&lt;D xsi:type="xsd:double"&gt;146.84&lt;/D&gt;&lt;D xsi:type="xsd:double"&gt;146.17&lt;/D&gt;&lt;D xsi:type="xsd:double"&gt;144.5&lt;/D&gt;&lt;D xsi:type="xsd:double"&gt;145.33&lt;/D&gt;&lt;D xsi:type="xsd:double"&gt;144.31&lt;/D&gt;&lt;D xsi:type="xsd:double"&gt;146.14&lt;/D&gt;&lt;D xsi:type="xsd:double"&gt;146.5&lt;/D&gt;&lt;D xsi:type="xsd:double"&gt;144.33&lt;/D&gt;&lt;D xsi:type="xsd:double"&gt;148.07&lt;/D&gt;&lt;D xsi:type="xsd:double"&gt;147.36&lt;/D&gt;&lt;D xsi:type="xsd:double"&gt;140.46&lt;/D&gt;&lt;D xsi:type="xsd:double"&gt;129.34&lt;/D&gt;&lt;D xsi:type="xsd:double"&gt;131.27&lt;/D&gt;&lt;D xsi:type="xsd:double"&gt;133.19&lt;/D&gt;&lt;D xsi:type="xsd:double"&gt;133.3&lt;/D&gt;&lt;D xsi:type="xsd:double"&gt;134.04&lt;/D&gt;&lt;D xsi:type="xsd:double"&gt;129.5&lt;/D&gt;&lt;D xsi:type="xsd:double"&gt;126.09&lt;/D&gt;&lt;D xsi:type="xsd:double"&gt;126.12&lt;/D&gt;&lt;D xsi:type="xsd:double"&gt;122.9&lt;/D&gt;&lt;D xsi:type="xsd:double"&gt;123.04&lt;/D&gt;&lt;D xsi:type="xsd:double"&gt;124.14&lt;/D&gt;&lt;D xsi:type="xsd:double"&gt;123.14&lt;/D&gt;&lt;D xsi:type="xsd:double"&gt;125.07&lt;/D&gt;&lt;D xsi:type="xsd:double"&gt;124.38&lt;/D&gt;&lt;D xsi:type="xsd:double"&gt;121.805&lt;/D&gt;&lt;D xsi:type="xsd:double"&gt;122.215&lt;/D&gt;&lt;D xsi:type="xsd:double"&gt;123.49&lt;/D&gt;&lt;D xsi:type="xsd:double"&gt;124.57&lt;/D&gt;&lt;D xsi:type="xsd:double"&gt;123.625&lt;/D&gt;&lt;D xsi:type="xsd:double"&gt;121.59&lt;/D&gt;&lt;D xsi:type="xsd:double"&gt;120.425&lt;/D&gt;&lt;D xsi:type="xsd:double"&gt;119.59&lt;/D&gt;&lt;/FQL&gt;&lt;FQL&gt;&lt;Q&gt;PTF^P_PRICE(0,-200D)&lt;/Q&gt;&lt;R&gt;201&lt;/R&gt;&lt;C&gt;1&lt;/C&gt;&lt;D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xsi:type="xsd:double"&gt;45.673336&lt;/D&gt;&lt;D xsi:type="xsd:double"&gt;46.200005&lt;/D&gt;&lt;D xsi:type="xsd:double"&gt;46.86&lt;/D&gt;&lt;D xsi:type="xsd:double"&gt;46.643333&lt;/D&gt;&lt;D xsi:type="xsd:double"&gt;47.05&lt;/D&gt;&lt;D xsi:type="xsd:double"&gt;47.260002&lt;/D&gt;&lt;D xsi:type="xsd:double"&gt;47.583336&lt;/D&gt;&lt;D xsi:type="xsd:double"&gt;47.966667&lt;/D&gt;&lt;D xsi:type="xsd:double"&gt;48.120003&lt;/D&gt;&lt;D xsi:type="xsd:double"&gt;47.826668&lt;/D&gt;&lt;D xsi:type="xsd:double"&gt;46.79667&lt;/D&gt;&lt;D xsi:type="xsd:double"&gt;46.89&lt;/D&gt;&lt;D xsi:type="xsd:double"&gt;46.37667&lt;/D&gt;&lt;D xsi:type="xsd:double"&gt;46.6137&lt;/D&gt;&lt;D xsi:type="xsd:double"&gt;45.99&lt;/D&gt;&lt;D xsi:type="xsd:double"&gt;46.3325&lt;/D&gt;&lt;D xsi:type="xsd:double"&gt;46.259167&lt;/D&gt;&lt;D xsi:type="xsd:double"&gt;45.725235&lt;/D&gt;&lt;D xsi:type="xsd:double"&gt;46.12667&lt;/D&gt;&lt;D xsi:type="xsd:double"&gt;45.543335&lt;/D&gt;&lt;D xsi:type="xsd:double"&gt;43.913338&lt;/D&gt;&lt;D xsi:type="xsd:double"&gt;42.216667&lt;/D&gt;&lt;D xsi:type="xsd:double"&gt;42.74&lt;/D&gt;&lt;D xsi:type="xsd:double"&gt;43.556667&lt;/D&gt;&lt;D xsi:type="xsd:double"&gt;43&lt;/D&gt;&lt;D xsi:type="xsd:double"&gt;43.17&lt;/D&gt;&lt;D xsi:type="xsd:double"&gt;42.233334&lt;/D&gt;&lt;D xsi:type="xsd:double"&gt;41.413334&lt;/D&gt;&lt;D xsi:type="xsd:double"&gt;41.34&lt;/D&gt;&lt;D xsi:type="xsd:double"&gt;40.664635&lt;/D&gt;&lt;D xsi:type="xsd:double"&gt;40.3497&lt;/D&gt;&lt;D xsi:type="xsd:double"&gt;41.073334&lt;/D&gt;&lt;D xsi:type="xsd:double"&gt;40.206768&lt;/D&gt;&lt;D xsi:type="xsd:double"&gt;40.240734&lt;/D&gt;&lt;D xsi:type="xsd:double"&gt;40.466667&lt;/D&gt;&lt;D xsi:type="xsd:double"&gt;39.595734&lt;/D&gt;&lt;D xsi:type="xsd:double"&gt;39.843334&lt;/D&gt;&lt;D xsi:type="xsd:double"&gt;39.97107&lt;/D&gt;&lt;D xsi:type="xsd:double"&gt;40.073303&lt;/D&gt;&lt;D xsi:type="xsd:double"&gt;40.17437&lt;/D&gt;&lt;D xsi:type="xsd:double"&gt;39.90667&lt;/D&gt;&lt;D xsi:type="xsd:double"&gt;40.29667&lt;/D&gt;&lt;D xsi:type="xsd:double"&gt;40.1873&lt;/D&gt;&lt;/FQL&gt;&lt;FQL&gt;&lt;Q&gt;IGV^P_PRICE(0,-200D)&lt;/Q&gt;&lt;R&gt;201&lt;/R&gt;&lt;C&gt;1&lt;/C&gt;&lt;D xsi:type="xsd:double"&gt;442.01&lt;/D&gt;&lt;D xsi:type="xsd:double"&gt;437.19&lt;/D&gt;&lt;D xsi:type="xsd:double"&gt;432.74&lt;/D&gt;&lt;D xsi:type="xsd:double"&gt;425.93&lt;/D&gt;&lt;D xsi:type="xsd:double"&gt;426.66&lt;/D&gt;&lt;D xsi:type="xsd:double"&gt;429.38&lt;/D&gt;&lt;D xsi:type="xsd:double"&gt;426.24&lt;/D&gt;&lt;D xsi:type="xsd:double"&gt;420.38&lt;/D&gt;&lt;D xsi:type="xsd:double"&gt;429.78&lt;/D&gt;&lt;D xsi:type="xsd:double"&gt;431.72&lt;/D&gt;&lt;D xsi:type="xsd:double"&gt;423.31&lt;/D&gt;&lt;D xsi:type="xsd:double"&gt;424.05&lt;/D&gt;&lt;D xsi:type="xsd:double"&gt;422.86&lt;/D&gt;&lt;D xsi:type="xsd:double"&gt;423.01&lt;/D&gt;&lt;D xsi:type="xsd:double"&gt;422.19&lt;/D&gt;&lt;D xsi:type="xsd:double"&gt;418.37&lt;/D&gt;&lt;D xsi:type="xsd:double"&gt;410.94&lt;/D&gt;&lt;D xsi:type="xsd:double"&gt;406.79&lt;/D&gt;&lt;D xsi:type="xsd:double"&gt;408.56&lt;/D&gt;&lt;D xsi:type="xsd:double"&gt;408.68&lt;/D&gt;&lt;D xsi:type="xsd:double"&gt;407.45&lt;/D&gt;&lt;D xsi:type="xsd:double"&gt;404.19&lt;/D&gt;&lt;D xsi:type="xsd:double"&gt;398.72&lt;/D&gt;&lt;D xsi:type="xsd:double"&gt;397.11&lt;/D&gt;&lt;D xsi:type="xsd:double"&gt;386.56&lt;/D&gt;&lt;D xsi:type="xsd:double"&gt;387.03&lt;/D&gt;&lt;D xsi:type="xsd:double"&gt;388.01&lt;/D&gt;&lt;D xsi:type="xsd:double"&gt;394.37&lt;/D&gt;&lt;D xsi:type="xsd:double"&gt;405.64&lt;/D&gt;&lt;D xsi:type="xsd:double"&gt;408.34&lt;/D&gt;&lt;D xsi:type="xsd:double"&gt;408.48&lt;/D&gt;&lt;D xsi:type="xsd:double"&gt;408.79&lt;/D&gt;&lt;D xsi:type="xsd:double"&gt;407.49&lt;/D&gt;&lt;D xsi:type="xsd:double"&gt;406.74&lt;/D&gt;&lt;D xsi:type="xsd:double"&gt;401.27&lt;/D&gt;&lt;D xsi:type="xsd:double"&gt;407.1&lt;/D&gt;&lt;D xsi:type="xsd:double"&gt;404.58&lt;/D&gt;&lt;D xsi:type="xsd:double"&gt;401.51&lt;/D&gt;&lt;D xsi:type="xsd:double"&gt;397.65&lt;/D&gt;&lt;D xsi:type="xsd:double"&gt;403.05&lt;/D&gt;&lt;D xsi:type="xsd:double"&gt;398.42&lt;/D&gt;&lt;D xsi:type="xsd:double"&gt;397.71&lt;/D&gt;&lt;D xsi:type="xsd:double"&gt;393.69&lt;/D&gt;&lt;D xsi:type="xsd:double"&gt;390.45&lt;/D&gt;&lt;D xsi:type="xsd:double"&gt;388.4&lt;/D&gt;&lt;D xsi:type="xsd:double"&gt;392.44&lt;/D&gt;&lt;D xsi:type="xsd:double"&gt;392.5&lt;/D&gt;&lt;D xsi:type="xsd:double"&gt;397.42&lt;/D&gt;&lt;D xsi:type="xsd:double"&gt;391.97&lt;/D&gt;&lt;D xsi:type="xsd:double"&gt;388.84&lt;/D&gt;&lt;D xsi:type="xsd:double"&gt;382.7&lt;/D&gt;&lt;D xsi:type="xsd:double"&gt;380.5&lt;/D&gt;&lt;D xsi:type="xsd:double"&gt;380.67&lt;/D&gt;&lt;D xsi:type="xsd:double"&gt;379.43&lt;/D&gt;&lt;D xsi:type="xsd:double"&gt;379.51&lt;/D&gt;&lt;D xsi:type="xsd:double"&gt;379.65&lt;/D&gt;&lt;D xsi:type="xsd:double"&gt;373.91&lt;/D&gt;&lt;D xsi:type="xsd:double"&gt;372.71&lt;/D&gt;&lt;D xsi:type="xsd:double"&gt;372.55&lt;/D&gt;&lt;D xsi:type="xsd:double"&gt;374.64&lt;/D&gt;&lt;D xsi:type="xsd:double"&gt;364.64&lt;/D&gt;&lt;D xsi:type="xsd:double"&gt;364.27&lt;/D&gt;&lt;D xsi:type="xsd:double"&gt;355.42&lt;/D&gt;&lt;D xsi:type="xsd:double"&gt;358.46&lt;/D&gt;&lt;D xsi:type="xsd:double"&gt;356.05&lt;/D&gt;&lt;D xsi:type="xsd:double"&gt;348.99&lt;/D&gt;&lt;D xsi:type="xsd:double"&gt;349.81&lt;/D&gt;&lt;D xsi:type="xsd:double"&gt;346.16&lt;/D&gt;&lt;D xsi:type="xsd:double"&gt;340.23&lt;/D&gt;&lt;D xsi:type="xsd:double"&gt;337.45&lt;/D&gt;&lt;D xsi:type="xsd:double"&gt;333.56&lt;/D&gt;&lt;D xsi:type="xsd:double"&gt;329.19&lt;/D&gt;&lt;D xsi:type="xsd:double"&gt;329.33&lt;/D&gt;&lt;D xsi:type="xsd:double"&gt;332.71&lt;/D&gt;&lt;D xsi:type="xsd:double"&gt;341.88&lt;/D&gt;&lt;D xsi:type="xsd:double"&gt;338.79&lt;/D&gt;&lt;D xsi:type="xsd:double"&gt;338.77&lt;/D&gt;&lt;D xsi:type="xsd:double"&gt;347.55&lt;/D&gt;&lt;D xsi:type="xsd:double"&gt;349.74&lt;/D&gt;&lt;D xsi:type="xsd:double"&gt;355.08&lt;/D&gt;&lt;D xsi:type="xsd:double"&gt;353.29&lt;/D&gt;&lt;D xsi:type="xsd:double"&gt;349.28&lt;/D&gt;&lt;D xsi:type="xsd:double"&gt;353.16&lt;/D&gt;&lt;D xsi:type="xsd:double"&gt;354.63&lt;/D&gt;&lt;D xsi:type="xsd:double"&gt;352.65&lt;/D&gt;&lt;D xsi:type="xsd:double"&gt;351.02&lt;/D&gt;&lt;D xsi:type="xsd:double"&gt;348.7&lt;/D&gt;&lt;D xsi:type="xsd:double"&gt;339.53&lt;/D&gt;&lt;D xsi:type="xsd:double"&gt;339.95&lt;/D&gt;&lt;D xsi:type="xsd:double"&gt;334.54&lt;/D&gt;&lt;D xsi:type="xsd:double"&gt;343.15&lt;/D&gt;&lt;D xsi:type="xsd:double"&gt;341.26&lt;/D&gt;&lt;D xsi:type="xsd:double"&gt;339.93&lt;/D&gt;&lt;D xsi:type="xsd:double"&gt;337.35&lt;/D&gt;&lt;D xsi:type="xsd:double"&gt;335.09&lt;/D&gt;&lt;D xsi:type="xsd:double"&gt;340.5&lt;/D&gt;&lt;D xsi:type="xsd:double"&gt;340.57&lt;/D&gt;&lt;D xsi:type="xsd:double"&gt;339.99&lt;/D&gt;&lt;D xsi:type="xsd:double"&gt;348.18&lt;/D&gt;&lt;D xsi:type="xsd:double"&gt;351.35&lt;/D&gt;&lt;D xsi:type="xsd:double"&gt;351.78&lt;/D&gt;&lt;D xsi:type="xsd:double"&gt;351.92&lt;/D&gt;&lt;D xsi:type="xsd:double"&gt;358.69&lt;/D&gt;&lt;D xsi:type="xsd:double"&gt;356.93&lt;/D&gt;&lt;D xsi:type="xsd:double"&gt;356.18&lt;/D&gt;&lt;D xsi:type="xsd:double"&gt;366.74&lt;/D&gt;&lt;D xsi:type="xsd:double"&gt;363.79&lt;/D&gt;&lt;D xsi:type="xsd:double"&gt;363.13&lt;/D&gt;&lt;D xsi:type="xsd:double"&gt;363.99&lt;/D&gt;&lt;D xsi:type="xsd:double"&gt;363.47&lt;/D&gt;&lt;D xsi:type="xsd:double"&gt;361.71&lt;/D&gt;&lt;D xsi:type="xsd:double"&gt;360.03&lt;/D&gt;&lt;D xsi:type="xsd:double"&gt;357.43&lt;/D&gt;&lt;D xsi:type="xsd:double"&gt;354.26&lt;/D&gt;&lt;D xsi:type="xsd:double"&gt;347.52&lt;/D&gt;&lt;D xsi:type="xsd:double"&gt;345.86&lt;/D&gt;&lt;D xsi:type="xsd:double"&gt;339.14&lt;/D&gt;&lt;D xsi:type="xsd:double"&gt;347.01&lt;/D&gt;&lt;D xsi:type="xsd:double"&gt;341.4&lt;/D&gt;&lt;D xsi:type="xsd:double"&gt;341.68&lt;/D&gt;&lt;D xsi:type="xsd:double"&gt;335.72&lt;/D&gt;&lt;D xsi:type="xsd:double"&gt;334.35&lt;/D&gt;&lt;D xsi:type="xsd:double"&gt;339.51&lt;/D&gt;&lt;D xsi:type="xsd:double"&gt;342.46&lt;/D&gt;&lt;D xsi:type="xsd:double"&gt;345.42&lt;/D&gt;&lt;D xsi:type="xsd:double"&gt;340.98&lt;/D&gt;&lt;D xsi:type="xsd:double"&gt;341.5&lt;/D&gt;&lt;D xsi:type="xsd:double"&gt;339.31&lt;/D&gt;&lt;D xsi:type="xsd:double"&gt;343.26&lt;/D&gt;&lt;D xsi:type="xsd:double"&gt;348.95&lt;/D&gt;&lt;D xsi:type="xsd:double"&gt;346.74&lt;/D&gt;&lt;D xsi:type="xsd:double"&gt;350.66&lt;/D&gt;&lt;D xsi:type="xsd:double"&gt;352.96&lt;/D&gt;&lt;D xsi:type="xsd:double"&gt;364.52&lt;/D&gt;&lt;D xsi:type="xsd:double"&gt;364.34&lt;/D&gt;&lt;D xsi:type="xsd:double"&gt;359.46&lt;/D&gt;&lt;D xsi:type="xsd:double"&gt;354.31&lt;/D&gt;&lt;D xsi:type="xsd:double"&gt;357.08&lt;/D&gt;&lt;D xsi:type="xsd:double"&gt;360.57&lt;/D&gt;&lt;D xsi:type="xsd:double"&gt;357.85&lt;/D&gt;&lt;D xsi:type="xsd:double"&gt;358.96&lt;/D&gt;&lt;D xsi:type="xsd:double"&gt;358.03&lt;/D&gt;&lt;D xsi:type="xsd:double"&gt;367.01&lt;/D&gt;&lt;D xsi:type="xsd:double"&gt;366.57&lt;/D&gt;&lt;D xsi:type="xsd:double"&gt;363.18&lt;/D&gt;&lt;D xsi:type="xsd:double"&gt;358.69&lt;/D&gt;&lt;D xsi:type="xsd:double"&gt;358.45&lt;/D&gt;&lt;D xsi:type="xsd:double"&gt;352.62&lt;/D&gt;&lt;D xsi:type="xsd:double"&gt;350.7&lt;/D&gt;&lt;D xsi:type="xsd:double"&gt;345.61&lt;/D&gt;&lt;D xsi:type="xsd:double"&gt;339.73&lt;/D&gt;&lt;D xsi:type="xsd:double"&gt;340.43&lt;/D&gt;&lt;D xsi:type="xsd:double"&gt;344.03&lt;/D&gt;&lt;D xsi:type="xsd:double"&gt;344.1&lt;/D&gt;&lt;D xsi:type="xsd:double"&gt;345.91&lt;/D&gt;&lt;D xsi:type="xsd:double"&gt;342&lt;/D&gt;&lt;D xsi:type="xsd:double"&gt;342.05&lt;/D&gt;&lt;D xsi:type="xsd:double"&gt;340.3&lt;/D&gt;&lt;D xsi:type="xsd:double"&gt;333.84&lt;/D&gt;&lt;D xsi:type="xsd:double"&gt;336.71&lt;/D&gt;&lt;D xsi:type="xsd:double"&gt;339.53&lt;/D&gt;&lt;D xsi:type="xsd:double"&gt;337.68&lt;/D&gt;&lt;D xsi:type="xsd:double"&gt;344.04&lt;/D&gt;&lt;D xsi:type="xsd:double"&gt;347.29&lt;/D&gt;&lt;D xsi:type="xsd:double"&gt;349.4&lt;/D&gt;&lt;D xsi:type="xsd:double"&gt;342.43&lt;/D&gt;&lt;D xsi:type="xsd:double"&gt;340.35&lt;/D&gt;&lt;D xsi:type="xsd:double"&gt;338.1&lt;/D&gt;&lt;D xsi:type="xsd:double"&gt;330.26&lt;/D&gt;&lt;D xsi:type="xsd:double"&gt;327.28&lt;/D&gt;&lt;D xsi:type="xsd:double"&gt;322.98&lt;/D&gt;&lt;D xsi:type="xsd:double"&gt;333.11&lt;/D&gt;&lt;D xsi:type="xsd:double"&gt;332.38&lt;/D&gt;&lt;D xsi:type="xsd:double"&gt;330.18&lt;/D&gt;&lt;D xsi:type="xsd:double"&gt;328.06&lt;/D&gt;&lt;D xsi:type="xsd:double"&gt;328&lt;/D&gt;&lt;D xsi:type="xsd:double"&gt;325.83&lt;/D&gt;&lt;D xsi:type="xsd:double"&gt;323.4&lt;/D&gt;&lt;D xsi:type="xsd:double"&gt;315.99&lt;/D&gt;&lt;D xsi:type="xsd:double"&gt;308.34&lt;/D&gt;&lt;D xsi:type="xsd:double"&gt;309.78&lt;/D&gt;&lt;D xsi:type="xsd:double"&gt;314.82&lt;/D&gt;&lt;D xsi:type="xsd:double"&gt;312.87&lt;/D&gt;&lt;D xsi:type="xsd:double"&gt;313.03&lt;/D&gt;&lt;D xsi:type="xsd:double"&gt;305.67&lt;/D&gt;&lt;D xsi:type="xsd:double"&gt;299.52&lt;/D&gt;&lt;D xsi:type="xsd:double"&gt;300.42&lt;/D&gt;&lt;D xsi:type="xsd:double"&gt;297.27&lt;/D&gt;&lt;D xsi:type="xsd:double"&gt;297.84&lt;/D&gt;&lt;D xsi:type="xsd:double"&gt;299.44&lt;/D&gt;&lt;D xsi:type="xsd:double"&gt;295.26&lt;/D&gt;&lt;D xsi:type="xsd:double"&gt;294.33&lt;/D&gt;&lt;D xsi:type="xsd:double"&gt;293.21&lt;/D&gt;&lt;D xsi:type="xsd:double"&gt;287.57&lt;/D&gt;&lt;D xsi:type="xsd:double"&gt;288.84&lt;/D&gt;&lt;D xsi:type="xsd:double"&gt;291.71&lt;/D&gt;&lt;D xsi:type="xsd:double"&gt;295.93&lt;/D&gt;&lt;D xsi:type="xsd:double"&gt;296.5&lt;/D&gt;&lt;D xsi:type="xsd:double"&gt;295.39&lt;/D&gt;&lt;D xsi:type="xsd:double"&gt;290.61&lt;/D&gt;&lt;D xsi:type="xsd:double"&gt;289.84&lt;/D&gt;&lt;/FQL&gt;&lt;FQL&gt;&lt;Q&gt;XLK^P_PRICE(0,-200D)&lt;/Q&gt;&lt;R&gt;201&lt;/R&gt;&lt;C&gt;1&lt;/C&gt;&lt;D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</t>
        </r>
      </text>
    </comment>
    <comment ref="A11" authorId="0" shapeId="0" xr:uid="{851900EA-2329-490A-A041-B51864DA4F38}">
      <text>
        <r>
          <rPr>
            <b/>
            <sz val="9"/>
            <color indexed="81"/>
            <rFont val="Tahoma"/>
            <family val="2"/>
          </rPr>
          <t>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xsi:type="xsd:double"&gt;167.44&lt;/D&gt;&lt;D xsi:type="xsd:double"&gt;168.65&lt;/D&gt;&lt;D xsi:type="xsd:double"&gt;170.5&lt;/D&gt;&lt;D xsi:type="xsd:double"&gt;169.12&lt;/D&gt;&lt;D xsi:type="xsd:double"&gt;171.66&lt;/D&gt;&lt;D xsi:type="xsd:double"&gt;173.19&lt;/D&gt;&lt;D xsi:type="xsd:double"&gt;174.63&lt;/D&gt;&lt;D xsi:type="xsd:double"&gt;172.41&lt;/D&gt;&lt;D xsi:type="xsd:double"&gt;170.65&lt;/D&gt;&lt;D xsi:type="xsd:double"&gt;169.62&lt;/D&gt;&lt;D xsi:type="xsd:double"&gt;166.01&lt;/D&gt;&lt;D xsi:type="xsd:double"&gt;165.19&lt;/D&gt;&lt;D xsi:type="xsd:double"&gt;163.42&lt;/D&gt;&lt;D xsi:type="xsd:double"&gt;165.9&lt;/D&gt;&lt;D xsi:type="xsd:double"&gt;165.94&lt;/D&gt;&lt;D xsi:type="xsd:double"&gt;166.9&lt;/D&gt;&lt;D xsi:type="xsd:double"&gt;165.95&lt;/D&gt;&lt;D xsi:type="xsd:double"&gt;164.28&lt;/D&gt;&lt;D xsi:type="xsd:double"&gt;165.66&lt;/D&gt;&lt;D xsi:type="xsd:double"&gt;164.78&lt;/D&gt;&lt;D xsi:type="xsd:double"&gt;160.23&lt;/D&gt;&lt;D xsi:type="xsd:double"&gt;154.31&lt;/D&gt;&lt;D xsi:type="xsd:double"&gt;155.45&lt;/D&gt;&lt;D xsi:type="xsd:double"&gt;157.78&lt;/D&gt;&lt;D xsi:type="xsd:double"&gt;157.48&lt;/D&gt;&lt;D xsi:type="xsd:double"&gt;157.55&lt;/D&gt;&lt;D xsi:type="xsd:double"&gt;154.39&lt;/D&gt;&lt;D xsi:type="xsd:double"&gt;152.36&lt;/D&gt;&lt;D xsi:type="xsd:double"&gt;152.2&lt;/D&gt;&lt;D xsi:type="xsd:double"&gt;150.95&lt;/D&gt;&lt;D xsi:type="xsd:double"&gt;151.15&lt;/D&gt;&lt;D xsi:type="xsd:double"&gt;151.83&lt;/D&gt;&lt;D xsi:type="xsd:double"&gt;150&lt;/D&gt;&lt;D xsi:type="xsd:double"&gt;151.16&lt;/D&gt;&lt;D xsi:type="xsd:double"&gt;151.24&lt;/D&gt;&lt;D xsi:type="xsd:double"&gt;147.54&lt;/D&gt;&lt;D xsi:type="xsd:double"&gt;148.25&lt;/D&gt;&lt;D xsi:type="xsd:double"&gt;149.51&lt;/D&gt;&lt;D xsi:type="xsd:double"&gt;150.92&lt;/D&gt;&lt;D xsi:type="xsd:double"&gt;150.83&lt;/D&gt;&lt;D xsi:type="xsd:double"&gt;149.21&lt;/D&gt;&lt;D xsi:type="xsd:double"&gt;146.11&lt;/D&gt;&lt;D xsi:type="xsd:double"&gt;143.97&lt;/D&gt;&lt;/FQL&gt;&lt;FQL&gt;&lt;Q&gt;ITB^P_PRICE(0,-200D)&lt;/Q&gt;&lt;R&gt;201&lt;/R&gt;&lt;C&gt;1&lt;/C&gt;&lt;D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xsi:type="xsd:double"&gt;82.27&lt;/D&gt;&lt;D xsi:type="xsd:double"&gt;82.23&lt;/D&gt;&lt;D xsi:type="xsd:double"&gt;81.84&lt;/D&gt;&lt;D xsi:type="xsd:double"&gt;82.02&lt;/D&gt;&lt;D xsi:type="xsd:double"&gt;81.54&lt;/D&gt;&lt;D xsi:type="xsd:double"&gt;80.73&lt;/D&gt;&lt;D xsi:type="xsd:double"&gt;80.81&lt;/D&gt;&lt;D xsi:type="xsd:double"&gt;79.22&lt;/D&gt;&lt;D xsi:type="xsd:double"&gt;80.42&lt;/D&gt;&lt;D xsi:type="xsd:double"&gt;79.89&lt;/D&gt;&lt;D xsi:type="xsd:double"&gt;78.76&lt;/D&gt;&lt;D xsi:type="xsd:double"&gt;78.73&lt;/D&gt;&lt;D xsi:type="xsd:double"&gt;78.99&lt;/D&gt;&lt;D xsi:type="xsd:double"&gt;78.89&lt;/D&gt;&lt;D xsi:type="xsd:double"&gt;76.49&lt;/D&gt;&lt;D xsi:type="xsd:double"&gt;76.97&lt;/D&gt;&lt;D xsi:type="xsd:double"&gt;74.18&lt;/D&gt;&lt;D xsi:type="xsd:double"&gt;73.16&lt;/D&gt;&lt;D xsi:type="xsd:double"&gt;74.17&lt;/D&gt;&lt;D xsi:type="xsd:double"&gt;74.05&lt;/D&gt;&lt;D xsi:type="xsd:double"&gt;73.96&lt;/D&gt;&lt;D xsi:type="xsd:double"&gt;73.67&lt;/D&gt;&lt;D xsi:type="xsd:double"&gt;73.6&lt;/D&gt;&lt;D xsi:type="xsd:double"&gt;75.11&lt;/D&gt;&lt;D xsi:type="xsd:double"&gt;76.27&lt;/D&gt;&lt;D xsi:type="xsd:double"&gt;77.69&lt;/D&gt;&lt;D xsi:type="xsd:double"&gt;76.77&lt;/D&gt;&lt;D xsi:type="xsd:double"&gt;75.97&lt;/D&gt;&lt;D xsi:type="xsd:double"&gt;76.06&lt;/D&gt;&lt;D xsi:type="xsd:double"&gt;75.67&lt;/D&gt;&lt;D xsi:type="xsd:double"&gt;76.12&lt;/D&gt;&lt;D xsi:type="xsd:double"&gt;76.03&lt;/D&gt;&lt;D xsi:type="xsd:double"&gt;75.99&lt;/D&gt;&lt;D xsi:type="xsd:double"&gt;75.95&lt;/D&gt;&lt;D xsi:type="xsd:double"&gt;75.51&lt;/D&gt;&lt;D xsi:type="xsd:double"&gt;74.5&lt;/D&gt;&lt;D xsi:type="xsd:double"&gt;75.76&lt;/D&gt;&lt;D xsi:type="xsd:double"&gt;75.08&lt;/D&gt;&lt;D xsi:type="xsd:double"&gt;75.17&lt;/D&gt;&lt;D xsi:type="xsd:double"&gt;75.79&lt;/D&gt;&lt;D xsi:type="xsd:double"&gt;74.47&lt;/D&gt;&lt;D xsi:type="xsd:double"&gt;72.44&lt;/D&gt;&lt;D xsi:type="xsd:double"&gt;73.79&lt;/D&gt;&lt;/FQL&gt;&lt;FQL&gt;&lt;Q&gt;IYT^P_PRICE(0,-200D)&lt;/Q&gt;&lt;R&gt;201&lt;/R&gt;&lt;C&gt;1&lt;/C&gt;&lt;D xsi:type="xsd:double"&gt;273.12&lt;/D&gt;&lt;D xsi:type="xsd:double"&gt;273.01&lt;/D&gt;&lt;D xsi:type="xsd:double"&gt;271.05&lt;/D&gt;&lt;D xsi:type="xsd:double"&gt;269.54&lt;/D&gt;&lt;D xsi:type="xsd:double"&gt;263.36&lt;/D&gt;&lt;D xsi:type="xsd:double"&gt;264.88&lt;/D&gt;&lt;D xsi:type="xsd:double"&gt;261.86&lt;/D&gt;&lt;D xsi:type="xsd:double"&gt;258.22&lt;/D&gt;&lt;D xsi:type="xsd:double"&gt;262.33&lt;/D&gt;&lt;D xsi:type="xsd:double"&gt;265.59&lt;/D&gt;&lt;D xsi:type="xsd:double"&gt;263.39&lt;/D&gt;&lt;D xsi:type="xsd:double"&gt;264.93&lt;/D&gt;&lt;D xsi:type="xsd:double"&gt;260.22&lt;/D&gt;&lt;D xsi:type="xsd:double"&gt;262.58&lt;/D&gt;&lt;D xsi:type="xsd:double"&gt;261.98&lt;/D&gt;&lt;D xsi:type="xsd:double"&gt;258.82&lt;/D&gt;&lt;D xsi:type="xsd:double"&gt;258.02&lt;/D&gt;&lt;D xsi:type="xsd:double"&gt;252.9&lt;/D&gt;&lt;D xsi:type="xsd:double"&gt;255.32&lt;/D&gt;&lt;D xsi:type="xsd:double"&gt;257.46&lt;/D&gt;&lt;D xsi:type="xsd:double"&gt;260.19&lt;/D&gt;&lt;D xsi:type="xsd:double"&gt;260.71&lt;/D&gt;&lt;D xsi:type="xsd:double"&gt;258.08&lt;/D&gt;&lt;D xsi:type="xsd:double"&gt;258.7&lt;/D&gt;&lt;D xsi:type="xsd:double"&gt;255.72&lt;/D&gt;&lt;D xsi:type="xsd:double"&gt;254.61&lt;/D&gt;&lt;D xsi:type="xsd:double"&gt;254.58&lt;/D&gt;&lt;D xsi:type="xsd:double"&gt;258.39&lt;/D&gt;&lt;D xsi:type="xsd:double"&gt;262.43&lt;/D&gt;&lt;D xsi:type="xsd:double"&gt;265.16&lt;/D&gt;&lt;D xsi:type="xsd:double"&gt;265.04&lt;/D&gt;&lt;D xsi:type="xsd:double"&gt;265.03&lt;/D&gt;&lt;D xsi:type="xsd:double"&gt;264.2&lt;/D&gt;&lt;D xsi:type="xsd:double"&gt;263.05&lt;/D&gt;&lt;D xsi:type="xsd:double"&gt;258.89&lt;/D&gt;&lt;D xsi:type="xsd:double"&gt;265.21&lt;/D&gt;&lt;D xsi:type="xsd:double"&gt;263.43&lt;/D&gt;&lt;D xsi:type="xsd:double"&gt;264.53&lt;/D&gt;&lt;D xsi:type="xsd:double"&gt;264.35&lt;/D&gt;&lt;D xsi:type="xsd:double"&gt;258.87&lt;/D&gt;&lt;D xsi:type="xsd:double"&gt;256.99&lt;/D&gt;&lt;D xsi:type="xsd:double"&gt;255.95&lt;/D&gt;&lt;D xsi:type="xsd:double"&gt;253.86&lt;/D&gt;&lt;D xsi:type="xsd:double"&gt;254.45&lt;/D&gt;&lt;D xsi:type="xsd:double"&gt;252.23&lt;/D&gt;&lt;D xsi:type="xsd:double"&gt;250.6&lt;/D&gt;&lt;D xsi:type="xsd:double"&gt;253.89&lt;/D&gt;&lt;D xsi:type="xsd:double"&gt;251.38&lt;/D&gt;&lt;D xsi:type="xsd:double"&gt;244.55&lt;/D&gt;&lt;D xsi:type="xsd:double"&gt;242.31&lt;/D&gt;&lt;D xsi:type="xsd:double"&gt;241.48&lt;/D&gt;&lt;D xsi:type="xsd:double"&gt;241.03&lt;/D&gt;&lt;D xsi:type="xsd:double"&gt;243.53&lt;/D&gt;&lt;D xsi:type="xsd:double"&gt;242.67&lt;/D&gt;&lt;D xsi:type="xsd:double"&gt;241.29&lt;/D&gt;&lt;D xsi:type="xsd:double"&gt;241.34&lt;/D&gt;&lt;D xsi:type="xsd:double"&gt;239.77&lt;/D&gt;&lt;D xsi:type="xsd:double"&gt;238.22&lt;/D&gt;&lt;D xsi:type="xsd:double"&gt;238.91&lt;/D&gt;&lt;D xsi:type="xsd:double"&gt;236.34&lt;/D&gt;&lt;D xsi:type="xsd:double"&gt;228.45&lt;/D&gt;&lt;D xsi:type="xsd:double"&gt;228.47&lt;/D&gt;&lt;D xsi:type="xsd:double"&gt;225.61&lt;/D&gt;&lt;D xsi:type="xsd:double"&gt;227.79&lt;/D&gt;&lt;D xsi:type="xsd:double"&gt;227.48&lt;/D&gt;&lt;D xsi:type="xsd:double"&gt;226.82&lt;/D&gt;&lt;D xsi:type="xsd:double"&gt;227.33&lt;/D&gt;&lt;D xsi:type="xsd:double"&gt;223.75&lt;/D&gt;&lt;D xsi:type="xsd:double"&gt;218.45&lt;/D&gt;&lt;D xsi:type="xsd:double"&gt;217.84&lt;/D&gt;&lt;D xsi:type="xsd:double"&gt;216.4&lt;/D&gt;&lt;D xsi:type="xsd:double"&gt;211.205&lt;/D&gt;&lt;D xsi:type="xsd:double"&gt;213.53&lt;/D&gt;&lt;D xsi:type="xsd:double"&gt;218.3&lt;/D&gt;&lt;D xsi:type="xsd:double"&gt;222.8&lt;/D&gt;&lt;D xsi:type="xsd:double"&gt;222.635&lt;/D&gt;&lt;D xsi:type="xsd:double"&gt;225.42&lt;/D&gt;&lt;D xsi:type="xsd:double"&gt;224.9&lt;/D&gt;&lt;D xsi:type="xsd:double"&gt;226.37&lt;/D&gt;&lt;D xsi:type="xsd:double"&gt;233.95&lt;/D&gt;&lt;D xsi:type="xsd:double"&gt;232.77&lt;/D&gt;&lt;D xsi:type="xsd:double"&gt;228.74&lt;/D&gt;&lt;D xsi:type="xsd:double"&gt;232.74&lt;/D&gt;&lt;D xsi:type="xsd:double"&gt;235.51&lt;/D&gt;&lt;D xsi:type="xsd:double"&gt;234.93&lt;/D&gt;&lt;D xsi:type="xsd:double"&gt;232.08&lt;/D&gt;&lt;D xsi:type="xsd:double"&gt;231.82&lt;/D&gt;&lt;D xsi:type="xsd:double"&gt;229.49&lt;/D&gt;&lt;D xsi:type="xsd:double"&gt;230.39&lt;/D&gt;&lt;D xsi:type="xsd:double"&gt;229.48&lt;/D&gt;&lt;D xsi:type="xsd:double"&gt;231.65&lt;/D&gt;&lt;D xsi:type="xsd:double"&gt;233.77&lt;/D&gt;&lt;D xsi:type="xsd:double"&gt;233.8&lt;/D&gt;&lt;D xsi:type="xsd:double"&gt;230.61&lt;/D&gt;&lt;D xsi:type="xsd:double"&gt;230.35&lt;/D&gt;&lt;D xsi:type="xsd:double"&gt;235.399&lt;/D&gt;&lt;D xsi:type="xsd:double"&gt;234.22&lt;/D&gt;&lt;D xsi:type="xsd:double"&gt;235.75&lt;/D&gt;&lt;D xsi:type="xsd:double"&gt;238.99&lt;/D&gt;&lt;D xsi:type="xsd:double"&gt;239.9&lt;/D&gt;&lt;D xsi:type="xsd:double"&gt;240.01&lt;/D&gt;&lt;D xsi:type="xsd:double"&gt;242.42&lt;/D&gt;&lt;D xsi:type="xsd:double"&gt;243.56&lt;/D&gt;&lt;D xsi:type="xsd:double"&gt;241.22&lt;/D&gt;&lt;D xsi:type="xsd:double"&gt;241.74&lt;/D&gt;&lt;D xsi:type="xsd:double"&gt;243.42&lt;/D&gt;&lt;D xsi:type="xsd:double"&gt;241.74&lt;/D&gt;&lt;D xsi:type="xsd:double"&gt;241.87&lt;/D&gt;&lt;D xsi:type="xsd:double"&gt;242.97&lt;/D&gt;&lt;D xsi:type="xsd:double"&gt;244.96&lt;/D&gt;&lt;D xsi:type="xsd:double"&gt;250.43&lt;/D&gt;&lt;D xsi:type="xsd:double"&gt;249.79&lt;/D&gt;&lt;D xsi:type="xsd:double"&gt;251.69&lt;/D&gt;&lt;D xsi:type="xsd:double"&gt;250.33&lt;/D&gt;&lt;D xsi:type="xsd:double"&gt;246.98&lt;/D&gt;&lt;D xsi:type="xsd:double"&gt;246.01&lt;/D&gt;&lt;D xsi:type="xsd:double"&gt;246.05&lt;/D&gt;&lt;D xsi:type="xsd:double"&gt;248.32&lt;/D&gt;&lt;D xsi:type="xsd:double"&gt;245.82&lt;/D&gt;&lt;D xsi:type="xsd:double"&gt;247.68&lt;/D&gt;&lt;D xsi:type="xsd:double"&gt;248.43&lt;/D&gt;&lt;D xsi:type="xsd:double"&gt;247.03&lt;/D&gt;&lt;D xsi:type="xsd:double"&gt;249.02&lt;/D&gt;&lt;D xsi:type="xsd:double"&gt;251.3&lt;/D&gt;&lt;D xsi:type="xsd:double"&gt;255.53&lt;/D&gt;&lt;D xsi:type="xsd:double"&gt;254.69&lt;/D&gt;&lt;D xsi:type="xsd:double"&gt;256.72&lt;/D&gt;&lt;D xsi:type="xsd:double"&gt;255.81&lt;/D&gt;&lt;D xsi:type="xsd:double"&gt;258.51&lt;/D&gt;&lt;D xsi:type="xsd:double"&gt;259.22&lt;/D&gt;&lt;D xsi:type="xsd:double"&gt;257.77&lt;/D&gt;&lt;D xsi:type="xsd:double"&gt;259.23&lt;/D&gt;&lt;D xsi:type="xsd:double"&gt;261.03&lt;/D&gt;&lt;D xsi:type="xsd:double"&gt;263.33&lt;/D&gt;&lt;D xsi:type="xsd:double"&gt;267.115&lt;/D&gt;&lt;D xsi:type="xsd:double"&gt;266.66&lt;/D&gt;&lt;D xsi:type="xsd:double"&gt;262.57&lt;/D&gt;&lt;D xsi:type="xsd:double"&gt;266.16&lt;/D&gt;&lt;D xsi:type="xsd:double"&gt;259.14&lt;/D&gt;&lt;D xsi:type="xsd:double"&gt;261.14&lt;/D&gt;&lt;D xsi:type="xsd:double"&gt;261.47&lt;/D&gt;&lt;D xsi:type="xsd:double"&gt;261.75&lt;/D&gt;&lt;D xsi:type="xsd:double"&gt;261.57&lt;/D&gt;&lt;D xsi:type="xsd:double"&gt;259.59&lt;/D&gt;&lt;D xsi:type="xsd:double"&gt;254.23&lt;/D&gt;&lt;D xsi:type="xsd:double"&gt;254.54&lt;/D&gt;&lt;D xsi:type="xsd:double"&gt;256.73&lt;/D&gt;&lt;D xsi:type="xsd:double"&gt;256.41&lt;/D&gt;&lt;D xsi:type="xsd:double"&gt;256.4&lt;/D&gt;&lt;D xsi:type="xsd:double"&gt;252.29&lt;/D&gt;&lt;D xsi:type="xsd:double"&gt;249.84&lt;/D&gt;&lt;D xsi:type="xsd:double"&gt;247.52&lt;/D&gt;&lt;D xsi:type="xsd:double"&gt;250.67&lt;/D&gt;&lt;D xsi:type="xsd:double"&gt;251.94&lt;/D&gt;&lt;D xsi:type="xsd:double"&gt;249.82&lt;/D&gt;&lt;D xsi:type="xsd:double"&gt;248.18&lt;/D&gt;&lt;D xsi:type="xsd:double"&gt;248.14&lt;/D&gt;&lt;D xsi:type="xsd:double"&gt;246.01&lt;/D&gt;&lt;D xsi:type="xsd:double"&gt;240.9&lt;/D&gt;&lt;D xsi:type="xsd:double"&gt;237.43&lt;/D&gt;&lt;D xsi:type="xsd:double"&gt;239.63&lt;/D&gt;&lt;D xsi:type="xsd:double"&gt;239.49&lt;/D&gt;&lt;D xsi:type="xsd:double"&gt;239.36&lt;/D&gt;&lt;D xsi:type="xsd:double"&gt;242.44&lt;/D&gt;&lt;D xsi:type="xsd:double"&gt;243.56&lt;/D&gt;&lt;D xsi:type="xsd:double"&gt;239.02&lt;/D&gt;&lt;D xsi:type="xsd:double"&gt;236.07&lt;/D&gt;&lt;D xsi:type="xsd:double"&gt;233.93&lt;/D&gt;&lt;D xsi:type="xsd:double"&gt;232.1&lt;/D&gt;&lt;D xsi:type="xsd:double"&gt;233.1&lt;/D&gt;&lt;D xsi:type="xsd:double"&gt;232.21&lt;/D&gt;&lt;D xsi:type="xsd:double"&gt;229.35&lt;/D&gt;&lt;D xsi:type="xsd:double"&gt;228.99&lt;/D&gt;&lt;D xsi:type="xsd:double"&gt;230.25&lt;/D&gt;&lt;D xsi:type="xsd:double"&gt;225.42&lt;/D&gt;&lt;D xsi:type="xsd:double"&gt;223.21&lt;/D&gt;&lt;D xsi:type="xsd:double"&gt;225.92&lt;/D&gt;&lt;D xsi:type="xsd:double"&gt;225.54&lt;/D&gt;&lt;D xsi:type="xsd:double"&gt;225.01&lt;/D&gt;&lt;D xsi:type="xsd:double"&gt;222.12&lt;/D&gt;&lt;D xsi:type="xsd:double"&gt;226.12&lt;/D&gt;&lt;D xsi:type="xsd:double"&gt;227.41&lt;/D&gt;&lt;D xsi:type="xsd:double"&gt;227.49&lt;/D&gt;&lt;D xsi:type="xsd:double"&gt;228.63&lt;/D&gt;&lt;D xsi:type="xsd:double"&gt;226.96&lt;/D&gt;&lt;D xsi:type="xsd:double"&gt;221.96&lt;/D&gt;&lt;D xsi:type="xsd:double"&gt;224.88&lt;/D&gt;&lt;D xsi:type="xsd:double"&gt;224.08&lt;/D&gt;&lt;D xsi:type="xsd:double"&gt;224.19&lt;/D&gt;&lt;D xsi:type="xsd:double"&gt;225.83&lt;/D&gt;&lt;D xsi:type="xsd:double"&gt;226.53&lt;/D&gt;&lt;D xsi:type="xsd:double"&gt;227.53&lt;/D&gt;&lt;D xsi:type="xsd:double"&gt;227.7&lt;/D&gt;&lt;D xsi:type="xsd:double"&gt;223.9&lt;/D&gt;&lt;D xsi:type="xsd:double"&gt;226.4&lt;/D&gt;&lt;D xsi:type="xsd:double"&gt;225.38&lt;/D&gt;&lt;D xsi:type="xsd:double"&gt;225.87&lt;/D&gt;&lt;D xsi:type="xsd:double"&gt;222.4&lt;/D&gt;&lt;D xsi:type="xsd:double"&gt;217.86&lt;/D&gt;&lt;D xsi:type="xsd:double"&gt;213.89&lt;/D&gt;&lt;D xsi:type="xsd:double"&gt;219.15&lt;/D&gt;&lt;/FQL&gt;&lt;FQL&gt;&lt;Q&gt;ITA^P_PRICE(0,-200D)&lt;/Q&gt;&lt;R&gt;201&lt;/R&gt;&lt;C&gt;1&lt;/C&gt;&lt;D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xsi:type="xsd:double"&gt;113.47&lt;/D&gt;&lt;D xsi:type="xsd:double"&gt;113.65&lt;/D&gt;&lt;D xsi:type="xsd:double"&gt;114.51&lt;/D&gt;&lt;D xsi:type="xsd:double"&gt;116.3&lt;/D&gt;&lt;D xsi:type="xsd:double"&gt;115.24&lt;/D&gt;&lt;D xsi:type="xsd:double"&gt;115.88&lt;/D&gt;&lt;D xsi:type="xsd:double"&gt;115.74&lt;/D&gt;&lt;D xsi:type="xsd:double"&gt;114.5&lt;/D&gt;&lt;D xsi:type="xsd:double"&gt;115.76&lt;/D&gt;&lt;D xsi:type="xsd:double"&gt;115.85&lt;/D&gt;&lt;D xsi:type="xsd:double"&gt;115.09&lt;/D&gt;&lt;D xsi:type="xsd:double"&gt;115.45&lt;/D&gt;&lt;D xsi:type="xsd:double"&gt;114.52&lt;/D&gt;&lt;D xsi:type="xsd:double"&gt;112.825&lt;/D&gt;&lt;D xsi:type="xsd:double"&gt;111.82&lt;/D&gt;&lt;D xsi:type="xsd:double"&gt;112.68&lt;/D&gt;&lt;D xsi:type="xsd:double"&gt;110.16&lt;/D&gt;&lt;D xsi:type="xsd:double"&gt;108.66&lt;/D&gt;&lt;D xsi:type="xsd:double"&gt;109.46&lt;/D&gt;&lt;D xsi:type="xsd:double"&gt;109.67&lt;/D&gt;&lt;D xsi:type="xsd:double"&gt;109&lt;/D&gt;&lt;D xsi:type="xsd:double"&gt;109.8&lt;/D&gt;&lt;D xsi:type="xsd:double"&gt;110.92&lt;/D&gt;&lt;D xsi:type="xsd:double"&gt;113.06&lt;/D&gt;&lt;D xsi:type="xsd:double"&gt;112.57&lt;/D&gt;&lt;D xsi:type="xsd:double"&gt;113.33&lt;/D&gt;&lt;D xsi:type="xsd:double"&gt;113.04&lt;/D&gt;&lt;D xsi:type="xsd:double"&gt;111.13&lt;/D&gt;&lt;D xsi:type="xsd:double"&gt;112.22&lt;/D&gt;&lt;D xsi:type="xsd:double"&gt;110.89&lt;/D&gt;&lt;D xsi:type="xsd:double"&gt;111.13&lt;/D&gt;&lt;D xsi:type="xsd:double"&gt;111.5&lt;/D&gt;&lt;D xsi:type="xsd:double"&gt;112.43&lt;/D&gt;&lt;D xsi:type="xsd:double"&gt;111.14&lt;/D&gt;&lt;D xsi:type="xsd:double"&gt;111.76&lt;/D&gt;&lt;D xsi:type="xsd:double"&gt;110.72&lt;/D&gt;&lt;D xsi:type="xsd:double"&gt;112.34&lt;/D&gt;&lt;D xsi:type="xsd:double"&gt;113.68&lt;/D&gt;&lt;D xsi:type="xsd:double"&gt;114.25&lt;/D&gt;&lt;D xsi:type="xsd:double"&gt;113.96&lt;/D&gt;&lt;D xsi:type="xsd:double"&gt;113.55&lt;/D&gt;&lt;D xsi:type="xsd:double"&gt;111.9&lt;/D&gt;&lt;D xsi:type="xsd:double"&gt;114.27&lt;/D&gt;&lt;/FQL&gt;&lt;FQL&gt;&lt;Q&gt;PRN^P_PRICE(0,-200D)&lt;/Q&gt;&lt;R&gt;201&lt;/R&gt;&lt;C&gt;1&lt;/C&gt;&lt;D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xsi:type="xsd:double"&gt;101.56&lt;/D&gt;&lt;D xsi:type="xsd:double"&gt;100.91&lt;/D&gt;&lt;D xsi:type="xsd:double"&gt;101.87&lt;/D&gt;&lt;D xsi:type="xsd:double"&gt;102.24&lt;/D&gt;&lt;D xsi:type="xsd:double"&gt;101.26&lt;/D&gt;&lt;D xsi:type="xsd:double"&gt;101.4842&lt;/D&gt;&lt;D xsi:type="xsd:double"&gt;101.91&lt;/D&gt;&lt;D xsi:type="xsd:double"&gt;100.6325&lt;/D&gt;&lt;D xsi:type="xsd:double"&gt;101.03&lt;/D&gt;&lt;D xsi:type="xsd:double"&gt;100.2&lt;/D&gt;&lt;D xsi:type="xsd:double"&gt;99.22&lt;/D&gt;&lt;D xsi:type="xsd:double"&gt;99.57&lt;/D&gt;&lt;D xsi:type="xsd:double"&gt;99.7&lt;/D&gt;&lt;D xsi:type="xsd:double"&gt;98.16&lt;/D&gt;&lt;D xsi:type="xsd:double"&gt;96.82&lt;/D&gt;&lt;D xsi:type="xsd:double"&gt;97.28&lt;/D&gt;&lt;D xsi:type="xsd:double"&gt;94.19&lt;/D&gt;&lt;D xsi:type="xsd:double"&gt;93.51&lt;/D&gt;&lt;D xsi:type="xsd:double"&gt;95.54&lt;/D&gt;&lt;D xsi:type="xsd:double"&gt;95.74&lt;/D&gt;&lt;D xsi:type="xsd:double"&gt;94.82&lt;/D&gt;&lt;D xsi:type="xsd:double"&gt;93.84&lt;/D&gt;&lt;D xsi:type="xsd:double"&gt;94.565&lt;/D&gt;&lt;D xsi:type="xsd:double"&gt;96.16&lt;/D&gt;&lt;D xsi:type="xsd:double"&gt;96.1742&lt;/D&gt;&lt;D xsi:type="xsd:double"&gt;96.55&lt;/D&gt;&lt;D xsi:type="xsd:double"&gt;95.21&lt;/D&gt;&lt;D xsi:type="xsd:double"&gt;94.26&lt;/D&gt;&lt;D xsi:type="xsd:double"&gt;95.36&lt;/D&gt;&lt;D xsi:type="xsd:double"&gt;94.7921&lt;/D&gt;&lt;D xsi:type="xsd:double"&gt;94.85&lt;/D&gt;&lt;D xsi:type="xsd:double"&gt;95.0709&lt;/D&gt;&lt;D xsi:type="xsd:double"&gt;95.149&lt;/D&gt;&lt;D xsi:type="xsd:double"&gt;94.78&lt;/D&gt;&lt;D xsi:type="xsd:double"&gt;94.6544&lt;/D&gt;&lt;D xsi:type="xsd:double"&gt;92.877&lt;/D&gt;&lt;D xsi:type="xsd:double"&gt;94.855&lt;/D&gt;&lt;D xsi:type="xsd:double"&gt;94.8449&lt;/D&gt;&lt;D xsi:type="xsd:double"&gt;94.845&lt;/D&gt;&lt;D xsi:type="xsd:double"&gt;94.36&lt;/D&gt;&lt;D xsi:type="xsd:double"&gt;93.4&lt;/D&gt;&lt;D xsi:type="xsd:double"&gt;90.74&lt;/D&gt;&lt;D xsi:type="xsd:double"&gt;93.04&lt;/D&gt;&lt;/FQL&gt;&lt;F</t>
        </r>
      </text>
    </comment>
    <comment ref="A12" authorId="0" shapeId="0" xr:uid="{9939D43B-B661-438D-A9CE-8673A7F58782}">
      <text>
        <r>
          <rPr>
            <b/>
            <sz val="9"/>
            <color indexed="81"/>
            <rFont val="Tahoma"/>
            <family val="2"/>
          </rPr>
          <t>QL&gt;&lt;Q&gt;PSCI^P_PRICE(0,-200D)&lt;/Q&gt;&lt;R&gt;201&lt;/R&gt;&lt;C&gt;1&lt;/C&gt;&lt;D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xsi:type="xsd:double"&gt;100.3&lt;/D&gt;&lt;D xsi:type="xsd:double"&gt;99.69&lt;/D&gt;&lt;D xsi:type="xsd:double"&gt;101.0863&lt;/D&gt;&lt;D xsi:type="xsd:double"&gt;101.9044&lt;/D&gt;&lt;D xsi:type="xsd:double"&gt;101.1631&lt;/D&gt;&lt;D xsi:type="xsd:double"&gt;101.1303&lt;/D&gt;&lt;D xsi:type="xsd:double"&gt;101.28&lt;/D&gt;&lt;D xsi:type="xsd:double"&gt;100.48&lt;/D&gt;&lt;D xsi:type="xsd:double"&gt;101.71&lt;/D&gt;&lt;D xsi:type="xsd:double"&gt;101.0948&lt;/D&gt;&lt;D xsi:type="xsd:double"&gt;100.74&lt;/D&gt;&lt;D xsi:type="xsd:double"&gt;101.412&lt;/D&gt;&lt;D xsi:type="xsd:double"&gt;102.1452&lt;/D&gt;&lt;D xsi:type="xsd:double"&gt;99.3475&lt;/D&gt;&lt;D xsi:type="xsd:double"&gt;96.4698&lt;/D&gt;&lt;D xsi:type="xsd:double"&gt;98.285&lt;/D&gt;&lt;D xsi:type="xsd:double"&gt;93.6493&lt;/D&gt;&lt;D xsi:type="xsd:double"&gt;92.6252&lt;/D&gt;&lt;D xsi:type="xsd:double"&gt;94.39&lt;/D&gt;&lt;D xsi:type="xsd:double"&gt;94.64&lt;/D&gt;&lt;D xsi:type="xsd:double"&gt;93.8944&lt;/D&gt;&lt;D xsi:type="xsd:double"&gt;93.7125&lt;/D&gt;&lt;D xsi:type="xsd:double"&gt;95.19&lt;/D&gt;&lt;D xsi:type="xsd:double"&gt;95.5869&lt;/D&gt;&lt;D xsi:type="xsd:double"&gt;95.3776&lt;/D&gt;&lt;D xsi:type="xsd:double"&gt;95.9128&lt;/D&gt;&lt;D xsi:type="xsd:double"&gt;94.79&lt;/D&gt;&lt;D xsi:type="xsd:double"&gt;92.7836&lt;/D&gt;&lt;D xsi:type="xsd:double"&gt;93.98&lt;/D&gt;&lt;D xsi:type="xsd:double"&gt;93.35&lt;/D&gt;&lt;D xsi:type="xsd:double"&gt;93.2921&lt;/D&gt;&lt;D xsi:type="xsd:double"&gt;93.37&lt;/D&gt;&lt;D xsi:type="xsd:double"&gt;93.13&lt;/D&gt;&lt;D xsi:type="xsd:double"&gt;93.0968&lt;/D&gt;&lt;D xsi:type="xsd:double"&gt;93.4531&lt;/D&gt;&lt;D xsi:type="xsd:double"&gt;90.62&lt;/D&gt;&lt;D xsi:type="xsd:double"&gt;92.6&lt;/D&gt;&lt;D xsi:type="xsd:double"&gt;92.29&lt;/D&gt;&lt;D xsi:type="xsd:double"&gt;92.99&lt;/D&gt;&lt;D xsi:type="xsd:double"&gt;92.7&lt;/D&gt;&lt;D xsi:type="xsd:double"&gt;91.57&lt;/D&gt;&lt;D xsi:type="xsd:double"&gt;89.05&lt;/D&gt;&lt;D xsi:type="xsd:double"&gt;90.7209&lt;/D&gt;&lt;/FQL&gt;&lt;FQL&gt;&lt;Q&gt;XLI^P_PRICE(0,-200D)&lt;/Q&gt;&lt;R&gt;201&lt;/R&gt;&lt;C&gt;1&lt;/C&gt;&lt;D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xsi:type="xsd:double"&gt;104.14&lt;/D&gt;&lt;D xsi:type="xsd:double"&gt;103.28&lt;/D&gt;&lt;D xsi:type="xsd:double"&gt;104.07&lt;/D&gt;&lt;D xsi:type="xsd:double"&gt;104.83&lt;/D&gt;&lt;D xsi:type="xsd:double"&gt;104.25&lt;/D&gt;&lt;D xsi:type="xsd:double"&gt;105.45&lt;/D&gt;&lt;D xsi:type="xsd:double"&gt;105.62&lt;/D&gt;&lt;D xsi:type="xsd:double"&gt;104.05&lt;/D&gt;&lt;D xsi:type="xsd:double"&gt;104.33&lt;/D&gt;&lt;D xsi:type="xsd:double"&gt;103.13&lt;/D&gt;&lt;D xsi:type="xsd:double"&gt;102.4&lt;/D&gt;&lt;D xsi:type="xsd:double"&gt;102.67&lt;/D&gt;&lt;D xsi:type="xsd:double"&gt;102.49&lt;/D&gt;&lt;D xsi:type="xsd:double"&gt;100.87&lt;/D&gt;&lt;D xsi:type="xsd:double"&gt;100.24&lt;/D&gt;&lt;D xsi:type="xsd:double"&gt;100.94&lt;/D&gt;&lt;D xsi:type="xsd:double"&gt;98.09&lt;/D&gt;&lt;D xsi:type="xsd:double"&gt;96.85&lt;/D&gt;&lt;D xsi:type="xsd:double"&gt;98.19&lt;/D&gt;&lt;D xsi:type="xsd:double"&gt;98.34&lt;/D&gt;&lt;D xsi:type="xsd:double"&gt;97.61&lt;/D&gt;&lt;D xsi:type="xsd:double"&gt;97.29&lt;/D&gt;&lt;D xsi:type="xsd:double"&gt;98.56&lt;/D&gt;&lt;D xsi:type="xsd:double"&gt;99.76&lt;/D&gt;&lt;D xsi:type="xsd:double"&gt;99.78&lt;/D&gt;&lt;D xsi:type="xsd:double"&gt;100.02&lt;/D&gt;&lt;D xsi:type="xsd:double"&gt;99.3&lt;/D&gt;&lt;D xsi:type="xsd:double"&gt;97.62&lt;/D&gt;&lt;D xsi:type="xsd:double"&gt;98.96&lt;/D&gt;&lt;D xsi:type="xsd:double"&gt;98.48&lt;/D&gt;&lt;D xsi:type="xsd:double"&gt;98.41&lt;/D&gt;&lt;D xsi:type="xsd:double"&gt;99.01&lt;/D&gt;&lt;D xsi:type="xsd:double"&gt;99.37&lt;/D&gt;&lt;D xsi:type="xsd:double"&gt;99.15&lt;/D&gt;&lt;D xsi:type="xsd:double"&gt;99.51&lt;/D&gt;&lt;D xsi:type="xsd:double"&gt;98.03&lt;/D&gt;&lt;D xsi:type="xsd:double"&gt;99.11&lt;/D&gt;&lt;D xsi:type="xsd:double"&gt;99.49&lt;/D&gt;&lt;D xsi:type="xsd:double"&gt;100.54&lt;/D&gt;&lt;D xsi:type="xsd:double"&gt;100&lt;/D&gt;&lt;D xsi:type="xsd:double"&gt;99.04&lt;/D&gt;&lt;D xsi:type="xsd:double"&gt;97.12&lt;/D&gt;&lt;D xsi:type="xsd:double"&gt;98.99&lt;/D&gt;&lt;/FQL&gt;&lt;FQL&gt;&lt;Q&gt;IYG^P_PRICE(0,-200D)&lt;/Q&gt;&lt;R&gt;201&lt;/R&gt;&lt;C&gt;1&lt;/C&gt;&lt;D xsi:type="xsd:double"&gt;184.4&lt;/D&gt;&lt;D xsi:type="xsd:double"&gt;183.6816&lt;/D&gt;&lt;D xsi:type="xsd:double"&gt;184.08&lt;/D&gt;&lt;D xsi:type="xsd:double"&gt;182.8237&lt;/D&gt;&lt;D xsi:type="xsd:double"&gt;182.41&lt;/D&gt;&lt;D xsi:type="xsd:double"&gt;184.0621&lt;/D&gt;&lt;D xsi:type="xsd:double"&gt;182.7515&lt;/D&gt;&lt;D xsi:type="xsd:double"&gt;182.51&lt;/D&gt;&lt;D xsi:type="xsd:double"&gt;185.24&lt;/D&gt;&lt;D xsi:type="xsd:double"&gt;183.06&lt;/D&gt;&lt;D xsi:type="xsd:double"&gt;182.04&lt;/D&gt;&lt;D xsi:type="xsd:double"&gt;181.51&lt;/D&gt;&lt;D xsi:type="xsd:double"&gt;180.08&lt;/D&gt;&lt;D xsi:type="xsd:double"&gt;179.28&lt;/D&gt;&lt;D xsi:type="xsd:double"&gt;179.11&lt;/D&gt;&lt;D xsi:type="xsd:double"&gt;178.11&lt;/D&gt;&lt;D xsi:type="xsd:double"&gt;175.35&lt;/D&gt;&lt;D xsi:type="xsd:double"&gt;175.01&lt;/D&gt;&lt;D xsi:type="xsd:double"&gt;175.6306&lt;/D&gt;&lt;D xsi:type="xsd:double"&gt;176.9832&lt;/D&gt;&lt;D xsi:type="xsd:double"&gt;177.77&lt;/D&gt;&lt;D xsi:type="xsd:double"&gt;178.7878&lt;/D&gt;&lt;D xsi:type="xsd:double"&gt;178.6757&lt;/D&gt;&lt;D xsi:type="xsd:double"&gt;180.02&lt;/D&gt;&lt;D xsi:type="xsd:double"&gt;178.96&lt;/D&gt;&lt;D xsi:type="xsd:double"&gt;178.04&lt;/D&gt;&lt;D xsi:type="xsd:double"&gt;177.37&lt;/D&gt;&lt;D xsi:type="xsd:double"&gt;179.29&lt;/D&gt;&lt;D xsi:type="xsd:double"&gt;179.21&lt;/D&gt;&lt;D xsi:type="xsd:double"&gt;179.81&lt;/D&gt;&lt;D xsi:type="xsd:double"&gt;179.18&lt;/D&gt;&lt;D xsi:type="xsd:double"&gt;178.64&lt;/D&gt;&lt;D xsi:type="xsd:double"&gt;177.74&lt;/D&gt;&lt;D xsi:type="xsd:double"&gt;177.2&lt;/D&gt;&lt;D xsi:type="xsd:double"&gt;175.48&lt;/D&gt;&lt;D xsi:type="xsd:double"&gt;179.47&lt;/D&gt;&lt;D xsi:type="xsd:double"&gt;177.85&lt;/D&gt;&lt;D xsi:type="xsd:double"&gt;177.64&lt;/D&gt;&lt;D xsi:type="xsd:double"&gt;178.4&lt;/D&gt;&lt;D xsi:type="xsd:double"&gt;174.9&lt;/D&gt;&lt;D xsi:type="xsd:double"&gt;171.38&lt;/D&gt;&lt;D xsi:type="xsd:double"&gt;170.29&lt;/D&gt;&lt;D xsi:type="xsd:double"&gt;169.4203&lt;/D&gt;&lt;D xsi:type="xsd:double"&gt;168.29&lt;/D&gt;&lt;D xsi:type="xsd:double"&gt;167.31&lt;/D&gt;&lt;D xsi:type="xsd:double"&gt;168.18&lt;/D&gt;&lt;D xsi:type="xsd:double"&gt;169.0258&lt;/D&gt;&lt;D xsi:type="xsd:double"&gt;168.97&lt;/D&gt;&lt;D xsi:type="xsd:double"&gt;167.22&lt;/D&gt;&lt;D xsi:type="xsd:double"&gt;165.6348&lt;/D&gt;&lt;D xsi:type="xsd:double"&gt;163.97&lt;/D&gt;&lt;D xsi:type="xsd:double"&gt;163.92&lt;/D&gt;&lt;D xsi:type="xsd:double"&gt;164.3227&lt;/D&gt;&lt;D xsi:type="xsd:double"&gt;163.91&lt;/D&gt;&lt;D xsi:type="xsd:double"&gt;163.27&lt;/D&gt;&lt;D xsi:type="xsd:double"&gt;163.54&lt;/D&gt;&lt;D xsi:type="xsd:double"&gt;162.97&lt;/D&gt;&lt;D xsi:type="xsd:double"&gt;161.76&lt;/D&gt;&lt;D xsi:type="xsd:double"&gt;161.59&lt;/D&gt;&lt;D xsi:type="xsd:double"&gt;160.36&lt;/D&gt;&lt;D xsi:type="xsd:double"&gt;156.4678&lt;/D&gt;&lt;D xsi:type="xsd:double"&gt;156.6905&lt;/D&gt;&lt;D xsi:type="xsd:double"&gt;154.88&lt;/D&gt;&lt;D xsi:type="xsd:double"&gt;155.75&lt;/D&gt;&lt;D xsi:type="xsd:double"&gt;155.76&lt;/D&gt;&lt;D xsi:type="xsd:double"&gt;155.83&lt;/D&gt;&lt;D xsi:type="xsd:double"&gt;156.6&lt;/D&gt;&lt;D xsi:type="xsd:double"&gt;154.09&lt;/D&gt;&lt;D xsi:type="xsd:double"&gt;149.76&lt;/D&gt;&lt;D xsi:type="xsd:double"&gt;149.01&lt;/D&gt;&lt;D xsi:type="xsd:double"&gt;147.51&lt;/D&gt;&lt;D xsi:type="xsd:double"&gt;145.02&lt;/D&gt;&lt;D xsi:type="xsd:double"&gt;147.73&lt;/D&gt;&lt;D xsi:type="xsd:double"&gt;147.78&lt;/D&gt;&lt;D xsi:type="xsd:double"&gt;148.54&lt;/D&gt;&lt;D xsi:type="xsd:double"&gt;147.91&lt;/D&gt;&lt;D xsi:type="xsd:double"&gt;148.81&lt;/D&gt;&lt;D xsi:type="xsd:double"&gt;151.2491&lt;/D&gt;&lt;D xsi:type="xsd:double"&gt;153.09&lt;/D&gt;&lt;D xsi:type="xsd:double"&gt;156.13&lt;/D&gt;&lt;D xsi:type="xsd:double"&gt;155.27&lt;/D&gt;&lt;D xsi:type="xsd:double"&gt;153.63&lt;/D&gt;&lt;D xsi:type="xsd:double"&gt;153.97&lt;/D&gt;&lt;D xsi:type="xsd:double"&gt;155.065&lt;/D&gt;&lt;D xsi:type="xsd:double"&gt;154.99&lt;/D&gt;&lt;D xsi:type="xsd:double"&gt;153.4173&lt;/D&gt;&lt;D xsi:type="xsd:double"&gt;153.5&lt;/D&gt;&lt;D xsi:type="xsd:double"&gt;152.06&lt;/D&gt;&lt;D xsi:type="xsd:double"&gt;151.11&lt;/D&gt;&lt;D xsi:type="xsd:double"&gt;150.013&lt;/D&gt;&lt;D xsi:type="xsd:double"&gt;153.04&lt;/D&gt;&lt;D xsi:type="xsd:double"&gt;154.64&lt;/D&gt;&lt;D xsi:type="xsd:double"&gt;155.62&lt;/D&gt;&lt;D xsi:type="xsd:double"&gt;154.42&lt;/D&gt;&lt;D xsi:type="xsd:double"&gt;154.54&lt;/D&gt;&lt;D xsi:type="xsd:double"&gt;157.78&lt;/D&gt;&lt;D xsi:type="xsd:double"&gt;157.46&lt;/D&gt;&lt;D xsi:type="xsd:double"&gt;158.71&lt;/D&gt;&lt;D xsi:type="xsd:double"&gt;161.52&lt;/D&gt;&lt;D xsi:type="xsd:double"&gt;162.74&lt;/D&gt;&lt;D xsi:type="xsd:double"&gt;163.27&lt;/D&gt;&lt;D xsi:type="xsd:double"&gt;162.96&lt;/D&gt;&lt;D xsi:type="xsd:double"&gt;163.76&lt;/D&gt;&lt;D xsi:type="xsd:double"&gt;162.29&lt;/D&gt;&lt;D xsi:type="xsd:double"&gt;162.63&lt;/D&gt;&lt;D xsi:type="xsd:double"&gt;161.33&lt;/D&gt;&lt;D xsi:type="xsd:double"&gt;160.7908&lt;/D&gt;&lt;D xsi:type="xsd:double"&gt;160.03&lt;/D&gt;&lt;D xsi:type="xsd:double"&gt;160.5&lt;/D&gt;&lt;D xsi:type="xsd:double"&gt;161.37&lt;/D&gt;&lt;D xsi:type="xsd:double"&gt;162.68&lt;/D&gt;&lt;D xsi:type="xsd:double"&gt;161.46&lt;/D&gt;&lt;D xsi:type="xsd:double"&gt;161.9&lt;/D&gt;&lt;D xsi:type="xsd:double"&gt;162&lt;/D&gt;&lt;D xsi:type="xsd:double"&gt;160.28&lt;/D&gt;&lt;D xsi:type="xsd:double"&gt;158.88&lt;/D&gt;&lt;D xsi:type="xsd:double"&gt;158.44&lt;/D&gt;&lt;D xsi:type="xsd:double"&gt;159.09&lt;/D&gt;&lt;D xsi:type="xsd:double"&gt;157.49&lt;/D&gt;&lt;D xsi:type="xsd:double"&gt;159.4&lt;/D&gt;&lt;D xsi:type="xsd:double"&gt;159.5&lt;/D&gt;&lt;D xsi:type="xsd:double"&gt;159.49&lt;/D&gt;&lt;D xsi:type="xsd:double"&gt;160.17&lt;/D&gt;&lt;D xsi:type="xsd:double"&gt;161.13&lt;/D&gt;&lt;D xsi:type="xsd:double"&gt;164.43&lt;/D&gt;&lt;D xsi:type="xsd:double"&gt;164.98&lt;/D&gt;&lt;D xsi:type="xsd:double"&gt;164.78&lt;/D&gt;&lt;D xsi:type="xsd:double"&gt;164.6801&lt;/D&gt;&lt;D xsi:type="xsd:double"&gt;166.16&lt;/D&gt;&lt;D xsi:type="xsd:double"&gt;167.82&lt;/D&gt;&lt;D xsi:type="xsd:double"&gt;166.27&lt;/D&gt;&lt;D xsi:type="xsd:double"&gt;166.35&lt;/D&gt;&lt;D xsi:type="xsd:double"&gt;165.82&lt;/D&gt;&lt;D xsi:type="xsd:double"&gt;167.99&lt;/D&gt;&lt;D xsi:type="xsd:double"&gt;168.39&lt;/D&gt;&lt;D xsi:type="xsd:double"&gt;167.7&lt;/D&gt;&lt;D xsi:type="xsd:double"&gt;166.84&lt;/D&gt;&lt;D xsi:type="xsd:double"&gt;169.48&lt;/D&gt;&lt;D xsi:type="xsd:double"&gt;168.23&lt;/D&gt;&lt;D xsi:type="xsd:double"&gt;169.5&lt;/D&gt;&lt;D xsi:type="xsd:double"&gt;167.78&lt;/D&gt;&lt;D xsi:type="xsd:double"&gt;168.6625&lt;/D&gt;&lt;D xsi:type="xsd:double"&gt;168.52&lt;/D&gt;&lt;D xsi:type="xsd:double"&gt;166.832&lt;/D&gt;&lt;D xsi:type="xsd:double"&gt;164.18&lt;/D&gt;&lt;D xsi:type="xsd:double"&gt;162.68&lt;/D&gt;&lt;D xsi:type="xsd:double"&gt;163.93&lt;/D&gt;&lt;D xsi:type="xsd:double"&gt;161.97&lt;/D&gt;&lt;D xsi:type="xsd:double"&gt;160.41&lt;/D&gt;&lt;D xsi:type="xsd:double"&gt;158.12&lt;/D&gt;&lt;D xsi:type="xsd:double"&gt;157.19&lt;/D&gt;&lt;D xsi:type="xsd:double"&gt;156.61&lt;/D&gt;&lt;D xsi:type="xsd:double"&gt;158.6727&lt;/D&gt;&lt;D xsi:type="xsd:double"&gt;159.31&lt;/D&gt;&lt;D xsi:type="xsd:double"&gt;157.99&lt;/D&gt;&lt;D xsi:type="xsd:double"&gt;156.95&lt;/D&gt;&lt;D xsi:type="xsd:double"&gt;153.89&lt;/D&gt;&lt;D xsi:type="xsd:double"&gt;153.95&lt;/D&gt;&lt;D xsi:type="xsd:double"&gt;152.44&lt;/D&gt;&lt;D xsi:type="xsd:double"&gt;152.53&lt;/D&gt;&lt;D xsi:type="xsd:double"&gt;153.17&lt;/D&gt;&lt;D xsi:type="xsd:double"&gt;155.04&lt;/D&gt;&lt;D xsi:type="xsd:double"&gt;155.59&lt;/D&gt;&lt;D xsi:type="xsd:double"&gt;156.99&lt;/D&gt;&lt;D xsi:type="xsd:double"&gt;157.9&lt;/D&gt;&lt;D xsi:type="xsd:double"&gt;155.81&lt;/D&gt;&lt;D xsi:type="xsd:double"&gt;156.3&lt;/D&gt;&lt;D xsi:type="xsd:double"&gt;155.23&lt;/D&gt;&lt;D xsi:type="xsd:double"&gt;155.3&lt;/D&gt;&lt;D xsi:type="xsd:double"&gt;155.26&lt;/D&gt;&lt;D xsi:type="xsd:double"&gt;155.39&lt;/D&gt;&lt;D xsi:type="xsd:double"&gt;155.45&lt;/D&gt;&lt;D xsi:type="xsd:double"&gt;153.05&lt;/D&gt;&lt;D xsi:type="xsd:double"&gt;154.28&lt;/D&gt;&lt;D xsi:type="xsd:double"&gt;150.62&lt;/D&gt;&lt;D xsi:type="xsd:double"&gt;148.67&lt;/D&gt;&lt;D xsi:type="xsd:double"&gt;150.42&lt;/D&gt;&lt;D xsi:type="xsd:double"&gt;150.56&lt;/D&gt;&lt;D xsi:type="xsd:double"&gt;148.94&lt;/D&gt;&lt;D xsi:type="xsd:double"&gt;148.31&lt;/D&gt;&lt;D xsi:type="xsd:double"&gt;150.28&lt;/D&gt;&lt;D xsi:type="xsd:double"&gt;151.74&lt;/D&gt;&lt;D xsi:type="xsd:double"&gt;150.9754&lt;/D&gt;&lt;D xsi:type="xsd:double"&gt;151.82&lt;/D&gt;&lt;D xsi:type="xsd:double"&gt;150.87&lt;/D&gt;&lt;D xsi:type="xsd:double"&gt;146.72&lt;/D&gt;&lt;D xsi:type="xsd:double"&gt;148.42&lt;/D&gt;&lt;D xsi:type="xsd:double"&gt;146.73&lt;/D&gt;&lt;D xsi:type="xsd:double"&gt;147.28&lt;/D&gt;&lt;D xsi:type="xsd:double"&gt;147.74&lt;/D&gt;&lt;D xsi:type="xsd:double"&gt;148.3&lt;/D&gt;&lt;D xsi:type="xsd:double"&gt;148.51&lt;/D&gt;&lt;D xsi:type="xsd:double"&gt;148.65&lt;/D&gt;&lt;D xsi:type="xsd:double"&gt;144.44&lt;/D&gt;&lt;D xsi:type="xsd:double"&gt;147.18&lt;/D&gt;&lt;D xsi:type="xsd:double"&gt;149.18&lt;/D&gt;&lt;D xsi:type="xsd:double"&gt;153.3&lt;/D&gt;&lt;D xsi:type="xsd:double"&gt;154.09&lt;/D&gt;&lt;D xsi:type="xsd:double"&gt;151.9789&lt;/D&gt;&lt;D xsi:type="xsd:double"&gt;149.69&lt;/D&gt;&lt;D xsi:type="xsd:double"&gt;151.06&lt;/D&gt;&lt;/FQL&gt;&lt;FQL&gt;&lt;Q&gt;IAT^P_PRICE(0,-200D)&lt;/Q&gt;&lt;R&gt;201&lt;/R&gt;&lt;C&gt;1&lt;/C&gt;&lt;D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xsi:type="xsd:double"&gt;32.96&lt;/D&gt;&lt;D xsi:type="xsd:double"&gt;32.61&lt;/D&gt;&lt;D xsi:type="xsd:double"&gt;32.99&lt;/D&gt;&lt;D xsi:type="xsd:double"&gt;34.03&lt;/D&gt;&lt;D xsi:type="xsd:double"&gt;34.26&lt;/D&gt;&lt;D xsi:type="xsd:double"&gt;34.59&lt;/D&gt;&lt;D xsi:type="xsd:double"&gt;34.91&lt;/D&gt;&lt;D xsi:type="xsd:double"&gt;34.13&lt;/D&gt;&lt;D xsi:type="xsd:double"&gt;35.03&lt;/D&gt;&lt;D xsi:type="xsd:double"&gt;34.36&lt;/D&gt;&lt;D xsi:type="xsd:double"&gt;34.84&lt;/D&gt;&lt;D xsi:type="xsd:double"&gt;35.26&lt;/D&gt;&lt;D xsi:type="xsd:double"&gt;35.48&lt;/D&gt;&lt;D xsi:type="xsd:double"&gt;35.15&lt;/D&gt;&lt;D xsi:type="xsd:double"&gt;33.72&lt;/D&gt;&lt;D xsi:type="xsd:double"&gt;34.32&lt;/D&gt;&lt;D xsi:type="xsd:double"&gt;32.87&lt;/D&gt;&lt;D xsi:type="xsd:double"&gt;32.11&lt;/D&gt;&lt;D xsi:type="xsd:double"&gt;33.16&lt;/D&gt;&lt;D xsi:type="xsd:double"&gt;33.04&lt;/D&gt;&lt;D xsi:type="xsd:double"&gt;32.82&lt;/D&gt;&lt;D xsi:type="xsd:double"&gt;33.01&lt;/D&gt;&lt;D xsi:type="xsd:double"&gt;33.54&lt;/D&gt;&lt;D xsi:type="xsd:double"&gt;33.26&lt;/D&gt;&lt;D xsi:type="xsd:double"&gt;32.47&lt;/D&gt;&lt;D xsi:type="xsd:double"&gt;32.87&lt;/D&gt;&lt;D xsi:type="xsd:double"&gt;32.61&lt;/D&gt;&lt;D xsi:type="xsd:double"&gt;30.57&lt;/D&gt;&lt;D xsi:type="xsd:double"&gt;31.2&lt;/D&gt;&lt;D xsi:type="xsd:double"&gt;30.34&lt;/D&gt;&lt;D xsi:type="xsd:double"&gt;30.26&lt;/D&gt;&lt;D xsi:type="xsd:double"&gt;30.8&lt;/D&gt;&lt;D xsi:type="xsd:double"&gt;31.21&lt;/D&gt;&lt;D xsi:type="xsd:double"&gt;31.23&lt;/D&gt;&lt;D xsi:type="xsd:double"&gt;31.58&lt;/D&gt;&lt;D xsi:type="xsd:double"&gt;29.75&lt;/D&gt;&lt;D xsi:type="xsd:double"&gt;31.34&lt;/D&gt;&lt;D xsi:type="xsd:double"&gt;32.04&lt;/D&gt;&lt;D xsi:type="xsd:double"&gt;34.01&lt;/D&gt;&lt;D xsi:type="xsd:double"&gt;35.23&lt;/D&gt;&lt;D xsi:type="xsd:double"&gt;34.43&lt;/D&gt;&lt;D xsi:type="xsd:double"&gt;33.74&lt;/D&gt;&lt;D xsi:type="xsd:double"&gt;33.52&lt;/D&gt;&lt;/FQL&gt;&lt;FQL&gt;&lt;Q&gt;KIE^P_PRICE(0,-200D)&lt;/Q&gt;&lt;R&gt;201&lt;/R&gt;&lt;C&gt;1&lt;/C&gt;&lt;D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</t>
        </r>
      </text>
    </comment>
    <comment ref="A13" authorId="0" shapeId="0" xr:uid="{71C30687-8041-451B-AA2B-BCCF03159EDE}">
      <text>
        <r>
          <rPr>
            <b/>
            <sz val="9"/>
            <color indexed="81"/>
            <rFont val="Tahoma"/>
            <family val="2"/>
          </rPr>
          <t>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xsi:type="xsd:double"&gt;39.75&lt;/D&gt;&lt;D xsi:type="xsd:double"&gt;39.54&lt;/D&gt;&lt;D xsi:type="xsd:double"&gt;39.96&lt;/D&gt;&lt;D xsi:type="xsd:double"&gt;40.04&lt;/D&gt;&lt;D xsi:type="xsd:double"&gt;39.92&lt;/D&gt;&lt;D xsi:type="xsd:double"&gt;40.37&lt;/D&gt;&lt;D xsi:type="xsd:double"&gt;40.23&lt;/D&gt;&lt;D xsi:type="xsd:double"&gt;39.71&lt;/D&gt;&lt;D xsi:type="xsd:double"&gt;40.28&lt;/D&gt;&lt;D xsi:type="xsd:double"&gt;39.97&lt;/D&gt;&lt;D xsi:type="xsd:double"&gt;40.09&lt;/D&gt;&lt;D xsi:type="xsd:double"&gt;40.04&lt;/D&gt;&lt;D xsi:type="xsd:double"&gt;40.23&lt;/D&gt;&lt;D xsi:type="xsd:double"&gt;39.74&lt;/D&gt;&lt;D xsi:type="xsd:double"&gt;39.21&lt;/D&gt;&lt;D xsi:type="xsd:double"&gt;39.54&lt;/D&gt;&lt;D xsi:type="xsd:double"&gt;38.49&lt;/D&gt;&lt;D xsi:type="xsd:double"&gt;38.14&lt;/D&gt;&lt;D xsi:type="xsd:double"&gt;38.87&lt;/D&gt;&lt;D xsi:type="xsd:double"&gt;38.72&lt;/D&gt;&lt;D xsi:type="xsd:double"&gt;38.69&lt;/D&gt;&lt;D xsi:type="xsd:double"&gt;38.81&lt;/D&gt;&lt;D xsi:type="xsd:double"&gt;39.47&lt;/D&gt;&lt;D xsi:type="xsd:double"&gt;39.98&lt;/D&gt;&lt;D xsi:type="xsd:double"&gt;40&lt;/D&gt;&lt;D xsi:type="xsd:double"&gt;40.17&lt;/D&gt;&lt;D xsi:type="xsd:double"&gt;39.74&lt;/D&gt;&lt;D xsi:type="xsd:double"&gt;39.49&lt;/D&gt;&lt;D xsi:type="xsd:double"&gt;39.84&lt;/D&gt;&lt;D xsi:type="xsd:double"&gt;39.74&lt;/D&gt;&lt;D xsi:type="xsd:double"&gt;39.89&lt;/D&gt;&lt;D xsi:type="xsd:double"&gt;40.04&lt;/D&gt;&lt;D xsi:type="xsd:double"&gt;40.17&lt;/D&gt;&lt;D xsi:type="xsd:double"&gt;40.3&lt;/D&gt;&lt;D xsi:type="xsd:double"&gt;39.96&lt;/D&gt;&lt;D xsi:type="xsd:double"&gt;39.2&lt;/D&gt;&lt;D xsi:type="xsd:double"&gt;39.88&lt;/D&gt;&lt;D xsi:type="xsd:double"&gt;39.98&lt;/D&gt;&lt;D xsi:type="xsd:double"&gt;40.68&lt;/D&gt;&lt;D xsi:type="xsd:double"&gt;40.44&lt;/D&gt;&lt;D xsi:type="xsd:double"&gt;40.03&lt;/D&gt;&lt;D xsi:type="xsd:double"&gt;39.38&lt;/D&gt;&lt;D xsi:type="xsd:double"&gt;39.71&lt;/D&gt;&lt;/FQL&gt;&lt;FQL&gt;&lt;Q&gt;COPX^JULIAN(P_PRICE(0,-200D).DATES)&lt;/Q&gt;&lt;R&gt;201&lt;/R&gt;&lt;C&gt;1&lt;/C&gt;&lt;D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xsi:type="xsd:long"&gt;45047&lt;/D&gt;&lt;D xsi:type="xsd:long"&gt;45044&lt;/D&gt;&lt;D xsi:type="xsd:long"&gt;45043&lt;/D&gt;&lt;D xsi:type="xsd:long"&gt;45042&lt;/D&gt;&lt;D xsi:type="xsd:long"&gt;45041&lt;/D&gt;&lt;/FQL&gt;&lt;/Schema&gt;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<sst xmlns="http://schemas.openxmlformats.org/spreadsheetml/2006/main" count="256" uniqueCount="76">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</sst>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6" fontId="0" fillId="0" borderId="6" xfId="0" applyNumberFormat="1" applyBorder="1"/>
    <xf numFmtId="9" fontId="0" fillId="0" borderId="6" xfId="0" applyNumberFormat="1" applyBorder="1"/>
    <xf numFmtId="165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6" fontId="0" fillId="0" borderId="13" xfId="0" applyNumberFormat="1" applyBorder="1"/>
    <xf numFmtId="165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6" fontId="0" fillId="0" borderId="20" xfId="0" applyNumberFormat="1" applyBorder="1"/>
    <xf numFmtId="166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6" fontId="0" fillId="0" borderId="26" xfId="0" applyNumberFormat="1" applyBorder="1"/>
    <xf numFmtId="0" fontId="0" fillId="0" borderId="27" xfId="0" applyBorder="1"/>
    <xf numFmtId="166" fontId="0" fillId="0" borderId="27" xfId="0" applyNumberFormat="1" applyBorder="1"/>
    <xf numFmtId="166" fontId="0" fillId="0" borderId="17" xfId="0" applyNumberFormat="1" applyBorder="1"/>
    <xf numFmtId="166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topLeftCell="A78" zoomScale="93" zoomScaleNormal="93" workbookViewId="0">
      <selection activeCell="I88" sqref="I88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64</v>
      </c>
      <c r="E7" s="29" t="str">
        <f>'Asset class'!B3</f>
        <v>Global X Copper Miners ETF</v>
      </c>
      <c r="F7" s="32">
        <f>'Asset class'!S3</f>
        <v>26</v>
      </c>
      <c r="G7" s="29">
        <f t="shared" ref="G7:G39" si="0">F7</f>
        <v>26</v>
      </c>
      <c r="H7" s="7" t="str">
        <f>IF(HLOOKUP($D7,'Factset Price Data'!$C$208:$AI$215,6,FALSE)&gt;=1,"INVESTED","CASH")</f>
        <v>CASH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CASH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12</v>
      </c>
      <c r="G8" s="29">
        <f t="shared" si="0"/>
        <v>12</v>
      </c>
      <c r="H8" s="7" t="str">
        <f>IF(HLOOKUP($D8,'Factset Price Data'!$C$208:$AI$215,6,FALSE)&gt;=1,"INVESTED","CASH")</f>
        <v>INVESTED</v>
      </c>
      <c r="I8" s="7" t="str">
        <f>IF(HLOOKUP($D8,'Factset Price Data'!$C$208:$AI$215,7,FALSE)&gt;=1,"INVESTED","CASH")</f>
        <v>INVESTED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16</v>
      </c>
      <c r="G9" s="29">
        <f t="shared" si="0"/>
        <v>16</v>
      </c>
      <c r="H9" s="7" t="str">
        <f>IF(HLOOKUP($D9,'Factset Price Data'!$C$208:$AI$215,6,FALSE)&gt;=1,"INVESTED","CASH")</f>
        <v>CASH</v>
      </c>
      <c r="I9" s="7" t="str">
        <f>IF(HLOOKUP($D9,'Factset Price Data'!$C$208:$AI$215,7,FALSE)&gt;=1,"INVESTED","CASH")</f>
        <v>INVESTED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11</v>
      </c>
      <c r="G10" s="29">
        <f t="shared" si="0"/>
        <v>11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9</v>
      </c>
      <c r="G11" s="29">
        <f t="shared" si="0"/>
        <v>9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9</v>
      </c>
      <c r="G12" s="29">
        <f t="shared" si="0"/>
        <v>9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3</v>
      </c>
      <c r="G13" s="29">
        <f t="shared" si="0"/>
        <v>3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18</v>
      </c>
      <c r="G14" s="29">
        <f t="shared" si="0"/>
        <v>18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7</v>
      </c>
      <c r="G15" s="29">
        <f t="shared" si="0"/>
        <v>7</v>
      </c>
      <c r="H15" s="7" t="str">
        <f>IF(HLOOKUP($D15,'Factset Price Data'!$C$208:$AI$215,6,FALSE)&gt;=1,"INVESTED","CASH")</f>
        <v>INVESTED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7</v>
      </c>
      <c r="G16" s="29">
        <f t="shared" si="0"/>
        <v>7</v>
      </c>
      <c r="H16" s="7" t="str">
        <f>IF(HLOOKUP($D16,'Factset Price Data'!$C$208:$AI$215,6,FALSE)&gt;=1,"INVESTED","CASH")</f>
        <v>INVESTED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5</v>
      </c>
      <c r="G17" s="29">
        <f t="shared" si="0"/>
        <v>5</v>
      </c>
      <c r="H17" s="7" t="str">
        <f>IF(HLOOKUP($D17,'Factset Price Data'!$C$208:$AI$215,6,FALSE)&gt;=1,"INVESTED","CASH")</f>
        <v>INVESTED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3</v>
      </c>
      <c r="G18" s="29">
        <f t="shared" si="0"/>
        <v>3</v>
      </c>
      <c r="H18" s="7" t="str">
        <f>IF(HLOOKUP($D18,'Factset Price Data'!$C$208:$AI$215,6,FALSE)&gt;=1,"INVESTED","CASH")</f>
        <v>INVESTED</v>
      </c>
      <c r="I18" s="7" t="str">
        <f>IF(HLOOKUP($D18,'Factset Price Data'!$C$208:$AI$215,7,FALSE)&gt;=1,"INVESTED","CASH")</f>
        <v>INVESTED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4</v>
      </c>
      <c r="G19" s="29">
        <f t="shared" si="0"/>
        <v>4</v>
      </c>
      <c r="H19" s="7" t="str">
        <f>IF(HLOOKUP($D19,'Factset Price Data'!$C$208:$AI$215,6,FALSE)&gt;=1,"INVESTED","CASH")</f>
        <v>INVESTED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1</v>
      </c>
      <c r="G20" s="29">
        <f t="shared" si="0"/>
        <v>1</v>
      </c>
      <c r="H20" s="7" t="str">
        <f>IF(HLOOKUP($D20,'Factset Price Data'!$C$208:$AI$215,6,FALSE)&gt;=1,"INVESTED","CASH")</f>
        <v>INVESTED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13</v>
      </c>
      <c r="G21" s="29">
        <f t="shared" si="0"/>
        <v>13</v>
      </c>
      <c r="H21" s="7" t="str">
        <f>IF(HLOOKUP($D21,'Factset Price Data'!$C$208:$AI$215,6,FALSE)&gt;=1,"INVESTED","CASH")</f>
        <v>INVESTED</v>
      </c>
      <c r="I21" s="7" t="str">
        <f>IF(HLOOKUP($D21,'Factset Price Data'!$C$208:$AI$215,7,FALSE)&gt;=1,"INVESTED","CASH")</f>
        <v>INVESTED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14</v>
      </c>
      <c r="G22" s="29">
        <f t="shared" si="0"/>
        <v>14</v>
      </c>
      <c r="H22" s="7" t="str">
        <f>IF(HLOOKUP($D22,'Factset Price Data'!$C$208:$AI$215,6,FALSE)&gt;=1,"INVESTED","CASH")</f>
        <v>CASH</v>
      </c>
      <c r="I22" s="7" t="str">
        <f>IF(HLOOKUP($D22,'Factset Price Data'!$C$208:$AI$215,7,FALSE)&gt;=1,"INVESTED","CASH")</f>
        <v>INVESTED</v>
      </c>
      <c r="J22" s="8" t="str">
        <f>IF(HLOOKUP($D22,'Factset Price Data'!$C$208:$AI$215,8,FALSE)&gt;=1,"INVESTED","CASH")</f>
        <v>INVESTED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15</v>
      </c>
      <c r="G23" s="29">
        <f t="shared" si="0"/>
        <v>15</v>
      </c>
      <c r="H23" s="7" t="str">
        <f>IF(HLOOKUP($D23,'Factset Price Data'!$C$208:$AI$215,6,FALSE)&gt;=1,"INVESTED","CASH")</f>
        <v>INVESTED</v>
      </c>
      <c r="I23" s="7" t="str">
        <f>IF(HLOOKUP($D23,'Factset Price Data'!$C$208:$AI$215,7,FALSE)&gt;=1,"INVESTED","CASH")</f>
        <v>INVESTED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11</v>
      </c>
      <c r="G24" s="29">
        <f t="shared" si="0"/>
        <v>11</v>
      </c>
      <c r="H24" s="7" t="str">
        <f>IF(HLOOKUP($D24,'Factset Price Data'!$C$208:$AI$215,6,FALSE)&gt;=1,"INVESTED","CASH")</f>
        <v>INVESTED</v>
      </c>
      <c r="I24" s="7" t="str">
        <f>IF(HLOOKUP($D24,'Factset Price Data'!$C$208:$AI$215,7,FALSE)&gt;=1,"INVESTED","CASH")</f>
        <v>INVESTED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22</v>
      </c>
      <c r="G25" s="29">
        <f t="shared" si="0"/>
        <v>22</v>
      </c>
      <c r="H25" s="7" t="str">
        <f>IF(HLOOKUP($D25,'Factset Price Data'!$C$208:$AI$215,6,FALSE)&gt;=1,"INVESTED","CASH")</f>
        <v>INVESTED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CASH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21</v>
      </c>
      <c r="G26" s="29">
        <f t="shared" si="0"/>
        <v>21</v>
      </c>
      <c r="H26" s="7" t="str">
        <f>IF(HLOOKUP($D26,'Factset Price Data'!$C$208:$AI$215,6,FALSE)&gt;=1,"INVESTED","CASH")</f>
        <v>CASH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31</v>
      </c>
      <c r="G27" s="29">
        <f t="shared" si="0"/>
        <v>31</v>
      </c>
      <c r="H27" s="7" t="str">
        <f>IF(HLOOKUP($D27,'Factset Price Data'!$C$208:$AI$215,6,FALSE)&gt;=1,"INVESTED","CASH")</f>
        <v>CASH</v>
      </c>
      <c r="I27" s="7" t="str">
        <f>IF(HLOOKUP($D27,'Factset Price Data'!$C$208:$AI$215,7,FALSE)&gt;=1,"INVESTED","CASH")</f>
        <v>CASH</v>
      </c>
      <c r="J27" s="8" t="str">
        <f>IF(HLOOKUP($D27,'Factset Price Data'!$C$208:$AI$215,8,FALSE)&gt;=1,"INVESTED","CASH")</f>
        <v>CASH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26</v>
      </c>
      <c r="G28" s="29">
        <f t="shared" si="0"/>
        <v>26</v>
      </c>
      <c r="H28" s="7" t="str">
        <f>IF(HLOOKUP($D28,'Factset Price Data'!$C$208:$AI$215,6,FALSE)&gt;=1,"INVESTED","CASH")</f>
        <v>CASH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CASH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23</v>
      </c>
      <c r="G29" s="29">
        <f t="shared" si="0"/>
        <v>23</v>
      </c>
      <c r="H29" s="7" t="str">
        <f>IF(HLOOKUP($D29,'Factset Price Data'!$C$208:$AI$215,6,FALSE)&gt;=1,"INVESTED","CASH")</f>
        <v>CASH</v>
      </c>
      <c r="I29" s="7" t="str">
        <f>IF(HLOOKUP($D29,'Factset Price Data'!$C$208:$AI$215,7,FALSE)&gt;=1,"INVESTED","CASH")</f>
        <v>CASH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33</v>
      </c>
      <c r="G30" s="29">
        <f t="shared" si="0"/>
        <v>33</v>
      </c>
      <c r="H30" s="7" t="str">
        <f>IF(HLOOKUP($D30,'Factset Price Data'!$C$208:$AI$215,6,FALSE)&gt;=1,"INVESTED","CASH")</f>
        <v>CASH</v>
      </c>
      <c r="I30" s="7" t="str">
        <f>IF(HLOOKUP($D30,'Factset Price Data'!$C$208:$AI$215,7,FALSE)&gt;=1,"INVESTED","CASH")</f>
        <v>CASH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32</v>
      </c>
      <c r="G31" s="29">
        <f t="shared" si="0"/>
        <v>32</v>
      </c>
      <c r="H31" s="7" t="str">
        <f>IF(HLOOKUP($D31,'Factset Price Data'!$C$208:$AI$215,6,FALSE)&gt;=1,"INVESTED","CASH")</f>
        <v>CASH</v>
      </c>
      <c r="I31" s="7" t="str">
        <f>IF(HLOOKUP($D31,'Factset Price Data'!$C$208:$AI$215,7,FALSE)&gt;=1,"INVESTED","CASH")</f>
        <v>CASH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24</v>
      </c>
      <c r="G32" s="29">
        <f t="shared" si="0"/>
        <v>24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CASH</v>
      </c>
      <c r="J32" s="8" t="str">
        <f>IF(HLOOKUP($D32,'Factset Price Data'!$C$208:$AI$215,8,FALSE)&gt;=1,"INVESTED","CASH")</f>
        <v>CASH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29</v>
      </c>
      <c r="G33" s="29">
        <f t="shared" si="0"/>
        <v>29</v>
      </c>
      <c r="H33" s="7" t="str">
        <f>IF(HLOOKUP($D33,'Factset Price Data'!$C$208:$AI$215,6,FALSE)&gt;=1,"INVESTED","CASH")</f>
        <v>CASH</v>
      </c>
      <c r="I33" s="7" t="str">
        <f>IF(HLOOKUP($D33,'Factset Price Data'!$C$208:$AI$215,7,FALSE)&gt;=1,"INVESTED","CASH")</f>
        <v>CASH</v>
      </c>
      <c r="J33" s="8" t="str">
        <f>IF(HLOOKUP($D33,'Factset Price Data'!$C$208:$AI$215,8,FALSE)&gt;=1,"INVESTED","CASH")</f>
        <v>CASH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28</v>
      </c>
      <c r="G34" s="29">
        <f t="shared" si="0"/>
        <v>28</v>
      </c>
      <c r="H34" s="7" t="str">
        <f>IF(HLOOKUP($D34,'Factset Price Data'!$C$208:$AI$215,6,FALSE)&gt;=1,"INVESTED","CASH")</f>
        <v>INVESTED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31</v>
      </c>
      <c r="G35" s="29">
        <f t="shared" si="0"/>
        <v>31</v>
      </c>
      <c r="H35" s="7" t="str">
        <f>IF(HLOOKUP($D35,'Factset Price Data'!$C$208:$AI$215,6,FALSE)&gt;=1,"INVESTED","CASH")</f>
        <v>CASH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27</v>
      </c>
      <c r="G36" s="29">
        <f t="shared" si="0"/>
        <v>27</v>
      </c>
      <c r="H36" s="7" t="str">
        <f>IF(HLOOKUP($D36,'Factset Price Data'!$C$208:$AI$215,6,FALSE)&gt;=1,"INVESTED","CASH")</f>
        <v>CASH</v>
      </c>
      <c r="I36" s="7" t="str">
        <f>IF(HLOOKUP($D36,'Factset Price Data'!$C$208:$AI$215,7,FALSE)&gt;=1,"INVESTED","CASH")</f>
        <v>CASH</v>
      </c>
      <c r="J36" s="8" t="str">
        <f>IF(HLOOKUP($D36,'Factset Price Data'!$C$208:$AI$215,8,FALSE)&gt;=1,"INVESTED","CASH")</f>
        <v>CASH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18</v>
      </c>
      <c r="G37" s="29">
        <f t="shared" si="0"/>
        <v>18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INVESTED</v>
      </c>
      <c r="J37" s="8" t="str">
        <f>IF(HLOOKUP($D37,'Factset Price Data'!$C$208:$AI$215,8,FALSE)&gt;=1,"INVESTED","CASH")</f>
        <v>INVESTED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20</v>
      </c>
      <c r="G38" s="29">
        <f t="shared" si="0"/>
        <v>20</v>
      </c>
      <c r="H38" s="7" t="str">
        <f>IF(HLOOKUP($D38,'Factset Price Data'!$C$208:$AI$215,6,FALSE)&gt;=1,"INVESTED","CASH")</f>
        <v>CASH</v>
      </c>
      <c r="I38" s="7" t="str">
        <f>IF(HLOOKUP($D38,'Factset Price Data'!$C$208:$AI$215,7,FALSE)&gt;=1,"INVESTED","CASH")</f>
        <v>INVESTED</v>
      </c>
      <c r="J38" s="8" t="str">
        <f>IF(HLOOKUP($D38,'Factset Price Data'!$C$208:$AI$215,8,FALSE)&gt;=1,"INVESTED","CASH")</f>
        <v>INVESTED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19</v>
      </c>
      <c r="G39" s="38">
        <f t="shared" si="0"/>
        <v>19</v>
      </c>
      <c r="H39" s="40" t="str">
        <f>IF(HLOOKUP($D39,'Factset Price Data'!$C$208:$AI$215,6,FALSE)&gt;=1,"INVESTED","CASH")</f>
        <v>CASH</v>
      </c>
      <c r="I39" s="40" t="str">
        <f>IF(HLOOKUP($D39,'Factset Price Data'!$C$208:$AI$215,7,FALSE)&gt;=1,"INVESTED","CASH")</f>
        <v>INVESTED</v>
      </c>
      <c r="J39" s="41" t="str">
        <f>IF(HLOOKUP($D39,'Factset Price Data'!$C$208:$AI$215,8,FALSE)&gt;=1,"INVESTED","CASH")</f>
        <v>INVESTED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64</v>
      </c>
      <c r="E44" s="30" t="str">
        <f>'Asset class'!B3</f>
        <v>Global X Copper Miners ETF</v>
      </c>
      <c r="F44" s="47">
        <f>IFERROR('Momnetum ranking'!J5,0)</f>
        <v>-0.23684210526315788</v>
      </c>
      <c r="G44" s="25">
        <f>IFERROR('Momnetum ranking'!K5,0)</f>
        <v>0.44736842105263203</v>
      </c>
      <c r="H44" s="24">
        <f>'Momnetum ranking'!Q5</f>
        <v>0.81743030000000005</v>
      </c>
      <c r="I44" s="26">
        <f>'Momnetum ranking'!O5</f>
        <v>9.1037750000000006</v>
      </c>
      <c r="J44" s="16"/>
      <c r="K44" s="16">
        <f>_xlfn.RANK.EQ(F44,$F$44:$F$76)</f>
        <v>29</v>
      </c>
      <c r="L44" s="16">
        <f>_xlfn.RANK.EQ(G44,$G$44:$G$76)</f>
        <v>24</v>
      </c>
      <c r="M44" s="16">
        <f>_xlfn.RANK.EQ(H44,$H$44:$H$76)</f>
        <v>26</v>
      </c>
      <c r="N44" s="16">
        <f>_xlfn.RANK.EQ(I44,$I$44:$I$76)</f>
        <v>24</v>
      </c>
      <c r="O44" s="16">
        <f>MEDIAN(K44:N44)</f>
        <v>25</v>
      </c>
      <c r="P44" s="34">
        <f>O44-$O$47</f>
        <v>16.5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0.14285714285714285</v>
      </c>
      <c r="G45" s="25">
        <f>IFERROR('Momnetum ranking'!K6,0)</f>
        <v>0.89795918367346905</v>
      </c>
      <c r="H45" s="24">
        <f>'Momnetum ranking'!Q6</f>
        <v>0.99937295999999998</v>
      </c>
      <c r="I45" s="26">
        <f>'Momnetum ranking'!O6</f>
        <v>11.546302000000001</v>
      </c>
      <c r="J45" s="16"/>
      <c r="K45" s="16">
        <f t="shared" ref="K45:K76" si="1">_xlfn.RANK.EQ(F45,$F$44:$F$76)</f>
        <v>14</v>
      </c>
      <c r="L45" s="16">
        <f t="shared" ref="L45:L76" si="2">_xlfn.RANK.EQ(G45,$G$44:$G$76)</f>
        <v>6</v>
      </c>
      <c r="M45" s="16">
        <f t="shared" ref="M45:M76" si="3">_xlfn.RANK.EQ(H45,$H$44:$H$76)</f>
        <v>9</v>
      </c>
      <c r="N45" s="16">
        <f t="shared" ref="N45:N76" si="4">_xlfn.RANK.EQ(I45,$I$44:$I$76)</f>
        <v>19</v>
      </c>
      <c r="O45" s="16">
        <f t="shared" ref="O45:O76" si="5">MEDIAN(K45:N45)</f>
        <v>11.5</v>
      </c>
      <c r="P45" s="34">
        <f t="shared" ref="P45:P76" si="6">O45-$O$47</f>
        <v>3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-0.13513513513513509</v>
      </c>
      <c r="G46" s="25">
        <f>IFERROR('Momnetum ranking'!K7,0)</f>
        <v>0.91666666666666696</v>
      </c>
      <c r="H46" s="24">
        <f>'Momnetum ranking'!Q7</f>
        <v>0.75274724000000004</v>
      </c>
      <c r="I46" s="26">
        <f>'Momnetum ranking'!O7</f>
        <v>21.043278000000001</v>
      </c>
      <c r="J46" s="16"/>
      <c r="K46" s="16">
        <f t="shared" si="1"/>
        <v>27</v>
      </c>
      <c r="L46" s="16">
        <f t="shared" si="2"/>
        <v>5</v>
      </c>
      <c r="M46" s="16">
        <f t="shared" si="3"/>
        <v>29</v>
      </c>
      <c r="N46" s="16">
        <f t="shared" si="4"/>
        <v>8</v>
      </c>
      <c r="O46" s="16">
        <f t="shared" si="5"/>
        <v>17.5</v>
      </c>
      <c r="P46" s="34">
        <f t="shared" si="6"/>
        <v>9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0.2190476190476191</v>
      </c>
      <c r="G47" s="25">
        <f>IFERROR('Momnetum ranking'!K8,0)</f>
        <v>0.93203883495145601</v>
      </c>
      <c r="H47" s="24">
        <f>'Momnetum ranking'!Q8</f>
        <v>0.9954653</v>
      </c>
      <c r="I47" s="26">
        <f>'Momnetum ranking'!O8</f>
        <v>19.603216</v>
      </c>
      <c r="J47" s="16"/>
      <c r="K47" s="16">
        <f t="shared" si="1"/>
        <v>7</v>
      </c>
      <c r="L47" s="16">
        <f t="shared" si="2"/>
        <v>4</v>
      </c>
      <c r="M47" s="16">
        <f t="shared" si="3"/>
        <v>11</v>
      </c>
      <c r="N47" s="16">
        <f t="shared" si="4"/>
        <v>10</v>
      </c>
      <c r="O47" s="16">
        <f t="shared" si="5"/>
        <v>8.5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0.5625</v>
      </c>
      <c r="G48" s="25">
        <f>IFERROR('Momnetum ranking'!K9,0)</f>
        <v>0.79746835443038</v>
      </c>
      <c r="H48" s="24">
        <f>'Momnetum ranking'!Q9</f>
        <v>1</v>
      </c>
      <c r="I48" s="26">
        <f>'Momnetum ranking'!O9</f>
        <v>16.321611000000001</v>
      </c>
      <c r="J48" s="16"/>
      <c r="K48" s="16">
        <f t="shared" si="1"/>
        <v>1</v>
      </c>
      <c r="L48" s="16">
        <f t="shared" si="2"/>
        <v>11</v>
      </c>
      <c r="M48" s="16">
        <f t="shared" si="3"/>
        <v>1</v>
      </c>
      <c r="N48" s="16">
        <f t="shared" si="4"/>
        <v>14</v>
      </c>
      <c r="O48" s="16">
        <f t="shared" si="5"/>
        <v>6</v>
      </c>
      <c r="P48" s="34">
        <f t="shared" si="6"/>
        <v>-2.5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0.13402061855670103</v>
      </c>
      <c r="G49" s="25">
        <f>IFERROR('Momnetum ranking'!K10,0)</f>
        <v>0.70833333333333304</v>
      </c>
      <c r="H49" s="24">
        <f>'Momnetum ranking'!Q10</f>
        <v>0.99965930000000003</v>
      </c>
      <c r="I49" s="26">
        <f>'Momnetum ranking'!O10</f>
        <v>20.279575000000001</v>
      </c>
      <c r="J49" s="16"/>
      <c r="K49" s="16">
        <f t="shared" si="1"/>
        <v>15</v>
      </c>
      <c r="L49" s="16">
        <f t="shared" si="2"/>
        <v>15</v>
      </c>
      <c r="M49" s="16">
        <f t="shared" si="3"/>
        <v>8</v>
      </c>
      <c r="N49" s="16">
        <f t="shared" si="4"/>
        <v>9</v>
      </c>
      <c r="O49" s="16">
        <f t="shared" si="5"/>
        <v>12</v>
      </c>
      <c r="P49" s="34">
        <f t="shared" si="6"/>
        <v>3.5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0.20454545454545456</v>
      </c>
      <c r="G50" s="25">
        <f>IFERROR('Momnetum ranking'!K11,0)</f>
        <v>1</v>
      </c>
      <c r="H50" s="24">
        <f>'Momnetum ranking'!Q11</f>
        <v>1</v>
      </c>
      <c r="I50" s="26">
        <f>'Momnetum ranking'!O11</f>
        <v>26.713287000000001</v>
      </c>
      <c r="J50" s="16"/>
      <c r="K50" s="16">
        <f t="shared" si="1"/>
        <v>9</v>
      </c>
      <c r="L50" s="16">
        <f t="shared" si="2"/>
        <v>1</v>
      </c>
      <c r="M50" s="16">
        <f t="shared" si="3"/>
        <v>1</v>
      </c>
      <c r="N50" s="16">
        <f t="shared" si="4"/>
        <v>3</v>
      </c>
      <c r="O50" s="16">
        <f t="shared" si="5"/>
        <v>2</v>
      </c>
      <c r="P50" s="34">
        <f t="shared" si="6"/>
        <v>-6.5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-5.4054054054054057E-2</v>
      </c>
      <c r="G51" s="25">
        <f>IFERROR('Momnetum ranking'!K12,0)</f>
        <v>0.75</v>
      </c>
      <c r="H51" s="24">
        <f>'Momnetum ranking'!Q12</f>
        <v>0.98405430000000005</v>
      </c>
      <c r="I51" s="26">
        <f>'Momnetum ranking'!O12</f>
        <v>10.92937</v>
      </c>
      <c r="J51" s="16"/>
      <c r="K51" s="16">
        <f t="shared" si="1"/>
        <v>25</v>
      </c>
      <c r="L51" s="16">
        <f t="shared" si="2"/>
        <v>12</v>
      </c>
      <c r="M51" s="16">
        <f t="shared" si="3"/>
        <v>15</v>
      </c>
      <c r="N51" s="16">
        <f t="shared" si="4"/>
        <v>21</v>
      </c>
      <c r="O51" s="16">
        <f t="shared" si="5"/>
        <v>18</v>
      </c>
      <c r="P51" s="34">
        <f t="shared" si="6"/>
        <v>9.5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0.2</v>
      </c>
      <c r="G52" s="25">
        <f>IFERROR('Momnetum ranking'!K13,0)</f>
        <v>0.52272727272727304</v>
      </c>
      <c r="H52" s="24">
        <f>'Momnetum ranking'!Q13</f>
        <v>1</v>
      </c>
      <c r="I52" s="26">
        <f>'Momnetum ranking'!O13</f>
        <v>21.455383000000001</v>
      </c>
      <c r="J52" s="16"/>
      <c r="K52" s="16">
        <f t="shared" si="1"/>
        <v>10</v>
      </c>
      <c r="L52" s="16">
        <f t="shared" si="2"/>
        <v>21</v>
      </c>
      <c r="M52" s="16">
        <f t="shared" si="3"/>
        <v>1</v>
      </c>
      <c r="N52" s="16">
        <f t="shared" si="4"/>
        <v>7</v>
      </c>
      <c r="O52" s="16">
        <f t="shared" si="5"/>
        <v>8.5</v>
      </c>
      <c r="P52" s="34">
        <f t="shared" si="6"/>
        <v>0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0.3125</v>
      </c>
      <c r="G53" s="25">
        <f>IFERROR('Momnetum ranking'!K14,0)</f>
        <v>0.95744680851063801</v>
      </c>
      <c r="H53" s="24">
        <f>'Momnetum ranking'!Q14</f>
        <v>0.98878779999999999</v>
      </c>
      <c r="I53" s="26">
        <f>'Momnetum ranking'!O14</f>
        <v>28.766643999999999</v>
      </c>
      <c r="J53" s="16"/>
      <c r="K53" s="16">
        <f t="shared" si="1"/>
        <v>6</v>
      </c>
      <c r="L53" s="16">
        <f t="shared" si="2"/>
        <v>2</v>
      </c>
      <c r="M53" s="16">
        <f t="shared" si="3"/>
        <v>14</v>
      </c>
      <c r="N53" s="16">
        <f t="shared" si="4"/>
        <v>2</v>
      </c>
      <c r="O53" s="16">
        <f t="shared" si="5"/>
        <v>4</v>
      </c>
      <c r="P53" s="34">
        <f t="shared" si="6"/>
        <v>-4.5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0.21212121212121215</v>
      </c>
      <c r="G54" s="25">
        <f>IFERROR('Momnetum ranking'!K15,0)</f>
        <v>0.83333333333333304</v>
      </c>
      <c r="H54" s="24">
        <f>'Momnetum ranking'!Q15</f>
        <v>1</v>
      </c>
      <c r="I54" s="26">
        <f>'Momnetum ranking'!O15</f>
        <v>19.060993</v>
      </c>
      <c r="J54" s="16"/>
      <c r="K54" s="16">
        <f t="shared" si="1"/>
        <v>8</v>
      </c>
      <c r="L54" s="16">
        <f t="shared" si="2"/>
        <v>8</v>
      </c>
      <c r="M54" s="16">
        <f t="shared" si="3"/>
        <v>1</v>
      </c>
      <c r="N54" s="16">
        <f t="shared" si="4"/>
        <v>11</v>
      </c>
      <c r="O54" s="16">
        <f t="shared" si="5"/>
        <v>8</v>
      </c>
      <c r="P54" s="34">
        <f t="shared" si="6"/>
        <v>-0.5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0.16239316239316237</v>
      </c>
      <c r="G55" s="25">
        <f>IFERROR('Momnetum ranking'!K16,0)</f>
        <v>0.80341880341880301</v>
      </c>
      <c r="H55" s="24">
        <f>'Momnetum ranking'!Q16</f>
        <v>1</v>
      </c>
      <c r="I55" s="26">
        <f>'Momnetum ranking'!O16</f>
        <v>24.362718999999998</v>
      </c>
      <c r="J55" s="16"/>
      <c r="K55" s="16">
        <f t="shared" si="1"/>
        <v>12</v>
      </c>
      <c r="L55" s="16">
        <f t="shared" si="2"/>
        <v>10</v>
      </c>
      <c r="M55" s="16">
        <f t="shared" si="3"/>
        <v>1</v>
      </c>
      <c r="N55" s="16">
        <f t="shared" si="4"/>
        <v>5</v>
      </c>
      <c r="O55" s="16">
        <f t="shared" si="5"/>
        <v>7.5</v>
      </c>
      <c r="P55" s="34">
        <f t="shared" si="6"/>
        <v>-1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0.35897435897435892</v>
      </c>
      <c r="G56" s="25">
        <f>IFERROR('Momnetum ranking'!K17,0)</f>
        <v>0.94736842105263197</v>
      </c>
      <c r="H56" s="24">
        <f>'Momnetum ranking'!Q17</f>
        <v>1</v>
      </c>
      <c r="I56" s="26">
        <f>'Momnetum ranking'!O17</f>
        <v>26.575030000000002</v>
      </c>
      <c r="J56" s="16"/>
      <c r="K56" s="16">
        <f t="shared" si="1"/>
        <v>5</v>
      </c>
      <c r="L56" s="16">
        <f t="shared" si="2"/>
        <v>3</v>
      </c>
      <c r="M56" s="16">
        <f t="shared" si="3"/>
        <v>1</v>
      </c>
      <c r="N56" s="16">
        <f t="shared" si="4"/>
        <v>4</v>
      </c>
      <c r="O56" s="16">
        <f t="shared" si="5"/>
        <v>3.5</v>
      </c>
      <c r="P56" s="34">
        <f t="shared" si="6"/>
        <v>-5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0.42307692307692307</v>
      </c>
      <c r="G57" s="25">
        <f>IFERROR('Momnetum ranking'!K18,0)</f>
        <v>0.80769230769230804</v>
      </c>
      <c r="H57" s="24">
        <f>'Momnetum ranking'!Q18</f>
        <v>1</v>
      </c>
      <c r="I57" s="26">
        <f>'Momnetum ranking'!O18</f>
        <v>35.668312</v>
      </c>
      <c r="J57" s="16"/>
      <c r="K57" s="16">
        <f t="shared" si="1"/>
        <v>3</v>
      </c>
      <c r="L57" s="16">
        <f t="shared" si="2"/>
        <v>9</v>
      </c>
      <c r="M57" s="16">
        <f t="shared" si="3"/>
        <v>1</v>
      </c>
      <c r="N57" s="16">
        <f t="shared" si="4"/>
        <v>1</v>
      </c>
      <c r="O57" s="16">
        <f t="shared" si="5"/>
        <v>2</v>
      </c>
      <c r="P57" s="34">
        <f t="shared" si="6"/>
        <v>-6.5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0.38461538461538458</v>
      </c>
      <c r="G58" s="25">
        <f>IFERROR('Momnetum ranking'!K19,0)</f>
        <v>0.72307692307692306</v>
      </c>
      <c r="H58" s="24">
        <f>'Momnetum ranking'!Q19</f>
        <v>0.99750640000000002</v>
      </c>
      <c r="I58" s="26">
        <f>'Momnetum ranking'!O19</f>
        <v>15.24334</v>
      </c>
      <c r="J58" s="16"/>
      <c r="K58" s="16">
        <f t="shared" si="1"/>
        <v>4</v>
      </c>
      <c r="L58" s="16">
        <f t="shared" si="2"/>
        <v>14</v>
      </c>
      <c r="M58" s="16">
        <f t="shared" si="3"/>
        <v>10</v>
      </c>
      <c r="N58" s="16">
        <f t="shared" si="4"/>
        <v>15</v>
      </c>
      <c r="O58" s="16">
        <f t="shared" si="5"/>
        <v>12</v>
      </c>
      <c r="P58" s="34">
        <f t="shared" si="6"/>
        <v>3.5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0.14798206278026904</v>
      </c>
      <c r="G59" s="25">
        <f>IFERROR('Momnetum ranking'!K20,0)</f>
        <v>0.60730593607305894</v>
      </c>
      <c r="H59" s="24">
        <f>'Momnetum ranking'!Q20</f>
        <v>0.96556425000000001</v>
      </c>
      <c r="I59" s="26">
        <f>'Momnetum ranking'!O20</f>
        <v>17.167722999999999</v>
      </c>
      <c r="J59" s="16"/>
      <c r="K59" s="16">
        <f t="shared" si="1"/>
        <v>13</v>
      </c>
      <c r="L59" s="16">
        <f t="shared" si="2"/>
        <v>18</v>
      </c>
      <c r="M59" s="16">
        <f t="shared" si="3"/>
        <v>16</v>
      </c>
      <c r="N59" s="16">
        <f t="shared" si="4"/>
        <v>13</v>
      </c>
      <c r="O59" s="16">
        <f t="shared" si="5"/>
        <v>14.5</v>
      </c>
      <c r="P59" s="34">
        <f t="shared" si="6"/>
        <v>6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0.42592592592592593</v>
      </c>
      <c r="G60" s="25">
        <f>IFERROR('Momnetum ranking'!K21,0)</f>
        <v>0.74074074074074103</v>
      </c>
      <c r="H60" s="24">
        <f>'Momnetum ranking'!Q21</f>
        <v>0.99167629999999996</v>
      </c>
      <c r="I60" s="26">
        <f>'Momnetum ranking'!O21</f>
        <v>13.517427</v>
      </c>
      <c r="J60" s="16"/>
      <c r="K60" s="16">
        <f t="shared" si="1"/>
        <v>2</v>
      </c>
      <c r="L60" s="16">
        <f t="shared" si="2"/>
        <v>13</v>
      </c>
      <c r="M60" s="16">
        <f t="shared" si="3"/>
        <v>13</v>
      </c>
      <c r="N60" s="16">
        <f t="shared" si="4"/>
        <v>18</v>
      </c>
      <c r="O60" s="16">
        <f t="shared" si="5"/>
        <v>13</v>
      </c>
      <c r="P60" s="34">
        <f t="shared" si="6"/>
        <v>4.5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6.4102564102564097E-2</v>
      </c>
      <c r="G61" s="25">
        <f>IFERROR('Momnetum ranking'!K22,0)</f>
        <v>0.69230769230769196</v>
      </c>
      <c r="H61" s="24">
        <f>'Momnetum ranking'!Q22</f>
        <v>0.99425596000000005</v>
      </c>
      <c r="I61" s="26">
        <f>'Momnetum ranking'!O22</f>
        <v>23.058116999999999</v>
      </c>
      <c r="J61" s="16"/>
      <c r="K61" s="16">
        <f t="shared" si="1"/>
        <v>21</v>
      </c>
      <c r="L61" s="16">
        <f t="shared" si="2"/>
        <v>16</v>
      </c>
      <c r="M61" s="16">
        <f t="shared" si="3"/>
        <v>12</v>
      </c>
      <c r="N61" s="16">
        <f t="shared" si="4"/>
        <v>6</v>
      </c>
      <c r="O61" s="16">
        <f t="shared" si="5"/>
        <v>14</v>
      </c>
      <c r="P61" s="34">
        <f t="shared" si="6"/>
        <v>5.5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7.6923076923076927E-2</v>
      </c>
      <c r="G62" s="25">
        <f>IFERROR('Momnetum ranking'!K23,0)</f>
        <v>0.38461538461538503</v>
      </c>
      <c r="H62" s="24">
        <f>'Momnetum ranking'!Q23</f>
        <v>0.94335484999999997</v>
      </c>
      <c r="I62" s="26">
        <f>'Momnetum ranking'!O23</f>
        <v>7.5627684999999998</v>
      </c>
      <c r="J62" s="16"/>
      <c r="K62" s="16">
        <f t="shared" si="1"/>
        <v>20</v>
      </c>
      <c r="L62" s="16">
        <f t="shared" si="2"/>
        <v>27</v>
      </c>
      <c r="M62" s="16">
        <f t="shared" si="3"/>
        <v>19</v>
      </c>
      <c r="N62" s="16">
        <f t="shared" si="4"/>
        <v>26</v>
      </c>
      <c r="O62" s="16">
        <f t="shared" si="5"/>
        <v>23</v>
      </c>
      <c r="P62" s="34">
        <f t="shared" si="6"/>
        <v>14.5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9.9999999999999978E-2</v>
      </c>
      <c r="G63" s="25">
        <f>IFERROR('Momnetum ranking'!K24,0)</f>
        <v>0.63333333333333297</v>
      </c>
      <c r="H63" s="24">
        <f>'Momnetum ranking'!Q24</f>
        <v>0.96438926000000003</v>
      </c>
      <c r="I63" s="26">
        <f>'Momnetum ranking'!O24</f>
        <v>9.4954249999999991</v>
      </c>
      <c r="J63" s="16"/>
      <c r="K63" s="16">
        <f t="shared" si="1"/>
        <v>19</v>
      </c>
      <c r="L63" s="16">
        <f t="shared" si="2"/>
        <v>17</v>
      </c>
      <c r="M63" s="16">
        <f t="shared" si="3"/>
        <v>17</v>
      </c>
      <c r="N63" s="16">
        <f t="shared" si="4"/>
        <v>23</v>
      </c>
      <c r="O63" s="16">
        <f t="shared" si="5"/>
        <v>18</v>
      </c>
      <c r="P63" s="34">
        <f t="shared" si="6"/>
        <v>9.5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0.11538461538461542</v>
      </c>
      <c r="G64" s="25">
        <f>IFERROR('Momnetum ranking'!K25,0)</f>
        <v>0.34615384615384598</v>
      </c>
      <c r="H64" s="24">
        <f>'Momnetum ranking'!Q25</f>
        <v>0.75188180000000004</v>
      </c>
      <c r="I64" s="26">
        <f>'Momnetum ranking'!O25</f>
        <v>-0.65636039999999995</v>
      </c>
      <c r="J64" s="16"/>
      <c r="K64" s="16">
        <f t="shared" si="1"/>
        <v>18</v>
      </c>
      <c r="L64" s="16">
        <f t="shared" si="2"/>
        <v>29</v>
      </c>
      <c r="M64" s="16">
        <f t="shared" si="3"/>
        <v>30</v>
      </c>
      <c r="N64" s="16">
        <f t="shared" si="4"/>
        <v>31</v>
      </c>
      <c r="O64" s="16">
        <f t="shared" si="5"/>
        <v>29.5</v>
      </c>
      <c r="P64" s="34">
        <f t="shared" si="6"/>
        <v>21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-0.23684210526315788</v>
      </c>
      <c r="G65" s="25">
        <f>IFERROR('Momnetum ranking'!K26,0)</f>
        <v>0.44736842105263203</v>
      </c>
      <c r="H65" s="24">
        <f>'Momnetum ranking'!Q26</f>
        <v>0.81743030000000005</v>
      </c>
      <c r="I65" s="26">
        <f>'Momnetum ranking'!O26</f>
        <v>9.1037750000000006</v>
      </c>
      <c r="J65" s="16"/>
      <c r="K65" s="16">
        <f t="shared" si="1"/>
        <v>29</v>
      </c>
      <c r="L65" s="16">
        <f t="shared" si="2"/>
        <v>24</v>
      </c>
      <c r="M65" s="16">
        <f t="shared" si="3"/>
        <v>26</v>
      </c>
      <c r="N65" s="16">
        <f t="shared" si="4"/>
        <v>24</v>
      </c>
      <c r="O65" s="16">
        <f t="shared" si="5"/>
        <v>25</v>
      </c>
      <c r="P65" s="34">
        <f t="shared" si="6"/>
        <v>16.5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-0.12890625</v>
      </c>
      <c r="G66" s="25">
        <f>IFERROR('Momnetum ranking'!K27,0)</f>
        <v>0.532258064516129</v>
      </c>
      <c r="H66" s="24">
        <f>'Momnetum ranking'!Q27</f>
        <v>0.87243426000000002</v>
      </c>
      <c r="I66" s="26">
        <f>'Momnetum ranking'!O27</f>
        <v>7.1412800000000001</v>
      </c>
      <c r="J66" s="16"/>
      <c r="K66" s="16">
        <f t="shared" si="1"/>
        <v>26</v>
      </c>
      <c r="L66" s="16">
        <f t="shared" si="2"/>
        <v>20</v>
      </c>
      <c r="M66" s="16">
        <f t="shared" si="3"/>
        <v>23</v>
      </c>
      <c r="N66" s="16">
        <f t="shared" si="4"/>
        <v>27</v>
      </c>
      <c r="O66" s="16">
        <f t="shared" si="5"/>
        <v>24.5</v>
      </c>
      <c r="P66" s="34">
        <f t="shared" si="6"/>
        <v>16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-0.41463414634146339</v>
      </c>
      <c r="G67" s="25">
        <f>IFERROR('Momnetum ranking'!K28,0)</f>
        <v>2.7027027027027001E-2</v>
      </c>
      <c r="H67" s="24">
        <f>'Momnetum ranking'!Q28</f>
        <v>0.60593770000000002</v>
      </c>
      <c r="I67" s="26">
        <f>'Momnetum ranking'!O28</f>
        <v>-11.718035</v>
      </c>
      <c r="J67" s="16"/>
      <c r="K67" s="16">
        <f t="shared" si="1"/>
        <v>32</v>
      </c>
      <c r="L67" s="16">
        <f t="shared" si="2"/>
        <v>33</v>
      </c>
      <c r="M67" s="16">
        <f t="shared" si="3"/>
        <v>32</v>
      </c>
      <c r="N67" s="16">
        <f t="shared" si="4"/>
        <v>33</v>
      </c>
      <c r="O67" s="16">
        <f t="shared" si="5"/>
        <v>32.5</v>
      </c>
      <c r="P67" s="34">
        <f t="shared" si="6"/>
        <v>24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-0.34693877551020413</v>
      </c>
      <c r="G68" s="25">
        <f>IFERROR('Momnetum ranking'!K29,0)</f>
        <v>0.48979591836734698</v>
      </c>
      <c r="H68" s="24">
        <f>'Momnetum ranking'!Q29</f>
        <v>0.78612393000000003</v>
      </c>
      <c r="I68" s="26">
        <f>'Momnetum ranking'!O29</f>
        <v>0.70801972999999996</v>
      </c>
      <c r="J68" s="16"/>
      <c r="K68" s="16">
        <f t="shared" si="1"/>
        <v>31</v>
      </c>
      <c r="L68" s="16">
        <f t="shared" si="2"/>
        <v>22</v>
      </c>
      <c r="M68" s="16">
        <f t="shared" si="3"/>
        <v>28</v>
      </c>
      <c r="N68" s="16">
        <f t="shared" si="4"/>
        <v>30</v>
      </c>
      <c r="O68" s="16">
        <f t="shared" si="5"/>
        <v>29</v>
      </c>
      <c r="P68" s="34">
        <f t="shared" si="6"/>
        <v>20.5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0.12</v>
      </c>
      <c r="G69" s="25">
        <f>IFERROR('Momnetum ranking'!K30,0)</f>
        <v>0.44</v>
      </c>
      <c r="H69" s="24">
        <f>'Momnetum ranking'!Q30</f>
        <v>0.89235215999999995</v>
      </c>
      <c r="I69" s="26">
        <f>'Momnetum ranking'!O30</f>
        <v>1.9440651</v>
      </c>
      <c r="J69" s="16"/>
      <c r="K69" s="16">
        <f t="shared" si="1"/>
        <v>17</v>
      </c>
      <c r="L69" s="16">
        <f t="shared" si="2"/>
        <v>26</v>
      </c>
      <c r="M69" s="16">
        <f t="shared" si="3"/>
        <v>22</v>
      </c>
      <c r="N69" s="16">
        <f t="shared" si="4"/>
        <v>28</v>
      </c>
      <c r="O69" s="16">
        <f t="shared" si="5"/>
        <v>24</v>
      </c>
      <c r="P69" s="34">
        <f t="shared" si="6"/>
        <v>15.5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-0.58181818181818179</v>
      </c>
      <c r="G70" s="25">
        <f>IFERROR('Momnetum ranking'!K31,0)</f>
        <v>0.375</v>
      </c>
      <c r="H70" s="24">
        <f>'Momnetum ranking'!Q31</f>
        <v>0.86372804999999997</v>
      </c>
      <c r="I70" s="26">
        <f>'Momnetum ranking'!O31</f>
        <v>-1.3325453</v>
      </c>
      <c r="J70" s="16"/>
      <c r="K70" s="16">
        <f t="shared" si="1"/>
        <v>33</v>
      </c>
      <c r="L70" s="16">
        <f t="shared" si="2"/>
        <v>28</v>
      </c>
      <c r="M70" s="16">
        <f t="shared" si="3"/>
        <v>24</v>
      </c>
      <c r="N70" s="16">
        <f t="shared" si="4"/>
        <v>32</v>
      </c>
      <c r="O70" s="16">
        <f t="shared" si="5"/>
        <v>30</v>
      </c>
      <c r="P70" s="34">
        <f t="shared" si="6"/>
        <v>21.5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-0.14705882352941177</v>
      </c>
      <c r="G71" s="25">
        <f>IFERROR('Momnetum ranking'!K32,0)</f>
        <v>0.22772277227722801</v>
      </c>
      <c r="H71" s="24">
        <f>'Momnetum ranking'!Q32</f>
        <v>0.71414392999999998</v>
      </c>
      <c r="I71" s="26">
        <f>'Momnetum ranking'!O32</f>
        <v>11.007118</v>
      </c>
      <c r="J71" s="16"/>
      <c r="K71" s="16">
        <f t="shared" si="1"/>
        <v>28</v>
      </c>
      <c r="L71" s="16">
        <f t="shared" si="2"/>
        <v>31</v>
      </c>
      <c r="M71" s="16">
        <f t="shared" si="3"/>
        <v>31</v>
      </c>
      <c r="N71" s="16">
        <f t="shared" si="4"/>
        <v>20</v>
      </c>
      <c r="O71" s="16">
        <f t="shared" si="5"/>
        <v>29.5</v>
      </c>
      <c r="P71" s="34">
        <f t="shared" si="6"/>
        <v>21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5.1282051282051266E-2</v>
      </c>
      <c r="G72" s="25">
        <f>IFERROR('Momnetum ranking'!K33,0)</f>
        <v>0.230769230769231</v>
      </c>
      <c r="H72" s="24">
        <f>'Momnetum ranking'!Q33</f>
        <v>0.57062219999999997</v>
      </c>
      <c r="I72" s="26">
        <f>'Momnetum ranking'!O33</f>
        <v>9.5607760000000006</v>
      </c>
      <c r="J72" s="16"/>
      <c r="K72" s="16">
        <f t="shared" si="1"/>
        <v>22</v>
      </c>
      <c r="L72" s="16">
        <f t="shared" si="2"/>
        <v>30</v>
      </c>
      <c r="M72" s="16">
        <f t="shared" si="3"/>
        <v>33</v>
      </c>
      <c r="N72" s="16">
        <f t="shared" si="4"/>
        <v>22</v>
      </c>
      <c r="O72" s="16">
        <f t="shared" si="5"/>
        <v>26</v>
      </c>
      <c r="P72" s="34">
        <f t="shared" si="6"/>
        <v>17.5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3.2258064516129059E-2</v>
      </c>
      <c r="G73" s="25">
        <f>IFERROR('Momnetum ranking'!K34,0)</f>
        <v>0.12903225806451599</v>
      </c>
      <c r="H73" s="24">
        <f>'Momnetum ranking'!Q34</f>
        <v>0.86136913000000004</v>
      </c>
      <c r="I73" s="26">
        <f>'Momnetum ranking'!O34</f>
        <v>1.3987064</v>
      </c>
      <c r="J73" s="16"/>
      <c r="K73" s="16">
        <f t="shared" si="1"/>
        <v>23</v>
      </c>
      <c r="L73" s="16">
        <f t="shared" si="2"/>
        <v>32</v>
      </c>
      <c r="M73" s="16">
        <f t="shared" si="3"/>
        <v>25</v>
      </c>
      <c r="N73" s="16">
        <f t="shared" si="4"/>
        <v>29</v>
      </c>
      <c r="O73" s="16">
        <f t="shared" si="5"/>
        <v>27</v>
      </c>
      <c r="P73" s="34">
        <f t="shared" si="6"/>
        <v>18.5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0.12195121951219512</v>
      </c>
      <c r="G74" s="25">
        <f>IFERROR('Momnetum ranking'!K35,0)</f>
        <v>0.48780487804877998</v>
      </c>
      <c r="H74" s="24">
        <f>'Momnetum ranking'!Q35</f>
        <v>0.91306069999999995</v>
      </c>
      <c r="I74" s="26">
        <f>'Momnetum ranking'!O35</f>
        <v>17.169046000000002</v>
      </c>
      <c r="J74" s="16"/>
      <c r="K74" s="16">
        <f t="shared" si="1"/>
        <v>16</v>
      </c>
      <c r="L74" s="16">
        <f t="shared" si="2"/>
        <v>23</v>
      </c>
      <c r="M74" s="16">
        <f t="shared" si="3"/>
        <v>21</v>
      </c>
      <c r="N74" s="16">
        <f t="shared" si="4"/>
        <v>12</v>
      </c>
      <c r="O74" s="16">
        <f t="shared" si="5"/>
        <v>18.5</v>
      </c>
      <c r="P74" s="34">
        <f t="shared" si="6"/>
        <v>10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1.2422360248447201E-2</v>
      </c>
      <c r="G75" s="25">
        <f>IFERROR('Momnetum ranking'!K36,0)</f>
        <v>0.84177215189873389</v>
      </c>
      <c r="H75" s="24">
        <f>'Momnetum ranking'!Q36</f>
        <v>0.92970467000000001</v>
      </c>
      <c r="I75" s="26">
        <f>'Momnetum ranking'!O36</f>
        <v>14.049588999999999</v>
      </c>
      <c r="J75" s="16"/>
      <c r="K75" s="16">
        <f t="shared" si="1"/>
        <v>24</v>
      </c>
      <c r="L75" s="16">
        <f t="shared" si="2"/>
        <v>7</v>
      </c>
      <c r="M75" s="16">
        <f t="shared" si="3"/>
        <v>20</v>
      </c>
      <c r="N75" s="16">
        <f t="shared" si="4"/>
        <v>17</v>
      </c>
      <c r="O75" s="16">
        <f t="shared" si="5"/>
        <v>18.5</v>
      </c>
      <c r="P75" s="34">
        <f t="shared" si="6"/>
        <v>10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0.1730769230769231</v>
      </c>
      <c r="G76" s="42">
        <f>IFERROR('Momnetum ranking'!K37,0)</f>
        <v>0.55339805825242694</v>
      </c>
      <c r="H76" s="35">
        <f>'Momnetum ranking'!Q37</f>
        <v>0.94728190000000001</v>
      </c>
      <c r="I76" s="36">
        <f>'Momnetum ranking'!O37</f>
        <v>15.081739000000001</v>
      </c>
      <c r="J76" s="19"/>
      <c r="K76" s="19">
        <f t="shared" si="1"/>
        <v>11</v>
      </c>
      <c r="L76" s="19">
        <f t="shared" si="2"/>
        <v>19</v>
      </c>
      <c r="M76" s="19">
        <f t="shared" si="3"/>
        <v>18</v>
      </c>
      <c r="N76" s="19">
        <f t="shared" si="4"/>
        <v>16</v>
      </c>
      <c r="O76" s="19">
        <f t="shared" si="5"/>
        <v>17</v>
      </c>
      <c r="P76" s="37">
        <f t="shared" si="6"/>
        <v>8.5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64</v>
      </c>
      <c r="E82" s="52" t="str">
        <f>'Asset class'!B3</f>
        <v>Global X Copper Miners ETF</v>
      </c>
      <c r="F82" s="51">
        <f>'Momnetum ranking'!H5</f>
        <v>0.23684210526315788</v>
      </c>
      <c r="G82" s="53">
        <f>'Momnetum ranking'!I5</f>
        <v>0.47368421052631576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0.48979591836734693</v>
      </c>
      <c r="G83" s="54">
        <f>'Momnetum ranking'!I6</f>
        <v>0.34693877551020408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0.3783783783783784</v>
      </c>
      <c r="G84" s="54">
        <f>'Momnetum ranking'!I7</f>
        <v>0.51351351351351349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0.55238095238095242</v>
      </c>
      <c r="G85" s="54">
        <f>'Momnetum ranking'!I8</f>
        <v>0.33333333333333331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0.6875</v>
      </c>
      <c r="G86" s="54">
        <f>'Momnetum ranking'!I9</f>
        <v>0.125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0.29896907216494845</v>
      </c>
      <c r="G87" s="54">
        <f>'Momnetum ranking'!I10</f>
        <v>0.16494845360824742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0.43181818181818182</v>
      </c>
      <c r="G88" s="54">
        <f>'Momnetum ranking'!I11</f>
        <v>0.22727272727272727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0.24324324324324326</v>
      </c>
      <c r="G89" s="54">
        <f>'Momnetum ranking'!I12</f>
        <v>0.29729729729729731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0.48888888888888887</v>
      </c>
      <c r="G90" s="54">
        <f>'Momnetum ranking'!I13</f>
        <v>0.28888888888888886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0.47916666666666669</v>
      </c>
      <c r="G91" s="54">
        <f>'Momnetum ranking'!I14</f>
        <v>0.16666666666666666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0.48484848484848486</v>
      </c>
      <c r="G92" s="54">
        <f>'Momnetum ranking'!I15</f>
        <v>0.27272727272727271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0.33333333333333331</v>
      </c>
      <c r="G93" s="54">
        <f>'Momnetum ranking'!I16</f>
        <v>0.17094017094017094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0.51282051282051277</v>
      </c>
      <c r="G94" s="54">
        <f>'Momnetum ranking'!I17</f>
        <v>0.15384615384615385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0.65384615384615385</v>
      </c>
      <c r="G95" s="54">
        <f>'Momnetum ranking'!I18</f>
        <v>0.23076923076923078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0.6</v>
      </c>
      <c r="G96" s="54">
        <f>'Momnetum ranking'!I19</f>
        <v>0.2153846153846154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0.32286995515695066</v>
      </c>
      <c r="G97" s="54">
        <f>'Momnetum ranking'!I20</f>
        <v>0.17488789237668162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0.59259259259259256</v>
      </c>
      <c r="G98" s="54">
        <f>'Momnetum ranking'!I21</f>
        <v>0.16666666666666666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0.29487179487179488</v>
      </c>
      <c r="G99" s="54">
        <f>'Momnetum ranking'!I22</f>
        <v>0.23076923076923078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0.46153846153846156</v>
      </c>
      <c r="G100" s="54">
        <f>'Momnetum ranking'!I23</f>
        <v>0.38461538461538464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0.5</v>
      </c>
      <c r="G101" s="54">
        <f>'Momnetum ranking'!I24</f>
        <v>0.4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0.51923076923076927</v>
      </c>
      <c r="G102" s="54">
        <f>'Momnetum ranking'!I25</f>
        <v>0.40384615384615385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0.23684210526315788</v>
      </c>
      <c r="G103" s="54">
        <f>'Momnetum ranking'!I26</f>
        <v>0.47368421052631576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0.265625</v>
      </c>
      <c r="G104" s="54">
        <f>'Momnetum ranking'!I27</f>
        <v>0.39453125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0.1951219512195122</v>
      </c>
      <c r="G105" s="54">
        <f>'Momnetum ranking'!I28</f>
        <v>0.6097560975609756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0.16326530612244897</v>
      </c>
      <c r="G106" s="54">
        <f>'Momnetum ranking'!I29</f>
        <v>0.51020408163265307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0.48</v>
      </c>
      <c r="G107" s="54">
        <f>'Momnetum ranking'!I30</f>
        <v>0.36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0.18181818181818182</v>
      </c>
      <c r="G108" s="54">
        <f>'Momnetum ranking'!I31</f>
        <v>0.76363636363636367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0.24509803921568626</v>
      </c>
      <c r="G109" s="54">
        <f>'Momnetum ranking'!I32</f>
        <v>0.39215686274509803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0.35897435897435898</v>
      </c>
      <c r="G110" s="54">
        <f>'Momnetum ranking'!I33</f>
        <v>0.30769230769230771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0.41935483870967744</v>
      </c>
      <c r="G111" s="54">
        <f>'Momnetum ranking'!I34</f>
        <v>0.38709677419354838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0.3902439024390244</v>
      </c>
      <c r="G112" s="54">
        <f>'Momnetum ranking'!I35</f>
        <v>0.26829268292682928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0.21739130434782608</v>
      </c>
      <c r="G113" s="54">
        <f>'Momnetum ranking'!I36</f>
        <v>0.20496894409937888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0.30769230769230771</v>
      </c>
      <c r="G114" s="55">
        <f>'Momnetum ranking'!I37</f>
        <v>0.13461538461538461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3" sqref="A3:A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64</v>
      </c>
      <c r="B3" t="str" cm="1">
        <f t="array" ref="B3">_xll.FDSR(A3,"FG_COMPANY_NAME")</f>
        <v>Global X Copper Miners ETF</v>
      </c>
      <c r="C3" t="str">
        <f>A3</f>
        <v>COPX</v>
      </c>
      <c r="E3" s="3" cm="1">
        <f t="array" ref="E3">_xll.FDS(C3,"FG_TOTAL_RETURNC(0,-1AM)")</f>
        <v>-5.0480127000000001</v>
      </c>
      <c r="F3" s="3" cm="1">
        <f t="array" ref="F3">_xll.FDS(C3,"FG_TOTAL_RETURNC(0,-3AM)")</f>
        <v>9.1037750000000006</v>
      </c>
      <c r="G3" s="3" cm="1">
        <f t="array" ref="G3">IFERROR(_xll.FDS(C3,"FG_TOTAL_RETURNC(0,-6AM)"),_xll.FDS(C3,"FG_TOTAL_RETURNC(0,-4AM)"))</f>
        <v>-10.751003000000001</v>
      </c>
      <c r="H3" s="12" cm="1">
        <f t="array" ref="H3">_xll.FDS(C3,"P_PRICE(0)/P_PRICE_HIGH_PR(0,,,,,,""PRICE"",""CLOSE"",""52W"")")</f>
        <v>0.81743030000000005</v>
      </c>
      <c r="K3" s="4">
        <f>_xlfn.RANK.EQ(H3,H$3:H$35)</f>
        <v>26</v>
      </c>
      <c r="L3" s="4">
        <f>_xlfn.RANK.EQ(F3,F$3:F$35)</f>
        <v>24</v>
      </c>
      <c r="M3" s="4">
        <f>_xlfn.RANK.EQ(G3,G$3:G$35)</f>
        <v>28</v>
      </c>
      <c r="N3" s="4"/>
      <c r="P3" s="3">
        <f t="shared" ref="P3:P9" si="0">SUMPRODUCT($K$2:$M$2,K3:M3)</f>
        <v>25.740000000000002</v>
      </c>
      <c r="Q3">
        <f t="shared" ref="Q3:Q11" si="1">COUNTIF(K3:N3,"&gt;70")</f>
        <v>0</v>
      </c>
      <c r="S3" s="3">
        <f>34-_xlfn.RANK.EQ(P3,$P$3:$P$35)</f>
        <v>26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5.1462529999999997</v>
      </c>
      <c r="F4" s="3" cm="1">
        <f t="array" ref="F4">_xll.FDS(C4,"FG_TOTAL_RETURNC(0,-3AM)")</f>
        <v>11.546302000000001</v>
      </c>
      <c r="G4" s="3" cm="1">
        <f t="array" ref="G4">IFERROR(_xll.FDS(C4,"FG_TOTAL_RETURNC(0,-6AM)"),_xll.FDS(C4,"FG_TOTAL_RETURNC(0,-4AM)"))</f>
        <v>13.050735</v>
      </c>
      <c r="H4" s="12" cm="1">
        <f t="array" ref="H4">_xll.FDS(C4,"P_PRICE(0)/P_PRICE_HIGH_PR(0,,,,,,""PRICE"",""CLOSE"",""52W"")")</f>
        <v>0.99937295999999998</v>
      </c>
      <c r="K4" s="4">
        <f t="shared" ref="K4:K35" si="3">_xlfn.RANK.EQ(H4,H$3:H$35)</f>
        <v>9</v>
      </c>
      <c r="L4" s="4">
        <f t="shared" ref="L4:L35" si="4">_xlfn.RANK.EQ(F4,F$3:F$35)</f>
        <v>19</v>
      </c>
      <c r="M4" s="4">
        <f t="shared" ref="M4:M35" si="5">_xlfn.RANK.EQ(G4,G$3:G$35)</f>
        <v>8</v>
      </c>
      <c r="N4" s="4"/>
      <c r="P4" s="3">
        <f t="shared" ref="P4:P35" si="6">SUMPRODUCT($K$2:$M$2,K4:M4)</f>
        <v>11.88</v>
      </c>
      <c r="Q4">
        <f t="shared" ref="Q4:Q35" si="7">COUNTIF(K4:N4,"&gt;70")</f>
        <v>0</v>
      </c>
      <c r="S4" s="3">
        <f t="shared" ref="S4:S35" si="8">34-_xlfn.RANK.EQ(P4,$P$3:$P$35)</f>
        <v>12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-4.9294114000000002</v>
      </c>
      <c r="F5" s="3" cm="1">
        <f t="array" ref="F5">_xll.FDS(C5,"FG_TOTAL_RETURNC(0,-3AM)")</f>
        <v>21.043278000000001</v>
      </c>
      <c r="G5" s="3" cm="1">
        <f t="array" ref="G5">IFERROR(_xll.FDS(C5,"FG_TOTAL_RETURNC(0,-6AM)"),_xll.FDS(C5,"FG_TOTAL_RETURNC(0,-4AM)"))</f>
        <v>7.750559</v>
      </c>
      <c r="H5" s="12" cm="1">
        <f t="array" ref="H5">_xll.FDS(C5,"P_PRICE(0)/P_PRICE_HIGH_PR(0,,,,,,""PRICE"",""CLOSE"",""52W"")")</f>
        <v>0.75274724000000004</v>
      </c>
      <c r="I5" s="1"/>
      <c r="K5" s="4">
        <f t="shared" si="3"/>
        <v>29</v>
      </c>
      <c r="L5" s="4">
        <f t="shared" si="4"/>
        <v>8</v>
      </c>
      <c r="M5" s="4">
        <f t="shared" si="5"/>
        <v>12</v>
      </c>
      <c r="N5" s="4"/>
      <c r="P5" s="3">
        <f t="shared" si="6"/>
        <v>16.170000000000002</v>
      </c>
      <c r="Q5">
        <f t="shared" si="7"/>
        <v>0</v>
      </c>
      <c r="S5" s="3">
        <f t="shared" si="8"/>
        <v>16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3.2037258</v>
      </c>
      <c r="F6" s="3" cm="1">
        <f t="array" ref="F6">_xll.FDS(C6,"FG_TOTAL_RETURNC(0,-3AM)")</f>
        <v>19.603216</v>
      </c>
      <c r="G6" s="3" cm="1">
        <f t="array" ref="G6">IFERROR(_xll.FDS(C6,"FG_TOTAL_RETURNC(0,-6AM)"),_xll.FDS(C6,"FG_TOTAL_RETURNC(0,-4AM)"))</f>
        <v>13.124549999999999</v>
      </c>
      <c r="H6" s="12" cm="1">
        <f t="array" ref="H6">_xll.FDS(C6,"P_PRICE(0)/P_PRICE_HIGH_PR(0,,,,,,""PRICE"",""CLOSE"",""52W"")")</f>
        <v>0.9954653</v>
      </c>
      <c r="I6" s="1"/>
      <c r="K6" s="4">
        <f t="shared" si="3"/>
        <v>11</v>
      </c>
      <c r="L6" s="4">
        <f t="shared" si="4"/>
        <v>10</v>
      </c>
      <c r="M6" s="4">
        <f t="shared" si="5"/>
        <v>7</v>
      </c>
      <c r="N6" s="4"/>
      <c r="P6" s="3">
        <f t="shared" si="6"/>
        <v>9.24</v>
      </c>
      <c r="Q6">
        <f t="shared" si="7"/>
        <v>0</v>
      </c>
      <c r="S6" s="3">
        <f t="shared" si="8"/>
        <v>11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4.5970798000000004</v>
      </c>
      <c r="F7" s="3" cm="1">
        <f t="array" ref="F7">_xll.FDS(C7,"FG_TOTAL_RETURNC(0,-3AM)")</f>
        <v>16.321611000000001</v>
      </c>
      <c r="G7" s="3" cm="1">
        <f t="array" ref="G7">IFERROR(_xll.FDS(C7,"FG_TOTAL_RETURNC(0,-6AM)"),_xll.FDS(C7,"FG_TOTAL_RETURNC(0,-4AM)"))</f>
        <v>8.3097569999999994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14</v>
      </c>
      <c r="M7" s="4">
        <f t="shared" si="5"/>
        <v>11</v>
      </c>
      <c r="N7" s="4"/>
      <c r="P7" s="3">
        <f t="shared" si="6"/>
        <v>8.58</v>
      </c>
      <c r="Q7">
        <f t="shared" si="7"/>
        <v>0</v>
      </c>
      <c r="S7" s="3">
        <f t="shared" si="8"/>
        <v>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5.8627250000000002</v>
      </c>
      <c r="F8" s="3" cm="1">
        <f t="array" ref="F8">_xll.FDS(C8,"FG_TOTAL_RETURNC(0,-3AM)")</f>
        <v>20.279575000000001</v>
      </c>
      <c r="G8" s="3" cm="1">
        <f t="array" ref="G8">IFERROR(_xll.FDS(C8,"FG_TOTAL_RETURNC(0,-6AM)"),_xll.FDS(C8,"FG_TOTAL_RETURNC(0,-4AM)"))</f>
        <v>12.006319</v>
      </c>
      <c r="H8" s="12" cm="1">
        <f t="array" ref="H8">_xll.FDS(C8,"P_PRICE(0)/P_PRICE_HIGH_PR(0,,,,,,""PRICE"",""CLOSE"",""52W"")")</f>
        <v>0.99965930000000003</v>
      </c>
      <c r="K8" s="4">
        <f t="shared" si="3"/>
        <v>8</v>
      </c>
      <c r="L8" s="4">
        <f t="shared" si="4"/>
        <v>9</v>
      </c>
      <c r="M8" s="4">
        <f t="shared" si="5"/>
        <v>9</v>
      </c>
      <c r="N8" s="4"/>
      <c r="P8" s="3">
        <f t="shared" si="6"/>
        <v>8.58</v>
      </c>
      <c r="Q8">
        <f t="shared" si="7"/>
        <v>0</v>
      </c>
      <c r="S8" s="3">
        <f t="shared" si="8"/>
        <v>9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11.637425</v>
      </c>
      <c r="F9" s="3" cm="1">
        <f t="array" ref="F9">_xll.FDS(C9,"FG_TOTAL_RETURNC(0,-3AM)")</f>
        <v>26.713287000000001</v>
      </c>
      <c r="G9" s="3" cm="1">
        <f t="array" ref="G9">IFERROR(_xll.FDS(C9,"FG_TOTAL_RETURNC(0,-6AM)"),_xll.FDS(C9,"FG_TOTAL_RETURNC(0,-4AM)"))</f>
        <v>20.079910000000002</v>
      </c>
      <c r="H9" s="12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3</v>
      </c>
      <c r="M9" s="4">
        <f t="shared" si="5"/>
        <v>4</v>
      </c>
      <c r="N9" s="4"/>
      <c r="P9" s="3">
        <f t="shared" si="6"/>
        <v>2.64</v>
      </c>
      <c r="Q9">
        <f t="shared" si="7"/>
        <v>0</v>
      </c>
      <c r="S9" s="3">
        <f t="shared" si="8"/>
        <v>3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2.6261687</v>
      </c>
      <c r="F10" s="3" cm="1">
        <f t="array" ref="F10">_xll.FDS(C10,"FG_TOTAL_RETURNC(0,-3AM)")</f>
        <v>10.92937</v>
      </c>
      <c r="G10" s="3" cm="1">
        <f t="array" ref="G10">IFERROR(_xll.FDS(C10,"FG_TOTAL_RETURNC(0,-6AM)"),_xll.FDS(C10,"FG_TOTAL_RETURNC(0,-4AM)"))</f>
        <v>6.6998480000000002</v>
      </c>
      <c r="H10" s="12" cm="1">
        <f t="array" ref="H10">_xll.FDS(C10,"P_PRICE(0)/P_PRICE_HIGH_PR(0,,,,,,""PRICE"",""CLOSE"",""52W"")")</f>
        <v>0.98405430000000005</v>
      </c>
      <c r="K10" s="4">
        <f t="shared" si="3"/>
        <v>15</v>
      </c>
      <c r="L10" s="4">
        <f t="shared" si="4"/>
        <v>21</v>
      </c>
      <c r="M10" s="4">
        <f t="shared" si="5"/>
        <v>15</v>
      </c>
      <c r="N10" s="4"/>
      <c r="P10" s="3">
        <f t="shared" si="6"/>
        <v>16.830000000000002</v>
      </c>
      <c r="Q10">
        <f t="shared" si="7"/>
        <v>0</v>
      </c>
      <c r="S10" s="3">
        <f t="shared" si="8"/>
        <v>18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5.8276534</v>
      </c>
      <c r="F11" s="3" cm="1">
        <f t="array" ref="F11">_xll.FDS(C11,"FG_TOTAL_RETURNC(0,-3AM)")</f>
        <v>21.455383000000001</v>
      </c>
      <c r="G11" s="3" cm="1">
        <f t="array" ref="G11">IFERROR(_xll.FDS(C11,"FG_TOTAL_RETURNC(0,-6AM)"),_xll.FDS(C11,"FG_TOTAL_RETURNC(0,-4AM)"))</f>
        <v>7.5668810000000004</v>
      </c>
      <c r="H11" s="12" cm="1">
        <f t="array" ref="H11">_xll.FDS(C11,"P_PRICE(0)/P_PRICE_HIGH_PR(0,,,,,,""PRICE"",""CLOSE"",""52W"")")</f>
        <v>1</v>
      </c>
      <c r="K11" s="4">
        <f t="shared" si="3"/>
        <v>1</v>
      </c>
      <c r="L11" s="4">
        <f t="shared" si="4"/>
        <v>7</v>
      </c>
      <c r="M11" s="4">
        <f t="shared" si="5"/>
        <v>14</v>
      </c>
      <c r="N11" s="4"/>
      <c r="P11" s="3">
        <f t="shared" si="6"/>
        <v>7.26</v>
      </c>
      <c r="Q11">
        <f t="shared" si="7"/>
        <v>0</v>
      </c>
      <c r="S11" s="3">
        <f t="shared" si="8"/>
        <v>7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2.9843329999999999</v>
      </c>
      <c r="F12" s="3" cm="1">
        <f t="array" ref="F12">_xll.FDS(C12,"FG_TOTAL_RETURNC(0,-3AM)")</f>
        <v>28.766643999999999</v>
      </c>
      <c r="G12" s="3" cm="1">
        <f t="array" ref="G12">IFERROR(_xll.FDS(C12,"FG_TOTAL_RETURNC(0,-6AM)"),_xll.FDS(C12,"FG_TOTAL_RETURNC(0,-4AM)"))</f>
        <v>17.288482999999999</v>
      </c>
      <c r="H12" s="12" cm="1">
        <f t="array" ref="H12">_xll.FDS(C12,"P_PRICE(0)/P_PRICE_HIGH_PR(0,,,,,,""PRICE"",""CLOSE"",""52W"")")</f>
        <v>0.98878779999999999</v>
      </c>
      <c r="K12" s="4">
        <f t="shared" si="3"/>
        <v>14</v>
      </c>
      <c r="L12" s="4">
        <f t="shared" si="4"/>
        <v>2</v>
      </c>
      <c r="M12" s="4">
        <f t="shared" si="5"/>
        <v>6</v>
      </c>
      <c r="N12" s="4"/>
      <c r="P12" s="3">
        <f t="shared" si="6"/>
        <v>7.26</v>
      </c>
      <c r="Q12">
        <f t="shared" si="7"/>
        <v>0</v>
      </c>
      <c r="S12" s="3">
        <f t="shared" si="8"/>
        <v>7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9.9449869999999994</v>
      </c>
      <c r="F13" s="3" cm="1">
        <f t="array" ref="F13">_xll.FDS(C13,"FG_TOTAL_RETURNC(0,-3AM)")</f>
        <v>19.060993</v>
      </c>
      <c r="G13" s="3" cm="1">
        <f t="array" ref="G13">IFERROR(_xll.FDS(C13,"FG_TOTAL_RETURNC(0,-6AM)"),_xll.FDS(C13,"FG_TOTAL_RETURNC(0,-4AM)"))</f>
        <v>24.161507</v>
      </c>
      <c r="H13" s="12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11</v>
      </c>
      <c r="M13" s="4">
        <f t="shared" si="5"/>
        <v>3</v>
      </c>
      <c r="N13" s="4"/>
      <c r="P13" s="3">
        <f t="shared" si="6"/>
        <v>4.95</v>
      </c>
      <c r="Q13">
        <f t="shared" si="7"/>
        <v>0</v>
      </c>
      <c r="S13" s="3">
        <f t="shared" si="8"/>
        <v>5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10.857248</v>
      </c>
      <c r="F14" s="3" cm="1">
        <f t="array" ref="F14">_xll.FDS(C14,"FG_TOTAL_RETURNC(0,-3AM)")</f>
        <v>24.362718999999998</v>
      </c>
      <c r="G14" s="3" cm="1">
        <f t="array" ref="G14">IFERROR(_xll.FDS(C14,"FG_TOTAL_RETURNC(0,-6AM)"),_xll.FDS(C14,"FG_TOTAL_RETURNC(0,-4AM)"))</f>
        <v>30.267310999999999</v>
      </c>
      <c r="H14" s="12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5</v>
      </c>
      <c r="M14" s="4">
        <f t="shared" si="5"/>
        <v>2</v>
      </c>
      <c r="N14" s="4"/>
      <c r="P14" s="3">
        <f t="shared" si="6"/>
        <v>2.64</v>
      </c>
      <c r="Q14">
        <f t="shared" si="7"/>
        <v>0</v>
      </c>
      <c r="S14" s="3">
        <f t="shared" si="8"/>
        <v>3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13.12449</v>
      </c>
      <c r="F15" s="3" cm="1">
        <f t="array" ref="F15">_xll.FDS(C15,"FG_TOTAL_RETURNC(0,-3AM)")</f>
        <v>26.575030000000002</v>
      </c>
      <c r="G15" s="3" cm="1">
        <f t="array" ref="G15">IFERROR(_xll.FDS(C15,"FG_TOTAL_RETURNC(0,-6AM)"),_xll.FDS(C15,"FG_TOTAL_RETURNC(0,-4AM)"))</f>
        <v>19.382275</v>
      </c>
      <c r="H15" s="12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4</v>
      </c>
      <c r="M15" s="4">
        <f t="shared" si="5"/>
        <v>5</v>
      </c>
      <c r="N15" s="4"/>
      <c r="P15" s="3">
        <f t="shared" si="6"/>
        <v>3.3000000000000003</v>
      </c>
      <c r="Q15">
        <f t="shared" si="7"/>
        <v>0</v>
      </c>
      <c r="S15" s="3">
        <f t="shared" si="8"/>
        <v>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18.228745</v>
      </c>
      <c r="F16" s="3" cm="1">
        <f t="array" ref="F16">_xll.FDS(C16,"FG_TOTAL_RETURNC(0,-3AM)")</f>
        <v>35.668312</v>
      </c>
      <c r="G16" s="3" cm="1">
        <f t="array" ref="G16">IFERROR(_xll.FDS(C16,"FG_TOTAL_RETURNC(0,-6AM)"),_xll.FDS(C16,"FG_TOTAL_RETURNC(0,-4AM)"))</f>
        <v>36.444589999999998</v>
      </c>
      <c r="H16" s="12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1</v>
      </c>
      <c r="M16" s="4">
        <f t="shared" si="5"/>
        <v>1</v>
      </c>
      <c r="N16" s="4"/>
      <c r="P16" s="3">
        <f t="shared" si="6"/>
        <v>0.99</v>
      </c>
      <c r="Q16">
        <f t="shared" si="7"/>
        <v>0</v>
      </c>
      <c r="S16" s="3">
        <f t="shared" si="8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2.6223898000000001</v>
      </c>
      <c r="F17" s="3" cm="1">
        <f t="array" ref="F17">_xll.FDS(C17,"FG_TOTAL_RETURNC(0,-3AM)")</f>
        <v>15.24334</v>
      </c>
      <c r="G17" s="3" cm="1">
        <f t="array" ref="G17">IFERROR(_xll.FDS(C17,"FG_TOTAL_RETURNC(0,-6AM)"),_xll.FDS(C17,"FG_TOTAL_RETURNC(0,-4AM)"))</f>
        <v>7.6542735000000004</v>
      </c>
      <c r="H17" s="12" cm="1">
        <f t="array" ref="H17">_xll.FDS(C17,"P_PRICE(0)/P_PRICE_HIGH_PR(0,,,,,,""PRICE"",""CLOSE"",""52W"")")</f>
        <v>0.99750640000000002</v>
      </c>
      <c r="K17" s="4">
        <f t="shared" si="3"/>
        <v>10</v>
      </c>
      <c r="L17" s="4">
        <f t="shared" si="4"/>
        <v>15</v>
      </c>
      <c r="M17" s="4">
        <f t="shared" si="5"/>
        <v>13</v>
      </c>
      <c r="N17" s="4"/>
      <c r="P17" s="3">
        <f t="shared" si="6"/>
        <v>12.54</v>
      </c>
      <c r="Q17">
        <f t="shared" si="7"/>
        <v>0</v>
      </c>
      <c r="S17" s="3">
        <f t="shared" si="8"/>
        <v>13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-3.1308531999999998</v>
      </c>
      <c r="F18" s="3" cm="1">
        <f t="array" ref="F18">_xll.FDS(C18,"FG_TOTAL_RETURNC(0,-3AM)")</f>
        <v>17.167722999999999</v>
      </c>
      <c r="G18" s="3" cm="1">
        <f t="array" ref="G18">IFERROR(_xll.FDS(C18,"FG_TOTAL_RETURNC(0,-6AM)"),_xll.FDS(C18,"FG_TOTAL_RETURNC(0,-4AM)"))</f>
        <v>5.5873512999999999</v>
      </c>
      <c r="H18" s="12" cm="1">
        <f t="array" ref="H18">_xll.FDS(C18,"P_PRICE(0)/P_PRICE_HIGH_PR(0,,,,,,""PRICE"",""CLOSE"",""52W"")")</f>
        <v>0.96556425000000001</v>
      </c>
      <c r="K18" s="4">
        <f t="shared" si="3"/>
        <v>16</v>
      </c>
      <c r="L18" s="4">
        <f t="shared" si="4"/>
        <v>13</v>
      </c>
      <c r="M18" s="4">
        <f t="shared" si="5"/>
        <v>17</v>
      </c>
      <c r="N18" s="4"/>
      <c r="P18" s="3">
        <f t="shared" si="6"/>
        <v>15.18</v>
      </c>
      <c r="Q18">
        <f t="shared" si="7"/>
        <v>0</v>
      </c>
      <c r="S18" s="3">
        <f t="shared" si="8"/>
        <v>14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2.8528929000000001</v>
      </c>
      <c r="F19" s="3" cm="1">
        <f t="array" ref="F19">_xll.FDS(C19,"FG_TOTAL_RETURNC(0,-3AM)")</f>
        <v>13.517427</v>
      </c>
      <c r="G19" s="3" cm="1">
        <f t="array" ref="G19">IFERROR(_xll.FDS(C19,"FG_TOTAL_RETURNC(0,-6AM)"),_xll.FDS(C19,"FG_TOTAL_RETURNC(0,-4AM)"))</f>
        <v>6.2714695999999996</v>
      </c>
      <c r="H19" s="12" cm="1">
        <f t="array" ref="H19">_xll.FDS(C19,"P_PRICE(0)/P_PRICE_HIGH_PR(0,,,,,,""PRICE"",""CLOSE"",""52W"")")</f>
        <v>0.99167629999999996</v>
      </c>
      <c r="K19" s="4">
        <f t="shared" si="3"/>
        <v>13</v>
      </c>
      <c r="L19" s="4">
        <f t="shared" si="4"/>
        <v>18</v>
      </c>
      <c r="M19" s="4">
        <f t="shared" si="5"/>
        <v>16</v>
      </c>
      <c r="N19" s="4"/>
      <c r="P19" s="3">
        <f t="shared" si="6"/>
        <v>15.510000000000002</v>
      </c>
      <c r="Q19">
        <f t="shared" si="7"/>
        <v>0</v>
      </c>
      <c r="S19" s="3">
        <f t="shared" si="8"/>
        <v>15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3.8274764999999999</v>
      </c>
      <c r="F20" s="3" cm="1">
        <f t="array" ref="F20">_xll.FDS(C20,"FG_TOTAL_RETURNC(0,-3AM)")</f>
        <v>23.058116999999999</v>
      </c>
      <c r="G20" s="3" cm="1">
        <f t="array" ref="G20">IFERROR(_xll.FDS(C20,"FG_TOTAL_RETURNC(0,-6AM)"),_xll.FDS(C20,"FG_TOTAL_RETURNC(0,-4AM)"))</f>
        <v>10.985910000000001</v>
      </c>
      <c r="H20" s="12" cm="1">
        <f t="array" ref="H20">_xll.FDS(C20,"P_PRICE(0)/P_PRICE_HIGH_PR(0,,,,,,""PRICE"",""CLOSE"",""52W"")")</f>
        <v>0.99425596000000005</v>
      </c>
      <c r="K20" s="4">
        <f t="shared" si="3"/>
        <v>12</v>
      </c>
      <c r="L20" s="4">
        <f t="shared" si="4"/>
        <v>6</v>
      </c>
      <c r="M20" s="4">
        <f t="shared" si="5"/>
        <v>10</v>
      </c>
      <c r="N20" s="4"/>
      <c r="P20" s="3">
        <f t="shared" si="6"/>
        <v>9.24</v>
      </c>
      <c r="Q20">
        <f t="shared" si="7"/>
        <v>0</v>
      </c>
      <c r="S20" s="3">
        <f t="shared" si="8"/>
        <v>11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0.52248240000000001</v>
      </c>
      <c r="F21" s="3" cm="1">
        <f t="array" ref="F21">_xll.FDS(C21,"FG_TOTAL_RETURNC(0,-3AM)")</f>
        <v>7.5627684999999998</v>
      </c>
      <c r="G21" s="3" cm="1">
        <f t="array" ref="G21">IFERROR(_xll.FDS(C21,"FG_TOTAL_RETURNC(0,-6AM)"),_xll.FDS(C21,"FG_TOTAL_RETURNC(0,-4AM)"))</f>
        <v>-0.89726450000000002</v>
      </c>
      <c r="H21" s="12" cm="1">
        <f t="array" ref="H21">_xll.FDS(C21,"P_PRICE(0)/P_PRICE_HIGH_PR(0,,,,,,""PRICE"",""CLOSE"",""52W"")")</f>
        <v>0.94335484999999997</v>
      </c>
      <c r="K21" s="4">
        <f t="shared" si="3"/>
        <v>19</v>
      </c>
      <c r="L21" s="4">
        <f t="shared" si="4"/>
        <v>26</v>
      </c>
      <c r="M21" s="4">
        <f t="shared" si="5"/>
        <v>22</v>
      </c>
      <c r="N21" s="4"/>
      <c r="P21" s="3">
        <f t="shared" si="6"/>
        <v>22.110000000000003</v>
      </c>
      <c r="Q21">
        <f t="shared" si="7"/>
        <v>0</v>
      </c>
      <c r="S21" s="3">
        <f t="shared" si="8"/>
        <v>22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-0.7046521</v>
      </c>
      <c r="F22" s="3" cm="1">
        <f t="array" ref="F22">_xll.FDS(C22,"FG_TOTAL_RETURNC(0,-3AM)")</f>
        <v>9.4954249999999991</v>
      </c>
      <c r="G22" s="3" cm="1">
        <f t="array" ref="G22">IFERROR(_xll.FDS(C22,"FG_TOTAL_RETURNC(0,-6AM)"),_xll.FDS(C22,"FG_TOTAL_RETURNC(0,-4AM)"))</f>
        <v>1.4909266999999999</v>
      </c>
      <c r="H22" s="12" cm="1">
        <f t="array" ref="H22">_xll.FDS(C22,"P_PRICE(0)/P_PRICE_HIGH_PR(0,,,,,,""PRICE"",""CLOSE"",""52W"")")</f>
        <v>0.96438926000000003</v>
      </c>
      <c r="K22" s="4">
        <f t="shared" si="3"/>
        <v>17</v>
      </c>
      <c r="L22" s="4">
        <f t="shared" si="4"/>
        <v>23</v>
      </c>
      <c r="M22" s="4">
        <f t="shared" si="5"/>
        <v>21</v>
      </c>
      <c r="N22" s="4"/>
      <c r="P22" s="3">
        <f t="shared" si="6"/>
        <v>20.130000000000003</v>
      </c>
      <c r="Q22">
        <f t="shared" si="7"/>
        <v>0</v>
      </c>
      <c r="S22" s="3">
        <f t="shared" si="8"/>
        <v>21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-7.5419960000000001</v>
      </c>
      <c r="F23" s="3" cm="1">
        <f t="array" ref="F23">_xll.FDS(C23,"FG_TOTAL_RETURNC(0,-3AM)")</f>
        <v>-0.65636039999999995</v>
      </c>
      <c r="G23" s="3" cm="1">
        <f t="array" ref="G23">IFERROR(_xll.FDS(C23,"FG_TOTAL_RETURNC(0,-6AM)"),_xll.FDS(C23,"FG_TOTAL_RETURNC(0,-4AM)"))</f>
        <v>-5.9083104000000004</v>
      </c>
      <c r="H23" s="12" cm="1">
        <f t="array" ref="H23">_xll.FDS(C23,"P_PRICE(0)/P_PRICE_HIGH_PR(0,,,,,,""PRICE"",""CLOSE"",""52W"")")</f>
        <v>0.75188180000000004</v>
      </c>
      <c r="K23" s="4">
        <f t="shared" si="3"/>
        <v>30</v>
      </c>
      <c r="L23" s="4">
        <f t="shared" si="4"/>
        <v>31</v>
      </c>
      <c r="M23" s="4">
        <f t="shared" si="5"/>
        <v>26</v>
      </c>
      <c r="N23" s="4"/>
      <c r="P23" s="3">
        <f t="shared" si="6"/>
        <v>28.71</v>
      </c>
      <c r="Q23">
        <f t="shared" si="7"/>
        <v>0</v>
      </c>
      <c r="S23" s="3">
        <f t="shared" si="8"/>
        <v>31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-5.0480127000000001</v>
      </c>
      <c r="F24" s="3" cm="1">
        <f t="array" ref="F24">_xll.FDS(C24,"FG_TOTAL_RETURNC(0,-3AM)")</f>
        <v>9.1037750000000006</v>
      </c>
      <c r="G24" s="3" cm="1">
        <f t="array" ref="G24">IFERROR(_xll.FDS(C24,"FG_TOTAL_RETURNC(0,-6AM)"),_xll.FDS(C24,"FG_TOTAL_RETURNC(0,-4AM)"))</f>
        <v>-10.751003000000001</v>
      </c>
      <c r="H24" s="12" cm="1">
        <f t="array" ref="H24">_xll.FDS(C24,"P_PRICE(0)/P_PRICE_HIGH_PR(0,,,,,,""PRICE"",""CLOSE"",""52W"")")</f>
        <v>0.81743030000000005</v>
      </c>
      <c r="K24" s="4">
        <f t="shared" si="3"/>
        <v>26</v>
      </c>
      <c r="L24" s="4">
        <f t="shared" si="4"/>
        <v>24</v>
      </c>
      <c r="M24" s="4">
        <f t="shared" si="5"/>
        <v>28</v>
      </c>
      <c r="N24" s="4"/>
      <c r="P24" s="3">
        <f t="shared" si="6"/>
        <v>25.740000000000002</v>
      </c>
      <c r="Q24">
        <f t="shared" si="7"/>
        <v>0</v>
      </c>
      <c r="S24" s="3">
        <f t="shared" si="8"/>
        <v>26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-4.0534020000000002</v>
      </c>
      <c r="F25" s="3" cm="1">
        <f t="array" ref="F25">_xll.FDS(C25,"FG_TOTAL_RETURNC(0,-3AM)")</f>
        <v>7.1412800000000001</v>
      </c>
      <c r="G25" s="3" cm="1">
        <f t="array" ref="G25">IFERROR(_xll.FDS(C25,"FG_TOTAL_RETURNC(0,-6AM)"),_xll.FDS(C25,"FG_TOTAL_RETURNC(0,-4AM)"))</f>
        <v>-1.4852822000000001</v>
      </c>
      <c r="H25" s="12" cm="1">
        <f t="array" ref="H25">_xll.FDS(C25,"P_PRICE(0)/P_PRICE_HIGH_PR(0,,,,,,""PRICE"",""CLOSE"",""52W"")")</f>
        <v>0.87243426000000002</v>
      </c>
      <c r="K25" s="4">
        <f t="shared" si="3"/>
        <v>23</v>
      </c>
      <c r="L25" s="4">
        <f t="shared" si="4"/>
        <v>27</v>
      </c>
      <c r="M25" s="4">
        <f t="shared" si="5"/>
        <v>23</v>
      </c>
      <c r="N25" s="4"/>
      <c r="P25" s="3">
        <f t="shared" si="6"/>
        <v>24.09</v>
      </c>
      <c r="Q25">
        <f t="shared" si="7"/>
        <v>0</v>
      </c>
      <c r="S25" s="3">
        <f t="shared" si="8"/>
        <v>23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-11.841547</v>
      </c>
      <c r="F26" s="3" cm="1">
        <f t="array" ref="F26">_xll.FDS(C26,"FG_TOTAL_RETURNC(0,-3AM)")</f>
        <v>-11.718035</v>
      </c>
      <c r="G26" s="3" cm="1">
        <f t="array" ref="G26">IFERROR(_xll.FDS(C26,"FG_TOTAL_RETURNC(0,-6AM)"),_xll.FDS(C26,"FG_TOTAL_RETURNC(0,-4AM)"))</f>
        <v>-32.095170000000003</v>
      </c>
      <c r="H26" s="12" cm="1">
        <f t="array" ref="H26">_xll.FDS(C26,"P_PRICE(0)/P_PRICE_HIGH_PR(0,,,,,,""PRICE"",""CLOSE"",""52W"")")</f>
        <v>0.60593770000000002</v>
      </c>
      <c r="K26" s="4">
        <f t="shared" si="3"/>
        <v>32</v>
      </c>
      <c r="L26" s="4">
        <f t="shared" si="4"/>
        <v>33</v>
      </c>
      <c r="M26" s="4">
        <f t="shared" si="5"/>
        <v>33</v>
      </c>
      <c r="N26" s="4"/>
      <c r="P26" s="3">
        <f t="shared" si="6"/>
        <v>32.340000000000003</v>
      </c>
      <c r="Q26">
        <f t="shared" si="7"/>
        <v>0</v>
      </c>
      <c r="S26" s="3">
        <f t="shared" si="8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-4.8083425000000002</v>
      </c>
      <c r="F27" s="3" cm="1">
        <f t="array" ref="F27">_xll.FDS(C27,"FG_TOTAL_RETURNC(0,-3AM)")</f>
        <v>0.70801972999999996</v>
      </c>
      <c r="G27" s="3" cm="1">
        <f t="array" ref="G27">IFERROR(_xll.FDS(C27,"FG_TOTAL_RETURNC(0,-6AM)"),_xll.FDS(C27,"FG_TOTAL_RETURNC(0,-4AM)"))</f>
        <v>-14.966732</v>
      </c>
      <c r="H27" s="12" cm="1">
        <f t="array" ref="H27">_xll.FDS(C27,"P_PRICE(0)/P_PRICE_HIGH_PR(0,,,,,,""PRICE"",""CLOSE"",""52W"")")</f>
        <v>0.78612393000000003</v>
      </c>
      <c r="K27" s="4">
        <f t="shared" si="3"/>
        <v>28</v>
      </c>
      <c r="L27" s="4">
        <f t="shared" si="4"/>
        <v>30</v>
      </c>
      <c r="M27" s="4">
        <f t="shared" si="5"/>
        <v>30</v>
      </c>
      <c r="N27" s="4"/>
      <c r="P27" s="3">
        <f t="shared" si="6"/>
        <v>29.04</v>
      </c>
      <c r="Q27">
        <f t="shared" si="7"/>
        <v>0</v>
      </c>
      <c r="S27" s="3">
        <f t="shared" si="8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1.1534690999999999</v>
      </c>
      <c r="F28" s="3" cm="1">
        <f t="array" ref="F28">_xll.FDS(C28,"FG_TOTAL_RETURNC(0,-3AM)")</f>
        <v>1.9440651</v>
      </c>
      <c r="G28" s="3" cm="1">
        <f t="array" ref="G28">IFERROR(_xll.FDS(C28,"FG_TOTAL_RETURNC(0,-6AM)"),_xll.FDS(C28,"FG_TOTAL_RETURNC(0,-4AM)"))</f>
        <v>-4.3264810000000002</v>
      </c>
      <c r="H28" s="12" cm="1">
        <f t="array" ref="H28">_xll.FDS(C28,"P_PRICE(0)/P_PRICE_HIGH_PR(0,,,,,,""PRICE"",""CLOSE"",""52W"")")</f>
        <v>0.89235215999999995</v>
      </c>
      <c r="K28" s="4">
        <f t="shared" si="3"/>
        <v>22</v>
      </c>
      <c r="L28" s="4">
        <f t="shared" si="4"/>
        <v>28</v>
      </c>
      <c r="M28" s="4">
        <f t="shared" si="5"/>
        <v>24</v>
      </c>
      <c r="N28" s="4"/>
      <c r="P28" s="3">
        <f t="shared" si="6"/>
        <v>24.42</v>
      </c>
      <c r="Q28">
        <f t="shared" si="7"/>
        <v>0</v>
      </c>
      <c r="S28" s="3">
        <f t="shared" si="8"/>
        <v>24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-0.7619262</v>
      </c>
      <c r="F29" s="3" cm="1">
        <f t="array" ref="F29">_xll.FDS(C29,"FG_TOTAL_RETURNC(0,-3AM)")</f>
        <v>-1.3325453</v>
      </c>
      <c r="G29" s="3" cm="1">
        <f t="array" ref="G29">IFERROR(_xll.FDS(C29,"FG_TOTAL_RETURNC(0,-6AM)"),_xll.FDS(C29,"FG_TOTAL_RETURNC(0,-4AM)"))</f>
        <v>-9.3001959999999997</v>
      </c>
      <c r="H29" s="12" cm="1">
        <f t="array" ref="H29">_xll.FDS(C29,"P_PRICE(0)/P_PRICE_HIGH_PR(0,,,,,,""PRICE"",""CLOSE"",""52W"")")</f>
        <v>0.86372804999999997</v>
      </c>
      <c r="K29" s="4">
        <f t="shared" si="3"/>
        <v>24</v>
      </c>
      <c r="L29" s="4">
        <f t="shared" si="4"/>
        <v>32</v>
      </c>
      <c r="M29" s="4">
        <f t="shared" si="5"/>
        <v>27</v>
      </c>
      <c r="N29" s="4"/>
      <c r="P29" s="3">
        <f t="shared" si="6"/>
        <v>27.39</v>
      </c>
      <c r="Q29">
        <f t="shared" si="7"/>
        <v>0</v>
      </c>
      <c r="S29" s="3">
        <f t="shared" si="8"/>
        <v>29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-3.0976414999999999</v>
      </c>
      <c r="F30" s="3" cm="1">
        <f t="array" ref="F30">_xll.FDS(C30,"FG_TOTAL_RETURNC(0,-3AM)")</f>
        <v>11.007118</v>
      </c>
      <c r="G30" s="3" cm="1">
        <f t="array" ref="G30">IFERROR(_xll.FDS(C30,"FG_TOTAL_RETURNC(0,-6AM)"),_xll.FDS(C30,"FG_TOTAL_RETURNC(0,-4AM)"))</f>
        <v>-15.450870500000001</v>
      </c>
      <c r="H30" s="12" cm="1">
        <f t="array" ref="H30">_xll.FDS(C30,"P_PRICE(0)/P_PRICE_HIGH_PR(0,,,,,,""PRICE"",""CLOSE"",""52W"")")</f>
        <v>0.71414392999999998</v>
      </c>
      <c r="K30" s="4">
        <f t="shared" si="3"/>
        <v>31</v>
      </c>
      <c r="L30" s="4">
        <f t="shared" si="4"/>
        <v>20</v>
      </c>
      <c r="M30" s="4">
        <f t="shared" si="5"/>
        <v>31</v>
      </c>
      <c r="N30" s="4"/>
      <c r="P30" s="3">
        <f t="shared" si="6"/>
        <v>27.060000000000002</v>
      </c>
      <c r="Q30">
        <f t="shared" si="7"/>
        <v>0</v>
      </c>
      <c r="S30" s="3">
        <f t="shared" si="8"/>
        <v>28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-5.0511359999999996</v>
      </c>
      <c r="F31" s="3" cm="1">
        <f t="array" ref="F31">_xll.FDS(C31,"FG_TOTAL_RETURNC(0,-3AM)")</f>
        <v>9.5607760000000006</v>
      </c>
      <c r="G31" s="3" cm="1">
        <f t="array" ref="G31">IFERROR(_xll.FDS(C31,"FG_TOTAL_RETURNC(0,-6AM)"),_xll.FDS(C31,"FG_TOTAL_RETURNC(0,-4AM)"))</f>
        <v>-28.180664</v>
      </c>
      <c r="H31" s="12" cm="1">
        <f t="array" ref="H31">_xll.FDS(C31,"P_PRICE(0)/P_PRICE_HIGH_PR(0,,,,,,""PRICE"",""CLOSE"",""52W"")")</f>
        <v>0.57062219999999997</v>
      </c>
      <c r="K31" s="4">
        <f t="shared" si="3"/>
        <v>33</v>
      </c>
      <c r="L31" s="4">
        <f t="shared" si="4"/>
        <v>22</v>
      </c>
      <c r="M31" s="4">
        <f t="shared" si="5"/>
        <v>32</v>
      </c>
      <c r="N31" s="4"/>
      <c r="P31" s="3">
        <f t="shared" si="6"/>
        <v>28.71</v>
      </c>
      <c r="Q31">
        <f t="shared" si="7"/>
        <v>0</v>
      </c>
      <c r="S31" s="3">
        <f t="shared" si="8"/>
        <v>31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-6.5146565000000001</v>
      </c>
      <c r="F32" s="3" cm="1">
        <f t="array" ref="F32">_xll.FDS(C32,"FG_TOTAL_RETURNC(0,-3AM)")</f>
        <v>1.3987064</v>
      </c>
      <c r="G32" s="3" cm="1">
        <f t="array" ref="G32">IFERROR(_xll.FDS(C32,"FG_TOTAL_RETURNC(0,-6AM)"),_xll.FDS(C32,"FG_TOTAL_RETURNC(0,-4AM)"))</f>
        <v>-4.7932205000000003</v>
      </c>
      <c r="H32" s="12" cm="1">
        <f t="array" ref="H32">_xll.FDS(C32,"P_PRICE(0)/P_PRICE_HIGH_PR(0,,,,,,""PRICE"",""CLOSE"",""52W"")")</f>
        <v>0.86136913000000004</v>
      </c>
      <c r="K32" s="4">
        <f t="shared" si="3"/>
        <v>25</v>
      </c>
      <c r="L32" s="4">
        <f t="shared" si="4"/>
        <v>29</v>
      </c>
      <c r="M32" s="4">
        <f t="shared" si="5"/>
        <v>25</v>
      </c>
      <c r="N32" s="4"/>
      <c r="P32" s="3">
        <f t="shared" si="6"/>
        <v>26.07</v>
      </c>
      <c r="Q32">
        <f t="shared" si="7"/>
        <v>0</v>
      </c>
      <c r="S32" s="3">
        <f t="shared" si="8"/>
        <v>27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-2.1138607999999999</v>
      </c>
      <c r="F33" s="3" cm="1">
        <f t="array" ref="F33">_xll.FDS(C33,"FG_TOTAL_RETURNC(0,-3AM)")</f>
        <v>17.169046000000002</v>
      </c>
      <c r="G33" s="3" cm="1">
        <f t="array" ref="G33">IFERROR(_xll.FDS(C33,"FG_TOTAL_RETURNC(0,-6AM)"),_xll.FDS(C33,"FG_TOTAL_RETURNC(0,-4AM)"))</f>
        <v>4.9916505999999998</v>
      </c>
      <c r="H33" s="12" cm="1">
        <f t="array" ref="H33">_xll.FDS(C33,"P_PRICE(0)/P_PRICE_HIGH_PR(0,,,,,,""PRICE"",""CLOSE"",""52W"")")</f>
        <v>0.91306069999999995</v>
      </c>
      <c r="K33" s="4">
        <f t="shared" si="3"/>
        <v>21</v>
      </c>
      <c r="L33" s="4">
        <f t="shared" si="4"/>
        <v>12</v>
      </c>
      <c r="M33" s="4">
        <f t="shared" si="5"/>
        <v>18</v>
      </c>
      <c r="N33" s="4"/>
      <c r="P33" s="3">
        <f t="shared" si="6"/>
        <v>16.830000000000002</v>
      </c>
      <c r="Q33">
        <f t="shared" si="7"/>
        <v>0</v>
      </c>
      <c r="S33" s="3">
        <f t="shared" si="8"/>
        <v>18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-3.3004880000000001</v>
      </c>
      <c r="F34" s="3" cm="1">
        <f t="array" ref="F34">_xll.FDS(C34,"FG_TOTAL_RETURNC(0,-3AM)")</f>
        <v>14.049588999999999</v>
      </c>
      <c r="G34" s="3" cm="1">
        <f t="array" ref="G34">IFERROR(_xll.FDS(C34,"FG_TOTAL_RETURNC(0,-6AM)"),_xll.FDS(C34,"FG_TOTAL_RETURNC(0,-4AM)"))</f>
        <v>3.2502412999999999</v>
      </c>
      <c r="H34" s="12" cm="1">
        <f t="array" ref="H34">_xll.FDS(C34,"P_PRICE(0)/P_PRICE_HIGH_PR(0,,,,,,""PRICE"",""CLOSE"",""52W"")")</f>
        <v>0.92970467000000001</v>
      </c>
      <c r="K34" s="4">
        <f t="shared" si="3"/>
        <v>20</v>
      </c>
      <c r="L34" s="4">
        <f t="shared" si="4"/>
        <v>17</v>
      </c>
      <c r="M34" s="4">
        <f t="shared" si="5"/>
        <v>20</v>
      </c>
      <c r="N34" s="4"/>
      <c r="P34" s="3">
        <f t="shared" si="6"/>
        <v>18.810000000000002</v>
      </c>
      <c r="Q34">
        <f t="shared" si="7"/>
        <v>0</v>
      </c>
      <c r="S34" s="3">
        <f t="shared" si="8"/>
        <v>20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-2.8047203999999999</v>
      </c>
      <c r="F35" s="3" cm="1">
        <f t="array" ref="F35">_xll.FDS(C35,"FG_TOTAL_RETURNC(0,-3AM)")</f>
        <v>15.081739000000001</v>
      </c>
      <c r="G35" s="3" cm="1">
        <f t="array" ref="G35">IFERROR(_xll.FDS(C35,"FG_TOTAL_RETURNC(0,-6AM)"),_xll.FDS(C35,"FG_TOTAL_RETURNC(0,-4AM)"))</f>
        <v>3.5507680000000001</v>
      </c>
      <c r="H35" s="12" cm="1">
        <f t="array" ref="H35">_xll.FDS(C35,"P_PRICE(0)/P_PRICE_HIGH_PR(0,,,,,,""PRICE"",""CLOSE"",""52W"")")</f>
        <v>0.94728190000000001</v>
      </c>
      <c r="K35" s="4">
        <f t="shared" si="3"/>
        <v>18</v>
      </c>
      <c r="L35" s="4">
        <f t="shared" si="4"/>
        <v>16</v>
      </c>
      <c r="M35" s="4">
        <f t="shared" si="5"/>
        <v>19</v>
      </c>
      <c r="N35" s="4"/>
      <c r="P35" s="3">
        <f t="shared" si="6"/>
        <v>17.490000000000002</v>
      </c>
      <c r="Q35">
        <f t="shared" si="7"/>
        <v>0</v>
      </c>
      <c r="S35" s="3">
        <f t="shared" si="8"/>
        <v>19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:A37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64</v>
      </c>
      <c r="B5" t="str" cm="1">
        <f t="array" ref="B5">_xll.FDSR(A5,"FG_COMPANY_NAME")</f>
        <v>Global X Copper Miners ETF</v>
      </c>
      <c r="C5" t="str">
        <f>A5</f>
        <v>COPX</v>
      </c>
      <c r="E5" cm="1">
        <f t="array" ref="E5">_xll.FDS(C5,"FMA_COS_UP(""EPS"",""1M"",+1,0,,,""PORTAGG"",""MEANR"")")</f>
        <v>9</v>
      </c>
      <c r="F5" cm="1">
        <f t="array" ref="F5">_xll.FDS(C5,"FMA_COS_DOWN(""EPS"",""1M"",+1,0,,,""PORTAGG"",""MEANR"")")</f>
        <v>18</v>
      </c>
      <c r="G5" cm="1">
        <f t="array" ref="G5">_xll.FDS(A5,"COUNT(OS_TOP_HLDG_NAME(ALL,0D,,MTD,,ALL,EQ))")</f>
        <v>38</v>
      </c>
      <c r="H5" s="6">
        <f>E5/$G5</f>
        <v>0.23684210526315788</v>
      </c>
      <c r="I5" s="6">
        <f>F5/$G5</f>
        <v>0.47368421052631576</v>
      </c>
      <c r="J5" s="6">
        <f t="shared" ref="J5" si="0">H5-I5</f>
        <v>-0.23684210526315788</v>
      </c>
      <c r="K5" s="5" cm="1">
        <f t="array" ref="K5">_xll.FDS(A5,"FMA_PCT_ABOVE_MAVG(200,0,,,,""PORTAGG"")")/100</f>
        <v>0.44736842105263203</v>
      </c>
      <c r="L5" s="11" cm="1">
        <f t="array" ref="L5">_xll.FDSB(A5,"PERCENT_CHANGE(FMA_EPS(+1,0,,,,""PORTAGG"",""MEAN""),FMA_EPS(+1,-1AM,,,,""PORTAGG"",""MEAN""))")</f>
        <v>-5.1443015083961896</v>
      </c>
      <c r="M5" s="11" cm="1">
        <f t="array" ref="M5">_xll.FDSB(A5,"PERCENT_CHANGE(FMA_EPS(+1,0,,,,""PORTAGG"",""MEAN""),FMA_EPS(+1,-3AM,,,,""PORTAGG"",""MEAN""))")</f>
        <v>-11.140833067060401</v>
      </c>
      <c r="O5" s="3" cm="1">
        <f t="array" ref="O5">_xll.FDS(C5,"FG_TOTAL_RETURNC(0,-3AM)")</f>
        <v>9.1037750000000006</v>
      </c>
      <c r="P5" s="3" cm="1">
        <f t="array" ref="P5">_xll.FDS(C5,"FG_TOTAL_RETURNC(0,-6AM)")</f>
        <v>-10.751003000000001</v>
      </c>
      <c r="Q5" s="6" cm="1">
        <f t="array" ref="Q5">_xll.FDS(A5,"P_PRICE(0)/P_PRICE_HIGH_PR(0,,,,,,""PRICE"",""CLOSE"",""52W"")")</f>
        <v>0.81743030000000005</v>
      </c>
      <c r="R5" s="6" cm="1">
        <f t="array" ref="R5">_xll.FDS(A5,"P_PRICE(0)/P_PRICE_LOW_PR(0,,,,,,""PRICE"",""CLOSE"",""52W"")")</f>
        <v>1.0835942000000001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17</v>
      </c>
      <c r="G6" cm="1">
        <f t="array" ref="G6">_xll.FDS(A6,"COUNT(OS_TOP_HLDG_NAME(ALL,0D,,MTD,,ALL,EQ))")</f>
        <v>49</v>
      </c>
      <c r="H6" s="6">
        <f t="shared" ref="H6:H37" si="2">E6/$G6</f>
        <v>0.48979591836734693</v>
      </c>
      <c r="I6" s="6">
        <f t="shared" ref="I6:I37" si="3">F6/$G6</f>
        <v>0.34693877551020408</v>
      </c>
      <c r="J6" s="6">
        <f t="shared" ref="J6:J37" si="4">H6-I6</f>
        <v>0.14285714285714285</v>
      </c>
      <c r="K6" s="5" cm="1">
        <f t="array" ref="K6">_xll.FDS(A6,"FMA_PCT_ABOVE_MAVG(200,0,,,,""PORTAGG"")")/100</f>
        <v>0.89795918367346905</v>
      </c>
      <c r="L6" s="11" cm="1">
        <f t="array" ref="L6">_xll.FDSB(A6,"PERCENT_CHANGE(FMA_EPS(+1,0,,,,""PORTAGG"",""MEAN""),FMA_EPS(+1,-1AM,,,,""PORTAGG"",""MEAN""))")</f>
        <v>-0.12529075683725799</v>
      </c>
      <c r="M6" s="11" cm="1">
        <f t="array" ref="M6">_xll.FDSB(A6,"PERCENT_CHANGE(FMA_EPS(+1,0,,,,""PORTAGG"",""MEAN""),FMA_EPS(+1,-3AM,,,,""PORTAGG"",""MEAN""))")</f>
        <v>0.78596150945200705</v>
      </c>
      <c r="O6" s="3" cm="1">
        <f t="array" ref="O6">_xll.FDS(C6,"FG_TOTAL_RETURNC(0,-3AM)")</f>
        <v>11.546302000000001</v>
      </c>
      <c r="P6" s="3" cm="1">
        <f t="array" ref="P6">_xll.FDS(C6,"FG_TOTAL_RETURNC(0,-6AM)")</f>
        <v>13.050735</v>
      </c>
      <c r="Q6" s="6" cm="1">
        <f t="array" ref="Q6">_xll.FDS(A6,"P_PRICE(0)/P_PRICE_HIGH_PR(0,,,,,,""PRICE"",""CLOSE"",""52W"")")</f>
        <v>0.99937295999999998</v>
      </c>
      <c r="R6" s="6" cm="1">
        <f t="array" ref="R6">_xll.FDS(A6,"P_PRICE(0)/P_PRICE_LOW_PR(0,,,,,,""PRICE"",""CLOSE"",""52W"")")</f>
        <v>1.2769766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14</v>
      </c>
      <c r="F7" cm="1">
        <f t="array" ref="F7">_xll.FDS(C7,"FMA_COS_DOWN(""EPS"",""1M"",+1,0,,,""PORTAGG"",""MEANR"")")</f>
        <v>19</v>
      </c>
      <c r="G7" cm="1">
        <f t="array" ref="G7">_xll.FDS(A7,"COUNT(OS_TOP_HLDG_NAME(ALL,0D,,MTD,,ALL,EQ))")</f>
        <v>37</v>
      </c>
      <c r="H7" s="6">
        <f t="shared" si="2"/>
        <v>0.3783783783783784</v>
      </c>
      <c r="I7" s="6">
        <f t="shared" si="3"/>
        <v>0.51351351351351349</v>
      </c>
      <c r="J7" s="6">
        <f t="shared" si="4"/>
        <v>-0.13513513513513509</v>
      </c>
      <c r="K7" s="5" cm="1">
        <f t="array" ref="K7">_xll.FDS(A7,"FMA_PCT_ABOVE_MAVG(200,0,,,,""PORTAGG"")")/100</f>
        <v>0.91666666666666696</v>
      </c>
      <c r="L7" s="11" cm="1">
        <f t="array" ref="L7">_xll.FDSB(A7,"PERCENT_CHANGE(FMA_EPS(+1,0,,,,""PORTAGG"",""MEAN""),FMA_EPS(+1,-1AM,,,,""PORTAGG"",""MEAN""))")</f>
        <v>-1.6175695028661701</v>
      </c>
      <c r="M7" s="11" cm="1">
        <f t="array" ref="M7">_xll.FDSB(A7,"PERCENT_CHANGE(FMA_EPS(+1,0,,,,""PORTAGG"",""MEAN""),FMA_EPS(+1,-3AM,,,,""PORTAGG"",""MEAN""))")</f>
        <v>-3.0366149980670198</v>
      </c>
      <c r="O7" s="3" cm="1">
        <f t="array" ref="O7">_xll.FDS(C7,"FG_TOTAL_RETURNC(0,-3AM)")</f>
        <v>21.043278000000001</v>
      </c>
      <c r="P7" s="3" cm="1">
        <f t="array" ref="P7">_xll.FDS(C7,"FG_TOTAL_RETURNC(0,-6AM)")</f>
        <v>7.750559</v>
      </c>
      <c r="Q7" s="6" cm="1">
        <f t="array" ref="Q7">_xll.FDS(A7,"P_PRICE(0)/P_PRICE_HIGH_PR(0,,,,,,""PRICE"",""CLOSE"",""52W"")")</f>
        <v>0.75274724000000004</v>
      </c>
      <c r="R7" s="6" cm="1">
        <f t="array" ref="R7">_xll.FDS(A7,"P_PRICE(0)/P_PRICE_LOW_PR(0,,,,,,""PRICE"",""CLOSE"",""52W"")")</f>
        <v>1.3354622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58</v>
      </c>
      <c r="F8" cm="1">
        <f t="array" ref="F8">_xll.FDS(C8,"FMA_COS_DOWN(""EPS"",""1M"",+1,0,,,""PORTAGG"",""MEANR"")")</f>
        <v>35</v>
      </c>
      <c r="G8" cm="1">
        <f t="array" ref="G8">_xll.FDS(A8,"COUNT(OS_TOP_HLDG_NAME(ALL,0D,,MTD,,ALL,EQ))")</f>
        <v>105</v>
      </c>
      <c r="H8" s="6">
        <f t="shared" si="2"/>
        <v>0.55238095238095242</v>
      </c>
      <c r="I8" s="6">
        <f t="shared" si="3"/>
        <v>0.33333333333333331</v>
      </c>
      <c r="J8" s="6">
        <f t="shared" si="4"/>
        <v>0.2190476190476191</v>
      </c>
      <c r="K8" s="5" cm="1">
        <f t="array" ref="K8">_xll.FDS(A8,"FMA_PCT_ABOVE_MAVG(200,0,,,,""PORTAGG"")")/100</f>
        <v>0.93203883495145601</v>
      </c>
      <c r="L8" s="11" cm="1">
        <f t="array" ref="L8">_xll.FDSB(A8,"PERCENT_CHANGE(FMA_EPS(+1,0,,,,""PORTAGG"",""MEAN""),FMA_EPS(+1,-1AM,,,,""PORTAGG"",""MEAN""))")</f>
        <v>-0.78070420433613497</v>
      </c>
      <c r="M8" s="11" cm="1">
        <f t="array" ref="M8">_xll.FDSB(A8,"PERCENT_CHANGE(FMA_EPS(+1,0,,,,""PORTAGG"",""MEAN""),FMA_EPS(+1,-3AM,,,,""PORTAGG"",""MEAN""))")</f>
        <v>-0.57496950031169802</v>
      </c>
      <c r="O8" s="3" cm="1">
        <f t="array" ref="O8">_xll.FDS(C8,"FG_TOTAL_RETURNC(0,-3AM)")</f>
        <v>19.603216</v>
      </c>
      <c r="P8" s="3" cm="1">
        <f t="array" ref="P8">_xll.FDS(C8,"FG_TOTAL_RETURNC(0,-6AM)")</f>
        <v>13.124549999999999</v>
      </c>
      <c r="Q8" s="6" cm="1">
        <f t="array" ref="Q8">_xll.FDS(A8,"P_PRICE(0)/P_PRICE_HIGH_PR(0,,,,,,""PRICE"",""CLOSE"",""52W"")")</f>
        <v>0.9954653</v>
      </c>
      <c r="R8" s="6" cm="1">
        <f t="array" ref="R8">_xll.FDS(A8,"P_PRICE(0)/P_PRICE_LOW_PR(0,,,,,,""PRICE"",""CLOSE"",""52W"")")</f>
        <v>1.2766546000000001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55</v>
      </c>
      <c r="F9" cm="1">
        <f t="array" ref="F9">_xll.FDS(C9,"FMA_COS_DOWN(""EPS"",""1M"",+1,0,,,""PORTAGG"",""MEANR"")")</f>
        <v>10</v>
      </c>
      <c r="G9" cm="1">
        <f t="array" ref="G9">_xll.FDS(A9,"COUNT(OS_TOP_HLDG_NAME(ALL,0D,,MTD,,ALL,EQ))")</f>
        <v>80</v>
      </c>
      <c r="H9" s="6">
        <f t="shared" si="2"/>
        <v>0.6875</v>
      </c>
      <c r="I9" s="6">
        <f t="shared" si="3"/>
        <v>0.125</v>
      </c>
      <c r="J9" s="6">
        <f t="shared" si="4"/>
        <v>0.5625</v>
      </c>
      <c r="K9" s="5" cm="1">
        <f t="array" ref="K9">_xll.FDS(A9,"FMA_PCT_ABOVE_MAVG(200,0,,,,""PORTAGG"")")/100</f>
        <v>0.79746835443038</v>
      </c>
      <c r="L9" s="11" cm="1">
        <f t="array" ref="L9">_xll.FDSB(A9,"PERCENT_CHANGE(FMA_EPS(+1,0,,,,""PORTAGG"",""MEAN""),FMA_EPS(+1,-1AM,,,,""PORTAGG"",""MEAN""))")</f>
        <v>-0.342221131281642</v>
      </c>
      <c r="M9" s="11" cm="1">
        <f t="array" ref="M9">_xll.FDSB(A9,"PERCENT_CHANGE(FMA_EPS(+1,0,,,,""PORTAGG"",""MEAN""),FMA_EPS(+1,-3AM,,,,""PORTAGG"",""MEAN""))")</f>
        <v>-4.1364798871195099</v>
      </c>
      <c r="O9" s="3" cm="1">
        <f t="array" ref="O9">_xll.FDS(C9,"FG_TOTAL_RETURNC(0,-3AM)")</f>
        <v>16.321611000000001</v>
      </c>
      <c r="P9" s="3" cm="1">
        <f t="array" ref="P9">_xll.FDS(C9,"FG_TOTAL_RETURNC(0,-6AM)")</f>
        <v>8.3097569999999994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1.2126710000000001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29</v>
      </c>
      <c r="F10" cm="1">
        <f t="array" ref="F10">_xll.FDS(C10,"FMA_COS_DOWN(""EPS"",""1M"",+1,0,,,""PORTAGG"",""MEANR"")")</f>
        <v>16</v>
      </c>
      <c r="G10" cm="1">
        <f t="array" ref="G10">_xll.FDS(A10,"COUNT(OS_TOP_HLDG_NAME(ALL,0D,,MTD,,ALL,EQ))")</f>
        <v>97</v>
      </c>
      <c r="H10" s="6">
        <f t="shared" si="2"/>
        <v>0.29896907216494845</v>
      </c>
      <c r="I10" s="6">
        <f t="shared" si="3"/>
        <v>0.16494845360824742</v>
      </c>
      <c r="J10" s="6">
        <f t="shared" si="4"/>
        <v>0.13402061855670103</v>
      </c>
      <c r="K10" s="5" cm="1">
        <f t="array" ref="K10">_xll.FDS(A10,"FMA_PCT_ABOVE_MAVG(200,0,,,,""PORTAGG"")")/100</f>
        <v>0.70833333333333304</v>
      </c>
      <c r="L10" s="11" cm="1">
        <f t="array" ref="L10">_xll.FDSB(A10,"PERCENT_CHANGE(FMA_EPS(+1,0,,,,""PORTAGG"",""MEAN""),FMA_EPS(+1,-1AM,,,,""PORTAGG"",""MEAN""))")</f>
        <v>-2.6631887055227499</v>
      </c>
      <c r="M10" s="11" cm="1">
        <f t="array" ref="M10">_xll.FDSB(A10,"PERCENT_CHANGE(FMA_EPS(+1,0,,,,""PORTAGG"",""MEAN""),FMA_EPS(+1,-3AM,,,,""PORTAGG"",""MEAN""))")</f>
        <v>0.55821063162572404</v>
      </c>
      <c r="O10" s="3" cm="1">
        <f t="array" ref="O10">_xll.FDS(C10,"FG_TOTAL_RETURNC(0,-3AM)")</f>
        <v>20.279575000000001</v>
      </c>
      <c r="P10" s="3" cm="1">
        <f t="array" ref="P10">_xll.FDS(C10,"FG_TOTAL_RETURNC(0,-6AM)")</f>
        <v>12.006319</v>
      </c>
      <c r="Q10" s="6" cm="1">
        <f t="array" ref="Q10">_xll.FDS(A10,"P_PRICE(0)/P_PRICE_HIGH_PR(0,,,,,,""PRICE"",""CLOSE"",""52W"")")</f>
        <v>0.99965930000000003</v>
      </c>
      <c r="R10" s="6" cm="1">
        <f t="array" ref="R10">_xll.FDS(A10,"P_PRICE(0)/P_PRICE_LOW_PR(0,,,,,,""PRICE"",""CLOSE"",""52W"")")</f>
        <v>1.3180236000000001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19</v>
      </c>
      <c r="F11" cm="1">
        <f t="array" ref="F11">_xll.FDS(C11,"FMA_COS_DOWN(""EPS"",""1M"",+1,0,,,""PORTAGG"",""MEANR"")")</f>
        <v>10</v>
      </c>
      <c r="G11" cm="1">
        <f t="array" ref="G11">_xll.FDS(A11,"COUNT(OS_TOP_HLDG_NAME(ALL,0D,,MTD,,ALL,EQ))")</f>
        <v>44</v>
      </c>
      <c r="H11" s="6">
        <f t="shared" si="2"/>
        <v>0.43181818181818182</v>
      </c>
      <c r="I11" s="6">
        <f t="shared" si="3"/>
        <v>0.22727272727272727</v>
      </c>
      <c r="J11" s="6">
        <f t="shared" si="4"/>
        <v>0.20454545454545456</v>
      </c>
      <c r="K11" s="5" cm="1">
        <f t="array" ref="K11">_xll.FDS(A11,"FMA_PCT_ABOVE_MAVG(200,0,,,,""PORTAGG"")")/100</f>
        <v>1</v>
      </c>
      <c r="L11" s="11" cm="1">
        <f t="array" ref="L11">_xll.FDSB(A11,"PERCENT_CHANGE(FMA_EPS(+1,0,,,,""PORTAGG"",""MEAN""),FMA_EPS(+1,-1AM,,,,""PORTAGG"",""MEAN""))")</f>
        <v>0.69326862634209896</v>
      </c>
      <c r="M11" s="11" cm="1">
        <f t="array" ref="M11">_xll.FDSB(A11,"PERCENT_CHANGE(FMA_EPS(+1,0,,,,""PORTAGG"",""MEAN""),FMA_EPS(+1,-3AM,,,,""PORTAGG"",""MEAN""))")</f>
        <v>4.93147052211632</v>
      </c>
      <c r="O11" s="3" cm="1">
        <f t="array" ref="O11">_xll.FDS(C11,"FG_TOTAL_RETURNC(0,-3AM)")</f>
        <v>26.713287000000001</v>
      </c>
      <c r="P11" s="3" cm="1">
        <f t="array" ref="P11">_xll.FDS(C11,"FG_TOTAL_RETURNC(0,-6AM)")</f>
        <v>20.079910000000002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1.4328341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11</v>
      </c>
      <c r="G12" cm="1">
        <f t="array" ref="G12">_xll.FDS(A12,"COUNT(OS_TOP_HLDG_NAME(ALL,0D,,MTD,,ALL,EQ))")</f>
        <v>37</v>
      </c>
      <c r="H12" s="6">
        <f t="shared" si="2"/>
        <v>0.24324324324324326</v>
      </c>
      <c r="I12" s="6">
        <f t="shared" si="3"/>
        <v>0.29729729729729731</v>
      </c>
      <c r="J12" s="6">
        <f t="shared" si="4"/>
        <v>-5.4054054054054057E-2</v>
      </c>
      <c r="K12" s="5" cm="1">
        <f t="array" ref="K12">_xll.FDS(A12,"FMA_PCT_ABOVE_MAVG(200,0,,,,""PORTAGG"")")/100</f>
        <v>0.75</v>
      </c>
      <c r="L12" s="11" cm="1">
        <f t="array" ref="L12">_xll.FDSB(A12,"PERCENT_CHANGE(FMA_EPS(+1,0,,,,""PORTAGG"",""MEAN""),FMA_EPS(+1,-1AM,,,,""PORTAGG"",""MEAN""))")</f>
        <v>-2.38621882536671</v>
      </c>
      <c r="M12" s="11" cm="1">
        <f t="array" ref="M12">_xll.FDSB(A12,"PERCENT_CHANGE(FMA_EPS(+1,0,,,,""PORTAGG"",""MEAN""),FMA_EPS(+1,-3AM,,,,""PORTAGG"",""MEAN""))")</f>
        <v>-3.9477844519789298</v>
      </c>
      <c r="O12" s="3" cm="1">
        <f t="array" ref="O12">_xll.FDS(C12,"FG_TOTAL_RETURNC(0,-3AM)")</f>
        <v>10.92937</v>
      </c>
      <c r="P12" s="3" cm="1">
        <f t="array" ref="P12">_xll.FDS(C12,"FG_TOTAL_RETURNC(0,-6AM)")</f>
        <v>6.6998480000000002</v>
      </c>
      <c r="Q12" s="6" cm="1">
        <f t="array" ref="Q12">_xll.FDS(A12,"P_PRICE(0)/P_PRICE_HIGH_PR(0,,,,,,""PRICE"",""CLOSE"",""52W"")")</f>
        <v>0.98405430000000005</v>
      </c>
      <c r="R12" s="6" cm="1">
        <f t="array" ref="R12">_xll.FDS(A12,"P_PRICE(0)/P_PRICE_LOW_PR(0,,,,,,""PRICE"",""CLOSE"",""52W"")")</f>
        <v>1.2084140999999999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22</v>
      </c>
      <c r="F13" cm="1">
        <f t="array" ref="F13">_xll.FDS(C13,"FMA_COS_DOWN(""EPS"",""1M"",+1,0,,,""PORTAGG"",""MEANR"")")</f>
        <v>13</v>
      </c>
      <c r="G13" cm="1">
        <f t="array" ref="G13">_xll.FDS(A13,"COUNT(OS_TOP_HLDG_NAME(ALL,0D,,MTD,,ALL,EQ))")</f>
        <v>45</v>
      </c>
      <c r="H13" s="6">
        <f t="shared" si="2"/>
        <v>0.48888888888888887</v>
      </c>
      <c r="I13" s="6">
        <f t="shared" si="3"/>
        <v>0.28888888888888886</v>
      </c>
      <c r="J13" s="6">
        <f t="shared" si="4"/>
        <v>0.2</v>
      </c>
      <c r="K13" s="5" cm="1">
        <f t="array" ref="K13">_xll.FDS(A13,"FMA_PCT_ABOVE_MAVG(200,0,,,,""PORTAGG"")")/100</f>
        <v>0.52272727272727304</v>
      </c>
      <c r="L13" s="11" cm="1">
        <f t="array" ref="L13">_xll.FDSB(A13,"PERCENT_CHANGE(FMA_EPS(+1,0,,,,""PORTAGG"",""MEAN""),FMA_EPS(+1,-1AM,,,,""PORTAGG"",""MEAN""))")</f>
        <v>-1.08631740344473</v>
      </c>
      <c r="M13" s="11" cm="1">
        <f t="array" ref="M13">_xll.FDSB(A13,"PERCENT_CHANGE(FMA_EPS(+1,0,,,,""PORTAGG"",""MEAN""),FMA_EPS(+1,-3AM,,,,""PORTAGG"",""MEAN""))")</f>
        <v>-1.4408002015369401</v>
      </c>
      <c r="O13" s="3" cm="1">
        <f t="array" ref="O13">_xll.FDS(C13,"FG_TOTAL_RETURNC(0,-3AM)")</f>
        <v>21.455383000000001</v>
      </c>
      <c r="P13" s="3" cm="1">
        <f t="array" ref="P13">_xll.FDS(C13,"FG_TOTAL_RETURNC(0,-6AM)")</f>
        <v>7.5668810000000004</v>
      </c>
      <c r="Q13" s="6" cm="1">
        <f t="array" ref="Q13">_xll.FDS(A13,"P_PRICE(0)/P_PRICE_HIGH_PR(0,,,,,,""PRICE"",""CLOSE"",""52W"")")</f>
        <v>1</v>
      </c>
      <c r="R13" s="6" cm="1">
        <f t="array" ref="R13">_xll.FDS(A13,"P_PRICE(0)/P_PRICE_LOW_PR(0,,,,,,""PRICE"",""CLOSE"",""52W"")")</f>
        <v>1.2931511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23</v>
      </c>
      <c r="F14" cm="1">
        <f t="array" ref="F14">_xll.FDS(C14,"FMA_COS_DOWN(""EPS"",""1M"",+1,0,,,""PORTAGG"",""MEANR"")")</f>
        <v>8</v>
      </c>
      <c r="G14" cm="1">
        <f t="array" ref="G14">_xll.FDS(A14,"COUNT(OS_TOP_HLDG_NAME(ALL,0D,,MTD,,ALL,EQ))")</f>
        <v>48</v>
      </c>
      <c r="H14" s="6">
        <f t="shared" si="2"/>
        <v>0.47916666666666669</v>
      </c>
      <c r="I14" s="6">
        <f t="shared" si="3"/>
        <v>0.16666666666666666</v>
      </c>
      <c r="J14" s="6">
        <f t="shared" si="4"/>
        <v>0.3125</v>
      </c>
      <c r="K14" s="5" cm="1">
        <f t="array" ref="K14">_xll.FDS(A14,"FMA_PCT_ABOVE_MAVG(200,0,,,,""PORTAGG"")")/100</f>
        <v>0.95744680851063801</v>
      </c>
      <c r="L14" s="11" cm="1">
        <f t="array" ref="L14">_xll.FDSB(A14,"PERCENT_CHANGE(FMA_EPS(+1,0,,,,""PORTAGG"",""MEAN""),FMA_EPS(+1,-1AM,,,,""PORTAGG"",""MEAN""))")</f>
        <v>1.3128189140283</v>
      </c>
      <c r="M14" s="11" cm="1">
        <f t="array" ref="M14">_xll.FDSB(A14,"PERCENT_CHANGE(FMA_EPS(+1,0,,,,""PORTAGG"",""MEAN""),FMA_EPS(+1,-3AM,,,,""PORTAGG"",""MEAN""))")</f>
        <v>0.18952698697522199</v>
      </c>
      <c r="O14" s="3" cm="1">
        <f t="array" ref="O14">_xll.FDS(C14,"FG_TOTAL_RETURNC(0,-3AM)")</f>
        <v>28.766643999999999</v>
      </c>
      <c r="P14" s="3" cm="1">
        <f t="array" ref="P14">_xll.FDS(C14,"FG_TOTAL_RETURNC(0,-6AM)")</f>
        <v>17.288482999999999</v>
      </c>
      <c r="Q14" s="6" cm="1">
        <f t="array" ref="Q14">_xll.FDS(A14,"P_PRICE(0)/P_PRICE_HIGH_PR(0,,,,,,""PRICE"",""CLOSE"",""52W"")")</f>
        <v>0.98878779999999999</v>
      </c>
      <c r="R14" s="6" cm="1">
        <f t="array" ref="R14">_xll.FDS(A14,"P_PRICE(0)/P_PRICE_LOW_PR(0,,,,,,""PRICE"",""CLOSE"",""52W"")")</f>
        <v>1.5652306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32</v>
      </c>
      <c r="F15" cm="1">
        <f t="array" ref="F15">_xll.FDS(C15,"FMA_COS_DOWN(""EPS"",""1M"",+1,0,,,""PORTAGG"",""MEANR"")")</f>
        <v>18</v>
      </c>
      <c r="G15" cm="1">
        <f t="array" ref="G15">_xll.FDS(A15,"COUNT(OS_TOP_HLDG_NAME(ALL,0D,,MTD,,ALL,EQ))")</f>
        <v>66</v>
      </c>
      <c r="H15" s="6">
        <f t="shared" si="2"/>
        <v>0.48484848484848486</v>
      </c>
      <c r="I15" s="6">
        <f t="shared" si="3"/>
        <v>0.27272727272727271</v>
      </c>
      <c r="J15" s="6">
        <f t="shared" si="4"/>
        <v>0.21212121212121215</v>
      </c>
      <c r="K15" s="5" cm="1">
        <f t="array" ref="K15">_xll.FDS(A15,"FMA_PCT_ABOVE_MAVG(200,0,,,,""PORTAGG"")")/100</f>
        <v>0.83333333333333304</v>
      </c>
      <c r="L15" s="11" cm="1">
        <f t="array" ref="L15">_xll.FDSB(A15,"PERCENT_CHANGE(FMA_EPS(+1,0,,,,""PORTAGG"",""MEAN""),FMA_EPS(+1,-1AM,,,,""PORTAGG"",""MEAN""))")</f>
        <v>-0.48957116364298697</v>
      </c>
      <c r="M15" s="11" cm="1">
        <f t="array" ref="M15">_xll.FDSB(A15,"PERCENT_CHANGE(FMA_EPS(+1,0,,,,""PORTAGG"",""MEAN""),FMA_EPS(+1,-3AM,,,,""PORTAGG"",""MEAN""))")</f>
        <v>0.91866311785521304</v>
      </c>
      <c r="O15" s="3" cm="1">
        <f t="array" ref="O15">_xll.FDS(C15,"FG_TOTAL_RETURNC(0,-3AM)")</f>
        <v>19.060993</v>
      </c>
      <c r="P15" s="3" cm="1">
        <f t="array" ref="P15">_xll.FDS(C15,"FG_TOTAL_RETURNC(0,-6AM)")</f>
        <v>24.161507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1.5336481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39</v>
      </c>
      <c r="F16" cm="1">
        <f t="array" ref="F16">_xll.FDS(C16,"FMA_COS_DOWN(""EPS"",""1M"",+1,0,,,""PORTAGG"",""MEANR"")")</f>
        <v>20</v>
      </c>
      <c r="G16" cm="1">
        <f t="array" ref="G16">_xll.FDS(A16,"COUNT(OS_TOP_HLDG_NAME(ALL,0D,,MTD,,ALL,EQ))")</f>
        <v>117</v>
      </c>
      <c r="H16" s="6">
        <f t="shared" si="2"/>
        <v>0.33333333333333331</v>
      </c>
      <c r="I16" s="6">
        <f t="shared" si="3"/>
        <v>0.17094017094017094</v>
      </c>
      <c r="J16" s="6">
        <f t="shared" si="4"/>
        <v>0.16239316239316237</v>
      </c>
      <c r="K16" s="5" cm="1">
        <f t="array" ref="K16">_xll.FDS(A16,"FMA_PCT_ABOVE_MAVG(200,0,,,,""PORTAGG"")")/100</f>
        <v>0.80341880341880301</v>
      </c>
      <c r="L16" s="11" cm="1">
        <f t="array" ref="L16">_xll.FDSB(A16,"PERCENT_CHANGE(FMA_EPS(+1,0,,,,""PORTAGG"",""MEAN""),FMA_EPS(+1,-1AM,,,,""PORTAGG"",""MEAN""))")</f>
        <v>0.46302203017944898</v>
      </c>
      <c r="M16" s="11" cm="1">
        <f t="array" ref="M16">_xll.FDSB(A16,"PERCENT_CHANGE(FMA_EPS(+1,0,,,,""PORTAGG"",""MEAN""),FMA_EPS(+1,-3AM,,,,""PORTAGG"",""MEAN""))")</f>
        <v>-0.55839457211538401</v>
      </c>
      <c r="O16" s="3" cm="1">
        <f t="array" ref="O16">_xll.FDS(C16,"FG_TOTAL_RETURNC(0,-3AM)")</f>
        <v>24.362718999999998</v>
      </c>
      <c r="P16" s="3" cm="1">
        <f t="array" ref="P16">_xll.FDS(C16,"FG_TOTAL_RETURNC(0,-6AM)")</f>
        <v>30.267310999999999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1.6235446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20</v>
      </c>
      <c r="F17" cm="1">
        <f t="array" ref="F17">_xll.FDS(C17,"FMA_COS_DOWN(""EPS"",""1M"",+1,0,,,""PORTAGG"",""MEANR"")")</f>
        <v>6</v>
      </c>
      <c r="G17" cm="1">
        <f t="array" ref="G17">_xll.FDS(A17,"COUNT(OS_TOP_HLDG_NAME(ALL,0D,,MTD,,ALL,EQ))")</f>
        <v>39</v>
      </c>
      <c r="H17" s="6">
        <f t="shared" si="2"/>
        <v>0.51282051282051277</v>
      </c>
      <c r="I17" s="6">
        <f t="shared" si="3"/>
        <v>0.15384615384615385</v>
      </c>
      <c r="J17" s="6">
        <f t="shared" si="4"/>
        <v>0.35897435897435892</v>
      </c>
      <c r="K17" s="5" cm="1">
        <f t="array" ref="K17">_xll.FDS(A17,"FMA_PCT_ABOVE_MAVG(200,0,,,,""PORTAGG"")")/100</f>
        <v>0.94736842105263197</v>
      </c>
      <c r="L17" s="11" cm="1">
        <f t="array" ref="L17">_xll.FDSB(A17,"PERCENT_CHANGE(FMA_EPS(+1,0,,,,""PORTAGG"",""MEAN""),FMA_EPS(+1,-1AM,,,,""PORTAGG"",""MEAN""))")</f>
        <v>10.0067862366613</v>
      </c>
      <c r="M17" s="11" cm="1">
        <f t="array" ref="M17">_xll.FDSB(A17,"PERCENT_CHANGE(FMA_EPS(+1,0,,,,""PORTAGG"",""MEAN""),FMA_EPS(+1,-3AM,,,,""PORTAGG"",""MEAN""))")</f>
        <v>-31.672387375146499</v>
      </c>
      <c r="O17" s="3" cm="1">
        <f t="array" ref="O17">_xll.FDS(C17,"FG_TOTAL_RETURNC(0,-3AM)")</f>
        <v>26.575030000000002</v>
      </c>
      <c r="P17" s="3" cm="1">
        <f t="array" ref="P17">_xll.FDS(C17,"FG_TOTAL_RETURNC(0,-6AM)")</f>
        <v>19.382275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1.3953523999999999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17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26</v>
      </c>
      <c r="H18" s="6">
        <f t="shared" si="2"/>
        <v>0.65384615384615385</v>
      </c>
      <c r="I18" s="6">
        <f t="shared" si="3"/>
        <v>0.23076923076923078</v>
      </c>
      <c r="J18" s="6">
        <f t="shared" si="4"/>
        <v>0.42307692307692307</v>
      </c>
      <c r="K18" s="5" cm="1">
        <f t="array" ref="K18">_xll.FDS(A18,"FMA_PCT_ABOVE_MAVG(200,0,,,,""PORTAGG"")")/100</f>
        <v>0.80769230769230804</v>
      </c>
      <c r="L18" s="11" cm="1">
        <f t="array" ref="L18">_xll.FDSB(A18,"PERCENT_CHANGE(FMA_EPS(+1,0,,,,""PORTAGG"",""MEAN""),FMA_EPS(+1,-1AM,,,,""PORTAGG"",""MEAN""))")</f>
        <v>-5.5895136802155303</v>
      </c>
      <c r="M18" s="11" cm="1">
        <f t="array" ref="M18">_xll.FDSB(A18,"PERCENT_CHANGE(FMA_EPS(+1,0,,,,""PORTAGG"",""MEAN""),FMA_EPS(+1,-3AM,,,,""PORTAGG"",""MEAN""))")</f>
        <v>-3.4466107531126702</v>
      </c>
      <c r="O18" s="3" cm="1">
        <f t="array" ref="O18">_xll.FDS(C18,"FG_TOTAL_RETURNC(0,-3AM)")</f>
        <v>35.668312</v>
      </c>
      <c r="P18" s="3" cm="1">
        <f t="array" ref="P18">_xll.FDS(C18,"FG_TOTAL_RETURNC(0,-6AM)")</f>
        <v>36.444589999999998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1.7405225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39</v>
      </c>
      <c r="F19" cm="1">
        <f t="array" ref="F19">_xll.FDS(C19,"FMA_COS_DOWN(""EPS"",""1M"",+1,0,,,""PORTAGG"",""MEANR"")")</f>
        <v>14</v>
      </c>
      <c r="G19" cm="1">
        <f t="array" ref="G19">_xll.FDS(A19,"COUNT(OS_TOP_HLDG_NAME(ALL,0D,,MTD,,ALL,EQ))")</f>
        <v>65</v>
      </c>
      <c r="H19" s="6">
        <f t="shared" si="2"/>
        <v>0.6</v>
      </c>
      <c r="I19" s="6">
        <f t="shared" si="3"/>
        <v>0.2153846153846154</v>
      </c>
      <c r="J19" s="6">
        <f t="shared" si="4"/>
        <v>0.38461538461538458</v>
      </c>
      <c r="K19" s="5" cm="1">
        <f t="array" ref="K19">_xll.FDS(A19,"FMA_PCT_ABOVE_MAVG(200,0,,,,""PORTAGG"")")/100</f>
        <v>0.72307692307692306</v>
      </c>
      <c r="L19" s="11" cm="1">
        <f t="array" ref="L19">_xll.FDSB(A19,"PERCENT_CHANGE(FMA_EPS(+1,0,,,,""PORTAGG"",""MEAN""),FMA_EPS(+1,-1AM,,,,""PORTAGG"",""MEAN""))")</f>
        <v>-0.81727159306845798</v>
      </c>
      <c r="M19" s="11" cm="1">
        <f t="array" ref="M19">_xll.FDSB(A19,"PERCENT_CHANGE(FMA_EPS(+1,0,,,,""PORTAGG"",""MEAN""),FMA_EPS(+1,-3AM,,,,""PORTAGG"",""MEAN""))")</f>
        <v>-3.14992678549998</v>
      </c>
      <c r="O19" s="3" cm="1">
        <f t="array" ref="O19">_xll.FDS(C19,"FG_TOTAL_RETURNC(0,-3AM)")</f>
        <v>15.24334</v>
      </c>
      <c r="P19" s="3" cm="1">
        <f t="array" ref="P19">_xll.FDS(C19,"FG_TOTAL_RETURNC(0,-6AM)")</f>
        <v>7.6542735000000004</v>
      </c>
      <c r="Q19" s="6" cm="1">
        <f t="array" ref="Q19">_xll.FDS(A19,"P_PRICE(0)/P_PRICE_HIGH_PR(0,,,,,,""PRICE"",""CLOSE"",""52W"")")</f>
        <v>0.99750640000000002</v>
      </c>
      <c r="R19" s="6" cm="1">
        <f t="array" ref="R19">_xll.FDS(A19,"P_PRICE(0)/P_PRICE_LOW_PR(0,,,,,,""PRICE"",""CLOSE"",""52W"")")</f>
        <v>1.1694819000000001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72</v>
      </c>
      <c r="F20" cm="1">
        <f t="array" ref="F20">_xll.FDS(C20,"FMA_COS_DOWN(""EPS"",""1M"",+1,0,,,""PORTAGG"",""MEANR"")")</f>
        <v>39</v>
      </c>
      <c r="G20" cm="1">
        <f t="array" ref="G20">_xll.FDS(A20,"COUNT(OS_TOP_HLDG_NAME(ALL,0D,,MTD,,ALL,EQ))")</f>
        <v>223</v>
      </c>
      <c r="H20" s="6">
        <f t="shared" si="2"/>
        <v>0.32286995515695066</v>
      </c>
      <c r="I20" s="6">
        <f t="shared" si="3"/>
        <v>0.17488789237668162</v>
      </c>
      <c r="J20" s="6">
        <f t="shared" si="4"/>
        <v>0.14798206278026904</v>
      </c>
      <c r="K20" s="5" cm="1">
        <f t="array" ref="K20">_xll.FDS(A20,"FMA_PCT_ABOVE_MAVG(200,0,,,,""PORTAGG"")")/100</f>
        <v>0.60730593607305894</v>
      </c>
      <c r="L20" s="11" cm="1">
        <f t="array" ref="L20">_xll.FDSB(A20,"PERCENT_CHANGE(FMA_EPS(+1,0,,,,""PORTAGG"",""MEAN""),FMA_EPS(+1,-1AM,,,,""PORTAGG"",""MEAN""))")</f>
        <v>17.687084099198501</v>
      </c>
      <c r="M20" s="11" cm="1">
        <f t="array" ref="M20">_xll.FDSB(A20,"PERCENT_CHANGE(FMA_EPS(+1,0,,,,""PORTAGG"",""MEAN""),FMA_EPS(+1,-3AM,,,,""PORTAGG"",""MEAN""))")</f>
        <v>40.1776784298698</v>
      </c>
      <c r="O20" s="3" cm="1">
        <f t="array" ref="O20">_xll.FDS(C20,"FG_TOTAL_RETURNC(0,-3AM)")</f>
        <v>17.167722999999999</v>
      </c>
      <c r="P20" s="3" cm="1">
        <f t="array" ref="P20">_xll.FDS(C20,"FG_TOTAL_RETURNC(0,-6AM)")</f>
        <v>5.5873512999999999</v>
      </c>
      <c r="Q20" s="6" cm="1">
        <f t="array" ref="Q20">_xll.FDS(A20,"P_PRICE(0)/P_PRICE_HIGH_PR(0,,,,,,""PRICE"",""CLOSE"",""52W"")")</f>
        <v>0.96556425000000001</v>
      </c>
      <c r="R20" s="6" cm="1">
        <f t="array" ref="R20">_xll.FDS(A20,"P_PRICE(0)/P_PRICE_LOW_PR(0,,,,,,""PRICE"",""CLOSE"",""52W"")")</f>
        <v>1.1973133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32</v>
      </c>
      <c r="F21" cm="1">
        <f t="array" ref="F21">_xll.FDS(C21,"FMA_COS_DOWN(""EPS"",""1M"",+1,0,,,""PORTAGG"",""MEANR"")")</f>
        <v>9</v>
      </c>
      <c r="G21" cm="1">
        <f t="array" ref="G21">_xll.FDS(A21,"COUNT(OS_TOP_HLDG_NAME(ALL,0D,,MTD,,ALL,EQ))")</f>
        <v>54</v>
      </c>
      <c r="H21" s="6">
        <f t="shared" si="2"/>
        <v>0.59259259259259256</v>
      </c>
      <c r="I21" s="6">
        <f t="shared" si="3"/>
        <v>0.16666666666666666</v>
      </c>
      <c r="J21" s="6">
        <f t="shared" si="4"/>
        <v>0.42592592592592593</v>
      </c>
      <c r="K21" s="5" cm="1">
        <f t="array" ref="K21">_xll.FDS(A21,"FMA_PCT_ABOVE_MAVG(200,0,,,,""PORTAGG"")")/100</f>
        <v>0.74074074074074103</v>
      </c>
      <c r="L21" s="11" cm="1">
        <f t="array" ref="L21">_xll.FDSB(A21,"PERCENT_CHANGE(FMA_EPS(+1,0,,,,""PORTAGG"",""MEAN""),FMA_EPS(+1,-1AM,,,,""PORTAGG"",""MEAN""))")</f>
        <v>1.7000785988222</v>
      </c>
      <c r="M21" s="11" cm="1">
        <f t="array" ref="M21">_xll.FDSB(A21,"PERCENT_CHANGE(FMA_EPS(+1,0,,,,""PORTAGG"",""MEAN""),FMA_EPS(+1,-3AM,,,,""PORTAGG"",""MEAN""))")</f>
        <v>2.33573093165759</v>
      </c>
      <c r="O21" s="3" cm="1">
        <f t="array" ref="O21">_xll.FDS(C21,"FG_TOTAL_RETURNC(0,-3AM)")</f>
        <v>13.517427</v>
      </c>
      <c r="P21" s="3" cm="1">
        <f t="array" ref="P21">_xll.FDS(C21,"FG_TOTAL_RETURNC(0,-6AM)")</f>
        <v>6.2714695999999996</v>
      </c>
      <c r="Q21" s="6" cm="1">
        <f t="array" ref="Q21">_xll.FDS(A21,"P_PRICE(0)/P_PRICE_HIGH_PR(0,,,,,,""PRICE"",""CLOSE"",""52W"")")</f>
        <v>0.99167629999999996</v>
      </c>
      <c r="R21" s="6" cm="1">
        <f t="array" ref="R21">_xll.FDS(A21,"P_PRICE(0)/P_PRICE_LOW_PR(0,,,,,,""PRICE"",""CLOSE"",""52W"")")</f>
        <v>1.3017365999999999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23</v>
      </c>
      <c r="F22" cm="1">
        <f t="array" ref="F22">_xll.FDS(C22,"FMA_COS_DOWN(""EPS"",""1M"",+1,0,,,""PORTAGG"",""MEANR"")")</f>
        <v>18</v>
      </c>
      <c r="G22" cm="1">
        <f t="array" ref="G22">_xll.FDS(A22,"COUNT(OS_TOP_HLDG_NAME(ALL,0D,,MTD,,ALL,EQ))")</f>
        <v>78</v>
      </c>
      <c r="H22" s="6">
        <f t="shared" si="2"/>
        <v>0.29487179487179488</v>
      </c>
      <c r="I22" s="6">
        <f t="shared" si="3"/>
        <v>0.23076923076923078</v>
      </c>
      <c r="J22" s="6">
        <f t="shared" si="4"/>
        <v>6.4102564102564097E-2</v>
      </c>
      <c r="K22" s="5" cm="1">
        <f t="array" ref="K22">_xll.FDS(A22,"FMA_PCT_ABOVE_MAVG(200,0,,,,""PORTAGG"")")/100</f>
        <v>0.69230769230769196</v>
      </c>
      <c r="L22" s="11" cm="1">
        <f t="array" ref="L22">_xll.FDSB(A22,"PERCENT_CHANGE(FMA_EPS(+1,0,,,,""PORTAGG"",""MEAN""),FMA_EPS(+1,-1AM,,,,""PORTAGG"",""MEAN""))")</f>
        <v>-0.61384748333324701</v>
      </c>
      <c r="M22" s="11" cm="1">
        <f t="array" ref="M22">_xll.FDSB(A22,"PERCENT_CHANGE(FMA_EPS(+1,0,,,,""PORTAGG"",""MEAN""),FMA_EPS(+1,-3AM,,,,""PORTAGG"",""MEAN""))")</f>
        <v>-5.9988770022198104</v>
      </c>
      <c r="O22" s="3" cm="1">
        <f t="array" ref="O22">_xll.FDS(C22,"FG_TOTAL_RETURNC(0,-3AM)")</f>
        <v>23.058116999999999</v>
      </c>
      <c r="P22" s="3" cm="1">
        <f t="array" ref="P22">_xll.FDS(C22,"FG_TOTAL_RETURNC(0,-6AM)")</f>
        <v>10.985910000000001</v>
      </c>
      <c r="Q22" s="6" cm="1">
        <f t="array" ref="Q22">_xll.FDS(A22,"P_PRICE(0)/P_PRICE_HIGH_PR(0,,,,,,""PRICE"",""CLOSE"",""52W"")")</f>
        <v>0.99425596000000005</v>
      </c>
      <c r="R22" s="6" cm="1">
        <f t="array" ref="R22">_xll.FDS(A22,"P_PRICE(0)/P_PRICE_LOW_PR(0,,,,,,""PRICE"",""CLOSE"",""52W"")")</f>
        <v>1.2790288000000001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18</v>
      </c>
      <c r="F23" cm="1">
        <f t="array" ref="F23">_xll.FDS(C23,"FMA_COS_DOWN(""EPS"",""1M"",+1,0,,,""PORTAGG"",""MEANR"")")</f>
        <v>15</v>
      </c>
      <c r="G23" cm="1">
        <f t="array" ref="G23">_xll.FDS(A23,"COUNT(OS_TOP_HLDG_NAME(ALL,0D,,MTD,,ALL,EQ))")</f>
        <v>39</v>
      </c>
      <c r="H23" s="6">
        <f t="shared" si="2"/>
        <v>0.46153846153846156</v>
      </c>
      <c r="I23" s="6">
        <f t="shared" si="3"/>
        <v>0.38461538461538464</v>
      </c>
      <c r="J23" s="6">
        <f t="shared" si="4"/>
        <v>7.6923076923076927E-2</v>
      </c>
      <c r="K23" s="5" cm="1">
        <f t="array" ref="K23">_xll.FDS(A23,"FMA_PCT_ABOVE_MAVG(200,0,,,,""PORTAGG"")")/100</f>
        <v>0.38461538461538503</v>
      </c>
      <c r="L23" s="11" cm="1">
        <f t="array" ref="L23">_xll.FDSB(A23,"PERCENT_CHANGE(FMA_EPS(+1,0,,,,""PORTAGG"",""MEAN""),FMA_EPS(+1,-1AM,,,,""PORTAGG"",""MEAN""))")</f>
        <v>-0.39374440735266403</v>
      </c>
      <c r="M23" s="11" cm="1">
        <f t="array" ref="M23">_xll.FDSB(A23,"PERCENT_CHANGE(FMA_EPS(+1,0,,,,""PORTAGG"",""MEAN""),FMA_EPS(+1,-3AM,,,,""PORTAGG"",""MEAN""))")</f>
        <v>-0.82304491917209599</v>
      </c>
      <c r="O23" s="3" cm="1">
        <f t="array" ref="O23">_xll.FDS(C23,"FG_TOTAL_RETURNC(0,-3AM)")</f>
        <v>7.5627684999999998</v>
      </c>
      <c r="P23" s="3" cm="1">
        <f t="array" ref="P23">_xll.FDS(C23,"FG_TOTAL_RETURNC(0,-6AM)")</f>
        <v>-0.89726450000000002</v>
      </c>
      <c r="Q23" s="6" cm="1">
        <f t="array" ref="Q23">_xll.FDS(A23,"P_PRICE(0)/P_PRICE_HIGH_PR(0,,,,,,""PRICE"",""CLOSE"",""52W"")")</f>
        <v>0.94335484999999997</v>
      </c>
      <c r="R23" s="6" cm="1">
        <f t="array" ref="R23">_xll.FDS(A23,"P_PRICE(0)/P_PRICE_LOW_PR(0,,,,,,""PRICE"",""CLOSE"",""52W"")")</f>
        <v>1.1040471000000001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15</v>
      </c>
      <c r="F24" cm="1">
        <f t="array" ref="F24">_xll.FDS(C24,"FMA_COS_DOWN(""EPS"",""1M"",+1,0,,,""PORTAGG"",""MEANR"")")</f>
        <v>12</v>
      </c>
      <c r="G24" cm="1">
        <f t="array" ref="G24">_xll.FDS(A24,"COUNT(OS_TOP_HLDG_NAME(ALL,0D,,MTD,,ALL,EQ))")</f>
        <v>30</v>
      </c>
      <c r="H24" s="6">
        <f t="shared" si="2"/>
        <v>0.5</v>
      </c>
      <c r="I24" s="6">
        <f t="shared" si="3"/>
        <v>0.4</v>
      </c>
      <c r="J24" s="6">
        <f t="shared" si="4"/>
        <v>9.9999999999999978E-2</v>
      </c>
      <c r="K24" s="5" cm="1">
        <f t="array" ref="K24">_xll.FDS(A24,"FMA_PCT_ABOVE_MAVG(200,0,,,,""PORTAGG"")")/100</f>
        <v>0.63333333333333297</v>
      </c>
      <c r="L24" s="11" cm="1">
        <f t="array" ref="L24">_xll.FDSB(A24,"PERCENT_CHANGE(FMA_EPS(+1,0,,,,""PORTAGG"",""MEAN""),FMA_EPS(+1,-1AM,,,,""PORTAGG"",""MEAN""))")</f>
        <v>-3.6503696189021899</v>
      </c>
      <c r="M24" s="11" cm="1">
        <f t="array" ref="M24">_xll.FDSB(A24,"PERCENT_CHANGE(FMA_EPS(+1,0,,,,""PORTAGG"",""MEAN""),FMA_EPS(+1,-3AM,,,,""PORTAGG"",""MEAN""))")</f>
        <v>-5.9196127872470301</v>
      </c>
      <c r="O24" s="3" cm="1">
        <f t="array" ref="O24">_xll.FDS(C24,"FG_TOTAL_RETURNC(0,-3AM)")</f>
        <v>9.4954249999999991</v>
      </c>
      <c r="P24" s="3" cm="1">
        <f t="array" ref="P24">_xll.FDS(C24,"FG_TOTAL_RETURNC(0,-6AM)")</f>
        <v>1.4909266999999999</v>
      </c>
      <c r="Q24" s="6" cm="1">
        <f t="array" ref="Q24">_xll.FDS(A24,"P_PRICE(0)/P_PRICE_HIGH_PR(0,,,,,,""PRICE"",""CLOSE"",""52W"")")</f>
        <v>0.96438926000000003</v>
      </c>
      <c r="R24" s="6" cm="1">
        <f t="array" ref="R24">_xll.FDS(A24,"P_PRICE(0)/P_PRICE_LOW_PR(0,,,,,,""PRICE"",""CLOSE"",""52W"")")</f>
        <v>1.1165726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27</v>
      </c>
      <c r="F25" cm="1">
        <f t="array" ref="F25">_xll.FDS(C25,"FMA_COS_DOWN(""EPS"",""1M"",+1,0,,,""PORTAGG"",""MEANR"")")</f>
        <v>21</v>
      </c>
      <c r="G25" cm="1">
        <f t="array" ref="G25">_xll.FDS(A25,"COUNT(OS_TOP_HLDG_NAME(ALL,0D,,MTD,,ALL,EQ))")</f>
        <v>52</v>
      </c>
      <c r="H25" s="6">
        <f t="shared" si="2"/>
        <v>0.51923076923076927</v>
      </c>
      <c r="I25" s="6">
        <f t="shared" si="3"/>
        <v>0.40384615384615385</v>
      </c>
      <c r="J25" s="6">
        <f t="shared" si="4"/>
        <v>0.11538461538461542</v>
      </c>
      <c r="K25" s="5" cm="1">
        <f t="array" ref="K25">_xll.FDS(A25,"FMA_PCT_ABOVE_MAVG(200,0,,,,""PORTAGG"")")/100</f>
        <v>0.34615384615384598</v>
      </c>
      <c r="L25" s="11" cm="1">
        <f t="array" ref="L25">_xll.FDSB(A25,"PERCENT_CHANGE(FMA_EPS(+1,0,,,,""PORTAGG"",""MEAN""),FMA_EPS(+1,-1AM,,,,""PORTAGG"",""MEAN""))")</f>
        <v>-2.6388926505885602</v>
      </c>
      <c r="M25" s="11" cm="1">
        <f t="array" ref="M25">_xll.FDSB(A25,"PERCENT_CHANGE(FMA_EPS(+1,0,,,,""PORTAGG"",""MEAN""),FMA_EPS(+1,-3AM,,,,""PORTAGG"",""MEAN""))")</f>
        <v>-5.1538334040880303</v>
      </c>
      <c r="O25" s="3" cm="1">
        <f t="array" ref="O25">_xll.FDS(C25,"FG_TOTAL_RETURNC(0,-3AM)")</f>
        <v>-0.65636039999999995</v>
      </c>
      <c r="P25" s="3" cm="1">
        <f t="array" ref="P25">_xll.FDS(C25,"FG_TOTAL_RETURNC(0,-6AM)")</f>
        <v>-5.9083104000000004</v>
      </c>
      <c r="Q25" s="6" cm="1">
        <f t="array" ref="Q25">_xll.FDS(A25,"P_PRICE(0)/P_PRICE_HIGH_PR(0,,,,,,""PRICE"",""CLOSE"",""52W"")")</f>
        <v>0.75188180000000004</v>
      </c>
      <c r="R25" s="6" cm="1">
        <f t="array" ref="R25">_xll.FDS(A25,"P_PRICE(0)/P_PRICE_LOW_PR(0,,,,,,""PRICE"",""CLOSE"",""52W"")")</f>
        <v>1.0409108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9</v>
      </c>
      <c r="F26" cm="1">
        <f t="array" ref="F26">_xll.FDS(C26,"FMA_COS_DOWN(""EPS"",""1M"",+1,0,,,""PORTAGG"",""MEANR"")")</f>
        <v>18</v>
      </c>
      <c r="G26" cm="1">
        <f t="array" ref="G26">_xll.FDS(A26,"COUNT(OS_TOP_HLDG_NAME(ALL,0D,,MTD,,ALL,EQ))")</f>
        <v>38</v>
      </c>
      <c r="H26" s="6">
        <f t="shared" si="2"/>
        <v>0.23684210526315788</v>
      </c>
      <c r="I26" s="6">
        <f t="shared" si="3"/>
        <v>0.47368421052631576</v>
      </c>
      <c r="J26" s="6">
        <f t="shared" si="4"/>
        <v>-0.23684210526315788</v>
      </c>
      <c r="K26" s="5" cm="1">
        <f t="array" ref="K26">_xll.FDS(A26,"FMA_PCT_ABOVE_MAVG(200,0,,,,""PORTAGG"")")/100</f>
        <v>0.44736842105263203</v>
      </c>
      <c r="L26" s="11" cm="1">
        <f t="array" ref="L26">_xll.FDSB(A26,"PERCENT_CHANGE(FMA_EPS(+1,0,,,,""PORTAGG"",""MEAN""),FMA_EPS(+1,-1AM,,,,""PORTAGG"",""MEAN""))")</f>
        <v>-5.1443015083961896</v>
      </c>
      <c r="M26" s="11" cm="1">
        <f t="array" ref="M26">_xll.FDSB(A26,"PERCENT_CHANGE(FMA_EPS(+1,0,,,,""PORTAGG"",""MEAN""),FMA_EPS(+1,-3AM,,,,""PORTAGG"",""MEAN""))")</f>
        <v>-11.140833067060401</v>
      </c>
      <c r="O26" s="3" cm="1">
        <f t="array" ref="O26">_xll.FDS(C26,"FG_TOTAL_RETURNC(0,-3AM)")</f>
        <v>9.1037750000000006</v>
      </c>
      <c r="P26" s="3" cm="1">
        <f t="array" ref="P26">_xll.FDS(C26,"FG_TOTAL_RETURNC(0,-6AM)")</f>
        <v>-10.751003000000001</v>
      </c>
      <c r="Q26" s="6" cm="1">
        <f t="array" ref="Q26">_xll.FDS(A26,"P_PRICE(0)/P_PRICE_HIGH_PR(0,,,,,,""PRICE"",""CLOSE"",""52W"")")</f>
        <v>0.81743030000000005</v>
      </c>
      <c r="R26" s="6" cm="1">
        <f t="array" ref="R26">_xll.FDS(A26,"P_PRICE(0)/P_PRICE_LOW_PR(0,,,,,,""PRICE"",""CLOSE"",""52W"")")</f>
        <v>1.0835942000000001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68</v>
      </c>
      <c r="F27" cm="1">
        <f t="array" ref="F27">_xll.FDS(C27,"FMA_COS_DOWN(""EPS"",""1M"",+1,0,,,""PORTAGG"",""MEANR"")")</f>
        <v>101</v>
      </c>
      <c r="G27" cm="1">
        <f t="array" ref="G27">_xll.FDS(A27,"COUNT(OS_TOP_HLDG_NAME(ALL,0D,,MTD,,ALL,EQ))")</f>
        <v>256</v>
      </c>
      <c r="H27" s="6">
        <f t="shared" si="2"/>
        <v>0.265625</v>
      </c>
      <c r="I27" s="6">
        <f t="shared" si="3"/>
        <v>0.39453125</v>
      </c>
      <c r="J27" s="6">
        <f t="shared" si="4"/>
        <v>-0.12890625</v>
      </c>
      <c r="K27" s="5" cm="1">
        <f t="array" ref="K27">_xll.FDS(A27,"FMA_PCT_ABOVE_MAVG(200,0,,,,""PORTAGG"")")/100</f>
        <v>0.532258064516129</v>
      </c>
      <c r="L27" s="11" cm="1">
        <f t="array" ref="L27">_xll.FDSB(A27,"PERCENT_CHANGE(FMA_EPS(+1,0,,,,""PORTAGG"",""MEAN""),FMA_EPS(+1,-1AM,,,,""PORTAGG"",""MEAN""))")</f>
        <v>-1.65718827351349</v>
      </c>
      <c r="M27" s="11" cm="1">
        <f t="array" ref="M27">_xll.FDSB(A27,"PERCENT_CHANGE(FMA_EPS(+1,0,,,,""PORTAGG"",""MEAN""),FMA_EPS(+1,-3AM,,,,""PORTAGG"",""MEAN""))")</f>
        <v>-2.7616345645930598</v>
      </c>
      <c r="O27" s="3" cm="1">
        <f t="array" ref="O27">_xll.FDS(C27,"FG_TOTAL_RETURNC(0,-3AM)")</f>
        <v>7.1412800000000001</v>
      </c>
      <c r="P27" s="3" cm="1">
        <f t="array" ref="P27">_xll.FDS(C27,"FG_TOTAL_RETURNC(0,-6AM)")</f>
        <v>-1.4852822000000001</v>
      </c>
      <c r="Q27" s="6" cm="1">
        <f t="array" ref="Q27">_xll.FDS(A27,"P_PRICE(0)/P_PRICE_HIGH_PR(0,,,,,,""PRICE"",""CLOSE"",""52W"")")</f>
        <v>0.87243426000000002</v>
      </c>
      <c r="R27" s="6" cm="1">
        <f t="array" ref="R27">_xll.FDS(A27,"P_PRICE(0)/P_PRICE_LOW_PR(0,,,,,,""PRICE"",""CLOSE"",""52W"")")</f>
        <v>1.0824206000000001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8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0.1951219512195122</v>
      </c>
      <c r="I28" s="6">
        <f t="shared" si="3"/>
        <v>0.6097560975609756</v>
      </c>
      <c r="J28" s="6">
        <f t="shared" si="4"/>
        <v>-0.41463414634146339</v>
      </c>
      <c r="K28" s="5" cm="1">
        <f t="array" ref="K28">_xll.FDS(A28,"FMA_PCT_ABOVE_MAVG(200,0,,,,""PORTAGG"")")/100</f>
        <v>2.7027027027027001E-2</v>
      </c>
      <c r="L28" s="11" cm="1">
        <f t="array" ref="L28">_xll.FDSB(A28,"PERCENT_CHANGE(FMA_EPS(+1,0,,,,""PORTAGG"",""MEAN""),FMA_EPS(+1,-1AM,,,,""PORTAGG"",""MEAN""))")</f>
        <v>-19.995095834816599</v>
      </c>
      <c r="M28" s="11" cm="1">
        <f t="array" ref="M28">_xll.FDSB(A28,"PERCENT_CHANGE(FMA_EPS(+1,0,,,,""PORTAGG"",""MEAN""),FMA_EPS(+1,-3AM,,,,""PORTAGG"",""MEAN""))")</f>
        <v>-36.697094588462498</v>
      </c>
      <c r="O28" s="3" cm="1">
        <f t="array" ref="O28">_xll.FDS(C28,"FG_TOTAL_RETURNC(0,-3AM)")</f>
        <v>-11.718035</v>
      </c>
      <c r="P28" s="3" cm="1">
        <f t="array" ref="P28">_xll.FDS(C28,"FG_TOTAL_RETURNC(0,-6AM)")</f>
        <v>-32.095170000000003</v>
      </c>
      <c r="Q28" s="6" cm="1">
        <f t="array" ref="Q28">_xll.FDS(A28,"P_PRICE(0)/P_PRICE_HIGH_PR(0,,,,,,""PRICE"",""CLOSE"",""52W"")")</f>
        <v>0.60593770000000002</v>
      </c>
      <c r="R28" s="6" cm="1">
        <f t="array" ref="R28">_xll.FDS(A28,"P_PRICE(0)/P_PRICE_LOW_PR(0,,,,,,""PRICE"",""CLOSE"",""52W"")")</f>
        <v>1.0605830000000001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8</v>
      </c>
      <c r="F29" cm="1">
        <f t="array" ref="F29">_xll.FDS(C29,"FMA_COS_DOWN(""EPS"",""1M"",+1,0,,,""PORTAGG"",""MEANR"")")</f>
        <v>25</v>
      </c>
      <c r="G29" cm="1">
        <f t="array" ref="G29">_xll.FDS(A29,"COUNT(OS_TOP_HLDG_NAME(ALL,0D,,MTD,,ALL,EQ))")</f>
        <v>49</v>
      </c>
      <c r="H29" s="6">
        <f t="shared" si="2"/>
        <v>0.16326530612244897</v>
      </c>
      <c r="I29" s="6">
        <f t="shared" si="3"/>
        <v>0.51020408163265307</v>
      </c>
      <c r="J29" s="6">
        <f t="shared" si="4"/>
        <v>-0.34693877551020413</v>
      </c>
      <c r="K29" s="5" cm="1">
        <f t="array" ref="K29">_xll.FDS(A29,"FMA_PCT_ABOVE_MAVG(200,0,,,,""PORTAGG"")")/100</f>
        <v>0.48979591836734698</v>
      </c>
      <c r="L29" s="11" cm="1">
        <f t="array" ref="L29">_xll.FDSB(A29,"PERCENT_CHANGE(FMA_EPS(+1,0,,,,""PORTAGG"",""MEAN""),FMA_EPS(+1,-1AM,,,,""PORTAGG"",""MEAN""))")</f>
        <v>-4.389996925518</v>
      </c>
      <c r="M29" s="11" cm="1">
        <f t="array" ref="M29">_xll.FDSB(A29,"PERCENT_CHANGE(FMA_EPS(+1,0,,,,""PORTAGG"",""MEAN""),FMA_EPS(+1,-3AM,,,,""PORTAGG"",""MEAN""))")</f>
        <v>-8.7349685890747306</v>
      </c>
      <c r="O29" s="3" cm="1">
        <f t="array" ref="O29">_xll.FDS(C29,"FG_TOTAL_RETURNC(0,-3AM)")</f>
        <v>0.70801972999999996</v>
      </c>
      <c r="P29" s="3" cm="1">
        <f t="array" ref="P29">_xll.FDS(C29,"FG_TOTAL_RETURNC(0,-6AM)")</f>
        <v>-14.966732</v>
      </c>
      <c r="Q29" s="6" cm="1">
        <f t="array" ref="Q29">_xll.FDS(A29,"P_PRICE(0)/P_PRICE_HIGH_PR(0,,,,,,""PRICE"",""CLOSE"",""52W"")")</f>
        <v>0.78612393000000003</v>
      </c>
      <c r="R29" s="6" cm="1">
        <f t="array" ref="R29">_xll.FDS(A29,"P_PRICE(0)/P_PRICE_LOW_PR(0,,,,,,""PRICE"",""CLOSE"",""52W"")")</f>
        <v>1.0053604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12</v>
      </c>
      <c r="F30" cm="1">
        <f t="array" ref="F30">_xll.FDS(C30,"FMA_COS_DOWN(""EPS"",""1M"",+1,0,,,""PORTAGG"",""MEANR"")")</f>
        <v>9</v>
      </c>
      <c r="G30" cm="1">
        <f t="array" ref="G30">_xll.FDS(A30,"COUNT(OS_TOP_HLDG_NAME(ALL,0D,,MTD,,ALL,EQ))")</f>
        <v>25</v>
      </c>
      <c r="H30" s="6">
        <f t="shared" si="2"/>
        <v>0.48</v>
      </c>
      <c r="I30" s="6">
        <f t="shared" si="3"/>
        <v>0.36</v>
      </c>
      <c r="J30" s="6">
        <f t="shared" si="4"/>
        <v>0.12</v>
      </c>
      <c r="K30" s="5" cm="1">
        <f t="array" ref="K30">_xll.FDS(A30,"FMA_PCT_ABOVE_MAVG(200,0,,,,""PORTAGG"")")/100</f>
        <v>0.44</v>
      </c>
      <c r="L30" s="11" cm="1">
        <f t="array" ref="L30">_xll.FDSB(A30,"PERCENT_CHANGE(FMA_EPS(+1,0,,,,""PORTAGG"",""MEAN""),FMA_EPS(+1,-1AM,,,,""PORTAGG"",""MEAN""))")</f>
        <v>-2.6758221311173198</v>
      </c>
      <c r="M30" s="11" cm="1">
        <f t="array" ref="M30">_xll.FDSB(A30,"PERCENT_CHANGE(FMA_EPS(+1,0,,,,""PORTAGG"",""MEAN""),FMA_EPS(+1,-3AM,,,,""PORTAGG"",""MEAN""))")</f>
        <v>-10.8213841041454</v>
      </c>
      <c r="O30" s="3" cm="1">
        <f t="array" ref="O30">_xll.FDS(C30,"FG_TOTAL_RETURNC(0,-3AM)")</f>
        <v>1.9440651</v>
      </c>
      <c r="P30" s="3" cm="1">
        <f t="array" ref="P30">_xll.FDS(C30,"FG_TOTAL_RETURNC(0,-6AM)")</f>
        <v>-4.3264810000000002</v>
      </c>
      <c r="Q30" s="6" cm="1">
        <f t="array" ref="Q30">_xll.FDS(A30,"P_PRICE(0)/P_PRICE_HIGH_PR(0,,,,,,""PRICE"",""CLOSE"",""52W"")")</f>
        <v>0.89235215999999995</v>
      </c>
      <c r="R30" s="6" cm="1">
        <f t="array" ref="R30">_xll.FDS(A30,"P_PRICE(0)/P_PRICE_LOW_PR(0,,,,,,""PRICE"",""CLOSE"",""52W"")")</f>
        <v>1.0877399999999999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10</v>
      </c>
      <c r="F31" cm="1">
        <f t="array" ref="F31">_xll.FDS(C31,"FMA_COS_DOWN(""EPS"",""1M"",+1,0,,,""PORTAGG"",""MEANR"")")</f>
        <v>42</v>
      </c>
      <c r="G31" cm="1">
        <f t="array" ref="G31">_xll.FDS(A31,"COUNT(OS_TOP_HLDG_NAME(ALL,0D,,MTD,,ALL,EQ))")</f>
        <v>55</v>
      </c>
      <c r="H31" s="6">
        <f t="shared" si="2"/>
        <v>0.18181818181818182</v>
      </c>
      <c r="I31" s="6">
        <f t="shared" si="3"/>
        <v>0.76363636363636367</v>
      </c>
      <c r="J31" s="6">
        <f t="shared" si="4"/>
        <v>-0.58181818181818179</v>
      </c>
      <c r="K31" s="5" cm="1">
        <f t="array" ref="K31">_xll.FDS(A31,"FMA_PCT_ABOVE_MAVG(200,0,,,,""PORTAGG"")")/100</f>
        <v>0.375</v>
      </c>
      <c r="L31" s="11" cm="1">
        <f t="array" ref="L31">_xll.FDSB(A31,"PERCENT_CHANGE(FMA_EPS(+1,0,,,,""PORTAGG"",""MEAN""),FMA_EPS(+1,-1AM,,,,""PORTAGG"",""MEAN""))")</f>
        <v>-7.5410659938820697</v>
      </c>
      <c r="M31" s="11" cm="1">
        <f t="array" ref="M31">_xll.FDSB(A31,"PERCENT_CHANGE(FMA_EPS(+1,0,,,,""PORTAGG"",""MEAN""),FMA_EPS(+1,-3AM,,,,""PORTAGG"",""MEAN""))")</f>
        <v>-21.555952818727</v>
      </c>
      <c r="O31" s="3" cm="1">
        <f t="array" ref="O31">_xll.FDS(C31,"FG_TOTAL_RETURNC(0,-3AM)")</f>
        <v>-1.3325453</v>
      </c>
      <c r="P31" s="3" cm="1">
        <f t="array" ref="P31">_xll.FDS(C31,"FG_TOTAL_RETURNC(0,-6AM)")</f>
        <v>-9.3001959999999997</v>
      </c>
      <c r="Q31" s="6" cm="1">
        <f t="array" ref="Q31">_xll.FDS(A31,"P_PRICE(0)/P_PRICE_HIGH_PR(0,,,,,,""PRICE"",""CLOSE"",""52W"")")</f>
        <v>0.86372804999999997</v>
      </c>
      <c r="R31" s="6" cm="1">
        <f t="array" ref="R31">_xll.FDS(A31,"P_PRICE(0)/P_PRICE_LOW_PR(0,,,,,,""PRICE"",""CLOSE"",""52W"")")</f>
        <v>1.1425008999999999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40</v>
      </c>
      <c r="G32" cm="1">
        <f t="array" ref="G32">_xll.FDS(A32,"COUNT(OS_TOP_HLDG_NAME(ALL,0D,,MTD,,ALL,EQ))")</f>
        <v>102</v>
      </c>
      <c r="H32" s="6">
        <f t="shared" si="2"/>
        <v>0.24509803921568626</v>
      </c>
      <c r="I32" s="6">
        <f t="shared" si="3"/>
        <v>0.39215686274509803</v>
      </c>
      <c r="J32" s="6">
        <f t="shared" si="4"/>
        <v>-0.14705882352941177</v>
      </c>
      <c r="K32" s="5" cm="1">
        <f t="array" ref="K32">_xll.FDS(A32,"FMA_PCT_ABOVE_MAVG(200,0,,,,""PORTAGG"")")/100</f>
        <v>0.22772277227722801</v>
      </c>
      <c r="L32" s="11" cm="1">
        <f t="array" ref="L32">_xll.FDSB(A32,"PERCENT_CHANGE(FMA_EPS(+1,0,,,,""PORTAGG"",""MEAN""),FMA_EPS(+1,-1AM,,,,""PORTAGG"",""MEAN""))")</f>
        <v>-1.2017948346016101</v>
      </c>
      <c r="M32" s="11" cm="1">
        <f t="array" ref="M32">_xll.FDSB(A32,"PERCENT_CHANGE(FMA_EPS(+1,0,,,,""PORTAGG"",""MEAN""),FMA_EPS(+1,-3AM,,,,""PORTAGG"",""MEAN""))")</f>
        <v>-9.3471152546909195</v>
      </c>
      <c r="O32" s="3" cm="1">
        <f t="array" ref="O32">_xll.FDS(C32,"FG_TOTAL_RETURNC(0,-3AM)")</f>
        <v>11.007118</v>
      </c>
      <c r="P32" s="3" cm="1">
        <f t="array" ref="P32">_xll.FDS(C32,"FG_TOTAL_RETURNC(0,-6AM)")</f>
        <v>-15.450870500000001</v>
      </c>
      <c r="Q32" s="6" cm="1">
        <f t="array" ref="Q32">_xll.FDS(A32,"P_PRICE(0)/P_PRICE_HIGH_PR(0,,,,,,""PRICE"",""CLOSE"",""52W"")")</f>
        <v>0.71414392999999998</v>
      </c>
      <c r="R32" s="6" cm="1">
        <f t="array" ref="R32">_xll.FDS(A32,"P_PRICE(0)/P_PRICE_LOW_PR(0,,,,,,""PRICE"",""CLOSE"",""52W"")")</f>
        <v>1.1189735999999999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14</v>
      </c>
      <c r="F33" cm="1">
        <f t="array" ref="F33">_xll.FDS(C33,"FMA_COS_DOWN(""EPS"",""1M"",+1,0,,,""PORTAGG"",""MEANR"")")</f>
        <v>12</v>
      </c>
      <c r="G33" cm="1">
        <f t="array" ref="G33">_xll.FDS(A33,"COUNT(OS_TOP_HLDG_NAME(ALL,0D,,MTD,,ALL,EQ))")</f>
        <v>39</v>
      </c>
      <c r="H33" s="6">
        <f t="shared" si="2"/>
        <v>0.35897435897435898</v>
      </c>
      <c r="I33" s="6">
        <f t="shared" si="3"/>
        <v>0.30769230769230771</v>
      </c>
      <c r="J33" s="6">
        <f t="shared" si="4"/>
        <v>5.1282051282051266E-2</v>
      </c>
      <c r="K33" s="5" cm="1">
        <f t="array" ref="K33">_xll.FDS(A33,"FMA_PCT_ABOVE_MAVG(200,0,,,,""PORTAGG"")")/100</f>
        <v>0.230769230769231</v>
      </c>
      <c r="L33" s="11" cm="1">
        <f t="array" ref="L33">_xll.FDSB(A33,"PERCENT_CHANGE(FMA_EPS(+1,0,,,,""PORTAGG"",""MEAN""),FMA_EPS(+1,-1AM,,,,""PORTAGG"",""MEAN""))")</f>
        <v>-10.1723860699972</v>
      </c>
      <c r="M33" s="11" cm="1">
        <f t="array" ref="M33">_xll.FDSB(A33,"PERCENT_CHANGE(FMA_EPS(+1,0,,,,""PORTAGG"",""MEAN""),FMA_EPS(+1,-3AM,,,,""PORTAGG"",""MEAN""))")</f>
        <v>-26.666480907650801</v>
      </c>
      <c r="O33" s="3" cm="1">
        <f t="array" ref="O33">_xll.FDS(C33,"FG_TOTAL_RETURNC(0,-3AM)")</f>
        <v>9.5607760000000006</v>
      </c>
      <c r="P33" s="3" cm="1">
        <f t="array" ref="P33">_xll.FDS(C33,"FG_TOTAL_RETURNC(0,-6AM)")</f>
        <v>-28.180664</v>
      </c>
      <c r="Q33" s="6" cm="1">
        <f t="array" ref="Q33">_xll.FDS(A33,"P_PRICE(0)/P_PRICE_HIGH_PR(0,,,,,,""PRICE"",""CLOSE"",""52W"")")</f>
        <v>0.57062219999999997</v>
      </c>
      <c r="R33" s="6" cm="1">
        <f t="array" ref="R33">_xll.FDS(A33,"P_PRICE(0)/P_PRICE_LOW_PR(0,,,,,,""PRICE"",""CLOSE"",""52W"")")</f>
        <v>1.1108669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13</v>
      </c>
      <c r="F34" cm="1">
        <f t="array" ref="F34">_xll.FDS(C34,"FMA_COS_DOWN(""EPS"",""1M"",+1,0,,,""PORTAGG"",""MEANR"")")</f>
        <v>12</v>
      </c>
      <c r="G34" cm="1">
        <f t="array" ref="G34">_xll.FDS(A34,"COUNT(OS_TOP_HLDG_NAME(ALL,0D,,MTD,,ALL,EQ))")</f>
        <v>31</v>
      </c>
      <c r="H34" s="6">
        <f t="shared" si="2"/>
        <v>0.41935483870967744</v>
      </c>
      <c r="I34" s="6">
        <f t="shared" si="3"/>
        <v>0.38709677419354838</v>
      </c>
      <c r="J34" s="6">
        <f t="shared" si="4"/>
        <v>3.2258064516129059E-2</v>
      </c>
      <c r="K34" s="5" cm="1">
        <f t="array" ref="K34">_xll.FDS(A34,"FMA_PCT_ABOVE_MAVG(200,0,,,,""PORTAGG"")")/100</f>
        <v>0.12903225806451599</v>
      </c>
      <c r="L34" s="11" cm="1">
        <f t="array" ref="L34">_xll.FDSB(A34,"PERCENT_CHANGE(FMA_EPS(+1,0,,,,""PORTAGG"",""MEAN""),FMA_EPS(+1,-1AM,,,,""PORTAGG"",""MEAN""))")</f>
        <v>-2.86141844461806E-2</v>
      </c>
      <c r="M34" s="11" cm="1">
        <f t="array" ref="M34">_xll.FDSB(A34,"PERCENT_CHANGE(FMA_EPS(+1,0,,,,""PORTAGG"",""MEAN""),FMA_EPS(+1,-3AM,,,,""PORTAGG"",""MEAN""))")</f>
        <v>-0.42880795044012399</v>
      </c>
      <c r="O34" s="3" cm="1">
        <f t="array" ref="O34">_xll.FDS(C34,"FG_TOTAL_RETURNC(0,-3AM)")</f>
        <v>1.3987064</v>
      </c>
      <c r="P34" s="3" cm="1">
        <f t="array" ref="P34">_xll.FDS(C34,"FG_TOTAL_RETURNC(0,-6AM)")</f>
        <v>-4.7932205000000003</v>
      </c>
      <c r="Q34" s="6" cm="1">
        <f t="array" ref="Q34">_xll.FDS(A34,"P_PRICE(0)/P_PRICE_HIGH_PR(0,,,,,,""PRICE"",""CLOSE"",""52W"")")</f>
        <v>0.86136913000000004</v>
      </c>
      <c r="R34" s="6" cm="1">
        <f t="array" ref="R34">_xll.FDS(A34,"P_PRICE(0)/P_PRICE_LOW_PR(0,,,,,,""PRICE"",""CLOSE"",""52W"")")</f>
        <v>1.0726108999999999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16</v>
      </c>
      <c r="F35" cm="1">
        <f t="array" ref="F35">_xll.FDS(C35,"FMA_COS_DOWN(""EPS"",""1M"",+1,0,,,""PORTAGG"",""MEANR"")")</f>
        <v>11</v>
      </c>
      <c r="G35" cm="1">
        <f t="array" ref="G35">_xll.FDS(A35,"COUNT(OS_TOP_HLDG_NAME(ALL,0D,,MTD,,ALL,EQ))")</f>
        <v>41</v>
      </c>
      <c r="H35" s="6">
        <f t="shared" si="2"/>
        <v>0.3902439024390244</v>
      </c>
      <c r="I35" s="6">
        <f t="shared" si="3"/>
        <v>0.26829268292682928</v>
      </c>
      <c r="J35" s="6">
        <f t="shared" si="4"/>
        <v>0.12195121951219512</v>
      </c>
      <c r="K35" s="5" cm="1">
        <f t="array" ref="K35">_xll.FDS(A35,"FMA_PCT_ABOVE_MAVG(200,0,,,,""PORTAGG"")")/100</f>
        <v>0.48780487804877998</v>
      </c>
      <c r="L35" s="11" cm="1">
        <f t="array" ref="L35">_xll.FDSB(A35,"PERCENT_CHANGE(FMA_EPS(+1,0,,,,""PORTAGG"",""MEAN""),FMA_EPS(+1,-1AM,,,,""PORTAGG"",""MEAN""))")</f>
        <v>-10.2684143549219</v>
      </c>
      <c r="M35" s="11" cm="1">
        <f t="array" ref="M35">_xll.FDSB(A35,"PERCENT_CHANGE(FMA_EPS(+1,0,,,,""PORTAGG"",""MEAN""),FMA_EPS(+1,-3AM,,,,""PORTAGG"",""MEAN""))")</f>
        <v>-28.931727628091899</v>
      </c>
      <c r="O35" s="3" cm="1">
        <f t="array" ref="O35">_xll.FDS(C35,"FG_TOTAL_RETURNC(0,-3AM)")</f>
        <v>17.169046000000002</v>
      </c>
      <c r="P35" s="3" cm="1">
        <f t="array" ref="P35">_xll.FDS(C35,"FG_TOTAL_RETURNC(0,-6AM)")</f>
        <v>4.9916505999999998</v>
      </c>
      <c r="Q35" s="6" cm="1">
        <f t="array" ref="Q35">_xll.FDS(A35,"P_PRICE(0)/P_PRICE_HIGH_PR(0,,,,,,""PRICE"",""CLOSE"",""52W"")")</f>
        <v>0.91306069999999995</v>
      </c>
      <c r="R35" s="6" cm="1">
        <f t="array" ref="R35">_xll.FDS(A35,"P_PRICE(0)/P_PRICE_LOW_PR(0,,,,,,""PRICE"",""CLOSE"",""52W"")")</f>
        <v>1.207714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35</v>
      </c>
      <c r="F36" cm="1">
        <f t="array" ref="F36">_xll.FDS(C36,"FMA_COS_DOWN(""EPS"",""1M"",+1,0,,,""PORTAGG"",""MEANR"")")</f>
        <v>33</v>
      </c>
      <c r="G36" cm="1">
        <f t="array" ref="G36">_xll.FDS(A36,"COUNT(OS_TOP_HLDG_NAME(ALL,0D,,MTD,,ALL,EQ))")</f>
        <v>161</v>
      </c>
      <c r="H36" s="6">
        <f t="shared" si="2"/>
        <v>0.21739130434782608</v>
      </c>
      <c r="I36" s="6">
        <f t="shared" si="3"/>
        <v>0.20496894409937888</v>
      </c>
      <c r="J36" s="6">
        <f t="shared" si="4"/>
        <v>1.2422360248447201E-2</v>
      </c>
      <c r="K36" s="5" cm="1">
        <f t="array" ref="K36">_xll.FDS(A36,"FMA_PCT_ABOVE_MAVG(200,0,,,,""PORTAGG"")")/100</f>
        <v>0.84177215189873389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-1.1882225154958499</v>
      </c>
      <c r="O36" s="3" cm="1">
        <f t="array" ref="O36">_xll.FDS(C36,"FG_TOTAL_RETURNC(0,-3AM)")</f>
        <v>14.049588999999999</v>
      </c>
      <c r="P36" s="3" cm="1">
        <f t="array" ref="P36">_xll.FDS(C36,"FG_TOTAL_RETURNC(0,-6AM)")</f>
        <v>3.2502412999999999</v>
      </c>
      <c r="Q36" s="6" cm="1">
        <f t="array" ref="Q36">_xll.FDS(A36,"P_PRICE(0)/P_PRICE_HIGH_PR(0,,,,,,""PRICE"",""CLOSE"",""52W"")")</f>
        <v>0.92970467000000001</v>
      </c>
      <c r="R36" s="6" cm="1">
        <f t="array" ref="R36">_xll.FDS(A36,"P_PRICE(0)/P_PRICE_LOW_PR(0,,,,,,""PRICE"",""CLOSE"",""52W"")")</f>
        <v>1.1876142999999999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32</v>
      </c>
      <c r="F37" cm="1">
        <f t="array" ref="F37">_xll.FDS(C37,"FMA_COS_DOWN(""EPS"",""1M"",+1,0,,,""PORTAGG"",""MEANR"")")</f>
        <v>14</v>
      </c>
      <c r="G37" cm="1">
        <f t="array" ref="G37">_xll.FDS(A37,"COUNT(OS_TOP_HLDG_NAME(ALL,0D,,MTD,,ALL,EQ))")</f>
        <v>104</v>
      </c>
      <c r="H37" s="6">
        <f t="shared" si="2"/>
        <v>0.30769230769230771</v>
      </c>
      <c r="I37" s="6">
        <f t="shared" si="3"/>
        <v>0.13461538461538461</v>
      </c>
      <c r="J37" s="6">
        <f t="shared" si="4"/>
        <v>0.1730769230769231</v>
      </c>
      <c r="K37" s="5" cm="1">
        <f t="array" ref="K37">_xll.FDS(A37,"FMA_PCT_ABOVE_MAVG(200,0,,,,""PORTAGG"")")/100</f>
        <v>0.55339805825242694</v>
      </c>
      <c r="L37" s="11" cm="1">
        <f t="array" ref="L37">_xll.FDSB(A37,"PERCENT_CHANGE(FMA_EPS(+1,0,,,,""PORTAGG"",""MEAN""),FMA_EPS(+1,-1AM,,,,""PORTAGG"",""MEAN""))")</f>
        <v>-0.23129907409977099</v>
      </c>
      <c r="M37" s="11" cm="1">
        <f t="array" ref="M37">_xll.FDSB(A37,"PERCENT_CHANGE(FMA_EPS(+1,0,,,,""PORTAGG"",""MEAN""),FMA_EPS(+1,-3AM,,,,""PORTAGG"",""MEAN""))")</f>
        <v>-1.49371865564488</v>
      </c>
      <c r="O37" s="3" cm="1">
        <f t="array" ref="O37">_xll.FDS(C37,"FG_TOTAL_RETURNC(0,-3AM)")</f>
        <v>15.081739000000001</v>
      </c>
      <c r="P37" s="3" cm="1">
        <f t="array" ref="P37">_xll.FDS(C37,"FG_TOTAL_RETURNC(0,-6AM)")</f>
        <v>3.5507680000000001</v>
      </c>
      <c r="Q37" s="6" cm="1">
        <f t="array" ref="Q37">_xll.FDS(A37,"P_PRICE(0)/P_PRICE_HIGH_PR(0,,,,,,""PRICE"",""CLOSE"",""52W"")")</f>
        <v>0.94728190000000001</v>
      </c>
      <c r="R37" s="6" cm="1">
        <f t="array" ref="R37">_xll.FDS(A37,"P_PRICE(0)/P_PRICE_LOW_PR(0,,,,,,""PRICE"",""CLOSE"",""52W"")")</f>
        <v>1.1901872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K183" workbookViewId="0">
      <selection activeCell="C217" sqref="C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64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45331</v>
      </c>
      <c r="C6" cm="1">
        <f t="array" ref="C6:C206">_xll.FDS(C5,"P_PRICE(0,-200D)")</f>
        <v>34.61</v>
      </c>
      <c r="D6" cm="1">
        <f t="array" ref="D6:D206">_xll.FDS(D5,"P_PRICE(0,-200D)")</f>
        <v>47.81</v>
      </c>
      <c r="E6" cm="1">
        <f t="array" ref="E6:E206">_xll.FDS(E5,"P_PRICE(0,-200D)")</f>
        <v>39.729999999999997</v>
      </c>
      <c r="F6" cm="1">
        <f t="array" ref="F6:F206">_xll.FDS(F5,"P_PRICE(0,-200D)")</f>
        <v>184.4</v>
      </c>
      <c r="G6" cm="1">
        <f t="array" ref="G6:G206">_xll.FDS(G5,"P_PRICE(0,-200D)")</f>
        <v>116.95</v>
      </c>
      <c r="H6" cm="1">
        <f t="array" ref="H6:H206">_xll.FDS(H5,"P_PRICE(0,-200D)")</f>
        <v>117.37</v>
      </c>
      <c r="I6" cm="1">
        <f t="array" ref="I6:I206">_xll.FDS(I5,"P_PRICE(0,-200D)")</f>
        <v>128.21</v>
      </c>
      <c r="J6" cm="1">
        <f t="array" ref="J6:J206">_xll.FDS(J5,"P_PRICE(0,-200D)")</f>
        <v>124.66</v>
      </c>
      <c r="K6" cm="1">
        <f t="array" ref="K6:K206">_xll.FDS(K5,"P_PRICE(0,-200D)")</f>
        <v>273.12</v>
      </c>
      <c r="L6" cm="1">
        <f t="array" ref="L6:L206">_xll.FDS(L5,"P_PRICE(0,-200D)")</f>
        <v>103.18</v>
      </c>
      <c r="M6" cm="1">
        <f t="array" ref="M6:M206">_xll.FDS(M5,"P_PRICE(0,-200D)")</f>
        <v>207.84</v>
      </c>
      <c r="N6" cm="1">
        <f t="array" ref="N6:N206">_xll.FDS(N5,"P_PRICE(0,-200D)")</f>
        <v>442.01</v>
      </c>
      <c r="O6" cm="1">
        <f t="array" ref="O6:O206">_xll.FDS(O5,"P_PRICE(0,-200D)")</f>
        <v>55.25</v>
      </c>
      <c r="P6" cm="1">
        <f t="array" ref="P6:P206">_xll.FDS(P5,"P_PRICE(0,-200D)")</f>
        <v>203.85</v>
      </c>
      <c r="Q6" cm="1">
        <f t="array" ref="Q6:Q206">_xll.FDS(Q5,"P_PRICE(0,-200D)")</f>
        <v>144.01</v>
      </c>
      <c r="R6" cm="1">
        <f t="array" ref="R6:R206">_xll.FDS(R5,"P_PRICE(0,-200D)")</f>
        <v>134.59</v>
      </c>
      <c r="S6" cm="1">
        <f t="array" ref="S6:S206">_xll.FDS(S5,"P_PRICE(0,-200D)")</f>
        <v>179.9</v>
      </c>
      <c r="T6" cm="1">
        <f t="array" ref="T6:T206">_xll.FDS(T5,"P_PRICE(0,-200D)")</f>
        <v>72.7</v>
      </c>
      <c r="U6" cm="1">
        <f t="array" ref="U6:U206">_xll.FDS(U5,"P_PRICE(0,-200D)")</f>
        <v>73.11</v>
      </c>
      <c r="V6" cm="1">
        <f t="array" ref="V6:V206">_xll.FDS(V5,"P_PRICE(0,-200D)")</f>
        <v>83.14</v>
      </c>
      <c r="W6" cm="1">
        <f t="array" ref="W6:W206">_xll.FDS(W5,"P_PRICE(0,-200D)")</f>
        <v>26.97</v>
      </c>
      <c r="X6" cm="1">
        <f t="array" ref="X6:X206">_xll.FDS(X5,"P_PRICE(0,-200D)")</f>
        <v>34.61</v>
      </c>
      <c r="Y6" cm="1">
        <f t="array" ref="Y6:Y206">_xll.FDS(Y5,"P_PRICE(0,-200D)")</f>
        <v>39.53</v>
      </c>
      <c r="Z6" cm="1">
        <f t="array" ref="Z6:Z206">_xll.FDS(Z5,"P_PRICE(0,-200D)")</f>
        <v>41.84</v>
      </c>
      <c r="AA6" cm="1">
        <f t="array" ref="AA6:AA206">_xll.FDS(AA5,"P_PRICE(0,-200D)")</f>
        <v>71.27</v>
      </c>
      <c r="AB6" cm="1">
        <f t="array" ref="AB6:AB206">_xll.FDS(AB5,"P_PRICE(0,-200D)")</f>
        <v>83.31</v>
      </c>
      <c r="AC6" cm="1">
        <f t="array" ref="AC6:AC206">_xll.FDS(AC5,"P_PRICE(0,-200D)")</f>
        <v>132.85</v>
      </c>
      <c r="AD6" cm="1">
        <f t="array" ref="AD6:AD206">_xll.FDS(AD5,"P_PRICE(0,-200D)")</f>
        <v>14.39</v>
      </c>
      <c r="AE6" cm="1">
        <f t="array" ref="AE6:AE206">_xll.FDS(AE5,"P_PRICE(0,-200D)")</f>
        <v>45.49</v>
      </c>
      <c r="AF6" cm="1">
        <f t="array" ref="AF6:AF206">_xll.FDS(AF5,"P_PRICE(0,-200D)")</f>
        <v>60.27</v>
      </c>
      <c r="AG6" cm="1">
        <f t="array" ref="AG6:AG206">_xll.FDS(AG5,"P_PRICE(0,-200D)")</f>
        <v>77.536199999999994</v>
      </c>
      <c r="AH6" cm="1">
        <f t="array" ref="AH6:AH206">_xll.FDS(AH5,"P_PRICE(0,-200D)")</f>
        <v>84.38</v>
      </c>
      <c r="AI6" cm="1">
        <f t="array" ref="AI6:AI206">_xll.FDS(AI5,"P_PRICE(0,-200D)")</f>
        <v>92.18</v>
      </c>
    </row>
    <row r="7" spans="2:35" x14ac:dyDescent="0.35">
      <c r="B7" s="2">
        <v>45330</v>
      </c>
      <c r="C7">
        <v>35.04</v>
      </c>
      <c r="D7">
        <v>47.41</v>
      </c>
      <c r="E7">
        <v>39.409999999999997</v>
      </c>
      <c r="F7">
        <v>183.6816</v>
      </c>
      <c r="G7">
        <v>116.77</v>
      </c>
      <c r="H7">
        <v>116.23</v>
      </c>
      <c r="I7">
        <v>126.8181</v>
      </c>
      <c r="J7">
        <v>124.45</v>
      </c>
      <c r="K7">
        <v>273.01</v>
      </c>
      <c r="L7">
        <v>103.1</v>
      </c>
      <c r="M7">
        <v>205.08</v>
      </c>
      <c r="N7">
        <v>437.19</v>
      </c>
      <c r="O7">
        <v>53.3416</v>
      </c>
      <c r="P7">
        <v>199.43</v>
      </c>
      <c r="Q7">
        <v>144.12</v>
      </c>
      <c r="R7">
        <v>134.25</v>
      </c>
      <c r="S7">
        <v>178.63</v>
      </c>
      <c r="T7">
        <v>71.73</v>
      </c>
      <c r="U7">
        <v>73.790000000000006</v>
      </c>
      <c r="V7">
        <v>82.96</v>
      </c>
      <c r="W7">
        <v>27.3</v>
      </c>
      <c r="X7">
        <v>35.04</v>
      </c>
      <c r="Y7">
        <v>39.729999999999997</v>
      </c>
      <c r="Z7">
        <v>41.69</v>
      </c>
      <c r="AA7">
        <v>71.16</v>
      </c>
      <c r="AB7">
        <v>84.61</v>
      </c>
      <c r="AC7">
        <v>133.84</v>
      </c>
      <c r="AD7">
        <v>14.18</v>
      </c>
      <c r="AE7">
        <v>44.1</v>
      </c>
      <c r="AF7">
        <v>60.04</v>
      </c>
      <c r="AG7">
        <v>76.362300000000005</v>
      </c>
      <c r="AH7">
        <v>84.25</v>
      </c>
      <c r="AI7">
        <v>92.13</v>
      </c>
    </row>
    <row r="8" spans="2:35" x14ac:dyDescent="0.35">
      <c r="B8" s="2">
        <v>45329</v>
      </c>
      <c r="C8">
        <v>35.25</v>
      </c>
      <c r="D8">
        <v>47.56</v>
      </c>
      <c r="E8">
        <v>39.29</v>
      </c>
      <c r="F8">
        <v>184.08</v>
      </c>
      <c r="G8">
        <v>116.75</v>
      </c>
      <c r="H8">
        <v>114.68</v>
      </c>
      <c r="I8">
        <v>126.01</v>
      </c>
      <c r="J8">
        <v>125.03</v>
      </c>
      <c r="K8">
        <v>271.05</v>
      </c>
      <c r="L8">
        <v>102.12</v>
      </c>
      <c r="M8">
        <v>204.44</v>
      </c>
      <c r="N8">
        <v>432.74</v>
      </c>
      <c r="O8">
        <v>51.92</v>
      </c>
      <c r="P8">
        <v>196.63</v>
      </c>
      <c r="Q8">
        <v>144.37</v>
      </c>
      <c r="R8">
        <v>133.72</v>
      </c>
      <c r="S8">
        <v>177.85</v>
      </c>
      <c r="T8">
        <v>70.67</v>
      </c>
      <c r="U8">
        <v>73.81</v>
      </c>
      <c r="V8">
        <v>83.07</v>
      </c>
      <c r="W8">
        <v>27.46</v>
      </c>
      <c r="X8">
        <v>35.25</v>
      </c>
      <c r="Y8">
        <v>40.01</v>
      </c>
      <c r="Z8">
        <v>41.21</v>
      </c>
      <c r="AA8">
        <v>71.88</v>
      </c>
      <c r="AB8">
        <v>83.75</v>
      </c>
      <c r="AC8">
        <v>132.22</v>
      </c>
      <c r="AD8">
        <v>14.26</v>
      </c>
      <c r="AE8">
        <v>44.16</v>
      </c>
      <c r="AF8">
        <v>60.47</v>
      </c>
      <c r="AG8">
        <v>76.991399999999999</v>
      </c>
      <c r="AH8">
        <v>83.57</v>
      </c>
      <c r="AI8">
        <v>91.21</v>
      </c>
    </row>
    <row r="9" spans="2:35" x14ac:dyDescent="0.35">
      <c r="B9" s="2">
        <v>45328</v>
      </c>
      <c r="C9">
        <v>35.659999999999997</v>
      </c>
      <c r="D9">
        <v>47.23</v>
      </c>
      <c r="E9">
        <v>39.450000000000003</v>
      </c>
      <c r="F9">
        <v>182.8237</v>
      </c>
      <c r="G9">
        <v>115.98</v>
      </c>
      <c r="H9">
        <v>114.56</v>
      </c>
      <c r="I9">
        <v>124.00530000000001</v>
      </c>
      <c r="J9">
        <v>124.11</v>
      </c>
      <c r="K9">
        <v>269.54000000000002</v>
      </c>
      <c r="L9">
        <v>100.76</v>
      </c>
      <c r="M9">
        <v>201.77</v>
      </c>
      <c r="N9">
        <v>425.93</v>
      </c>
      <c r="O9">
        <v>51.49</v>
      </c>
      <c r="P9">
        <v>192.74</v>
      </c>
      <c r="Q9">
        <v>143.97999999999999</v>
      </c>
      <c r="R9">
        <v>136.13999999999999</v>
      </c>
      <c r="S9">
        <v>175.88</v>
      </c>
      <c r="T9">
        <v>70.58</v>
      </c>
      <c r="U9">
        <v>73.88</v>
      </c>
      <c r="V9">
        <v>82.41</v>
      </c>
      <c r="W9">
        <v>27.72</v>
      </c>
      <c r="X9">
        <v>35.659999999999997</v>
      </c>
      <c r="Y9">
        <v>39.93</v>
      </c>
      <c r="Z9">
        <v>41.08</v>
      </c>
      <c r="AA9">
        <v>72.010000000000005</v>
      </c>
      <c r="AB9">
        <v>83.58</v>
      </c>
      <c r="AC9">
        <v>130.94999999999999</v>
      </c>
      <c r="AD9">
        <v>13.91</v>
      </c>
      <c r="AE9">
        <v>42.28</v>
      </c>
      <c r="AF9">
        <v>60.43</v>
      </c>
      <c r="AG9">
        <v>77.63</v>
      </c>
      <c r="AH9">
        <v>83.69</v>
      </c>
      <c r="AI9">
        <v>91.41</v>
      </c>
    </row>
    <row r="10" spans="2:35" x14ac:dyDescent="0.35">
      <c r="B10" s="2">
        <v>45327</v>
      </c>
      <c r="C10">
        <v>35.1</v>
      </c>
      <c r="D10">
        <v>47.01</v>
      </c>
      <c r="E10">
        <v>39.58</v>
      </c>
      <c r="F10">
        <v>182.41</v>
      </c>
      <c r="G10">
        <v>114.95</v>
      </c>
      <c r="H10">
        <v>113.49</v>
      </c>
      <c r="I10">
        <v>123.705</v>
      </c>
      <c r="J10">
        <v>123.18</v>
      </c>
      <c r="K10">
        <v>263.36</v>
      </c>
      <c r="L10">
        <v>100.71</v>
      </c>
      <c r="M10">
        <v>202.7</v>
      </c>
      <c r="N10">
        <v>426.66</v>
      </c>
      <c r="O10">
        <v>51.485999999999997</v>
      </c>
      <c r="P10">
        <v>194.95</v>
      </c>
      <c r="Q10">
        <v>142.43</v>
      </c>
      <c r="R10">
        <v>134.85</v>
      </c>
      <c r="S10">
        <v>174.82</v>
      </c>
      <c r="T10">
        <v>69.7</v>
      </c>
      <c r="U10">
        <v>73.709999999999994</v>
      </c>
      <c r="V10">
        <v>80.98</v>
      </c>
      <c r="W10">
        <v>27.36</v>
      </c>
      <c r="X10">
        <v>35.1</v>
      </c>
      <c r="Y10">
        <v>39.450000000000003</v>
      </c>
      <c r="Z10">
        <v>39.450000000000003</v>
      </c>
      <c r="AA10">
        <v>71.5</v>
      </c>
      <c r="AB10">
        <v>83.31</v>
      </c>
      <c r="AC10">
        <v>129.96</v>
      </c>
      <c r="AD10">
        <v>13.67</v>
      </c>
      <c r="AE10">
        <v>41.1</v>
      </c>
      <c r="AF10">
        <v>60.21</v>
      </c>
      <c r="AG10">
        <v>77.137699999999995</v>
      </c>
      <c r="AH10">
        <v>82.58</v>
      </c>
      <c r="AI10">
        <v>90.16</v>
      </c>
    </row>
    <row r="11" spans="2:35" x14ac:dyDescent="0.35">
      <c r="B11" s="2">
        <v>45324</v>
      </c>
      <c r="C11">
        <v>35.799999999999997</v>
      </c>
      <c r="D11">
        <v>47.07</v>
      </c>
      <c r="E11">
        <v>40.229999999999997</v>
      </c>
      <c r="F11">
        <v>184.06209999999999</v>
      </c>
      <c r="G11">
        <v>115.58</v>
      </c>
      <c r="H11">
        <v>115.42</v>
      </c>
      <c r="I11">
        <v>125.04</v>
      </c>
      <c r="J11">
        <v>123.63</v>
      </c>
      <c r="K11">
        <v>264.88</v>
      </c>
      <c r="L11">
        <v>102.1</v>
      </c>
      <c r="M11">
        <v>202.24</v>
      </c>
      <c r="N11">
        <v>429.38</v>
      </c>
      <c r="O11">
        <v>51.59</v>
      </c>
      <c r="P11">
        <v>191.22</v>
      </c>
      <c r="Q11">
        <v>141.99</v>
      </c>
      <c r="R11">
        <v>134.6</v>
      </c>
      <c r="S11">
        <v>177.32</v>
      </c>
      <c r="T11">
        <v>70.739999999999995</v>
      </c>
      <c r="U11">
        <v>74.17</v>
      </c>
      <c r="V11">
        <v>83.09</v>
      </c>
      <c r="W11">
        <v>28.02</v>
      </c>
      <c r="X11">
        <v>35.799999999999997</v>
      </c>
      <c r="Y11">
        <v>40.200000000000003</v>
      </c>
      <c r="Z11">
        <v>40.53</v>
      </c>
      <c r="AA11">
        <v>72.180000000000007</v>
      </c>
      <c r="AB11">
        <v>83.52</v>
      </c>
      <c r="AC11">
        <v>130.74</v>
      </c>
      <c r="AD11">
        <v>13.98</v>
      </c>
      <c r="AE11">
        <v>42.28</v>
      </c>
      <c r="AF11">
        <v>61.49</v>
      </c>
      <c r="AG11">
        <v>78.213899999999995</v>
      </c>
      <c r="AH11">
        <v>84.35</v>
      </c>
      <c r="AI11">
        <v>91.86</v>
      </c>
    </row>
    <row r="12" spans="2:35" x14ac:dyDescent="0.35">
      <c r="B12" s="2">
        <v>45323</v>
      </c>
      <c r="C12">
        <v>36.71</v>
      </c>
      <c r="D12">
        <v>46.85</v>
      </c>
      <c r="E12">
        <v>39.880000000000003</v>
      </c>
      <c r="F12">
        <v>182.75149999999999</v>
      </c>
      <c r="G12">
        <v>114.81</v>
      </c>
      <c r="H12">
        <v>115.24</v>
      </c>
      <c r="I12">
        <v>122.53</v>
      </c>
      <c r="J12">
        <v>123.7</v>
      </c>
      <c r="K12">
        <v>261.86</v>
      </c>
      <c r="L12">
        <v>102.25</v>
      </c>
      <c r="M12">
        <v>200.17</v>
      </c>
      <c r="N12">
        <v>426.24</v>
      </c>
      <c r="O12">
        <v>50.75</v>
      </c>
      <c r="P12">
        <v>187.57</v>
      </c>
      <c r="Q12">
        <v>142.19999999999999</v>
      </c>
      <c r="R12">
        <v>136.25</v>
      </c>
      <c r="S12">
        <v>174.21</v>
      </c>
      <c r="T12">
        <v>70.400000000000006</v>
      </c>
      <c r="U12">
        <v>74.41</v>
      </c>
      <c r="V12">
        <v>83.58</v>
      </c>
      <c r="W12">
        <v>29.03</v>
      </c>
      <c r="X12">
        <v>36.71</v>
      </c>
      <c r="Y12">
        <v>40.76</v>
      </c>
      <c r="Z12">
        <v>41.87</v>
      </c>
      <c r="AA12">
        <v>72.5</v>
      </c>
      <c r="AB12">
        <v>83.4</v>
      </c>
      <c r="AC12">
        <v>132.19</v>
      </c>
      <c r="AD12">
        <v>14.25</v>
      </c>
      <c r="AE12">
        <v>43.42</v>
      </c>
      <c r="AF12">
        <v>62.62</v>
      </c>
      <c r="AG12">
        <v>78.006900000000002</v>
      </c>
      <c r="AH12">
        <v>85.41</v>
      </c>
      <c r="AI12">
        <v>92.9</v>
      </c>
    </row>
    <row r="13" spans="2:35" x14ac:dyDescent="0.35">
      <c r="B13" s="2">
        <v>45322</v>
      </c>
      <c r="C13">
        <v>36.19</v>
      </c>
      <c r="D13">
        <v>47.5</v>
      </c>
      <c r="E13">
        <v>41.01</v>
      </c>
      <c r="F13">
        <v>182.51</v>
      </c>
      <c r="G13">
        <v>112.89</v>
      </c>
      <c r="H13">
        <v>112.96</v>
      </c>
      <c r="I13">
        <v>119.17</v>
      </c>
      <c r="J13">
        <v>122.65</v>
      </c>
      <c r="K13">
        <v>258.22000000000003</v>
      </c>
      <c r="L13">
        <v>99.98</v>
      </c>
      <c r="M13">
        <v>197.68</v>
      </c>
      <c r="N13">
        <v>420.38</v>
      </c>
      <c r="O13">
        <v>50.1</v>
      </c>
      <c r="P13">
        <v>185.87</v>
      </c>
      <c r="Q13">
        <v>140.38</v>
      </c>
      <c r="R13">
        <v>134.38</v>
      </c>
      <c r="S13">
        <v>170.92</v>
      </c>
      <c r="T13">
        <v>68.599999999999994</v>
      </c>
      <c r="U13">
        <v>72.92</v>
      </c>
      <c r="V13">
        <v>82.21</v>
      </c>
      <c r="W13">
        <v>27.94</v>
      </c>
      <c r="X13">
        <v>36.19</v>
      </c>
      <c r="Y13">
        <v>40.479999999999997</v>
      </c>
      <c r="Z13">
        <v>41.45</v>
      </c>
      <c r="AA13">
        <v>70.89</v>
      </c>
      <c r="AB13">
        <v>83.41</v>
      </c>
      <c r="AC13">
        <v>133.02000000000001</v>
      </c>
      <c r="AD13">
        <v>13.81</v>
      </c>
      <c r="AE13">
        <v>42.37</v>
      </c>
      <c r="AF13">
        <v>61.45</v>
      </c>
      <c r="AG13">
        <v>76.818399999999997</v>
      </c>
      <c r="AH13">
        <v>83.89</v>
      </c>
      <c r="AI13">
        <v>91.35</v>
      </c>
    </row>
    <row r="14" spans="2:35" x14ac:dyDescent="0.35">
      <c r="B14" s="2">
        <v>45321</v>
      </c>
      <c r="C14">
        <v>36.72</v>
      </c>
      <c r="D14">
        <v>47.84</v>
      </c>
      <c r="E14">
        <v>42.76</v>
      </c>
      <c r="F14">
        <v>185.24</v>
      </c>
      <c r="G14">
        <v>114.21</v>
      </c>
      <c r="H14">
        <v>115.53</v>
      </c>
      <c r="I14">
        <v>120.85</v>
      </c>
      <c r="J14">
        <v>122.09</v>
      </c>
      <c r="K14">
        <v>262.33</v>
      </c>
      <c r="L14">
        <v>101.17</v>
      </c>
      <c r="M14">
        <v>201.92</v>
      </c>
      <c r="N14">
        <v>429.78</v>
      </c>
      <c r="O14">
        <v>51.57</v>
      </c>
      <c r="P14">
        <v>188.59</v>
      </c>
      <c r="Q14">
        <v>140.57</v>
      </c>
      <c r="R14">
        <v>136.58000000000001</v>
      </c>
      <c r="S14">
        <v>174.09</v>
      </c>
      <c r="T14">
        <v>70.260000000000005</v>
      </c>
      <c r="U14">
        <v>73.459999999999994</v>
      </c>
      <c r="V14">
        <v>83.3</v>
      </c>
      <c r="W14">
        <v>28.15</v>
      </c>
      <c r="X14">
        <v>36.72</v>
      </c>
      <c r="Y14">
        <v>40.799999999999997</v>
      </c>
      <c r="Z14">
        <v>42.36</v>
      </c>
      <c r="AA14">
        <v>71.959999999999994</v>
      </c>
      <c r="AB14">
        <v>85</v>
      </c>
      <c r="AC14">
        <v>136.57</v>
      </c>
      <c r="AD14">
        <v>13.86</v>
      </c>
      <c r="AE14">
        <v>43.22</v>
      </c>
      <c r="AF14">
        <v>61.58</v>
      </c>
      <c r="AG14">
        <v>78.489999999999995</v>
      </c>
      <c r="AH14">
        <v>84.7</v>
      </c>
      <c r="AI14">
        <v>92.32</v>
      </c>
    </row>
    <row r="15" spans="2:35" x14ac:dyDescent="0.35">
      <c r="B15" s="2">
        <v>45320</v>
      </c>
      <c r="C15">
        <v>36.799999999999997</v>
      </c>
      <c r="D15">
        <v>47.53</v>
      </c>
      <c r="E15">
        <v>42.67</v>
      </c>
      <c r="F15">
        <v>183.06</v>
      </c>
      <c r="G15">
        <v>114.17</v>
      </c>
      <c r="H15">
        <v>115.08</v>
      </c>
      <c r="I15">
        <v>119.9</v>
      </c>
      <c r="J15">
        <v>122.26</v>
      </c>
      <c r="K15">
        <v>265.58999999999997</v>
      </c>
      <c r="L15">
        <v>100.63</v>
      </c>
      <c r="M15">
        <v>203.6</v>
      </c>
      <c r="N15">
        <v>431.72</v>
      </c>
      <c r="O15">
        <v>51.95</v>
      </c>
      <c r="P15">
        <v>190.48</v>
      </c>
      <c r="Q15">
        <v>140.25</v>
      </c>
      <c r="R15">
        <v>137.49</v>
      </c>
      <c r="S15">
        <v>174.19</v>
      </c>
      <c r="T15">
        <v>70.52</v>
      </c>
      <c r="U15">
        <v>73.05</v>
      </c>
      <c r="V15">
        <v>82.92</v>
      </c>
      <c r="W15">
        <v>28.36</v>
      </c>
      <c r="X15">
        <v>36.799999999999997</v>
      </c>
      <c r="Y15">
        <v>40.79</v>
      </c>
      <c r="Z15">
        <v>43.33</v>
      </c>
      <c r="AA15">
        <v>72.150000000000006</v>
      </c>
      <c r="AB15">
        <v>84.13</v>
      </c>
      <c r="AC15">
        <v>134.18</v>
      </c>
      <c r="AD15">
        <v>14.07</v>
      </c>
      <c r="AE15">
        <v>44.05</v>
      </c>
      <c r="AF15">
        <v>61.6</v>
      </c>
      <c r="AG15">
        <v>79.774699999999996</v>
      </c>
      <c r="AH15">
        <v>85.5</v>
      </c>
      <c r="AI15">
        <v>93.16</v>
      </c>
    </row>
    <row r="16" spans="2:35" x14ac:dyDescent="0.35">
      <c r="B16" s="2">
        <v>45317</v>
      </c>
      <c r="C16">
        <v>36.49</v>
      </c>
      <c r="D16">
        <v>47.6</v>
      </c>
      <c r="E16">
        <v>42.15</v>
      </c>
      <c r="F16">
        <v>182.04</v>
      </c>
      <c r="G16">
        <v>113.43</v>
      </c>
      <c r="H16">
        <v>114.06</v>
      </c>
      <c r="I16">
        <v>118.3</v>
      </c>
      <c r="J16">
        <v>122.04</v>
      </c>
      <c r="K16">
        <v>263.39</v>
      </c>
      <c r="L16">
        <v>99.61</v>
      </c>
      <c r="M16">
        <v>201.75</v>
      </c>
      <c r="N16">
        <v>423.31</v>
      </c>
      <c r="O16">
        <v>50.62</v>
      </c>
      <c r="P16">
        <v>188.27</v>
      </c>
      <c r="Q16">
        <v>139.27000000000001</v>
      </c>
      <c r="R16">
        <v>135.35</v>
      </c>
      <c r="S16">
        <v>171.68</v>
      </c>
      <c r="T16">
        <v>69.94</v>
      </c>
      <c r="U16">
        <v>72.63</v>
      </c>
      <c r="V16">
        <v>82.51</v>
      </c>
      <c r="W16">
        <v>28.07</v>
      </c>
      <c r="X16">
        <v>36.49</v>
      </c>
      <c r="Y16">
        <v>40.47</v>
      </c>
      <c r="Z16">
        <v>43.44</v>
      </c>
      <c r="AA16">
        <v>71.819999999999993</v>
      </c>
      <c r="AB16">
        <v>84.25</v>
      </c>
      <c r="AC16">
        <v>134.07</v>
      </c>
      <c r="AD16">
        <v>13.87</v>
      </c>
      <c r="AE16">
        <v>43.19</v>
      </c>
      <c r="AF16">
        <v>61.21</v>
      </c>
      <c r="AG16">
        <v>79.151700000000005</v>
      </c>
      <c r="AH16">
        <v>84.94</v>
      </c>
      <c r="AI16">
        <v>92.47</v>
      </c>
    </row>
    <row r="17" spans="2:35" x14ac:dyDescent="0.35">
      <c r="B17" s="2">
        <v>45316</v>
      </c>
      <c r="C17">
        <v>36.68</v>
      </c>
      <c r="D17">
        <v>47.51</v>
      </c>
      <c r="E17">
        <v>41.9</v>
      </c>
      <c r="F17">
        <v>181.51</v>
      </c>
      <c r="G17">
        <v>113.61</v>
      </c>
      <c r="H17">
        <v>113.83</v>
      </c>
      <c r="I17">
        <v>118.73</v>
      </c>
      <c r="J17">
        <v>121.67</v>
      </c>
      <c r="K17">
        <v>264.93</v>
      </c>
      <c r="L17">
        <v>99.68</v>
      </c>
      <c r="M17">
        <v>204.1</v>
      </c>
      <c r="N17">
        <v>424.05</v>
      </c>
      <c r="O17">
        <v>50.83</v>
      </c>
      <c r="P17">
        <v>192.37</v>
      </c>
      <c r="Q17">
        <v>138.47999999999999</v>
      </c>
      <c r="R17">
        <v>135.69</v>
      </c>
      <c r="S17">
        <v>170.9</v>
      </c>
      <c r="T17">
        <v>69.59</v>
      </c>
      <c r="U17">
        <v>72.28</v>
      </c>
      <c r="V17">
        <v>82.48</v>
      </c>
      <c r="W17">
        <v>28.25</v>
      </c>
      <c r="X17">
        <v>36.68</v>
      </c>
      <c r="Y17">
        <v>40.299999999999997</v>
      </c>
      <c r="Z17">
        <v>43.36</v>
      </c>
      <c r="AA17">
        <v>71.34</v>
      </c>
      <c r="AB17">
        <v>83.63</v>
      </c>
      <c r="AC17">
        <v>133.18</v>
      </c>
      <c r="AD17">
        <v>14</v>
      </c>
      <c r="AE17">
        <v>43.88</v>
      </c>
      <c r="AF17">
        <v>61.03</v>
      </c>
      <c r="AG17">
        <v>79.051000000000002</v>
      </c>
      <c r="AH17">
        <v>85.18</v>
      </c>
      <c r="AI17">
        <v>92.58</v>
      </c>
    </row>
    <row r="18" spans="2:35" x14ac:dyDescent="0.35">
      <c r="B18" s="2">
        <v>45315</v>
      </c>
      <c r="C18">
        <v>36.35</v>
      </c>
      <c r="D18">
        <v>47.51</v>
      </c>
      <c r="E18">
        <v>41.96</v>
      </c>
      <c r="F18">
        <v>180.08</v>
      </c>
      <c r="G18">
        <v>112.53</v>
      </c>
      <c r="H18">
        <v>112.43</v>
      </c>
      <c r="I18">
        <v>116.8</v>
      </c>
      <c r="J18">
        <v>122.77</v>
      </c>
      <c r="K18">
        <v>260.22000000000003</v>
      </c>
      <c r="L18">
        <v>97.53</v>
      </c>
      <c r="M18">
        <v>203.25</v>
      </c>
      <c r="N18">
        <v>422.86</v>
      </c>
      <c r="O18">
        <v>50.89</v>
      </c>
      <c r="P18">
        <v>192.37</v>
      </c>
      <c r="Q18">
        <v>138.69</v>
      </c>
      <c r="R18">
        <v>134.80000000000001</v>
      </c>
      <c r="S18">
        <v>173.04</v>
      </c>
      <c r="T18">
        <v>68.69</v>
      </c>
      <c r="U18">
        <v>71.59</v>
      </c>
      <c r="V18">
        <v>81.62</v>
      </c>
      <c r="W18">
        <v>27.7</v>
      </c>
      <c r="X18">
        <v>36.35</v>
      </c>
      <c r="Y18">
        <v>40.299999999999997</v>
      </c>
      <c r="Z18">
        <v>44.19</v>
      </c>
      <c r="AA18">
        <v>71.27</v>
      </c>
      <c r="AB18">
        <v>81.790000000000006</v>
      </c>
      <c r="AC18">
        <v>130.88999999999999</v>
      </c>
      <c r="AD18">
        <v>13.94</v>
      </c>
      <c r="AE18">
        <v>44.03</v>
      </c>
      <c r="AF18">
        <v>59.95</v>
      </c>
      <c r="AG18">
        <v>78.308300000000003</v>
      </c>
      <c r="AH18">
        <v>84.1</v>
      </c>
      <c r="AI18">
        <v>91.64</v>
      </c>
    </row>
    <row r="19" spans="2:35" x14ac:dyDescent="0.35">
      <c r="B19" s="2">
        <v>45314</v>
      </c>
      <c r="C19">
        <v>35.26</v>
      </c>
      <c r="D19">
        <v>47.21</v>
      </c>
      <c r="E19">
        <v>41.44</v>
      </c>
      <c r="F19">
        <v>179.28</v>
      </c>
      <c r="G19">
        <v>113.23</v>
      </c>
      <c r="H19">
        <v>113.29</v>
      </c>
      <c r="I19">
        <v>117.86</v>
      </c>
      <c r="J19">
        <v>122.43</v>
      </c>
      <c r="K19">
        <v>262.58</v>
      </c>
      <c r="L19">
        <v>99.29</v>
      </c>
      <c r="M19">
        <v>201.86</v>
      </c>
      <c r="N19">
        <v>423.01</v>
      </c>
      <c r="O19">
        <v>51.25</v>
      </c>
      <c r="P19">
        <v>189.01</v>
      </c>
      <c r="Q19">
        <v>139.97</v>
      </c>
      <c r="R19">
        <v>136.36000000000001</v>
      </c>
      <c r="S19">
        <v>173.7</v>
      </c>
      <c r="T19">
        <v>69.36</v>
      </c>
      <c r="U19">
        <v>72.48</v>
      </c>
      <c r="V19">
        <v>82.74</v>
      </c>
      <c r="W19">
        <v>28.23</v>
      </c>
      <c r="X19">
        <v>35.26</v>
      </c>
      <c r="Y19">
        <v>39.549999999999997</v>
      </c>
      <c r="Z19">
        <v>44.08</v>
      </c>
      <c r="AA19">
        <v>71.319999999999993</v>
      </c>
      <c r="AB19">
        <v>80.64</v>
      </c>
      <c r="AC19">
        <v>129.22</v>
      </c>
      <c r="AD19">
        <v>14.07</v>
      </c>
      <c r="AE19">
        <v>44.89</v>
      </c>
      <c r="AF19">
        <v>60.78</v>
      </c>
      <c r="AG19">
        <v>79.449399999999997</v>
      </c>
      <c r="AH19">
        <v>85.32</v>
      </c>
      <c r="AI19">
        <v>92.9</v>
      </c>
    </row>
    <row r="20" spans="2:35" x14ac:dyDescent="0.35">
      <c r="B20" s="2">
        <v>45313</v>
      </c>
      <c r="C20">
        <v>34.47</v>
      </c>
      <c r="D20">
        <v>47.41</v>
      </c>
      <c r="E20">
        <v>41.57</v>
      </c>
      <c r="F20">
        <v>179.11</v>
      </c>
      <c r="G20">
        <v>113.32</v>
      </c>
      <c r="H20">
        <v>113.96</v>
      </c>
      <c r="I20">
        <v>118.86</v>
      </c>
      <c r="J20">
        <v>122.17</v>
      </c>
      <c r="K20">
        <v>261.98</v>
      </c>
      <c r="L20">
        <v>104.35</v>
      </c>
      <c r="M20">
        <v>201.05</v>
      </c>
      <c r="N20">
        <v>422.19</v>
      </c>
      <c r="O20">
        <v>51.5</v>
      </c>
      <c r="P20">
        <v>188.05</v>
      </c>
      <c r="Q20">
        <v>140.07</v>
      </c>
      <c r="R20">
        <v>135.62</v>
      </c>
      <c r="S20">
        <v>174.12</v>
      </c>
      <c r="T20">
        <v>69.959999999999994</v>
      </c>
      <c r="U20">
        <v>71.7</v>
      </c>
      <c r="V20">
        <v>82.47</v>
      </c>
      <c r="W20">
        <v>27.6</v>
      </c>
      <c r="X20">
        <v>34.47</v>
      </c>
      <c r="Y20">
        <v>39.08</v>
      </c>
      <c r="Z20">
        <v>43.92</v>
      </c>
      <c r="AA20">
        <v>71.040000000000006</v>
      </c>
      <c r="AB20">
        <v>80.47</v>
      </c>
      <c r="AC20">
        <v>129.04</v>
      </c>
      <c r="AD20">
        <v>13.9</v>
      </c>
      <c r="AE20">
        <v>43.56</v>
      </c>
      <c r="AF20">
        <v>60.67</v>
      </c>
      <c r="AG20">
        <v>79.08</v>
      </c>
      <c r="AH20">
        <v>85.91</v>
      </c>
      <c r="AI20">
        <v>93.62</v>
      </c>
    </row>
    <row r="21" spans="2:35" x14ac:dyDescent="0.35">
      <c r="B21" s="2">
        <v>45310</v>
      </c>
      <c r="C21">
        <v>35.29</v>
      </c>
      <c r="D21">
        <v>46.95</v>
      </c>
      <c r="E21">
        <v>41.26</v>
      </c>
      <c r="F21">
        <v>178.11</v>
      </c>
      <c r="G21">
        <v>112.45</v>
      </c>
      <c r="H21">
        <v>111.73</v>
      </c>
      <c r="I21">
        <v>116.9545</v>
      </c>
      <c r="J21">
        <v>121.71</v>
      </c>
      <c r="K21">
        <v>258.82</v>
      </c>
      <c r="L21">
        <v>102.41</v>
      </c>
      <c r="M21">
        <v>200.17</v>
      </c>
      <c r="N21">
        <v>418.37</v>
      </c>
      <c r="O21">
        <v>50.32</v>
      </c>
      <c r="P21">
        <v>187.18</v>
      </c>
      <c r="Q21">
        <v>139.46</v>
      </c>
      <c r="R21">
        <v>135.18</v>
      </c>
      <c r="S21">
        <v>174.89</v>
      </c>
      <c r="T21">
        <v>68.680000000000007</v>
      </c>
      <c r="U21">
        <v>72.05</v>
      </c>
      <c r="V21">
        <v>82.23</v>
      </c>
      <c r="W21">
        <v>27.69</v>
      </c>
      <c r="X21">
        <v>35.29</v>
      </c>
      <c r="Y21">
        <v>39.6</v>
      </c>
      <c r="Z21">
        <v>44.64</v>
      </c>
      <c r="AA21">
        <v>72.180000000000007</v>
      </c>
      <c r="AB21">
        <v>80.17</v>
      </c>
      <c r="AC21">
        <v>128.44999999999999</v>
      </c>
      <c r="AD21">
        <v>13.76</v>
      </c>
      <c r="AE21">
        <v>42.9</v>
      </c>
      <c r="AF21">
        <v>60.98</v>
      </c>
      <c r="AG21">
        <v>77.91</v>
      </c>
      <c r="AH21">
        <v>85.4</v>
      </c>
      <c r="AI21">
        <v>93.15</v>
      </c>
    </row>
    <row r="22" spans="2:35" x14ac:dyDescent="0.35">
      <c r="B22" s="2">
        <v>45309</v>
      </c>
      <c r="C22">
        <v>34.9</v>
      </c>
      <c r="D22">
        <v>46.37</v>
      </c>
      <c r="E22">
        <v>39.869999999999997</v>
      </c>
      <c r="F22">
        <v>175.35</v>
      </c>
      <c r="G22">
        <v>111.72</v>
      </c>
      <c r="H22">
        <v>110.42</v>
      </c>
      <c r="I22">
        <v>115.86579999999999</v>
      </c>
      <c r="J22">
        <v>121.21</v>
      </c>
      <c r="K22">
        <v>258.02</v>
      </c>
      <c r="L22">
        <v>101.28</v>
      </c>
      <c r="M22">
        <v>195.66</v>
      </c>
      <c r="N22">
        <v>410.94</v>
      </c>
      <c r="O22">
        <v>49.05</v>
      </c>
      <c r="P22">
        <v>180.31</v>
      </c>
      <c r="Q22">
        <v>139.38</v>
      </c>
      <c r="R22">
        <v>134.55000000000001</v>
      </c>
      <c r="S22">
        <v>173.22</v>
      </c>
      <c r="T22">
        <v>68.39</v>
      </c>
      <c r="U22">
        <v>72.260000000000005</v>
      </c>
      <c r="V22">
        <v>82.15</v>
      </c>
      <c r="W22">
        <v>27.59</v>
      </c>
      <c r="X22">
        <v>34.9</v>
      </c>
      <c r="Y22">
        <v>39.43</v>
      </c>
      <c r="Z22">
        <v>45.06</v>
      </c>
      <c r="AA22">
        <v>71.87</v>
      </c>
      <c r="AB22">
        <v>79.91</v>
      </c>
      <c r="AC22">
        <v>128.16999999999999</v>
      </c>
      <c r="AD22">
        <v>13.77</v>
      </c>
      <c r="AE22">
        <v>43.27</v>
      </c>
      <c r="AF22">
        <v>61.06</v>
      </c>
      <c r="AG22">
        <v>78.155500000000004</v>
      </c>
      <c r="AH22">
        <v>84.39</v>
      </c>
      <c r="AI22">
        <v>91.83</v>
      </c>
    </row>
    <row r="23" spans="2:35" x14ac:dyDescent="0.35">
      <c r="B23" s="2">
        <v>45308</v>
      </c>
      <c r="C23">
        <v>34.89</v>
      </c>
      <c r="D23">
        <v>45.97</v>
      </c>
      <c r="E23">
        <v>39.92</v>
      </c>
      <c r="F23">
        <v>175.01</v>
      </c>
      <c r="G23">
        <v>110.23</v>
      </c>
      <c r="H23">
        <v>108.95</v>
      </c>
      <c r="I23">
        <v>114.248</v>
      </c>
      <c r="J23">
        <v>119.32</v>
      </c>
      <c r="K23">
        <v>252.9</v>
      </c>
      <c r="L23">
        <v>100.02</v>
      </c>
      <c r="M23">
        <v>191.77</v>
      </c>
      <c r="N23">
        <v>406.79</v>
      </c>
      <c r="O23">
        <v>48.44</v>
      </c>
      <c r="P23">
        <v>174.64</v>
      </c>
      <c r="Q23">
        <v>139.4</v>
      </c>
      <c r="R23">
        <v>135.02000000000001</v>
      </c>
      <c r="S23">
        <v>172.24</v>
      </c>
      <c r="T23">
        <v>68.22</v>
      </c>
      <c r="U23">
        <v>72.349999999999994</v>
      </c>
      <c r="V23">
        <v>81.89</v>
      </c>
      <c r="W23">
        <v>27.51</v>
      </c>
      <c r="X23">
        <v>34.89</v>
      </c>
      <c r="Y23">
        <v>39.31</v>
      </c>
      <c r="Z23">
        <v>44.71</v>
      </c>
      <c r="AA23">
        <v>71.849999999999994</v>
      </c>
      <c r="AB23">
        <v>80.040000000000006</v>
      </c>
      <c r="AC23">
        <v>128.16</v>
      </c>
      <c r="AD23">
        <v>13.71</v>
      </c>
      <c r="AE23">
        <v>42.89</v>
      </c>
      <c r="AF23">
        <v>61.72</v>
      </c>
      <c r="AG23">
        <v>77.375399999999999</v>
      </c>
      <c r="AH23">
        <v>84.85</v>
      </c>
      <c r="AI23">
        <v>92.68</v>
      </c>
    </row>
    <row r="24" spans="2:35" x14ac:dyDescent="0.35">
      <c r="B24" s="2">
        <v>45307</v>
      </c>
      <c r="C24">
        <v>35.74</v>
      </c>
      <c r="D24">
        <v>46.01</v>
      </c>
      <c r="E24">
        <v>40.090000000000003</v>
      </c>
      <c r="F24">
        <v>175.63059999999999</v>
      </c>
      <c r="G24">
        <v>110.98</v>
      </c>
      <c r="H24">
        <v>110</v>
      </c>
      <c r="I24">
        <v>114.86799999999999</v>
      </c>
      <c r="J24">
        <v>119.3</v>
      </c>
      <c r="K24">
        <v>255.32</v>
      </c>
      <c r="L24">
        <v>100.62</v>
      </c>
      <c r="M24">
        <v>192.72</v>
      </c>
      <c r="N24">
        <v>408.56</v>
      </c>
      <c r="O24">
        <v>48.64</v>
      </c>
      <c r="P24">
        <v>175.7</v>
      </c>
      <c r="Q24">
        <v>139.68</v>
      </c>
      <c r="R24">
        <v>135.93</v>
      </c>
      <c r="S24">
        <v>173.76</v>
      </c>
      <c r="T24">
        <v>68.63</v>
      </c>
      <c r="U24">
        <v>72.400000000000006</v>
      </c>
      <c r="V24">
        <v>82.49</v>
      </c>
      <c r="W24">
        <v>28.39</v>
      </c>
      <c r="X24">
        <v>35.74</v>
      </c>
      <c r="Y24">
        <v>39.83</v>
      </c>
      <c r="Z24">
        <v>45.97</v>
      </c>
      <c r="AA24">
        <v>72.569999999999993</v>
      </c>
      <c r="AB24">
        <v>80.709999999999994</v>
      </c>
      <c r="AC24">
        <v>129.63999999999999</v>
      </c>
      <c r="AD24">
        <v>14.03</v>
      </c>
      <c r="AE24">
        <v>44.27</v>
      </c>
      <c r="AF24">
        <v>62.63</v>
      </c>
      <c r="AG24">
        <v>78.270099999999999</v>
      </c>
      <c r="AH24">
        <v>86.43</v>
      </c>
      <c r="AI24">
        <v>94.48</v>
      </c>
    </row>
    <row r="25" spans="2:35" x14ac:dyDescent="0.35">
      <c r="B25" s="2">
        <v>45303</v>
      </c>
      <c r="C25">
        <v>36.86</v>
      </c>
      <c r="D25">
        <v>46.15</v>
      </c>
      <c r="E25">
        <v>40.68</v>
      </c>
      <c r="F25">
        <v>176.98320000000001</v>
      </c>
      <c r="G25">
        <v>112.11</v>
      </c>
      <c r="H25">
        <v>111.07</v>
      </c>
      <c r="I25">
        <v>115.79</v>
      </c>
      <c r="J25">
        <v>122.34</v>
      </c>
      <c r="K25">
        <v>257.45999999999998</v>
      </c>
      <c r="L25">
        <v>101.23</v>
      </c>
      <c r="M25">
        <v>192.24</v>
      </c>
      <c r="N25">
        <v>408.68</v>
      </c>
      <c r="O25">
        <v>48.557099999999998</v>
      </c>
      <c r="P25">
        <v>172.95</v>
      </c>
      <c r="Q25">
        <v>140.52000000000001</v>
      </c>
      <c r="R25">
        <v>137.13</v>
      </c>
      <c r="S25">
        <v>173.96</v>
      </c>
      <c r="T25">
        <v>68.819999999999993</v>
      </c>
      <c r="U25">
        <v>72.8</v>
      </c>
      <c r="V25">
        <v>83.45</v>
      </c>
      <c r="W25">
        <v>29.7</v>
      </c>
      <c r="X25">
        <v>36.86</v>
      </c>
      <c r="Y25">
        <v>40.85</v>
      </c>
      <c r="Z25">
        <v>46.81</v>
      </c>
      <c r="AA25">
        <v>73.8</v>
      </c>
      <c r="AB25">
        <v>82.68</v>
      </c>
      <c r="AC25">
        <v>133.75</v>
      </c>
      <c r="AD25">
        <v>14.54</v>
      </c>
      <c r="AE25">
        <v>46.45</v>
      </c>
      <c r="AF25">
        <v>63.32</v>
      </c>
      <c r="AG25">
        <v>78.31</v>
      </c>
      <c r="AH25">
        <v>87.07</v>
      </c>
      <c r="AI25">
        <v>94.98</v>
      </c>
    </row>
    <row r="26" spans="2:35" x14ac:dyDescent="0.35">
      <c r="B26" s="2">
        <v>45302</v>
      </c>
      <c r="C26">
        <v>36.56</v>
      </c>
      <c r="D26">
        <v>45.98</v>
      </c>
      <c r="E26">
        <v>41.28</v>
      </c>
      <c r="F26">
        <v>177.77</v>
      </c>
      <c r="G26">
        <v>112.12</v>
      </c>
      <c r="H26">
        <v>111.36</v>
      </c>
      <c r="I26">
        <v>115.5714</v>
      </c>
      <c r="J26">
        <v>121.47</v>
      </c>
      <c r="K26">
        <v>260.19</v>
      </c>
      <c r="L26">
        <v>102.24</v>
      </c>
      <c r="M26">
        <v>191.62</v>
      </c>
      <c r="N26">
        <v>407.45</v>
      </c>
      <c r="O26">
        <v>48.88</v>
      </c>
      <c r="P26">
        <v>173.56</v>
      </c>
      <c r="Q26">
        <v>140.87</v>
      </c>
      <c r="R26">
        <v>136.88</v>
      </c>
      <c r="S26">
        <v>176.08</v>
      </c>
      <c r="T26">
        <v>69.680000000000007</v>
      </c>
      <c r="U26">
        <v>72.569999999999993</v>
      </c>
      <c r="V26">
        <v>83.37</v>
      </c>
      <c r="W26">
        <v>28.89</v>
      </c>
      <c r="X26">
        <v>36.56</v>
      </c>
      <c r="Y26">
        <v>40.909999999999997</v>
      </c>
      <c r="Z26">
        <v>47.55</v>
      </c>
      <c r="AA26">
        <v>74.03</v>
      </c>
      <c r="AB26">
        <v>81.760000000000005</v>
      </c>
      <c r="AC26">
        <v>132.01</v>
      </c>
      <c r="AD26">
        <v>14.65</v>
      </c>
      <c r="AE26">
        <v>47.01</v>
      </c>
      <c r="AF26">
        <v>62.96</v>
      </c>
      <c r="AG26">
        <v>78.14</v>
      </c>
      <c r="AH26">
        <v>86.55</v>
      </c>
      <c r="AI26">
        <v>94.34</v>
      </c>
    </row>
    <row r="27" spans="2:35" x14ac:dyDescent="0.35">
      <c r="B27" s="2">
        <v>45301</v>
      </c>
      <c r="C27">
        <v>36.49</v>
      </c>
      <c r="D27">
        <v>45.82</v>
      </c>
      <c r="E27">
        <v>41.86</v>
      </c>
      <c r="F27">
        <v>178.7878</v>
      </c>
      <c r="G27">
        <v>112.38</v>
      </c>
      <c r="H27">
        <v>111.29</v>
      </c>
      <c r="I27">
        <v>115.25960000000001</v>
      </c>
      <c r="J27">
        <v>122.26</v>
      </c>
      <c r="K27">
        <v>260.70999999999998</v>
      </c>
      <c r="L27">
        <v>101.83</v>
      </c>
      <c r="M27">
        <v>190.65</v>
      </c>
      <c r="N27">
        <v>404.19</v>
      </c>
      <c r="O27">
        <v>49.06</v>
      </c>
      <c r="P27">
        <v>172.58</v>
      </c>
      <c r="Q27">
        <v>140.97</v>
      </c>
      <c r="R27">
        <v>137.96</v>
      </c>
      <c r="S27">
        <v>176.31</v>
      </c>
      <c r="T27">
        <v>70.23</v>
      </c>
      <c r="U27">
        <v>72.58</v>
      </c>
      <c r="V27">
        <v>83.62</v>
      </c>
      <c r="W27">
        <v>29.11</v>
      </c>
      <c r="X27">
        <v>36.49</v>
      </c>
      <c r="Y27">
        <v>40.96</v>
      </c>
      <c r="Z27">
        <v>47.11</v>
      </c>
      <c r="AA27">
        <v>74.5</v>
      </c>
      <c r="AB27">
        <v>81.55</v>
      </c>
      <c r="AC27">
        <v>132.11000000000001</v>
      </c>
      <c r="AD27">
        <v>14.85</v>
      </c>
      <c r="AE27">
        <v>48.26</v>
      </c>
      <c r="AF27">
        <v>64.459999999999994</v>
      </c>
      <c r="AG27">
        <v>79.940399999999997</v>
      </c>
      <c r="AH27">
        <v>87.36</v>
      </c>
      <c r="AI27">
        <v>95.19</v>
      </c>
    </row>
    <row r="28" spans="2:35" x14ac:dyDescent="0.35">
      <c r="B28" s="2">
        <v>45300</v>
      </c>
      <c r="C28">
        <v>36.450000000000003</v>
      </c>
      <c r="D28">
        <v>45.47</v>
      </c>
      <c r="E28">
        <v>41.79</v>
      </c>
      <c r="F28">
        <v>178.67570000000001</v>
      </c>
      <c r="G28">
        <v>111.81</v>
      </c>
      <c r="H28">
        <v>110.87</v>
      </c>
      <c r="I28">
        <v>114.845</v>
      </c>
      <c r="J28">
        <v>121.47</v>
      </c>
      <c r="K28">
        <v>258.08</v>
      </c>
      <c r="L28">
        <v>100.19</v>
      </c>
      <c r="M28">
        <v>189.04</v>
      </c>
      <c r="N28">
        <v>398.72</v>
      </c>
      <c r="O28">
        <v>48.84</v>
      </c>
      <c r="P28">
        <v>172.42</v>
      </c>
      <c r="Q28">
        <v>140.33000000000001</v>
      </c>
      <c r="R28">
        <v>138.94</v>
      </c>
      <c r="S28">
        <v>174.91</v>
      </c>
      <c r="T28">
        <v>70.02</v>
      </c>
      <c r="U28">
        <v>72.73</v>
      </c>
      <c r="V28">
        <v>83.73</v>
      </c>
      <c r="W28">
        <v>29.17</v>
      </c>
      <c r="X28">
        <v>36.450000000000003</v>
      </c>
      <c r="Y28">
        <v>41.2</v>
      </c>
      <c r="Z28">
        <v>47.46</v>
      </c>
      <c r="AA28">
        <v>74.87</v>
      </c>
      <c r="AB28">
        <v>82.36</v>
      </c>
      <c r="AC28">
        <v>133.87</v>
      </c>
      <c r="AD28">
        <v>14.85</v>
      </c>
      <c r="AE28">
        <v>47.91</v>
      </c>
      <c r="AF28">
        <v>64.47</v>
      </c>
      <c r="AG28">
        <v>79.210599999999999</v>
      </c>
      <c r="AH28">
        <v>87.26</v>
      </c>
      <c r="AI28">
        <v>94.84</v>
      </c>
    </row>
    <row r="29" spans="2:35" x14ac:dyDescent="0.35">
      <c r="B29" s="2">
        <v>45299</v>
      </c>
      <c r="C29">
        <v>37.130000000000003</v>
      </c>
      <c r="D29">
        <v>45.87</v>
      </c>
      <c r="E29">
        <v>42.35</v>
      </c>
      <c r="F29">
        <v>180.02</v>
      </c>
      <c r="G29">
        <v>112.16</v>
      </c>
      <c r="H29">
        <v>111.91</v>
      </c>
      <c r="I29">
        <v>115.38800000000001</v>
      </c>
      <c r="J29">
        <v>122.43</v>
      </c>
      <c r="K29">
        <v>258.7</v>
      </c>
      <c r="L29">
        <v>100.55</v>
      </c>
      <c r="M29">
        <v>188.74</v>
      </c>
      <c r="N29">
        <v>397.11</v>
      </c>
      <c r="O29">
        <v>48.764299999999999</v>
      </c>
      <c r="P29">
        <v>171.96</v>
      </c>
      <c r="Q29">
        <v>140.35</v>
      </c>
      <c r="R29">
        <v>139.38999999999999</v>
      </c>
      <c r="S29">
        <v>175.56</v>
      </c>
      <c r="T29">
        <v>70.62</v>
      </c>
      <c r="U29">
        <v>72.540000000000006</v>
      </c>
      <c r="V29">
        <v>84.7</v>
      </c>
      <c r="W29">
        <v>29.7</v>
      </c>
      <c r="X29">
        <v>37.130000000000003</v>
      </c>
      <c r="Y29">
        <v>42.1</v>
      </c>
      <c r="Z29">
        <v>48.53</v>
      </c>
      <c r="AA29">
        <v>75.709999999999994</v>
      </c>
      <c r="AB29">
        <v>83.7</v>
      </c>
      <c r="AC29">
        <v>135.53</v>
      </c>
      <c r="AD29">
        <v>14.9</v>
      </c>
      <c r="AE29">
        <v>48.29</v>
      </c>
      <c r="AF29">
        <v>65</v>
      </c>
      <c r="AG29">
        <v>79.096500000000006</v>
      </c>
      <c r="AH29">
        <v>87.85</v>
      </c>
      <c r="AI29">
        <v>95.32</v>
      </c>
    </row>
    <row r="30" spans="2:35" x14ac:dyDescent="0.35">
      <c r="B30" s="2">
        <v>45296</v>
      </c>
      <c r="C30">
        <v>36.880000000000003</v>
      </c>
      <c r="D30">
        <v>45.77</v>
      </c>
      <c r="E30">
        <v>42.04</v>
      </c>
      <c r="F30">
        <v>178.96</v>
      </c>
      <c r="G30">
        <v>111.43</v>
      </c>
      <c r="H30">
        <v>111.06</v>
      </c>
      <c r="I30">
        <v>113.74339999999999</v>
      </c>
      <c r="J30">
        <v>123.84</v>
      </c>
      <c r="K30">
        <v>255.72</v>
      </c>
      <c r="L30">
        <v>98.55</v>
      </c>
      <c r="M30">
        <v>184.12</v>
      </c>
      <c r="N30">
        <v>386.56</v>
      </c>
      <c r="O30">
        <v>47.14</v>
      </c>
      <c r="P30">
        <v>166.08</v>
      </c>
      <c r="Q30">
        <v>139.12</v>
      </c>
      <c r="R30">
        <v>136.12</v>
      </c>
      <c r="S30">
        <v>172.62</v>
      </c>
      <c r="T30">
        <v>69.400000000000006</v>
      </c>
      <c r="U30">
        <v>72.010000000000005</v>
      </c>
      <c r="V30">
        <v>84.34</v>
      </c>
      <c r="W30">
        <v>29.77</v>
      </c>
      <c r="X30">
        <v>36.880000000000003</v>
      </c>
      <c r="Y30">
        <v>42.01</v>
      </c>
      <c r="Z30">
        <v>48.42</v>
      </c>
      <c r="AA30">
        <v>75.48</v>
      </c>
      <c r="AB30">
        <v>84.68</v>
      </c>
      <c r="AC30">
        <v>136.6</v>
      </c>
      <c r="AD30">
        <v>14.8</v>
      </c>
      <c r="AE30">
        <v>48.29</v>
      </c>
      <c r="AF30">
        <v>64.53</v>
      </c>
      <c r="AG30">
        <v>78.272900000000007</v>
      </c>
      <c r="AH30">
        <v>86.61</v>
      </c>
      <c r="AI30">
        <v>93.79</v>
      </c>
    </row>
    <row r="31" spans="2:35" x14ac:dyDescent="0.35">
      <c r="B31" s="2">
        <v>45295</v>
      </c>
      <c r="C31">
        <v>36.880000000000003</v>
      </c>
      <c r="D31">
        <v>45.62</v>
      </c>
      <c r="E31">
        <v>41.33</v>
      </c>
      <c r="F31">
        <v>178.04</v>
      </c>
      <c r="G31">
        <v>111.3</v>
      </c>
      <c r="H31">
        <v>111.44</v>
      </c>
      <c r="I31">
        <v>114</v>
      </c>
      <c r="J31">
        <v>123.72</v>
      </c>
      <c r="K31">
        <v>254.61</v>
      </c>
      <c r="L31">
        <v>97.74</v>
      </c>
      <c r="M31">
        <v>184.17</v>
      </c>
      <c r="N31">
        <v>387.03</v>
      </c>
      <c r="O31">
        <v>47.51</v>
      </c>
      <c r="P31">
        <v>164.99</v>
      </c>
      <c r="Q31">
        <v>139.24</v>
      </c>
      <c r="R31">
        <v>136.52000000000001</v>
      </c>
      <c r="S31">
        <v>172.35</v>
      </c>
      <c r="T31">
        <v>69.52</v>
      </c>
      <c r="U31">
        <v>72.17</v>
      </c>
      <c r="V31">
        <v>84.2</v>
      </c>
      <c r="W31">
        <v>29.77</v>
      </c>
      <c r="X31">
        <v>36.880000000000003</v>
      </c>
      <c r="Y31">
        <v>42.12</v>
      </c>
      <c r="Z31">
        <v>48.48</v>
      </c>
      <c r="AA31">
        <v>75.45</v>
      </c>
      <c r="AB31">
        <v>84.61</v>
      </c>
      <c r="AC31">
        <v>136.08000000000001</v>
      </c>
      <c r="AD31">
        <v>14.85</v>
      </c>
      <c r="AE31">
        <v>48.77</v>
      </c>
      <c r="AF31">
        <v>64.290000000000006</v>
      </c>
      <c r="AG31">
        <v>78.043999999999997</v>
      </c>
      <c r="AH31">
        <v>86.83</v>
      </c>
      <c r="AI31">
        <v>94</v>
      </c>
    </row>
    <row r="32" spans="2:35" x14ac:dyDescent="0.35">
      <c r="B32" s="2">
        <v>45294</v>
      </c>
      <c r="C32">
        <v>36.96</v>
      </c>
      <c r="D32">
        <v>45.35</v>
      </c>
      <c r="E32">
        <v>40.96</v>
      </c>
      <c r="F32">
        <v>177.37</v>
      </c>
      <c r="G32">
        <v>111.16</v>
      </c>
      <c r="H32">
        <v>111.7</v>
      </c>
      <c r="I32">
        <v>113.68</v>
      </c>
      <c r="J32">
        <v>123.73</v>
      </c>
      <c r="K32">
        <v>254.58</v>
      </c>
      <c r="L32">
        <v>98.24</v>
      </c>
      <c r="M32">
        <v>185.53</v>
      </c>
      <c r="N32">
        <v>388.01</v>
      </c>
      <c r="O32">
        <v>47.74</v>
      </c>
      <c r="P32">
        <v>165.97</v>
      </c>
      <c r="Q32">
        <v>138.55000000000001</v>
      </c>
      <c r="R32">
        <v>135.91999999999999</v>
      </c>
      <c r="S32">
        <v>173.57</v>
      </c>
      <c r="T32">
        <v>69.650000000000006</v>
      </c>
      <c r="U32">
        <v>72.27</v>
      </c>
      <c r="V32">
        <v>84.47</v>
      </c>
      <c r="W32">
        <v>29.76</v>
      </c>
      <c r="X32">
        <v>36.96</v>
      </c>
      <c r="Y32">
        <v>42.25</v>
      </c>
      <c r="Z32">
        <v>49.25</v>
      </c>
      <c r="AA32">
        <v>75.53</v>
      </c>
      <c r="AB32">
        <v>86.12</v>
      </c>
      <c r="AC32">
        <v>139.21</v>
      </c>
      <c r="AD32">
        <v>15.04</v>
      </c>
      <c r="AE32">
        <v>50.08</v>
      </c>
      <c r="AF32">
        <v>64.489999999999995</v>
      </c>
      <c r="AG32">
        <v>78.033699999999996</v>
      </c>
      <c r="AH32">
        <v>86.99</v>
      </c>
      <c r="AI32">
        <v>94.1</v>
      </c>
    </row>
    <row r="33" spans="2:35" x14ac:dyDescent="0.35">
      <c r="B33" s="2">
        <v>45293</v>
      </c>
      <c r="C33">
        <v>37.21</v>
      </c>
      <c r="D33">
        <v>45.51</v>
      </c>
      <c r="E33">
        <v>42.29</v>
      </c>
      <c r="F33">
        <v>179.29</v>
      </c>
      <c r="G33">
        <v>112.84</v>
      </c>
      <c r="H33">
        <v>114.83</v>
      </c>
      <c r="I33">
        <v>116.44</v>
      </c>
      <c r="J33">
        <v>125.44</v>
      </c>
      <c r="K33">
        <v>258.39</v>
      </c>
      <c r="L33">
        <v>100.49</v>
      </c>
      <c r="M33">
        <v>187.44</v>
      </c>
      <c r="N33">
        <v>394.37</v>
      </c>
      <c r="O33">
        <v>48.99</v>
      </c>
      <c r="P33">
        <v>168.97</v>
      </c>
      <c r="Q33">
        <v>138.78</v>
      </c>
      <c r="R33">
        <v>138.07</v>
      </c>
      <c r="S33">
        <v>177.15</v>
      </c>
      <c r="T33">
        <v>72.260000000000005</v>
      </c>
      <c r="U33">
        <v>72.84</v>
      </c>
      <c r="V33">
        <v>85.39</v>
      </c>
      <c r="W33">
        <v>30.56</v>
      </c>
      <c r="X33">
        <v>37.21</v>
      </c>
      <c r="Y33">
        <v>42.9</v>
      </c>
      <c r="Z33">
        <v>50.29</v>
      </c>
      <c r="AA33">
        <v>76.239999999999995</v>
      </c>
      <c r="AB33">
        <v>84.74</v>
      </c>
      <c r="AC33">
        <v>137.94999999999999</v>
      </c>
      <c r="AD33">
        <v>15.39</v>
      </c>
      <c r="AE33">
        <v>52.07</v>
      </c>
      <c r="AF33">
        <v>64.25</v>
      </c>
      <c r="AG33">
        <v>79.799899999999994</v>
      </c>
      <c r="AH33">
        <v>89.12</v>
      </c>
      <c r="AI33">
        <v>96.33</v>
      </c>
    </row>
    <row r="34" spans="2:35" x14ac:dyDescent="0.35">
      <c r="B34" s="2">
        <v>45289</v>
      </c>
      <c r="C34">
        <v>37.5</v>
      </c>
      <c r="D34">
        <v>45.22</v>
      </c>
      <c r="E34">
        <v>41.84</v>
      </c>
      <c r="F34">
        <v>179.21</v>
      </c>
      <c r="G34">
        <v>113.99</v>
      </c>
      <c r="H34">
        <v>115.9575</v>
      </c>
      <c r="I34">
        <v>118.43</v>
      </c>
      <c r="J34">
        <v>126.6</v>
      </c>
      <c r="K34">
        <v>262.43</v>
      </c>
      <c r="L34">
        <v>101.73</v>
      </c>
      <c r="M34">
        <v>192.48</v>
      </c>
      <c r="N34">
        <v>405.64</v>
      </c>
      <c r="O34">
        <v>50.51</v>
      </c>
      <c r="P34">
        <v>174.87</v>
      </c>
      <c r="Q34">
        <v>136.38</v>
      </c>
      <c r="R34">
        <v>135.85</v>
      </c>
      <c r="S34">
        <v>178.81</v>
      </c>
      <c r="T34">
        <v>72.319999999999993</v>
      </c>
      <c r="U34">
        <v>72.03</v>
      </c>
      <c r="V34">
        <v>85.54</v>
      </c>
      <c r="W34">
        <v>31.01</v>
      </c>
      <c r="X34">
        <v>37.5</v>
      </c>
      <c r="Y34">
        <v>43.07</v>
      </c>
      <c r="Z34">
        <v>50.94</v>
      </c>
      <c r="AA34">
        <v>76.180000000000007</v>
      </c>
      <c r="AB34">
        <v>83.84</v>
      </c>
      <c r="AC34">
        <v>136.91</v>
      </c>
      <c r="AD34">
        <v>15.57</v>
      </c>
      <c r="AE34">
        <v>53.35</v>
      </c>
      <c r="AF34">
        <v>63.33</v>
      </c>
      <c r="AG34">
        <v>79.98</v>
      </c>
      <c r="AH34">
        <v>88.36</v>
      </c>
      <c r="AI34">
        <v>95.32</v>
      </c>
    </row>
    <row r="35" spans="2:35" x14ac:dyDescent="0.35">
      <c r="B35" s="2">
        <v>45288</v>
      </c>
      <c r="C35">
        <v>37.799999999999997</v>
      </c>
      <c r="D35">
        <v>45.19</v>
      </c>
      <c r="E35">
        <v>42.28</v>
      </c>
      <c r="F35">
        <v>179.81</v>
      </c>
      <c r="G35">
        <v>114.13</v>
      </c>
      <c r="H35">
        <v>117.14</v>
      </c>
      <c r="I35">
        <v>118.7881</v>
      </c>
      <c r="J35">
        <v>126.61</v>
      </c>
      <c r="K35">
        <v>265.16000000000003</v>
      </c>
      <c r="L35">
        <v>102.14</v>
      </c>
      <c r="M35">
        <v>193.07</v>
      </c>
      <c r="N35">
        <v>408.34</v>
      </c>
      <c r="O35">
        <v>51.12</v>
      </c>
      <c r="P35">
        <v>175.82</v>
      </c>
      <c r="Q35">
        <v>136.24</v>
      </c>
      <c r="R35">
        <v>137.03</v>
      </c>
      <c r="S35">
        <v>179.92</v>
      </c>
      <c r="T35">
        <v>73.11</v>
      </c>
      <c r="U35">
        <v>71.88</v>
      </c>
      <c r="V35">
        <v>85.88</v>
      </c>
      <c r="W35">
        <v>31.17</v>
      </c>
      <c r="X35">
        <v>37.799999999999997</v>
      </c>
      <c r="Y35">
        <v>43.34</v>
      </c>
      <c r="Z35">
        <v>51.91</v>
      </c>
      <c r="AA35">
        <v>76.22</v>
      </c>
      <c r="AB35">
        <v>84.03</v>
      </c>
      <c r="AC35">
        <v>138.12</v>
      </c>
      <c r="AD35">
        <v>15.73</v>
      </c>
      <c r="AE35">
        <v>54.22</v>
      </c>
      <c r="AF35">
        <v>63.41</v>
      </c>
      <c r="AG35">
        <v>80.73</v>
      </c>
      <c r="AH35">
        <v>89.42</v>
      </c>
      <c r="AI35">
        <v>96.58</v>
      </c>
    </row>
    <row r="36" spans="2:35" x14ac:dyDescent="0.35">
      <c r="B36" s="2">
        <v>45287</v>
      </c>
      <c r="C36">
        <v>38.840000000000003</v>
      </c>
      <c r="D36">
        <v>45.01</v>
      </c>
      <c r="E36">
        <v>42.17</v>
      </c>
      <c r="F36">
        <v>179.18</v>
      </c>
      <c r="G36">
        <v>114.1</v>
      </c>
      <c r="H36">
        <v>117.38</v>
      </c>
      <c r="I36">
        <v>118.82</v>
      </c>
      <c r="J36">
        <v>126.68</v>
      </c>
      <c r="K36">
        <v>265.04000000000002</v>
      </c>
      <c r="L36">
        <v>102.47</v>
      </c>
      <c r="M36">
        <v>192.84</v>
      </c>
      <c r="N36">
        <v>408.48</v>
      </c>
      <c r="O36">
        <v>51.27</v>
      </c>
      <c r="P36">
        <v>175.86</v>
      </c>
      <c r="Q36">
        <v>135.88999999999999</v>
      </c>
      <c r="R36">
        <v>136.86000000000001</v>
      </c>
      <c r="S36">
        <v>180.86</v>
      </c>
      <c r="T36">
        <v>73.12</v>
      </c>
      <c r="U36">
        <v>71.849999999999994</v>
      </c>
      <c r="V36">
        <v>86.21</v>
      </c>
      <c r="W36">
        <v>31.98</v>
      </c>
      <c r="X36">
        <v>38.840000000000003</v>
      </c>
      <c r="Y36">
        <v>43.48</v>
      </c>
      <c r="Z36">
        <v>50.54</v>
      </c>
      <c r="AA36">
        <v>76.239999999999995</v>
      </c>
      <c r="AB36">
        <v>85.33</v>
      </c>
      <c r="AC36">
        <v>140.47999999999999</v>
      </c>
      <c r="AD36">
        <v>15.64</v>
      </c>
      <c r="AE36">
        <v>53.68</v>
      </c>
      <c r="AF36">
        <v>62.96</v>
      </c>
      <c r="AG36">
        <v>80.010000000000005</v>
      </c>
      <c r="AH36">
        <v>88.79</v>
      </c>
      <c r="AI36">
        <v>95.91</v>
      </c>
    </row>
    <row r="37" spans="2:35" x14ac:dyDescent="0.35">
      <c r="B37" s="2">
        <v>45286</v>
      </c>
      <c r="C37">
        <v>38.47</v>
      </c>
      <c r="D37">
        <v>44.94</v>
      </c>
      <c r="E37">
        <v>42.15</v>
      </c>
      <c r="F37">
        <v>178.64</v>
      </c>
      <c r="G37">
        <v>113.93</v>
      </c>
      <c r="H37">
        <v>117.41</v>
      </c>
      <c r="I37">
        <v>119.13</v>
      </c>
      <c r="J37">
        <v>126.6</v>
      </c>
      <c r="K37">
        <v>265.02999999999997</v>
      </c>
      <c r="L37">
        <v>101.99</v>
      </c>
      <c r="M37">
        <v>192.85</v>
      </c>
      <c r="N37">
        <v>408.79</v>
      </c>
      <c r="O37">
        <v>51.35</v>
      </c>
      <c r="P37">
        <v>175.67</v>
      </c>
      <c r="Q37">
        <v>135.32</v>
      </c>
      <c r="R37">
        <v>135.03</v>
      </c>
      <c r="S37">
        <v>180.24</v>
      </c>
      <c r="T37">
        <v>72.709999999999994</v>
      </c>
      <c r="U37">
        <v>71.52</v>
      </c>
      <c r="V37">
        <v>86</v>
      </c>
      <c r="W37">
        <v>31.67</v>
      </c>
      <c r="X37">
        <v>38.47</v>
      </c>
      <c r="Y37">
        <v>43.07</v>
      </c>
      <c r="Z37">
        <v>50.67</v>
      </c>
      <c r="AA37">
        <v>75.84</v>
      </c>
      <c r="AB37">
        <v>85.71</v>
      </c>
      <c r="AC37">
        <v>141.07</v>
      </c>
      <c r="AD37">
        <v>15.6</v>
      </c>
      <c r="AE37">
        <v>53.66</v>
      </c>
      <c r="AF37">
        <v>63</v>
      </c>
      <c r="AG37">
        <v>79.977800000000002</v>
      </c>
      <c r="AH37">
        <v>88.36</v>
      </c>
      <c r="AI37">
        <v>95.47</v>
      </c>
    </row>
    <row r="38" spans="2:35" x14ac:dyDescent="0.35">
      <c r="B38" s="2">
        <v>45282</v>
      </c>
      <c r="C38">
        <v>38.1</v>
      </c>
      <c r="D38">
        <v>44.9</v>
      </c>
      <c r="E38">
        <v>41.6</v>
      </c>
      <c r="F38">
        <v>177.74</v>
      </c>
      <c r="G38">
        <v>113.13</v>
      </c>
      <c r="H38">
        <v>116.41</v>
      </c>
      <c r="I38">
        <v>118.01</v>
      </c>
      <c r="J38">
        <v>125.92</v>
      </c>
      <c r="K38">
        <v>264.2</v>
      </c>
      <c r="L38">
        <v>101.44</v>
      </c>
      <c r="M38">
        <v>192.05</v>
      </c>
      <c r="N38">
        <v>407.49</v>
      </c>
      <c r="O38">
        <v>50.93</v>
      </c>
      <c r="P38">
        <v>173.28</v>
      </c>
      <c r="Q38">
        <v>135.02000000000001</v>
      </c>
      <c r="R38">
        <v>133.77000000000001</v>
      </c>
      <c r="S38">
        <v>179.48</v>
      </c>
      <c r="T38">
        <v>72.040000000000006</v>
      </c>
      <c r="U38">
        <v>71.22</v>
      </c>
      <c r="V38">
        <v>85.6</v>
      </c>
      <c r="W38">
        <v>31.56</v>
      </c>
      <c r="X38">
        <v>38.1</v>
      </c>
      <c r="Y38">
        <v>42.85</v>
      </c>
      <c r="Z38">
        <v>50.24</v>
      </c>
      <c r="AA38">
        <v>75.34</v>
      </c>
      <c r="AB38">
        <v>84.98</v>
      </c>
      <c r="AC38">
        <v>138.88999999999999</v>
      </c>
      <c r="AD38">
        <v>15.39</v>
      </c>
      <c r="AE38">
        <v>52.59</v>
      </c>
      <c r="AF38">
        <v>62.62</v>
      </c>
      <c r="AG38">
        <v>78.817599999999999</v>
      </c>
      <c r="AH38">
        <v>87.71</v>
      </c>
      <c r="AI38">
        <v>94.59</v>
      </c>
    </row>
    <row r="39" spans="2:35" x14ac:dyDescent="0.35">
      <c r="B39" s="2">
        <v>45281</v>
      </c>
      <c r="C39">
        <v>38.17</v>
      </c>
      <c r="D39">
        <v>44.71</v>
      </c>
      <c r="E39">
        <v>41.43</v>
      </c>
      <c r="F39">
        <v>177.2</v>
      </c>
      <c r="G39">
        <v>112.59</v>
      </c>
      <c r="H39">
        <v>115.6778</v>
      </c>
      <c r="I39">
        <v>117.5167</v>
      </c>
      <c r="J39">
        <v>125.2</v>
      </c>
      <c r="K39">
        <v>263.05</v>
      </c>
      <c r="L39">
        <v>101.18</v>
      </c>
      <c r="M39">
        <v>191.8</v>
      </c>
      <c r="N39">
        <v>406.74</v>
      </c>
      <c r="O39">
        <v>51.03</v>
      </c>
      <c r="P39">
        <v>173.26</v>
      </c>
      <c r="Q39">
        <v>134.35</v>
      </c>
      <c r="R39">
        <v>130.91</v>
      </c>
      <c r="S39">
        <v>180.81</v>
      </c>
      <c r="T39">
        <v>72.239999999999995</v>
      </c>
      <c r="U39">
        <v>70.680000000000007</v>
      </c>
      <c r="V39">
        <v>85.07</v>
      </c>
      <c r="W39">
        <v>31.35</v>
      </c>
      <c r="X39">
        <v>38.17</v>
      </c>
      <c r="Y39">
        <v>42.66</v>
      </c>
      <c r="Z39">
        <v>49.55</v>
      </c>
      <c r="AA39">
        <v>75.09</v>
      </c>
      <c r="AB39">
        <v>84.73</v>
      </c>
      <c r="AC39">
        <v>138.57</v>
      </c>
      <c r="AD39">
        <v>15.37</v>
      </c>
      <c r="AE39">
        <v>53.06</v>
      </c>
      <c r="AF39">
        <v>62.41</v>
      </c>
      <c r="AG39">
        <v>78.372900000000001</v>
      </c>
      <c r="AH39">
        <v>87.37</v>
      </c>
      <c r="AI39">
        <v>94.31</v>
      </c>
    </row>
    <row r="40" spans="2:35" x14ac:dyDescent="0.35">
      <c r="B40" s="2">
        <v>45280</v>
      </c>
      <c r="C40">
        <v>37.299999999999997</v>
      </c>
      <c r="D40">
        <v>44.46</v>
      </c>
      <c r="E40">
        <v>40.840000000000003</v>
      </c>
      <c r="F40">
        <v>175.48</v>
      </c>
      <c r="G40">
        <v>111.44</v>
      </c>
      <c r="H40">
        <v>114.06870000000001</v>
      </c>
      <c r="I40">
        <v>115.33</v>
      </c>
      <c r="J40">
        <v>124.01</v>
      </c>
      <c r="K40">
        <v>258.89</v>
      </c>
      <c r="L40">
        <v>100.1</v>
      </c>
      <c r="M40">
        <v>189.67</v>
      </c>
      <c r="N40">
        <v>401.27</v>
      </c>
      <c r="O40">
        <v>50.09</v>
      </c>
      <c r="P40">
        <v>169.08</v>
      </c>
      <c r="Q40">
        <v>132.72999999999999</v>
      </c>
      <c r="R40">
        <v>128.88</v>
      </c>
      <c r="S40">
        <v>178.1</v>
      </c>
      <c r="T40">
        <v>70.84</v>
      </c>
      <c r="U40">
        <v>70.19</v>
      </c>
      <c r="V40">
        <v>84.18</v>
      </c>
      <c r="W40">
        <v>30.78</v>
      </c>
      <c r="X40">
        <v>37.299999999999997</v>
      </c>
      <c r="Y40">
        <v>41.65</v>
      </c>
      <c r="Z40">
        <v>48.43</v>
      </c>
      <c r="AA40">
        <v>74.02</v>
      </c>
      <c r="AB40">
        <v>84.4</v>
      </c>
      <c r="AC40">
        <v>136.99</v>
      </c>
      <c r="AD40">
        <v>14.89</v>
      </c>
      <c r="AE40">
        <v>50.64</v>
      </c>
      <c r="AF40">
        <v>62.3</v>
      </c>
      <c r="AG40">
        <v>76.880700000000004</v>
      </c>
      <c r="AH40">
        <v>87.67</v>
      </c>
      <c r="AI40">
        <v>93.51</v>
      </c>
    </row>
    <row r="41" spans="2:35" x14ac:dyDescent="0.35">
      <c r="B41" s="2">
        <v>45279</v>
      </c>
      <c r="C41">
        <v>38.049999999999997</v>
      </c>
      <c r="D41">
        <v>45.25</v>
      </c>
      <c r="E41">
        <v>42.57</v>
      </c>
      <c r="F41">
        <v>179.47</v>
      </c>
      <c r="G41">
        <v>113.27</v>
      </c>
      <c r="H41">
        <v>115.53</v>
      </c>
      <c r="I41">
        <v>117.03</v>
      </c>
      <c r="J41">
        <v>126.46</v>
      </c>
      <c r="K41">
        <v>265.20999999999998</v>
      </c>
      <c r="L41">
        <v>101.38</v>
      </c>
      <c r="M41">
        <v>192.58</v>
      </c>
      <c r="N41">
        <v>407.1</v>
      </c>
      <c r="O41">
        <v>51.5</v>
      </c>
      <c r="P41">
        <v>173.92</v>
      </c>
      <c r="Q41">
        <v>134.68</v>
      </c>
      <c r="R41">
        <v>132.91999999999999</v>
      </c>
      <c r="S41">
        <v>181.41</v>
      </c>
      <c r="T41">
        <v>72.2</v>
      </c>
      <c r="U41">
        <v>71.58</v>
      </c>
      <c r="V41">
        <v>85.49</v>
      </c>
      <c r="W41">
        <v>31.55</v>
      </c>
      <c r="X41">
        <v>38.049999999999997</v>
      </c>
      <c r="Y41">
        <v>43.55</v>
      </c>
      <c r="Z41">
        <v>49.91</v>
      </c>
      <c r="AA41">
        <v>75.27</v>
      </c>
      <c r="AB41">
        <v>85.19</v>
      </c>
      <c r="AC41">
        <v>139.06</v>
      </c>
      <c r="AD41">
        <v>15.5</v>
      </c>
      <c r="AE41">
        <v>52.95</v>
      </c>
      <c r="AF41">
        <v>63.59</v>
      </c>
      <c r="AG41">
        <v>78.212800000000001</v>
      </c>
      <c r="AH41">
        <v>88.75</v>
      </c>
      <c r="AI41">
        <v>94.88</v>
      </c>
    </row>
    <row r="42" spans="2:35" x14ac:dyDescent="0.35">
      <c r="B42" s="2">
        <v>45278</v>
      </c>
      <c r="C42">
        <v>37.119999999999997</v>
      </c>
      <c r="D42">
        <v>44.95</v>
      </c>
      <c r="E42">
        <v>42.04</v>
      </c>
      <c r="F42">
        <v>177.85</v>
      </c>
      <c r="G42">
        <v>112.4</v>
      </c>
      <c r="H42">
        <v>113.18</v>
      </c>
      <c r="I42">
        <v>115.67</v>
      </c>
      <c r="J42">
        <v>125.14</v>
      </c>
      <c r="K42">
        <v>263.43</v>
      </c>
      <c r="L42">
        <v>99.96</v>
      </c>
      <c r="M42">
        <v>191.85</v>
      </c>
      <c r="N42">
        <v>404.58</v>
      </c>
      <c r="O42">
        <v>50.53</v>
      </c>
      <c r="P42">
        <v>173.34</v>
      </c>
      <c r="Q42">
        <v>133.78</v>
      </c>
      <c r="R42">
        <v>130.83000000000001</v>
      </c>
      <c r="S42">
        <v>180</v>
      </c>
      <c r="T42">
        <v>70.760000000000005</v>
      </c>
      <c r="U42">
        <v>71.44</v>
      </c>
      <c r="V42">
        <v>84.71</v>
      </c>
      <c r="W42">
        <v>30.73</v>
      </c>
      <c r="X42">
        <v>37.119999999999997</v>
      </c>
      <c r="Y42">
        <v>42.8</v>
      </c>
      <c r="Z42">
        <v>49.02</v>
      </c>
      <c r="AA42">
        <v>73.900000000000006</v>
      </c>
      <c r="AB42">
        <v>84.18</v>
      </c>
      <c r="AC42">
        <v>137.37</v>
      </c>
      <c r="AD42">
        <v>15.09</v>
      </c>
      <c r="AE42">
        <v>50.6</v>
      </c>
      <c r="AF42">
        <v>63.23</v>
      </c>
      <c r="AG42">
        <v>77.393299999999996</v>
      </c>
      <c r="AH42">
        <v>88.08</v>
      </c>
      <c r="AI42">
        <v>94.23</v>
      </c>
    </row>
    <row r="43" spans="2:35" x14ac:dyDescent="0.35">
      <c r="B43" s="2">
        <v>45275</v>
      </c>
      <c r="C43">
        <v>37.159999999999997</v>
      </c>
      <c r="D43">
        <v>44.81</v>
      </c>
      <c r="E43">
        <v>42.56</v>
      </c>
      <c r="F43">
        <v>177.64</v>
      </c>
      <c r="G43">
        <v>113.02</v>
      </c>
      <c r="H43">
        <v>113.55</v>
      </c>
      <c r="I43">
        <v>115.99</v>
      </c>
      <c r="J43">
        <v>124.91</v>
      </c>
      <c r="K43">
        <v>264.52999999999997</v>
      </c>
      <c r="L43">
        <v>100.92</v>
      </c>
      <c r="M43">
        <v>191.7</v>
      </c>
      <c r="N43">
        <v>401.51</v>
      </c>
      <c r="O43">
        <v>50.33</v>
      </c>
      <c r="P43">
        <v>174.08</v>
      </c>
      <c r="Q43">
        <v>134.16</v>
      </c>
      <c r="R43">
        <v>131.78</v>
      </c>
      <c r="S43">
        <v>179.21</v>
      </c>
      <c r="T43">
        <v>70.849999999999994</v>
      </c>
      <c r="U43">
        <v>71.239999999999995</v>
      </c>
      <c r="V43">
        <v>85.17</v>
      </c>
      <c r="W43">
        <v>30.95</v>
      </c>
      <c r="X43">
        <v>37.159999999999997</v>
      </c>
      <c r="Y43">
        <v>42.38</v>
      </c>
      <c r="Z43">
        <v>49.32</v>
      </c>
      <c r="AA43">
        <v>76.2</v>
      </c>
      <c r="AB43">
        <v>84.3</v>
      </c>
      <c r="AC43">
        <v>136.69</v>
      </c>
      <c r="AD43">
        <v>15.3</v>
      </c>
      <c r="AE43">
        <v>51.78</v>
      </c>
      <c r="AF43">
        <v>63.97</v>
      </c>
      <c r="AG43">
        <v>77.662099999999995</v>
      </c>
      <c r="AH43">
        <v>88.28</v>
      </c>
      <c r="AI43">
        <v>95.96</v>
      </c>
    </row>
    <row r="44" spans="2:35" x14ac:dyDescent="0.35">
      <c r="B44" s="2">
        <v>45274</v>
      </c>
      <c r="C44">
        <v>37.159999999999997</v>
      </c>
      <c r="D44">
        <v>45.19</v>
      </c>
      <c r="E44">
        <v>43.2</v>
      </c>
      <c r="F44">
        <v>178.4</v>
      </c>
      <c r="G44">
        <v>113.17</v>
      </c>
      <c r="H44">
        <v>114.03</v>
      </c>
      <c r="I44">
        <v>115.84</v>
      </c>
      <c r="J44">
        <v>124.85</v>
      </c>
      <c r="K44">
        <v>264.35000000000002</v>
      </c>
      <c r="L44">
        <v>102.59</v>
      </c>
      <c r="M44">
        <v>190.74</v>
      </c>
      <c r="N44">
        <v>397.65</v>
      </c>
      <c r="O44">
        <v>50.38</v>
      </c>
      <c r="P44">
        <v>173.26</v>
      </c>
      <c r="Q44">
        <v>135.31</v>
      </c>
      <c r="R44">
        <v>132.75</v>
      </c>
      <c r="S44">
        <v>178.84</v>
      </c>
      <c r="T44">
        <v>71.430000000000007</v>
      </c>
      <c r="U44">
        <v>71.239999999999995</v>
      </c>
      <c r="V44">
        <v>85.39</v>
      </c>
      <c r="W44">
        <v>31.31</v>
      </c>
      <c r="X44">
        <v>37.159999999999997</v>
      </c>
      <c r="Y44">
        <v>42.32</v>
      </c>
      <c r="Z44">
        <v>49.64</v>
      </c>
      <c r="AA44">
        <v>76.97</v>
      </c>
      <c r="AB44">
        <v>84.75</v>
      </c>
      <c r="AC44">
        <v>137.30000000000001</v>
      </c>
      <c r="AD44">
        <v>15.19</v>
      </c>
      <c r="AE44">
        <v>50.76</v>
      </c>
      <c r="AF44">
        <v>65.099999999999994</v>
      </c>
      <c r="AG44">
        <v>78.359499999999997</v>
      </c>
      <c r="AH44">
        <v>89.54</v>
      </c>
      <c r="AI44">
        <v>97.31</v>
      </c>
    </row>
    <row r="45" spans="2:35" x14ac:dyDescent="0.35">
      <c r="B45" s="2">
        <v>45273</v>
      </c>
      <c r="C45">
        <v>35.950000000000003</v>
      </c>
      <c r="D45">
        <v>46.09</v>
      </c>
      <c r="E45">
        <v>40.93</v>
      </c>
      <c r="F45">
        <v>174.9</v>
      </c>
      <c r="G45">
        <v>111.73</v>
      </c>
      <c r="H45">
        <v>111.29</v>
      </c>
      <c r="I45">
        <v>113.05</v>
      </c>
      <c r="J45">
        <v>125.59</v>
      </c>
      <c r="K45">
        <v>258.87</v>
      </c>
      <c r="L45">
        <v>96.63</v>
      </c>
      <c r="M45">
        <v>191.21</v>
      </c>
      <c r="N45">
        <v>403.05</v>
      </c>
      <c r="O45">
        <v>50.06</v>
      </c>
      <c r="P45">
        <v>170.12</v>
      </c>
      <c r="Q45">
        <v>135.97</v>
      </c>
      <c r="R45">
        <v>131.4</v>
      </c>
      <c r="S45">
        <v>176.47</v>
      </c>
      <c r="T45">
        <v>69.75</v>
      </c>
      <c r="U45">
        <v>72.3</v>
      </c>
      <c r="V45">
        <v>84</v>
      </c>
      <c r="W45">
        <v>30.7</v>
      </c>
      <c r="X45">
        <v>35.950000000000003</v>
      </c>
      <c r="Y45">
        <v>41.01</v>
      </c>
      <c r="Z45">
        <v>48.29</v>
      </c>
      <c r="AA45">
        <v>75.56</v>
      </c>
      <c r="AB45">
        <v>82.33</v>
      </c>
      <c r="AC45">
        <v>132.66</v>
      </c>
      <c r="AD45">
        <v>14.49</v>
      </c>
      <c r="AE45">
        <v>46.94</v>
      </c>
      <c r="AF45">
        <v>65.959999999999994</v>
      </c>
      <c r="AG45">
        <v>76.196600000000004</v>
      </c>
      <c r="AH45">
        <v>87.03</v>
      </c>
      <c r="AI45">
        <v>94.29</v>
      </c>
    </row>
    <row r="46" spans="2:35" x14ac:dyDescent="0.35">
      <c r="B46" s="2">
        <v>45272</v>
      </c>
      <c r="C46">
        <v>34.659999999999997</v>
      </c>
      <c r="D46">
        <v>45.93</v>
      </c>
      <c r="E46">
        <v>38.97</v>
      </c>
      <c r="F46">
        <v>171.38</v>
      </c>
      <c r="G46">
        <v>110.5</v>
      </c>
      <c r="H46">
        <v>108.81</v>
      </c>
      <c r="I46">
        <v>111.61</v>
      </c>
      <c r="J46">
        <v>123.78</v>
      </c>
      <c r="K46">
        <v>256.99</v>
      </c>
      <c r="L46">
        <v>93.71</v>
      </c>
      <c r="M46">
        <v>189.54</v>
      </c>
      <c r="N46">
        <v>398.42</v>
      </c>
      <c r="O46">
        <v>48.95</v>
      </c>
      <c r="P46">
        <v>168.14</v>
      </c>
      <c r="Q46">
        <v>133.51</v>
      </c>
      <c r="R46">
        <v>126.13</v>
      </c>
      <c r="S46">
        <v>174.19</v>
      </c>
      <c r="T46">
        <v>67.53</v>
      </c>
      <c r="U46">
        <v>71.010000000000005</v>
      </c>
      <c r="V46">
        <v>82.99</v>
      </c>
      <c r="W46">
        <v>28.86</v>
      </c>
      <c r="X46">
        <v>34.659999999999997</v>
      </c>
      <c r="Y46">
        <v>40.11</v>
      </c>
      <c r="Z46">
        <v>47.07</v>
      </c>
      <c r="AA46">
        <v>73.48</v>
      </c>
      <c r="AB46">
        <v>81.2</v>
      </c>
      <c r="AC46">
        <v>129.44</v>
      </c>
      <c r="AD46">
        <v>13.89</v>
      </c>
      <c r="AE46">
        <v>44.46</v>
      </c>
      <c r="AF46">
        <v>63.56</v>
      </c>
      <c r="AG46">
        <v>73.831900000000005</v>
      </c>
      <c r="AH46">
        <v>83.82</v>
      </c>
      <c r="AI46">
        <v>90.78</v>
      </c>
    </row>
    <row r="47" spans="2:35" x14ac:dyDescent="0.35">
      <c r="B47" s="2">
        <v>45271</v>
      </c>
      <c r="C47">
        <v>34.950000000000003</v>
      </c>
      <c r="D47">
        <v>45.56</v>
      </c>
      <c r="E47">
        <v>39.26</v>
      </c>
      <c r="F47">
        <v>170.29</v>
      </c>
      <c r="G47">
        <v>110</v>
      </c>
      <c r="H47">
        <v>108.63</v>
      </c>
      <c r="I47">
        <v>110.76</v>
      </c>
      <c r="J47">
        <v>123.47</v>
      </c>
      <c r="K47">
        <v>255.95</v>
      </c>
      <c r="L47">
        <v>93.59</v>
      </c>
      <c r="M47">
        <v>188.29</v>
      </c>
      <c r="N47">
        <v>397.71</v>
      </c>
      <c r="O47">
        <v>48.79</v>
      </c>
      <c r="P47">
        <v>166.38</v>
      </c>
      <c r="Q47">
        <v>132.94</v>
      </c>
      <c r="R47">
        <v>124.77</v>
      </c>
      <c r="S47">
        <v>173.65</v>
      </c>
      <c r="T47">
        <v>68.19</v>
      </c>
      <c r="U47">
        <v>70.78</v>
      </c>
      <c r="V47">
        <v>82.51</v>
      </c>
      <c r="W47">
        <v>29.55</v>
      </c>
      <c r="X47">
        <v>34.950000000000003</v>
      </c>
      <c r="Y47">
        <v>40.270000000000003</v>
      </c>
      <c r="Z47">
        <v>47.75</v>
      </c>
      <c r="AA47">
        <v>74.239999999999995</v>
      </c>
      <c r="AB47">
        <v>82.33</v>
      </c>
      <c r="AC47">
        <v>132.27000000000001</v>
      </c>
      <c r="AD47">
        <v>14.13</v>
      </c>
      <c r="AE47">
        <v>45.81</v>
      </c>
      <c r="AF47">
        <v>63.82</v>
      </c>
      <c r="AG47">
        <v>74.180999999999997</v>
      </c>
      <c r="AH47">
        <v>83.87</v>
      </c>
      <c r="AI47">
        <v>90.71</v>
      </c>
    </row>
    <row r="48" spans="2:35" x14ac:dyDescent="0.35">
      <c r="B48" s="2">
        <v>45268</v>
      </c>
      <c r="C48">
        <v>35.32</v>
      </c>
      <c r="D48">
        <v>45.06</v>
      </c>
      <c r="E48">
        <v>39.31</v>
      </c>
      <c r="F48">
        <v>169.4203</v>
      </c>
      <c r="G48">
        <v>108.96</v>
      </c>
      <c r="H48">
        <v>107.78</v>
      </c>
      <c r="I48">
        <v>109.42</v>
      </c>
      <c r="J48">
        <v>122.28</v>
      </c>
      <c r="K48">
        <v>253.86</v>
      </c>
      <c r="L48">
        <v>93.46</v>
      </c>
      <c r="M48">
        <v>186.66</v>
      </c>
      <c r="N48">
        <v>393.69</v>
      </c>
      <c r="O48">
        <v>48.51</v>
      </c>
      <c r="P48">
        <v>162.47999999999999</v>
      </c>
      <c r="Q48">
        <v>132.07</v>
      </c>
      <c r="R48">
        <v>123.88</v>
      </c>
      <c r="S48">
        <v>173.19</v>
      </c>
      <c r="T48">
        <v>67.08</v>
      </c>
      <c r="U48">
        <v>70.11</v>
      </c>
      <c r="V48">
        <v>81.93</v>
      </c>
      <c r="W48">
        <v>29.68</v>
      </c>
      <c r="X48">
        <v>35.32</v>
      </c>
      <c r="Y48">
        <v>40.51</v>
      </c>
      <c r="Z48">
        <v>48.15</v>
      </c>
      <c r="AA48">
        <v>73.989999999999995</v>
      </c>
      <c r="AB48">
        <v>82.23</v>
      </c>
      <c r="AC48">
        <v>132.34</v>
      </c>
      <c r="AD48">
        <v>14.09</v>
      </c>
      <c r="AE48">
        <v>45.82</v>
      </c>
      <c r="AF48">
        <v>63.41</v>
      </c>
      <c r="AG48">
        <v>74.397800000000004</v>
      </c>
      <c r="AH48">
        <v>83.64</v>
      </c>
      <c r="AI48">
        <v>90.28</v>
      </c>
    </row>
    <row r="49" spans="2:35" x14ac:dyDescent="0.35">
      <c r="B49" s="2">
        <v>45267</v>
      </c>
      <c r="C49">
        <v>34.82</v>
      </c>
      <c r="D49">
        <v>44.87</v>
      </c>
      <c r="E49">
        <v>38.869999999999997</v>
      </c>
      <c r="F49">
        <v>168.29</v>
      </c>
      <c r="G49">
        <v>108.62</v>
      </c>
      <c r="H49">
        <v>107.05</v>
      </c>
      <c r="I49">
        <v>108.32</v>
      </c>
      <c r="J49">
        <v>121.35</v>
      </c>
      <c r="K49">
        <v>254.45</v>
      </c>
      <c r="L49">
        <v>92.41</v>
      </c>
      <c r="M49">
        <v>185.08</v>
      </c>
      <c r="N49">
        <v>390.45</v>
      </c>
      <c r="O49">
        <v>47.89</v>
      </c>
      <c r="P49">
        <v>161.1</v>
      </c>
      <c r="Q49">
        <v>131.85</v>
      </c>
      <c r="R49">
        <v>124.74</v>
      </c>
      <c r="S49">
        <v>172.4</v>
      </c>
      <c r="T49">
        <v>67.069999999999993</v>
      </c>
      <c r="U49">
        <v>70.599999999999994</v>
      </c>
      <c r="V49">
        <v>81.63</v>
      </c>
      <c r="W49">
        <v>30.32</v>
      </c>
      <c r="X49">
        <v>34.82</v>
      </c>
      <c r="Y49">
        <v>40.61</v>
      </c>
      <c r="Z49">
        <v>47.97</v>
      </c>
      <c r="AA49">
        <v>73.83</v>
      </c>
      <c r="AB49">
        <v>81.349999999999994</v>
      </c>
      <c r="AC49">
        <v>130.72</v>
      </c>
      <c r="AD49">
        <v>14.25</v>
      </c>
      <c r="AE49">
        <v>46.65</v>
      </c>
      <c r="AF49">
        <v>63.53</v>
      </c>
      <c r="AG49">
        <v>73.266000000000005</v>
      </c>
      <c r="AH49">
        <v>83.78</v>
      </c>
      <c r="AI49">
        <v>90.25</v>
      </c>
    </row>
    <row r="50" spans="2:35" x14ac:dyDescent="0.35">
      <c r="B50" s="2">
        <v>45266</v>
      </c>
      <c r="C50">
        <v>34.4</v>
      </c>
      <c r="D50">
        <v>44.99</v>
      </c>
      <c r="E50">
        <v>38.28</v>
      </c>
      <c r="F50">
        <v>167.31</v>
      </c>
      <c r="G50">
        <v>108.52</v>
      </c>
      <c r="H50">
        <v>106.2837</v>
      </c>
      <c r="I50">
        <v>107.96</v>
      </c>
      <c r="J50">
        <v>121.58</v>
      </c>
      <c r="K50">
        <v>252.23</v>
      </c>
      <c r="L50">
        <v>91.34</v>
      </c>
      <c r="M50">
        <v>182.86</v>
      </c>
      <c r="N50">
        <v>388.4</v>
      </c>
      <c r="O50">
        <v>47.71</v>
      </c>
      <c r="P50">
        <v>157.5</v>
      </c>
      <c r="Q50">
        <v>132.01</v>
      </c>
      <c r="R50">
        <v>123.86</v>
      </c>
      <c r="S50">
        <v>170.99</v>
      </c>
      <c r="T50">
        <v>66.349999999999994</v>
      </c>
      <c r="U50">
        <v>70.3</v>
      </c>
      <c r="V50">
        <v>81.08</v>
      </c>
      <c r="W50">
        <v>30.42</v>
      </c>
      <c r="X50">
        <v>34.4</v>
      </c>
      <c r="Y50">
        <v>40.1</v>
      </c>
      <c r="Z50">
        <v>47.08</v>
      </c>
      <c r="AA50">
        <v>73.459999999999994</v>
      </c>
      <c r="AB50">
        <v>81.91</v>
      </c>
      <c r="AC50">
        <v>130.79</v>
      </c>
      <c r="AD50">
        <v>14.21</v>
      </c>
      <c r="AE50">
        <v>46.58</v>
      </c>
      <c r="AF50">
        <v>63.67</v>
      </c>
      <c r="AG50">
        <v>72.415599999999998</v>
      </c>
      <c r="AH50">
        <v>83.54</v>
      </c>
      <c r="AI50">
        <v>89.91</v>
      </c>
    </row>
    <row r="51" spans="2:35" x14ac:dyDescent="0.35">
      <c r="B51" s="2">
        <v>45265</v>
      </c>
      <c r="C51">
        <v>34.33</v>
      </c>
      <c r="D51">
        <v>45.4</v>
      </c>
      <c r="E51">
        <v>38.380000000000003</v>
      </c>
      <c r="F51">
        <v>168.18</v>
      </c>
      <c r="G51">
        <v>108.04</v>
      </c>
      <c r="H51">
        <v>106.57080000000001</v>
      </c>
      <c r="I51">
        <v>109.0192</v>
      </c>
      <c r="J51">
        <v>121.18</v>
      </c>
      <c r="K51">
        <v>250.6</v>
      </c>
      <c r="L51">
        <v>89.82</v>
      </c>
      <c r="M51">
        <v>184.42</v>
      </c>
      <c r="N51">
        <v>392.44</v>
      </c>
      <c r="O51">
        <v>48.3</v>
      </c>
      <c r="P51">
        <v>158.78</v>
      </c>
      <c r="Q51">
        <v>131.91</v>
      </c>
      <c r="R51">
        <v>122.9</v>
      </c>
      <c r="S51">
        <v>170.74</v>
      </c>
      <c r="T51">
        <v>65.98</v>
      </c>
      <c r="U51">
        <v>70.48</v>
      </c>
      <c r="V51">
        <v>81.25</v>
      </c>
      <c r="W51">
        <v>30.48</v>
      </c>
      <c r="X51">
        <v>34.33</v>
      </c>
      <c r="Y51">
        <v>40.020000000000003</v>
      </c>
      <c r="Z51">
        <v>45.87</v>
      </c>
      <c r="AA51">
        <v>73.150000000000006</v>
      </c>
      <c r="AB51">
        <v>83.15</v>
      </c>
      <c r="AC51">
        <v>134.41</v>
      </c>
      <c r="AD51">
        <v>14.39</v>
      </c>
      <c r="AE51">
        <v>47.23</v>
      </c>
      <c r="AF51">
        <v>62.83</v>
      </c>
      <c r="AG51">
        <v>72.149799999999999</v>
      </c>
      <c r="AH51">
        <v>83.79</v>
      </c>
      <c r="AI51">
        <v>90.29</v>
      </c>
    </row>
    <row r="52" spans="2:35" x14ac:dyDescent="0.35">
      <c r="B52" s="2">
        <v>45264</v>
      </c>
      <c r="C52">
        <v>35.090000000000003</v>
      </c>
      <c r="D52">
        <v>45.61</v>
      </c>
      <c r="E52">
        <v>38.86</v>
      </c>
      <c r="F52">
        <v>169.0258</v>
      </c>
      <c r="G52">
        <v>108.92</v>
      </c>
      <c r="H52">
        <v>108.08</v>
      </c>
      <c r="I52">
        <v>110.25790000000001</v>
      </c>
      <c r="J52">
        <v>122.24</v>
      </c>
      <c r="K52">
        <v>253.89</v>
      </c>
      <c r="L52">
        <v>89.98</v>
      </c>
      <c r="M52">
        <v>183.32</v>
      </c>
      <c r="N52">
        <v>392.5</v>
      </c>
      <c r="O52">
        <v>48.32</v>
      </c>
      <c r="P52">
        <v>158.78</v>
      </c>
      <c r="Q52">
        <v>132.08000000000001</v>
      </c>
      <c r="R52">
        <v>123.39</v>
      </c>
      <c r="S52">
        <v>170.44</v>
      </c>
      <c r="T52">
        <v>67.790000000000006</v>
      </c>
      <c r="U52">
        <v>71.040000000000006</v>
      </c>
      <c r="V52">
        <v>82.38</v>
      </c>
      <c r="W52">
        <v>31.02</v>
      </c>
      <c r="X52">
        <v>35.090000000000003</v>
      </c>
      <c r="Y52">
        <v>40.590000000000003</v>
      </c>
      <c r="Z52">
        <v>46.83</v>
      </c>
      <c r="AA52">
        <v>74</v>
      </c>
      <c r="AB52">
        <v>84.63</v>
      </c>
      <c r="AC52">
        <v>137.43</v>
      </c>
      <c r="AD52">
        <v>14.54</v>
      </c>
      <c r="AE52">
        <v>47.74</v>
      </c>
      <c r="AF52">
        <v>63.28</v>
      </c>
      <c r="AG52">
        <v>73.47</v>
      </c>
      <c r="AH52">
        <v>84.35</v>
      </c>
      <c r="AI52">
        <v>90.99</v>
      </c>
    </row>
    <row r="53" spans="2:35" x14ac:dyDescent="0.35">
      <c r="B53" s="2">
        <v>45261</v>
      </c>
      <c r="C53">
        <v>35.880000000000003</v>
      </c>
      <c r="D53">
        <v>45.24</v>
      </c>
      <c r="E53">
        <v>38.479999999999997</v>
      </c>
      <c r="F53">
        <v>168.97</v>
      </c>
      <c r="G53">
        <v>108.74</v>
      </c>
      <c r="H53">
        <v>106.532</v>
      </c>
      <c r="I53">
        <v>110.28</v>
      </c>
      <c r="J53">
        <v>121.28</v>
      </c>
      <c r="K53">
        <v>251.38</v>
      </c>
      <c r="L53">
        <v>89.53</v>
      </c>
      <c r="M53">
        <v>185.58</v>
      </c>
      <c r="N53">
        <v>397.42</v>
      </c>
      <c r="O53">
        <v>48.68</v>
      </c>
      <c r="P53">
        <v>161.13</v>
      </c>
      <c r="Q53">
        <v>131.83000000000001</v>
      </c>
      <c r="R53">
        <v>122.6</v>
      </c>
      <c r="S53">
        <v>171.09</v>
      </c>
      <c r="T53">
        <v>67.05</v>
      </c>
      <c r="U53">
        <v>70.95</v>
      </c>
      <c r="V53">
        <v>83.35</v>
      </c>
      <c r="W53">
        <v>31.81</v>
      </c>
      <c r="X53">
        <v>35.880000000000003</v>
      </c>
      <c r="Y53">
        <v>41.81</v>
      </c>
      <c r="Z53">
        <v>48.3</v>
      </c>
      <c r="AA53">
        <v>74.67</v>
      </c>
      <c r="AB53">
        <v>85.02</v>
      </c>
      <c r="AC53">
        <v>139.1</v>
      </c>
      <c r="AD53">
        <v>14.59</v>
      </c>
      <c r="AE53">
        <v>47.87</v>
      </c>
      <c r="AF53">
        <v>63.53</v>
      </c>
      <c r="AG53">
        <v>73.03</v>
      </c>
      <c r="AH53">
        <v>83.74</v>
      </c>
      <c r="AI53">
        <v>90.03</v>
      </c>
    </row>
    <row r="54" spans="2:35" x14ac:dyDescent="0.35">
      <c r="B54" s="2">
        <v>45260</v>
      </c>
      <c r="C54">
        <v>34.380000000000003</v>
      </c>
      <c r="D54">
        <v>45.28</v>
      </c>
      <c r="E54">
        <v>36.94</v>
      </c>
      <c r="F54">
        <v>167.22</v>
      </c>
      <c r="G54">
        <v>107.05</v>
      </c>
      <c r="H54">
        <v>103.85</v>
      </c>
      <c r="I54">
        <v>107.62</v>
      </c>
      <c r="J54">
        <v>119.86</v>
      </c>
      <c r="K54">
        <v>244.55</v>
      </c>
      <c r="L54">
        <v>86.91</v>
      </c>
      <c r="M54">
        <v>185.16</v>
      </c>
      <c r="N54">
        <v>391.97</v>
      </c>
      <c r="O54">
        <v>47.5</v>
      </c>
      <c r="P54">
        <v>160.47999999999999</v>
      </c>
      <c r="Q54">
        <v>131.31</v>
      </c>
      <c r="R54">
        <v>120.93</v>
      </c>
      <c r="S54">
        <v>168.78</v>
      </c>
      <c r="T54">
        <v>64.599999999999994</v>
      </c>
      <c r="U54">
        <v>70.66</v>
      </c>
      <c r="V54">
        <v>82.41</v>
      </c>
      <c r="W54">
        <v>31.32</v>
      </c>
      <c r="X54">
        <v>34.380000000000003</v>
      </c>
      <c r="Y54">
        <v>40.61</v>
      </c>
      <c r="Z54">
        <v>47.67</v>
      </c>
      <c r="AA54">
        <v>73.47</v>
      </c>
      <c r="AB54">
        <v>84.58</v>
      </c>
      <c r="AC54">
        <v>138</v>
      </c>
      <c r="AD54">
        <v>14.21</v>
      </c>
      <c r="AE54">
        <v>45.84</v>
      </c>
      <c r="AF54">
        <v>62.76</v>
      </c>
      <c r="AG54">
        <v>70.36</v>
      </c>
      <c r="AH54">
        <v>81.73</v>
      </c>
      <c r="AI54">
        <v>87.72</v>
      </c>
    </row>
    <row r="55" spans="2:35" x14ac:dyDescent="0.35">
      <c r="B55" s="2">
        <v>45259</v>
      </c>
      <c r="C55">
        <v>34.4</v>
      </c>
      <c r="D55">
        <v>44.48</v>
      </c>
      <c r="E55">
        <v>36.659999999999997</v>
      </c>
      <c r="F55">
        <v>165.63480000000001</v>
      </c>
      <c r="G55">
        <v>105.89</v>
      </c>
      <c r="H55">
        <v>103.19</v>
      </c>
      <c r="I55">
        <v>106.3793</v>
      </c>
      <c r="J55">
        <v>117.8</v>
      </c>
      <c r="K55">
        <v>242.31</v>
      </c>
      <c r="L55">
        <v>86.69</v>
      </c>
      <c r="M55">
        <v>184.89</v>
      </c>
      <c r="N55">
        <v>388.84</v>
      </c>
      <c r="O55">
        <v>47.76</v>
      </c>
      <c r="P55">
        <v>162.21</v>
      </c>
      <c r="Q55">
        <v>129.68</v>
      </c>
      <c r="R55">
        <v>119.34</v>
      </c>
      <c r="S55">
        <v>169.02</v>
      </c>
      <c r="T55">
        <v>64.540000000000006</v>
      </c>
      <c r="U55">
        <v>69.959999999999994</v>
      </c>
      <c r="V55">
        <v>81.599999999999994</v>
      </c>
      <c r="W55">
        <v>31.2</v>
      </c>
      <c r="X55">
        <v>34.4</v>
      </c>
      <c r="Y55">
        <v>40.549999999999997</v>
      </c>
      <c r="Z55">
        <v>47.97</v>
      </c>
      <c r="AA55">
        <v>73.435100000000006</v>
      </c>
      <c r="AB55">
        <v>84.02</v>
      </c>
      <c r="AC55">
        <v>137.22999999999999</v>
      </c>
      <c r="AD55">
        <v>14.1</v>
      </c>
      <c r="AE55">
        <v>45.84</v>
      </c>
      <c r="AF55">
        <v>62.49</v>
      </c>
      <c r="AG55">
        <v>70.754999999999995</v>
      </c>
      <c r="AH55">
        <v>81.14</v>
      </c>
      <c r="AI55">
        <v>87</v>
      </c>
    </row>
    <row r="56" spans="2:35" x14ac:dyDescent="0.35">
      <c r="B56" s="2">
        <v>45258</v>
      </c>
      <c r="C56">
        <v>34.700000000000003</v>
      </c>
      <c r="D56">
        <v>44.65</v>
      </c>
      <c r="E56">
        <v>35.83</v>
      </c>
      <c r="F56">
        <v>163.97</v>
      </c>
      <c r="G56">
        <v>105.49</v>
      </c>
      <c r="H56">
        <v>103</v>
      </c>
      <c r="I56">
        <v>106.23</v>
      </c>
      <c r="J56">
        <v>117.92</v>
      </c>
      <c r="K56">
        <v>241.48</v>
      </c>
      <c r="L56">
        <v>85.92</v>
      </c>
      <c r="M56">
        <v>184.75</v>
      </c>
      <c r="N56">
        <v>382.7</v>
      </c>
      <c r="O56">
        <v>47.12</v>
      </c>
      <c r="P56">
        <v>160.72999999999999</v>
      </c>
      <c r="Q56">
        <v>129.63999999999999</v>
      </c>
      <c r="R56">
        <v>118.21</v>
      </c>
      <c r="S56">
        <v>169.48</v>
      </c>
      <c r="T56">
        <v>64.11</v>
      </c>
      <c r="U56">
        <v>70.53</v>
      </c>
      <c r="V56">
        <v>81.180000000000007</v>
      </c>
      <c r="W56">
        <v>31.22</v>
      </c>
      <c r="X56">
        <v>34.700000000000003</v>
      </c>
      <c r="Y56">
        <v>40.71</v>
      </c>
      <c r="Z56">
        <v>48.21</v>
      </c>
      <c r="AA56">
        <v>73.47</v>
      </c>
      <c r="AB56">
        <v>84.65</v>
      </c>
      <c r="AC56">
        <v>137.75</v>
      </c>
      <c r="AD56">
        <v>13.95</v>
      </c>
      <c r="AE56">
        <v>45.29</v>
      </c>
      <c r="AF56">
        <v>62.99</v>
      </c>
      <c r="AG56">
        <v>69.726699999999994</v>
      </c>
      <c r="AH56">
        <v>80.58</v>
      </c>
      <c r="AI56">
        <v>86.58</v>
      </c>
    </row>
    <row r="57" spans="2:35" x14ac:dyDescent="0.35">
      <c r="B57" s="2">
        <v>45257</v>
      </c>
      <c r="C57">
        <v>33.97</v>
      </c>
      <c r="D57">
        <v>45.3</v>
      </c>
      <c r="E57">
        <v>35.729999999999997</v>
      </c>
      <c r="F57">
        <v>163.92</v>
      </c>
      <c r="G57">
        <v>105.74</v>
      </c>
      <c r="H57">
        <v>104.58</v>
      </c>
      <c r="I57">
        <v>108.23</v>
      </c>
      <c r="J57">
        <v>117.86</v>
      </c>
      <c r="K57">
        <v>241.03</v>
      </c>
      <c r="L57">
        <v>86.47</v>
      </c>
      <c r="M57">
        <v>184.4</v>
      </c>
      <c r="N57">
        <v>380.5</v>
      </c>
      <c r="O57">
        <v>46.97</v>
      </c>
      <c r="P57">
        <v>161.66</v>
      </c>
      <c r="Q57">
        <v>130.31</v>
      </c>
      <c r="R57">
        <v>118.57</v>
      </c>
      <c r="S57">
        <v>168.51</v>
      </c>
      <c r="T57">
        <v>63.51</v>
      </c>
      <c r="U57">
        <v>70.209999999999994</v>
      </c>
      <c r="V57">
        <v>81.02</v>
      </c>
      <c r="W57">
        <v>29.79</v>
      </c>
      <c r="X57">
        <v>33.97</v>
      </c>
      <c r="Y57">
        <v>40.44</v>
      </c>
      <c r="Z57">
        <v>47.66</v>
      </c>
      <c r="AA57">
        <v>73.55</v>
      </c>
      <c r="AB57">
        <v>84.63</v>
      </c>
      <c r="AC57">
        <v>138.13</v>
      </c>
      <c r="AD57">
        <v>13.77</v>
      </c>
      <c r="AE57">
        <v>44.63</v>
      </c>
      <c r="AF57">
        <v>62.79</v>
      </c>
      <c r="AG57">
        <v>69.844099999999997</v>
      </c>
      <c r="AH57">
        <v>80.05</v>
      </c>
      <c r="AI57">
        <v>86.25</v>
      </c>
    </row>
    <row r="58" spans="2:35" x14ac:dyDescent="0.35">
      <c r="B58" s="2">
        <v>45254</v>
      </c>
      <c r="C58">
        <v>34.49</v>
      </c>
      <c r="D58">
        <v>45.13</v>
      </c>
      <c r="E58">
        <v>35.9</v>
      </c>
      <c r="F58">
        <v>164.3227</v>
      </c>
      <c r="G58">
        <v>106.34</v>
      </c>
      <c r="H58">
        <v>104.71</v>
      </c>
      <c r="I58">
        <v>108.38</v>
      </c>
      <c r="J58">
        <v>118.49</v>
      </c>
      <c r="K58">
        <v>243.53</v>
      </c>
      <c r="L58">
        <v>86.75</v>
      </c>
      <c r="M58">
        <v>184.41</v>
      </c>
      <c r="N58">
        <v>380.67</v>
      </c>
      <c r="O58">
        <v>46.744999999999997</v>
      </c>
      <c r="P58">
        <v>161.76</v>
      </c>
      <c r="Q58">
        <v>131.13</v>
      </c>
      <c r="R58">
        <v>119.36</v>
      </c>
      <c r="S58">
        <v>168.24</v>
      </c>
      <c r="T58">
        <v>63.89</v>
      </c>
      <c r="U58">
        <v>70.41</v>
      </c>
      <c r="V58">
        <v>81.12</v>
      </c>
      <c r="W58">
        <v>29.32</v>
      </c>
      <c r="X58">
        <v>34.49</v>
      </c>
      <c r="Y58">
        <v>40.549999999999997</v>
      </c>
      <c r="Z58">
        <v>48.81</v>
      </c>
      <c r="AA58">
        <v>74.34</v>
      </c>
      <c r="AB58">
        <v>84.93</v>
      </c>
      <c r="AC58">
        <v>139.33000000000001</v>
      </c>
      <c r="AD58">
        <v>13.88</v>
      </c>
      <c r="AE58">
        <v>45.48</v>
      </c>
      <c r="AF58">
        <v>62.69</v>
      </c>
      <c r="AG58">
        <v>70.180000000000007</v>
      </c>
      <c r="AH58">
        <v>79.760000000000005</v>
      </c>
      <c r="AI58">
        <v>86.1</v>
      </c>
    </row>
    <row r="59" spans="2:35" x14ac:dyDescent="0.35">
      <c r="B59" s="2">
        <v>45252</v>
      </c>
      <c r="C59">
        <v>34.44</v>
      </c>
      <c r="D59">
        <v>44.8</v>
      </c>
      <c r="E59">
        <v>35.72</v>
      </c>
      <c r="F59">
        <v>163.91</v>
      </c>
      <c r="G59">
        <v>106.08</v>
      </c>
      <c r="H59">
        <v>103.89</v>
      </c>
      <c r="I59">
        <v>107.99</v>
      </c>
      <c r="J59">
        <v>117.96</v>
      </c>
      <c r="K59">
        <v>242.67</v>
      </c>
      <c r="L59">
        <v>86.44</v>
      </c>
      <c r="M59">
        <v>184.77</v>
      </c>
      <c r="N59">
        <v>379.43</v>
      </c>
      <c r="O59">
        <v>46.6</v>
      </c>
      <c r="P59">
        <v>162.12</v>
      </c>
      <c r="Q59">
        <v>130.43</v>
      </c>
      <c r="R59">
        <v>118.72</v>
      </c>
      <c r="S59">
        <v>168.08</v>
      </c>
      <c r="T59">
        <v>63.43</v>
      </c>
      <c r="U59">
        <v>70.150000000000006</v>
      </c>
      <c r="V59">
        <v>80.77</v>
      </c>
      <c r="W59">
        <v>29.25</v>
      </c>
      <c r="X59">
        <v>34.44</v>
      </c>
      <c r="Y59">
        <v>40.69</v>
      </c>
      <c r="Z59">
        <v>48.8</v>
      </c>
      <c r="AA59">
        <v>73.98</v>
      </c>
      <c r="AB59">
        <v>84.58</v>
      </c>
      <c r="AC59">
        <v>138.69999999999999</v>
      </c>
      <c r="AD59">
        <v>13.92</v>
      </c>
      <c r="AE59">
        <v>46.06</v>
      </c>
      <c r="AF59">
        <v>62.53</v>
      </c>
      <c r="AG59">
        <v>69.801900000000003</v>
      </c>
      <c r="AH59">
        <v>79.53</v>
      </c>
      <c r="AI59">
        <v>85.79</v>
      </c>
    </row>
    <row r="60" spans="2:35" x14ac:dyDescent="0.35">
      <c r="B60" s="2">
        <v>45251</v>
      </c>
      <c r="C60">
        <v>34.65</v>
      </c>
      <c r="D60">
        <v>44.54</v>
      </c>
      <c r="E60">
        <v>35.74</v>
      </c>
      <c r="F60">
        <v>163.27000000000001</v>
      </c>
      <c r="G60">
        <v>105.85</v>
      </c>
      <c r="H60">
        <v>103.175</v>
      </c>
      <c r="I60">
        <v>107.42</v>
      </c>
      <c r="J60">
        <v>117.16</v>
      </c>
      <c r="K60">
        <v>241.29</v>
      </c>
      <c r="L60">
        <v>86.06</v>
      </c>
      <c r="M60">
        <v>183.95</v>
      </c>
      <c r="N60">
        <v>379.51</v>
      </c>
      <c r="O60">
        <v>46.34</v>
      </c>
      <c r="P60">
        <v>162.47</v>
      </c>
      <c r="Q60">
        <v>129.81</v>
      </c>
      <c r="R60">
        <v>117.97</v>
      </c>
      <c r="S60">
        <v>167.57</v>
      </c>
      <c r="T60">
        <v>63.46</v>
      </c>
      <c r="U60">
        <v>69.650000000000006</v>
      </c>
      <c r="V60">
        <v>80.72</v>
      </c>
      <c r="W60">
        <v>29.21</v>
      </c>
      <c r="X60">
        <v>34.65</v>
      </c>
      <c r="Y60">
        <v>40.909999999999997</v>
      </c>
      <c r="Z60">
        <v>49.44</v>
      </c>
      <c r="AA60">
        <v>74.28</v>
      </c>
      <c r="AB60">
        <v>84.62</v>
      </c>
      <c r="AC60">
        <v>138.63</v>
      </c>
      <c r="AD60">
        <v>13.97</v>
      </c>
      <c r="AE60">
        <v>46.04</v>
      </c>
      <c r="AF60">
        <v>62.23</v>
      </c>
      <c r="AG60">
        <v>69.56</v>
      </c>
      <c r="AH60">
        <v>79.14</v>
      </c>
      <c r="AI60">
        <v>85.43</v>
      </c>
    </row>
    <row r="61" spans="2:35" x14ac:dyDescent="0.35">
      <c r="B61" s="2">
        <v>45250</v>
      </c>
      <c r="C61">
        <v>34.520000000000003</v>
      </c>
      <c r="D61">
        <v>44.18</v>
      </c>
      <c r="E61">
        <v>36.409999999999997</v>
      </c>
      <c r="F61">
        <v>163.54</v>
      </c>
      <c r="G61">
        <v>105.93</v>
      </c>
      <c r="H61">
        <v>103.65</v>
      </c>
      <c r="I61">
        <v>107.86</v>
      </c>
      <c r="J61">
        <v>117.02</v>
      </c>
      <c r="K61">
        <v>241.34</v>
      </c>
      <c r="L61">
        <v>87.04</v>
      </c>
      <c r="M61">
        <v>185.45</v>
      </c>
      <c r="N61">
        <v>379.65</v>
      </c>
      <c r="O61">
        <v>46.9</v>
      </c>
      <c r="P61">
        <v>164.9</v>
      </c>
      <c r="Q61">
        <v>129.03</v>
      </c>
      <c r="R61">
        <v>118.92</v>
      </c>
      <c r="S61">
        <v>168</v>
      </c>
      <c r="T61">
        <v>63.64</v>
      </c>
      <c r="U61">
        <v>69.44</v>
      </c>
      <c r="V61">
        <v>80.41</v>
      </c>
      <c r="W61">
        <v>28.51</v>
      </c>
      <c r="X61">
        <v>34.520000000000003</v>
      </c>
      <c r="Y61">
        <v>40.6</v>
      </c>
      <c r="Z61">
        <v>50.07</v>
      </c>
      <c r="AA61">
        <v>74.67</v>
      </c>
      <c r="AB61">
        <v>84.81</v>
      </c>
      <c r="AC61">
        <v>139.88</v>
      </c>
      <c r="AD61">
        <v>14.25</v>
      </c>
      <c r="AE61">
        <v>47.03</v>
      </c>
      <c r="AF61">
        <v>62.1</v>
      </c>
      <c r="AG61">
        <v>70.640600000000006</v>
      </c>
      <c r="AH61">
        <v>79.7</v>
      </c>
      <c r="AI61">
        <v>85.88</v>
      </c>
    </row>
    <row r="62" spans="2:35" x14ac:dyDescent="0.35">
      <c r="B62" s="2">
        <v>45247</v>
      </c>
      <c r="C62">
        <v>34.04</v>
      </c>
      <c r="D62">
        <v>44.07</v>
      </c>
      <c r="E62">
        <v>36.450000000000003</v>
      </c>
      <c r="F62">
        <v>162.97</v>
      </c>
      <c r="G62">
        <v>105.61</v>
      </c>
      <c r="H62">
        <v>103.4</v>
      </c>
      <c r="I62">
        <v>107.44</v>
      </c>
      <c r="J62">
        <v>115.75</v>
      </c>
      <c r="K62">
        <v>239.77</v>
      </c>
      <c r="L62">
        <v>86.69</v>
      </c>
      <c r="M62">
        <v>182.8</v>
      </c>
      <c r="N62">
        <v>373.91</v>
      </c>
      <c r="O62">
        <v>46.27</v>
      </c>
      <c r="P62">
        <v>162.57</v>
      </c>
      <c r="Q62">
        <v>128.25</v>
      </c>
      <c r="R62">
        <v>118.1</v>
      </c>
      <c r="S62">
        <v>167.14</v>
      </c>
      <c r="T62">
        <v>63.25</v>
      </c>
      <c r="U62">
        <v>69.489999999999995</v>
      </c>
      <c r="V62">
        <v>80.27</v>
      </c>
      <c r="W62">
        <v>28.43</v>
      </c>
      <c r="X62">
        <v>34.04</v>
      </c>
      <c r="Y62">
        <v>40.36</v>
      </c>
      <c r="Z62">
        <v>49.41</v>
      </c>
      <c r="AA62">
        <v>75.489999999999995</v>
      </c>
      <c r="AB62">
        <v>84.69</v>
      </c>
      <c r="AC62">
        <v>139.66</v>
      </c>
      <c r="AD62">
        <v>13.99</v>
      </c>
      <c r="AE62">
        <v>45.63</v>
      </c>
      <c r="AF62">
        <v>62.29</v>
      </c>
      <c r="AG62">
        <v>69.715199999999996</v>
      </c>
      <c r="AH62">
        <v>79.12</v>
      </c>
      <c r="AI62">
        <v>85.22</v>
      </c>
    </row>
    <row r="63" spans="2:35" x14ac:dyDescent="0.35">
      <c r="B63" s="2">
        <v>45246</v>
      </c>
      <c r="C63">
        <v>33.590000000000003</v>
      </c>
      <c r="D63">
        <v>43.87</v>
      </c>
      <c r="E63">
        <v>35.93</v>
      </c>
      <c r="F63">
        <v>161.76</v>
      </c>
      <c r="G63">
        <v>104.94</v>
      </c>
      <c r="H63">
        <v>102.55</v>
      </c>
      <c r="I63">
        <v>106.15</v>
      </c>
      <c r="J63">
        <v>115.67</v>
      </c>
      <c r="K63">
        <v>238.22</v>
      </c>
      <c r="L63">
        <v>86.12</v>
      </c>
      <c r="M63">
        <v>183.18</v>
      </c>
      <c r="N63">
        <v>372.71</v>
      </c>
      <c r="O63">
        <v>45.77</v>
      </c>
      <c r="P63">
        <v>161.81</v>
      </c>
      <c r="Q63">
        <v>128.51</v>
      </c>
      <c r="R63">
        <v>117.03</v>
      </c>
      <c r="S63">
        <v>166.03</v>
      </c>
      <c r="T63">
        <v>61.54</v>
      </c>
      <c r="U63">
        <v>69.58</v>
      </c>
      <c r="V63">
        <v>80.12</v>
      </c>
      <c r="W63">
        <v>28.61</v>
      </c>
      <c r="X63">
        <v>33.590000000000003</v>
      </c>
      <c r="Y63">
        <v>39.69</v>
      </c>
      <c r="Z63">
        <v>48.27</v>
      </c>
      <c r="AA63">
        <v>74.89</v>
      </c>
      <c r="AB63">
        <v>82.95</v>
      </c>
      <c r="AC63">
        <v>136.65</v>
      </c>
      <c r="AD63">
        <v>13.9</v>
      </c>
      <c r="AE63">
        <v>45.48</v>
      </c>
      <c r="AF63">
        <v>62.12</v>
      </c>
      <c r="AG63">
        <v>69.202200000000005</v>
      </c>
      <c r="AH63">
        <v>79.180000000000007</v>
      </c>
      <c r="AI63">
        <v>85.27</v>
      </c>
    </row>
    <row r="64" spans="2:35" x14ac:dyDescent="0.35">
      <c r="B64" s="2">
        <v>45245</v>
      </c>
      <c r="C64">
        <v>34.11</v>
      </c>
      <c r="D64">
        <v>43.67</v>
      </c>
      <c r="E64">
        <v>36.229999999999997</v>
      </c>
      <c r="F64">
        <v>161.59</v>
      </c>
      <c r="G64">
        <v>104.92</v>
      </c>
      <c r="H64">
        <v>104</v>
      </c>
      <c r="I64">
        <v>106.62</v>
      </c>
      <c r="J64">
        <v>116.17</v>
      </c>
      <c r="K64">
        <v>238.91</v>
      </c>
      <c r="L64">
        <v>86.15</v>
      </c>
      <c r="M64">
        <v>182.27</v>
      </c>
      <c r="N64">
        <v>372.55</v>
      </c>
      <c r="O64">
        <v>46.26</v>
      </c>
      <c r="P64">
        <v>161.21</v>
      </c>
      <c r="Q64">
        <v>127.96</v>
      </c>
      <c r="R64">
        <v>118.03</v>
      </c>
      <c r="S64">
        <v>167.75</v>
      </c>
      <c r="T64">
        <v>63.72</v>
      </c>
      <c r="U64">
        <v>70.45</v>
      </c>
      <c r="V64">
        <v>79.88</v>
      </c>
      <c r="W64">
        <v>28.19</v>
      </c>
      <c r="X64">
        <v>34.11</v>
      </c>
      <c r="Y64">
        <v>40</v>
      </c>
      <c r="Z64">
        <v>50.1</v>
      </c>
      <c r="AA64">
        <v>75.67</v>
      </c>
      <c r="AB64">
        <v>84.6</v>
      </c>
      <c r="AC64">
        <v>140.71</v>
      </c>
      <c r="AD64">
        <v>14.06</v>
      </c>
      <c r="AE64">
        <v>46.65</v>
      </c>
      <c r="AF64">
        <v>61.79</v>
      </c>
      <c r="AG64">
        <v>70.494900000000001</v>
      </c>
      <c r="AH64">
        <v>79.349999999999994</v>
      </c>
      <c r="AI64">
        <v>85.67</v>
      </c>
    </row>
    <row r="65" spans="2:35" x14ac:dyDescent="0.35">
      <c r="B65" s="2">
        <v>45244</v>
      </c>
      <c r="C65">
        <v>33.57</v>
      </c>
      <c r="D65">
        <v>44.04</v>
      </c>
      <c r="E65">
        <v>35.42</v>
      </c>
      <c r="F65">
        <v>160.36000000000001</v>
      </c>
      <c r="G65">
        <v>104.7</v>
      </c>
      <c r="H65">
        <v>104.43</v>
      </c>
      <c r="I65">
        <v>107.4</v>
      </c>
      <c r="J65">
        <v>116.18</v>
      </c>
      <c r="K65">
        <v>236.34</v>
      </c>
      <c r="L65">
        <v>86.65</v>
      </c>
      <c r="M65">
        <v>182.04</v>
      </c>
      <c r="N65">
        <v>374.64</v>
      </c>
      <c r="O65">
        <v>46.63</v>
      </c>
      <c r="P65">
        <v>161.09</v>
      </c>
      <c r="Q65">
        <v>127.86</v>
      </c>
      <c r="R65">
        <v>117.91</v>
      </c>
      <c r="S65">
        <v>167.55</v>
      </c>
      <c r="T65">
        <v>62.36</v>
      </c>
      <c r="U65">
        <v>69.89</v>
      </c>
      <c r="V65">
        <v>79.53</v>
      </c>
      <c r="W65">
        <v>28.33</v>
      </c>
      <c r="X65">
        <v>33.57</v>
      </c>
      <c r="Y65">
        <v>39.840000000000003</v>
      </c>
      <c r="Z65">
        <v>49.61</v>
      </c>
      <c r="AA65">
        <v>74.86</v>
      </c>
      <c r="AB65">
        <v>84.76</v>
      </c>
      <c r="AC65">
        <v>140.55000000000001</v>
      </c>
      <c r="AD65">
        <v>13.99</v>
      </c>
      <c r="AE65">
        <v>46.03</v>
      </c>
      <c r="AF65">
        <v>61.98</v>
      </c>
      <c r="AG65">
        <v>69.547700000000006</v>
      </c>
      <c r="AH65">
        <v>79.12</v>
      </c>
      <c r="AI65">
        <v>85.58</v>
      </c>
    </row>
    <row r="66" spans="2:35" x14ac:dyDescent="0.35">
      <c r="B66" s="2">
        <v>45243</v>
      </c>
      <c r="C66">
        <v>32.270000000000003</v>
      </c>
      <c r="D66">
        <v>43.6</v>
      </c>
      <c r="E66">
        <v>33.36</v>
      </c>
      <c r="F66">
        <v>156.46780000000001</v>
      </c>
      <c r="G66">
        <v>102.64</v>
      </c>
      <c r="H66">
        <v>99.62</v>
      </c>
      <c r="I66">
        <v>103.6904</v>
      </c>
      <c r="J66">
        <v>115.29</v>
      </c>
      <c r="K66">
        <v>228.45</v>
      </c>
      <c r="L66">
        <v>81.599999999999994</v>
      </c>
      <c r="M66">
        <v>178.47</v>
      </c>
      <c r="N66">
        <v>364.64</v>
      </c>
      <c r="O66">
        <v>44.81</v>
      </c>
      <c r="P66">
        <v>156.32</v>
      </c>
      <c r="Q66">
        <v>127</v>
      </c>
      <c r="R66">
        <v>115.42</v>
      </c>
      <c r="S66">
        <v>162.09</v>
      </c>
      <c r="T66">
        <v>59.42</v>
      </c>
      <c r="U66">
        <v>69.180000000000007</v>
      </c>
      <c r="V66">
        <v>77.25</v>
      </c>
      <c r="W66">
        <v>27.04</v>
      </c>
      <c r="X66">
        <v>32.270000000000003</v>
      </c>
      <c r="Y66">
        <v>38.200000000000003</v>
      </c>
      <c r="Z66">
        <v>47.85</v>
      </c>
      <c r="AA66">
        <v>72.81</v>
      </c>
      <c r="AB66">
        <v>84.01</v>
      </c>
      <c r="AC66">
        <v>138.26</v>
      </c>
      <c r="AD66">
        <v>13.01</v>
      </c>
      <c r="AE66">
        <v>41.71</v>
      </c>
      <c r="AF66">
        <v>59.6</v>
      </c>
      <c r="AG66">
        <v>66.379599999999996</v>
      </c>
      <c r="AH66">
        <v>74.959999999999994</v>
      </c>
      <c r="AI66">
        <v>81.180000000000007</v>
      </c>
    </row>
    <row r="67" spans="2:35" x14ac:dyDescent="0.35">
      <c r="B67" s="2">
        <v>45240</v>
      </c>
      <c r="C67">
        <v>32.1</v>
      </c>
      <c r="D67">
        <v>43.51</v>
      </c>
      <c r="E67">
        <v>33.47</v>
      </c>
      <c r="F67">
        <v>156.69049999999999</v>
      </c>
      <c r="G67">
        <v>102.55</v>
      </c>
      <c r="H67">
        <v>99.32</v>
      </c>
      <c r="I67">
        <v>103.57510000000001</v>
      </c>
      <c r="J67">
        <v>113.96</v>
      </c>
      <c r="K67">
        <v>228.47</v>
      </c>
      <c r="L67">
        <v>81.99</v>
      </c>
      <c r="M67">
        <v>179.52</v>
      </c>
      <c r="N67">
        <v>364.27</v>
      </c>
      <c r="O67">
        <v>44.75</v>
      </c>
      <c r="P67">
        <v>157.28</v>
      </c>
      <c r="Q67">
        <v>126.27</v>
      </c>
      <c r="R67">
        <v>115.53</v>
      </c>
      <c r="S67">
        <v>161.4</v>
      </c>
      <c r="T67">
        <v>59.84</v>
      </c>
      <c r="U67">
        <v>68.959999999999994</v>
      </c>
      <c r="V67">
        <v>77.36</v>
      </c>
      <c r="W67">
        <v>27.25</v>
      </c>
      <c r="X67">
        <v>32.1</v>
      </c>
      <c r="Y67">
        <v>38.049999999999997</v>
      </c>
      <c r="Z67">
        <v>47.47</v>
      </c>
      <c r="AA67">
        <v>72.73</v>
      </c>
      <c r="AB67">
        <v>83.41</v>
      </c>
      <c r="AC67">
        <v>137.16999999999999</v>
      </c>
      <c r="AD67">
        <v>13.01</v>
      </c>
      <c r="AE67">
        <v>41.4</v>
      </c>
      <c r="AF67">
        <v>60.32</v>
      </c>
      <c r="AG67">
        <v>66.531300000000002</v>
      </c>
      <c r="AH67">
        <v>75.59</v>
      </c>
      <c r="AI67">
        <v>82.01</v>
      </c>
    </row>
    <row r="68" spans="2:35" x14ac:dyDescent="0.35">
      <c r="B68" s="2">
        <v>45239</v>
      </c>
      <c r="C68">
        <v>32.049999999999997</v>
      </c>
      <c r="D68">
        <v>43.07</v>
      </c>
      <c r="E68">
        <v>33.21</v>
      </c>
      <c r="F68">
        <v>154.88</v>
      </c>
      <c r="G68">
        <v>101.09</v>
      </c>
      <c r="H68">
        <v>97.839100000000002</v>
      </c>
      <c r="I68">
        <v>101.34</v>
      </c>
      <c r="J68">
        <v>112.77</v>
      </c>
      <c r="K68">
        <v>225.61</v>
      </c>
      <c r="L68">
        <v>80.209999999999994</v>
      </c>
      <c r="M68">
        <v>174.95</v>
      </c>
      <c r="N68">
        <v>355.42</v>
      </c>
      <c r="O68">
        <v>43.65</v>
      </c>
      <c r="P68">
        <v>151.16</v>
      </c>
      <c r="Q68">
        <v>125.52</v>
      </c>
      <c r="R68">
        <v>114.98</v>
      </c>
      <c r="S68">
        <v>158.76</v>
      </c>
      <c r="T68">
        <v>59.35</v>
      </c>
      <c r="U68">
        <v>68.48</v>
      </c>
      <c r="V68">
        <v>76.459999999999994</v>
      </c>
      <c r="W68">
        <v>27.59</v>
      </c>
      <c r="X68">
        <v>32.049999999999997</v>
      </c>
      <c r="Y68">
        <v>37.799999999999997</v>
      </c>
      <c r="Z68">
        <v>47.72</v>
      </c>
      <c r="AA68">
        <v>72.91</v>
      </c>
      <c r="AB68">
        <v>82.5</v>
      </c>
      <c r="AC68">
        <v>135.66</v>
      </c>
      <c r="AD68">
        <v>13.07</v>
      </c>
      <c r="AE68">
        <v>41.56</v>
      </c>
      <c r="AF68">
        <v>60</v>
      </c>
      <c r="AG68">
        <v>66.238600000000005</v>
      </c>
      <c r="AH68">
        <v>74.89</v>
      </c>
      <c r="AI68">
        <v>81.17</v>
      </c>
    </row>
    <row r="69" spans="2:35" x14ac:dyDescent="0.35">
      <c r="B69" s="2">
        <v>45238</v>
      </c>
      <c r="C69">
        <v>31.94</v>
      </c>
      <c r="D69">
        <v>43.18</v>
      </c>
      <c r="E69">
        <v>33.83</v>
      </c>
      <c r="F69">
        <v>155.75</v>
      </c>
      <c r="G69">
        <v>101.31</v>
      </c>
      <c r="H69">
        <v>98.62</v>
      </c>
      <c r="I69">
        <v>101.2775</v>
      </c>
      <c r="J69">
        <v>112.76</v>
      </c>
      <c r="K69">
        <v>227.79</v>
      </c>
      <c r="L69">
        <v>81.33</v>
      </c>
      <c r="M69">
        <v>175.77</v>
      </c>
      <c r="N69">
        <v>358.46</v>
      </c>
      <c r="O69">
        <v>44.25</v>
      </c>
      <c r="P69">
        <v>151.43</v>
      </c>
      <c r="Q69">
        <v>128.16999999999999</v>
      </c>
      <c r="R69">
        <v>118.48</v>
      </c>
      <c r="S69">
        <v>161.78</v>
      </c>
      <c r="T69">
        <v>60.41</v>
      </c>
      <c r="U69">
        <v>68.760000000000005</v>
      </c>
      <c r="V69">
        <v>77.12</v>
      </c>
      <c r="W69">
        <v>27.69</v>
      </c>
      <c r="X69">
        <v>31.94</v>
      </c>
      <c r="Y69">
        <v>37.89</v>
      </c>
      <c r="Z69">
        <v>48.55</v>
      </c>
      <c r="AA69">
        <v>73.42</v>
      </c>
      <c r="AB69">
        <v>82.75</v>
      </c>
      <c r="AC69">
        <v>136.62</v>
      </c>
      <c r="AD69">
        <v>13.2</v>
      </c>
      <c r="AE69">
        <v>42.54</v>
      </c>
      <c r="AF69">
        <v>60.8</v>
      </c>
      <c r="AG69">
        <v>67.02</v>
      </c>
      <c r="AH69">
        <v>76.09</v>
      </c>
      <c r="AI69">
        <v>82.56</v>
      </c>
    </row>
    <row r="70" spans="2:35" x14ac:dyDescent="0.35">
      <c r="B70" s="2">
        <v>45237</v>
      </c>
      <c r="C70">
        <v>32.82</v>
      </c>
      <c r="D70">
        <v>43.25</v>
      </c>
      <c r="E70">
        <v>34.119999999999997</v>
      </c>
      <c r="F70">
        <v>155.76</v>
      </c>
      <c r="G70">
        <v>101.08</v>
      </c>
      <c r="H70">
        <v>99</v>
      </c>
      <c r="I70">
        <v>101.2015</v>
      </c>
      <c r="J70">
        <v>112.92</v>
      </c>
      <c r="K70">
        <v>227.48</v>
      </c>
      <c r="L70">
        <v>81.37</v>
      </c>
      <c r="M70">
        <v>174.78</v>
      </c>
      <c r="N70">
        <v>356.05</v>
      </c>
      <c r="O70">
        <v>44.34</v>
      </c>
      <c r="P70">
        <v>150.88999999999999</v>
      </c>
      <c r="Q70">
        <v>128.35</v>
      </c>
      <c r="R70">
        <v>120.3</v>
      </c>
      <c r="S70">
        <v>162.21</v>
      </c>
      <c r="T70">
        <v>61.52</v>
      </c>
      <c r="U70">
        <v>69.03</v>
      </c>
      <c r="V70">
        <v>76.88</v>
      </c>
      <c r="W70">
        <v>28.59</v>
      </c>
      <c r="X70">
        <v>32.82</v>
      </c>
      <c r="Y70">
        <v>38.409999999999997</v>
      </c>
      <c r="Z70">
        <v>49.04</v>
      </c>
      <c r="AA70">
        <v>73.2</v>
      </c>
      <c r="AB70">
        <v>83.8</v>
      </c>
      <c r="AC70">
        <v>139.62</v>
      </c>
      <c r="AD70">
        <v>13.4</v>
      </c>
      <c r="AE70">
        <v>43.91</v>
      </c>
      <c r="AF70">
        <v>61.25</v>
      </c>
      <c r="AG70">
        <v>67.2898</v>
      </c>
      <c r="AH70">
        <v>75.84</v>
      </c>
      <c r="AI70">
        <v>82</v>
      </c>
    </row>
    <row r="71" spans="2:35" x14ac:dyDescent="0.35">
      <c r="B71" s="2">
        <v>45236</v>
      </c>
      <c r="C71">
        <v>33.79</v>
      </c>
      <c r="D71">
        <v>43.32</v>
      </c>
      <c r="E71">
        <v>34.369999999999997</v>
      </c>
      <c r="F71">
        <v>155.83000000000001</v>
      </c>
      <c r="G71">
        <v>101.33</v>
      </c>
      <c r="H71">
        <v>99.511600000000001</v>
      </c>
      <c r="I71">
        <v>101.35550000000001</v>
      </c>
      <c r="J71">
        <v>113.12</v>
      </c>
      <c r="K71">
        <v>226.82</v>
      </c>
      <c r="L71">
        <v>80.37</v>
      </c>
      <c r="M71">
        <v>172.89</v>
      </c>
      <c r="N71">
        <v>348.99</v>
      </c>
      <c r="O71">
        <v>43.569200000000002</v>
      </c>
      <c r="P71">
        <v>149.94999999999999</v>
      </c>
      <c r="Q71">
        <v>128.26</v>
      </c>
      <c r="R71">
        <v>119.41</v>
      </c>
      <c r="S71">
        <v>160.41999999999999</v>
      </c>
      <c r="T71">
        <v>61.55</v>
      </c>
      <c r="U71">
        <v>68.86</v>
      </c>
      <c r="V71">
        <v>78.400000000000006</v>
      </c>
      <c r="W71">
        <v>29.15</v>
      </c>
      <c r="X71">
        <v>33.79</v>
      </c>
      <c r="Y71">
        <v>39.33</v>
      </c>
      <c r="Z71">
        <v>49.7</v>
      </c>
      <c r="AA71">
        <v>74.13</v>
      </c>
      <c r="AB71">
        <v>85.7</v>
      </c>
      <c r="AC71">
        <v>143.69</v>
      </c>
      <c r="AD71">
        <v>13.48</v>
      </c>
      <c r="AE71">
        <v>43.88</v>
      </c>
      <c r="AF71">
        <v>61.7</v>
      </c>
      <c r="AG71">
        <v>67.95</v>
      </c>
      <c r="AH71">
        <v>76.47</v>
      </c>
      <c r="AI71">
        <v>82.86</v>
      </c>
    </row>
    <row r="72" spans="2:35" x14ac:dyDescent="0.35">
      <c r="B72" s="2">
        <v>45233</v>
      </c>
      <c r="C72">
        <v>34.04</v>
      </c>
      <c r="D72">
        <v>43.49</v>
      </c>
      <c r="E72">
        <v>34.81</v>
      </c>
      <c r="F72">
        <v>156.6</v>
      </c>
      <c r="G72">
        <v>101.6</v>
      </c>
      <c r="H72">
        <v>99.91</v>
      </c>
      <c r="I72">
        <v>102.0966</v>
      </c>
      <c r="J72">
        <v>113.42</v>
      </c>
      <c r="K72">
        <v>227.33</v>
      </c>
      <c r="L72">
        <v>81.239999999999995</v>
      </c>
      <c r="M72">
        <v>171.76</v>
      </c>
      <c r="N72">
        <v>349.81</v>
      </c>
      <c r="O72">
        <v>43.93</v>
      </c>
      <c r="P72">
        <v>149.51</v>
      </c>
      <c r="Q72">
        <v>127.41</v>
      </c>
      <c r="R72">
        <v>119.79</v>
      </c>
      <c r="S72">
        <v>160.22</v>
      </c>
      <c r="T72">
        <v>62.08</v>
      </c>
      <c r="U72">
        <v>68.75</v>
      </c>
      <c r="V72">
        <v>78.790000000000006</v>
      </c>
      <c r="W72">
        <v>29.47</v>
      </c>
      <c r="X72">
        <v>34.04</v>
      </c>
      <c r="Y72">
        <v>39.1</v>
      </c>
      <c r="Z72">
        <v>49.28</v>
      </c>
      <c r="AA72">
        <v>75.14</v>
      </c>
      <c r="AB72">
        <v>86.68</v>
      </c>
      <c r="AC72">
        <v>147.62</v>
      </c>
      <c r="AD72">
        <v>13.67</v>
      </c>
      <c r="AE72">
        <v>44.7</v>
      </c>
      <c r="AF72">
        <v>61.86</v>
      </c>
      <c r="AG72">
        <v>68.242199999999997</v>
      </c>
      <c r="AH72">
        <v>77.59</v>
      </c>
      <c r="AI72">
        <v>83.93</v>
      </c>
    </row>
    <row r="73" spans="2:35" x14ac:dyDescent="0.35">
      <c r="B73" s="2">
        <v>45232</v>
      </c>
      <c r="C73">
        <v>33.590000000000003</v>
      </c>
      <c r="D73">
        <v>43.13</v>
      </c>
      <c r="E73">
        <v>33.67</v>
      </c>
      <c r="F73">
        <v>154.09</v>
      </c>
      <c r="G73">
        <v>100.71</v>
      </c>
      <c r="H73">
        <v>97.61</v>
      </c>
      <c r="I73">
        <v>100.43</v>
      </c>
      <c r="J73">
        <v>112.83</v>
      </c>
      <c r="K73">
        <v>223.75</v>
      </c>
      <c r="L73">
        <v>78.7</v>
      </c>
      <c r="M73">
        <v>170.01</v>
      </c>
      <c r="N73">
        <v>346.16</v>
      </c>
      <c r="O73">
        <v>42.64</v>
      </c>
      <c r="P73">
        <v>146.1</v>
      </c>
      <c r="Q73">
        <v>126.78</v>
      </c>
      <c r="R73">
        <v>116.82</v>
      </c>
      <c r="S73">
        <v>158</v>
      </c>
      <c r="T73">
        <v>60.33</v>
      </c>
      <c r="U73">
        <v>68.67</v>
      </c>
      <c r="V73">
        <v>77.569999999999993</v>
      </c>
      <c r="W73">
        <v>28.26</v>
      </c>
      <c r="X73">
        <v>33.590000000000003</v>
      </c>
      <c r="Y73">
        <v>38.82</v>
      </c>
      <c r="Z73">
        <v>48.02</v>
      </c>
      <c r="AA73">
        <v>74.08</v>
      </c>
      <c r="AB73">
        <v>87.56</v>
      </c>
      <c r="AC73">
        <v>148.71</v>
      </c>
      <c r="AD73">
        <v>13.32</v>
      </c>
      <c r="AE73">
        <v>43.04</v>
      </c>
      <c r="AF73">
        <v>61.5</v>
      </c>
      <c r="AG73">
        <v>66.366699999999994</v>
      </c>
      <c r="AH73">
        <v>75.78</v>
      </c>
      <c r="AI73">
        <v>82.42</v>
      </c>
    </row>
    <row r="74" spans="2:35" x14ac:dyDescent="0.35">
      <c r="B74" s="2">
        <v>45231</v>
      </c>
      <c r="C74">
        <v>32.659999999999997</v>
      </c>
      <c r="D74">
        <v>43.14</v>
      </c>
      <c r="E74">
        <v>31.8</v>
      </c>
      <c r="F74">
        <v>149.76</v>
      </c>
      <c r="G74">
        <v>98.68</v>
      </c>
      <c r="H74">
        <v>95.4542</v>
      </c>
      <c r="I74">
        <v>98.171999999999997</v>
      </c>
      <c r="J74">
        <v>110.57</v>
      </c>
      <c r="K74">
        <v>218.45</v>
      </c>
      <c r="L74">
        <v>76.099999999999994</v>
      </c>
      <c r="M74">
        <v>167.18</v>
      </c>
      <c r="N74">
        <v>340.23</v>
      </c>
      <c r="O74">
        <v>41.535699999999999</v>
      </c>
      <c r="P74">
        <v>142.41</v>
      </c>
      <c r="Q74">
        <v>124.8</v>
      </c>
      <c r="R74">
        <v>115.21</v>
      </c>
      <c r="S74">
        <v>153.97999999999999</v>
      </c>
      <c r="T74">
        <v>58.53</v>
      </c>
      <c r="U74">
        <v>67.790000000000006</v>
      </c>
      <c r="V74">
        <v>76.099999999999994</v>
      </c>
      <c r="W74">
        <v>28.11</v>
      </c>
      <c r="X74">
        <v>32.659999999999997</v>
      </c>
      <c r="Y74">
        <v>37.79</v>
      </c>
      <c r="Z74">
        <v>47.26</v>
      </c>
      <c r="AA74">
        <v>72.239999999999995</v>
      </c>
      <c r="AB74">
        <v>84.99</v>
      </c>
      <c r="AC74">
        <v>144.94999999999999</v>
      </c>
      <c r="AD74">
        <v>12.87</v>
      </c>
      <c r="AE74">
        <v>41.52</v>
      </c>
      <c r="AF74">
        <v>60.37</v>
      </c>
      <c r="AG74">
        <v>64.756</v>
      </c>
      <c r="AH74">
        <v>73.37</v>
      </c>
      <c r="AI74">
        <v>79.86</v>
      </c>
    </row>
    <row r="75" spans="2:35" x14ac:dyDescent="0.35">
      <c r="B75" s="2">
        <v>45230</v>
      </c>
      <c r="C75">
        <v>32.85</v>
      </c>
      <c r="D75">
        <v>42.71</v>
      </c>
      <c r="E75">
        <v>31.85</v>
      </c>
      <c r="F75">
        <v>149.01</v>
      </c>
      <c r="G75">
        <v>98.36</v>
      </c>
      <c r="H75">
        <v>94.97</v>
      </c>
      <c r="I75">
        <v>96.22</v>
      </c>
      <c r="J75">
        <v>109.86</v>
      </c>
      <c r="K75">
        <v>217.84</v>
      </c>
      <c r="L75">
        <v>73.52</v>
      </c>
      <c r="M75">
        <v>164.01</v>
      </c>
      <c r="N75">
        <v>337.45</v>
      </c>
      <c r="O75">
        <v>41.14</v>
      </c>
      <c r="P75">
        <v>138.94999999999999</v>
      </c>
      <c r="Q75">
        <v>124.54</v>
      </c>
      <c r="R75">
        <v>113.68</v>
      </c>
      <c r="S75">
        <v>152.1</v>
      </c>
      <c r="T75">
        <v>58.69</v>
      </c>
      <c r="U75">
        <v>67.86</v>
      </c>
      <c r="V75">
        <v>76.06</v>
      </c>
      <c r="W75">
        <v>28.01</v>
      </c>
      <c r="X75">
        <v>32.85</v>
      </c>
      <c r="Y75">
        <v>37.5</v>
      </c>
      <c r="Z75">
        <v>47.74</v>
      </c>
      <c r="AA75">
        <v>72.400000000000006</v>
      </c>
      <c r="AB75">
        <v>85.19</v>
      </c>
      <c r="AC75">
        <v>145.22</v>
      </c>
      <c r="AD75">
        <v>13.01</v>
      </c>
      <c r="AE75">
        <v>41.98</v>
      </c>
      <c r="AF75">
        <v>59.69</v>
      </c>
      <c r="AG75">
        <v>66.046000000000006</v>
      </c>
      <c r="AH75">
        <v>72.92</v>
      </c>
      <c r="AI75">
        <v>79.180000000000007</v>
      </c>
    </row>
    <row r="76" spans="2:35" x14ac:dyDescent="0.35">
      <c r="B76" s="2">
        <v>45229</v>
      </c>
      <c r="C76">
        <v>33.33</v>
      </c>
      <c r="D76">
        <v>42.33</v>
      </c>
      <c r="E76">
        <v>31.52</v>
      </c>
      <c r="F76">
        <v>147.51</v>
      </c>
      <c r="G76">
        <v>97.64</v>
      </c>
      <c r="H76">
        <v>94.475899999999996</v>
      </c>
      <c r="I76">
        <v>95.724400000000003</v>
      </c>
      <c r="J76">
        <v>107.72</v>
      </c>
      <c r="K76">
        <v>216.4</v>
      </c>
      <c r="L76">
        <v>72.39</v>
      </c>
      <c r="M76">
        <v>162.85</v>
      </c>
      <c r="N76">
        <v>333.56</v>
      </c>
      <c r="O76">
        <v>40.47</v>
      </c>
      <c r="P76">
        <v>137.96</v>
      </c>
      <c r="Q76">
        <v>123.83</v>
      </c>
      <c r="R76">
        <v>113.03</v>
      </c>
      <c r="S76">
        <v>150.96</v>
      </c>
      <c r="T76">
        <v>58.25</v>
      </c>
      <c r="U76">
        <v>67.62</v>
      </c>
      <c r="V76">
        <v>75.72</v>
      </c>
      <c r="W76">
        <v>28.77</v>
      </c>
      <c r="X76">
        <v>33.33</v>
      </c>
      <c r="Y76">
        <v>37.729999999999997</v>
      </c>
      <c r="Z76">
        <v>48.05</v>
      </c>
      <c r="AA76">
        <v>72.95</v>
      </c>
      <c r="AB76">
        <v>84.91</v>
      </c>
      <c r="AC76">
        <v>143.4</v>
      </c>
      <c r="AD76">
        <v>12.86</v>
      </c>
      <c r="AE76">
        <v>41.35</v>
      </c>
      <c r="AF76">
        <v>59.18</v>
      </c>
      <c r="AG76">
        <v>64.73</v>
      </c>
      <c r="AH76">
        <v>71.7</v>
      </c>
      <c r="AI76">
        <v>77.930000000000007</v>
      </c>
    </row>
    <row r="77" spans="2:35" x14ac:dyDescent="0.35">
      <c r="B77" s="2">
        <v>45226</v>
      </c>
      <c r="C77">
        <v>33.72</v>
      </c>
      <c r="D77">
        <v>41.76</v>
      </c>
      <c r="E77">
        <v>30.98</v>
      </c>
      <c r="F77">
        <v>145.02000000000001</v>
      </c>
      <c r="G77">
        <v>96.44</v>
      </c>
      <c r="H77">
        <v>93.45</v>
      </c>
      <c r="I77">
        <v>94.46</v>
      </c>
      <c r="J77">
        <v>107.25</v>
      </c>
      <c r="K77">
        <v>211.20500000000001</v>
      </c>
      <c r="L77">
        <v>71.83</v>
      </c>
      <c r="M77">
        <v>161.12</v>
      </c>
      <c r="N77">
        <v>329.19</v>
      </c>
      <c r="O77">
        <v>40.75</v>
      </c>
      <c r="P77">
        <v>138.31</v>
      </c>
      <c r="Q77">
        <v>123.14</v>
      </c>
      <c r="R77">
        <v>112.41</v>
      </c>
      <c r="S77">
        <v>149.59</v>
      </c>
      <c r="T77">
        <v>57.91</v>
      </c>
      <c r="U77">
        <v>66.58</v>
      </c>
      <c r="V77">
        <v>74.95</v>
      </c>
      <c r="W77">
        <v>29.2</v>
      </c>
      <c r="X77">
        <v>33.72</v>
      </c>
      <c r="Y77">
        <v>37.54</v>
      </c>
      <c r="Z77">
        <v>48.27</v>
      </c>
      <c r="AA77">
        <v>72.16</v>
      </c>
      <c r="AB77">
        <v>84.63</v>
      </c>
      <c r="AC77">
        <v>143.9</v>
      </c>
      <c r="AD77">
        <v>12.89</v>
      </c>
      <c r="AE77">
        <v>40.950000000000003</v>
      </c>
      <c r="AF77">
        <v>58.73</v>
      </c>
      <c r="AG77">
        <v>64.200800000000001</v>
      </c>
      <c r="AH77">
        <v>71.25</v>
      </c>
      <c r="AI77">
        <v>77.45</v>
      </c>
    </row>
    <row r="78" spans="2:35" x14ac:dyDescent="0.35">
      <c r="B78" s="2">
        <v>45225</v>
      </c>
      <c r="C78">
        <v>33.340000000000003</v>
      </c>
      <c r="D78">
        <v>42.73</v>
      </c>
      <c r="E78">
        <v>31.92</v>
      </c>
      <c r="F78">
        <v>147.72999999999999</v>
      </c>
      <c r="G78">
        <v>97.3</v>
      </c>
      <c r="H78">
        <v>94.257199999999997</v>
      </c>
      <c r="I78">
        <v>95.07</v>
      </c>
      <c r="J78">
        <v>108.05</v>
      </c>
      <c r="K78">
        <v>213.53</v>
      </c>
      <c r="L78">
        <v>72.17</v>
      </c>
      <c r="M78">
        <v>160.19</v>
      </c>
      <c r="N78">
        <v>329.33</v>
      </c>
      <c r="O78">
        <v>40.58</v>
      </c>
      <c r="P78">
        <v>137.46</v>
      </c>
      <c r="Q78">
        <v>125.26</v>
      </c>
      <c r="R78">
        <v>115.05</v>
      </c>
      <c r="S78">
        <v>148.04</v>
      </c>
      <c r="T78">
        <v>58.6</v>
      </c>
      <c r="U78">
        <v>67.5</v>
      </c>
      <c r="V78">
        <v>74.98</v>
      </c>
      <c r="W78">
        <v>28.52</v>
      </c>
      <c r="X78">
        <v>33.340000000000003</v>
      </c>
      <c r="Y78">
        <v>37.4</v>
      </c>
      <c r="Z78">
        <v>47.85</v>
      </c>
      <c r="AA78">
        <v>72.61</v>
      </c>
      <c r="AB78">
        <v>86.71</v>
      </c>
      <c r="AC78">
        <v>145.84</v>
      </c>
      <c r="AD78">
        <v>13.31</v>
      </c>
      <c r="AE78">
        <v>43.05</v>
      </c>
      <c r="AF78">
        <v>59.86</v>
      </c>
      <c r="AG78">
        <v>65.113600000000005</v>
      </c>
      <c r="AH78">
        <v>72.41</v>
      </c>
      <c r="AI78">
        <v>78.83</v>
      </c>
    </row>
    <row r="79" spans="2:35" x14ac:dyDescent="0.35">
      <c r="B79" s="2">
        <v>45224</v>
      </c>
      <c r="C79">
        <v>33.17</v>
      </c>
      <c r="D79">
        <v>42.49</v>
      </c>
      <c r="E79">
        <v>31.09</v>
      </c>
      <c r="F79">
        <v>147.78</v>
      </c>
      <c r="G79">
        <v>97.71</v>
      </c>
      <c r="H79">
        <v>94.282700000000006</v>
      </c>
      <c r="I79">
        <v>94.498800000000003</v>
      </c>
      <c r="J79">
        <v>107.73</v>
      </c>
      <c r="K79">
        <v>218.3</v>
      </c>
      <c r="L79">
        <v>71.400000000000006</v>
      </c>
      <c r="M79">
        <v>163.31</v>
      </c>
      <c r="N79">
        <v>332.71</v>
      </c>
      <c r="O79">
        <v>41.08</v>
      </c>
      <c r="P79">
        <v>138.68</v>
      </c>
      <c r="Q79">
        <v>126.51</v>
      </c>
      <c r="R79">
        <v>115.11</v>
      </c>
      <c r="S79">
        <v>150.38999999999999</v>
      </c>
      <c r="T79">
        <v>58.39</v>
      </c>
      <c r="U79">
        <v>67.94</v>
      </c>
      <c r="V79">
        <v>74.459999999999994</v>
      </c>
      <c r="W79">
        <v>28.78</v>
      </c>
      <c r="X79">
        <v>33.17</v>
      </c>
      <c r="Y79">
        <v>37.24</v>
      </c>
      <c r="Z79">
        <v>48.34</v>
      </c>
      <c r="AA79">
        <v>72.569599999999994</v>
      </c>
      <c r="AB79">
        <v>87.39</v>
      </c>
      <c r="AC79">
        <v>146.52000000000001</v>
      </c>
      <c r="AD79">
        <v>13.21</v>
      </c>
      <c r="AE79">
        <v>42.64</v>
      </c>
      <c r="AF79">
        <v>59.35</v>
      </c>
      <c r="AG79">
        <v>65.020799999999994</v>
      </c>
      <c r="AH79">
        <v>71.05</v>
      </c>
      <c r="AI79">
        <v>77.7</v>
      </c>
    </row>
    <row r="80" spans="2:35" x14ac:dyDescent="0.35">
      <c r="B80" s="2">
        <v>45223</v>
      </c>
      <c r="C80">
        <v>33.64</v>
      </c>
      <c r="D80">
        <v>42.5</v>
      </c>
      <c r="E80">
        <v>31.13</v>
      </c>
      <c r="F80">
        <v>148.54</v>
      </c>
      <c r="G80">
        <v>98.98</v>
      </c>
      <c r="H80">
        <v>95.06</v>
      </c>
      <c r="I80">
        <v>96.11</v>
      </c>
      <c r="J80">
        <v>107.93</v>
      </c>
      <c r="K80">
        <v>222.8</v>
      </c>
      <c r="L80">
        <v>72.569999999999993</v>
      </c>
      <c r="M80">
        <v>165.26</v>
      </c>
      <c r="N80">
        <v>341.88</v>
      </c>
      <c r="O80">
        <v>42.57</v>
      </c>
      <c r="P80">
        <v>144.27000000000001</v>
      </c>
      <c r="Q80">
        <v>127.65</v>
      </c>
      <c r="R80">
        <v>117.35</v>
      </c>
      <c r="S80">
        <v>153.49</v>
      </c>
      <c r="T80">
        <v>58.55</v>
      </c>
      <c r="U80">
        <v>67.709999999999994</v>
      </c>
      <c r="V80">
        <v>75.34</v>
      </c>
      <c r="W80">
        <v>29.26</v>
      </c>
      <c r="X80">
        <v>33.64</v>
      </c>
      <c r="Y80">
        <v>37.35</v>
      </c>
      <c r="Z80">
        <v>49.75</v>
      </c>
      <c r="AA80">
        <v>72.98</v>
      </c>
      <c r="AB80">
        <v>87.55</v>
      </c>
      <c r="AC80">
        <v>146.75</v>
      </c>
      <c r="AD80">
        <v>13.49</v>
      </c>
      <c r="AE80">
        <v>44.26</v>
      </c>
      <c r="AF80">
        <v>59.02</v>
      </c>
      <c r="AG80">
        <v>66.16</v>
      </c>
      <c r="AH80">
        <v>72.61</v>
      </c>
      <c r="AI80">
        <v>79.540000000000006</v>
      </c>
    </row>
    <row r="81" spans="2:35" x14ac:dyDescent="0.35">
      <c r="B81" s="2">
        <v>45222</v>
      </c>
      <c r="C81">
        <v>33.270000000000003</v>
      </c>
      <c r="D81">
        <v>41.86</v>
      </c>
      <c r="E81">
        <v>31.03</v>
      </c>
      <c r="F81">
        <v>147.91</v>
      </c>
      <c r="G81">
        <v>98.24</v>
      </c>
      <c r="H81">
        <v>94.824799999999996</v>
      </c>
      <c r="I81">
        <v>95.29</v>
      </c>
      <c r="J81">
        <v>106.81</v>
      </c>
      <c r="K81">
        <v>222.63499999999999</v>
      </c>
      <c r="L81">
        <v>72.86</v>
      </c>
      <c r="M81">
        <v>164.13</v>
      </c>
      <c r="N81">
        <v>338.79</v>
      </c>
      <c r="O81">
        <v>41.953899999999997</v>
      </c>
      <c r="P81">
        <v>142.6</v>
      </c>
      <c r="Q81">
        <v>127.26</v>
      </c>
      <c r="R81">
        <v>116.02</v>
      </c>
      <c r="S81">
        <v>151.87</v>
      </c>
      <c r="T81">
        <v>58.48</v>
      </c>
      <c r="U81">
        <v>67.14</v>
      </c>
      <c r="V81">
        <v>74.459999999999994</v>
      </c>
      <c r="W81">
        <v>29.24</v>
      </c>
      <c r="X81">
        <v>33.270000000000003</v>
      </c>
      <c r="Y81">
        <v>36.520000000000003</v>
      </c>
      <c r="Z81">
        <v>48.5</v>
      </c>
      <c r="AA81">
        <v>72.94</v>
      </c>
      <c r="AB81">
        <v>88.8</v>
      </c>
      <c r="AC81">
        <v>147.91999999999999</v>
      </c>
      <c r="AD81">
        <v>13.24</v>
      </c>
      <c r="AE81">
        <v>43.68</v>
      </c>
      <c r="AF81">
        <v>57.54</v>
      </c>
      <c r="AG81">
        <v>65.652199999999993</v>
      </c>
      <c r="AH81">
        <v>71.69</v>
      </c>
      <c r="AI81">
        <v>78.73</v>
      </c>
    </row>
    <row r="82" spans="2:35" x14ac:dyDescent="0.35">
      <c r="B82" s="2">
        <v>45219</v>
      </c>
      <c r="C82">
        <v>33.409999999999997</v>
      </c>
      <c r="D82">
        <v>42.28</v>
      </c>
      <c r="E82">
        <v>31.2</v>
      </c>
      <c r="F82">
        <v>148.81</v>
      </c>
      <c r="G82">
        <v>98.7</v>
      </c>
      <c r="H82">
        <v>95.59</v>
      </c>
      <c r="I82">
        <v>95.4</v>
      </c>
      <c r="J82">
        <v>106.88</v>
      </c>
      <c r="K82">
        <v>225.42</v>
      </c>
      <c r="L82">
        <v>72.34</v>
      </c>
      <c r="M82">
        <v>163.94</v>
      </c>
      <c r="N82">
        <v>338.77</v>
      </c>
      <c r="O82">
        <v>41.93</v>
      </c>
      <c r="P82">
        <v>142.1</v>
      </c>
      <c r="Q82">
        <v>128.06</v>
      </c>
      <c r="R82">
        <v>117.17</v>
      </c>
      <c r="S82">
        <v>151.69</v>
      </c>
      <c r="T82">
        <v>59.24</v>
      </c>
      <c r="U82">
        <v>67.27</v>
      </c>
      <c r="V82">
        <v>75.3</v>
      </c>
      <c r="W82">
        <v>29.48</v>
      </c>
      <c r="X82">
        <v>33.409999999999997</v>
      </c>
      <c r="Y82">
        <v>36.770000000000003</v>
      </c>
      <c r="Z82">
        <v>48.97</v>
      </c>
      <c r="AA82">
        <v>74.05</v>
      </c>
      <c r="AB82">
        <v>90.26</v>
      </c>
      <c r="AC82">
        <v>150.11000000000001</v>
      </c>
      <c r="AD82">
        <v>13.3</v>
      </c>
      <c r="AE82">
        <v>43.92</v>
      </c>
      <c r="AF82">
        <v>58.03</v>
      </c>
      <c r="AG82">
        <v>66.650000000000006</v>
      </c>
      <c r="AH82">
        <v>72.400000000000006</v>
      </c>
      <c r="AI82">
        <v>79.59</v>
      </c>
    </row>
    <row r="83" spans="2:35" x14ac:dyDescent="0.35">
      <c r="B83" s="2">
        <v>45218</v>
      </c>
      <c r="C83">
        <v>34.200000000000003</v>
      </c>
      <c r="D83">
        <v>43.07</v>
      </c>
      <c r="E83">
        <v>32.68</v>
      </c>
      <c r="F83">
        <v>151.2491</v>
      </c>
      <c r="G83">
        <v>99.73</v>
      </c>
      <c r="H83">
        <v>96.1738</v>
      </c>
      <c r="I83">
        <v>96.67</v>
      </c>
      <c r="J83">
        <v>108.25</v>
      </c>
      <c r="K83">
        <v>224.9</v>
      </c>
      <c r="L83">
        <v>72.87</v>
      </c>
      <c r="M83">
        <v>166.76</v>
      </c>
      <c r="N83">
        <v>347.55</v>
      </c>
      <c r="O83">
        <v>42.95</v>
      </c>
      <c r="P83">
        <v>144.36000000000001</v>
      </c>
      <c r="Q83">
        <v>128.57</v>
      </c>
      <c r="R83">
        <v>117.61</v>
      </c>
      <c r="S83">
        <v>154.08000000000001</v>
      </c>
      <c r="T83">
        <v>59.55</v>
      </c>
      <c r="U83">
        <v>67.53</v>
      </c>
      <c r="V83">
        <v>76.22</v>
      </c>
      <c r="W83">
        <v>29.51</v>
      </c>
      <c r="X83">
        <v>34.200000000000003</v>
      </c>
      <c r="Y83">
        <v>37.64</v>
      </c>
      <c r="Z83">
        <v>49.6</v>
      </c>
      <c r="AA83">
        <v>75.290000000000006</v>
      </c>
      <c r="AB83">
        <v>91.8</v>
      </c>
      <c r="AC83">
        <v>152.68</v>
      </c>
      <c r="AD83">
        <v>13.71</v>
      </c>
      <c r="AE83">
        <v>46.75</v>
      </c>
      <c r="AF83">
        <v>58.64</v>
      </c>
      <c r="AG83">
        <v>67.629400000000004</v>
      </c>
      <c r="AH83">
        <v>72.89</v>
      </c>
      <c r="AI83">
        <v>80.2</v>
      </c>
    </row>
    <row r="84" spans="2:35" x14ac:dyDescent="0.35">
      <c r="B84" s="2">
        <v>45217</v>
      </c>
      <c r="C84">
        <v>34.49</v>
      </c>
      <c r="D84">
        <v>43.81</v>
      </c>
      <c r="E84">
        <v>33.03</v>
      </c>
      <c r="F84">
        <v>153.09</v>
      </c>
      <c r="G84">
        <v>100.66</v>
      </c>
      <c r="H84">
        <v>97.435299999999998</v>
      </c>
      <c r="I84">
        <v>98.41</v>
      </c>
      <c r="J84">
        <v>109.31</v>
      </c>
      <c r="K84">
        <v>226.37</v>
      </c>
      <c r="L84">
        <v>74.23</v>
      </c>
      <c r="M84">
        <v>167.72</v>
      </c>
      <c r="N84">
        <v>349.74</v>
      </c>
      <c r="O84">
        <v>43.64</v>
      </c>
      <c r="P84">
        <v>145.35</v>
      </c>
      <c r="Q84">
        <v>129.85</v>
      </c>
      <c r="R84">
        <v>119.57</v>
      </c>
      <c r="S84">
        <v>158.12</v>
      </c>
      <c r="T84">
        <v>60.54</v>
      </c>
      <c r="U84">
        <v>68.03</v>
      </c>
      <c r="V84">
        <v>77.12</v>
      </c>
      <c r="W84">
        <v>29.45</v>
      </c>
      <c r="X84">
        <v>34.49</v>
      </c>
      <c r="Y84">
        <v>38.14</v>
      </c>
      <c r="Z84">
        <v>51.28</v>
      </c>
      <c r="AA84">
        <v>75.989999999999995</v>
      </c>
      <c r="AB84">
        <v>91.96</v>
      </c>
      <c r="AC84">
        <v>152.97</v>
      </c>
      <c r="AD84">
        <v>13.94</v>
      </c>
      <c r="AE84">
        <v>48.23</v>
      </c>
      <c r="AF84">
        <v>59.23</v>
      </c>
      <c r="AG84">
        <v>68.202500000000001</v>
      </c>
      <c r="AH84">
        <v>74.66</v>
      </c>
      <c r="AI84">
        <v>82.02</v>
      </c>
    </row>
    <row r="85" spans="2:35" x14ac:dyDescent="0.35">
      <c r="B85" s="2">
        <v>45216</v>
      </c>
      <c r="C85">
        <v>35.39</v>
      </c>
      <c r="D85">
        <v>44.3</v>
      </c>
      <c r="E85">
        <v>34.07</v>
      </c>
      <c r="F85">
        <v>156.13</v>
      </c>
      <c r="G85">
        <v>103.15</v>
      </c>
      <c r="H85">
        <v>100.12</v>
      </c>
      <c r="I85">
        <v>102.32899999999999</v>
      </c>
      <c r="J85">
        <v>109.66</v>
      </c>
      <c r="K85">
        <v>233.95</v>
      </c>
      <c r="L85">
        <v>76.3</v>
      </c>
      <c r="M85">
        <v>169.46</v>
      </c>
      <c r="N85">
        <v>355.08</v>
      </c>
      <c r="O85">
        <v>44.31</v>
      </c>
      <c r="P85">
        <v>148.32</v>
      </c>
      <c r="Q85">
        <v>130.99</v>
      </c>
      <c r="R85">
        <v>122.14</v>
      </c>
      <c r="S85">
        <v>161.91999999999999</v>
      </c>
      <c r="T85">
        <v>61.26</v>
      </c>
      <c r="U85">
        <v>67.78</v>
      </c>
      <c r="V85">
        <v>79.17</v>
      </c>
      <c r="W85">
        <v>29.53</v>
      </c>
      <c r="X85">
        <v>35.39</v>
      </c>
      <c r="Y85">
        <v>39.26</v>
      </c>
      <c r="Z85">
        <v>53.45</v>
      </c>
      <c r="AA85">
        <v>77.47</v>
      </c>
      <c r="AB85">
        <v>91.13</v>
      </c>
      <c r="AC85">
        <v>151.83000000000001</v>
      </c>
      <c r="AD85">
        <v>14.3</v>
      </c>
      <c r="AE85">
        <v>49.68</v>
      </c>
      <c r="AF85">
        <v>59.75</v>
      </c>
      <c r="AG85">
        <v>69.25</v>
      </c>
      <c r="AH85">
        <v>76.28</v>
      </c>
      <c r="AI85">
        <v>83.76</v>
      </c>
    </row>
    <row r="86" spans="2:35" x14ac:dyDescent="0.35">
      <c r="B86" s="2">
        <v>45215</v>
      </c>
      <c r="C86">
        <v>35.4</v>
      </c>
      <c r="D86">
        <v>43.88</v>
      </c>
      <c r="E86">
        <v>33.21</v>
      </c>
      <c r="F86">
        <v>155.27000000000001</v>
      </c>
      <c r="G86">
        <v>102.83</v>
      </c>
      <c r="H86">
        <v>98.99</v>
      </c>
      <c r="I86">
        <v>101.49720000000001</v>
      </c>
      <c r="J86">
        <v>109.33</v>
      </c>
      <c r="K86">
        <v>232.77</v>
      </c>
      <c r="L86">
        <v>76.17</v>
      </c>
      <c r="M86">
        <v>170.25</v>
      </c>
      <c r="N86">
        <v>353.29</v>
      </c>
      <c r="O86">
        <v>44.33</v>
      </c>
      <c r="P86">
        <v>150.09</v>
      </c>
      <c r="Q86">
        <v>131.16999999999999</v>
      </c>
      <c r="R86">
        <v>122.3</v>
      </c>
      <c r="S86">
        <v>161.54</v>
      </c>
      <c r="T86">
        <v>60.22</v>
      </c>
      <c r="U86">
        <v>67.489999999999995</v>
      </c>
      <c r="V86">
        <v>78.400000000000006</v>
      </c>
      <c r="W86">
        <v>29</v>
      </c>
      <c r="X86">
        <v>35.4</v>
      </c>
      <c r="Y86">
        <v>39.07</v>
      </c>
      <c r="Z86">
        <v>53.08</v>
      </c>
      <c r="AA86">
        <v>76.849999999999994</v>
      </c>
      <c r="AB86">
        <v>90.19</v>
      </c>
      <c r="AC86">
        <v>150.06</v>
      </c>
      <c r="AD86">
        <v>14.21</v>
      </c>
      <c r="AE86">
        <v>48.97</v>
      </c>
      <c r="AF86">
        <v>59.91</v>
      </c>
      <c r="AG86">
        <v>68.948700000000002</v>
      </c>
      <c r="AH86">
        <v>76.39</v>
      </c>
      <c r="AI86">
        <v>83.66</v>
      </c>
    </row>
    <row r="87" spans="2:35" x14ac:dyDescent="0.35">
      <c r="B87" s="2">
        <v>45212</v>
      </c>
      <c r="C87">
        <v>34.76</v>
      </c>
      <c r="D87">
        <v>43.13</v>
      </c>
      <c r="E87">
        <v>32.5</v>
      </c>
      <c r="F87">
        <v>153.63</v>
      </c>
      <c r="G87">
        <v>101.75</v>
      </c>
      <c r="H87">
        <v>97.65</v>
      </c>
      <c r="I87">
        <v>99.94</v>
      </c>
      <c r="J87">
        <v>108.66</v>
      </c>
      <c r="K87">
        <v>228.74</v>
      </c>
      <c r="L87">
        <v>75.5</v>
      </c>
      <c r="M87">
        <v>168.63</v>
      </c>
      <c r="N87">
        <v>349.28</v>
      </c>
      <c r="O87">
        <v>43.55</v>
      </c>
      <c r="P87">
        <v>148.38</v>
      </c>
      <c r="Q87">
        <v>130.19</v>
      </c>
      <c r="R87">
        <v>121.63</v>
      </c>
      <c r="S87">
        <v>158.97</v>
      </c>
      <c r="T87">
        <v>58.63</v>
      </c>
      <c r="U87">
        <v>66.8</v>
      </c>
      <c r="V87">
        <v>77.64</v>
      </c>
      <c r="W87">
        <v>28.95</v>
      </c>
      <c r="X87">
        <v>34.76</v>
      </c>
      <c r="Y87">
        <v>38.43</v>
      </c>
      <c r="Z87">
        <v>52.94</v>
      </c>
      <c r="AA87">
        <v>76.2</v>
      </c>
      <c r="AB87">
        <v>89.59</v>
      </c>
      <c r="AC87">
        <v>148.56</v>
      </c>
      <c r="AD87">
        <v>14</v>
      </c>
      <c r="AE87">
        <v>48.33</v>
      </c>
      <c r="AF87">
        <v>59.3</v>
      </c>
      <c r="AG87">
        <v>66.791899999999998</v>
      </c>
      <c r="AH87">
        <v>75.489999999999995</v>
      </c>
      <c r="AI87">
        <v>82.78</v>
      </c>
    </row>
    <row r="88" spans="2:35" x14ac:dyDescent="0.35">
      <c r="B88" s="2">
        <v>45211</v>
      </c>
      <c r="C88">
        <v>34.86</v>
      </c>
      <c r="D88">
        <v>42.88</v>
      </c>
      <c r="E88">
        <v>33</v>
      </c>
      <c r="F88">
        <v>153.97</v>
      </c>
      <c r="G88">
        <v>102.66</v>
      </c>
      <c r="H88">
        <v>99.094700000000003</v>
      </c>
      <c r="I88">
        <v>102.18</v>
      </c>
      <c r="J88">
        <v>108.81</v>
      </c>
      <c r="K88">
        <v>232.74</v>
      </c>
      <c r="L88">
        <v>75.38</v>
      </c>
      <c r="M88">
        <v>171.08</v>
      </c>
      <c r="N88">
        <v>353.16</v>
      </c>
      <c r="O88">
        <v>44.52</v>
      </c>
      <c r="P88">
        <v>152.19</v>
      </c>
      <c r="Q88">
        <v>129.38</v>
      </c>
      <c r="R88">
        <v>121.14</v>
      </c>
      <c r="S88">
        <v>161.34</v>
      </c>
      <c r="T88">
        <v>58.96</v>
      </c>
      <c r="U88">
        <v>66.22</v>
      </c>
      <c r="V88">
        <v>77.930000000000007</v>
      </c>
      <c r="W88">
        <v>27.74</v>
      </c>
      <c r="X88">
        <v>34.86</v>
      </c>
      <c r="Y88">
        <v>38.58</v>
      </c>
      <c r="Z88">
        <v>53.92</v>
      </c>
      <c r="AA88">
        <v>76.41</v>
      </c>
      <c r="AB88">
        <v>87.66</v>
      </c>
      <c r="AC88">
        <v>145.49</v>
      </c>
      <c r="AD88">
        <v>14.13</v>
      </c>
      <c r="AE88">
        <v>49</v>
      </c>
      <c r="AF88">
        <v>58.64</v>
      </c>
      <c r="AG88">
        <v>67.630399999999995</v>
      </c>
      <c r="AH88">
        <v>75.680000000000007</v>
      </c>
      <c r="AI88">
        <v>83.05</v>
      </c>
    </row>
    <row r="89" spans="2:35" x14ac:dyDescent="0.35">
      <c r="B89" s="2">
        <v>45210</v>
      </c>
      <c r="C89">
        <v>35.729999999999997</v>
      </c>
      <c r="D89">
        <v>43.1</v>
      </c>
      <c r="E89">
        <v>33.46</v>
      </c>
      <c r="F89">
        <v>155.065</v>
      </c>
      <c r="G89">
        <v>103.6</v>
      </c>
      <c r="H89">
        <v>100.91160000000001</v>
      </c>
      <c r="I89">
        <v>103.82</v>
      </c>
      <c r="J89">
        <v>110.16</v>
      </c>
      <c r="K89">
        <v>235.51</v>
      </c>
      <c r="L89">
        <v>79.03</v>
      </c>
      <c r="M89">
        <v>170.92</v>
      </c>
      <c r="N89">
        <v>354.63</v>
      </c>
      <c r="O89">
        <v>45.19</v>
      </c>
      <c r="P89">
        <v>151.41999999999999</v>
      </c>
      <c r="Q89">
        <v>130.5</v>
      </c>
      <c r="R89">
        <v>123.63</v>
      </c>
      <c r="S89">
        <v>163.12</v>
      </c>
      <c r="T89">
        <v>60.01</v>
      </c>
      <c r="U89">
        <v>66.95</v>
      </c>
      <c r="V89">
        <v>79.11</v>
      </c>
      <c r="W89">
        <v>28.32</v>
      </c>
      <c r="X89">
        <v>35.729999999999997</v>
      </c>
      <c r="Y89">
        <v>39.32</v>
      </c>
      <c r="Z89">
        <v>53.6</v>
      </c>
      <c r="AA89">
        <v>77.52</v>
      </c>
      <c r="AB89">
        <v>87.56</v>
      </c>
      <c r="AC89">
        <v>145.44</v>
      </c>
      <c r="AD89">
        <v>14.49</v>
      </c>
      <c r="AE89">
        <v>50.4</v>
      </c>
      <c r="AF89">
        <v>59.56</v>
      </c>
      <c r="AG89">
        <v>68.190399999999997</v>
      </c>
      <c r="AH89">
        <v>76.8</v>
      </c>
      <c r="AI89">
        <v>84.25</v>
      </c>
    </row>
    <row r="90" spans="2:35" x14ac:dyDescent="0.35">
      <c r="B90" s="2">
        <v>45209</v>
      </c>
      <c r="C90">
        <v>35.93</v>
      </c>
      <c r="D90">
        <v>42.71</v>
      </c>
      <c r="E90">
        <v>33.46</v>
      </c>
      <c r="F90">
        <v>154.99</v>
      </c>
      <c r="G90">
        <v>102.98</v>
      </c>
      <c r="H90">
        <v>100.39</v>
      </c>
      <c r="I90">
        <v>102.75</v>
      </c>
      <c r="J90">
        <v>109.5</v>
      </c>
      <c r="K90">
        <v>234.93</v>
      </c>
      <c r="L90">
        <v>78.14</v>
      </c>
      <c r="M90">
        <v>169.35</v>
      </c>
      <c r="N90">
        <v>352.65</v>
      </c>
      <c r="O90">
        <v>44.88</v>
      </c>
      <c r="P90">
        <v>149.80000000000001</v>
      </c>
      <c r="Q90">
        <v>131.08000000000001</v>
      </c>
      <c r="R90">
        <v>123.03</v>
      </c>
      <c r="S90">
        <v>162.54</v>
      </c>
      <c r="T90">
        <v>60.26</v>
      </c>
      <c r="U90">
        <v>67.41</v>
      </c>
      <c r="V90">
        <v>78.92</v>
      </c>
      <c r="W90">
        <v>27.81</v>
      </c>
      <c r="X90">
        <v>35.93</v>
      </c>
      <c r="Y90">
        <v>39.31</v>
      </c>
      <c r="Z90">
        <v>53.65</v>
      </c>
      <c r="AA90">
        <v>77.95</v>
      </c>
      <c r="AB90">
        <v>88.7</v>
      </c>
      <c r="AC90">
        <v>145.68</v>
      </c>
      <c r="AD90">
        <v>14.35</v>
      </c>
      <c r="AE90">
        <v>49.76</v>
      </c>
      <c r="AF90">
        <v>58.61</v>
      </c>
      <c r="AG90">
        <v>68.602599999999995</v>
      </c>
      <c r="AH90">
        <v>75.489999999999995</v>
      </c>
      <c r="AI90">
        <v>82.95</v>
      </c>
    </row>
    <row r="91" spans="2:35" x14ac:dyDescent="0.35">
      <c r="B91" s="2">
        <v>45208</v>
      </c>
      <c r="C91">
        <v>35.270000000000003</v>
      </c>
      <c r="D91">
        <v>42.88</v>
      </c>
      <c r="E91">
        <v>32.74</v>
      </c>
      <c r="F91">
        <v>153.41730000000001</v>
      </c>
      <c r="G91">
        <v>102.36</v>
      </c>
      <c r="H91">
        <v>99.41</v>
      </c>
      <c r="I91">
        <v>101.76739999999999</v>
      </c>
      <c r="J91">
        <v>108.72</v>
      </c>
      <c r="K91">
        <v>232.08</v>
      </c>
      <c r="L91">
        <v>77.19</v>
      </c>
      <c r="M91">
        <v>169.09</v>
      </c>
      <c r="N91">
        <v>351.02</v>
      </c>
      <c r="O91">
        <v>44.6</v>
      </c>
      <c r="P91">
        <v>147.97</v>
      </c>
      <c r="Q91">
        <v>130.46</v>
      </c>
      <c r="R91">
        <v>122.04</v>
      </c>
      <c r="S91">
        <v>160.78</v>
      </c>
      <c r="T91">
        <v>59.19</v>
      </c>
      <c r="U91">
        <v>66.73</v>
      </c>
      <c r="V91">
        <v>78.09</v>
      </c>
      <c r="W91">
        <v>27.54</v>
      </c>
      <c r="X91">
        <v>35.270000000000003</v>
      </c>
      <c r="Y91">
        <v>38.700000000000003</v>
      </c>
      <c r="Z91">
        <v>52.05</v>
      </c>
      <c r="AA91">
        <v>76.94</v>
      </c>
      <c r="AB91">
        <v>88.59</v>
      </c>
      <c r="AC91">
        <v>145.24</v>
      </c>
      <c r="AD91">
        <v>13.82</v>
      </c>
      <c r="AE91">
        <v>47.09</v>
      </c>
      <c r="AF91">
        <v>57.82</v>
      </c>
      <c r="AG91">
        <v>67.898399999999995</v>
      </c>
      <c r="AH91">
        <v>75.13</v>
      </c>
      <c r="AI91">
        <v>82.46</v>
      </c>
    </row>
    <row r="92" spans="2:35" x14ac:dyDescent="0.35">
      <c r="B92" s="2">
        <v>45205</v>
      </c>
      <c r="C92">
        <v>35.14</v>
      </c>
      <c r="D92">
        <v>42.7</v>
      </c>
      <c r="E92">
        <v>32.67</v>
      </c>
      <c r="F92">
        <v>153.5</v>
      </c>
      <c r="G92">
        <v>100.78</v>
      </c>
      <c r="H92">
        <v>98.691900000000004</v>
      </c>
      <c r="I92">
        <v>100.74</v>
      </c>
      <c r="J92">
        <v>104.09</v>
      </c>
      <c r="K92">
        <v>231.82</v>
      </c>
      <c r="L92">
        <v>76.349999999999994</v>
      </c>
      <c r="M92">
        <v>168.22</v>
      </c>
      <c r="N92">
        <v>348.7</v>
      </c>
      <c r="O92">
        <v>44.27</v>
      </c>
      <c r="P92">
        <v>148.35</v>
      </c>
      <c r="Q92">
        <v>130.01</v>
      </c>
      <c r="R92">
        <v>122.48</v>
      </c>
      <c r="S92">
        <v>160.61000000000001</v>
      </c>
      <c r="T92">
        <v>58.82</v>
      </c>
      <c r="U92">
        <v>66.67</v>
      </c>
      <c r="V92">
        <v>77.989999999999995</v>
      </c>
      <c r="W92">
        <v>26.89</v>
      </c>
      <c r="X92">
        <v>35.14</v>
      </c>
      <c r="Y92">
        <v>38.81</v>
      </c>
      <c r="Z92">
        <v>52.27</v>
      </c>
      <c r="AA92">
        <v>76.260000000000005</v>
      </c>
      <c r="AB92">
        <v>85.73</v>
      </c>
      <c r="AC92">
        <v>139.44999999999999</v>
      </c>
      <c r="AD92">
        <v>13.82</v>
      </c>
      <c r="AE92">
        <v>47.73</v>
      </c>
      <c r="AF92">
        <v>57.25</v>
      </c>
      <c r="AG92">
        <v>67.234200000000001</v>
      </c>
      <c r="AH92">
        <v>74.319999999999993</v>
      </c>
      <c r="AI92">
        <v>81.540000000000006</v>
      </c>
    </row>
    <row r="93" spans="2:35" x14ac:dyDescent="0.35">
      <c r="B93" s="2">
        <v>45204</v>
      </c>
      <c r="C93">
        <v>34.049999999999997</v>
      </c>
      <c r="D93">
        <v>42.5</v>
      </c>
      <c r="E93">
        <v>32.61</v>
      </c>
      <c r="F93">
        <v>152.06</v>
      </c>
      <c r="G93">
        <v>99.42</v>
      </c>
      <c r="H93">
        <v>98.092500000000001</v>
      </c>
      <c r="I93">
        <v>98.98</v>
      </c>
      <c r="J93">
        <v>103.16</v>
      </c>
      <c r="K93">
        <v>229.49</v>
      </c>
      <c r="L93">
        <v>76</v>
      </c>
      <c r="M93">
        <v>165.13</v>
      </c>
      <c r="N93">
        <v>339.53</v>
      </c>
      <c r="O93">
        <v>43.16</v>
      </c>
      <c r="P93">
        <v>145.21</v>
      </c>
      <c r="Q93">
        <v>128.66</v>
      </c>
      <c r="R93">
        <v>121.78</v>
      </c>
      <c r="S93">
        <v>159.49</v>
      </c>
      <c r="T93">
        <v>58.5</v>
      </c>
      <c r="U93">
        <v>67.040000000000006</v>
      </c>
      <c r="V93">
        <v>77.260000000000005</v>
      </c>
      <c r="W93">
        <v>26.32</v>
      </c>
      <c r="X93">
        <v>34.049999999999997</v>
      </c>
      <c r="Y93">
        <v>37.979999999999997</v>
      </c>
      <c r="Z93">
        <v>51.67</v>
      </c>
      <c r="AA93">
        <v>75.86</v>
      </c>
      <c r="AB93">
        <v>85.22</v>
      </c>
      <c r="AC93">
        <v>136.94999999999999</v>
      </c>
      <c r="AD93">
        <v>13.61</v>
      </c>
      <c r="AE93">
        <v>46.66</v>
      </c>
      <c r="AF93">
        <v>56.45</v>
      </c>
      <c r="AG93">
        <v>67.036699999999996</v>
      </c>
      <c r="AH93">
        <v>74.12</v>
      </c>
      <c r="AI93">
        <v>81.5</v>
      </c>
    </row>
    <row r="94" spans="2:35" x14ac:dyDescent="0.35">
      <c r="B94" s="2">
        <v>45203</v>
      </c>
      <c r="C94">
        <v>34</v>
      </c>
      <c r="D94">
        <v>42.19</v>
      </c>
      <c r="E94">
        <v>32.19</v>
      </c>
      <c r="F94">
        <v>151.11000000000001</v>
      </c>
      <c r="G94">
        <v>100.01</v>
      </c>
      <c r="H94">
        <v>98.12</v>
      </c>
      <c r="I94">
        <v>99.32</v>
      </c>
      <c r="J94">
        <v>103.56</v>
      </c>
      <c r="K94">
        <v>230.39</v>
      </c>
      <c r="L94">
        <v>76.400000000000006</v>
      </c>
      <c r="M94">
        <v>164.91</v>
      </c>
      <c r="N94">
        <v>339.95</v>
      </c>
      <c r="O94">
        <v>43.47</v>
      </c>
      <c r="P94">
        <v>145.21</v>
      </c>
      <c r="Q94">
        <v>127.96</v>
      </c>
      <c r="R94">
        <v>120.18</v>
      </c>
      <c r="S94">
        <v>160.29</v>
      </c>
      <c r="T94">
        <v>59.42</v>
      </c>
      <c r="U94">
        <v>68.39</v>
      </c>
      <c r="V94">
        <v>78.209999999999994</v>
      </c>
      <c r="W94">
        <v>25.91</v>
      </c>
      <c r="X94">
        <v>34</v>
      </c>
      <c r="Y94">
        <v>38.01</v>
      </c>
      <c r="Z94">
        <v>53.02</v>
      </c>
      <c r="AA94">
        <v>75.95</v>
      </c>
      <c r="AB94">
        <v>85.75</v>
      </c>
      <c r="AC94">
        <v>136.78</v>
      </c>
      <c r="AD94">
        <v>13.75</v>
      </c>
      <c r="AE94">
        <v>47.9</v>
      </c>
      <c r="AF94">
        <v>56.78</v>
      </c>
      <c r="AG94">
        <v>67.87</v>
      </c>
      <c r="AH94">
        <v>73.709999999999994</v>
      </c>
      <c r="AI94">
        <v>81.03</v>
      </c>
    </row>
    <row r="95" spans="2:35" x14ac:dyDescent="0.35">
      <c r="B95" s="2">
        <v>45202</v>
      </c>
      <c r="C95">
        <v>34.36</v>
      </c>
      <c r="D95">
        <v>41.63</v>
      </c>
      <c r="E95">
        <v>32.01</v>
      </c>
      <c r="F95">
        <v>150.01300000000001</v>
      </c>
      <c r="G95">
        <v>99.69</v>
      </c>
      <c r="H95">
        <v>97.53</v>
      </c>
      <c r="I95">
        <v>98.18</v>
      </c>
      <c r="J95">
        <v>104.01</v>
      </c>
      <c r="K95">
        <v>229.48</v>
      </c>
      <c r="L95">
        <v>75.33</v>
      </c>
      <c r="M95">
        <v>162.88</v>
      </c>
      <c r="N95">
        <v>334.54</v>
      </c>
      <c r="O95">
        <v>42.72</v>
      </c>
      <c r="P95">
        <v>142.97999999999999</v>
      </c>
      <c r="Q95">
        <v>127.42</v>
      </c>
      <c r="R95">
        <v>119.32</v>
      </c>
      <c r="S95">
        <v>157.19</v>
      </c>
      <c r="T95">
        <v>59.22</v>
      </c>
      <c r="U95">
        <v>67.849999999999994</v>
      </c>
      <c r="V95">
        <v>77.3</v>
      </c>
      <c r="W95">
        <v>26.07</v>
      </c>
      <c r="X95">
        <v>34.36</v>
      </c>
      <c r="Y95">
        <v>38.28</v>
      </c>
      <c r="Z95">
        <v>52.71</v>
      </c>
      <c r="AA95">
        <v>75.89</v>
      </c>
      <c r="AB95">
        <v>88.53</v>
      </c>
      <c r="AC95">
        <v>142.44</v>
      </c>
      <c r="AD95">
        <v>13.67</v>
      </c>
      <c r="AE95">
        <v>47.59</v>
      </c>
      <c r="AF95">
        <v>56.84</v>
      </c>
      <c r="AG95">
        <v>68.41</v>
      </c>
      <c r="AH95">
        <v>72.819999999999993</v>
      </c>
      <c r="AI95">
        <v>79.98</v>
      </c>
    </row>
    <row r="96" spans="2:35" x14ac:dyDescent="0.35">
      <c r="B96" s="2">
        <v>45201</v>
      </c>
      <c r="C96">
        <v>35.130000000000003</v>
      </c>
      <c r="D96">
        <v>42.1</v>
      </c>
      <c r="E96">
        <v>32.590000000000003</v>
      </c>
      <c r="F96">
        <v>153.04</v>
      </c>
      <c r="G96">
        <v>100.39</v>
      </c>
      <c r="H96">
        <v>98.68</v>
      </c>
      <c r="I96">
        <v>99.76</v>
      </c>
      <c r="J96">
        <v>104.78</v>
      </c>
      <c r="K96">
        <v>231.65</v>
      </c>
      <c r="L96">
        <v>77.7</v>
      </c>
      <c r="M96">
        <v>165.69</v>
      </c>
      <c r="N96">
        <v>343.15</v>
      </c>
      <c r="O96">
        <v>43.95</v>
      </c>
      <c r="P96">
        <v>146.22999999999999</v>
      </c>
      <c r="Q96">
        <v>128.56</v>
      </c>
      <c r="R96">
        <v>120.64</v>
      </c>
      <c r="S96">
        <v>161.11000000000001</v>
      </c>
      <c r="T96">
        <v>60.35</v>
      </c>
      <c r="U96">
        <v>68.34</v>
      </c>
      <c r="V96">
        <v>77.510000000000005</v>
      </c>
      <c r="W96">
        <v>25.99</v>
      </c>
      <c r="X96">
        <v>35.130000000000003</v>
      </c>
      <c r="Y96">
        <v>38.950000000000003</v>
      </c>
      <c r="Z96">
        <v>54.17</v>
      </c>
      <c r="AA96">
        <v>77.209999999999994</v>
      </c>
      <c r="AB96">
        <v>88.59</v>
      </c>
      <c r="AC96">
        <v>142.97999999999999</v>
      </c>
      <c r="AD96">
        <v>14.06</v>
      </c>
      <c r="AE96">
        <v>49.43</v>
      </c>
      <c r="AF96">
        <v>56.19</v>
      </c>
      <c r="AG96">
        <v>69.979500000000002</v>
      </c>
      <c r="AH96">
        <v>74.27</v>
      </c>
      <c r="AI96">
        <v>81.459999999999994</v>
      </c>
    </row>
    <row r="97" spans="2:35" x14ac:dyDescent="0.35">
      <c r="B97" s="2">
        <v>45198</v>
      </c>
      <c r="C97">
        <v>36.409999999999997</v>
      </c>
      <c r="D97">
        <v>42.54</v>
      </c>
      <c r="E97">
        <v>33.6</v>
      </c>
      <c r="F97">
        <v>154.63999999999999</v>
      </c>
      <c r="G97">
        <v>101.38</v>
      </c>
      <c r="H97">
        <v>99.46</v>
      </c>
      <c r="I97">
        <v>101.09</v>
      </c>
      <c r="J97">
        <v>105.97</v>
      </c>
      <c r="K97">
        <v>233.77</v>
      </c>
      <c r="L97">
        <v>78.489999999999995</v>
      </c>
      <c r="M97">
        <v>163.93</v>
      </c>
      <c r="N97">
        <v>341.26</v>
      </c>
      <c r="O97">
        <v>44.17</v>
      </c>
      <c r="P97">
        <v>144.97999999999999</v>
      </c>
      <c r="Q97">
        <v>128.74</v>
      </c>
      <c r="R97">
        <v>122.29</v>
      </c>
      <c r="S97">
        <v>160.97999999999999</v>
      </c>
      <c r="T97">
        <v>60.86</v>
      </c>
      <c r="U97">
        <v>68.81</v>
      </c>
      <c r="V97">
        <v>78.55</v>
      </c>
      <c r="W97">
        <v>26.91</v>
      </c>
      <c r="X97">
        <v>36.409999999999997</v>
      </c>
      <c r="Y97">
        <v>39.76</v>
      </c>
      <c r="Z97">
        <v>55.17</v>
      </c>
      <c r="AA97">
        <v>78.7</v>
      </c>
      <c r="AB97">
        <v>90.39</v>
      </c>
      <c r="AC97">
        <v>147.91</v>
      </c>
      <c r="AD97">
        <v>14.62</v>
      </c>
      <c r="AE97">
        <v>51.79</v>
      </c>
      <c r="AF97">
        <v>58.93</v>
      </c>
      <c r="AG97">
        <v>70.930000000000007</v>
      </c>
      <c r="AH97">
        <v>75.66</v>
      </c>
      <c r="AI97">
        <v>82.94</v>
      </c>
    </row>
    <row r="98" spans="2:35" x14ac:dyDescent="0.35">
      <c r="B98" s="2">
        <v>45197</v>
      </c>
      <c r="C98">
        <v>36.15</v>
      </c>
      <c r="D98">
        <v>43.05</v>
      </c>
      <c r="E98">
        <v>33.21</v>
      </c>
      <c r="F98">
        <v>155.62</v>
      </c>
      <c r="G98">
        <v>101.92</v>
      </c>
      <c r="H98">
        <v>100.7221</v>
      </c>
      <c r="I98">
        <v>101.64</v>
      </c>
      <c r="J98">
        <v>105.86</v>
      </c>
      <c r="K98">
        <v>233.8</v>
      </c>
      <c r="L98">
        <v>79.25</v>
      </c>
      <c r="M98">
        <v>163.37</v>
      </c>
      <c r="N98">
        <v>339.93</v>
      </c>
      <c r="O98">
        <v>44.15</v>
      </c>
      <c r="P98">
        <v>144.29</v>
      </c>
      <c r="Q98">
        <v>129.72</v>
      </c>
      <c r="R98">
        <v>122.84</v>
      </c>
      <c r="S98">
        <v>160.13</v>
      </c>
      <c r="T98">
        <v>60.44</v>
      </c>
      <c r="U98">
        <v>69.010000000000005</v>
      </c>
      <c r="V98">
        <v>78.680000000000007</v>
      </c>
      <c r="W98">
        <v>27.05</v>
      </c>
      <c r="X98">
        <v>36.15</v>
      </c>
      <c r="Y98">
        <v>39.895000000000003</v>
      </c>
      <c r="Z98">
        <v>54.99</v>
      </c>
      <c r="AA98">
        <v>78.88</v>
      </c>
      <c r="AB98">
        <v>92.25</v>
      </c>
      <c r="AC98">
        <v>150.54</v>
      </c>
      <c r="AD98">
        <v>14.62</v>
      </c>
      <c r="AE98">
        <v>51.85</v>
      </c>
      <c r="AF98">
        <v>58.83</v>
      </c>
      <c r="AG98">
        <v>70.729699999999994</v>
      </c>
      <c r="AH98">
        <v>75.44</v>
      </c>
      <c r="AI98">
        <v>82.74</v>
      </c>
    </row>
    <row r="99" spans="2:35" x14ac:dyDescent="0.35">
      <c r="B99" s="2">
        <v>45196</v>
      </c>
      <c r="C99">
        <v>35.4</v>
      </c>
      <c r="D99">
        <v>42.9</v>
      </c>
      <c r="E99">
        <v>32.83</v>
      </c>
      <c r="F99">
        <v>154.41999999999999</v>
      </c>
      <c r="G99">
        <v>101.49</v>
      </c>
      <c r="H99">
        <v>99.788399999999996</v>
      </c>
      <c r="I99">
        <v>100.46939999999999</v>
      </c>
      <c r="J99">
        <v>106.39</v>
      </c>
      <c r="K99">
        <v>230.61</v>
      </c>
      <c r="L99">
        <v>77.95</v>
      </c>
      <c r="M99">
        <v>162.22</v>
      </c>
      <c r="N99">
        <v>337.35</v>
      </c>
      <c r="O99">
        <v>43.38</v>
      </c>
      <c r="P99">
        <v>141.99</v>
      </c>
      <c r="Q99">
        <v>129.1</v>
      </c>
      <c r="R99">
        <v>123.11</v>
      </c>
      <c r="S99">
        <v>158.36000000000001</v>
      </c>
      <c r="T99">
        <v>59.34</v>
      </c>
      <c r="U99">
        <v>68.8</v>
      </c>
      <c r="V99">
        <v>77.84</v>
      </c>
      <c r="W99">
        <v>26.91</v>
      </c>
      <c r="X99">
        <v>35.4</v>
      </c>
      <c r="Y99">
        <v>38.89</v>
      </c>
      <c r="Z99">
        <v>53.84</v>
      </c>
      <c r="AA99">
        <v>78.41</v>
      </c>
      <c r="AB99">
        <v>92.15</v>
      </c>
      <c r="AC99">
        <v>149.72999999999999</v>
      </c>
      <c r="AD99">
        <v>14.59</v>
      </c>
      <c r="AE99">
        <v>51.68</v>
      </c>
      <c r="AF99">
        <v>60.13</v>
      </c>
      <c r="AG99">
        <v>69.737799999999993</v>
      </c>
      <c r="AH99">
        <v>75.45</v>
      </c>
      <c r="AI99">
        <v>81.95</v>
      </c>
    </row>
    <row r="100" spans="2:35" x14ac:dyDescent="0.35">
      <c r="B100" s="2">
        <v>45195</v>
      </c>
      <c r="C100">
        <v>35.6</v>
      </c>
      <c r="D100">
        <v>42.97</v>
      </c>
      <c r="E100">
        <v>33.049999999999997</v>
      </c>
      <c r="F100">
        <v>154.54</v>
      </c>
      <c r="G100">
        <v>100.74</v>
      </c>
      <c r="H100">
        <v>97.9</v>
      </c>
      <c r="I100">
        <v>99.309799999999996</v>
      </c>
      <c r="J100">
        <v>105.4</v>
      </c>
      <c r="K100">
        <v>230.35</v>
      </c>
      <c r="L100">
        <v>77.760000000000005</v>
      </c>
      <c r="M100">
        <v>161.97</v>
      </c>
      <c r="N100">
        <v>335.09</v>
      </c>
      <c r="O100">
        <v>42.72</v>
      </c>
      <c r="P100">
        <v>140.69999999999999</v>
      </c>
      <c r="Q100">
        <v>129.75</v>
      </c>
      <c r="R100">
        <v>122.54</v>
      </c>
      <c r="S100">
        <v>158.97</v>
      </c>
      <c r="T100">
        <v>58.99</v>
      </c>
      <c r="U100">
        <v>69.37</v>
      </c>
      <c r="V100">
        <v>77.849999999999994</v>
      </c>
      <c r="W100">
        <v>27.74</v>
      </c>
      <c r="X100">
        <v>35.6</v>
      </c>
      <c r="Y100">
        <v>38.799999999999997</v>
      </c>
      <c r="Z100">
        <v>53.74</v>
      </c>
      <c r="AA100">
        <v>78.599999999999994</v>
      </c>
      <c r="AB100">
        <v>89.91</v>
      </c>
      <c r="AC100">
        <v>145.43</v>
      </c>
      <c r="AD100">
        <v>14.68</v>
      </c>
      <c r="AE100">
        <v>51.74</v>
      </c>
      <c r="AF100">
        <v>61.31</v>
      </c>
      <c r="AG100">
        <v>69.384200000000007</v>
      </c>
      <c r="AH100">
        <v>75.959999999999994</v>
      </c>
      <c r="AI100">
        <v>82.43</v>
      </c>
    </row>
    <row r="101" spans="2:35" x14ac:dyDescent="0.35">
      <c r="B101" s="2">
        <v>45194</v>
      </c>
      <c r="C101">
        <v>36.32</v>
      </c>
      <c r="D101">
        <v>43.52</v>
      </c>
      <c r="E101">
        <v>34.15</v>
      </c>
      <c r="F101">
        <v>157.78</v>
      </c>
      <c r="G101">
        <v>102.3</v>
      </c>
      <c r="H101">
        <v>99.38</v>
      </c>
      <c r="I101">
        <v>101.19</v>
      </c>
      <c r="J101">
        <v>106.57</v>
      </c>
      <c r="K101">
        <v>235.399</v>
      </c>
      <c r="L101">
        <v>79.06</v>
      </c>
      <c r="M101">
        <v>164.94</v>
      </c>
      <c r="N101">
        <v>340.5</v>
      </c>
      <c r="O101">
        <v>43.49</v>
      </c>
      <c r="P101">
        <v>142.96</v>
      </c>
      <c r="Q101">
        <v>130.86000000000001</v>
      </c>
      <c r="R101">
        <v>122.27</v>
      </c>
      <c r="S101">
        <v>161.91999999999999</v>
      </c>
      <c r="T101">
        <v>59.88</v>
      </c>
      <c r="U101">
        <v>69.89</v>
      </c>
      <c r="V101">
        <v>78.989999999999995</v>
      </c>
      <c r="W101">
        <v>28.51</v>
      </c>
      <c r="X101">
        <v>36.32</v>
      </c>
      <c r="Y101">
        <v>39.520000000000003</v>
      </c>
      <c r="Z101">
        <v>54.74</v>
      </c>
      <c r="AA101">
        <v>79.38</v>
      </c>
      <c r="AB101">
        <v>90.43</v>
      </c>
      <c r="AC101">
        <v>146.06</v>
      </c>
      <c r="AD101">
        <v>14.98</v>
      </c>
      <c r="AE101">
        <v>52.57</v>
      </c>
      <c r="AF101">
        <v>63.2</v>
      </c>
      <c r="AG101">
        <v>70.712199999999996</v>
      </c>
      <c r="AH101">
        <v>77.37</v>
      </c>
      <c r="AI101">
        <v>84.01</v>
      </c>
    </row>
    <row r="102" spans="2:35" x14ac:dyDescent="0.35">
      <c r="B102" s="2">
        <v>45191</v>
      </c>
      <c r="C102">
        <v>36.450000000000003</v>
      </c>
      <c r="D102">
        <v>43.36</v>
      </c>
      <c r="E102">
        <v>33.71</v>
      </c>
      <c r="F102">
        <v>157.46</v>
      </c>
      <c r="G102">
        <v>101.79</v>
      </c>
      <c r="H102">
        <v>98.840100000000007</v>
      </c>
      <c r="I102">
        <v>100.25</v>
      </c>
      <c r="J102">
        <v>106.13</v>
      </c>
      <c r="K102">
        <v>234.22</v>
      </c>
      <c r="L102">
        <v>78.88</v>
      </c>
      <c r="M102">
        <v>164.41</v>
      </c>
      <c r="N102">
        <v>340.57</v>
      </c>
      <c r="O102">
        <v>43.33</v>
      </c>
      <c r="P102">
        <v>141.96</v>
      </c>
      <c r="Q102">
        <v>130.15</v>
      </c>
      <c r="R102">
        <v>122.56</v>
      </c>
      <c r="S102">
        <v>160.93</v>
      </c>
      <c r="T102">
        <v>59.59</v>
      </c>
      <c r="U102">
        <v>70.14</v>
      </c>
      <c r="V102">
        <v>78.37</v>
      </c>
      <c r="W102">
        <v>28.87</v>
      </c>
      <c r="X102">
        <v>36.450000000000003</v>
      </c>
      <c r="Y102">
        <v>39.76</v>
      </c>
      <c r="Z102">
        <v>54.77</v>
      </c>
      <c r="AA102">
        <v>79.540000000000006</v>
      </c>
      <c r="AB102">
        <v>89.31</v>
      </c>
      <c r="AC102">
        <v>143.41999999999999</v>
      </c>
      <c r="AD102">
        <v>15.09</v>
      </c>
      <c r="AE102">
        <v>52.82</v>
      </c>
      <c r="AF102">
        <v>63.29</v>
      </c>
      <c r="AG102">
        <v>71.472099999999998</v>
      </c>
      <c r="AH102">
        <v>77.44</v>
      </c>
      <c r="AI102">
        <v>84.16</v>
      </c>
    </row>
    <row r="103" spans="2:35" x14ac:dyDescent="0.35">
      <c r="B103" s="2">
        <v>45190</v>
      </c>
      <c r="C103">
        <v>36.5</v>
      </c>
      <c r="D103">
        <v>43.29</v>
      </c>
      <c r="E103">
        <v>33.97</v>
      </c>
      <c r="F103">
        <v>158.71</v>
      </c>
      <c r="G103">
        <v>102.14</v>
      </c>
      <c r="H103">
        <v>99.26</v>
      </c>
      <c r="I103">
        <v>100.3172</v>
      </c>
      <c r="J103">
        <v>107.12</v>
      </c>
      <c r="K103">
        <v>235.75</v>
      </c>
      <c r="L103">
        <v>78.760000000000005</v>
      </c>
      <c r="M103">
        <v>164.06</v>
      </c>
      <c r="N103">
        <v>339.99</v>
      </c>
      <c r="O103">
        <v>43</v>
      </c>
      <c r="P103">
        <v>140.76</v>
      </c>
      <c r="Q103">
        <v>130.41999999999999</v>
      </c>
      <c r="R103">
        <v>123.05</v>
      </c>
      <c r="S103">
        <v>162.53</v>
      </c>
      <c r="T103">
        <v>59.87</v>
      </c>
      <c r="U103">
        <v>70.52</v>
      </c>
      <c r="V103">
        <v>78.45</v>
      </c>
      <c r="W103">
        <v>28.91</v>
      </c>
      <c r="X103">
        <v>36.5</v>
      </c>
      <c r="Y103">
        <v>39.471899999999998</v>
      </c>
      <c r="Z103">
        <v>54.36</v>
      </c>
      <c r="AA103">
        <v>80.2</v>
      </c>
      <c r="AB103">
        <v>89.16</v>
      </c>
      <c r="AC103">
        <v>143.84</v>
      </c>
      <c r="AD103">
        <v>15.22</v>
      </c>
      <c r="AE103">
        <v>53.59</v>
      </c>
      <c r="AF103">
        <v>63.41</v>
      </c>
      <c r="AG103">
        <v>71.5458</v>
      </c>
      <c r="AH103">
        <v>78.03</v>
      </c>
      <c r="AI103">
        <v>84.75</v>
      </c>
    </row>
    <row r="104" spans="2:35" x14ac:dyDescent="0.35">
      <c r="B104" s="2">
        <v>45189</v>
      </c>
      <c r="C104">
        <v>37.4</v>
      </c>
      <c r="D104">
        <v>43.73</v>
      </c>
      <c r="E104">
        <v>34.49</v>
      </c>
      <c r="F104">
        <v>161.52000000000001</v>
      </c>
      <c r="G104">
        <v>103.84</v>
      </c>
      <c r="H104">
        <v>100.11</v>
      </c>
      <c r="I104">
        <v>101.94</v>
      </c>
      <c r="J104">
        <v>108.99</v>
      </c>
      <c r="K104">
        <v>238.99</v>
      </c>
      <c r="L104">
        <v>81.11</v>
      </c>
      <c r="M104">
        <v>166.6</v>
      </c>
      <c r="N104">
        <v>348.18</v>
      </c>
      <c r="O104">
        <v>44.36</v>
      </c>
      <c r="P104">
        <v>143.63</v>
      </c>
      <c r="Q104">
        <v>131.57</v>
      </c>
      <c r="R104">
        <v>124.63</v>
      </c>
      <c r="S104">
        <v>167.09</v>
      </c>
      <c r="T104">
        <v>60.62</v>
      </c>
      <c r="U104">
        <v>71.44</v>
      </c>
      <c r="V104">
        <v>80.06</v>
      </c>
      <c r="W104">
        <v>29.71</v>
      </c>
      <c r="X104">
        <v>37.4</v>
      </c>
      <c r="Y104">
        <v>40.53</v>
      </c>
      <c r="Z104">
        <v>55.99</v>
      </c>
      <c r="AA104">
        <v>81.33</v>
      </c>
      <c r="AB104">
        <v>90.4</v>
      </c>
      <c r="AC104">
        <v>145.53</v>
      </c>
      <c r="AD104">
        <v>15.52</v>
      </c>
      <c r="AE104">
        <v>54.54</v>
      </c>
      <c r="AF104">
        <v>64.08</v>
      </c>
      <c r="AG104">
        <v>73.085999999999999</v>
      </c>
      <c r="AH104">
        <v>80.78</v>
      </c>
      <c r="AI104">
        <v>87.77</v>
      </c>
    </row>
    <row r="105" spans="2:35" x14ac:dyDescent="0.35">
      <c r="B105" s="2">
        <v>45188</v>
      </c>
      <c r="C105">
        <v>37.520000000000003</v>
      </c>
      <c r="D105">
        <v>43.83</v>
      </c>
      <c r="E105">
        <v>34.729999999999997</v>
      </c>
      <c r="F105">
        <v>162.74</v>
      </c>
      <c r="G105">
        <v>104.25</v>
      </c>
      <c r="H105">
        <v>100.79</v>
      </c>
      <c r="I105">
        <v>102.73</v>
      </c>
      <c r="J105">
        <v>109.41</v>
      </c>
      <c r="K105">
        <v>239.9</v>
      </c>
      <c r="L105">
        <v>81.88</v>
      </c>
      <c r="M105">
        <v>169.26</v>
      </c>
      <c r="N105">
        <v>351.35</v>
      </c>
      <c r="O105">
        <v>45.21</v>
      </c>
      <c r="P105">
        <v>146.03</v>
      </c>
      <c r="Q105">
        <v>131.56</v>
      </c>
      <c r="R105">
        <v>125.71</v>
      </c>
      <c r="S105">
        <v>168.77</v>
      </c>
      <c r="T105">
        <v>60.91</v>
      </c>
      <c r="U105">
        <v>71.37</v>
      </c>
      <c r="V105">
        <v>80.91</v>
      </c>
      <c r="W105">
        <v>29.4</v>
      </c>
      <c r="X105">
        <v>37.520000000000003</v>
      </c>
      <c r="Y105">
        <v>40.72</v>
      </c>
      <c r="Z105">
        <v>56.95</v>
      </c>
      <c r="AA105">
        <v>81.72</v>
      </c>
      <c r="AB105">
        <v>91.25</v>
      </c>
      <c r="AC105">
        <v>147.80000000000001</v>
      </c>
      <c r="AD105">
        <v>15.49</v>
      </c>
      <c r="AE105">
        <v>54.6</v>
      </c>
      <c r="AF105">
        <v>64.02</v>
      </c>
      <c r="AG105">
        <v>73.52</v>
      </c>
      <c r="AH105">
        <v>80.709999999999994</v>
      </c>
      <c r="AI105">
        <v>87.63</v>
      </c>
    </row>
    <row r="106" spans="2:35" x14ac:dyDescent="0.35">
      <c r="B106" s="2">
        <v>45187</v>
      </c>
      <c r="C106">
        <v>37.92</v>
      </c>
      <c r="D106">
        <v>43.52</v>
      </c>
      <c r="E106">
        <v>34.799999999999997</v>
      </c>
      <c r="F106">
        <v>163.27000000000001</v>
      </c>
      <c r="G106">
        <v>104.69</v>
      </c>
      <c r="H106">
        <v>100.83</v>
      </c>
      <c r="I106">
        <v>103.29</v>
      </c>
      <c r="J106">
        <v>110.04</v>
      </c>
      <c r="K106">
        <v>240.01</v>
      </c>
      <c r="L106">
        <v>81.75</v>
      </c>
      <c r="M106">
        <v>169.35</v>
      </c>
      <c r="N106">
        <v>351.78</v>
      </c>
      <c r="O106">
        <v>45.71</v>
      </c>
      <c r="P106">
        <v>147.30000000000001</v>
      </c>
      <c r="Q106">
        <v>131.44999999999999</v>
      </c>
      <c r="R106">
        <v>125.25</v>
      </c>
      <c r="S106">
        <v>169.62</v>
      </c>
      <c r="T106">
        <v>61.07</v>
      </c>
      <c r="U106">
        <v>71.540000000000006</v>
      </c>
      <c r="V106">
        <v>80.98</v>
      </c>
      <c r="W106">
        <v>29.75</v>
      </c>
      <c r="X106">
        <v>37.92</v>
      </c>
      <c r="Y106">
        <v>40.81</v>
      </c>
      <c r="Z106">
        <v>57.58</v>
      </c>
      <c r="AA106">
        <v>81.86</v>
      </c>
      <c r="AB106">
        <v>92.11</v>
      </c>
      <c r="AC106">
        <v>149.44999999999999</v>
      </c>
      <c r="AD106">
        <v>15.43</v>
      </c>
      <c r="AE106">
        <v>54.24</v>
      </c>
      <c r="AF106">
        <v>64.37</v>
      </c>
      <c r="AG106">
        <v>73.371099999999998</v>
      </c>
      <c r="AH106">
        <v>81.08</v>
      </c>
      <c r="AI106">
        <v>87.95</v>
      </c>
    </row>
    <row r="107" spans="2:35" x14ac:dyDescent="0.35">
      <c r="B107" s="2">
        <v>45184</v>
      </c>
      <c r="C107">
        <v>38.299999999999997</v>
      </c>
      <c r="D107">
        <v>43.35</v>
      </c>
      <c r="E107">
        <v>35.26</v>
      </c>
      <c r="F107">
        <v>162.96</v>
      </c>
      <c r="G107">
        <v>105</v>
      </c>
      <c r="H107">
        <v>100.95</v>
      </c>
      <c r="I107">
        <v>103.1</v>
      </c>
      <c r="J107">
        <v>109.82</v>
      </c>
      <c r="K107">
        <v>242.42</v>
      </c>
      <c r="L107">
        <v>81.41</v>
      </c>
      <c r="M107">
        <v>168.9</v>
      </c>
      <c r="N107">
        <v>351.92</v>
      </c>
      <c r="O107">
        <v>45.51</v>
      </c>
      <c r="P107">
        <v>146.81</v>
      </c>
      <c r="Q107">
        <v>132.19</v>
      </c>
      <c r="R107">
        <v>126.61</v>
      </c>
      <c r="S107">
        <v>171.79</v>
      </c>
      <c r="T107">
        <v>62.23</v>
      </c>
      <c r="U107">
        <v>72.05</v>
      </c>
      <c r="V107">
        <v>81.709999999999994</v>
      </c>
      <c r="W107">
        <v>29.72</v>
      </c>
      <c r="X107">
        <v>38.299999999999997</v>
      </c>
      <c r="Y107">
        <v>40.94</v>
      </c>
      <c r="Z107">
        <v>57.89</v>
      </c>
      <c r="AA107">
        <v>82.5</v>
      </c>
      <c r="AB107">
        <v>92.01</v>
      </c>
      <c r="AC107">
        <v>150.18</v>
      </c>
      <c r="AD107">
        <v>15.65</v>
      </c>
      <c r="AE107">
        <v>55.92</v>
      </c>
      <c r="AF107">
        <v>64.94</v>
      </c>
      <c r="AG107">
        <v>73.36</v>
      </c>
      <c r="AH107">
        <v>81.81</v>
      </c>
      <c r="AI107">
        <v>89.77</v>
      </c>
    </row>
    <row r="108" spans="2:35" x14ac:dyDescent="0.35">
      <c r="B108" s="2">
        <v>45183</v>
      </c>
      <c r="C108">
        <v>38.14</v>
      </c>
      <c r="D108">
        <v>43.55</v>
      </c>
      <c r="E108">
        <v>35.520000000000003</v>
      </c>
      <c r="F108">
        <v>163.76</v>
      </c>
      <c r="G108">
        <v>105.61</v>
      </c>
      <c r="H108">
        <v>101.73</v>
      </c>
      <c r="I108">
        <v>104.3</v>
      </c>
      <c r="J108">
        <v>110.11</v>
      </c>
      <c r="K108">
        <v>243.56</v>
      </c>
      <c r="L108">
        <v>83.76</v>
      </c>
      <c r="M108">
        <v>172.21</v>
      </c>
      <c r="N108">
        <v>358.69</v>
      </c>
      <c r="O108">
        <v>46.88</v>
      </c>
      <c r="P108">
        <v>151.38999999999999</v>
      </c>
      <c r="Q108">
        <v>133.24</v>
      </c>
      <c r="R108">
        <v>127.58</v>
      </c>
      <c r="S108">
        <v>174.78</v>
      </c>
      <c r="T108">
        <v>63.04</v>
      </c>
      <c r="U108">
        <v>72.650000000000006</v>
      </c>
      <c r="V108">
        <v>82.63</v>
      </c>
      <c r="W108">
        <v>29.11</v>
      </c>
      <c r="X108">
        <v>38.14</v>
      </c>
      <c r="Y108">
        <v>41.07</v>
      </c>
      <c r="Z108">
        <v>58.18</v>
      </c>
      <c r="AA108">
        <v>83.01</v>
      </c>
      <c r="AB108">
        <v>93.36</v>
      </c>
      <c r="AC108">
        <v>152.78</v>
      </c>
      <c r="AD108">
        <v>15.87</v>
      </c>
      <c r="AE108">
        <v>57.1</v>
      </c>
      <c r="AF108">
        <v>65.22</v>
      </c>
      <c r="AG108">
        <v>74.096699999999998</v>
      </c>
      <c r="AH108">
        <v>82.12</v>
      </c>
      <c r="AI108">
        <v>89.98</v>
      </c>
    </row>
    <row r="109" spans="2:35" x14ac:dyDescent="0.35">
      <c r="B109" s="2">
        <v>45182</v>
      </c>
      <c r="C109">
        <v>36.950000000000003</v>
      </c>
      <c r="D109">
        <v>43.05</v>
      </c>
      <c r="E109">
        <v>34.880000000000003</v>
      </c>
      <c r="F109">
        <v>162.29</v>
      </c>
      <c r="G109">
        <v>104.58</v>
      </c>
      <c r="H109">
        <v>99.97</v>
      </c>
      <c r="I109">
        <v>103.22</v>
      </c>
      <c r="J109">
        <v>109.49</v>
      </c>
      <c r="K109">
        <v>241.22</v>
      </c>
      <c r="L109">
        <v>82.49</v>
      </c>
      <c r="M109">
        <v>170.97</v>
      </c>
      <c r="N109">
        <v>356.93</v>
      </c>
      <c r="O109">
        <v>46.5</v>
      </c>
      <c r="P109">
        <v>150.57</v>
      </c>
      <c r="Q109">
        <v>132.82</v>
      </c>
      <c r="R109">
        <v>127.1</v>
      </c>
      <c r="S109">
        <v>173.08</v>
      </c>
      <c r="T109">
        <v>61.6</v>
      </c>
      <c r="U109">
        <v>71.92</v>
      </c>
      <c r="V109">
        <v>81.48</v>
      </c>
      <c r="W109">
        <v>28.72</v>
      </c>
      <c r="X109">
        <v>36.950000000000003</v>
      </c>
      <c r="Y109">
        <v>39.729999999999997</v>
      </c>
      <c r="Z109">
        <v>57.53</v>
      </c>
      <c r="AA109">
        <v>81.760000000000005</v>
      </c>
      <c r="AB109">
        <v>92.28</v>
      </c>
      <c r="AC109">
        <v>152.03</v>
      </c>
      <c r="AD109">
        <v>15.49</v>
      </c>
      <c r="AE109">
        <v>55.62</v>
      </c>
      <c r="AF109">
        <v>64.28</v>
      </c>
      <c r="AG109">
        <v>72.97</v>
      </c>
      <c r="AH109">
        <v>80.66</v>
      </c>
      <c r="AI109">
        <v>88.31</v>
      </c>
    </row>
    <row r="110" spans="2:35" x14ac:dyDescent="0.35">
      <c r="B110" s="2">
        <v>45181</v>
      </c>
      <c r="C110">
        <v>37.200000000000003</v>
      </c>
      <c r="D110">
        <v>43.14</v>
      </c>
      <c r="E110">
        <v>35.700000000000003</v>
      </c>
      <c r="F110">
        <v>162.63</v>
      </c>
      <c r="G110">
        <v>105.28</v>
      </c>
      <c r="H110">
        <v>100.42</v>
      </c>
      <c r="I110">
        <v>104.3</v>
      </c>
      <c r="J110">
        <v>109.93</v>
      </c>
      <c r="K110">
        <v>241.74</v>
      </c>
      <c r="L110">
        <v>83.37</v>
      </c>
      <c r="M110">
        <v>170.54</v>
      </c>
      <c r="N110">
        <v>356.18</v>
      </c>
      <c r="O110">
        <v>46.53</v>
      </c>
      <c r="P110">
        <v>149.36000000000001</v>
      </c>
      <c r="Q110">
        <v>132.80000000000001</v>
      </c>
      <c r="R110">
        <v>127.48</v>
      </c>
      <c r="S110">
        <v>171.72</v>
      </c>
      <c r="T110">
        <v>61.91</v>
      </c>
      <c r="U110">
        <v>71.7</v>
      </c>
      <c r="V110">
        <v>81.96</v>
      </c>
      <c r="W110">
        <v>28.79</v>
      </c>
      <c r="X110">
        <v>37.200000000000003</v>
      </c>
      <c r="Y110">
        <v>39.92</v>
      </c>
      <c r="Z110">
        <v>58.04</v>
      </c>
      <c r="AA110">
        <v>82.36</v>
      </c>
      <c r="AB110">
        <v>92.98</v>
      </c>
      <c r="AC110">
        <v>153.81</v>
      </c>
      <c r="AD110">
        <v>15.63</v>
      </c>
      <c r="AE110">
        <v>56.79</v>
      </c>
      <c r="AF110">
        <v>63.52</v>
      </c>
      <c r="AG110">
        <v>73.290000000000006</v>
      </c>
      <c r="AH110">
        <v>81.55</v>
      </c>
      <c r="AI110">
        <v>89.15</v>
      </c>
    </row>
    <row r="111" spans="2:35" x14ac:dyDescent="0.35">
      <c r="B111" s="2">
        <v>45180</v>
      </c>
      <c r="C111">
        <v>37.71</v>
      </c>
      <c r="D111">
        <v>42.71</v>
      </c>
      <c r="E111">
        <v>34.96</v>
      </c>
      <c r="F111">
        <v>161.33000000000001</v>
      </c>
      <c r="G111">
        <v>105.66</v>
      </c>
      <c r="H111">
        <v>100.685</v>
      </c>
      <c r="I111">
        <v>105.11</v>
      </c>
      <c r="J111">
        <v>110.51</v>
      </c>
      <c r="K111">
        <v>243.42</v>
      </c>
      <c r="L111">
        <v>85.21</v>
      </c>
      <c r="M111">
        <v>173.69</v>
      </c>
      <c r="N111">
        <v>366.74</v>
      </c>
      <c r="O111">
        <v>47.444299999999998</v>
      </c>
      <c r="P111">
        <v>150.49</v>
      </c>
      <c r="Q111">
        <v>132.97</v>
      </c>
      <c r="R111">
        <v>127.68</v>
      </c>
      <c r="S111">
        <v>173.29</v>
      </c>
      <c r="T111">
        <v>62</v>
      </c>
      <c r="U111">
        <v>72.319999999999993</v>
      </c>
      <c r="V111">
        <v>82.15</v>
      </c>
      <c r="W111">
        <v>28.77</v>
      </c>
      <c r="X111">
        <v>37.71</v>
      </c>
      <c r="Y111">
        <v>40.090000000000003</v>
      </c>
      <c r="Z111">
        <v>58.06</v>
      </c>
      <c r="AA111">
        <v>82.03</v>
      </c>
      <c r="AB111">
        <v>90.84</v>
      </c>
      <c r="AC111">
        <v>150.18</v>
      </c>
      <c r="AD111">
        <v>15.53</v>
      </c>
      <c r="AE111">
        <v>55.73</v>
      </c>
      <c r="AF111">
        <v>63.44</v>
      </c>
      <c r="AG111">
        <v>73.53</v>
      </c>
      <c r="AH111">
        <v>81.59</v>
      </c>
      <c r="AI111">
        <v>89.04</v>
      </c>
    </row>
    <row r="112" spans="2:35" x14ac:dyDescent="0.35">
      <c r="B112" s="2">
        <v>45177</v>
      </c>
      <c r="C112">
        <v>36.67</v>
      </c>
      <c r="D112">
        <v>42.43</v>
      </c>
      <c r="E112">
        <v>34.83</v>
      </c>
      <c r="F112">
        <v>160.79079999999999</v>
      </c>
      <c r="G112">
        <v>105.63</v>
      </c>
      <c r="H112">
        <v>100.28</v>
      </c>
      <c r="I112">
        <v>105.18300000000001</v>
      </c>
      <c r="J112">
        <v>112.13</v>
      </c>
      <c r="K112">
        <v>241.74</v>
      </c>
      <c r="L112">
        <v>84.59</v>
      </c>
      <c r="M112">
        <v>172.79</v>
      </c>
      <c r="N112">
        <v>363.79</v>
      </c>
      <c r="O112">
        <v>47.27</v>
      </c>
      <c r="P112">
        <v>150.38</v>
      </c>
      <c r="Q112">
        <v>132.06</v>
      </c>
      <c r="R112">
        <v>126.85</v>
      </c>
      <c r="S112">
        <v>168.75</v>
      </c>
      <c r="T112">
        <v>61.98</v>
      </c>
      <c r="U112">
        <v>71.7</v>
      </c>
      <c r="V112">
        <v>81.8</v>
      </c>
      <c r="W112">
        <v>28.34</v>
      </c>
      <c r="X112">
        <v>36.67</v>
      </c>
      <c r="Y112">
        <v>39.33</v>
      </c>
      <c r="Z112">
        <v>57.17</v>
      </c>
      <c r="AA112">
        <v>81.44</v>
      </c>
      <c r="AB112">
        <v>92.05</v>
      </c>
      <c r="AC112">
        <v>153.19</v>
      </c>
      <c r="AD112">
        <v>15.45</v>
      </c>
      <c r="AE112">
        <v>55.57</v>
      </c>
      <c r="AF112">
        <v>63.18</v>
      </c>
      <c r="AG112">
        <v>73.924099999999996</v>
      </c>
      <c r="AH112">
        <v>81.58</v>
      </c>
      <c r="AI112">
        <v>88.97</v>
      </c>
    </row>
    <row r="113" spans="2:35" x14ac:dyDescent="0.35">
      <c r="B113" s="2">
        <v>45176</v>
      </c>
      <c r="C113">
        <v>36.99</v>
      </c>
      <c r="D113">
        <v>42.46</v>
      </c>
      <c r="E113">
        <v>34.380000000000003</v>
      </c>
      <c r="F113">
        <v>160.03</v>
      </c>
      <c r="G113">
        <v>106.16</v>
      </c>
      <c r="H113">
        <v>100.78</v>
      </c>
      <c r="I113">
        <v>105.83</v>
      </c>
      <c r="J113">
        <v>113.32</v>
      </c>
      <c r="K113">
        <v>241.87</v>
      </c>
      <c r="L113">
        <v>84.97</v>
      </c>
      <c r="M113">
        <v>172.43</v>
      </c>
      <c r="N113">
        <v>363.13</v>
      </c>
      <c r="O113">
        <v>47.56</v>
      </c>
      <c r="P113">
        <v>151.33000000000001</v>
      </c>
      <c r="Q113">
        <v>132.06</v>
      </c>
      <c r="R113">
        <v>126.88</v>
      </c>
      <c r="S113">
        <v>168.75</v>
      </c>
      <c r="T113">
        <v>62.31</v>
      </c>
      <c r="U113">
        <v>71.61</v>
      </c>
      <c r="V113">
        <v>81.72</v>
      </c>
      <c r="W113">
        <v>28.28</v>
      </c>
      <c r="X113">
        <v>36.99</v>
      </c>
      <c r="Y113">
        <v>39.56</v>
      </c>
      <c r="Z113">
        <v>57.94</v>
      </c>
      <c r="AA113">
        <v>81.81</v>
      </c>
      <c r="AB113">
        <v>91.17</v>
      </c>
      <c r="AC113">
        <v>151.44999999999999</v>
      </c>
      <c r="AD113">
        <v>15.44</v>
      </c>
      <c r="AE113">
        <v>55.56</v>
      </c>
      <c r="AF113">
        <v>62.63</v>
      </c>
      <c r="AG113">
        <v>74.192599999999999</v>
      </c>
      <c r="AH113">
        <v>81.900000000000006</v>
      </c>
      <c r="AI113">
        <v>89.26</v>
      </c>
    </row>
    <row r="114" spans="2:35" x14ac:dyDescent="0.35">
      <c r="B114" s="2">
        <v>45175</v>
      </c>
      <c r="C114">
        <v>37.799999999999997</v>
      </c>
      <c r="D114">
        <v>42.29</v>
      </c>
      <c r="E114">
        <v>34.93</v>
      </c>
      <c r="F114">
        <v>160.5</v>
      </c>
      <c r="G114">
        <v>106.51</v>
      </c>
      <c r="H114">
        <v>101.952</v>
      </c>
      <c r="I114">
        <v>106.11</v>
      </c>
      <c r="J114">
        <v>113.37</v>
      </c>
      <c r="K114">
        <v>242.97</v>
      </c>
      <c r="L114">
        <v>84.34</v>
      </c>
      <c r="M114">
        <v>174.96</v>
      </c>
      <c r="N114">
        <v>363.99</v>
      </c>
      <c r="O114">
        <v>48.62</v>
      </c>
      <c r="P114">
        <v>154.76</v>
      </c>
      <c r="Q114">
        <v>131.47</v>
      </c>
      <c r="R114">
        <v>127.31</v>
      </c>
      <c r="S114">
        <v>168.28</v>
      </c>
      <c r="T114">
        <v>62.71</v>
      </c>
      <c r="U114">
        <v>71.44</v>
      </c>
      <c r="V114">
        <v>82.09</v>
      </c>
      <c r="W114">
        <v>28.47</v>
      </c>
      <c r="X114">
        <v>37.799999999999997</v>
      </c>
      <c r="Y114">
        <v>40.299999999999997</v>
      </c>
      <c r="Z114">
        <v>59.02</v>
      </c>
      <c r="AA114">
        <v>82.6</v>
      </c>
      <c r="AB114">
        <v>91.26</v>
      </c>
      <c r="AC114">
        <v>151.46</v>
      </c>
      <c r="AD114">
        <v>15.55</v>
      </c>
      <c r="AE114">
        <v>56.81</v>
      </c>
      <c r="AF114">
        <v>61.82</v>
      </c>
      <c r="AG114">
        <v>75.650000000000006</v>
      </c>
      <c r="AH114">
        <v>81.39</v>
      </c>
      <c r="AI114">
        <v>88.81</v>
      </c>
    </row>
    <row r="115" spans="2:35" x14ac:dyDescent="0.35">
      <c r="B115" s="2">
        <v>45174</v>
      </c>
      <c r="C115">
        <v>37.909999999999997</v>
      </c>
      <c r="D115">
        <v>42.22</v>
      </c>
      <c r="E115">
        <v>35.68</v>
      </c>
      <c r="F115">
        <v>161.37</v>
      </c>
      <c r="G115">
        <v>106.97</v>
      </c>
      <c r="H115">
        <v>101.54600000000001</v>
      </c>
      <c r="I115">
        <v>105.8541</v>
      </c>
      <c r="J115">
        <v>114.83</v>
      </c>
      <c r="K115">
        <v>244.96</v>
      </c>
      <c r="L115">
        <v>83.48</v>
      </c>
      <c r="M115">
        <v>176.83</v>
      </c>
      <c r="N115">
        <v>363.47</v>
      </c>
      <c r="O115">
        <v>49.03</v>
      </c>
      <c r="P115">
        <v>156.58000000000001</v>
      </c>
      <c r="Q115">
        <v>132.19</v>
      </c>
      <c r="R115">
        <v>128.13999999999999</v>
      </c>
      <c r="S115">
        <v>169.79</v>
      </c>
      <c r="T115">
        <v>63.2</v>
      </c>
      <c r="U115">
        <v>71.52</v>
      </c>
      <c r="V115">
        <v>82.27</v>
      </c>
      <c r="W115">
        <v>28.49</v>
      </c>
      <c r="X115">
        <v>37.909999999999997</v>
      </c>
      <c r="Y115">
        <v>40.659999999999997</v>
      </c>
      <c r="Z115">
        <v>59.87</v>
      </c>
      <c r="AA115">
        <v>83.44</v>
      </c>
      <c r="AB115">
        <v>91.22</v>
      </c>
      <c r="AC115">
        <v>151.5</v>
      </c>
      <c r="AD115">
        <v>15.82</v>
      </c>
      <c r="AE115">
        <v>58.02</v>
      </c>
      <c r="AF115">
        <v>61.68</v>
      </c>
      <c r="AG115">
        <v>76.070999999999998</v>
      </c>
      <c r="AH115">
        <v>81.56</v>
      </c>
      <c r="AI115">
        <v>88.88</v>
      </c>
    </row>
    <row r="116" spans="2:35" x14ac:dyDescent="0.35">
      <c r="B116" s="2">
        <v>45170</v>
      </c>
      <c r="C116">
        <v>38.299999999999997</v>
      </c>
      <c r="D116">
        <v>42.95</v>
      </c>
      <c r="E116">
        <v>36.22</v>
      </c>
      <c r="F116">
        <v>162.68</v>
      </c>
      <c r="G116">
        <v>108.8</v>
      </c>
      <c r="H116">
        <v>105.07</v>
      </c>
      <c r="I116">
        <v>108.71</v>
      </c>
      <c r="J116">
        <v>116.44</v>
      </c>
      <c r="K116">
        <v>250.43</v>
      </c>
      <c r="L116">
        <v>87.49</v>
      </c>
      <c r="M116">
        <v>176.2</v>
      </c>
      <c r="N116">
        <v>361.71</v>
      </c>
      <c r="O116">
        <v>49.04</v>
      </c>
      <c r="P116">
        <v>156.21</v>
      </c>
      <c r="Q116">
        <v>133.57</v>
      </c>
      <c r="R116">
        <v>130.01</v>
      </c>
      <c r="S116">
        <v>169.67</v>
      </c>
      <c r="T116">
        <v>64.61</v>
      </c>
      <c r="U116">
        <v>72.14</v>
      </c>
      <c r="V116">
        <v>83.82</v>
      </c>
      <c r="W116">
        <v>29.09</v>
      </c>
      <c r="X116">
        <v>38.299999999999997</v>
      </c>
      <c r="Y116">
        <v>40.86</v>
      </c>
      <c r="Z116">
        <v>59.4</v>
      </c>
      <c r="AA116">
        <v>84.29</v>
      </c>
      <c r="AB116">
        <v>90.74</v>
      </c>
      <c r="AC116">
        <v>152.35</v>
      </c>
      <c r="AD116">
        <v>16.07</v>
      </c>
      <c r="AE116">
        <v>58.41</v>
      </c>
      <c r="AF116">
        <v>62.64</v>
      </c>
      <c r="AG116">
        <v>77.634900000000002</v>
      </c>
      <c r="AH116">
        <v>82.52</v>
      </c>
      <c r="AI116">
        <v>90.02</v>
      </c>
    </row>
    <row r="117" spans="2:35" x14ac:dyDescent="0.35">
      <c r="B117" s="2">
        <v>45169</v>
      </c>
      <c r="C117">
        <v>37.86</v>
      </c>
      <c r="D117">
        <v>42.54</v>
      </c>
      <c r="E117">
        <v>35.630000000000003</v>
      </c>
      <c r="F117">
        <v>161.46</v>
      </c>
      <c r="G117">
        <v>108.23</v>
      </c>
      <c r="H117">
        <v>103.86879999999999</v>
      </c>
      <c r="I117">
        <v>107.74</v>
      </c>
      <c r="J117">
        <v>116.17</v>
      </c>
      <c r="K117">
        <v>249.79</v>
      </c>
      <c r="L117">
        <v>86.24</v>
      </c>
      <c r="M117">
        <v>175.66</v>
      </c>
      <c r="N117">
        <v>360.03</v>
      </c>
      <c r="O117">
        <v>48.77</v>
      </c>
      <c r="P117">
        <v>156.22</v>
      </c>
      <c r="Q117">
        <v>133.21</v>
      </c>
      <c r="R117">
        <v>128.71</v>
      </c>
      <c r="S117">
        <v>170.71</v>
      </c>
      <c r="T117">
        <v>64.27</v>
      </c>
      <c r="U117">
        <v>72.760000000000005</v>
      </c>
      <c r="V117">
        <v>82.89</v>
      </c>
      <c r="W117">
        <v>29.26</v>
      </c>
      <c r="X117">
        <v>37.86</v>
      </c>
      <c r="Y117">
        <v>40.14</v>
      </c>
      <c r="Z117">
        <v>59.26</v>
      </c>
      <c r="AA117">
        <v>83.59</v>
      </c>
      <c r="AB117">
        <v>88.92</v>
      </c>
      <c r="AC117">
        <v>148.68</v>
      </c>
      <c r="AD117">
        <v>16.079999999999998</v>
      </c>
      <c r="AE117">
        <v>58.23</v>
      </c>
      <c r="AF117">
        <v>62.96</v>
      </c>
      <c r="AG117">
        <v>77.83</v>
      </c>
      <c r="AH117">
        <v>82.38</v>
      </c>
      <c r="AI117">
        <v>90.09</v>
      </c>
    </row>
    <row r="118" spans="2:35" x14ac:dyDescent="0.35">
      <c r="B118" s="2">
        <v>45168</v>
      </c>
      <c r="C118">
        <v>37.92</v>
      </c>
      <c r="D118">
        <v>42.59</v>
      </c>
      <c r="E118">
        <v>35.520000000000003</v>
      </c>
      <c r="F118">
        <v>161.9</v>
      </c>
      <c r="G118">
        <v>108.72</v>
      </c>
      <c r="H118">
        <v>104.39</v>
      </c>
      <c r="I118">
        <v>107.52</v>
      </c>
      <c r="J118">
        <v>116.72</v>
      </c>
      <c r="K118">
        <v>251.69</v>
      </c>
      <c r="L118">
        <v>86.07</v>
      </c>
      <c r="M118">
        <v>174.81</v>
      </c>
      <c r="N118">
        <v>357.43</v>
      </c>
      <c r="O118">
        <v>48.63</v>
      </c>
      <c r="P118">
        <v>155.59</v>
      </c>
      <c r="Q118">
        <v>134.82</v>
      </c>
      <c r="R118">
        <v>129.85</v>
      </c>
      <c r="S118">
        <v>170.18</v>
      </c>
      <c r="T118">
        <v>64.180000000000007</v>
      </c>
      <c r="U118">
        <v>73.13</v>
      </c>
      <c r="V118">
        <v>82.93</v>
      </c>
      <c r="W118">
        <v>29.52</v>
      </c>
      <c r="X118">
        <v>37.92</v>
      </c>
      <c r="Y118">
        <v>40.24</v>
      </c>
      <c r="Z118">
        <v>59.39</v>
      </c>
      <c r="AA118">
        <v>83.9</v>
      </c>
      <c r="AB118">
        <v>88.86</v>
      </c>
      <c r="AC118">
        <v>148.55000000000001</v>
      </c>
      <c r="AD118">
        <v>16.18</v>
      </c>
      <c r="AE118">
        <v>58.28</v>
      </c>
      <c r="AF118">
        <v>63.57</v>
      </c>
      <c r="AG118">
        <v>76.052800000000005</v>
      </c>
      <c r="AH118">
        <v>82.99</v>
      </c>
      <c r="AI118">
        <v>90.739199999999997</v>
      </c>
    </row>
    <row r="119" spans="2:35" x14ac:dyDescent="0.35">
      <c r="B119" s="2">
        <v>45167</v>
      </c>
      <c r="C119">
        <v>37.93</v>
      </c>
      <c r="D119">
        <v>42.41</v>
      </c>
      <c r="E119">
        <v>35.74</v>
      </c>
      <c r="F119">
        <v>162</v>
      </c>
      <c r="G119">
        <v>108.23</v>
      </c>
      <c r="H119">
        <v>103.84</v>
      </c>
      <c r="I119">
        <v>106.9</v>
      </c>
      <c r="J119">
        <v>115.71</v>
      </c>
      <c r="K119">
        <v>250.33</v>
      </c>
      <c r="L119">
        <v>84.87</v>
      </c>
      <c r="M119">
        <v>173.5</v>
      </c>
      <c r="N119">
        <v>354.26</v>
      </c>
      <c r="O119">
        <v>47.91</v>
      </c>
      <c r="P119">
        <v>154.80000000000001</v>
      </c>
      <c r="Q119">
        <v>134.91999999999999</v>
      </c>
      <c r="R119">
        <v>129.47</v>
      </c>
      <c r="S119">
        <v>169.45</v>
      </c>
      <c r="T119">
        <v>63.76</v>
      </c>
      <c r="U119">
        <v>73.010000000000005</v>
      </c>
      <c r="V119">
        <v>82.74</v>
      </c>
      <c r="W119">
        <v>29.53</v>
      </c>
      <c r="X119">
        <v>37.93</v>
      </c>
      <c r="Y119">
        <v>40.26</v>
      </c>
      <c r="Z119">
        <v>59.77</v>
      </c>
      <c r="AA119">
        <v>83.78</v>
      </c>
      <c r="AB119">
        <v>88.42</v>
      </c>
      <c r="AC119">
        <v>147.55000000000001</v>
      </c>
      <c r="AD119">
        <v>16.54</v>
      </c>
      <c r="AE119">
        <v>58.72</v>
      </c>
      <c r="AF119">
        <v>63.86</v>
      </c>
      <c r="AG119">
        <v>75.151799999999994</v>
      </c>
      <c r="AH119">
        <v>82.69</v>
      </c>
      <c r="AI119">
        <v>90.42</v>
      </c>
    </row>
    <row r="120" spans="2:35" x14ac:dyDescent="0.35">
      <c r="B120" s="2">
        <v>45166</v>
      </c>
      <c r="C120">
        <v>36.93</v>
      </c>
      <c r="D120">
        <v>42.06</v>
      </c>
      <c r="E120">
        <v>35.18</v>
      </c>
      <c r="F120">
        <v>160.28</v>
      </c>
      <c r="G120">
        <v>107.41</v>
      </c>
      <c r="H120">
        <v>102.89</v>
      </c>
      <c r="I120">
        <v>105.51</v>
      </c>
      <c r="J120">
        <v>115.43</v>
      </c>
      <c r="K120">
        <v>246.98</v>
      </c>
      <c r="L120">
        <v>82.89</v>
      </c>
      <c r="M120">
        <v>170.09</v>
      </c>
      <c r="N120">
        <v>347.52</v>
      </c>
      <c r="O120">
        <v>46.13</v>
      </c>
      <c r="P120">
        <v>150.93</v>
      </c>
      <c r="Q120">
        <v>133.72</v>
      </c>
      <c r="R120">
        <v>128.1</v>
      </c>
      <c r="S120">
        <v>165.32</v>
      </c>
      <c r="T120">
        <v>62.77</v>
      </c>
      <c r="U120">
        <v>72.75</v>
      </c>
      <c r="V120">
        <v>81.39</v>
      </c>
      <c r="W120">
        <v>29</v>
      </c>
      <c r="X120">
        <v>36.93</v>
      </c>
      <c r="Y120">
        <v>39.42</v>
      </c>
      <c r="Z120">
        <v>57.44</v>
      </c>
      <c r="AA120">
        <v>82.44</v>
      </c>
      <c r="AB120">
        <v>88.18</v>
      </c>
      <c r="AC120">
        <v>146.81</v>
      </c>
      <c r="AD120">
        <v>16.09</v>
      </c>
      <c r="AE120">
        <v>56.48</v>
      </c>
      <c r="AF120">
        <v>63.62</v>
      </c>
      <c r="AG120">
        <v>73.47</v>
      </c>
      <c r="AH120">
        <v>81.7</v>
      </c>
      <c r="AI120">
        <v>89.36</v>
      </c>
    </row>
    <row r="121" spans="2:35" x14ac:dyDescent="0.35">
      <c r="B121" s="2">
        <v>45163</v>
      </c>
      <c r="C121">
        <v>36.43</v>
      </c>
      <c r="D121">
        <v>42</v>
      </c>
      <c r="E121">
        <v>34.67</v>
      </c>
      <c r="F121">
        <v>158.88</v>
      </c>
      <c r="G121">
        <v>106.54</v>
      </c>
      <c r="H121">
        <v>102.12</v>
      </c>
      <c r="I121">
        <v>104.03</v>
      </c>
      <c r="J121">
        <v>114.06</v>
      </c>
      <c r="K121">
        <v>246.01</v>
      </c>
      <c r="L121">
        <v>82.19</v>
      </c>
      <c r="M121">
        <v>168.71</v>
      </c>
      <c r="N121">
        <v>345.86</v>
      </c>
      <c r="O121">
        <v>45.8</v>
      </c>
      <c r="P121">
        <v>149.09</v>
      </c>
      <c r="Q121">
        <v>133.41</v>
      </c>
      <c r="R121">
        <v>127.58</v>
      </c>
      <c r="S121">
        <v>164.66</v>
      </c>
      <c r="T121">
        <v>62</v>
      </c>
      <c r="U121">
        <v>72.42</v>
      </c>
      <c r="V121">
        <v>80.8</v>
      </c>
      <c r="W121">
        <v>28.4</v>
      </c>
      <c r="X121">
        <v>36.43</v>
      </c>
      <c r="Y121">
        <v>38.979999999999997</v>
      </c>
      <c r="Z121">
        <v>57.2</v>
      </c>
      <c r="AA121">
        <v>81.59</v>
      </c>
      <c r="AB121">
        <v>87.59</v>
      </c>
      <c r="AC121">
        <v>145.96</v>
      </c>
      <c r="AD121">
        <v>16.04</v>
      </c>
      <c r="AE121">
        <v>56.17</v>
      </c>
      <c r="AF121">
        <v>63.63</v>
      </c>
      <c r="AG121">
        <v>72.882900000000006</v>
      </c>
      <c r="AH121">
        <v>80.94</v>
      </c>
      <c r="AI121">
        <v>88.59</v>
      </c>
    </row>
    <row r="122" spans="2:35" x14ac:dyDescent="0.35">
      <c r="B122" s="2">
        <v>45162</v>
      </c>
      <c r="C122">
        <v>36.409999999999997</v>
      </c>
      <c r="D122">
        <v>41.97</v>
      </c>
      <c r="E122">
        <v>34.909999999999997</v>
      </c>
      <c r="F122">
        <v>158.44</v>
      </c>
      <c r="G122">
        <v>105.65</v>
      </c>
      <c r="H122">
        <v>101.65</v>
      </c>
      <c r="I122">
        <v>103.48</v>
      </c>
      <c r="J122">
        <v>113.44</v>
      </c>
      <c r="K122">
        <v>246.05</v>
      </c>
      <c r="L122">
        <v>83.09</v>
      </c>
      <c r="M122">
        <v>167.01</v>
      </c>
      <c r="N122">
        <v>339.14</v>
      </c>
      <c r="O122">
        <v>45.68</v>
      </c>
      <c r="P122">
        <v>148.82</v>
      </c>
      <c r="Q122">
        <v>132.44</v>
      </c>
      <c r="R122">
        <v>126.86</v>
      </c>
      <c r="S122">
        <v>162.84</v>
      </c>
      <c r="T122">
        <v>61.75</v>
      </c>
      <c r="U122">
        <v>72.02</v>
      </c>
      <c r="V122">
        <v>80.56</v>
      </c>
      <c r="W122">
        <v>28.68</v>
      </c>
      <c r="X122">
        <v>36.409999999999997</v>
      </c>
      <c r="Y122">
        <v>38.92</v>
      </c>
      <c r="Z122">
        <v>57.12</v>
      </c>
      <c r="AA122">
        <v>81.27</v>
      </c>
      <c r="AB122">
        <v>86.75</v>
      </c>
      <c r="AC122">
        <v>144.1</v>
      </c>
      <c r="AD122">
        <v>15.86</v>
      </c>
      <c r="AE122">
        <v>55.5</v>
      </c>
      <c r="AF122">
        <v>63.15</v>
      </c>
      <c r="AG122">
        <v>72.72</v>
      </c>
      <c r="AH122">
        <v>80.88</v>
      </c>
      <c r="AI122">
        <v>88.38</v>
      </c>
    </row>
    <row r="123" spans="2:35" x14ac:dyDescent="0.35">
      <c r="B123" s="2">
        <v>45161</v>
      </c>
      <c r="C123">
        <v>37.31</v>
      </c>
      <c r="D123">
        <v>41.79</v>
      </c>
      <c r="E123">
        <v>34.869999999999997</v>
      </c>
      <c r="F123">
        <v>159.09</v>
      </c>
      <c r="G123">
        <v>106.95</v>
      </c>
      <c r="H123">
        <v>102.67</v>
      </c>
      <c r="I123">
        <v>105.12</v>
      </c>
      <c r="J123">
        <v>115.54</v>
      </c>
      <c r="K123">
        <v>248.32</v>
      </c>
      <c r="L123">
        <v>84.33</v>
      </c>
      <c r="M123">
        <v>170.95</v>
      </c>
      <c r="N123">
        <v>347.01</v>
      </c>
      <c r="O123">
        <v>47.18</v>
      </c>
      <c r="P123">
        <v>152.77000000000001</v>
      </c>
      <c r="Q123">
        <v>133.6</v>
      </c>
      <c r="R123">
        <v>128.03</v>
      </c>
      <c r="S123">
        <v>166.09</v>
      </c>
      <c r="T123">
        <v>63.07</v>
      </c>
      <c r="U123">
        <v>72.599999999999994</v>
      </c>
      <c r="V123">
        <v>80.900000000000006</v>
      </c>
      <c r="W123">
        <v>28.74</v>
      </c>
      <c r="X123">
        <v>37.31</v>
      </c>
      <c r="Y123">
        <v>39.61</v>
      </c>
      <c r="Z123">
        <v>57.74</v>
      </c>
      <c r="AA123">
        <v>81.83</v>
      </c>
      <c r="AB123">
        <v>87.35</v>
      </c>
      <c r="AC123">
        <v>145.05000000000001</v>
      </c>
      <c r="AD123">
        <v>16.14</v>
      </c>
      <c r="AE123">
        <v>56.76</v>
      </c>
      <c r="AF123">
        <v>63.52</v>
      </c>
      <c r="AG123">
        <v>74.040000000000006</v>
      </c>
      <c r="AH123">
        <v>81.19</v>
      </c>
      <c r="AI123">
        <v>88.78</v>
      </c>
    </row>
    <row r="124" spans="2:35" x14ac:dyDescent="0.35">
      <c r="B124" s="2">
        <v>45160</v>
      </c>
      <c r="C124">
        <v>36.76</v>
      </c>
      <c r="D124">
        <v>41.43</v>
      </c>
      <c r="E124">
        <v>34.43</v>
      </c>
      <c r="F124">
        <v>157.49</v>
      </c>
      <c r="G124">
        <v>105.86</v>
      </c>
      <c r="H124">
        <v>101.45</v>
      </c>
      <c r="I124">
        <v>103.3909</v>
      </c>
      <c r="J124">
        <v>115.16</v>
      </c>
      <c r="K124">
        <v>245.82</v>
      </c>
      <c r="L124">
        <v>83.38</v>
      </c>
      <c r="M124">
        <v>167.92</v>
      </c>
      <c r="N124">
        <v>341.4</v>
      </c>
      <c r="O124">
        <v>45.82</v>
      </c>
      <c r="P124">
        <v>149.53</v>
      </c>
      <c r="Q124">
        <v>133.19999999999999</v>
      </c>
      <c r="R124">
        <v>127.29</v>
      </c>
      <c r="S124">
        <v>164.77</v>
      </c>
      <c r="T124">
        <v>62.56</v>
      </c>
      <c r="U124">
        <v>72.12</v>
      </c>
      <c r="V124">
        <v>80.77</v>
      </c>
      <c r="W124">
        <v>27.95</v>
      </c>
      <c r="X124">
        <v>36.76</v>
      </c>
      <c r="Y124">
        <v>39.14</v>
      </c>
      <c r="Z124">
        <v>57.14</v>
      </c>
      <c r="AA124">
        <v>81.37</v>
      </c>
      <c r="AB124">
        <v>87.57</v>
      </c>
      <c r="AC124">
        <v>146.54</v>
      </c>
      <c r="AD124">
        <v>15.88</v>
      </c>
      <c r="AE124">
        <v>55.79</v>
      </c>
      <c r="AF124">
        <v>63.27</v>
      </c>
      <c r="AG124">
        <v>73.63</v>
      </c>
      <c r="AH124">
        <v>79.930000000000007</v>
      </c>
      <c r="AI124">
        <v>87.45</v>
      </c>
    </row>
    <row r="125" spans="2:35" x14ac:dyDescent="0.35">
      <c r="B125" s="2">
        <v>45159</v>
      </c>
      <c r="C125">
        <v>36.47</v>
      </c>
      <c r="D125">
        <v>41.76</v>
      </c>
      <c r="E125">
        <v>35.450000000000003</v>
      </c>
      <c r="F125">
        <v>159.4</v>
      </c>
      <c r="G125">
        <v>106.11</v>
      </c>
      <c r="H125">
        <v>101.57</v>
      </c>
      <c r="I125">
        <v>103.15430000000001</v>
      </c>
      <c r="J125">
        <v>114.7</v>
      </c>
      <c r="K125">
        <v>247.68</v>
      </c>
      <c r="L125">
        <v>82.74</v>
      </c>
      <c r="M125">
        <v>168.11</v>
      </c>
      <c r="N125">
        <v>341.68</v>
      </c>
      <c r="O125">
        <v>45.75</v>
      </c>
      <c r="P125">
        <v>151.04</v>
      </c>
      <c r="Q125">
        <v>133.66999999999999</v>
      </c>
      <c r="R125">
        <v>127.23</v>
      </c>
      <c r="S125">
        <v>164.53</v>
      </c>
      <c r="T125">
        <v>64.349999999999994</v>
      </c>
      <c r="U125">
        <v>72.53</v>
      </c>
      <c r="V125">
        <v>80.84</v>
      </c>
      <c r="W125">
        <v>27.71</v>
      </c>
      <c r="X125">
        <v>36.47</v>
      </c>
      <c r="Y125">
        <v>38.94</v>
      </c>
      <c r="Z125">
        <v>57.72</v>
      </c>
      <c r="AA125">
        <v>82.12</v>
      </c>
      <c r="AB125">
        <v>88.25</v>
      </c>
      <c r="AC125">
        <v>148.05000000000001</v>
      </c>
      <c r="AD125">
        <v>15.93</v>
      </c>
      <c r="AE125">
        <v>56.38</v>
      </c>
      <c r="AF125">
        <v>63.09</v>
      </c>
      <c r="AG125">
        <v>73.218000000000004</v>
      </c>
      <c r="AH125">
        <v>79.7</v>
      </c>
      <c r="AI125">
        <v>87.16</v>
      </c>
    </row>
    <row r="126" spans="2:35" x14ac:dyDescent="0.35">
      <c r="B126" s="2">
        <v>45156</v>
      </c>
      <c r="C126">
        <v>35.97</v>
      </c>
      <c r="D126">
        <v>41.87</v>
      </c>
      <c r="E126">
        <v>35.549999999999997</v>
      </c>
      <c r="F126">
        <v>159.5</v>
      </c>
      <c r="G126">
        <v>106.24</v>
      </c>
      <c r="H126">
        <v>101.58</v>
      </c>
      <c r="I126">
        <v>103.8</v>
      </c>
      <c r="J126">
        <v>114.64</v>
      </c>
      <c r="K126">
        <v>248.43</v>
      </c>
      <c r="L126">
        <v>83.41</v>
      </c>
      <c r="M126">
        <v>164.96</v>
      </c>
      <c r="N126">
        <v>335.72</v>
      </c>
      <c r="O126">
        <v>44.85</v>
      </c>
      <c r="P126">
        <v>146.13</v>
      </c>
      <c r="Q126">
        <v>133.53</v>
      </c>
      <c r="R126">
        <v>125.405</v>
      </c>
      <c r="S126">
        <v>162.66</v>
      </c>
      <c r="T126">
        <v>64.83</v>
      </c>
      <c r="U126">
        <v>73.02</v>
      </c>
      <c r="V126">
        <v>80.83</v>
      </c>
      <c r="W126">
        <v>27.45</v>
      </c>
      <c r="X126">
        <v>35.97</v>
      </c>
      <c r="Y126">
        <v>38.64</v>
      </c>
      <c r="Z126">
        <v>56.97</v>
      </c>
      <c r="AA126">
        <v>82.19</v>
      </c>
      <c r="AB126">
        <v>88.81</v>
      </c>
      <c r="AC126">
        <v>147.88999999999999</v>
      </c>
      <c r="AD126">
        <v>15.96</v>
      </c>
      <c r="AE126">
        <v>57.01</v>
      </c>
      <c r="AF126">
        <v>63.49</v>
      </c>
      <c r="AG126">
        <v>73.754300000000001</v>
      </c>
      <c r="AH126">
        <v>80.44</v>
      </c>
      <c r="AI126">
        <v>87.99</v>
      </c>
    </row>
    <row r="127" spans="2:35" x14ac:dyDescent="0.35">
      <c r="B127" s="2">
        <v>45155</v>
      </c>
      <c r="C127">
        <v>36.229999999999997</v>
      </c>
      <c r="D127">
        <v>41.9</v>
      </c>
      <c r="E127">
        <v>35.630000000000003</v>
      </c>
      <c r="F127">
        <v>159.49</v>
      </c>
      <c r="G127">
        <v>106.04</v>
      </c>
      <c r="H127">
        <v>101.27</v>
      </c>
      <c r="I127">
        <v>103.07</v>
      </c>
      <c r="J127">
        <v>113.79</v>
      </c>
      <c r="K127">
        <v>247.03</v>
      </c>
      <c r="L127">
        <v>82.98</v>
      </c>
      <c r="M127">
        <v>164.71</v>
      </c>
      <c r="N127">
        <v>334.35</v>
      </c>
      <c r="O127">
        <v>44.6</v>
      </c>
      <c r="P127">
        <v>145.51</v>
      </c>
      <c r="Q127">
        <v>133.47999999999999</v>
      </c>
      <c r="R127">
        <v>125.56</v>
      </c>
      <c r="S127">
        <v>163.03</v>
      </c>
      <c r="T127">
        <v>64</v>
      </c>
      <c r="U127">
        <v>72.75</v>
      </c>
      <c r="V127">
        <v>80.84</v>
      </c>
      <c r="W127">
        <v>27.61</v>
      </c>
      <c r="X127">
        <v>36.229999999999997</v>
      </c>
      <c r="Y127">
        <v>38.76</v>
      </c>
      <c r="Z127">
        <v>57.63</v>
      </c>
      <c r="AA127">
        <v>82.63</v>
      </c>
      <c r="AB127">
        <v>87.94</v>
      </c>
      <c r="AC127">
        <v>146.36000000000001</v>
      </c>
      <c r="AD127">
        <v>15.97</v>
      </c>
      <c r="AE127">
        <v>57.27</v>
      </c>
      <c r="AF127">
        <v>63.16</v>
      </c>
      <c r="AG127">
        <v>74.075699999999998</v>
      </c>
      <c r="AH127">
        <v>80.19</v>
      </c>
      <c r="AI127">
        <v>87.69</v>
      </c>
    </row>
    <row r="128" spans="2:35" x14ac:dyDescent="0.35">
      <c r="B128" s="2">
        <v>45154</v>
      </c>
      <c r="C128">
        <v>36.14</v>
      </c>
      <c r="D128">
        <v>42.38</v>
      </c>
      <c r="E128">
        <v>35.67</v>
      </c>
      <c r="F128">
        <v>160.16999999999999</v>
      </c>
      <c r="G128">
        <v>106.94</v>
      </c>
      <c r="H128">
        <v>102.45</v>
      </c>
      <c r="I128">
        <v>105.66</v>
      </c>
      <c r="J128">
        <v>114.8</v>
      </c>
      <c r="K128">
        <v>249.02</v>
      </c>
      <c r="L128">
        <v>86.7</v>
      </c>
      <c r="M128">
        <v>166.29</v>
      </c>
      <c r="N128">
        <v>339.51</v>
      </c>
      <c r="O128">
        <v>45.78</v>
      </c>
      <c r="P128">
        <v>146.5</v>
      </c>
      <c r="Q128">
        <v>134.55000000000001</v>
      </c>
      <c r="R128">
        <v>126.18</v>
      </c>
      <c r="S128">
        <v>165.84</v>
      </c>
      <c r="T128">
        <v>64.83</v>
      </c>
      <c r="U128">
        <v>73.459999999999994</v>
      </c>
      <c r="V128">
        <v>81</v>
      </c>
      <c r="W128">
        <v>27.83</v>
      </c>
      <c r="X128">
        <v>36.14</v>
      </c>
      <c r="Y128">
        <v>38.65</v>
      </c>
      <c r="Z128">
        <v>57.65</v>
      </c>
      <c r="AA128">
        <v>82.75</v>
      </c>
      <c r="AB128">
        <v>86.9</v>
      </c>
      <c r="AC128">
        <v>144.35</v>
      </c>
      <c r="AD128">
        <v>16.170000000000002</v>
      </c>
      <c r="AE128">
        <v>58.19</v>
      </c>
      <c r="AF128">
        <v>63.3</v>
      </c>
      <c r="AG128">
        <v>74.126499999999993</v>
      </c>
      <c r="AH128">
        <v>80.84</v>
      </c>
      <c r="AI128">
        <v>88.43</v>
      </c>
    </row>
    <row r="129" spans="2:35" x14ac:dyDescent="0.35">
      <c r="B129" s="2">
        <v>45153</v>
      </c>
      <c r="C129">
        <v>36.54</v>
      </c>
      <c r="D129">
        <v>42.17</v>
      </c>
      <c r="E129">
        <v>36.03</v>
      </c>
      <c r="F129">
        <v>161.13</v>
      </c>
      <c r="G129">
        <v>107.54</v>
      </c>
      <c r="H129">
        <v>103.33</v>
      </c>
      <c r="I129">
        <v>106.86</v>
      </c>
      <c r="J129">
        <v>115.25</v>
      </c>
      <c r="K129">
        <v>251.3</v>
      </c>
      <c r="L129">
        <v>88.45</v>
      </c>
      <c r="M129">
        <v>167.89</v>
      </c>
      <c r="N129">
        <v>342.46</v>
      </c>
      <c r="O129">
        <v>46.67</v>
      </c>
      <c r="P129">
        <v>148.85</v>
      </c>
      <c r="Q129">
        <v>135.58000000000001</v>
      </c>
      <c r="R129">
        <v>128.01</v>
      </c>
      <c r="S129">
        <v>167.92</v>
      </c>
      <c r="T129">
        <v>65.42</v>
      </c>
      <c r="U129">
        <v>73.63</v>
      </c>
      <c r="V129">
        <v>81.55</v>
      </c>
      <c r="W129">
        <v>28.21</v>
      </c>
      <c r="X129">
        <v>36.54</v>
      </c>
      <c r="Y129">
        <v>39.14</v>
      </c>
      <c r="Z129">
        <v>58.37</v>
      </c>
      <c r="AA129">
        <v>83.57</v>
      </c>
      <c r="AB129">
        <v>87.66</v>
      </c>
      <c r="AC129">
        <v>145</v>
      </c>
      <c r="AD129">
        <v>16.350000000000001</v>
      </c>
      <c r="AE129">
        <v>59.58</v>
      </c>
      <c r="AF129">
        <v>63.02</v>
      </c>
      <c r="AG129">
        <v>75.391099999999994</v>
      </c>
      <c r="AH129">
        <v>81.849999999999994</v>
      </c>
      <c r="AI129">
        <v>89.1</v>
      </c>
    </row>
    <row r="130" spans="2:35" x14ac:dyDescent="0.35">
      <c r="B130" s="2">
        <v>45152</v>
      </c>
      <c r="C130">
        <v>37.869999999999997</v>
      </c>
      <c r="D130">
        <v>42.68</v>
      </c>
      <c r="E130">
        <v>37.229999999999997</v>
      </c>
      <c r="F130">
        <v>164.43</v>
      </c>
      <c r="G130">
        <v>108.93</v>
      </c>
      <c r="H130">
        <v>104.15</v>
      </c>
      <c r="I130">
        <v>107.98</v>
      </c>
      <c r="J130">
        <v>116.89</v>
      </c>
      <c r="K130">
        <v>255.53</v>
      </c>
      <c r="L130">
        <v>87.83</v>
      </c>
      <c r="M130">
        <v>169.56</v>
      </c>
      <c r="N130">
        <v>345.42</v>
      </c>
      <c r="O130">
        <v>47.17</v>
      </c>
      <c r="P130">
        <v>150.66</v>
      </c>
      <c r="Q130">
        <v>136.08000000000001</v>
      </c>
      <c r="R130">
        <v>128.41999999999999</v>
      </c>
      <c r="S130">
        <v>170.24</v>
      </c>
      <c r="T130">
        <v>66.12</v>
      </c>
      <c r="U130">
        <v>74.430000000000007</v>
      </c>
      <c r="V130">
        <v>82.9</v>
      </c>
      <c r="W130">
        <v>28.95</v>
      </c>
      <c r="X130">
        <v>37.869999999999997</v>
      </c>
      <c r="Y130">
        <v>40.01</v>
      </c>
      <c r="Z130">
        <v>59.68</v>
      </c>
      <c r="AA130">
        <v>85.06</v>
      </c>
      <c r="AB130">
        <v>89.52</v>
      </c>
      <c r="AC130">
        <v>147.77000000000001</v>
      </c>
      <c r="AD130">
        <v>16.850000000000001</v>
      </c>
      <c r="AE130">
        <v>62.02</v>
      </c>
      <c r="AF130">
        <v>64.06</v>
      </c>
      <c r="AG130">
        <v>75.92</v>
      </c>
      <c r="AH130">
        <v>82.78</v>
      </c>
      <c r="AI130">
        <v>90.1</v>
      </c>
    </row>
    <row r="131" spans="2:35" x14ac:dyDescent="0.35">
      <c r="B131" s="2">
        <v>45149</v>
      </c>
      <c r="C131">
        <v>38.450000000000003</v>
      </c>
      <c r="D131">
        <v>42.78</v>
      </c>
      <c r="E131">
        <v>38.11</v>
      </c>
      <c r="F131">
        <v>164.98</v>
      </c>
      <c r="G131">
        <v>108.89</v>
      </c>
      <c r="H131">
        <v>104.41</v>
      </c>
      <c r="I131">
        <v>107.17</v>
      </c>
      <c r="J131">
        <v>117.23</v>
      </c>
      <c r="K131">
        <v>254.69</v>
      </c>
      <c r="L131">
        <v>87.19</v>
      </c>
      <c r="M131">
        <v>166.9</v>
      </c>
      <c r="N131">
        <v>340.98</v>
      </c>
      <c r="O131">
        <v>46.44</v>
      </c>
      <c r="P131">
        <v>146.21</v>
      </c>
      <c r="Q131">
        <v>135.66999999999999</v>
      </c>
      <c r="R131">
        <v>128.57</v>
      </c>
      <c r="S131">
        <v>169.72</v>
      </c>
      <c r="T131">
        <v>65.959999999999994</v>
      </c>
      <c r="U131">
        <v>74.8</v>
      </c>
      <c r="V131">
        <v>82.72</v>
      </c>
      <c r="W131">
        <v>29.46</v>
      </c>
      <c r="X131">
        <v>38.450000000000003</v>
      </c>
      <c r="Y131">
        <v>40.43</v>
      </c>
      <c r="Z131">
        <v>60.73</v>
      </c>
      <c r="AA131">
        <v>85.72</v>
      </c>
      <c r="AB131">
        <v>89.9</v>
      </c>
      <c r="AC131">
        <v>148.81</v>
      </c>
      <c r="AD131">
        <v>16.86</v>
      </c>
      <c r="AE131">
        <v>61.82</v>
      </c>
      <c r="AF131">
        <v>64.569999999999993</v>
      </c>
      <c r="AG131">
        <v>75.739999999999995</v>
      </c>
      <c r="AH131">
        <v>83.33</v>
      </c>
      <c r="AI131">
        <v>90.88</v>
      </c>
    </row>
    <row r="132" spans="2:35" x14ac:dyDescent="0.35">
      <c r="B132" s="2">
        <v>45148</v>
      </c>
      <c r="C132">
        <v>38.869999999999997</v>
      </c>
      <c r="D132">
        <v>42.62</v>
      </c>
      <c r="E132">
        <v>37.97</v>
      </c>
      <c r="F132">
        <v>164.78</v>
      </c>
      <c r="G132">
        <v>108.71</v>
      </c>
      <c r="H132">
        <v>104.98</v>
      </c>
      <c r="I132">
        <v>106.63</v>
      </c>
      <c r="J132">
        <v>116.91</v>
      </c>
      <c r="K132">
        <v>256.72000000000003</v>
      </c>
      <c r="L132">
        <v>87.27</v>
      </c>
      <c r="M132">
        <v>168.14</v>
      </c>
      <c r="N132">
        <v>341.5</v>
      </c>
      <c r="O132">
        <v>46.674999999999997</v>
      </c>
      <c r="P132">
        <v>149.97</v>
      </c>
      <c r="Q132">
        <v>134.83000000000001</v>
      </c>
      <c r="R132">
        <v>128.16999999999999</v>
      </c>
      <c r="S132">
        <v>170.3</v>
      </c>
      <c r="T132">
        <v>65.930000000000007</v>
      </c>
      <c r="U132">
        <v>74.680000000000007</v>
      </c>
      <c r="V132">
        <v>82.95</v>
      </c>
      <c r="W132">
        <v>29.17</v>
      </c>
      <c r="X132">
        <v>38.869999999999997</v>
      </c>
      <c r="Y132">
        <v>40.799999999999997</v>
      </c>
      <c r="Z132">
        <v>61.94</v>
      </c>
      <c r="AA132">
        <v>85.94</v>
      </c>
      <c r="AB132">
        <v>88.54</v>
      </c>
      <c r="AC132">
        <v>147.07</v>
      </c>
      <c r="AD132">
        <v>16.940000000000001</v>
      </c>
      <c r="AE132">
        <v>62.78</v>
      </c>
      <c r="AF132">
        <v>64.22</v>
      </c>
      <c r="AG132">
        <v>75.564999999999998</v>
      </c>
      <c r="AH132">
        <v>83.2</v>
      </c>
      <c r="AI132">
        <v>90.57</v>
      </c>
    </row>
    <row r="133" spans="2:35" x14ac:dyDescent="0.35">
      <c r="B133" s="2">
        <v>45147</v>
      </c>
      <c r="C133">
        <v>39.18</v>
      </c>
      <c r="D133">
        <v>42.65</v>
      </c>
      <c r="E133">
        <v>37.869999999999997</v>
      </c>
      <c r="F133">
        <v>164.68010000000001</v>
      </c>
      <c r="G133">
        <v>109.01</v>
      </c>
      <c r="H133">
        <v>105.2432</v>
      </c>
      <c r="I133">
        <v>107.03</v>
      </c>
      <c r="J133">
        <v>117.49</v>
      </c>
      <c r="K133">
        <v>255.81</v>
      </c>
      <c r="L133">
        <v>88.23</v>
      </c>
      <c r="M133">
        <v>168.12</v>
      </c>
      <c r="N133">
        <v>339.31</v>
      </c>
      <c r="O133">
        <v>46.295999999999999</v>
      </c>
      <c r="P133">
        <v>150.30000000000001</v>
      </c>
      <c r="Q133">
        <v>134.91999999999999</v>
      </c>
      <c r="R133">
        <v>127.75</v>
      </c>
      <c r="S133">
        <v>169.89</v>
      </c>
      <c r="T133">
        <v>65.989999999999995</v>
      </c>
      <c r="U133">
        <v>74.83</v>
      </c>
      <c r="V133">
        <v>82.89</v>
      </c>
      <c r="W133">
        <v>29.13</v>
      </c>
      <c r="X133">
        <v>39.18</v>
      </c>
      <c r="Y133">
        <v>41.11</v>
      </c>
      <c r="Z133">
        <v>62.04</v>
      </c>
      <c r="AA133">
        <v>86.35</v>
      </c>
      <c r="AB133">
        <v>88.55</v>
      </c>
      <c r="AC133">
        <v>148.34</v>
      </c>
      <c r="AD133">
        <v>17.16</v>
      </c>
      <c r="AE133">
        <v>63.4</v>
      </c>
      <c r="AF133">
        <v>64.42</v>
      </c>
      <c r="AG133">
        <v>74.13</v>
      </c>
      <c r="AH133">
        <v>83.52</v>
      </c>
      <c r="AI133">
        <v>91.05</v>
      </c>
    </row>
    <row r="134" spans="2:35" x14ac:dyDescent="0.35">
      <c r="B134" s="2">
        <v>45146</v>
      </c>
      <c r="C134">
        <v>39.4</v>
      </c>
      <c r="D134">
        <v>42.76</v>
      </c>
      <c r="E134">
        <v>38.6</v>
      </c>
      <c r="F134">
        <v>166.16</v>
      </c>
      <c r="G134">
        <v>109.07</v>
      </c>
      <c r="H134">
        <v>105.3656</v>
      </c>
      <c r="I134">
        <v>107.7</v>
      </c>
      <c r="J134">
        <v>116.82</v>
      </c>
      <c r="K134">
        <v>258.51</v>
      </c>
      <c r="L134">
        <v>88.92</v>
      </c>
      <c r="M134">
        <v>170.32</v>
      </c>
      <c r="N134">
        <v>343.26</v>
      </c>
      <c r="O134">
        <v>48.039499999999997</v>
      </c>
      <c r="P134">
        <v>153.34</v>
      </c>
      <c r="Q134">
        <v>134.96</v>
      </c>
      <c r="R134">
        <v>127.33</v>
      </c>
      <c r="S134">
        <v>171.93</v>
      </c>
      <c r="T134">
        <v>66.239999999999995</v>
      </c>
      <c r="U134">
        <v>74.72</v>
      </c>
      <c r="V134">
        <v>83.23</v>
      </c>
      <c r="W134">
        <v>29.08</v>
      </c>
      <c r="X134">
        <v>39.4</v>
      </c>
      <c r="Y134">
        <v>41.14</v>
      </c>
      <c r="Z134">
        <v>62.63</v>
      </c>
      <c r="AA134">
        <v>86.36</v>
      </c>
      <c r="AB134">
        <v>87.45</v>
      </c>
      <c r="AC134">
        <v>146.38999999999999</v>
      </c>
      <c r="AD134">
        <v>16.989999999999998</v>
      </c>
      <c r="AE134">
        <v>62.04</v>
      </c>
      <c r="AF134">
        <v>64.28</v>
      </c>
      <c r="AG134">
        <v>74.293199999999999</v>
      </c>
      <c r="AH134">
        <v>83.53</v>
      </c>
      <c r="AI134">
        <v>91.03</v>
      </c>
    </row>
    <row r="135" spans="2:35" x14ac:dyDescent="0.35">
      <c r="B135" s="2">
        <v>45145</v>
      </c>
      <c r="C135">
        <v>39.979999999999997</v>
      </c>
      <c r="D135">
        <v>43.29</v>
      </c>
      <c r="E135">
        <v>39.049999999999997</v>
      </c>
      <c r="F135">
        <v>167.82</v>
      </c>
      <c r="G135">
        <v>109.57</v>
      </c>
      <c r="H135">
        <v>106.25</v>
      </c>
      <c r="I135">
        <v>108.01</v>
      </c>
      <c r="J135">
        <v>117.33</v>
      </c>
      <c r="K135">
        <v>259.22000000000003</v>
      </c>
      <c r="L135">
        <v>89.08</v>
      </c>
      <c r="M135">
        <v>171.64</v>
      </c>
      <c r="N135">
        <v>348.95</v>
      </c>
      <c r="O135">
        <v>48.622399999999999</v>
      </c>
      <c r="P135">
        <v>155.91</v>
      </c>
      <c r="Q135">
        <v>133.93</v>
      </c>
      <c r="R135">
        <v>126.55</v>
      </c>
      <c r="S135">
        <v>173.31</v>
      </c>
      <c r="T135">
        <v>66.78</v>
      </c>
      <c r="U135">
        <v>75.260000000000005</v>
      </c>
      <c r="V135">
        <v>84.12</v>
      </c>
      <c r="W135">
        <v>29.33</v>
      </c>
      <c r="X135">
        <v>39.979999999999997</v>
      </c>
      <c r="Y135">
        <v>41.64</v>
      </c>
      <c r="Z135">
        <v>62.99</v>
      </c>
      <c r="AA135">
        <v>86.5</v>
      </c>
      <c r="AB135">
        <v>87.02</v>
      </c>
      <c r="AC135">
        <v>145.04</v>
      </c>
      <c r="AD135">
        <v>17.010000000000002</v>
      </c>
      <c r="AE135">
        <v>62.21</v>
      </c>
      <c r="AF135">
        <v>63.98</v>
      </c>
      <c r="AG135">
        <v>72.790000000000006</v>
      </c>
      <c r="AH135">
        <v>84.07</v>
      </c>
      <c r="AI135">
        <v>91.96</v>
      </c>
    </row>
    <row r="136" spans="2:35" x14ac:dyDescent="0.35">
      <c r="B136" s="2">
        <v>45142</v>
      </c>
      <c r="C136">
        <v>40.04</v>
      </c>
      <c r="D136">
        <v>42.82</v>
      </c>
      <c r="E136">
        <v>38.700000000000003</v>
      </c>
      <c r="F136">
        <v>166.27</v>
      </c>
      <c r="G136">
        <v>108.24</v>
      </c>
      <c r="H136">
        <v>105.18680000000001</v>
      </c>
      <c r="I136">
        <v>106.77</v>
      </c>
      <c r="J136">
        <v>115.65</v>
      </c>
      <c r="K136">
        <v>257.77</v>
      </c>
      <c r="L136">
        <v>88.07</v>
      </c>
      <c r="M136">
        <v>171.16</v>
      </c>
      <c r="N136">
        <v>346.74</v>
      </c>
      <c r="O136">
        <v>48.59</v>
      </c>
      <c r="P136">
        <v>154.25</v>
      </c>
      <c r="Q136">
        <v>132.4</v>
      </c>
      <c r="R136">
        <v>127.35</v>
      </c>
      <c r="S136">
        <v>171.55</v>
      </c>
      <c r="T136">
        <v>66.73</v>
      </c>
      <c r="U136">
        <v>74.650000000000006</v>
      </c>
      <c r="V136">
        <v>83.57</v>
      </c>
      <c r="W136">
        <v>29.56</v>
      </c>
      <c r="X136">
        <v>40.04</v>
      </c>
      <c r="Y136">
        <v>41.63</v>
      </c>
      <c r="Z136">
        <v>63.6</v>
      </c>
      <c r="AA136">
        <v>85.89</v>
      </c>
      <c r="AB136">
        <v>86.92</v>
      </c>
      <c r="AC136">
        <v>144.24</v>
      </c>
      <c r="AD136">
        <v>17.100000000000001</v>
      </c>
      <c r="AE136">
        <v>62.72</v>
      </c>
      <c r="AF136">
        <v>63.99</v>
      </c>
      <c r="AG136">
        <v>73.538899999999998</v>
      </c>
      <c r="AH136">
        <v>83.03</v>
      </c>
      <c r="AI136">
        <v>90.48</v>
      </c>
    </row>
    <row r="137" spans="2:35" x14ac:dyDescent="0.35">
      <c r="B137" s="2">
        <v>45141</v>
      </c>
      <c r="C137">
        <v>40.08</v>
      </c>
      <c r="D137">
        <v>43</v>
      </c>
      <c r="E137">
        <v>38.72</v>
      </c>
      <c r="F137">
        <v>166.35</v>
      </c>
      <c r="G137">
        <v>108.9</v>
      </c>
      <c r="H137">
        <v>105.91</v>
      </c>
      <c r="I137">
        <v>107.1581</v>
      </c>
      <c r="J137">
        <v>115.05</v>
      </c>
      <c r="K137">
        <v>259.23</v>
      </c>
      <c r="L137">
        <v>86.83</v>
      </c>
      <c r="M137">
        <v>173.52</v>
      </c>
      <c r="N137">
        <v>350.66</v>
      </c>
      <c r="O137">
        <v>49.35</v>
      </c>
      <c r="P137">
        <v>154.19</v>
      </c>
      <c r="Q137">
        <v>132.87</v>
      </c>
      <c r="R137">
        <v>126.89</v>
      </c>
      <c r="S137">
        <v>169.09</v>
      </c>
      <c r="T137">
        <v>66.95</v>
      </c>
      <c r="U137">
        <v>75.400000000000006</v>
      </c>
      <c r="V137">
        <v>83.76</v>
      </c>
      <c r="W137">
        <v>29.28</v>
      </c>
      <c r="X137">
        <v>40.08</v>
      </c>
      <c r="Y137">
        <v>41.68</v>
      </c>
      <c r="Z137">
        <v>63.98</v>
      </c>
      <c r="AA137">
        <v>85.72</v>
      </c>
      <c r="AB137">
        <v>86.8</v>
      </c>
      <c r="AC137">
        <v>143.16</v>
      </c>
      <c r="AD137">
        <v>17.23</v>
      </c>
      <c r="AE137">
        <v>63.63</v>
      </c>
      <c r="AF137">
        <v>64.739999999999995</v>
      </c>
      <c r="AG137">
        <v>71.47</v>
      </c>
      <c r="AH137">
        <v>83.71</v>
      </c>
      <c r="AI137">
        <v>91.34</v>
      </c>
    </row>
    <row r="138" spans="2:35" x14ac:dyDescent="0.35">
      <c r="B138" s="2">
        <v>45140</v>
      </c>
      <c r="C138">
        <v>39.659999999999997</v>
      </c>
      <c r="D138">
        <v>42.88</v>
      </c>
      <c r="E138">
        <v>38.299999999999997</v>
      </c>
      <c r="F138">
        <v>165.82</v>
      </c>
      <c r="G138">
        <v>109.59</v>
      </c>
      <c r="H138">
        <v>106.8573</v>
      </c>
      <c r="I138">
        <v>107.79</v>
      </c>
      <c r="J138">
        <v>115.3</v>
      </c>
      <c r="K138">
        <v>261.02999999999997</v>
      </c>
      <c r="L138">
        <v>88.32</v>
      </c>
      <c r="M138">
        <v>174.23</v>
      </c>
      <c r="N138">
        <v>352.96</v>
      </c>
      <c r="O138">
        <v>49.33</v>
      </c>
      <c r="P138">
        <v>154.63999999999999</v>
      </c>
      <c r="Q138">
        <v>133.54</v>
      </c>
      <c r="R138">
        <v>127.36</v>
      </c>
      <c r="S138">
        <v>168.69</v>
      </c>
      <c r="T138">
        <v>66.81</v>
      </c>
      <c r="U138">
        <v>75.61</v>
      </c>
      <c r="V138">
        <v>84.28</v>
      </c>
      <c r="W138">
        <v>29.28</v>
      </c>
      <c r="X138">
        <v>39.659999999999997</v>
      </c>
      <c r="Y138">
        <v>41.54</v>
      </c>
      <c r="Z138">
        <v>63.58</v>
      </c>
      <c r="AA138">
        <v>86.1</v>
      </c>
      <c r="AB138">
        <v>85.93</v>
      </c>
      <c r="AC138">
        <v>140.24</v>
      </c>
      <c r="AD138">
        <v>17.28</v>
      </c>
      <c r="AE138">
        <v>63.38</v>
      </c>
      <c r="AF138">
        <v>66.25</v>
      </c>
      <c r="AG138">
        <v>72.982799999999997</v>
      </c>
      <c r="AH138">
        <v>84.63</v>
      </c>
      <c r="AI138">
        <v>92.28</v>
      </c>
    </row>
    <row r="139" spans="2:35" x14ac:dyDescent="0.35">
      <c r="B139" s="2">
        <v>45139</v>
      </c>
      <c r="C139">
        <v>40.840000000000003</v>
      </c>
      <c r="D139">
        <v>42.52</v>
      </c>
      <c r="E139">
        <v>38.58</v>
      </c>
      <c r="F139">
        <v>167.99</v>
      </c>
      <c r="G139">
        <v>110.75</v>
      </c>
      <c r="H139">
        <v>107.25</v>
      </c>
      <c r="I139">
        <v>108.7</v>
      </c>
      <c r="J139">
        <v>117.72</v>
      </c>
      <c r="K139">
        <v>263.33</v>
      </c>
      <c r="L139">
        <v>89.31</v>
      </c>
      <c r="M139">
        <v>178.65</v>
      </c>
      <c r="N139">
        <v>364.52</v>
      </c>
      <c r="O139">
        <v>51.1</v>
      </c>
      <c r="P139">
        <v>160.53</v>
      </c>
      <c r="Q139">
        <v>133.44999999999999</v>
      </c>
      <c r="R139">
        <v>128.05000000000001</v>
      </c>
      <c r="S139">
        <v>171.77</v>
      </c>
      <c r="T139">
        <v>67.44</v>
      </c>
      <c r="U139">
        <v>75.34</v>
      </c>
      <c r="V139">
        <v>85.34</v>
      </c>
      <c r="W139">
        <v>30.23</v>
      </c>
      <c r="X139">
        <v>40.840000000000003</v>
      </c>
      <c r="Y139">
        <v>42.71</v>
      </c>
      <c r="Z139">
        <v>65.319999999999993</v>
      </c>
      <c r="AA139">
        <v>86.85</v>
      </c>
      <c r="AB139">
        <v>87.07</v>
      </c>
      <c r="AC139">
        <v>142.56</v>
      </c>
      <c r="AD139">
        <v>18.02</v>
      </c>
      <c r="AE139">
        <v>67.06</v>
      </c>
      <c r="AF139">
        <v>66.25</v>
      </c>
      <c r="AG139">
        <v>73.830200000000005</v>
      </c>
      <c r="AH139">
        <v>85.12</v>
      </c>
      <c r="AI139">
        <v>92.64</v>
      </c>
    </row>
    <row r="140" spans="2:35" x14ac:dyDescent="0.35">
      <c r="B140" s="2">
        <v>45138</v>
      </c>
      <c r="C140">
        <v>41.75</v>
      </c>
      <c r="D140">
        <v>42.48</v>
      </c>
      <c r="E140">
        <v>39.14</v>
      </c>
      <c r="F140">
        <v>168.39</v>
      </c>
      <c r="G140">
        <v>110.42</v>
      </c>
      <c r="H140">
        <v>107.04</v>
      </c>
      <c r="I140">
        <v>108.6872</v>
      </c>
      <c r="J140">
        <v>117.72</v>
      </c>
      <c r="K140">
        <v>267.11500000000001</v>
      </c>
      <c r="L140">
        <v>88.77</v>
      </c>
      <c r="M140">
        <v>178.35</v>
      </c>
      <c r="N140">
        <v>364.34</v>
      </c>
      <c r="O140">
        <v>51.7</v>
      </c>
      <c r="P140">
        <v>160.62</v>
      </c>
      <c r="Q140">
        <v>134.15</v>
      </c>
      <c r="R140">
        <v>129.31</v>
      </c>
      <c r="S140">
        <v>173.74</v>
      </c>
      <c r="T140">
        <v>67.78</v>
      </c>
      <c r="U140">
        <v>75.75</v>
      </c>
      <c r="V140">
        <v>85.72</v>
      </c>
      <c r="W140">
        <v>31.41</v>
      </c>
      <c r="X140">
        <v>41.75</v>
      </c>
      <c r="Y140">
        <v>43.53</v>
      </c>
      <c r="Z140">
        <v>66.67</v>
      </c>
      <c r="AA140">
        <v>87.43</v>
      </c>
      <c r="AB140">
        <v>87.48</v>
      </c>
      <c r="AC140">
        <v>143.03</v>
      </c>
      <c r="AD140">
        <v>18.28</v>
      </c>
      <c r="AE140">
        <v>68.540000000000006</v>
      </c>
      <c r="AF140">
        <v>67.069999999999993</v>
      </c>
      <c r="AG140">
        <v>73.52</v>
      </c>
      <c r="AH140">
        <v>85.26</v>
      </c>
      <c r="AI140">
        <v>93.1</v>
      </c>
    </row>
    <row r="141" spans="2:35" x14ac:dyDescent="0.35">
      <c r="B141" s="2">
        <v>45135</v>
      </c>
      <c r="C141">
        <v>40.99</v>
      </c>
      <c r="D141">
        <v>42.5</v>
      </c>
      <c r="E141">
        <v>38.99</v>
      </c>
      <c r="F141">
        <v>167.7</v>
      </c>
      <c r="G141">
        <v>110.16</v>
      </c>
      <c r="H141">
        <v>105.9</v>
      </c>
      <c r="I141">
        <v>107.81</v>
      </c>
      <c r="J141">
        <v>116.93</v>
      </c>
      <c r="K141">
        <v>266.66000000000003</v>
      </c>
      <c r="L141">
        <v>88.94</v>
      </c>
      <c r="M141">
        <v>177.94</v>
      </c>
      <c r="N141">
        <v>359.46</v>
      </c>
      <c r="O141">
        <v>50.9</v>
      </c>
      <c r="P141">
        <v>160.5</v>
      </c>
      <c r="Q141">
        <v>135.19</v>
      </c>
      <c r="R141">
        <v>129.86000000000001</v>
      </c>
      <c r="S141">
        <v>172.76</v>
      </c>
      <c r="T141">
        <v>67.2</v>
      </c>
      <c r="U141">
        <v>76.099999999999994</v>
      </c>
      <c r="V141">
        <v>85.27</v>
      </c>
      <c r="W141">
        <v>30.72</v>
      </c>
      <c r="X141">
        <v>40.99</v>
      </c>
      <c r="Y141">
        <v>42.91</v>
      </c>
      <c r="Z141">
        <v>66.05</v>
      </c>
      <c r="AA141">
        <v>87.26</v>
      </c>
      <c r="AB141">
        <v>85.85</v>
      </c>
      <c r="AC141">
        <v>140.91999999999999</v>
      </c>
      <c r="AD141">
        <v>18.18</v>
      </c>
      <c r="AE141">
        <v>68.260000000000005</v>
      </c>
      <c r="AF141">
        <v>67.040000000000006</v>
      </c>
      <c r="AG141">
        <v>73.2</v>
      </c>
      <c r="AH141">
        <v>84.71</v>
      </c>
      <c r="AI141">
        <v>92.5</v>
      </c>
    </row>
    <row r="142" spans="2:35" x14ac:dyDescent="0.35">
      <c r="B142" s="2">
        <v>45134</v>
      </c>
      <c r="C142">
        <v>40.36</v>
      </c>
      <c r="D142">
        <v>42.56</v>
      </c>
      <c r="E142">
        <v>38.299999999999997</v>
      </c>
      <c r="F142">
        <v>166.84</v>
      </c>
      <c r="G142">
        <v>109.48</v>
      </c>
      <c r="H142">
        <v>105.11</v>
      </c>
      <c r="I142">
        <v>106.87</v>
      </c>
      <c r="J142">
        <v>115.84</v>
      </c>
      <c r="K142">
        <v>262.57</v>
      </c>
      <c r="L142">
        <v>87.81</v>
      </c>
      <c r="M142">
        <v>175.55</v>
      </c>
      <c r="N142">
        <v>354.31</v>
      </c>
      <c r="O142">
        <v>49.74</v>
      </c>
      <c r="P142">
        <v>157.46</v>
      </c>
      <c r="Q142">
        <v>134.79</v>
      </c>
      <c r="R142">
        <v>127.91</v>
      </c>
      <c r="S142">
        <v>169.88</v>
      </c>
      <c r="T142">
        <v>66.42</v>
      </c>
      <c r="U142">
        <v>75.319999999999993</v>
      </c>
      <c r="V142">
        <v>84.68</v>
      </c>
      <c r="W142">
        <v>30.35</v>
      </c>
      <c r="X142">
        <v>40.36</v>
      </c>
      <c r="Y142">
        <v>42.87</v>
      </c>
      <c r="Z142">
        <v>64.430000000000007</v>
      </c>
      <c r="AA142">
        <v>86.89</v>
      </c>
      <c r="AB142">
        <v>85.59</v>
      </c>
      <c r="AC142">
        <v>138.13999999999999</v>
      </c>
      <c r="AD142">
        <v>18.2</v>
      </c>
      <c r="AE142">
        <v>68.13</v>
      </c>
      <c r="AF142">
        <v>67.19</v>
      </c>
      <c r="AG142">
        <v>73.681899999999999</v>
      </c>
      <c r="AH142">
        <v>84.78</v>
      </c>
      <c r="AI142">
        <v>92.38</v>
      </c>
    </row>
    <row r="143" spans="2:35" x14ac:dyDescent="0.35">
      <c r="B143" s="2">
        <v>45133</v>
      </c>
      <c r="C143">
        <v>40.69</v>
      </c>
      <c r="D143">
        <v>42.92</v>
      </c>
      <c r="E143">
        <v>38.96</v>
      </c>
      <c r="F143">
        <v>169.48</v>
      </c>
      <c r="G143">
        <v>110.43</v>
      </c>
      <c r="H143">
        <v>105.94</v>
      </c>
      <c r="I143">
        <v>108</v>
      </c>
      <c r="J143">
        <v>116.29</v>
      </c>
      <c r="K143">
        <v>266.16000000000003</v>
      </c>
      <c r="L143">
        <v>88.64</v>
      </c>
      <c r="M143">
        <v>176.06</v>
      </c>
      <c r="N143">
        <v>357.08</v>
      </c>
      <c r="O143">
        <v>49.79</v>
      </c>
      <c r="P143">
        <v>154.68</v>
      </c>
      <c r="Q143">
        <v>135.79</v>
      </c>
      <c r="R143">
        <v>128.84</v>
      </c>
      <c r="S143">
        <v>171.66</v>
      </c>
      <c r="T143">
        <v>67.16</v>
      </c>
      <c r="U143">
        <v>75.989999999999995</v>
      </c>
      <c r="V143">
        <v>85.23</v>
      </c>
      <c r="W143">
        <v>31.65</v>
      </c>
      <c r="X143">
        <v>40.69</v>
      </c>
      <c r="Y143">
        <v>43.67</v>
      </c>
      <c r="Z143">
        <v>66.19</v>
      </c>
      <c r="AA143">
        <v>87.66</v>
      </c>
      <c r="AB143">
        <v>86.14</v>
      </c>
      <c r="AC143">
        <v>139.15</v>
      </c>
      <c r="AD143">
        <v>18.64</v>
      </c>
      <c r="AE143">
        <v>70.02</v>
      </c>
      <c r="AF143">
        <v>68.400000000000006</v>
      </c>
      <c r="AG143">
        <v>74.510000000000005</v>
      </c>
      <c r="AH143">
        <v>86.66</v>
      </c>
      <c r="AI143">
        <v>94.63</v>
      </c>
    </row>
    <row r="144" spans="2:35" x14ac:dyDescent="0.35">
      <c r="B144" s="2">
        <v>45132</v>
      </c>
      <c r="C144">
        <v>41.11</v>
      </c>
      <c r="D144">
        <v>42.45</v>
      </c>
      <c r="E144">
        <v>37.770000000000003</v>
      </c>
      <c r="F144">
        <v>168.23</v>
      </c>
      <c r="G144">
        <v>109.66</v>
      </c>
      <c r="H144">
        <v>105.94</v>
      </c>
      <c r="I144">
        <v>108.11</v>
      </c>
      <c r="J144">
        <v>114.57</v>
      </c>
      <c r="K144">
        <v>259.14</v>
      </c>
      <c r="L144">
        <v>88.56</v>
      </c>
      <c r="M144">
        <v>178.46</v>
      </c>
      <c r="N144">
        <v>360.57</v>
      </c>
      <c r="O144">
        <v>50.17</v>
      </c>
      <c r="P144">
        <v>156.38999999999999</v>
      </c>
      <c r="Q144">
        <v>135.88</v>
      </c>
      <c r="R144">
        <v>129.11000000000001</v>
      </c>
      <c r="S144">
        <v>171.7</v>
      </c>
      <c r="T144">
        <v>66.16</v>
      </c>
      <c r="U144">
        <v>75.900000000000006</v>
      </c>
      <c r="V144">
        <v>85.52</v>
      </c>
      <c r="W144">
        <v>31.78</v>
      </c>
      <c r="X144">
        <v>41.11</v>
      </c>
      <c r="Y144">
        <v>44.07</v>
      </c>
      <c r="Z144">
        <v>65.819999999999993</v>
      </c>
      <c r="AA144">
        <v>87.54</v>
      </c>
      <c r="AB144">
        <v>86.11</v>
      </c>
      <c r="AC144">
        <v>138.75</v>
      </c>
      <c r="AD144">
        <v>18.73</v>
      </c>
      <c r="AE144">
        <v>71.040000000000006</v>
      </c>
      <c r="AF144">
        <v>68.400000000000006</v>
      </c>
      <c r="AG144">
        <v>74.88</v>
      </c>
      <c r="AH144">
        <v>86.27</v>
      </c>
      <c r="AI144">
        <v>94.09</v>
      </c>
    </row>
    <row r="145" spans="2:35" x14ac:dyDescent="0.35">
      <c r="B145" s="2">
        <v>45131</v>
      </c>
      <c r="C145">
        <v>39.31</v>
      </c>
      <c r="D145">
        <v>42.57</v>
      </c>
      <c r="E145">
        <v>38.5</v>
      </c>
      <c r="F145">
        <v>169.5</v>
      </c>
      <c r="G145">
        <v>109.8</v>
      </c>
      <c r="H145">
        <v>106.455</v>
      </c>
      <c r="I145">
        <v>107.79</v>
      </c>
      <c r="J145">
        <v>116.97</v>
      </c>
      <c r="K145">
        <v>261.14</v>
      </c>
      <c r="L145">
        <v>87.34</v>
      </c>
      <c r="M145">
        <v>176.44</v>
      </c>
      <c r="N145">
        <v>357.85</v>
      </c>
      <c r="O145">
        <v>49.56</v>
      </c>
      <c r="P145">
        <v>153.91999999999999</v>
      </c>
      <c r="Q145">
        <v>135.94</v>
      </c>
      <c r="R145">
        <v>129.41999999999999</v>
      </c>
      <c r="S145">
        <v>172.1</v>
      </c>
      <c r="T145">
        <v>66.45</v>
      </c>
      <c r="U145">
        <v>75.92</v>
      </c>
      <c r="V145">
        <v>84.01</v>
      </c>
      <c r="W145">
        <v>31.29</v>
      </c>
      <c r="X145">
        <v>39.31</v>
      </c>
      <c r="Y145">
        <v>42.46</v>
      </c>
      <c r="Z145">
        <v>65.11</v>
      </c>
      <c r="AA145">
        <v>86.63</v>
      </c>
      <c r="AB145">
        <v>85.66</v>
      </c>
      <c r="AC145">
        <v>138.29</v>
      </c>
      <c r="AD145">
        <v>18.72</v>
      </c>
      <c r="AE145">
        <v>70.92</v>
      </c>
      <c r="AF145">
        <v>68.28</v>
      </c>
      <c r="AG145">
        <v>75.188500000000005</v>
      </c>
      <c r="AH145">
        <v>86.89</v>
      </c>
      <c r="AI145">
        <v>94.77</v>
      </c>
    </row>
    <row r="146" spans="2:35" x14ac:dyDescent="0.35">
      <c r="B146" s="2">
        <v>45128</v>
      </c>
      <c r="C146">
        <v>38.979999999999997</v>
      </c>
      <c r="D146">
        <v>42.52</v>
      </c>
      <c r="E146">
        <v>37.799999999999997</v>
      </c>
      <c r="F146">
        <v>167.78</v>
      </c>
      <c r="G146">
        <v>109.55</v>
      </c>
      <c r="H146">
        <v>105.91</v>
      </c>
      <c r="I146">
        <v>107.76</v>
      </c>
      <c r="J146">
        <v>116.38</v>
      </c>
      <c r="K146">
        <v>261.47000000000003</v>
      </c>
      <c r="L146">
        <v>86.81</v>
      </c>
      <c r="M146">
        <v>176.13</v>
      </c>
      <c r="N146">
        <v>358.96</v>
      </c>
      <c r="O146">
        <v>49.63</v>
      </c>
      <c r="P146">
        <v>153.79</v>
      </c>
      <c r="Q146">
        <v>136.24</v>
      </c>
      <c r="R146">
        <v>131.47</v>
      </c>
      <c r="S146">
        <v>170.98</v>
      </c>
      <c r="T146">
        <v>66.040000000000006</v>
      </c>
      <c r="U146">
        <v>75.63</v>
      </c>
      <c r="V146">
        <v>83.75</v>
      </c>
      <c r="W146">
        <v>31.49</v>
      </c>
      <c r="X146">
        <v>38.979999999999997</v>
      </c>
      <c r="Y146">
        <v>41.87</v>
      </c>
      <c r="Z146">
        <v>65.099999999999994</v>
      </c>
      <c r="AA146">
        <v>86.21</v>
      </c>
      <c r="AB146">
        <v>84.3</v>
      </c>
      <c r="AC146">
        <v>136.08000000000001</v>
      </c>
      <c r="AD146">
        <v>18.739999999999998</v>
      </c>
      <c r="AE146">
        <v>71.150000000000006</v>
      </c>
      <c r="AF146">
        <v>68.459999999999994</v>
      </c>
      <c r="AG146">
        <v>75.2791</v>
      </c>
      <c r="AH146">
        <v>86.18</v>
      </c>
      <c r="AI146">
        <v>94.15</v>
      </c>
    </row>
    <row r="147" spans="2:35" x14ac:dyDescent="0.35">
      <c r="B147" s="2">
        <v>45127</v>
      </c>
      <c r="C147">
        <v>39.39</v>
      </c>
      <c r="D147">
        <v>42.49</v>
      </c>
      <c r="E147">
        <v>38.31</v>
      </c>
      <c r="F147">
        <v>168.66249999999999</v>
      </c>
      <c r="G147">
        <v>110.07</v>
      </c>
      <c r="H147">
        <v>106.59</v>
      </c>
      <c r="I147">
        <v>108.55</v>
      </c>
      <c r="J147">
        <v>117.01</v>
      </c>
      <c r="K147">
        <v>261.75</v>
      </c>
      <c r="L147">
        <v>86.5</v>
      </c>
      <c r="M147">
        <v>176.22</v>
      </c>
      <c r="N147">
        <v>358.03</v>
      </c>
      <c r="O147">
        <v>49.94</v>
      </c>
      <c r="P147">
        <v>152.97</v>
      </c>
      <c r="Q147">
        <v>134.88</v>
      </c>
      <c r="R147">
        <v>130.26</v>
      </c>
      <c r="S147">
        <v>170.94</v>
      </c>
      <c r="T147">
        <v>66.69</v>
      </c>
      <c r="U147">
        <v>75.37</v>
      </c>
      <c r="V147">
        <v>83.74</v>
      </c>
      <c r="W147">
        <v>31.39</v>
      </c>
      <c r="X147">
        <v>39.39</v>
      </c>
      <c r="Y147">
        <v>42.22</v>
      </c>
      <c r="Z147">
        <v>66.400000000000006</v>
      </c>
      <c r="AA147">
        <v>85.98</v>
      </c>
      <c r="AB147">
        <v>83.56</v>
      </c>
      <c r="AC147">
        <v>135.36000000000001</v>
      </c>
      <c r="AD147">
        <v>18.73</v>
      </c>
      <c r="AE147">
        <v>71.44</v>
      </c>
      <c r="AF147">
        <v>67.45</v>
      </c>
      <c r="AG147">
        <v>75.386600000000001</v>
      </c>
      <c r="AH147">
        <v>85.78</v>
      </c>
      <c r="AI147">
        <v>93.68</v>
      </c>
    </row>
    <row r="148" spans="2:35" x14ac:dyDescent="0.35">
      <c r="B148" s="2">
        <v>45126</v>
      </c>
      <c r="C148">
        <v>39.46</v>
      </c>
      <c r="D148">
        <v>41.78</v>
      </c>
      <c r="E148">
        <v>38.380000000000003</v>
      </c>
      <c r="F148">
        <v>168.52</v>
      </c>
      <c r="G148">
        <v>109.58</v>
      </c>
      <c r="H148">
        <v>106.9</v>
      </c>
      <c r="I148">
        <v>108.6559</v>
      </c>
      <c r="J148">
        <v>115.61</v>
      </c>
      <c r="K148">
        <v>261.57</v>
      </c>
      <c r="L148">
        <v>88.85</v>
      </c>
      <c r="M148">
        <v>179.81</v>
      </c>
      <c r="N148">
        <v>367.01</v>
      </c>
      <c r="O148">
        <v>51.41</v>
      </c>
      <c r="P148">
        <v>158.58000000000001</v>
      </c>
      <c r="Q148">
        <v>132.68</v>
      </c>
      <c r="R148">
        <v>130.41</v>
      </c>
      <c r="S148">
        <v>176.97</v>
      </c>
      <c r="T148">
        <v>67.62</v>
      </c>
      <c r="U148">
        <v>74.73</v>
      </c>
      <c r="V148">
        <v>83.54</v>
      </c>
      <c r="W148">
        <v>32.36</v>
      </c>
      <c r="X148">
        <v>39.46</v>
      </c>
      <c r="Y148">
        <v>42.01</v>
      </c>
      <c r="Z148">
        <v>67.319999999999993</v>
      </c>
      <c r="AA148">
        <v>85.56</v>
      </c>
      <c r="AB148">
        <v>82.59</v>
      </c>
      <c r="AC148">
        <v>133.94</v>
      </c>
      <c r="AD148">
        <v>18.98</v>
      </c>
      <c r="AE148">
        <v>73.010000000000005</v>
      </c>
      <c r="AF148">
        <v>66.239999999999995</v>
      </c>
      <c r="AG148">
        <v>75.414199999999994</v>
      </c>
      <c r="AH148">
        <v>86.06</v>
      </c>
      <c r="AI148">
        <v>93.36</v>
      </c>
    </row>
    <row r="149" spans="2:35" x14ac:dyDescent="0.35">
      <c r="B149" s="2">
        <v>45125</v>
      </c>
      <c r="C149">
        <v>39.630000000000003</v>
      </c>
      <c r="D149">
        <v>41.67</v>
      </c>
      <c r="E149">
        <v>37.229999999999997</v>
      </c>
      <c r="F149">
        <v>166.83199999999999</v>
      </c>
      <c r="G149">
        <v>109.63</v>
      </c>
      <c r="H149">
        <v>106.64579999999999</v>
      </c>
      <c r="I149">
        <v>109.27</v>
      </c>
      <c r="J149">
        <v>116.28</v>
      </c>
      <c r="K149">
        <v>259.58999999999997</v>
      </c>
      <c r="L149">
        <v>88.88</v>
      </c>
      <c r="M149">
        <v>180.26</v>
      </c>
      <c r="N149">
        <v>366.57</v>
      </c>
      <c r="O149">
        <v>51.92</v>
      </c>
      <c r="P149">
        <v>160.26</v>
      </c>
      <c r="Q149">
        <v>132.07</v>
      </c>
      <c r="R149">
        <v>129.72</v>
      </c>
      <c r="S149">
        <v>176.35</v>
      </c>
      <c r="T149">
        <v>66.28</v>
      </c>
      <c r="U149">
        <v>73.98</v>
      </c>
      <c r="V149">
        <v>83.99</v>
      </c>
      <c r="W149">
        <v>32.630000000000003</v>
      </c>
      <c r="X149">
        <v>39.630000000000003</v>
      </c>
      <c r="Y149">
        <v>42.35</v>
      </c>
      <c r="Z149">
        <v>67.739999999999995</v>
      </c>
      <c r="AA149">
        <v>84.88</v>
      </c>
      <c r="AB149">
        <v>82.11</v>
      </c>
      <c r="AC149">
        <v>133.26</v>
      </c>
      <c r="AD149">
        <v>18.920000000000002</v>
      </c>
      <c r="AE149">
        <v>72.89</v>
      </c>
      <c r="AF149">
        <v>65.569999999999993</v>
      </c>
      <c r="AG149">
        <v>73.739699999999999</v>
      </c>
      <c r="AH149">
        <v>85.1</v>
      </c>
      <c r="AI149">
        <v>92.4</v>
      </c>
    </row>
    <row r="150" spans="2:35" x14ac:dyDescent="0.35">
      <c r="B150" s="2">
        <v>45124</v>
      </c>
      <c r="C150">
        <v>39.39</v>
      </c>
      <c r="D150">
        <v>41.45</v>
      </c>
      <c r="E150">
        <v>36.049999999999997</v>
      </c>
      <c r="F150">
        <v>164.18</v>
      </c>
      <c r="G150">
        <v>109.02</v>
      </c>
      <c r="H150">
        <v>104.97</v>
      </c>
      <c r="I150">
        <v>107.53</v>
      </c>
      <c r="J150">
        <v>116.8</v>
      </c>
      <c r="K150">
        <v>254.23</v>
      </c>
      <c r="L150">
        <v>88.62</v>
      </c>
      <c r="M150">
        <v>178.24</v>
      </c>
      <c r="N150">
        <v>363.18</v>
      </c>
      <c r="O150">
        <v>51.43</v>
      </c>
      <c r="P150">
        <v>159.82</v>
      </c>
      <c r="Q150">
        <v>131.1</v>
      </c>
      <c r="R150">
        <v>129.24</v>
      </c>
      <c r="S150">
        <v>175.63</v>
      </c>
      <c r="T150">
        <v>65.58</v>
      </c>
      <c r="U150">
        <v>74.06</v>
      </c>
      <c r="V150">
        <v>83.34</v>
      </c>
      <c r="W150">
        <v>31.97</v>
      </c>
      <c r="X150">
        <v>39.39</v>
      </c>
      <c r="Y150">
        <v>42.2</v>
      </c>
      <c r="Z150">
        <v>67.430000000000007</v>
      </c>
      <c r="AA150">
        <v>83.73</v>
      </c>
      <c r="AB150">
        <v>81.290000000000006</v>
      </c>
      <c r="AC150">
        <v>129.62</v>
      </c>
      <c r="AD150">
        <v>19.04</v>
      </c>
      <c r="AE150">
        <v>73.55</v>
      </c>
      <c r="AF150">
        <v>66.08</v>
      </c>
      <c r="AG150">
        <v>73.300399999999996</v>
      </c>
      <c r="AH150">
        <v>85.57</v>
      </c>
      <c r="AI150">
        <v>93.27</v>
      </c>
    </row>
    <row r="151" spans="2:35" x14ac:dyDescent="0.35">
      <c r="B151" s="2">
        <v>45121</v>
      </c>
      <c r="C151">
        <v>39.86</v>
      </c>
      <c r="D151">
        <v>40.86</v>
      </c>
      <c r="E151">
        <v>35.61</v>
      </c>
      <c r="F151">
        <v>162.68</v>
      </c>
      <c r="G151">
        <v>108.61</v>
      </c>
      <c r="H151">
        <v>104.6195</v>
      </c>
      <c r="I151">
        <v>106.42</v>
      </c>
      <c r="J151">
        <v>116.2</v>
      </c>
      <c r="K151">
        <v>254.54</v>
      </c>
      <c r="L151">
        <v>88.92</v>
      </c>
      <c r="M151">
        <v>175.99</v>
      </c>
      <c r="N151">
        <v>358.69</v>
      </c>
      <c r="O151">
        <v>50.373333000000002</v>
      </c>
      <c r="P151">
        <v>156.9</v>
      </c>
      <c r="Q151">
        <v>131.69999999999999</v>
      </c>
      <c r="R151">
        <v>128.24</v>
      </c>
      <c r="S151">
        <v>174.92</v>
      </c>
      <c r="T151">
        <v>65.209999999999994</v>
      </c>
      <c r="U151">
        <v>74.28</v>
      </c>
      <c r="V151">
        <v>83.26</v>
      </c>
      <c r="W151">
        <v>31.96</v>
      </c>
      <c r="X151">
        <v>39.86</v>
      </c>
      <c r="Y151">
        <v>42.47</v>
      </c>
      <c r="Z151">
        <v>67.94</v>
      </c>
      <c r="AA151">
        <v>83.64</v>
      </c>
      <c r="AB151">
        <v>81.45</v>
      </c>
      <c r="AC151">
        <v>129.07</v>
      </c>
      <c r="AD151">
        <v>18.62</v>
      </c>
      <c r="AE151">
        <v>70.72</v>
      </c>
      <c r="AF151">
        <v>66.849999999999994</v>
      </c>
      <c r="AG151">
        <v>74.33</v>
      </c>
      <c r="AH151">
        <v>86.13</v>
      </c>
      <c r="AI151">
        <v>93.51</v>
      </c>
    </row>
    <row r="152" spans="2:35" x14ac:dyDescent="0.35">
      <c r="B152" s="2">
        <v>45120</v>
      </c>
      <c r="C152">
        <v>40.57</v>
      </c>
      <c r="D152">
        <v>41.2</v>
      </c>
      <c r="E152">
        <v>36.25</v>
      </c>
      <c r="F152">
        <v>163.93</v>
      </c>
      <c r="G152">
        <v>108.93</v>
      </c>
      <c r="H152">
        <v>105.28</v>
      </c>
      <c r="I152">
        <v>106.77</v>
      </c>
      <c r="J152">
        <v>117.56</v>
      </c>
      <c r="K152">
        <v>256.73</v>
      </c>
      <c r="L152">
        <v>87.85</v>
      </c>
      <c r="M152">
        <v>176.25</v>
      </c>
      <c r="N152">
        <v>358.45</v>
      </c>
      <c r="O152">
        <v>51.046669999999999</v>
      </c>
      <c r="P152">
        <v>158.21</v>
      </c>
      <c r="Q152">
        <v>129.75</v>
      </c>
      <c r="R152">
        <v>128.30000000000001</v>
      </c>
      <c r="S152">
        <v>174.47</v>
      </c>
      <c r="T152">
        <v>65.819999999999993</v>
      </c>
      <c r="U152">
        <v>74.03</v>
      </c>
      <c r="V152">
        <v>83.75</v>
      </c>
      <c r="W152">
        <v>32.19</v>
      </c>
      <c r="X152">
        <v>40.57</v>
      </c>
      <c r="Y152">
        <v>42.88</v>
      </c>
      <c r="Z152">
        <v>68.84</v>
      </c>
      <c r="AA152">
        <v>83.94</v>
      </c>
      <c r="AB152">
        <v>83.66</v>
      </c>
      <c r="AC152">
        <v>133.86000000000001</v>
      </c>
      <c r="AD152">
        <v>18.89</v>
      </c>
      <c r="AE152">
        <v>72.12</v>
      </c>
      <c r="AF152">
        <v>67.11</v>
      </c>
      <c r="AG152">
        <v>77.209999999999994</v>
      </c>
      <c r="AH152">
        <v>86.3</v>
      </c>
      <c r="AI152">
        <v>93.58</v>
      </c>
    </row>
    <row r="153" spans="2:35" x14ac:dyDescent="0.35">
      <c r="B153" s="2">
        <v>45119</v>
      </c>
      <c r="C153">
        <v>39.51</v>
      </c>
      <c r="D153">
        <v>41.21</v>
      </c>
      <c r="E153">
        <v>35.64</v>
      </c>
      <c r="F153">
        <v>161.97</v>
      </c>
      <c r="G153">
        <v>108.79</v>
      </c>
      <c r="H153">
        <v>104.929</v>
      </c>
      <c r="I153">
        <v>106.015</v>
      </c>
      <c r="J153">
        <v>117.42</v>
      </c>
      <c r="K153">
        <v>256.41000000000003</v>
      </c>
      <c r="L153">
        <v>87.15</v>
      </c>
      <c r="M153">
        <v>173.98</v>
      </c>
      <c r="N153">
        <v>352.62</v>
      </c>
      <c r="O153">
        <v>49.583336000000003</v>
      </c>
      <c r="P153">
        <v>154.5</v>
      </c>
      <c r="Q153">
        <v>129.69999999999999</v>
      </c>
      <c r="R153">
        <v>127.96</v>
      </c>
      <c r="S153">
        <v>172.85</v>
      </c>
      <c r="T153">
        <v>66.31</v>
      </c>
      <c r="U153">
        <v>73.72</v>
      </c>
      <c r="V153">
        <v>83.1</v>
      </c>
      <c r="W153">
        <v>31.82</v>
      </c>
      <c r="X153">
        <v>39.51</v>
      </c>
      <c r="Y153">
        <v>41.93</v>
      </c>
      <c r="Z153">
        <v>68.06</v>
      </c>
      <c r="AA153">
        <v>83.14</v>
      </c>
      <c r="AB153">
        <v>83.98</v>
      </c>
      <c r="AC153">
        <v>133.51</v>
      </c>
      <c r="AD153">
        <v>18.63</v>
      </c>
      <c r="AE153">
        <v>71.319999999999993</v>
      </c>
      <c r="AF153">
        <v>66.88</v>
      </c>
      <c r="AG153">
        <v>77.771799999999999</v>
      </c>
      <c r="AH153">
        <v>85.75</v>
      </c>
      <c r="AI153">
        <v>92.84</v>
      </c>
    </row>
    <row r="154" spans="2:35" x14ac:dyDescent="0.35">
      <c r="B154" s="2">
        <v>45118</v>
      </c>
      <c r="C154">
        <v>38.119999999999997</v>
      </c>
      <c r="D154">
        <v>41.37</v>
      </c>
      <c r="E154">
        <v>35.22</v>
      </c>
      <c r="F154">
        <v>160.41</v>
      </c>
      <c r="G154">
        <v>108.98</v>
      </c>
      <c r="H154">
        <v>104.1</v>
      </c>
      <c r="I154">
        <v>106.19</v>
      </c>
      <c r="J154">
        <v>118.17</v>
      </c>
      <c r="K154">
        <v>256.39999999999998</v>
      </c>
      <c r="L154">
        <v>84.9</v>
      </c>
      <c r="M154">
        <v>172.03</v>
      </c>
      <c r="N154">
        <v>350.7</v>
      </c>
      <c r="O154">
        <v>49.309998</v>
      </c>
      <c r="P154">
        <v>151.32</v>
      </c>
      <c r="Q154">
        <v>130.05000000000001</v>
      </c>
      <c r="R154">
        <v>126.72</v>
      </c>
      <c r="S154">
        <v>171.31</v>
      </c>
      <c r="T154">
        <v>66.39</v>
      </c>
      <c r="U154">
        <v>73.55</v>
      </c>
      <c r="V154">
        <v>82.02</v>
      </c>
      <c r="W154">
        <v>30.24</v>
      </c>
      <c r="X154">
        <v>38.119999999999997</v>
      </c>
      <c r="Y154">
        <v>40.72</v>
      </c>
      <c r="Z154">
        <v>67.7</v>
      </c>
      <c r="AA154">
        <v>82.79</v>
      </c>
      <c r="AB154">
        <v>83.21</v>
      </c>
      <c r="AC154">
        <v>133.03</v>
      </c>
      <c r="AD154">
        <v>18.22</v>
      </c>
      <c r="AE154">
        <v>69.36</v>
      </c>
      <c r="AF154">
        <v>65.92</v>
      </c>
      <c r="AG154">
        <v>77.838999999999999</v>
      </c>
      <c r="AH154">
        <v>85.29</v>
      </c>
      <c r="AI154">
        <v>92.4</v>
      </c>
    </row>
    <row r="155" spans="2:35" x14ac:dyDescent="0.35">
      <c r="B155" s="2">
        <v>45117</v>
      </c>
      <c r="C155">
        <v>37.729999999999997</v>
      </c>
      <c r="D155">
        <v>40.92</v>
      </c>
      <c r="E155">
        <v>34.659999999999997</v>
      </c>
      <c r="F155">
        <v>158.12</v>
      </c>
      <c r="G155">
        <v>107.71</v>
      </c>
      <c r="H155">
        <v>103.47</v>
      </c>
      <c r="I155">
        <v>105.21</v>
      </c>
      <c r="J155">
        <v>116.75</v>
      </c>
      <c r="K155">
        <v>252.29</v>
      </c>
      <c r="L155">
        <v>84.23</v>
      </c>
      <c r="M155">
        <v>171.66</v>
      </c>
      <c r="N155">
        <v>345.61</v>
      </c>
      <c r="O155">
        <v>49.246670000000002</v>
      </c>
      <c r="P155">
        <v>151.16</v>
      </c>
      <c r="Q155">
        <v>130.02000000000001</v>
      </c>
      <c r="R155">
        <v>126.65</v>
      </c>
      <c r="S155">
        <v>169.89</v>
      </c>
      <c r="T155">
        <v>65.05</v>
      </c>
      <c r="U155">
        <v>73.44</v>
      </c>
      <c r="V155">
        <v>81.22</v>
      </c>
      <c r="W155">
        <v>30.04</v>
      </c>
      <c r="X155">
        <v>37.729999999999997</v>
      </c>
      <c r="Y155">
        <v>40.11</v>
      </c>
      <c r="Z155">
        <v>67.489999999999995</v>
      </c>
      <c r="AA155">
        <v>81.540000000000006</v>
      </c>
      <c r="AB155">
        <v>81.42</v>
      </c>
      <c r="AC155">
        <v>129.81</v>
      </c>
      <c r="AD155">
        <v>18.149999999999999</v>
      </c>
      <c r="AE155">
        <v>69.37</v>
      </c>
      <c r="AF155">
        <v>65.11</v>
      </c>
      <c r="AG155">
        <v>77.3</v>
      </c>
      <c r="AH155">
        <v>84.09</v>
      </c>
      <c r="AI155">
        <v>91.11</v>
      </c>
    </row>
    <row r="156" spans="2:35" x14ac:dyDescent="0.35">
      <c r="B156" s="2">
        <v>45114</v>
      </c>
      <c r="C156">
        <v>37.299999999999997</v>
      </c>
      <c r="D156">
        <v>41.05</v>
      </c>
      <c r="E156">
        <v>34.479999999999997</v>
      </c>
      <c r="F156">
        <v>157.19</v>
      </c>
      <c r="G156">
        <v>106.2</v>
      </c>
      <c r="H156">
        <v>102.08</v>
      </c>
      <c r="I156">
        <v>103.57</v>
      </c>
      <c r="J156">
        <v>116.04</v>
      </c>
      <c r="K156">
        <v>249.84</v>
      </c>
      <c r="L156">
        <v>81.94</v>
      </c>
      <c r="M156">
        <v>171.21</v>
      </c>
      <c r="N156">
        <v>339.73</v>
      </c>
      <c r="O156">
        <v>48.303336999999999</v>
      </c>
      <c r="P156">
        <v>149.05000000000001</v>
      </c>
      <c r="Q156">
        <v>129</v>
      </c>
      <c r="R156">
        <v>124.38</v>
      </c>
      <c r="S156">
        <v>169.37</v>
      </c>
      <c r="T156">
        <v>63.87</v>
      </c>
      <c r="U156">
        <v>73.459999999999994</v>
      </c>
      <c r="V156">
        <v>81.239999999999995</v>
      </c>
      <c r="W156">
        <v>29.45</v>
      </c>
      <c r="X156">
        <v>37.299999999999997</v>
      </c>
      <c r="Y156">
        <v>40.11</v>
      </c>
      <c r="Z156">
        <v>66.73</v>
      </c>
      <c r="AA156">
        <v>82.15</v>
      </c>
      <c r="AB156">
        <v>80.790000000000006</v>
      </c>
      <c r="AC156">
        <v>128.72</v>
      </c>
      <c r="AD156">
        <v>17.91</v>
      </c>
      <c r="AE156">
        <v>68.05</v>
      </c>
      <c r="AF156">
        <v>65.39</v>
      </c>
      <c r="AG156">
        <v>77.19</v>
      </c>
      <c r="AH156">
        <v>83.73</v>
      </c>
      <c r="AI156">
        <v>90.69</v>
      </c>
    </row>
    <row r="157" spans="2:35" x14ac:dyDescent="0.35">
      <c r="B157" s="2">
        <v>45113</v>
      </c>
      <c r="C157">
        <v>36.47</v>
      </c>
      <c r="D157">
        <v>40.68</v>
      </c>
      <c r="E157">
        <v>33.78</v>
      </c>
      <c r="F157">
        <v>156.61000000000001</v>
      </c>
      <c r="G157">
        <v>105.96</v>
      </c>
      <c r="H157">
        <v>101.29</v>
      </c>
      <c r="I157">
        <v>103.05</v>
      </c>
      <c r="J157">
        <v>116.09</v>
      </c>
      <c r="K157">
        <v>247.52</v>
      </c>
      <c r="L157">
        <v>81.760000000000005</v>
      </c>
      <c r="M157">
        <v>171.96</v>
      </c>
      <c r="N157">
        <v>340.43</v>
      </c>
      <c r="O157">
        <v>48.27</v>
      </c>
      <c r="P157">
        <v>148.91</v>
      </c>
      <c r="Q157">
        <v>130.52000000000001</v>
      </c>
      <c r="R157">
        <v>125.45</v>
      </c>
      <c r="S157">
        <v>169.16</v>
      </c>
      <c r="T157">
        <v>63.26</v>
      </c>
      <c r="U157">
        <v>74.430000000000007</v>
      </c>
      <c r="V157">
        <v>80.540000000000006</v>
      </c>
      <c r="W157">
        <v>29.07</v>
      </c>
      <c r="X157">
        <v>36.47</v>
      </c>
      <c r="Y157">
        <v>39.47</v>
      </c>
      <c r="Z157">
        <v>65.52</v>
      </c>
      <c r="AA157">
        <v>80.790000000000006</v>
      </c>
      <c r="AB157">
        <v>79.09</v>
      </c>
      <c r="AC157">
        <v>125.17</v>
      </c>
      <c r="AD157">
        <v>17.7</v>
      </c>
      <c r="AE157">
        <v>67.36</v>
      </c>
      <c r="AF157">
        <v>65.87</v>
      </c>
      <c r="AG157">
        <v>76.44</v>
      </c>
      <c r="AH157">
        <v>83.92</v>
      </c>
      <c r="AI157">
        <v>91.08</v>
      </c>
    </row>
    <row r="158" spans="2:35" x14ac:dyDescent="0.35">
      <c r="B158" s="2">
        <v>45112</v>
      </c>
      <c r="C158">
        <v>37.69</v>
      </c>
      <c r="D158">
        <v>40.65</v>
      </c>
      <c r="E158">
        <v>34.19</v>
      </c>
      <c r="F158">
        <v>158.67269999999999</v>
      </c>
      <c r="G158">
        <v>106.76</v>
      </c>
      <c r="H158">
        <v>102.58</v>
      </c>
      <c r="I158">
        <v>103.95</v>
      </c>
      <c r="J158">
        <v>116.73</v>
      </c>
      <c r="K158">
        <v>250.67</v>
      </c>
      <c r="L158">
        <v>84.04</v>
      </c>
      <c r="M158">
        <v>172.42</v>
      </c>
      <c r="N158">
        <v>344.03</v>
      </c>
      <c r="O158">
        <v>49.13</v>
      </c>
      <c r="P158">
        <v>150.69999999999999</v>
      </c>
      <c r="Q158">
        <v>131.57</v>
      </c>
      <c r="R158">
        <v>127.03</v>
      </c>
      <c r="S158">
        <v>171.93</v>
      </c>
      <c r="T158">
        <v>64.069999999999993</v>
      </c>
      <c r="U158">
        <v>74.62</v>
      </c>
      <c r="V158">
        <v>81.13</v>
      </c>
      <c r="W158">
        <v>29.83</v>
      </c>
      <c r="X158">
        <v>37.69</v>
      </c>
      <c r="Y158">
        <v>40.4</v>
      </c>
      <c r="Z158">
        <v>66.72</v>
      </c>
      <c r="AA158">
        <v>81.92</v>
      </c>
      <c r="AB158">
        <v>80.91</v>
      </c>
      <c r="AC158">
        <v>128.4</v>
      </c>
      <c r="AD158">
        <v>18.11</v>
      </c>
      <c r="AE158">
        <v>69.790000000000006</v>
      </c>
      <c r="AF158">
        <v>66.680000000000007</v>
      </c>
      <c r="AG158">
        <v>77.260000000000005</v>
      </c>
      <c r="AH158">
        <v>84.57</v>
      </c>
      <c r="AI158">
        <v>91.54</v>
      </c>
    </row>
    <row r="159" spans="2:35" x14ac:dyDescent="0.35">
      <c r="B159" s="2">
        <v>45110</v>
      </c>
      <c r="C159">
        <v>38.21</v>
      </c>
      <c r="D159">
        <v>40.9</v>
      </c>
      <c r="E159">
        <v>34.54</v>
      </c>
      <c r="F159">
        <v>159.31</v>
      </c>
      <c r="G159">
        <v>107.34</v>
      </c>
      <c r="H159">
        <v>104.45</v>
      </c>
      <c r="I159">
        <v>105.14</v>
      </c>
      <c r="J159">
        <v>116.92</v>
      </c>
      <c r="K159">
        <v>251.94</v>
      </c>
      <c r="L159">
        <v>84.98</v>
      </c>
      <c r="M159">
        <v>173.49</v>
      </c>
      <c r="N159">
        <v>344.1</v>
      </c>
      <c r="O159">
        <v>49.22</v>
      </c>
      <c r="P159">
        <v>153.6</v>
      </c>
      <c r="Q159">
        <v>131.63999999999999</v>
      </c>
      <c r="R159">
        <v>126.81</v>
      </c>
      <c r="S159">
        <v>171.86</v>
      </c>
      <c r="T159">
        <v>64.319999999999993</v>
      </c>
      <c r="U159">
        <v>74.75</v>
      </c>
      <c r="V159">
        <v>83.18</v>
      </c>
      <c r="W159">
        <v>30.69</v>
      </c>
      <c r="X159">
        <v>38.21</v>
      </c>
      <c r="Y159">
        <v>41.08</v>
      </c>
      <c r="Z159">
        <v>66.849999999999994</v>
      </c>
      <c r="AA159">
        <v>82.37</v>
      </c>
      <c r="AB159">
        <v>81.36</v>
      </c>
      <c r="AC159">
        <v>129.01</v>
      </c>
      <c r="AD159">
        <v>18.399999999999999</v>
      </c>
      <c r="AE159">
        <v>71.42</v>
      </c>
      <c r="AF159">
        <v>65.930000000000007</v>
      </c>
      <c r="AG159">
        <v>77.81</v>
      </c>
      <c r="AH159">
        <v>84.38</v>
      </c>
      <c r="AI159">
        <v>91.49</v>
      </c>
    </row>
    <row r="160" spans="2:35" x14ac:dyDescent="0.35">
      <c r="B160" s="2">
        <v>45107</v>
      </c>
      <c r="C160">
        <v>37.65</v>
      </c>
      <c r="D160">
        <v>40.880000000000003</v>
      </c>
      <c r="E160">
        <v>33.85</v>
      </c>
      <c r="F160">
        <v>157.99</v>
      </c>
      <c r="G160">
        <v>107.32</v>
      </c>
      <c r="H160">
        <v>104.1</v>
      </c>
      <c r="I160">
        <v>105.23</v>
      </c>
      <c r="J160">
        <v>116.67</v>
      </c>
      <c r="K160">
        <v>249.82</v>
      </c>
      <c r="L160">
        <v>85.44</v>
      </c>
      <c r="M160">
        <v>173.86</v>
      </c>
      <c r="N160">
        <v>345.91</v>
      </c>
      <c r="O160">
        <v>49.076667999999998</v>
      </c>
      <c r="P160">
        <v>152.25</v>
      </c>
      <c r="Q160">
        <v>132.72999999999999</v>
      </c>
      <c r="R160">
        <v>126.96</v>
      </c>
      <c r="S160">
        <v>169.81</v>
      </c>
      <c r="T160">
        <v>63.75</v>
      </c>
      <c r="U160">
        <v>74.17</v>
      </c>
      <c r="V160">
        <v>82.87</v>
      </c>
      <c r="W160">
        <v>30.11</v>
      </c>
      <c r="X160">
        <v>37.65</v>
      </c>
      <c r="Y160">
        <v>40.46</v>
      </c>
      <c r="Z160">
        <v>65.02</v>
      </c>
      <c r="AA160">
        <v>81.73</v>
      </c>
      <c r="AB160">
        <v>81.17</v>
      </c>
      <c r="AC160">
        <v>128.83000000000001</v>
      </c>
      <c r="AD160">
        <v>18.399999999999999</v>
      </c>
      <c r="AE160">
        <v>71.42</v>
      </c>
      <c r="AF160">
        <v>65.44</v>
      </c>
      <c r="AG160">
        <v>77.59</v>
      </c>
      <c r="AH160">
        <v>83.56</v>
      </c>
      <c r="AI160">
        <v>90.44</v>
      </c>
    </row>
    <row r="161" spans="2:35" x14ac:dyDescent="0.35">
      <c r="B161" s="2">
        <v>45106</v>
      </c>
      <c r="C161">
        <v>37.01</v>
      </c>
      <c r="D161">
        <v>40.61</v>
      </c>
      <c r="E161">
        <v>33.89</v>
      </c>
      <c r="F161">
        <v>156.94999999999999</v>
      </c>
      <c r="G161">
        <v>106.41</v>
      </c>
      <c r="H161">
        <v>103.98</v>
      </c>
      <c r="I161">
        <v>104.69</v>
      </c>
      <c r="J161">
        <v>116.36</v>
      </c>
      <c r="K161">
        <v>248.18</v>
      </c>
      <c r="L161">
        <v>84.72</v>
      </c>
      <c r="M161">
        <v>171.14</v>
      </c>
      <c r="N161">
        <v>342</v>
      </c>
      <c r="O161">
        <v>48.18</v>
      </c>
      <c r="P161">
        <v>149.91999999999999</v>
      </c>
      <c r="Q161">
        <v>131.38</v>
      </c>
      <c r="R161">
        <v>125.95</v>
      </c>
      <c r="S161">
        <v>167.68</v>
      </c>
      <c r="T161">
        <v>63.44</v>
      </c>
      <c r="U161">
        <v>73.53</v>
      </c>
      <c r="V161">
        <v>82.1</v>
      </c>
      <c r="W161">
        <v>29.62</v>
      </c>
      <c r="X161">
        <v>37.01</v>
      </c>
      <c r="Y161">
        <v>40.200000000000003</v>
      </c>
      <c r="Z161">
        <v>63.6</v>
      </c>
      <c r="AA161">
        <v>81.099999999999994</v>
      </c>
      <c r="AB161">
        <v>80.650000000000006</v>
      </c>
      <c r="AC161">
        <v>128.07</v>
      </c>
      <c r="AD161">
        <v>17.95</v>
      </c>
      <c r="AE161">
        <v>68.92</v>
      </c>
      <c r="AF161">
        <v>64.72</v>
      </c>
      <c r="AG161">
        <v>77.180000000000007</v>
      </c>
      <c r="AH161">
        <v>83.1</v>
      </c>
      <c r="AI161">
        <v>89.94</v>
      </c>
    </row>
    <row r="162" spans="2:35" x14ac:dyDescent="0.35">
      <c r="B162" s="2">
        <v>45105</v>
      </c>
      <c r="C162">
        <v>37.49</v>
      </c>
      <c r="D162">
        <v>40.01</v>
      </c>
      <c r="E162">
        <v>33.31</v>
      </c>
      <c r="F162">
        <v>153.88999999999999</v>
      </c>
      <c r="G162">
        <v>105.39</v>
      </c>
      <c r="H162">
        <v>102.07389999999999</v>
      </c>
      <c r="I162">
        <v>104.08</v>
      </c>
      <c r="J162">
        <v>114.75</v>
      </c>
      <c r="K162">
        <v>248.14</v>
      </c>
      <c r="L162">
        <v>84.67</v>
      </c>
      <c r="M162">
        <v>170.84</v>
      </c>
      <c r="N162">
        <v>342.05</v>
      </c>
      <c r="O162">
        <v>47.506667999999998</v>
      </c>
      <c r="P162">
        <v>150.13999999999999</v>
      </c>
      <c r="Q162">
        <v>130.53</v>
      </c>
      <c r="R162">
        <v>126.25</v>
      </c>
      <c r="S162">
        <v>167.5</v>
      </c>
      <c r="T162">
        <v>63.08</v>
      </c>
      <c r="U162">
        <v>73.599999999999994</v>
      </c>
      <c r="V162">
        <v>81.08</v>
      </c>
      <c r="W162">
        <v>29.22</v>
      </c>
      <c r="X162">
        <v>37.49</v>
      </c>
      <c r="Y162">
        <v>40.01</v>
      </c>
      <c r="Z162">
        <v>63.55</v>
      </c>
      <c r="AA162">
        <v>80.709999999999994</v>
      </c>
      <c r="AB162">
        <v>79.73</v>
      </c>
      <c r="AC162">
        <v>125.64</v>
      </c>
      <c r="AD162">
        <v>18.03</v>
      </c>
      <c r="AE162">
        <v>69.63</v>
      </c>
      <c r="AF162">
        <v>64.72</v>
      </c>
      <c r="AG162">
        <v>76.099999999999994</v>
      </c>
      <c r="AH162">
        <v>83.11</v>
      </c>
      <c r="AI162">
        <v>88.85</v>
      </c>
    </row>
    <row r="163" spans="2:35" x14ac:dyDescent="0.35">
      <c r="B163" s="2">
        <v>45104</v>
      </c>
      <c r="C163">
        <v>38.090000000000003</v>
      </c>
      <c r="D163">
        <v>40.32</v>
      </c>
      <c r="E163">
        <v>33.380000000000003</v>
      </c>
      <c r="F163">
        <v>153.94999999999999</v>
      </c>
      <c r="G163">
        <v>105.39</v>
      </c>
      <c r="H163">
        <v>102.00449999999999</v>
      </c>
      <c r="I163">
        <v>103.61</v>
      </c>
      <c r="J163">
        <v>114.88</v>
      </c>
      <c r="K163">
        <v>246.01</v>
      </c>
      <c r="L163">
        <v>84.88</v>
      </c>
      <c r="M163">
        <v>170.74</v>
      </c>
      <c r="N163">
        <v>340.3</v>
      </c>
      <c r="O163">
        <v>47.210003</v>
      </c>
      <c r="P163">
        <v>151.51</v>
      </c>
      <c r="Q163">
        <v>130.94999999999999</v>
      </c>
      <c r="R163">
        <v>125.53</v>
      </c>
      <c r="S163">
        <v>166.84</v>
      </c>
      <c r="T163">
        <v>63.02</v>
      </c>
      <c r="U163">
        <v>74.099999999999994</v>
      </c>
      <c r="V163">
        <v>81.64</v>
      </c>
      <c r="W163">
        <v>29.65</v>
      </c>
      <c r="X163">
        <v>38.090000000000003</v>
      </c>
      <c r="Y163">
        <v>40.549999999999997</v>
      </c>
      <c r="Z163">
        <v>63.72</v>
      </c>
      <c r="AA163">
        <v>81.16</v>
      </c>
      <c r="AB163">
        <v>78.930000000000007</v>
      </c>
      <c r="AC163">
        <v>124.23</v>
      </c>
      <c r="AD163">
        <v>17.98</v>
      </c>
      <c r="AE163">
        <v>69.2</v>
      </c>
      <c r="AF163">
        <v>65.69</v>
      </c>
      <c r="AG163">
        <v>75.637500000000003</v>
      </c>
      <c r="AH163">
        <v>82.99</v>
      </c>
      <c r="AI163">
        <v>89.27</v>
      </c>
    </row>
    <row r="164" spans="2:35" x14ac:dyDescent="0.35">
      <c r="B164" s="2">
        <v>45103</v>
      </c>
      <c r="C164">
        <v>37.99</v>
      </c>
      <c r="D164">
        <v>39.75</v>
      </c>
      <c r="E164">
        <v>32.96</v>
      </c>
      <c r="F164">
        <v>152.44</v>
      </c>
      <c r="G164">
        <v>104.14</v>
      </c>
      <c r="H164">
        <v>100.3</v>
      </c>
      <c r="I164">
        <v>101.56</v>
      </c>
      <c r="J164">
        <v>113.47</v>
      </c>
      <c r="K164">
        <v>240.9</v>
      </c>
      <c r="L164">
        <v>82.27</v>
      </c>
      <c r="M164">
        <v>167.44</v>
      </c>
      <c r="N164">
        <v>333.84</v>
      </c>
      <c r="O164">
        <v>45.673335999999999</v>
      </c>
      <c r="P164">
        <v>146.85</v>
      </c>
      <c r="Q164">
        <v>131.25</v>
      </c>
      <c r="R164">
        <v>127.07</v>
      </c>
      <c r="S164">
        <v>163.33000000000001</v>
      </c>
      <c r="T164">
        <v>61.96</v>
      </c>
      <c r="U164">
        <v>73.88</v>
      </c>
      <c r="V164">
        <v>80.5</v>
      </c>
      <c r="W164">
        <v>30.07</v>
      </c>
      <c r="X164">
        <v>37.99</v>
      </c>
      <c r="Y164">
        <v>40.03</v>
      </c>
      <c r="Z164">
        <v>62.7</v>
      </c>
      <c r="AA164">
        <v>81.010000000000005</v>
      </c>
      <c r="AB164">
        <v>78.75</v>
      </c>
      <c r="AC164">
        <v>123.56</v>
      </c>
      <c r="AD164">
        <v>17.82</v>
      </c>
      <c r="AE164">
        <v>68.41</v>
      </c>
      <c r="AF164">
        <v>65.67</v>
      </c>
      <c r="AG164">
        <v>73.989999999999995</v>
      </c>
      <c r="AH164">
        <v>81.98</v>
      </c>
      <c r="AI164">
        <v>88.13</v>
      </c>
    </row>
    <row r="165" spans="2:35" x14ac:dyDescent="0.35">
      <c r="B165" s="2">
        <v>45100</v>
      </c>
      <c r="C165">
        <v>37.39</v>
      </c>
      <c r="D165">
        <v>39.54</v>
      </c>
      <c r="E165">
        <v>32.61</v>
      </c>
      <c r="F165">
        <v>152.53</v>
      </c>
      <c r="G165">
        <v>103.28</v>
      </c>
      <c r="H165">
        <v>99.69</v>
      </c>
      <c r="I165">
        <v>100.91</v>
      </c>
      <c r="J165">
        <v>113.65</v>
      </c>
      <c r="K165">
        <v>237.43</v>
      </c>
      <c r="L165">
        <v>82.23</v>
      </c>
      <c r="M165">
        <v>168.65</v>
      </c>
      <c r="N165">
        <v>336.71</v>
      </c>
      <c r="O165">
        <v>46.200004999999997</v>
      </c>
      <c r="P165">
        <v>147.53</v>
      </c>
      <c r="Q165">
        <v>132</v>
      </c>
      <c r="R165">
        <v>128.5</v>
      </c>
      <c r="S165">
        <v>165.45</v>
      </c>
      <c r="T165">
        <v>61.83</v>
      </c>
      <c r="U165">
        <v>73.78</v>
      </c>
      <c r="V165">
        <v>79.67</v>
      </c>
      <c r="W165">
        <v>29.79</v>
      </c>
      <c r="X165">
        <v>37.39</v>
      </c>
      <c r="Y165">
        <v>39.75</v>
      </c>
      <c r="Z165">
        <v>62.46</v>
      </c>
      <c r="AA165">
        <v>80.53</v>
      </c>
      <c r="AB165">
        <v>77.36</v>
      </c>
      <c r="AC165">
        <v>121.68</v>
      </c>
      <c r="AD165">
        <v>17.78</v>
      </c>
      <c r="AE165">
        <v>68.040000000000006</v>
      </c>
      <c r="AF165">
        <v>65.03</v>
      </c>
      <c r="AG165">
        <v>73.135900000000007</v>
      </c>
      <c r="AH165">
        <v>80.13</v>
      </c>
      <c r="AI165">
        <v>85.8</v>
      </c>
    </row>
    <row r="166" spans="2:35" x14ac:dyDescent="0.35">
      <c r="B166" s="2">
        <v>45099</v>
      </c>
      <c r="C166">
        <v>38.450000000000003</v>
      </c>
      <c r="D166">
        <v>39.96</v>
      </c>
      <c r="E166">
        <v>32.99</v>
      </c>
      <c r="F166">
        <v>153.16999999999999</v>
      </c>
      <c r="G166">
        <v>104.07</v>
      </c>
      <c r="H166">
        <v>101.08629999999999</v>
      </c>
      <c r="I166">
        <v>101.87</v>
      </c>
      <c r="J166">
        <v>114.51</v>
      </c>
      <c r="K166">
        <v>239.63</v>
      </c>
      <c r="L166">
        <v>81.84</v>
      </c>
      <c r="M166">
        <v>170.5</v>
      </c>
      <c r="N166">
        <v>339.53</v>
      </c>
      <c r="O166">
        <v>46.86</v>
      </c>
      <c r="P166">
        <v>150.08000000000001</v>
      </c>
      <c r="Q166">
        <v>132.44</v>
      </c>
      <c r="R166">
        <v>129.85</v>
      </c>
      <c r="S166">
        <v>167.39</v>
      </c>
      <c r="T166">
        <v>62.3</v>
      </c>
      <c r="U166">
        <v>74.27</v>
      </c>
      <c r="V166">
        <v>80.319999999999993</v>
      </c>
      <c r="W166">
        <v>29.85</v>
      </c>
      <c r="X166">
        <v>38.450000000000003</v>
      </c>
      <c r="Y166">
        <v>40.590000000000003</v>
      </c>
      <c r="Z166">
        <v>64.010000000000005</v>
      </c>
      <c r="AA166">
        <v>81.819999999999993</v>
      </c>
      <c r="AB166">
        <v>77.92</v>
      </c>
      <c r="AC166">
        <v>122.72</v>
      </c>
      <c r="AD166">
        <v>18.079999999999998</v>
      </c>
      <c r="AE166">
        <v>68.930000000000007</v>
      </c>
      <c r="AF166">
        <v>66</v>
      </c>
      <c r="AG166">
        <v>74.23</v>
      </c>
      <c r="AH166">
        <v>81.25</v>
      </c>
      <c r="AI166">
        <v>87.15</v>
      </c>
    </row>
    <row r="167" spans="2:35" x14ac:dyDescent="0.35">
      <c r="B167" s="2">
        <v>45098</v>
      </c>
      <c r="C167">
        <v>38.64</v>
      </c>
      <c r="D167">
        <v>40.04</v>
      </c>
      <c r="E167">
        <v>34.03</v>
      </c>
      <c r="F167">
        <v>155.04</v>
      </c>
      <c r="G167">
        <v>104.83</v>
      </c>
      <c r="H167">
        <v>101.9044</v>
      </c>
      <c r="I167">
        <v>102.24</v>
      </c>
      <c r="J167">
        <v>116.3</v>
      </c>
      <c r="K167">
        <v>239.49</v>
      </c>
      <c r="L167">
        <v>82.02</v>
      </c>
      <c r="M167">
        <v>169.12</v>
      </c>
      <c r="N167">
        <v>337.68</v>
      </c>
      <c r="O167">
        <v>46.643332999999998</v>
      </c>
      <c r="P167">
        <v>149.34</v>
      </c>
      <c r="Q167">
        <v>131.54</v>
      </c>
      <c r="R167">
        <v>129.82</v>
      </c>
      <c r="S167">
        <v>165.28</v>
      </c>
      <c r="T167">
        <v>62.23</v>
      </c>
      <c r="U167">
        <v>73.84</v>
      </c>
      <c r="V167">
        <v>80.510000000000005</v>
      </c>
      <c r="W167">
        <v>30.06</v>
      </c>
      <c r="X167">
        <v>38.64</v>
      </c>
      <c r="Y167">
        <v>40.98</v>
      </c>
      <c r="Z167">
        <v>64.58</v>
      </c>
      <c r="AA167">
        <v>82.41</v>
      </c>
      <c r="AB167">
        <v>78.98</v>
      </c>
      <c r="AC167">
        <v>125.09</v>
      </c>
      <c r="AD167">
        <v>18.27</v>
      </c>
      <c r="AE167">
        <v>69.64</v>
      </c>
      <c r="AF167">
        <v>66.510000000000005</v>
      </c>
      <c r="AG167">
        <v>74.694400000000002</v>
      </c>
      <c r="AH167">
        <v>82.43</v>
      </c>
      <c r="AI167">
        <v>88.62</v>
      </c>
    </row>
    <row r="168" spans="2:35" x14ac:dyDescent="0.35">
      <c r="B168" s="2">
        <v>45097</v>
      </c>
      <c r="C168">
        <v>38.46</v>
      </c>
      <c r="D168">
        <v>39.92</v>
      </c>
      <c r="E168">
        <v>34.26</v>
      </c>
      <c r="F168">
        <v>155.59</v>
      </c>
      <c r="G168">
        <v>104.25</v>
      </c>
      <c r="H168">
        <v>101.1631</v>
      </c>
      <c r="I168">
        <v>101.26</v>
      </c>
      <c r="J168">
        <v>115.24</v>
      </c>
      <c r="K168">
        <v>239.36</v>
      </c>
      <c r="L168">
        <v>81.540000000000006</v>
      </c>
      <c r="M168">
        <v>171.66</v>
      </c>
      <c r="N168">
        <v>344.04</v>
      </c>
      <c r="O168">
        <v>47.05</v>
      </c>
      <c r="P168">
        <v>152.84</v>
      </c>
      <c r="Q168">
        <v>131.52000000000001</v>
      </c>
      <c r="R168">
        <v>130.38</v>
      </c>
      <c r="S168">
        <v>167.29</v>
      </c>
      <c r="T168">
        <v>62.07</v>
      </c>
      <c r="U168">
        <v>73.58</v>
      </c>
      <c r="V168">
        <v>80.25</v>
      </c>
      <c r="W168">
        <v>30.14</v>
      </c>
      <c r="X168">
        <v>38.46</v>
      </c>
      <c r="Y168">
        <v>40.98</v>
      </c>
      <c r="Z168">
        <v>65.349999999999994</v>
      </c>
      <c r="AA168">
        <v>81.55</v>
      </c>
      <c r="AB168">
        <v>78.36</v>
      </c>
      <c r="AC168">
        <v>123.83</v>
      </c>
      <c r="AD168">
        <v>18.37</v>
      </c>
      <c r="AE168">
        <v>70.5</v>
      </c>
      <c r="AF168">
        <v>65.98</v>
      </c>
      <c r="AG168">
        <v>76.099999999999994</v>
      </c>
      <c r="AH168">
        <v>82.93</v>
      </c>
      <c r="AI168">
        <v>89.13</v>
      </c>
    </row>
    <row r="169" spans="2:35" x14ac:dyDescent="0.35">
      <c r="B169" s="2">
        <v>45093</v>
      </c>
      <c r="C169">
        <v>39.56</v>
      </c>
      <c r="D169">
        <v>40.369999999999997</v>
      </c>
      <c r="E169">
        <v>34.590000000000003</v>
      </c>
      <c r="F169">
        <v>156.99</v>
      </c>
      <c r="G169">
        <v>105.45</v>
      </c>
      <c r="H169">
        <v>101.13030000000001</v>
      </c>
      <c r="I169">
        <v>101.4842</v>
      </c>
      <c r="J169">
        <v>115.88</v>
      </c>
      <c r="K169">
        <v>242.44</v>
      </c>
      <c r="L169">
        <v>80.73</v>
      </c>
      <c r="M169">
        <v>173.19</v>
      </c>
      <c r="N169">
        <v>347.29</v>
      </c>
      <c r="O169">
        <v>47.260002</v>
      </c>
      <c r="P169">
        <v>153.38</v>
      </c>
      <c r="Q169">
        <v>132.21</v>
      </c>
      <c r="R169">
        <v>131.30000000000001</v>
      </c>
      <c r="S169">
        <v>166.38</v>
      </c>
      <c r="T169">
        <v>62.66</v>
      </c>
      <c r="U169">
        <v>74.67</v>
      </c>
      <c r="V169">
        <v>81.75</v>
      </c>
      <c r="W169">
        <v>31.39</v>
      </c>
      <c r="X169">
        <v>39.56</v>
      </c>
      <c r="Y169">
        <v>41.99</v>
      </c>
      <c r="Z169">
        <v>66.31</v>
      </c>
      <c r="AA169">
        <v>82.97</v>
      </c>
      <c r="AB169">
        <v>80.86</v>
      </c>
      <c r="AC169">
        <v>127.74</v>
      </c>
      <c r="AD169">
        <v>18.760000000000002</v>
      </c>
      <c r="AE169">
        <v>72.790000000000006</v>
      </c>
      <c r="AF169">
        <v>67.3</v>
      </c>
      <c r="AG169">
        <v>77.099999999999994</v>
      </c>
      <c r="AH169">
        <v>83.92</v>
      </c>
      <c r="AI169">
        <v>91.11</v>
      </c>
    </row>
    <row r="170" spans="2:35" x14ac:dyDescent="0.35">
      <c r="B170" s="2">
        <v>45092</v>
      </c>
      <c r="C170">
        <v>39.71</v>
      </c>
      <c r="D170">
        <v>40.229999999999997</v>
      </c>
      <c r="E170">
        <v>34.909999999999997</v>
      </c>
      <c r="F170">
        <v>157.9</v>
      </c>
      <c r="G170">
        <v>105.62</v>
      </c>
      <c r="H170">
        <v>101.28</v>
      </c>
      <c r="I170">
        <v>101.91</v>
      </c>
      <c r="J170">
        <v>115.74</v>
      </c>
      <c r="K170">
        <v>243.56</v>
      </c>
      <c r="L170">
        <v>80.81</v>
      </c>
      <c r="M170">
        <v>174.63</v>
      </c>
      <c r="N170">
        <v>349.4</v>
      </c>
      <c r="O170">
        <v>47.583336000000003</v>
      </c>
      <c r="P170">
        <v>154.47999999999999</v>
      </c>
      <c r="Q170">
        <v>132.22</v>
      </c>
      <c r="R170">
        <v>131.81</v>
      </c>
      <c r="S170">
        <v>166.63</v>
      </c>
      <c r="T170">
        <v>63.71</v>
      </c>
      <c r="U170">
        <v>74.58</v>
      </c>
      <c r="V170">
        <v>81.55</v>
      </c>
      <c r="W170">
        <v>31</v>
      </c>
      <c r="X170">
        <v>39.71</v>
      </c>
      <c r="Y170">
        <v>42.28</v>
      </c>
      <c r="Z170">
        <v>66.27</v>
      </c>
      <c r="AA170">
        <v>82.8</v>
      </c>
      <c r="AB170">
        <v>80.98</v>
      </c>
      <c r="AC170">
        <v>127.19</v>
      </c>
      <c r="AD170">
        <v>18.87</v>
      </c>
      <c r="AE170">
        <v>73.2</v>
      </c>
      <c r="AF170">
        <v>66.94</v>
      </c>
      <c r="AG170">
        <v>77.372799999999998</v>
      </c>
      <c r="AH170">
        <v>83.98</v>
      </c>
      <c r="AI170">
        <v>90.86</v>
      </c>
    </row>
    <row r="171" spans="2:35" x14ac:dyDescent="0.35">
      <c r="B171" s="2">
        <v>45091</v>
      </c>
      <c r="C171">
        <v>39.270000000000003</v>
      </c>
      <c r="D171">
        <v>39.71</v>
      </c>
      <c r="E171">
        <v>34.130000000000003</v>
      </c>
      <c r="F171">
        <v>155.81</v>
      </c>
      <c r="G171">
        <v>104.05</v>
      </c>
      <c r="H171">
        <v>100.48</v>
      </c>
      <c r="I171">
        <v>100.63249999999999</v>
      </c>
      <c r="J171">
        <v>114.5</v>
      </c>
      <c r="K171">
        <v>239.02</v>
      </c>
      <c r="L171">
        <v>79.22</v>
      </c>
      <c r="M171">
        <v>172.41</v>
      </c>
      <c r="N171">
        <v>342.43</v>
      </c>
      <c r="O171">
        <v>47.966667000000001</v>
      </c>
      <c r="P171">
        <v>155.6</v>
      </c>
      <c r="Q171">
        <v>130.19999999999999</v>
      </c>
      <c r="R171">
        <v>130.30000000000001</v>
      </c>
      <c r="S171">
        <v>165.55</v>
      </c>
      <c r="T171">
        <v>62.65</v>
      </c>
      <c r="U171">
        <v>73.84</v>
      </c>
      <c r="V171">
        <v>80.86</v>
      </c>
      <c r="W171">
        <v>30.87</v>
      </c>
      <c r="X171">
        <v>39.270000000000003</v>
      </c>
      <c r="Y171">
        <v>41.81</v>
      </c>
      <c r="Z171">
        <v>64.959999999999994</v>
      </c>
      <c r="AA171">
        <v>81.5</v>
      </c>
      <c r="AB171">
        <v>80.099999999999994</v>
      </c>
      <c r="AC171">
        <v>124.7</v>
      </c>
      <c r="AD171">
        <v>18.57</v>
      </c>
      <c r="AE171">
        <v>71.62</v>
      </c>
      <c r="AF171">
        <v>66.22</v>
      </c>
      <c r="AG171">
        <v>76.596999999999994</v>
      </c>
      <c r="AH171">
        <v>83.54</v>
      </c>
      <c r="AI171">
        <v>90.62</v>
      </c>
    </row>
    <row r="172" spans="2:35" x14ac:dyDescent="0.35">
      <c r="B172" s="2">
        <v>45090</v>
      </c>
      <c r="C172">
        <v>38.33</v>
      </c>
      <c r="D172">
        <v>40.28</v>
      </c>
      <c r="E172">
        <v>35.03</v>
      </c>
      <c r="F172">
        <v>156.30000000000001</v>
      </c>
      <c r="G172">
        <v>104.33</v>
      </c>
      <c r="H172">
        <v>101.71</v>
      </c>
      <c r="I172">
        <v>101.03</v>
      </c>
      <c r="J172">
        <v>115.76</v>
      </c>
      <c r="K172">
        <v>236.07</v>
      </c>
      <c r="L172">
        <v>80.42</v>
      </c>
      <c r="M172">
        <v>170.65</v>
      </c>
      <c r="N172">
        <v>340.35</v>
      </c>
      <c r="O172">
        <v>48.120002999999997</v>
      </c>
      <c r="P172">
        <v>153.27000000000001</v>
      </c>
      <c r="Q172">
        <v>131.55000000000001</v>
      </c>
      <c r="R172">
        <v>131.35</v>
      </c>
      <c r="S172">
        <v>165.67</v>
      </c>
      <c r="T172">
        <v>63.55</v>
      </c>
      <c r="U172">
        <v>73.39</v>
      </c>
      <c r="V172">
        <v>81.2</v>
      </c>
      <c r="W172">
        <v>30.89</v>
      </c>
      <c r="X172">
        <v>38.33</v>
      </c>
      <c r="Y172">
        <v>41.16</v>
      </c>
      <c r="Z172">
        <v>65.27</v>
      </c>
      <c r="AA172">
        <v>82.02</v>
      </c>
      <c r="AB172">
        <v>80.930000000000007</v>
      </c>
      <c r="AC172">
        <v>126.46</v>
      </c>
      <c r="AD172">
        <v>18.72</v>
      </c>
      <c r="AE172">
        <v>72.31</v>
      </c>
      <c r="AF172">
        <v>66.260000000000005</v>
      </c>
      <c r="AG172">
        <v>76.455500000000001</v>
      </c>
      <c r="AH172">
        <v>83.23</v>
      </c>
      <c r="AI172">
        <v>90.26</v>
      </c>
    </row>
    <row r="173" spans="2:35" x14ac:dyDescent="0.35">
      <c r="B173" s="2">
        <v>45089</v>
      </c>
      <c r="C173">
        <v>37.369999999999997</v>
      </c>
      <c r="D173">
        <v>39.97</v>
      </c>
      <c r="E173">
        <v>34.36</v>
      </c>
      <c r="F173">
        <v>155.22999999999999</v>
      </c>
      <c r="G173">
        <v>103.13</v>
      </c>
      <c r="H173">
        <v>101.09480000000001</v>
      </c>
      <c r="I173">
        <v>100.2</v>
      </c>
      <c r="J173">
        <v>115.85</v>
      </c>
      <c r="K173">
        <v>233.93</v>
      </c>
      <c r="L173">
        <v>79.89</v>
      </c>
      <c r="M173">
        <v>169.62</v>
      </c>
      <c r="N173">
        <v>338.1</v>
      </c>
      <c r="O173">
        <v>47.826667999999998</v>
      </c>
      <c r="P173">
        <v>151.18</v>
      </c>
      <c r="Q173">
        <v>130.88999999999999</v>
      </c>
      <c r="R173">
        <v>129.87</v>
      </c>
      <c r="S173">
        <v>163.97</v>
      </c>
      <c r="T173">
        <v>62.28</v>
      </c>
      <c r="U173">
        <v>73.09</v>
      </c>
      <c r="V173">
        <v>79.36</v>
      </c>
      <c r="W173">
        <v>31.24</v>
      </c>
      <c r="X173">
        <v>37.369999999999997</v>
      </c>
      <c r="Y173">
        <v>40.11</v>
      </c>
      <c r="Z173">
        <v>64.06</v>
      </c>
      <c r="AA173">
        <v>80.73</v>
      </c>
      <c r="AB173">
        <v>80.55</v>
      </c>
      <c r="AC173">
        <v>125.16</v>
      </c>
      <c r="AD173">
        <v>18.7</v>
      </c>
      <c r="AE173">
        <v>71.540000000000006</v>
      </c>
      <c r="AF173">
        <v>66.27</v>
      </c>
      <c r="AG173">
        <v>75.896000000000001</v>
      </c>
      <c r="AH173">
        <v>82.7</v>
      </c>
      <c r="AI173">
        <v>89.74</v>
      </c>
    </row>
    <row r="174" spans="2:35" x14ac:dyDescent="0.35">
      <c r="B174" s="2">
        <v>45086</v>
      </c>
      <c r="C174">
        <v>37.6</v>
      </c>
      <c r="D174">
        <v>40.090000000000003</v>
      </c>
      <c r="E174">
        <v>34.840000000000003</v>
      </c>
      <c r="F174">
        <v>155.30000000000001</v>
      </c>
      <c r="G174">
        <v>102.4</v>
      </c>
      <c r="H174">
        <v>100.74</v>
      </c>
      <c r="I174">
        <v>99.22</v>
      </c>
      <c r="J174">
        <v>115.09</v>
      </c>
      <c r="K174">
        <v>232.1</v>
      </c>
      <c r="L174">
        <v>78.760000000000005</v>
      </c>
      <c r="M174">
        <v>166.01</v>
      </c>
      <c r="N174">
        <v>330.26</v>
      </c>
      <c r="O174">
        <v>46.796669999999999</v>
      </c>
      <c r="P174">
        <v>146.84</v>
      </c>
      <c r="Q174">
        <v>130.41999999999999</v>
      </c>
      <c r="R174">
        <v>128.84</v>
      </c>
      <c r="S174">
        <v>161.19999999999999</v>
      </c>
      <c r="T174">
        <v>61.36</v>
      </c>
      <c r="U174">
        <v>73.11</v>
      </c>
      <c r="V174">
        <v>79</v>
      </c>
      <c r="W174">
        <v>31.08</v>
      </c>
      <c r="X174">
        <v>37.6</v>
      </c>
      <c r="Y174">
        <v>40.229999999999997</v>
      </c>
      <c r="Z174">
        <v>63.63</v>
      </c>
      <c r="AA174">
        <v>80.11</v>
      </c>
      <c r="AB174">
        <v>81.33</v>
      </c>
      <c r="AC174">
        <v>127.29</v>
      </c>
      <c r="AD174">
        <v>18.5</v>
      </c>
      <c r="AE174">
        <v>70.39</v>
      </c>
      <c r="AF174">
        <v>66.39</v>
      </c>
      <c r="AG174">
        <v>74.559799999999996</v>
      </c>
      <c r="AH174">
        <v>82.68</v>
      </c>
      <c r="AI174">
        <v>89.88</v>
      </c>
    </row>
    <row r="175" spans="2:35" x14ac:dyDescent="0.35">
      <c r="B175" s="2">
        <v>45085</v>
      </c>
      <c r="C175">
        <v>37.68</v>
      </c>
      <c r="D175">
        <v>40.04</v>
      </c>
      <c r="E175">
        <v>35.26</v>
      </c>
      <c r="F175">
        <v>155.26</v>
      </c>
      <c r="G175">
        <v>102.67</v>
      </c>
      <c r="H175">
        <v>101.41200000000001</v>
      </c>
      <c r="I175">
        <v>99.57</v>
      </c>
      <c r="J175">
        <v>115.45</v>
      </c>
      <c r="K175">
        <v>233.1</v>
      </c>
      <c r="L175">
        <v>78.73</v>
      </c>
      <c r="M175">
        <v>165.19</v>
      </c>
      <c r="N175">
        <v>327.27999999999997</v>
      </c>
      <c r="O175">
        <v>46.89</v>
      </c>
      <c r="P175">
        <v>146.16999999999999</v>
      </c>
      <c r="Q175">
        <v>130.02000000000001</v>
      </c>
      <c r="R175">
        <v>129.03</v>
      </c>
      <c r="S175">
        <v>160.37</v>
      </c>
      <c r="T175">
        <v>62.43</v>
      </c>
      <c r="U175">
        <v>73.23</v>
      </c>
      <c r="V175">
        <v>79.66</v>
      </c>
      <c r="W175">
        <v>31.54</v>
      </c>
      <c r="X175">
        <v>37.68</v>
      </c>
      <c r="Y175">
        <v>40.340000000000003</v>
      </c>
      <c r="Z175">
        <v>63.44</v>
      </c>
      <c r="AA175">
        <v>80.61</v>
      </c>
      <c r="AB175">
        <v>81.78</v>
      </c>
      <c r="AC175">
        <v>128.41</v>
      </c>
      <c r="AD175">
        <v>18.579999999999998</v>
      </c>
      <c r="AE175">
        <v>70.819999999999993</v>
      </c>
      <c r="AF175">
        <v>66.78</v>
      </c>
      <c r="AG175">
        <v>74.802999999999997</v>
      </c>
      <c r="AH175">
        <v>83.16</v>
      </c>
      <c r="AI175">
        <v>90.35</v>
      </c>
    </row>
    <row r="176" spans="2:35" x14ac:dyDescent="0.35">
      <c r="B176" s="2">
        <v>45084</v>
      </c>
      <c r="C176">
        <v>37.11</v>
      </c>
      <c r="D176">
        <v>40.229999999999997</v>
      </c>
      <c r="E176">
        <v>35.479999999999997</v>
      </c>
      <c r="F176">
        <v>155.38999999999999</v>
      </c>
      <c r="G176">
        <v>102.49</v>
      </c>
      <c r="H176">
        <v>102.1452</v>
      </c>
      <c r="I176">
        <v>99.7</v>
      </c>
      <c r="J176">
        <v>114.52</v>
      </c>
      <c r="K176">
        <v>232.21</v>
      </c>
      <c r="L176">
        <v>78.989999999999995</v>
      </c>
      <c r="M176">
        <v>163.41999999999999</v>
      </c>
      <c r="N176">
        <v>322.98</v>
      </c>
      <c r="O176">
        <v>46.376669999999997</v>
      </c>
      <c r="P176">
        <v>144.5</v>
      </c>
      <c r="Q176">
        <v>129.19</v>
      </c>
      <c r="R176">
        <v>128.83000000000001</v>
      </c>
      <c r="S176">
        <v>158.03</v>
      </c>
      <c r="T176">
        <v>61.65</v>
      </c>
      <c r="U176">
        <v>72.73</v>
      </c>
      <c r="V176">
        <v>79.95</v>
      </c>
      <c r="W176">
        <v>31.05</v>
      </c>
      <c r="X176">
        <v>37.11</v>
      </c>
      <c r="Y176">
        <v>39.840000000000003</v>
      </c>
      <c r="Z176">
        <v>63.13</v>
      </c>
      <c r="AA176">
        <v>80.858099999999993</v>
      </c>
      <c r="AB176">
        <v>82.13</v>
      </c>
      <c r="AC176">
        <v>129.08000000000001</v>
      </c>
      <c r="AD176">
        <v>18.53</v>
      </c>
      <c r="AE176">
        <v>71.02</v>
      </c>
      <c r="AF176">
        <v>66.489999999999995</v>
      </c>
      <c r="AG176">
        <v>74.857399999999998</v>
      </c>
      <c r="AH176">
        <v>83.68</v>
      </c>
      <c r="AI176">
        <v>90.96</v>
      </c>
    </row>
    <row r="177" spans="2:35" x14ac:dyDescent="0.35">
      <c r="B177" s="2">
        <v>45083</v>
      </c>
      <c r="C177">
        <v>37.39</v>
      </c>
      <c r="D177">
        <v>39.74</v>
      </c>
      <c r="E177">
        <v>35.15</v>
      </c>
      <c r="F177">
        <v>155.44999999999999</v>
      </c>
      <c r="G177">
        <v>100.87</v>
      </c>
      <c r="H177">
        <v>99.347499999999997</v>
      </c>
      <c r="I177">
        <v>98.16</v>
      </c>
      <c r="J177">
        <v>112.825</v>
      </c>
      <c r="K177">
        <v>229.35</v>
      </c>
      <c r="L177">
        <v>78.89</v>
      </c>
      <c r="M177">
        <v>165.9</v>
      </c>
      <c r="N177">
        <v>333.11</v>
      </c>
      <c r="O177">
        <v>46.613700000000001</v>
      </c>
      <c r="P177">
        <v>145.33000000000001</v>
      </c>
      <c r="Q177">
        <v>129.69999999999999</v>
      </c>
      <c r="R177">
        <v>129.08000000000001</v>
      </c>
      <c r="S177">
        <v>159.11000000000001</v>
      </c>
      <c r="T177">
        <v>60.43</v>
      </c>
      <c r="U177">
        <v>72.97</v>
      </c>
      <c r="V177">
        <v>79.010000000000005</v>
      </c>
      <c r="W177">
        <v>31.63</v>
      </c>
      <c r="X177">
        <v>37.39</v>
      </c>
      <c r="Y177">
        <v>40.729999999999997</v>
      </c>
      <c r="Z177">
        <v>63.89</v>
      </c>
      <c r="AA177">
        <v>80.41</v>
      </c>
      <c r="AB177">
        <v>80.010000000000005</v>
      </c>
      <c r="AC177">
        <v>124.5</v>
      </c>
      <c r="AD177">
        <v>18.71</v>
      </c>
      <c r="AE177">
        <v>71.239999999999995</v>
      </c>
      <c r="AF177">
        <v>65.38</v>
      </c>
      <c r="AG177">
        <v>73.55</v>
      </c>
      <c r="AH177">
        <v>82.17</v>
      </c>
      <c r="AI177">
        <v>89.23</v>
      </c>
    </row>
    <row r="178" spans="2:35" x14ac:dyDescent="0.35">
      <c r="B178" s="2">
        <v>45082</v>
      </c>
      <c r="C178">
        <v>36.81</v>
      </c>
      <c r="D178">
        <v>39.21</v>
      </c>
      <c r="E178">
        <v>33.72</v>
      </c>
      <c r="F178">
        <v>153.05000000000001</v>
      </c>
      <c r="G178">
        <v>100.24</v>
      </c>
      <c r="H178">
        <v>96.469800000000006</v>
      </c>
      <c r="I178">
        <v>96.82</v>
      </c>
      <c r="J178">
        <v>111.82</v>
      </c>
      <c r="K178">
        <v>228.99</v>
      </c>
      <c r="L178">
        <v>76.489999999999995</v>
      </c>
      <c r="M178">
        <v>165.94</v>
      </c>
      <c r="N178">
        <v>332.38</v>
      </c>
      <c r="O178">
        <v>45.99</v>
      </c>
      <c r="P178">
        <v>144.31</v>
      </c>
      <c r="Q178">
        <v>130.79</v>
      </c>
      <c r="R178">
        <v>129.47</v>
      </c>
      <c r="S178">
        <v>157.47</v>
      </c>
      <c r="T178">
        <v>58.6</v>
      </c>
      <c r="U178">
        <v>73.34</v>
      </c>
      <c r="V178">
        <v>78.510000000000005</v>
      </c>
      <c r="W178">
        <v>31.56</v>
      </c>
      <c r="X178">
        <v>36.81</v>
      </c>
      <c r="Y178">
        <v>40</v>
      </c>
      <c r="Z178">
        <v>62.95</v>
      </c>
      <c r="AA178">
        <v>79.38</v>
      </c>
      <c r="AB178">
        <v>79.37</v>
      </c>
      <c r="AC178">
        <v>122.13</v>
      </c>
      <c r="AD178">
        <v>18.7</v>
      </c>
      <c r="AE178">
        <v>71.81</v>
      </c>
      <c r="AF178">
        <v>65.430000000000007</v>
      </c>
      <c r="AG178">
        <v>73.209999999999994</v>
      </c>
      <c r="AH178">
        <v>81.39</v>
      </c>
      <c r="AI178">
        <v>88.38</v>
      </c>
    </row>
    <row r="179" spans="2:35" x14ac:dyDescent="0.35">
      <c r="B179" s="2">
        <v>45079</v>
      </c>
      <c r="C179">
        <v>37.33</v>
      </c>
      <c r="D179">
        <v>39.54</v>
      </c>
      <c r="E179">
        <v>34.32</v>
      </c>
      <c r="F179">
        <v>154.28</v>
      </c>
      <c r="G179">
        <v>100.94</v>
      </c>
      <c r="H179">
        <v>98.284999999999997</v>
      </c>
      <c r="I179">
        <v>97.28</v>
      </c>
      <c r="J179">
        <v>112.68</v>
      </c>
      <c r="K179">
        <v>230.25</v>
      </c>
      <c r="L179">
        <v>76.97</v>
      </c>
      <c r="M179">
        <v>166.9</v>
      </c>
      <c r="N179">
        <v>330.18</v>
      </c>
      <c r="O179">
        <v>46.332500000000003</v>
      </c>
      <c r="P179">
        <v>146.13999999999999</v>
      </c>
      <c r="Q179">
        <v>130.32</v>
      </c>
      <c r="R179">
        <v>128.97999999999999</v>
      </c>
      <c r="S179">
        <v>157</v>
      </c>
      <c r="T179">
        <v>59.48</v>
      </c>
      <c r="U179">
        <v>73.61</v>
      </c>
      <c r="V179">
        <v>78.569999999999993</v>
      </c>
      <c r="W179">
        <v>31.41</v>
      </c>
      <c r="X179">
        <v>37.33</v>
      </c>
      <c r="Y179">
        <v>40.17</v>
      </c>
      <c r="Z179">
        <v>63.34</v>
      </c>
      <c r="AA179">
        <v>79.89</v>
      </c>
      <c r="AB179">
        <v>79.900000000000006</v>
      </c>
      <c r="AC179">
        <v>123.86</v>
      </c>
      <c r="AD179">
        <v>18.77</v>
      </c>
      <c r="AE179">
        <v>72.069999999999993</v>
      </c>
      <c r="AF179">
        <v>65.12</v>
      </c>
      <c r="AG179">
        <v>74.42</v>
      </c>
      <c r="AH179">
        <v>81.96</v>
      </c>
      <c r="AI179">
        <v>88.9</v>
      </c>
    </row>
    <row r="180" spans="2:35" x14ac:dyDescent="0.35">
      <c r="B180" s="2">
        <v>45078</v>
      </c>
      <c r="C180">
        <v>35.799999999999997</v>
      </c>
      <c r="D180">
        <v>38.49</v>
      </c>
      <c r="E180">
        <v>32.869999999999997</v>
      </c>
      <c r="F180">
        <v>150.62</v>
      </c>
      <c r="G180">
        <v>98.09</v>
      </c>
      <c r="H180">
        <v>93.649299999999997</v>
      </c>
      <c r="I180">
        <v>94.19</v>
      </c>
      <c r="J180">
        <v>110.16</v>
      </c>
      <c r="K180">
        <v>225.42</v>
      </c>
      <c r="L180">
        <v>74.180000000000007</v>
      </c>
      <c r="M180">
        <v>165.95</v>
      </c>
      <c r="N180">
        <v>328.06</v>
      </c>
      <c r="O180">
        <v>46.259166999999998</v>
      </c>
      <c r="P180">
        <v>146.5</v>
      </c>
      <c r="Q180">
        <v>128.66999999999999</v>
      </c>
      <c r="R180">
        <v>126.77</v>
      </c>
      <c r="S180">
        <v>153.4</v>
      </c>
      <c r="T180">
        <v>56.99</v>
      </c>
      <c r="U180">
        <v>72.61</v>
      </c>
      <c r="V180">
        <v>76.02</v>
      </c>
      <c r="W180">
        <v>32.01</v>
      </c>
      <c r="X180">
        <v>35.799999999999997</v>
      </c>
      <c r="Y180">
        <v>38.65</v>
      </c>
      <c r="Z180">
        <v>61.3</v>
      </c>
      <c r="AA180">
        <v>77.819999999999993</v>
      </c>
      <c r="AB180">
        <v>77.540000000000006</v>
      </c>
      <c r="AC180">
        <v>118.97</v>
      </c>
      <c r="AD180">
        <v>18.670000000000002</v>
      </c>
      <c r="AE180">
        <v>71.48</v>
      </c>
      <c r="AF180">
        <v>64.45</v>
      </c>
      <c r="AG180">
        <v>73.026700000000005</v>
      </c>
      <c r="AH180">
        <v>80.010000000000005</v>
      </c>
      <c r="AI180">
        <v>86.87</v>
      </c>
    </row>
    <row r="181" spans="2:35" x14ac:dyDescent="0.35">
      <c r="B181" s="2">
        <v>45077</v>
      </c>
      <c r="C181">
        <v>34.6</v>
      </c>
      <c r="D181">
        <v>38.14</v>
      </c>
      <c r="E181">
        <v>32.11</v>
      </c>
      <c r="F181">
        <v>148.66999999999999</v>
      </c>
      <c r="G181">
        <v>96.85</v>
      </c>
      <c r="H181">
        <v>92.625200000000007</v>
      </c>
      <c r="I181">
        <v>93.51</v>
      </c>
      <c r="J181">
        <v>108.66</v>
      </c>
      <c r="K181">
        <v>223.21</v>
      </c>
      <c r="L181">
        <v>73.16</v>
      </c>
      <c r="M181">
        <v>164.28</v>
      </c>
      <c r="N181">
        <v>328</v>
      </c>
      <c r="O181">
        <v>45.725234999999998</v>
      </c>
      <c r="P181">
        <v>144.33000000000001</v>
      </c>
      <c r="Q181">
        <v>127.83</v>
      </c>
      <c r="R181">
        <v>126.28</v>
      </c>
      <c r="S181">
        <v>151.61000000000001</v>
      </c>
      <c r="T181">
        <v>56.84</v>
      </c>
      <c r="U181">
        <v>72.67</v>
      </c>
      <c r="V181">
        <v>75.02</v>
      </c>
      <c r="W181">
        <v>30.91</v>
      </c>
      <c r="X181">
        <v>34.6</v>
      </c>
      <c r="Y181">
        <v>37.700000000000003</v>
      </c>
      <c r="Z181">
        <v>60.84</v>
      </c>
      <c r="AA181">
        <v>77.150000000000006</v>
      </c>
      <c r="AB181">
        <v>76.59</v>
      </c>
      <c r="AC181">
        <v>118.09</v>
      </c>
      <c r="AD181">
        <v>18.34</v>
      </c>
      <c r="AE181">
        <v>69.98</v>
      </c>
      <c r="AF181">
        <v>64.930000000000007</v>
      </c>
      <c r="AG181">
        <v>72.94</v>
      </c>
      <c r="AH181">
        <v>80</v>
      </c>
      <c r="AI181">
        <v>86.9</v>
      </c>
    </row>
    <row r="182" spans="2:35" x14ac:dyDescent="0.35">
      <c r="B182" s="2">
        <v>45076</v>
      </c>
      <c r="C182">
        <v>35.03</v>
      </c>
      <c r="D182">
        <v>38.869999999999997</v>
      </c>
      <c r="E182">
        <v>33.159999999999997</v>
      </c>
      <c r="F182">
        <v>150.41999999999999</v>
      </c>
      <c r="G182">
        <v>98.19</v>
      </c>
      <c r="H182">
        <v>94.39</v>
      </c>
      <c r="I182">
        <v>95.54</v>
      </c>
      <c r="J182">
        <v>109.46</v>
      </c>
      <c r="K182">
        <v>225.92</v>
      </c>
      <c r="L182">
        <v>74.17</v>
      </c>
      <c r="M182">
        <v>165.66</v>
      </c>
      <c r="N182">
        <v>325.83</v>
      </c>
      <c r="O182">
        <v>46.126669999999997</v>
      </c>
      <c r="P182">
        <v>148.07</v>
      </c>
      <c r="Q182">
        <v>126.74</v>
      </c>
      <c r="R182">
        <v>126.17</v>
      </c>
      <c r="S182">
        <v>152.99</v>
      </c>
      <c r="T182">
        <v>58.57</v>
      </c>
      <c r="U182">
        <v>72.59</v>
      </c>
      <c r="V182">
        <v>75.83</v>
      </c>
      <c r="W182">
        <v>30.2</v>
      </c>
      <c r="X182">
        <v>35.03</v>
      </c>
      <c r="Y182">
        <v>38.119999999999997</v>
      </c>
      <c r="Z182">
        <v>61.51</v>
      </c>
      <c r="AA182">
        <v>78.16</v>
      </c>
      <c r="AB182">
        <v>77.959999999999994</v>
      </c>
      <c r="AC182">
        <v>119.92</v>
      </c>
      <c r="AD182">
        <v>18.54</v>
      </c>
      <c r="AE182">
        <v>70.81</v>
      </c>
      <c r="AF182">
        <v>64.34</v>
      </c>
      <c r="AG182">
        <v>73.492800000000003</v>
      </c>
      <c r="AH182">
        <v>79.599999999999994</v>
      </c>
      <c r="AI182">
        <v>86.56</v>
      </c>
    </row>
    <row r="183" spans="2:35" x14ac:dyDescent="0.35">
      <c r="B183" s="2">
        <v>45072</v>
      </c>
      <c r="C183">
        <v>35.619999999999997</v>
      </c>
      <c r="D183">
        <v>38.72</v>
      </c>
      <c r="E183">
        <v>33.04</v>
      </c>
      <c r="F183">
        <v>150.56</v>
      </c>
      <c r="G183">
        <v>98.34</v>
      </c>
      <c r="H183">
        <v>94.64</v>
      </c>
      <c r="I183">
        <v>95.74</v>
      </c>
      <c r="J183">
        <v>109.67</v>
      </c>
      <c r="K183">
        <v>225.54</v>
      </c>
      <c r="L183">
        <v>74.05</v>
      </c>
      <c r="M183">
        <v>164.78</v>
      </c>
      <c r="N183">
        <v>323.39999999999998</v>
      </c>
      <c r="O183">
        <v>45.543334999999999</v>
      </c>
      <c r="P183">
        <v>147.36000000000001</v>
      </c>
      <c r="Q183">
        <v>127.53</v>
      </c>
      <c r="R183">
        <v>127.09</v>
      </c>
      <c r="S183">
        <v>151.97</v>
      </c>
      <c r="T183">
        <v>58.55</v>
      </c>
      <c r="U183">
        <v>73.430000000000007</v>
      </c>
      <c r="V183">
        <v>76.239999999999995</v>
      </c>
      <c r="W183">
        <v>30.41</v>
      </c>
      <c r="X183">
        <v>35.619999999999997</v>
      </c>
      <c r="Y183">
        <v>38.770000000000003</v>
      </c>
      <c r="Z183">
        <v>61.9</v>
      </c>
      <c r="AA183">
        <v>79.28</v>
      </c>
      <c r="AB183">
        <v>78.77</v>
      </c>
      <c r="AC183">
        <v>122.34</v>
      </c>
      <c r="AD183">
        <v>18.5</v>
      </c>
      <c r="AE183">
        <v>70.77</v>
      </c>
      <c r="AF183">
        <v>64.59</v>
      </c>
      <c r="AG183">
        <v>73.057299999999998</v>
      </c>
      <c r="AH183">
        <v>79.3</v>
      </c>
      <c r="AI183">
        <v>86.09</v>
      </c>
    </row>
    <row r="184" spans="2:35" x14ac:dyDescent="0.35">
      <c r="B184" s="2">
        <v>45071</v>
      </c>
      <c r="C184">
        <v>34.9</v>
      </c>
      <c r="D184">
        <v>38.69</v>
      </c>
      <c r="E184">
        <v>32.82</v>
      </c>
      <c r="F184">
        <v>148.94</v>
      </c>
      <c r="G184">
        <v>97.61</v>
      </c>
      <c r="H184">
        <v>93.894400000000005</v>
      </c>
      <c r="I184">
        <v>94.82</v>
      </c>
      <c r="J184">
        <v>109</v>
      </c>
      <c r="K184">
        <v>225.01</v>
      </c>
      <c r="L184">
        <v>73.959999999999994</v>
      </c>
      <c r="M184">
        <v>160.22999999999999</v>
      </c>
      <c r="N184">
        <v>315.99</v>
      </c>
      <c r="O184">
        <v>43.913338000000003</v>
      </c>
      <c r="P184">
        <v>140.46</v>
      </c>
      <c r="Q184">
        <v>127.79</v>
      </c>
      <c r="R184">
        <v>126.84</v>
      </c>
      <c r="S184">
        <v>148.47999999999999</v>
      </c>
      <c r="T184">
        <v>58.07</v>
      </c>
      <c r="U184">
        <v>73.180000000000007</v>
      </c>
      <c r="V184">
        <v>75.86</v>
      </c>
      <c r="W184">
        <v>30.26</v>
      </c>
      <c r="X184">
        <v>34.9</v>
      </c>
      <c r="Y184">
        <v>37.97</v>
      </c>
      <c r="Z184">
        <v>61.56</v>
      </c>
      <c r="AA184">
        <v>79.34</v>
      </c>
      <c r="AB184">
        <v>79.08</v>
      </c>
      <c r="AC184">
        <v>122.76</v>
      </c>
      <c r="AD184">
        <v>18.55</v>
      </c>
      <c r="AE184">
        <v>70.62</v>
      </c>
      <c r="AF184">
        <v>64.59</v>
      </c>
      <c r="AG184">
        <v>71.060900000000004</v>
      </c>
      <c r="AH184">
        <v>78.400000000000006</v>
      </c>
      <c r="AI184">
        <v>84.86</v>
      </c>
    </row>
    <row r="185" spans="2:35" x14ac:dyDescent="0.35">
      <c r="B185" s="2">
        <v>45070</v>
      </c>
      <c r="C185">
        <v>35.1</v>
      </c>
      <c r="D185">
        <v>38.81</v>
      </c>
      <c r="E185">
        <v>33.01</v>
      </c>
      <c r="F185">
        <v>148.31</v>
      </c>
      <c r="G185">
        <v>97.29</v>
      </c>
      <c r="H185">
        <v>93.712500000000006</v>
      </c>
      <c r="I185">
        <v>93.84</v>
      </c>
      <c r="J185">
        <v>109.8</v>
      </c>
      <c r="K185">
        <v>222.12</v>
      </c>
      <c r="L185">
        <v>73.67</v>
      </c>
      <c r="M185">
        <v>154.31</v>
      </c>
      <c r="N185">
        <v>308.33999999999997</v>
      </c>
      <c r="O185">
        <v>42.216667000000001</v>
      </c>
      <c r="P185">
        <v>129.34</v>
      </c>
      <c r="Q185">
        <v>129.11000000000001</v>
      </c>
      <c r="R185">
        <v>129.28</v>
      </c>
      <c r="S185">
        <v>149.15</v>
      </c>
      <c r="T185">
        <v>59.25</v>
      </c>
      <c r="U185">
        <v>73.739999999999995</v>
      </c>
      <c r="V185">
        <v>76.13</v>
      </c>
      <c r="W185">
        <v>30.92</v>
      </c>
      <c r="X185">
        <v>35.1</v>
      </c>
      <c r="Y185">
        <v>38.25</v>
      </c>
      <c r="Z185">
        <v>62.19</v>
      </c>
      <c r="AA185">
        <v>79.709999999999994</v>
      </c>
      <c r="AB185">
        <v>80.510000000000005</v>
      </c>
      <c r="AC185">
        <v>126.16</v>
      </c>
      <c r="AD185">
        <v>18.57</v>
      </c>
      <c r="AE185">
        <v>70.819999999999993</v>
      </c>
      <c r="AF185">
        <v>65.47</v>
      </c>
      <c r="AG185">
        <v>71</v>
      </c>
      <c r="AH185">
        <v>78.41</v>
      </c>
      <c r="AI185">
        <v>84.89</v>
      </c>
    </row>
    <row r="186" spans="2:35" x14ac:dyDescent="0.35">
      <c r="B186" s="2">
        <v>45069</v>
      </c>
      <c r="C186">
        <v>35.97</v>
      </c>
      <c r="D186">
        <v>39.47</v>
      </c>
      <c r="E186">
        <v>33.54</v>
      </c>
      <c r="F186">
        <v>150.28</v>
      </c>
      <c r="G186">
        <v>98.56</v>
      </c>
      <c r="H186">
        <v>95.19</v>
      </c>
      <c r="I186">
        <v>94.564999999999998</v>
      </c>
      <c r="J186">
        <v>110.92</v>
      </c>
      <c r="K186">
        <v>226.12</v>
      </c>
      <c r="L186">
        <v>73.599999999999994</v>
      </c>
      <c r="M186">
        <v>155.44999999999999</v>
      </c>
      <c r="N186">
        <v>309.77999999999997</v>
      </c>
      <c r="O186">
        <v>42.74</v>
      </c>
      <c r="P186">
        <v>131.27000000000001</v>
      </c>
      <c r="Q186">
        <v>130</v>
      </c>
      <c r="R186">
        <v>131.11000000000001</v>
      </c>
      <c r="S186">
        <v>149.69999999999999</v>
      </c>
      <c r="T186">
        <v>59.38</v>
      </c>
      <c r="U186">
        <v>74.22</v>
      </c>
      <c r="V186">
        <v>77.010000000000005</v>
      </c>
      <c r="W186">
        <v>31.65</v>
      </c>
      <c r="X186">
        <v>35.97</v>
      </c>
      <c r="Y186">
        <v>39.17</v>
      </c>
      <c r="Z186">
        <v>62.92</v>
      </c>
      <c r="AA186">
        <v>81.11</v>
      </c>
      <c r="AB186">
        <v>80.16</v>
      </c>
      <c r="AC186">
        <v>125.5</v>
      </c>
      <c r="AD186">
        <v>18.649999999999999</v>
      </c>
      <c r="AE186">
        <v>71.14</v>
      </c>
      <c r="AF186">
        <v>65.900000000000006</v>
      </c>
      <c r="AG186">
        <v>72.206999999999994</v>
      </c>
      <c r="AH186">
        <v>80.13</v>
      </c>
      <c r="AI186">
        <v>86.7</v>
      </c>
    </row>
    <row r="187" spans="2:35" x14ac:dyDescent="0.35">
      <c r="B187" s="2">
        <v>45068</v>
      </c>
      <c r="C187">
        <v>36.94</v>
      </c>
      <c r="D187">
        <v>39.979999999999997</v>
      </c>
      <c r="E187">
        <v>33.26</v>
      </c>
      <c r="F187">
        <v>151.74</v>
      </c>
      <c r="G187">
        <v>99.76</v>
      </c>
      <c r="H187">
        <v>95.5869</v>
      </c>
      <c r="I187">
        <v>96.16</v>
      </c>
      <c r="J187">
        <v>113.06</v>
      </c>
      <c r="K187">
        <v>227.41</v>
      </c>
      <c r="L187">
        <v>75.11</v>
      </c>
      <c r="M187">
        <v>157.78</v>
      </c>
      <c r="N187">
        <v>314.82</v>
      </c>
      <c r="O187">
        <v>43.556666999999997</v>
      </c>
      <c r="P187">
        <v>133.19</v>
      </c>
      <c r="Q187">
        <v>131.44</v>
      </c>
      <c r="R187">
        <v>131.15</v>
      </c>
      <c r="S187">
        <v>151.08000000000001</v>
      </c>
      <c r="T187">
        <v>59.65</v>
      </c>
      <c r="U187">
        <v>74.77</v>
      </c>
      <c r="V187">
        <v>78.22</v>
      </c>
      <c r="W187">
        <v>31.87</v>
      </c>
      <c r="X187">
        <v>36.94</v>
      </c>
      <c r="Y187">
        <v>39.840000000000003</v>
      </c>
      <c r="Z187">
        <v>63.69</v>
      </c>
      <c r="AA187">
        <v>81.569999999999993</v>
      </c>
      <c r="AB187">
        <v>79.31</v>
      </c>
      <c r="AC187">
        <v>125.18</v>
      </c>
      <c r="AD187">
        <v>18.829999999999998</v>
      </c>
      <c r="AE187">
        <v>71.34</v>
      </c>
      <c r="AF187">
        <v>66.13</v>
      </c>
      <c r="AG187">
        <v>72.900000000000006</v>
      </c>
      <c r="AH187">
        <v>80.89</v>
      </c>
      <c r="AI187">
        <v>87.24</v>
      </c>
    </row>
    <row r="188" spans="2:35" x14ac:dyDescent="0.35">
      <c r="B188" s="2">
        <v>45065</v>
      </c>
      <c r="C188">
        <v>37.020000000000003</v>
      </c>
      <c r="D188">
        <v>40</v>
      </c>
      <c r="E188">
        <v>32.47</v>
      </c>
      <c r="F188">
        <v>150.97540000000001</v>
      </c>
      <c r="G188">
        <v>99.78</v>
      </c>
      <c r="H188">
        <v>95.377600000000001</v>
      </c>
      <c r="I188">
        <v>96.174199999999999</v>
      </c>
      <c r="J188">
        <v>112.57</v>
      </c>
      <c r="K188">
        <v>227.49</v>
      </c>
      <c r="L188">
        <v>76.27</v>
      </c>
      <c r="M188">
        <v>157.47999999999999</v>
      </c>
      <c r="N188">
        <v>312.87</v>
      </c>
      <c r="O188">
        <v>43</v>
      </c>
      <c r="P188">
        <v>133.30000000000001</v>
      </c>
      <c r="Q188">
        <v>131.31</v>
      </c>
      <c r="R188">
        <v>130.08000000000001</v>
      </c>
      <c r="S188">
        <v>151.55000000000001</v>
      </c>
      <c r="T188">
        <v>59.48</v>
      </c>
      <c r="U188">
        <v>75.92</v>
      </c>
      <c r="V188">
        <v>78.63</v>
      </c>
      <c r="W188">
        <v>32.159999999999997</v>
      </c>
      <c r="X188">
        <v>37.020000000000003</v>
      </c>
      <c r="Y188">
        <v>39.938099999999999</v>
      </c>
      <c r="Z188">
        <v>62.86</v>
      </c>
      <c r="AA188">
        <v>81.650000000000006</v>
      </c>
      <c r="AB188">
        <v>79.64</v>
      </c>
      <c r="AC188">
        <v>123.04</v>
      </c>
      <c r="AD188">
        <v>18.63</v>
      </c>
      <c r="AE188">
        <v>70.11</v>
      </c>
      <c r="AF188">
        <v>66.11</v>
      </c>
      <c r="AG188">
        <v>72.234899999999996</v>
      </c>
      <c r="AH188">
        <v>80.400000000000006</v>
      </c>
      <c r="AI188">
        <v>86.72</v>
      </c>
    </row>
    <row r="189" spans="2:35" x14ac:dyDescent="0.35">
      <c r="B189" s="2">
        <v>45064</v>
      </c>
      <c r="C189">
        <v>37.01</v>
      </c>
      <c r="D189">
        <v>40.17</v>
      </c>
      <c r="E189">
        <v>32.869999999999997</v>
      </c>
      <c r="F189">
        <v>151.82</v>
      </c>
      <c r="G189">
        <v>100.02</v>
      </c>
      <c r="H189">
        <v>95.912800000000004</v>
      </c>
      <c r="I189">
        <v>96.55</v>
      </c>
      <c r="J189">
        <v>113.33</v>
      </c>
      <c r="K189">
        <v>228.63</v>
      </c>
      <c r="L189">
        <v>77.69</v>
      </c>
      <c r="M189">
        <v>157.55000000000001</v>
      </c>
      <c r="N189">
        <v>313.02999999999997</v>
      </c>
      <c r="O189">
        <v>43.17</v>
      </c>
      <c r="P189">
        <v>134.04</v>
      </c>
      <c r="Q189">
        <v>130.69999999999999</v>
      </c>
      <c r="R189">
        <v>128.97</v>
      </c>
      <c r="S189">
        <v>152.83000000000001</v>
      </c>
      <c r="T189">
        <v>61.69</v>
      </c>
      <c r="U189">
        <v>75.87</v>
      </c>
      <c r="V189">
        <v>78.430000000000007</v>
      </c>
      <c r="W189">
        <v>31.88</v>
      </c>
      <c r="X189">
        <v>37.01</v>
      </c>
      <c r="Y189">
        <v>40.01</v>
      </c>
      <c r="Z189">
        <v>62.96</v>
      </c>
      <c r="AA189">
        <v>81.599999999999994</v>
      </c>
      <c r="AB189">
        <v>79.03</v>
      </c>
      <c r="AC189">
        <v>122.81</v>
      </c>
      <c r="AD189">
        <v>18.73</v>
      </c>
      <c r="AE189">
        <v>70.77</v>
      </c>
      <c r="AF189">
        <v>66.209999999999994</v>
      </c>
      <c r="AG189">
        <v>72.338800000000006</v>
      </c>
      <c r="AH189">
        <v>80.53</v>
      </c>
      <c r="AI189">
        <v>86.87</v>
      </c>
    </row>
    <row r="190" spans="2:35" x14ac:dyDescent="0.35">
      <c r="B190" s="2">
        <v>45063</v>
      </c>
      <c r="C190">
        <v>37.65</v>
      </c>
      <c r="D190">
        <v>39.74</v>
      </c>
      <c r="E190">
        <v>32.61</v>
      </c>
      <c r="F190">
        <v>150.87</v>
      </c>
      <c r="G190">
        <v>99.3</v>
      </c>
      <c r="H190">
        <v>94.79</v>
      </c>
      <c r="I190">
        <v>95.21</v>
      </c>
      <c r="J190">
        <v>113.04</v>
      </c>
      <c r="K190">
        <v>226.96</v>
      </c>
      <c r="L190">
        <v>76.77</v>
      </c>
      <c r="M190">
        <v>154.38999999999999</v>
      </c>
      <c r="N190">
        <v>305.67</v>
      </c>
      <c r="O190">
        <v>42.233333999999999</v>
      </c>
      <c r="P190">
        <v>129.5</v>
      </c>
      <c r="Q190">
        <v>131.02000000000001</v>
      </c>
      <c r="R190">
        <v>129.33000000000001</v>
      </c>
      <c r="S190">
        <v>150.49</v>
      </c>
      <c r="T190">
        <v>61.53</v>
      </c>
      <c r="U190">
        <v>76.239999999999995</v>
      </c>
      <c r="V190">
        <v>77.97</v>
      </c>
      <c r="W190">
        <v>32.729999999999997</v>
      </c>
      <c r="X190">
        <v>37.65</v>
      </c>
      <c r="Y190">
        <v>40.26</v>
      </c>
      <c r="Z190">
        <v>63.09</v>
      </c>
      <c r="AA190">
        <v>81.39</v>
      </c>
      <c r="AB190">
        <v>78.459999999999994</v>
      </c>
      <c r="AC190">
        <v>120.39</v>
      </c>
      <c r="AD190">
        <v>18.95</v>
      </c>
      <c r="AE190">
        <v>71.66</v>
      </c>
      <c r="AF190">
        <v>66.41</v>
      </c>
      <c r="AG190">
        <v>71.788499999999999</v>
      </c>
      <c r="AH190">
        <v>80.92</v>
      </c>
      <c r="AI190">
        <v>87.48</v>
      </c>
    </row>
    <row r="191" spans="2:35" x14ac:dyDescent="0.35">
      <c r="B191" s="2">
        <v>45062</v>
      </c>
      <c r="C191">
        <v>37.450000000000003</v>
      </c>
      <c r="D191">
        <v>39.49</v>
      </c>
      <c r="E191">
        <v>30.57</v>
      </c>
      <c r="F191">
        <v>146.72</v>
      </c>
      <c r="G191">
        <v>97.62</v>
      </c>
      <c r="H191">
        <v>92.783600000000007</v>
      </c>
      <c r="I191">
        <v>94.26</v>
      </c>
      <c r="J191">
        <v>111.13</v>
      </c>
      <c r="K191">
        <v>221.96</v>
      </c>
      <c r="L191">
        <v>75.97</v>
      </c>
      <c r="M191">
        <v>152.36000000000001</v>
      </c>
      <c r="N191">
        <v>299.52</v>
      </c>
      <c r="O191">
        <v>41.413333999999999</v>
      </c>
      <c r="P191">
        <v>126.09</v>
      </c>
      <c r="Q191">
        <v>130.86000000000001</v>
      </c>
      <c r="R191">
        <v>129.04</v>
      </c>
      <c r="S191">
        <v>147.41999999999999</v>
      </c>
      <c r="T191">
        <v>59.85</v>
      </c>
      <c r="U191">
        <v>76.28</v>
      </c>
      <c r="V191">
        <v>77.459999999999994</v>
      </c>
      <c r="W191">
        <v>33.01</v>
      </c>
      <c r="X191">
        <v>37.450000000000003</v>
      </c>
      <c r="Y191">
        <v>39.700000000000003</v>
      </c>
      <c r="Z191">
        <v>62.48</v>
      </c>
      <c r="AA191">
        <v>81.34</v>
      </c>
      <c r="AB191">
        <v>76.98</v>
      </c>
      <c r="AC191">
        <v>117.81</v>
      </c>
      <c r="AD191">
        <v>18.84</v>
      </c>
      <c r="AE191">
        <v>70.989999999999995</v>
      </c>
      <c r="AF191">
        <v>66.650000000000006</v>
      </c>
      <c r="AG191">
        <v>70.69</v>
      </c>
      <c r="AH191">
        <v>79.84</v>
      </c>
      <c r="AI191">
        <v>86.44</v>
      </c>
    </row>
    <row r="192" spans="2:35" x14ac:dyDescent="0.35">
      <c r="B192" s="2">
        <v>45061</v>
      </c>
      <c r="C192">
        <v>38.26</v>
      </c>
      <c r="D192">
        <v>39.840000000000003</v>
      </c>
      <c r="E192">
        <v>31.2</v>
      </c>
      <c r="F192">
        <v>148.41999999999999</v>
      </c>
      <c r="G192">
        <v>98.96</v>
      </c>
      <c r="H192">
        <v>93.98</v>
      </c>
      <c r="I192">
        <v>95.36</v>
      </c>
      <c r="J192">
        <v>112.22</v>
      </c>
      <c r="K192">
        <v>224.88</v>
      </c>
      <c r="L192">
        <v>76.06</v>
      </c>
      <c r="M192">
        <v>152.19999999999999</v>
      </c>
      <c r="N192">
        <v>300.42</v>
      </c>
      <c r="O192">
        <v>41.34</v>
      </c>
      <c r="P192">
        <v>126.12</v>
      </c>
      <c r="Q192">
        <v>131.96</v>
      </c>
      <c r="R192">
        <v>131.74</v>
      </c>
      <c r="S192">
        <v>148.02000000000001</v>
      </c>
      <c r="T192">
        <v>61.29</v>
      </c>
      <c r="U192">
        <v>76.930000000000007</v>
      </c>
      <c r="V192">
        <v>78.760000000000005</v>
      </c>
      <c r="W192">
        <v>33.909999999999997</v>
      </c>
      <c r="X192">
        <v>38.26</v>
      </c>
      <c r="Y192">
        <v>40.58</v>
      </c>
      <c r="Z192">
        <v>63</v>
      </c>
      <c r="AA192">
        <v>82.79</v>
      </c>
      <c r="AB192">
        <v>78.92</v>
      </c>
      <c r="AC192">
        <v>121.27</v>
      </c>
      <c r="AD192">
        <v>19.239999999999998</v>
      </c>
      <c r="AE192">
        <v>72.69</v>
      </c>
      <c r="AF192">
        <v>68.16</v>
      </c>
      <c r="AG192">
        <v>71.683700000000002</v>
      </c>
      <c r="AH192">
        <v>81.89</v>
      </c>
      <c r="AI192">
        <v>88.9</v>
      </c>
    </row>
    <row r="193" spans="2:35" x14ac:dyDescent="0.35">
      <c r="B193" s="2">
        <v>45058</v>
      </c>
      <c r="C193">
        <v>37.119999999999997</v>
      </c>
      <c r="D193">
        <v>39.74</v>
      </c>
      <c r="E193">
        <v>30.34</v>
      </c>
      <c r="F193">
        <v>146.72999999999999</v>
      </c>
      <c r="G193">
        <v>98.48</v>
      </c>
      <c r="H193">
        <v>93.35</v>
      </c>
      <c r="I193">
        <v>94.792100000000005</v>
      </c>
      <c r="J193">
        <v>110.89</v>
      </c>
      <c r="K193">
        <v>224.08</v>
      </c>
      <c r="L193">
        <v>75.67</v>
      </c>
      <c r="M193">
        <v>150.94999999999999</v>
      </c>
      <c r="N193">
        <v>297.27</v>
      </c>
      <c r="O193">
        <v>40.664634999999997</v>
      </c>
      <c r="P193">
        <v>122.9</v>
      </c>
      <c r="Q193">
        <v>132.19</v>
      </c>
      <c r="R193">
        <v>130.18</v>
      </c>
      <c r="S193">
        <v>147.83000000000001</v>
      </c>
      <c r="T193">
        <v>60.75</v>
      </c>
      <c r="U193">
        <v>77.12</v>
      </c>
      <c r="V193">
        <v>78.099999999999994</v>
      </c>
      <c r="W193">
        <v>33.6</v>
      </c>
      <c r="X193">
        <v>37.119999999999997</v>
      </c>
      <c r="Y193">
        <v>39.79</v>
      </c>
      <c r="Z193">
        <v>61.3</v>
      </c>
      <c r="AA193">
        <v>82.1</v>
      </c>
      <c r="AB193">
        <v>78.52</v>
      </c>
      <c r="AC193">
        <v>119.02</v>
      </c>
      <c r="AD193">
        <v>19.07</v>
      </c>
      <c r="AE193">
        <v>71.94</v>
      </c>
      <c r="AF193">
        <v>69.03</v>
      </c>
      <c r="AG193">
        <v>70.809899999999999</v>
      </c>
      <c r="AH193">
        <v>82.03</v>
      </c>
      <c r="AI193">
        <v>88.76</v>
      </c>
    </row>
    <row r="194" spans="2:35" x14ac:dyDescent="0.35">
      <c r="B194" s="2">
        <v>45057</v>
      </c>
      <c r="C194">
        <v>37.020000000000003</v>
      </c>
      <c r="D194">
        <v>39.89</v>
      </c>
      <c r="E194">
        <v>30.26</v>
      </c>
      <c r="F194">
        <v>147.28</v>
      </c>
      <c r="G194">
        <v>98.41</v>
      </c>
      <c r="H194">
        <v>93.292100000000005</v>
      </c>
      <c r="I194">
        <v>94.85</v>
      </c>
      <c r="J194">
        <v>111.13</v>
      </c>
      <c r="K194">
        <v>224.19</v>
      </c>
      <c r="L194">
        <v>76.12</v>
      </c>
      <c r="M194">
        <v>151.15</v>
      </c>
      <c r="N194">
        <v>297.83999999999997</v>
      </c>
      <c r="O194">
        <v>40.349699999999999</v>
      </c>
      <c r="P194">
        <v>123.04</v>
      </c>
      <c r="Q194">
        <v>132.37</v>
      </c>
      <c r="R194">
        <v>130.43</v>
      </c>
      <c r="S194">
        <v>149.09</v>
      </c>
      <c r="T194">
        <v>61.15</v>
      </c>
      <c r="U194">
        <v>76.819999999999993</v>
      </c>
      <c r="V194">
        <v>77.959999999999994</v>
      </c>
      <c r="W194">
        <v>33.520000000000003</v>
      </c>
      <c r="X194">
        <v>37.020000000000003</v>
      </c>
      <c r="Y194">
        <v>39.58</v>
      </c>
      <c r="Z194">
        <v>62.04</v>
      </c>
      <c r="AA194">
        <v>82.5</v>
      </c>
      <c r="AB194">
        <v>78.400000000000006</v>
      </c>
      <c r="AC194">
        <v>117.92</v>
      </c>
      <c r="AD194">
        <v>18.5</v>
      </c>
      <c r="AE194">
        <v>69.81</v>
      </c>
      <c r="AF194">
        <v>68.650000000000006</v>
      </c>
      <c r="AG194">
        <v>70.593800000000002</v>
      </c>
      <c r="AH194">
        <v>82.04</v>
      </c>
      <c r="AI194">
        <v>88.96</v>
      </c>
    </row>
    <row r="195" spans="2:35" x14ac:dyDescent="0.35">
      <c r="B195" s="2">
        <v>45056</v>
      </c>
      <c r="C195">
        <v>39.17</v>
      </c>
      <c r="D195">
        <v>40.04</v>
      </c>
      <c r="E195">
        <v>30.8</v>
      </c>
      <c r="F195">
        <v>147.74</v>
      </c>
      <c r="G195">
        <v>99.01</v>
      </c>
      <c r="H195">
        <v>93.37</v>
      </c>
      <c r="I195">
        <v>95.070899999999995</v>
      </c>
      <c r="J195">
        <v>111.5</v>
      </c>
      <c r="K195">
        <v>225.83</v>
      </c>
      <c r="L195">
        <v>76.03</v>
      </c>
      <c r="M195">
        <v>151.83000000000001</v>
      </c>
      <c r="N195">
        <v>299.44</v>
      </c>
      <c r="O195">
        <v>41.073334000000003</v>
      </c>
      <c r="P195">
        <v>124.14</v>
      </c>
      <c r="Q195">
        <v>132.78</v>
      </c>
      <c r="R195">
        <v>131.03</v>
      </c>
      <c r="S195">
        <v>148.4</v>
      </c>
      <c r="T195">
        <v>61.34</v>
      </c>
      <c r="U195">
        <v>76.59</v>
      </c>
      <c r="V195">
        <v>78.73</v>
      </c>
      <c r="W195">
        <v>35</v>
      </c>
      <c r="X195">
        <v>39.17</v>
      </c>
      <c r="Y195">
        <v>40.79</v>
      </c>
      <c r="Z195">
        <v>61.61</v>
      </c>
      <c r="AA195">
        <v>83.51</v>
      </c>
      <c r="AB195">
        <v>79.349999999999994</v>
      </c>
      <c r="AC195">
        <v>119.31</v>
      </c>
      <c r="AD195">
        <v>18.579999999999998</v>
      </c>
      <c r="AE195">
        <v>69.89</v>
      </c>
      <c r="AF195">
        <v>69.36</v>
      </c>
      <c r="AG195">
        <v>71.171700000000001</v>
      </c>
      <c r="AH195">
        <v>82.95</v>
      </c>
      <c r="AI195">
        <v>89.93</v>
      </c>
    </row>
    <row r="196" spans="2:35" x14ac:dyDescent="0.35">
      <c r="B196" s="2">
        <v>45055</v>
      </c>
      <c r="C196">
        <v>40.26</v>
      </c>
      <c r="D196">
        <v>40.17</v>
      </c>
      <c r="E196">
        <v>31.21</v>
      </c>
      <c r="F196">
        <v>148.30000000000001</v>
      </c>
      <c r="G196">
        <v>99.37</v>
      </c>
      <c r="H196">
        <v>93.13</v>
      </c>
      <c r="I196">
        <v>95.149000000000001</v>
      </c>
      <c r="J196">
        <v>112.43</v>
      </c>
      <c r="K196">
        <v>226.53</v>
      </c>
      <c r="L196">
        <v>75.989999999999995</v>
      </c>
      <c r="M196">
        <v>150</v>
      </c>
      <c r="N196">
        <v>295.26</v>
      </c>
      <c r="O196">
        <v>40.206767999999997</v>
      </c>
      <c r="P196">
        <v>123.14</v>
      </c>
      <c r="Q196">
        <v>132.41</v>
      </c>
      <c r="R196">
        <v>130.6</v>
      </c>
      <c r="S196">
        <v>147.65</v>
      </c>
      <c r="T196">
        <v>61.36</v>
      </c>
      <c r="U196">
        <v>76.709999999999994</v>
      </c>
      <c r="V196">
        <v>78.680000000000007</v>
      </c>
      <c r="W196">
        <v>35.25</v>
      </c>
      <c r="X196">
        <v>40.26</v>
      </c>
      <c r="Y196">
        <v>41.27</v>
      </c>
      <c r="Z196">
        <v>60.76</v>
      </c>
      <c r="AA196">
        <v>83.32</v>
      </c>
      <c r="AB196">
        <v>80.260000000000005</v>
      </c>
      <c r="AC196">
        <v>120</v>
      </c>
      <c r="AD196">
        <v>18.47</v>
      </c>
      <c r="AE196">
        <v>69.25</v>
      </c>
      <c r="AF196">
        <v>68.73</v>
      </c>
      <c r="AG196">
        <v>71.294499999999999</v>
      </c>
      <c r="AH196">
        <v>82.16</v>
      </c>
      <c r="AI196">
        <v>89.03</v>
      </c>
    </row>
    <row r="197" spans="2:35" x14ac:dyDescent="0.35">
      <c r="B197" s="2">
        <v>45054</v>
      </c>
      <c r="C197">
        <v>40.479999999999997</v>
      </c>
      <c r="D197">
        <v>40.299999999999997</v>
      </c>
      <c r="E197">
        <v>31.23</v>
      </c>
      <c r="F197">
        <v>148.51</v>
      </c>
      <c r="G197">
        <v>99.15</v>
      </c>
      <c r="H197">
        <v>93.096800000000002</v>
      </c>
      <c r="I197">
        <v>94.78</v>
      </c>
      <c r="J197">
        <v>111.14</v>
      </c>
      <c r="K197">
        <v>227.53</v>
      </c>
      <c r="L197">
        <v>75.95</v>
      </c>
      <c r="M197">
        <v>151.16</v>
      </c>
      <c r="N197">
        <v>294.33</v>
      </c>
      <c r="O197">
        <v>40.240734000000003</v>
      </c>
      <c r="P197">
        <v>125.07</v>
      </c>
      <c r="Q197">
        <v>133.30000000000001</v>
      </c>
      <c r="R197">
        <v>130.85</v>
      </c>
      <c r="S197">
        <v>147.69</v>
      </c>
      <c r="T197">
        <v>61.53</v>
      </c>
      <c r="U197">
        <v>76.95</v>
      </c>
      <c r="V197">
        <v>79.400000000000006</v>
      </c>
      <c r="W197">
        <v>35.36</v>
      </c>
      <c r="X197">
        <v>40.479999999999997</v>
      </c>
      <c r="Y197">
        <v>41.4</v>
      </c>
      <c r="Z197">
        <v>60.96</v>
      </c>
      <c r="AA197">
        <v>83.86</v>
      </c>
      <c r="AB197">
        <v>80.23</v>
      </c>
      <c r="AC197">
        <v>120.66</v>
      </c>
      <c r="AD197">
        <v>18.579999999999998</v>
      </c>
      <c r="AE197">
        <v>69.95</v>
      </c>
      <c r="AF197">
        <v>68.819999999999993</v>
      </c>
      <c r="AG197">
        <v>71.155000000000001</v>
      </c>
      <c r="AH197">
        <v>82.51</v>
      </c>
      <c r="AI197">
        <v>89.61</v>
      </c>
    </row>
    <row r="198" spans="2:35" x14ac:dyDescent="0.35">
      <c r="B198" s="2">
        <v>45051</v>
      </c>
      <c r="C198">
        <v>40.090000000000003</v>
      </c>
      <c r="D198">
        <v>39.96</v>
      </c>
      <c r="E198">
        <v>31.58</v>
      </c>
      <c r="F198">
        <v>148.65</v>
      </c>
      <c r="G198">
        <v>99.51</v>
      </c>
      <c r="H198">
        <v>93.453100000000006</v>
      </c>
      <c r="I198">
        <v>94.654399999999995</v>
      </c>
      <c r="J198">
        <v>111.76</v>
      </c>
      <c r="K198">
        <v>227.7</v>
      </c>
      <c r="L198">
        <v>75.510000000000005</v>
      </c>
      <c r="M198">
        <v>151.24</v>
      </c>
      <c r="N198">
        <v>293.20999999999998</v>
      </c>
      <c r="O198">
        <v>40.466667000000001</v>
      </c>
      <c r="P198">
        <v>124.38</v>
      </c>
      <c r="Q198">
        <v>133.59</v>
      </c>
      <c r="R198">
        <v>131.91999999999999</v>
      </c>
      <c r="S198">
        <v>147.19</v>
      </c>
      <c r="T198">
        <v>61.17</v>
      </c>
      <c r="U198">
        <v>77.180000000000007</v>
      </c>
      <c r="V198">
        <v>79.66</v>
      </c>
      <c r="W198">
        <v>35.4</v>
      </c>
      <c r="X198">
        <v>40.090000000000003</v>
      </c>
      <c r="Y198">
        <v>41.15</v>
      </c>
      <c r="Z198">
        <v>60.71</v>
      </c>
      <c r="AA198">
        <v>84.7</v>
      </c>
      <c r="AB198">
        <v>80.23</v>
      </c>
      <c r="AC198">
        <v>120.33</v>
      </c>
      <c r="AD198">
        <v>18.63</v>
      </c>
      <c r="AE198">
        <v>70.209999999999994</v>
      </c>
      <c r="AF198">
        <v>69.03</v>
      </c>
      <c r="AG198">
        <v>71.64</v>
      </c>
      <c r="AH198">
        <v>82.99</v>
      </c>
      <c r="AI198">
        <v>90.03</v>
      </c>
    </row>
    <row r="199" spans="2:35" x14ac:dyDescent="0.35">
      <c r="B199" s="2">
        <v>45050</v>
      </c>
      <c r="C199">
        <v>38.76</v>
      </c>
      <c r="D199">
        <v>39.200000000000003</v>
      </c>
      <c r="E199">
        <v>29.75</v>
      </c>
      <c r="F199">
        <v>144.44</v>
      </c>
      <c r="G199">
        <v>98.03</v>
      </c>
      <c r="H199">
        <v>90.62</v>
      </c>
      <c r="I199">
        <v>92.876999999999995</v>
      </c>
      <c r="J199">
        <v>110.72</v>
      </c>
      <c r="K199">
        <v>223.9</v>
      </c>
      <c r="L199">
        <v>74.5</v>
      </c>
      <c r="M199">
        <v>147.54</v>
      </c>
      <c r="N199">
        <v>287.57</v>
      </c>
      <c r="O199">
        <v>39.595734</v>
      </c>
      <c r="P199">
        <v>121.80500000000001</v>
      </c>
      <c r="Q199">
        <v>132.4</v>
      </c>
      <c r="R199">
        <v>130.30000000000001</v>
      </c>
      <c r="S199">
        <v>144.27000000000001</v>
      </c>
      <c r="T199">
        <v>59.42</v>
      </c>
      <c r="U199">
        <v>76.47</v>
      </c>
      <c r="V199">
        <v>78.34</v>
      </c>
      <c r="W199">
        <v>35.69</v>
      </c>
      <c r="X199">
        <v>38.76</v>
      </c>
      <c r="Y199">
        <v>39.96</v>
      </c>
      <c r="Z199">
        <v>59.17</v>
      </c>
      <c r="AA199">
        <v>83.05</v>
      </c>
      <c r="AB199">
        <v>78.11</v>
      </c>
      <c r="AC199">
        <v>116.28</v>
      </c>
      <c r="AD199">
        <v>18.28</v>
      </c>
      <c r="AE199">
        <v>68.27</v>
      </c>
      <c r="AF199">
        <v>68.59</v>
      </c>
      <c r="AG199">
        <v>72.266599999999997</v>
      </c>
      <c r="AH199">
        <v>81.63</v>
      </c>
      <c r="AI199">
        <v>88.37</v>
      </c>
    </row>
    <row r="200" spans="2:35" x14ac:dyDescent="0.35">
      <c r="B200" s="2">
        <v>45049</v>
      </c>
      <c r="C200">
        <v>38.93</v>
      </c>
      <c r="D200">
        <v>39.880000000000003</v>
      </c>
      <c r="E200">
        <v>31.34</v>
      </c>
      <c r="F200">
        <v>147.18</v>
      </c>
      <c r="G200">
        <v>99.11</v>
      </c>
      <c r="H200">
        <v>92.6</v>
      </c>
      <c r="I200">
        <v>94.855000000000004</v>
      </c>
      <c r="J200">
        <v>112.34</v>
      </c>
      <c r="K200">
        <v>226.4</v>
      </c>
      <c r="L200">
        <v>75.760000000000005</v>
      </c>
      <c r="M200">
        <v>148.25</v>
      </c>
      <c r="N200">
        <v>288.83999999999997</v>
      </c>
      <c r="O200">
        <v>39.843333999999999</v>
      </c>
      <c r="P200">
        <v>122.215</v>
      </c>
      <c r="Q200">
        <v>133.46</v>
      </c>
      <c r="R200">
        <v>130.68</v>
      </c>
      <c r="S200">
        <v>145.38999999999999</v>
      </c>
      <c r="T200">
        <v>60.33</v>
      </c>
      <c r="U200">
        <v>76.66</v>
      </c>
      <c r="V200">
        <v>78.849999999999994</v>
      </c>
      <c r="W200">
        <v>34.86</v>
      </c>
      <c r="X200">
        <v>38.93</v>
      </c>
      <c r="Y200">
        <v>40.35</v>
      </c>
      <c r="Z200">
        <v>59.11</v>
      </c>
      <c r="AA200">
        <v>84.33</v>
      </c>
      <c r="AB200">
        <v>78.989999999999995</v>
      </c>
      <c r="AC200">
        <v>118.05</v>
      </c>
      <c r="AD200">
        <v>18.16</v>
      </c>
      <c r="AE200">
        <v>68.709999999999994</v>
      </c>
      <c r="AF200">
        <v>68.069999999999993</v>
      </c>
      <c r="AG200">
        <v>72.794700000000006</v>
      </c>
      <c r="AH200">
        <v>80.959999999999994</v>
      </c>
      <c r="AI200">
        <v>87.41</v>
      </c>
    </row>
    <row r="201" spans="2:35" x14ac:dyDescent="0.35">
      <c r="B201" s="2">
        <v>45048</v>
      </c>
      <c r="C201">
        <v>38.97</v>
      </c>
      <c r="D201">
        <v>39.979999999999997</v>
      </c>
      <c r="E201">
        <v>32.04</v>
      </c>
      <c r="F201">
        <v>149.18</v>
      </c>
      <c r="G201">
        <v>99.49</v>
      </c>
      <c r="H201">
        <v>92.29</v>
      </c>
      <c r="I201">
        <v>94.844899999999996</v>
      </c>
      <c r="J201">
        <v>113.68</v>
      </c>
      <c r="K201">
        <v>225.38</v>
      </c>
      <c r="L201">
        <v>75.08</v>
      </c>
      <c r="M201">
        <v>149.51</v>
      </c>
      <c r="N201">
        <v>291.70999999999998</v>
      </c>
      <c r="O201">
        <v>39.971069999999997</v>
      </c>
      <c r="P201">
        <v>123.49</v>
      </c>
      <c r="Q201">
        <v>133.63999999999999</v>
      </c>
      <c r="R201">
        <v>129.81</v>
      </c>
      <c r="S201">
        <v>146.55000000000001</v>
      </c>
      <c r="T201">
        <v>60.77</v>
      </c>
      <c r="U201">
        <v>77.290000000000006</v>
      </c>
      <c r="V201">
        <v>79.73</v>
      </c>
      <c r="W201">
        <v>34.74</v>
      </c>
      <c r="X201">
        <v>38.97</v>
      </c>
      <c r="Y201">
        <v>40.4</v>
      </c>
      <c r="Z201">
        <v>59.03</v>
      </c>
      <c r="AA201">
        <v>84.56</v>
      </c>
      <c r="AB201">
        <v>80.510000000000005</v>
      </c>
      <c r="AC201">
        <v>120.4</v>
      </c>
      <c r="AD201">
        <v>18.18</v>
      </c>
      <c r="AE201">
        <v>68.81</v>
      </c>
      <c r="AF201">
        <v>68.260000000000005</v>
      </c>
      <c r="AG201">
        <v>72.97</v>
      </c>
      <c r="AH201">
        <v>81.28</v>
      </c>
      <c r="AI201">
        <v>87.5</v>
      </c>
    </row>
    <row r="202" spans="2:35" x14ac:dyDescent="0.35">
      <c r="B202" s="2">
        <v>45047</v>
      </c>
      <c r="C202">
        <v>39.5</v>
      </c>
      <c r="D202">
        <v>40.68</v>
      </c>
      <c r="E202">
        <v>34.01</v>
      </c>
      <c r="F202">
        <v>153.30000000000001</v>
      </c>
      <c r="G202">
        <v>100.54</v>
      </c>
      <c r="H202">
        <v>92.99</v>
      </c>
      <c r="I202">
        <v>94.844999999999999</v>
      </c>
      <c r="J202">
        <v>114.25</v>
      </c>
      <c r="K202">
        <v>225.87</v>
      </c>
      <c r="L202">
        <v>75.17</v>
      </c>
      <c r="M202">
        <v>150.91999999999999</v>
      </c>
      <c r="N202">
        <v>295.93</v>
      </c>
      <c r="O202">
        <v>40.073303000000003</v>
      </c>
      <c r="P202">
        <v>124.57</v>
      </c>
      <c r="Q202">
        <v>134.22</v>
      </c>
      <c r="R202">
        <v>131.54</v>
      </c>
      <c r="S202">
        <v>146.4</v>
      </c>
      <c r="T202">
        <v>61.08</v>
      </c>
      <c r="U202">
        <v>77.5</v>
      </c>
      <c r="V202">
        <v>80.510000000000005</v>
      </c>
      <c r="W202">
        <v>33.409999999999997</v>
      </c>
      <c r="X202">
        <v>39.5</v>
      </c>
      <c r="Y202">
        <v>41</v>
      </c>
      <c r="Z202">
        <v>59.33</v>
      </c>
      <c r="AA202">
        <v>85.53</v>
      </c>
      <c r="AB202">
        <v>84.17</v>
      </c>
      <c r="AC202">
        <v>126.22</v>
      </c>
      <c r="AD202">
        <v>18.52</v>
      </c>
      <c r="AE202">
        <v>71.13</v>
      </c>
      <c r="AF202">
        <v>69.099999999999994</v>
      </c>
      <c r="AG202">
        <v>75.069999999999993</v>
      </c>
      <c r="AH202">
        <v>82.68</v>
      </c>
      <c r="AI202">
        <v>88.78</v>
      </c>
    </row>
    <row r="203" spans="2:35" x14ac:dyDescent="0.35">
      <c r="B203" s="2">
        <v>45044</v>
      </c>
      <c r="C203">
        <v>39.49</v>
      </c>
      <c r="D203">
        <v>40.44</v>
      </c>
      <c r="E203">
        <v>35.229999999999997</v>
      </c>
      <c r="F203">
        <v>154.09</v>
      </c>
      <c r="G203">
        <v>100</v>
      </c>
      <c r="H203">
        <v>92.7</v>
      </c>
      <c r="I203">
        <v>94.36</v>
      </c>
      <c r="J203">
        <v>113.96</v>
      </c>
      <c r="K203">
        <v>222.4</v>
      </c>
      <c r="L203">
        <v>75.790000000000006</v>
      </c>
      <c r="M203">
        <v>150.83000000000001</v>
      </c>
      <c r="N203">
        <v>296.5</v>
      </c>
      <c r="O203">
        <v>40.174370000000003</v>
      </c>
      <c r="P203">
        <v>123.625</v>
      </c>
      <c r="Q203">
        <v>133.53</v>
      </c>
      <c r="R203">
        <v>130.51</v>
      </c>
      <c r="S203">
        <v>147.86000000000001</v>
      </c>
      <c r="T203">
        <v>61.43</v>
      </c>
      <c r="U203">
        <v>77.44</v>
      </c>
      <c r="V203">
        <v>80.55</v>
      </c>
      <c r="W203">
        <v>33.58</v>
      </c>
      <c r="X203">
        <v>39.49</v>
      </c>
      <c r="Y203">
        <v>41.25</v>
      </c>
      <c r="Z203">
        <v>60.23</v>
      </c>
      <c r="AA203">
        <v>85.4</v>
      </c>
      <c r="AB203">
        <v>85.13</v>
      </c>
      <c r="AC203">
        <v>127.11</v>
      </c>
      <c r="AD203">
        <v>18.71</v>
      </c>
      <c r="AE203">
        <v>71.989999999999995</v>
      </c>
      <c r="AF203">
        <v>68.98</v>
      </c>
      <c r="AG203">
        <v>75.08</v>
      </c>
      <c r="AH203">
        <v>83.3</v>
      </c>
      <c r="AI203">
        <v>89.41</v>
      </c>
    </row>
    <row r="204" spans="2:35" x14ac:dyDescent="0.35">
      <c r="B204" s="2">
        <v>45043</v>
      </c>
      <c r="C204">
        <v>39.5</v>
      </c>
      <c r="D204">
        <v>40.03</v>
      </c>
      <c r="E204">
        <v>34.43</v>
      </c>
      <c r="F204">
        <v>151.97890000000001</v>
      </c>
      <c r="G204">
        <v>99.04</v>
      </c>
      <c r="H204">
        <v>91.57</v>
      </c>
      <c r="I204">
        <v>93.4</v>
      </c>
      <c r="J204">
        <v>113.55</v>
      </c>
      <c r="K204">
        <v>217.86</v>
      </c>
      <c r="L204">
        <v>74.47</v>
      </c>
      <c r="M204">
        <v>149.21</v>
      </c>
      <c r="N204">
        <v>295.39</v>
      </c>
      <c r="O204">
        <v>39.906669999999998</v>
      </c>
      <c r="P204">
        <v>121.59</v>
      </c>
      <c r="Q204">
        <v>132.4</v>
      </c>
      <c r="R204">
        <v>129.19999999999999</v>
      </c>
      <c r="S204">
        <v>147.47999999999999</v>
      </c>
      <c r="T204">
        <v>61.38</v>
      </c>
      <c r="U204">
        <v>77.03</v>
      </c>
      <c r="V204">
        <v>79.62</v>
      </c>
      <c r="W204">
        <v>33.85</v>
      </c>
      <c r="X204">
        <v>39.5</v>
      </c>
      <c r="Y204">
        <v>41.14</v>
      </c>
      <c r="Z204">
        <v>60.33</v>
      </c>
      <c r="AA204">
        <v>84.88</v>
      </c>
      <c r="AB204">
        <v>83.83</v>
      </c>
      <c r="AC204">
        <v>123.79</v>
      </c>
      <c r="AD204">
        <v>18.940000000000001</v>
      </c>
      <c r="AE204">
        <v>72.75</v>
      </c>
      <c r="AF204">
        <v>69.08</v>
      </c>
      <c r="AG204">
        <v>73.990200000000002</v>
      </c>
      <c r="AH204">
        <v>82.29</v>
      </c>
      <c r="AI204">
        <v>88.12</v>
      </c>
    </row>
    <row r="205" spans="2:35" x14ac:dyDescent="0.35">
      <c r="B205" s="2">
        <v>45042</v>
      </c>
      <c r="C205">
        <v>38.909999999999997</v>
      </c>
      <c r="D205">
        <v>39.380000000000003</v>
      </c>
      <c r="E205">
        <v>33.74</v>
      </c>
      <c r="F205">
        <v>149.69</v>
      </c>
      <c r="G205">
        <v>97.12</v>
      </c>
      <c r="H205">
        <v>89.05</v>
      </c>
      <c r="I205">
        <v>90.74</v>
      </c>
      <c r="J205">
        <v>111.9</v>
      </c>
      <c r="K205">
        <v>213.89</v>
      </c>
      <c r="L205">
        <v>72.44</v>
      </c>
      <c r="M205">
        <v>146.11000000000001</v>
      </c>
      <c r="N205">
        <v>290.61</v>
      </c>
      <c r="O205">
        <v>40.296669999999999</v>
      </c>
      <c r="P205">
        <v>120.425</v>
      </c>
      <c r="Q205">
        <v>131.71</v>
      </c>
      <c r="R205">
        <v>128.74</v>
      </c>
      <c r="S205">
        <v>143.69</v>
      </c>
      <c r="T205">
        <v>60.7</v>
      </c>
      <c r="U205">
        <v>76.180000000000007</v>
      </c>
      <c r="V205">
        <v>78.55</v>
      </c>
      <c r="W205">
        <v>33.33</v>
      </c>
      <c r="X205">
        <v>38.909999999999997</v>
      </c>
      <c r="Y205">
        <v>40.5</v>
      </c>
      <c r="Z205">
        <v>58.88</v>
      </c>
      <c r="AA205">
        <v>84.42</v>
      </c>
      <c r="AB205">
        <v>83.53</v>
      </c>
      <c r="AC205">
        <v>122.84</v>
      </c>
      <c r="AD205">
        <v>18.61</v>
      </c>
      <c r="AE205">
        <v>71.45</v>
      </c>
      <c r="AF205">
        <v>68.260000000000005</v>
      </c>
      <c r="AG205">
        <v>72.956400000000002</v>
      </c>
      <c r="AH205">
        <v>80.47</v>
      </c>
      <c r="AI205">
        <v>86.33</v>
      </c>
    </row>
    <row r="206" spans="2:35" x14ac:dyDescent="0.35">
      <c r="B206" s="2">
        <v>45041</v>
      </c>
      <c r="C206">
        <v>38.58</v>
      </c>
      <c r="D206">
        <v>39.71</v>
      </c>
      <c r="E206">
        <v>33.520000000000003</v>
      </c>
      <c r="F206">
        <v>151.06</v>
      </c>
      <c r="G206">
        <v>98.99</v>
      </c>
      <c r="H206">
        <v>90.7209</v>
      </c>
      <c r="I206">
        <v>93.04</v>
      </c>
      <c r="J206">
        <v>114.27</v>
      </c>
      <c r="K206">
        <v>219.15</v>
      </c>
      <c r="L206">
        <v>73.790000000000006</v>
      </c>
      <c r="M206">
        <v>143.97</v>
      </c>
      <c r="N206">
        <v>289.83999999999997</v>
      </c>
      <c r="O206">
        <v>40.1873</v>
      </c>
      <c r="P206">
        <v>119.59</v>
      </c>
      <c r="Q206">
        <v>133.61000000000001</v>
      </c>
      <c r="R206">
        <v>130.5</v>
      </c>
      <c r="S206">
        <v>144.43</v>
      </c>
      <c r="T206">
        <v>60.57</v>
      </c>
      <c r="U206">
        <v>76.78</v>
      </c>
      <c r="V206">
        <v>79.489999999999995</v>
      </c>
      <c r="W206">
        <v>33.770000000000003</v>
      </c>
      <c r="X206">
        <v>38.58</v>
      </c>
      <c r="Y206">
        <v>40.299999999999997</v>
      </c>
      <c r="Z206">
        <v>58.13</v>
      </c>
      <c r="AA206">
        <v>84.48</v>
      </c>
      <c r="AB206">
        <v>84.66</v>
      </c>
      <c r="AC206">
        <v>125.02</v>
      </c>
      <c r="AD206">
        <v>19.41</v>
      </c>
      <c r="AE206">
        <v>75.62</v>
      </c>
      <c r="AF206">
        <v>69.900000000000006</v>
      </c>
      <c r="AG206">
        <v>73.712900000000005</v>
      </c>
      <c r="AH206">
        <v>81.25</v>
      </c>
      <c r="AI206">
        <v>87.08</v>
      </c>
    </row>
    <row r="208" spans="2:35" x14ac:dyDescent="0.35">
      <c r="C208" t="str">
        <f>C5</f>
        <v>COPX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34.61</v>
      </c>
      <c r="D209" s="12">
        <f t="shared" si="0"/>
        <v>47.81</v>
      </c>
      <c r="E209" s="12">
        <f t="shared" si="0"/>
        <v>39.729999999999997</v>
      </c>
      <c r="F209" s="12">
        <f t="shared" si="0"/>
        <v>184.4</v>
      </c>
      <c r="G209" s="12">
        <f t="shared" si="0"/>
        <v>116.95</v>
      </c>
      <c r="H209" s="12">
        <f t="shared" si="0"/>
        <v>117.37</v>
      </c>
      <c r="I209" s="12">
        <f t="shared" si="0"/>
        <v>128.21</v>
      </c>
      <c r="J209" s="12">
        <f t="shared" si="0"/>
        <v>124.66</v>
      </c>
      <c r="K209" s="12">
        <f t="shared" si="0"/>
        <v>273.12</v>
      </c>
      <c r="L209" s="12">
        <f t="shared" si="0"/>
        <v>103.18</v>
      </c>
      <c r="M209" s="12">
        <f t="shared" si="0"/>
        <v>207.84</v>
      </c>
      <c r="N209" s="12">
        <f t="shared" si="0"/>
        <v>442.01</v>
      </c>
      <c r="O209" s="12">
        <f t="shared" si="0"/>
        <v>55.25</v>
      </c>
      <c r="P209" s="12">
        <f t="shared" si="0"/>
        <v>203.85</v>
      </c>
      <c r="Q209" s="12">
        <f t="shared" ref="Q209:AI209" si="2">Q6</f>
        <v>144.01</v>
      </c>
      <c r="R209" s="12">
        <f t="shared" si="2"/>
        <v>134.59</v>
      </c>
      <c r="S209" s="12">
        <f t="shared" si="2"/>
        <v>179.9</v>
      </c>
      <c r="T209" s="12">
        <f t="shared" si="2"/>
        <v>72.7</v>
      </c>
      <c r="U209" s="12">
        <f t="shared" si="2"/>
        <v>73.11</v>
      </c>
      <c r="V209" s="12">
        <f t="shared" si="2"/>
        <v>83.14</v>
      </c>
      <c r="W209" s="12">
        <f t="shared" si="2"/>
        <v>26.97</v>
      </c>
      <c r="X209" s="12">
        <f t="shared" si="2"/>
        <v>34.61</v>
      </c>
      <c r="Y209" s="12">
        <f t="shared" si="2"/>
        <v>39.53</v>
      </c>
      <c r="Z209" s="12">
        <f t="shared" si="2"/>
        <v>41.84</v>
      </c>
      <c r="AA209" s="12">
        <f t="shared" si="2"/>
        <v>71.27</v>
      </c>
      <c r="AB209" s="12">
        <f t="shared" si="2"/>
        <v>83.31</v>
      </c>
      <c r="AC209" s="12">
        <f t="shared" si="2"/>
        <v>132.85</v>
      </c>
      <c r="AD209" s="12">
        <f t="shared" si="2"/>
        <v>14.39</v>
      </c>
      <c r="AE209" s="12">
        <f t="shared" si="2"/>
        <v>45.49</v>
      </c>
      <c r="AF209" s="12">
        <f t="shared" si="2"/>
        <v>60.27</v>
      </c>
      <c r="AG209" s="12">
        <f t="shared" si="2"/>
        <v>77.536199999999994</v>
      </c>
      <c r="AH209" s="12">
        <f t="shared" si="2"/>
        <v>84.38</v>
      </c>
      <c r="AI209" s="12">
        <f t="shared" si="2"/>
        <v>92.18</v>
      </c>
    </row>
    <row r="210" spans="2:35" x14ac:dyDescent="0.35">
      <c r="B210" t="s">
        <v>32</v>
      </c>
      <c r="C210" s="12">
        <f>AVERAGE(C6:C35)</f>
        <v>36.155666666666676</v>
      </c>
      <c r="D210" s="12">
        <f t="shared" ref="D210:P210" si="3">AVERAGE(D6:D35)</f>
        <v>46.609999999999992</v>
      </c>
      <c r="E210" s="12">
        <f t="shared" si="3"/>
        <v>41.095666666666666</v>
      </c>
      <c r="F210" s="12">
        <f t="shared" si="3"/>
        <v>180.2018733333334</v>
      </c>
      <c r="G210" s="12">
        <f t="shared" si="3"/>
        <v>113.333</v>
      </c>
      <c r="H210" s="12">
        <f t="shared" si="3"/>
        <v>113.26191666666665</v>
      </c>
      <c r="I210" s="12">
        <f t="shared" si="3"/>
        <v>118.6886733333333</v>
      </c>
      <c r="J210" s="12">
        <f t="shared" si="3"/>
        <v>122.94300000000001</v>
      </c>
      <c r="K210" s="12">
        <f t="shared" si="3"/>
        <v>261.5716666666666</v>
      </c>
      <c r="L210" s="12">
        <f t="shared" si="3"/>
        <v>100.85733333333332</v>
      </c>
      <c r="M210" s="12">
        <f t="shared" si="3"/>
        <v>196.62899999999993</v>
      </c>
      <c r="N210" s="12">
        <f t="shared" si="3"/>
        <v>414.9403333333334</v>
      </c>
      <c r="O210" s="12">
        <f t="shared" si="3"/>
        <v>50.269966666666662</v>
      </c>
      <c r="P210" s="12">
        <f t="shared" si="3"/>
        <v>182.64666666666662</v>
      </c>
      <c r="Q210" s="12">
        <f t="shared" ref="Q210:AI210" si="4">AVERAGE(Q6:Q35)</f>
        <v>140.33500000000001</v>
      </c>
      <c r="R210" s="12">
        <f t="shared" si="4"/>
        <v>136.03866666666667</v>
      </c>
      <c r="S210" s="12">
        <f t="shared" si="4"/>
        <v>174.88666666666666</v>
      </c>
      <c r="T210" s="12">
        <f t="shared" si="4"/>
        <v>70.099666666666678</v>
      </c>
      <c r="U210" s="12">
        <f t="shared" si="4"/>
        <v>72.748999999999995</v>
      </c>
      <c r="V210" s="12">
        <f t="shared" si="4"/>
        <v>83.230999999999995</v>
      </c>
      <c r="W210" s="12">
        <f t="shared" si="4"/>
        <v>28.598333333333333</v>
      </c>
      <c r="X210" s="12">
        <f t="shared" si="4"/>
        <v>36.155666666666676</v>
      </c>
      <c r="Y210" s="12">
        <f t="shared" si="4"/>
        <v>40.708666666666666</v>
      </c>
      <c r="Z210" s="12">
        <f t="shared" si="4"/>
        <v>45.031000000000013</v>
      </c>
      <c r="AA210" s="12">
        <f t="shared" si="4"/>
        <v>73.025666666666666</v>
      </c>
      <c r="AB210" s="12">
        <f t="shared" si="4"/>
        <v>82.990000000000009</v>
      </c>
      <c r="AC210" s="12">
        <f t="shared" si="4"/>
        <v>132.98266666666663</v>
      </c>
      <c r="AD210" s="12">
        <f t="shared" si="4"/>
        <v>14.353333333333335</v>
      </c>
      <c r="AE210" s="12">
        <f t="shared" si="4"/>
        <v>45.668333333333322</v>
      </c>
      <c r="AF210" s="12">
        <f t="shared" si="4"/>
        <v>62.156666666666673</v>
      </c>
      <c r="AG210" s="12">
        <f t="shared" si="4"/>
        <v>78.442363333333347</v>
      </c>
      <c r="AH210" s="12">
        <f t="shared" si="4"/>
        <v>85.74199999999999</v>
      </c>
      <c r="AI210" s="12">
        <f t="shared" si="4"/>
        <v>93.294000000000025</v>
      </c>
    </row>
    <row r="211" spans="2:35" x14ac:dyDescent="0.35">
      <c r="B211" t="s">
        <v>33</v>
      </c>
      <c r="C211" s="12">
        <f>AVERAGE(C6:C65)</f>
        <v>35.855000000000018</v>
      </c>
      <c r="D211" s="12">
        <f t="shared" ref="D211:P211" si="5">AVERAGE(D6:D65)</f>
        <v>45.754666666666672</v>
      </c>
      <c r="E211" s="12">
        <f t="shared" si="5"/>
        <v>39.928833333333316</v>
      </c>
      <c r="F211" s="12">
        <f t="shared" si="5"/>
        <v>174.96483000000001</v>
      </c>
      <c r="G211" s="12">
        <f t="shared" si="5"/>
        <v>111.16016666666665</v>
      </c>
      <c r="H211" s="12">
        <f t="shared" si="5"/>
        <v>110.84242500000001</v>
      </c>
      <c r="I211" s="12">
        <f t="shared" si="5"/>
        <v>114.87322166666658</v>
      </c>
      <c r="J211" s="12">
        <f t="shared" si="5"/>
        <v>122.14416666666669</v>
      </c>
      <c r="K211" s="12">
        <f t="shared" si="5"/>
        <v>256.6756666666667</v>
      </c>
      <c r="L211" s="12">
        <f t="shared" si="5"/>
        <v>96.768499999999946</v>
      </c>
      <c r="M211" s="12">
        <f t="shared" si="5"/>
        <v>191.83300000000003</v>
      </c>
      <c r="N211" s="12">
        <f t="shared" si="5"/>
        <v>403.38299999999992</v>
      </c>
      <c r="O211" s="12">
        <f t="shared" si="5"/>
        <v>49.39306666666667</v>
      </c>
      <c r="P211" s="12">
        <f t="shared" si="5"/>
        <v>174.14283333333324</v>
      </c>
      <c r="Q211" s="12">
        <f t="shared" ref="Q211:AI211" si="6">AVERAGE(Q6:Q65)</f>
        <v>136.15633333333338</v>
      </c>
      <c r="R211" s="12">
        <f t="shared" si="6"/>
        <v>130.36083333333335</v>
      </c>
      <c r="S211" s="12">
        <f t="shared" si="6"/>
        <v>173.91433333333327</v>
      </c>
      <c r="T211" s="12">
        <f t="shared" si="6"/>
        <v>68.633666666666656</v>
      </c>
      <c r="U211" s="12">
        <f t="shared" si="6"/>
        <v>71.690333333333328</v>
      </c>
      <c r="V211" s="12">
        <f t="shared" si="6"/>
        <v>82.915000000000006</v>
      </c>
      <c r="W211" s="12">
        <f t="shared" si="6"/>
        <v>29.434166666666663</v>
      </c>
      <c r="X211" s="12">
        <f t="shared" si="6"/>
        <v>35.855000000000018</v>
      </c>
      <c r="Y211" s="12">
        <f t="shared" si="6"/>
        <v>40.93333333333333</v>
      </c>
      <c r="Z211" s="12">
        <f t="shared" si="6"/>
        <v>46.859666666666676</v>
      </c>
      <c r="AA211" s="12">
        <f t="shared" si="6"/>
        <v>73.802084999999991</v>
      </c>
      <c r="AB211" s="12">
        <f t="shared" si="6"/>
        <v>83.520666666666685</v>
      </c>
      <c r="AC211" s="12">
        <f t="shared" si="6"/>
        <v>135.00466666666665</v>
      </c>
      <c r="AD211" s="12">
        <f t="shared" si="6"/>
        <v>14.419000000000002</v>
      </c>
      <c r="AE211" s="12">
        <f t="shared" si="6"/>
        <v>46.814500000000002</v>
      </c>
      <c r="AF211" s="12">
        <f t="shared" si="6"/>
        <v>62.603833333333341</v>
      </c>
      <c r="AG211" s="12">
        <f t="shared" si="6"/>
        <v>76.028743333333338</v>
      </c>
      <c r="AH211" s="12">
        <f t="shared" si="6"/>
        <v>84.712833333333336</v>
      </c>
      <c r="AI211" s="12">
        <f t="shared" si="6"/>
        <v>91.750166666666701</v>
      </c>
    </row>
    <row r="212" spans="2:35" x14ac:dyDescent="0.35">
      <c r="B212" t="s">
        <v>34</v>
      </c>
      <c r="C212" s="12">
        <f>AVERAGE(C6:C206)</f>
        <v>36.72084577114429</v>
      </c>
      <c r="D212" s="12">
        <f t="shared" ref="D212:P212" si="7">AVERAGE(D6:D206)</f>
        <v>42.859303482587052</v>
      </c>
      <c r="E212" s="12">
        <f t="shared" si="7"/>
        <v>35.982587064676615</v>
      </c>
      <c r="F212" s="12">
        <f t="shared" si="7"/>
        <v>162.10997462686564</v>
      </c>
      <c r="G212" s="12">
        <f t="shared" si="7"/>
        <v>105.82990049751241</v>
      </c>
      <c r="H212" s="12">
        <f t="shared" si="7"/>
        <v>103.0554099502487</v>
      </c>
      <c r="I212" s="12">
        <f t="shared" si="7"/>
        <v>105.42660597014924</v>
      </c>
      <c r="J212" s="12">
        <f t="shared" si="7"/>
        <v>115.46723880597011</v>
      </c>
      <c r="K212" s="12">
        <f t="shared" si="7"/>
        <v>243.80176119402989</v>
      </c>
      <c r="L212" s="12">
        <f t="shared" si="7"/>
        <v>85.42791044776115</v>
      </c>
      <c r="M212" s="12">
        <f t="shared" si="7"/>
        <v>174.51761194029848</v>
      </c>
      <c r="N212" s="12">
        <f t="shared" si="7"/>
        <v>358.1651243781094</v>
      </c>
      <c r="O212" s="12">
        <f t="shared" si="7"/>
        <v>46.643172184079624</v>
      </c>
      <c r="P212" s="12">
        <f t="shared" si="7"/>
        <v>154.29164179104473</v>
      </c>
      <c r="Q212" s="12">
        <f t="shared" ref="Q212:AI212" si="8">AVERAGE(Q6:Q206)</f>
        <v>132.66437810945274</v>
      </c>
      <c r="R212" s="12">
        <f t="shared" si="8"/>
        <v>127.29305970149257</v>
      </c>
      <c r="S212" s="12">
        <f t="shared" si="8"/>
        <v>165.52074626865681</v>
      </c>
      <c r="T212" s="12">
        <f t="shared" si="8"/>
        <v>64.02124378109454</v>
      </c>
      <c r="U212" s="12">
        <f t="shared" si="8"/>
        <v>72.299104477611976</v>
      </c>
      <c r="V212" s="12">
        <f t="shared" si="8"/>
        <v>80.872736318407931</v>
      </c>
      <c r="W212" s="12">
        <f t="shared" si="8"/>
        <v>29.861542288557196</v>
      </c>
      <c r="X212" s="12">
        <f t="shared" si="8"/>
        <v>36.72084577114429</v>
      </c>
      <c r="Y212" s="12">
        <f t="shared" si="8"/>
        <v>40.265895522388064</v>
      </c>
      <c r="Z212" s="12">
        <f t="shared" si="8"/>
        <v>55.496069651741273</v>
      </c>
      <c r="AA212" s="12">
        <f t="shared" si="8"/>
        <v>78.783645771144251</v>
      </c>
      <c r="AB212" s="12">
        <f t="shared" si="8"/>
        <v>84.479900497512446</v>
      </c>
      <c r="AC212" s="12">
        <f t="shared" si="8"/>
        <v>136.29064676616923</v>
      </c>
      <c r="AD212" s="12">
        <f t="shared" si="8"/>
        <v>15.991393034825869</v>
      </c>
      <c r="AE212" s="12">
        <f t="shared" si="8"/>
        <v>56.804825870646781</v>
      </c>
      <c r="AF212" s="12">
        <f t="shared" si="8"/>
        <v>63.618805970149261</v>
      </c>
      <c r="AG212" s="12">
        <f t="shared" si="8"/>
        <v>73.523458208955233</v>
      </c>
      <c r="AH212" s="12">
        <f t="shared" si="8"/>
        <v>81.71562189054724</v>
      </c>
      <c r="AI212" s="12">
        <f t="shared" si="8"/>
        <v>88.744523383084569</v>
      </c>
    </row>
    <row r="213" spans="2:35" x14ac:dyDescent="0.35">
      <c r="B213" t="s">
        <v>35</v>
      </c>
      <c r="C213" s="12">
        <f>C209/C210</f>
        <v>0.9572496704066672</v>
      </c>
      <c r="D213" s="12">
        <f t="shared" ref="D213:P213" si="9">D209/D210</f>
        <v>1.0257455481656299</v>
      </c>
      <c r="E213" s="12">
        <f t="shared" si="9"/>
        <v>0.9667685968512495</v>
      </c>
      <c r="F213" s="12">
        <f t="shared" si="9"/>
        <v>1.0232967981353946</v>
      </c>
      <c r="G213" s="12">
        <f t="shared" si="9"/>
        <v>1.0319147997494111</v>
      </c>
      <c r="H213" s="12">
        <f t="shared" si="9"/>
        <v>1.0362706499610419</v>
      </c>
      <c r="I213" s="12">
        <f t="shared" si="9"/>
        <v>1.0802210219329553</v>
      </c>
      <c r="J213" s="12">
        <f t="shared" si="9"/>
        <v>1.0139658215595844</v>
      </c>
      <c r="K213" s="12">
        <f t="shared" si="9"/>
        <v>1.0441497868652954</v>
      </c>
      <c r="L213" s="12">
        <f t="shared" si="9"/>
        <v>1.0230292294065548</v>
      </c>
      <c r="M213" s="12">
        <f t="shared" si="9"/>
        <v>1.0570160047602342</v>
      </c>
      <c r="N213" s="12">
        <f t="shared" si="9"/>
        <v>1.065237491976758</v>
      </c>
      <c r="O213" s="12">
        <f t="shared" si="9"/>
        <v>1.0990657775119539</v>
      </c>
      <c r="P213" s="12">
        <f t="shared" si="9"/>
        <v>1.1160893528488522</v>
      </c>
      <c r="Q213" s="12">
        <f t="shared" ref="Q213:AI213" si="10">Q209/Q210</f>
        <v>1.0261873374425481</v>
      </c>
      <c r="R213" s="12">
        <f t="shared" si="10"/>
        <v>0.98935106685354168</v>
      </c>
      <c r="S213" s="12">
        <f t="shared" si="10"/>
        <v>1.0286661838142799</v>
      </c>
      <c r="T213" s="12">
        <f t="shared" si="10"/>
        <v>1.0370948031136618</v>
      </c>
      <c r="U213" s="12">
        <f t="shared" si="10"/>
        <v>1.0049622675225778</v>
      </c>
      <c r="V213" s="12">
        <f t="shared" si="10"/>
        <v>0.99890665737525686</v>
      </c>
      <c r="W213" s="12">
        <f t="shared" si="10"/>
        <v>0.94306194999708604</v>
      </c>
      <c r="X213" s="12">
        <f t="shared" si="10"/>
        <v>0.9572496704066672</v>
      </c>
      <c r="Y213" s="12">
        <f t="shared" si="10"/>
        <v>0.97104629644793083</v>
      </c>
      <c r="Z213" s="12">
        <f t="shared" si="10"/>
        <v>0.92913770513646132</v>
      </c>
      <c r="AA213" s="12">
        <f t="shared" si="10"/>
        <v>0.97595822473376936</v>
      </c>
      <c r="AB213" s="12">
        <f t="shared" si="10"/>
        <v>1.0038558862513556</v>
      </c>
      <c r="AC213" s="12">
        <f t="shared" si="10"/>
        <v>0.99900237624953647</v>
      </c>
      <c r="AD213" s="12">
        <f t="shared" si="10"/>
        <v>1.0025545750116116</v>
      </c>
      <c r="AE213" s="12">
        <f t="shared" si="10"/>
        <v>0.99609503302799196</v>
      </c>
      <c r="AF213" s="12">
        <f t="shared" si="10"/>
        <v>0.96964659194508496</v>
      </c>
      <c r="AG213" s="12">
        <f t="shared" si="10"/>
        <v>0.98844803630555211</v>
      </c>
      <c r="AH213" s="12">
        <f t="shared" si="10"/>
        <v>0.98411513610599244</v>
      </c>
      <c r="AI213" s="12">
        <f t="shared" si="10"/>
        <v>0.98805925354256419</v>
      </c>
    </row>
    <row r="214" spans="2:35" x14ac:dyDescent="0.35">
      <c r="B214" t="s">
        <v>36</v>
      </c>
      <c r="C214" s="12">
        <f t="shared" ref="C214:P215" si="11">C210/C211</f>
        <v>1.0083856272951237</v>
      </c>
      <c r="D214" s="12">
        <f t="shared" si="11"/>
        <v>1.0186939037183818</v>
      </c>
      <c r="E214" s="12">
        <f t="shared" si="11"/>
        <v>1.029222825610566</v>
      </c>
      <c r="F214" s="12">
        <f t="shared" si="11"/>
        <v>1.0299319773770157</v>
      </c>
      <c r="G214" s="12">
        <f t="shared" si="11"/>
        <v>1.0195468700568699</v>
      </c>
      <c r="H214" s="12">
        <f t="shared" si="11"/>
        <v>1.021828209430339</v>
      </c>
      <c r="I214" s="12">
        <f t="shared" si="11"/>
        <v>1.0332144568708816</v>
      </c>
      <c r="J214" s="12">
        <f t="shared" si="11"/>
        <v>1.0065400858275397</v>
      </c>
      <c r="K214" s="12">
        <f t="shared" si="11"/>
        <v>1.0190746558237564</v>
      </c>
      <c r="L214" s="12">
        <f t="shared" si="11"/>
        <v>1.0422537637075429</v>
      </c>
      <c r="M214" s="12">
        <f t="shared" si="11"/>
        <v>1.0250009122518018</v>
      </c>
      <c r="N214" s="12">
        <f t="shared" si="11"/>
        <v>1.0286510173540617</v>
      </c>
      <c r="O214" s="12">
        <f t="shared" si="11"/>
        <v>1.0177535038655896</v>
      </c>
      <c r="P214" s="12">
        <f t="shared" si="11"/>
        <v>1.0488325196653707</v>
      </c>
      <c r="Q214" s="12">
        <f t="shared" ref="Q214:AI214" si="12">Q210/Q211</f>
        <v>1.0306902114970777</v>
      </c>
      <c r="R214" s="12">
        <f t="shared" si="12"/>
        <v>1.0435547486783479</v>
      </c>
      <c r="S214" s="12">
        <f t="shared" si="12"/>
        <v>1.0055908752010092</v>
      </c>
      <c r="T214" s="12">
        <f t="shared" si="12"/>
        <v>1.0213597796999532</v>
      </c>
      <c r="U214" s="12">
        <f t="shared" si="12"/>
        <v>1.0147672164076049</v>
      </c>
      <c r="V214" s="12">
        <f t="shared" si="12"/>
        <v>1.0038111318820477</v>
      </c>
      <c r="W214" s="12">
        <f t="shared" si="12"/>
        <v>0.97160329548993529</v>
      </c>
      <c r="X214" s="12">
        <f t="shared" si="12"/>
        <v>1.0083856272951237</v>
      </c>
      <c r="Y214" s="12">
        <f t="shared" si="12"/>
        <v>0.99451140065146582</v>
      </c>
      <c r="Z214" s="12">
        <f t="shared" si="12"/>
        <v>0.96097567915549276</v>
      </c>
      <c r="AA214" s="12">
        <f t="shared" si="12"/>
        <v>0.98947972359678826</v>
      </c>
      <c r="AB214" s="12">
        <f t="shared" si="12"/>
        <v>0.99364628315546644</v>
      </c>
      <c r="AC214" s="12">
        <f t="shared" si="12"/>
        <v>0.98502273995466805</v>
      </c>
      <c r="AD214" s="12">
        <f t="shared" si="12"/>
        <v>0.99544582379730451</v>
      </c>
      <c r="AE214" s="12">
        <f t="shared" si="12"/>
        <v>0.97551684485220003</v>
      </c>
      <c r="AF214" s="12">
        <f t="shared" si="12"/>
        <v>0.99285719990522414</v>
      </c>
      <c r="AG214" s="12">
        <f t="shared" si="12"/>
        <v>1.0317461514445656</v>
      </c>
      <c r="AH214" s="12">
        <f t="shared" si="12"/>
        <v>1.0121488873193158</v>
      </c>
      <c r="AI214" s="12">
        <f t="shared" si="12"/>
        <v>1.0168264907783999</v>
      </c>
    </row>
    <row r="215" spans="2:35" x14ac:dyDescent="0.35">
      <c r="B215" t="s">
        <v>37</v>
      </c>
      <c r="C215" s="12">
        <f t="shared" si="11"/>
        <v>0.97642086523440963</v>
      </c>
      <c r="D215" s="12">
        <f t="shared" si="11"/>
        <v>1.0675550685338588</v>
      </c>
      <c r="E215" s="12">
        <f t="shared" si="11"/>
        <v>1.1096709989630138</v>
      </c>
      <c r="F215" s="12">
        <f t="shared" si="11"/>
        <v>1.0792971277845356</v>
      </c>
      <c r="G215" s="12">
        <f t="shared" si="11"/>
        <v>1.0503663534038712</v>
      </c>
      <c r="H215" s="12">
        <f t="shared" si="11"/>
        <v>1.0755614387785231</v>
      </c>
      <c r="I215" s="12">
        <f t="shared" si="11"/>
        <v>1.0896037163445447</v>
      </c>
      <c r="J215" s="12">
        <f t="shared" si="11"/>
        <v>1.0578253011827572</v>
      </c>
      <c r="K215" s="12">
        <f t="shared" si="11"/>
        <v>1.052804809159648</v>
      </c>
      <c r="L215" s="12">
        <f t="shared" si="11"/>
        <v>1.1327504031504261</v>
      </c>
      <c r="M215" s="12">
        <f t="shared" si="11"/>
        <v>1.0992185709349784</v>
      </c>
      <c r="N215" s="12">
        <f t="shared" si="11"/>
        <v>1.1262486840403665</v>
      </c>
      <c r="O215" s="12">
        <f t="shared" si="11"/>
        <v>1.0589559919238436</v>
      </c>
      <c r="P215" s="12">
        <f t="shared" si="11"/>
        <v>1.1286601873688837</v>
      </c>
      <c r="Q215" s="12">
        <f t="shared" ref="Q215:AI215" si="13">Q211/Q212</f>
        <v>1.0263217245928644</v>
      </c>
      <c r="R215" s="12">
        <f t="shared" si="13"/>
        <v>1.0241000855744598</v>
      </c>
      <c r="S215" s="12">
        <f t="shared" si="13"/>
        <v>1.0507101813754081</v>
      </c>
      <c r="T215" s="12">
        <f t="shared" si="13"/>
        <v>1.0720451933321258</v>
      </c>
      <c r="U215" s="12">
        <f t="shared" si="13"/>
        <v>0.99157982455415949</v>
      </c>
      <c r="V215" s="12">
        <f t="shared" si="13"/>
        <v>1.025252807986506</v>
      </c>
      <c r="W215" s="12">
        <f t="shared" si="13"/>
        <v>0.98568809280643543</v>
      </c>
      <c r="X215" s="12">
        <f t="shared" si="13"/>
        <v>0.97642086523440963</v>
      </c>
      <c r="Y215" s="12">
        <f t="shared" si="13"/>
        <v>1.0165757597660821</v>
      </c>
      <c r="Z215" s="12">
        <f t="shared" si="13"/>
        <v>0.8443781147156677</v>
      </c>
      <c r="AA215" s="12">
        <f t="shared" si="13"/>
        <v>0.93676910071393482</v>
      </c>
      <c r="AB215" s="12">
        <f t="shared" si="13"/>
        <v>0.98864541949982521</v>
      </c>
      <c r="AC215" s="12">
        <f t="shared" si="13"/>
        <v>0.99056442881433449</v>
      </c>
      <c r="AD215" s="12">
        <f t="shared" si="13"/>
        <v>0.90167254151020315</v>
      </c>
      <c r="AE215" s="12">
        <f t="shared" si="13"/>
        <v>0.82412892359891621</v>
      </c>
      <c r="AF215" s="12">
        <f t="shared" si="13"/>
        <v>0.98404602819342202</v>
      </c>
      <c r="AG215" s="12">
        <f t="shared" si="13"/>
        <v>1.0340746366589291</v>
      </c>
      <c r="AH215" s="12">
        <f t="shared" si="13"/>
        <v>1.0366785612523475</v>
      </c>
      <c r="AI215" s="12">
        <f t="shared" si="13"/>
        <v>1.0338684931644473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7743897"><![CDATA[{"543710-IN^P_PRICE(0)/P_PRICE_HIGH_PR(0,,,,,,\"PRICE\",\"CLOSE\",\"52W\")":0.9936451,"543710-IN^PERCENT_CHANGE(FMA_EPS(+1,0,,,,\"PORTAGG\",\"MEAN\"),FMA_EPS(+1,-1AM,,,,\"PORTAGG\",\"MEAN\"))":null,"590107-IN^FMA_PCT_ABOVE_MAVG(200,0,,,,\"PORTAGG\")":84.6153846153846,"543666-IN^COUNT(OS_TOP_HLDG_NAME(ALL,0D,,MTD,,ALL,EQ))":11,"543348-IN^FMA_COS_DOWN(\"EPS\",\"1M\",+1,0,,,\"PORTAGG\",\"MEANR\")":7.0,"543666-IN^FG_COMPANY_NAME":"HDFC Nifty Private Bank ETF Exchange Traded Fund Units","538057-IN^FG_TOTAL_RETURNC(0,-1AM)":14.744055,"543571-IN^FG_TOTAL_RETURNC(0,-1AM)":7.125962,"543326-IN^P_PRICE(0)/P_PRICE_HIGH_PR(0,,,,,,\"PRICE\",\"CLOSE\",\"52W\")":0.93805784,"543563-IN^P_PRICE(0)/P_PRICE_HIGH_PR(0,,,,,,\"PRICE\",\"CLOSE\",\"52W\")":1.0,"543627-IN^FG_COMPANY_NAME":"HDFC Nifty 100 Low Volatility 30 ETF","543454-IN^FG_COMPANY_NAME":"Mirae Asset Nifty India Manufacturing ETF Units Exchange Traded Fund","543608-IN^FG_TOTAL_RETURNC(0,-6AM)":21.764708,"543465-IN^FG_TOTAL_RETURNC(0,-3AM)":26.765324,"543465-IN^FMA_COS_UP(\"EPS\",\"1M\",+1,0,,,\"PORTAGG\",\"MEANR\")":18.0,"540787-IN^P_PRICE(0)/P_PRICE_HIGH_PR(0,,,,,,\"PRICE\",\"CLOSE\",\"52W\")":0.98657787,"540787-IN^P_PRICE(0,-200D)":[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,65.08,64.79,64.63,64.09,64.01,63.54,63.3,63.48,64.05,63.87,63.42,63.13,62.97,62.58,62.53,62.32,62.27,63.05,63.22,63.2,62.61,63.14,63.5,63.3,63.54,62.99,63.13,62.88,62.88,62.31,61.78,61.63,61.03,60.87,60.74,60.51],"543454-IN^P_PRICE(0)/P_PRICE_HIGH_PR(0,,,,,,\"PRICE\",\"CLOSE\",\"52W\")":0.9919871,"543956-IN^P_PRICE(0)/P_PRICE_HIGH_PR(0,,,,,,\"PRICE\",\"CLOSE\",\"52W\")":0.9807601,"543627-IN^PERCENT_CHANGE(FMA_EPS(+1,0,,,,\"PORTAGG\",\"MEAN\"),FMA_EPS(+1,-3AM,,,,\"PORTAGG\",\"MEAN\"))":null,"543666-IN^FG_TOTAL_RETURNC(0,-1AM)":-4.409665,"590107-IN^FG_TOTAL_RETURNC(0,-1AM)":21.655106,"543348-IN^P_PRICE(0)/P_PRICE_HIGH_PR(0,,,,,,\"PRICE\",\"CLOSE\",\"52W\")":1.0,"538057-IN^P_PRICE(0)/P_PRICE_HIGH_PR(0,,,,,,\"PRICE\",\"CLOSE\",\"52W\")":0.98129207,"543563-IN^FMA_COS_DOWN(\"EPS\",\"1M\",+1,0,,,\"PORTAGG\",\"MEANR\")":18.0,"543666-IN^FG_TOTAL_RETURNC(0,-6AM)":0.08985996,"538057-IN^FMA_COS_DOWN(\"EPS\",\"1M\",+1,0,,,\"PORTAGG\",\"MEANR\")":2.0,"543956-IN^COUNT(OS_TOP_HLDG_NAME(ALL,0D,,MTD,,ALL,EQ))":0,"543348-IN^FG_COMPANY_NAME":"Axis NIFTY Healthcare ETF","543608-IN^P_PRICE(0)/P_PRICE_HIGH_PR(0,,,,,,\"PRICE\",\"CLOSE\",\"52W\")":0.9943955,"543465-IN^FMA_COS_DOWN(\"EPS\",\"1M\",+1,0,,,\"PORTAGG\",\"MEANR\")":9.0,"543627-IN^FG_TOTAL_RETURNC(0,-3AM)":16.339863,"538057-IN^P_PRICE(0,-200D)":[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,42.84,42.62,42.34,42.11,41.97,41.84,41.71,42.08,42.45,42.49,42.53,42.55,42.58,42.37,42.45,42.64,42.53,42.88,42.93,42.63,42.53,43.08,42.97,42.63,42.67,42.2,42.41,42.38,42.19,41.43,41.27,41.29,41.03,41.04,40.95,40.99],"540787-IN^FG_TOTAL_RETURNC(0,-6AM)":41.031837,"543454-IN^FG_TOTAL_RETURNC(0,-6AM)":18.732786,"543710-IN^FG_TOTAL_RETURNC(0,-6AM)":30.874931,"543956-IN^FG_TOTAL_RETURNC(0,-6AM)":null,"543627-IN^PERCENT_CHANGE(FMA_EPS(+1,0,,,,\"PORTAGG\",\"MEAN\"),FMA_EPS(+1,-1AM,,,,\"PORTAGG\",\"MEAN\"))":null,"543710-IN^FMA_PCT_ABOVE_MAVG(200,0,,,,\"PORTAGG\")":null,"540787-IN^COUNT(OS_TOP_HLDG_NAME(ALL,0D,,MTD,,ALL,EQ))":22,"543666-IN^FMA_COS_DOWN(\"EPS\",\"1M\",+1,0,,,\"PORTAGG\",\"MEANR\")":4.0,"543348-IN^FMA_COS_UP(\"EPS\",\"1M\",+1,0,,,\"PORTAGG\",\"MEANR\")":11.0,"543563-IN^FG_COMPANY_NAME":"Motilal Oswal S&P BSE Healthcare ETF","540787-IN^FG_COMPANY_NAME":"BHARAT 22 ETF","543571-IN^P_PRICE(0)/P_PRICE_HIGH_PR(0,,,,,,\"PRICE\",\"CLOSE\",\"52W\")":0.99657536,"543571-IN^FG_COMPANY_NAME":"ICICI Prudential Nifty Infrastructure ETF","543348-IN^FG_TOTAL_RETURNC(0,-1AM)":8.384525,"543454-IN^FMA_PCT_ABOVE_MAVG(200,0,,,,\"PORTAGG\")":82.051282051282,"543348-IN^P_PRICE(0)/P_PRICE_LOW_PR(0,,,,,,\"PRICE\",\"CLOSE\",\"52W\")":1.7550842,"543326-IN^FG_TOTAL_RETURNC(0,-6AM)":4.3359995,"590107-IN^P_PRICE(0)/P_PRICE_LOW_PR(0,,,,,,\"PRICE\",\"CLOSE\",\"52W\")":1.9461038,"543563-IN^FG_TOTAL_RETURNC(0,-3AM)":21.371937,"543326-IN^FG_COMPANY_NAME":"ICICI Prudential Nifty FMCG ETF","543571-IN^FMA_PCT_ABOVE_MAVG(200,0,,,,\"PORTAGG\")":96.7741935483871,"543608-IN^FMA_COS_UP(\"EPS\",\"1M\",+1,0,,,\"PORTAGG\",\"MEANR\")":10.0,"543563-IN^FMA_COS_UP(\"EPS\",\"1M\",+1,0,,,\"PORTAGG\",\"MEANR\")":18.0,"543326-IN^P_PRICE(0,-200D)":[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,521.68,526.64,531.64,524.28,526.55,529.04,525.0,524.95,524.75,521.5,519.2,510.23,508.68,506.8,505.94,503.65,502.35,507.39,508.42,508.71,502.9,501.87,500.7,497.6,499.0,494.82,493.49,493.3,490.28,490.36,487.85,486.66,483.0,482.07,480.9,476.04],"540787-IN^FG_TOTAL_RETURNC(0,-3AM)":29.865192,"543454-IN^FG_TOTAL_RETURNC(0,-3AM)":17.735744,"543710-IN^FG_TOTAL_RETURNC(0,-3AM)":27.49231,"543956-IN^FG_TOTAL_RETURNC(0,-3AM)":12.40685,"543627-IN^FMA_PCT_ABOVE_MAVG(200,0,,,,\"PORTAGG\")":null,"543571-IN^PERCENT_CHANGE(FMA_EPS(+1,0,,,,\"PORTAGG\",\"MEAN\"),FMA_EPS(+1,-3AM,,,,\"PORTAGG\",\"MEAN\"))":4.91002230733558,"540787-IN^FMA_COS_DOWN(\"EPS\",\"1M\",+1,0,,,\"PORTAGG\",\"MEANR\")":5.0,"543666-IN^FMA_COS_UP(\"EPS\",\"1M\",+1,0,,,\"PORTAGG\",\"MEANR\")":1.0,"543608-IN^COUNT(OS_TOP_HLDG_NAME(ALL,0D,,MTD,,ALL,EQ))":21,"543465-IN^FG_COMPANY_NAME":"Motilal Oswal Nifty 200 Momentum 30 ETF Units Exchange Traded Fund","543563-IN^FG_TOTAL_RETURNC(0,-6AM)":23.327494,"543348-IN^FG_TOTAL_RETURNC(0,-6AM)":21.037233,"538057-IN^FG_COMPANY_NAME":"CPSE ETF","543627-IN^P_PRICE(0,-200D)":[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,13.805,13.705001,14.0720005,14.099001,13.955001,13.505,14.066001,13.81,13.505,13.405001,13.92,13.5199995,13.1050005,13.1050005,13.578,13.482001,13.205001,13.87,13.55,13.899001,13.6,13.55,13.6,13.741,13.45,13.6,13.448,13.45,13.6449995,13.511001,13.47,13.05,13.05,13.05,13.010001,13.05],"538057-IN^P_PRICE(0)/P_PRICE_LOW_PR(0,,,,,,\"PRICE\",\"CLOSE\",\"52W\")":2.0732543,"543666-IN^P_PRICE(0)/P_PRICE_LOW_PR(0,,,,,,\"PRICE\",\"CLOSE\",\"52W\")":1.181313,"543571-IN^P_PRICE(0)/P_PRICE_LOW_PR(0,,,,,,\"PRICE\",\"CLOSE\",\"52W\")":1.6077349,"543454-IN^PERCENT_CHANGE(FMA_EPS(+1,0,,,,\"PORTAGG\",\"MEAN\"),FMA_EPS(+1,-3AM,,,,\"PORTAGG\",\"MEAN\"))":-0.503354922965784,"543571-IN^PERCENT_CHANGE(FMA_EPS(+1,0,,,,\"PORTAGG\",\"MEAN\"),FMA_EPS(+1,-1AM,,,,\"PORTAGG\",\"MEAN\"))":3.40104724448797,"540787-IN^FMA_COS_UP(\"EPS\",\"1M\",+1,0,,,\"PORTAGG\",\"MEANR\")":10.0,"543563-IN^COUNT(OS_TOP_HLDG_NAME(ALL,0D,,MTD,,ALL,EQ))":0,"543608-IN^FMA_COS_DOWN(\"EPS\",\"1M\",+1,0,,,\"PORTAGG\",\"MEANR\")":7.0,"543710-IN^FG_COMPANY_NAME":"ICICI Prudential Nifty Commodities ETF","543326-IN^FG_TOTAL_RETURNC(0,-3AM)":4.3379426,"543348-IN^FG_TOTAL_RETURNC(0,-3AM)":21.073877,"543666-IN^P_PRICE(0)/P_PRICE_HIGH_PR(0,,,,,,\"PRICE\",\"CLOSE\",\"52W\")":0.92817456,"590107-IN^P_PRICE(0)/P_PRICE_HIGH_PR(0,,,,,,\"PRICE\",\"CLOSE\",\"52W\")":1.0,"543571-IN^FG_TOTAL_RETURNC(0,-6AM)":33.22433,"543454-IN^PERCENT_CHANGE(FMA_EPS(+1,0,,,,\"PORTAGG\",\"MEAN\"),FMA_EPS(+1,-1AM,,,,\"PORTAGG\",\"MEAN\"))":0.0,"543627-IN^P_PRICE(0)/P_PRICE_HIGH_PR(0,,,,,,\"PRICE\",\"CLOSE\",\"52W\")":0.9910913,"543465-IN^P_PRICE(0,-200D)":[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,41.89,41.87,42.22,41.82,41.51,41.2,41.01,41.18,41.17,40.91,40.57,40.0,40.32,39.69,39.66,39.77,39.91,39.9,39.97,39.99,39.64,39.98,39.3,39.28,39.49,39.13,39.29,39.17,39.2,38.78,38.1,38.1,38.24,37.79,37.55,37.71],"543563-IN^FG_TOTAL_RETURNC(0,-1AM)":7.6758385,"590107-IN^FG_TOTAL_RETURNC(0,-6AM)":52.64405,"543326-IN^FMA_COS_UP(\"EPS\",\"1M\",+1,0,,,\"PORTAGG\",\"MEANR\")":4.0,"543326-IN^FG_TOTAL_RETURNC(0,-1AM)":-4.414296,"543454-IN^P_PRICE(0,-200D)":[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,89.37,89.9,90.29,89.19,89.0,88.11,87.98,87.67,87.56,87.34,87.04,86.0,86.17,85.99,85.14,84.63,84.95,85.47,85.96,85.83,85.72,85.8,85.84,85.54,85.49,84.91,85.01,84.83,84.75,84.11,83.3,83.08,82.68,82.8,82.61,83.01],"538057-IN^COUNT(OS_TOP_HLDG_NAME(ALL,0D,,MTD,,ALL,EQ))":12,"543348-IN^PERCENT_CHANGE(FMA_EPS(+1,0,,,,\"PORTAGG\",\"MEAN\"),FMA_EPS(+1,-3AM,,,,\"PORTAGG\",\"MEAN\"))":1.38862848288625,"543465-IN^P_PRICE(0)/P_PRICE_HIGH_PR(0,,,,,,\"PRICE\",\"CLOSE\",\"52W\")":0.98797166,"543627-IN^FG_TOTAL_RETURNC(0,-6AM)":17.18235,"543563-IN^P_PRICE(0)/P_PRICE_LOW_PR(0,,,,,,\"PRICE\",\"CLOSE\",\"52W\")":1.6927885,"543608-IN^FG_TOTAL_RETURNC(0,-1AM)":5.7831526,"590107-IN^COUNT(OS_TOP_HLDG_NAME(ALL,0D,,MTD,,ALL,EQ))":13,"590107-IN^FMA_COS_DOWN(\"EPS\",\"1M\",+1,0,,,\"PORTAGG\",\"MEANR\")":2.0,"543666-IN^P_PRICE(0,-200D)":[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,22.213001,22.516,22.759,22.562,22.687,22.468,22.176,22.417,22.103,22.661001,21.573,21.992,22.399,22.410002,22.37,21.763,21.803,22.101,22.477001,22.210001,22.317999,22.216002,21.978,21.519001,21.97,21.865,22.033,21.85,22.008001,21.65,21.817999,21.754,21.673,21.577002,21.49,21.539999],"538057-IN^FG_TOTAL_RETURNC(0,-6AM)":66.694916,"543666-IN^PERCENT_CHANGE(FMA_EPS(+1,0,,,,\"PORTAGG\",\"MEAN\"),FMA_EPS(+1,-1AM,,,,\"PORTAGG\",\"MEAN\"))":0.0,"543326-IN^COUNT(OS_TOP_HLDG_NAME(ALL,0D,,MTD,,ALL,EQ))":16,"543608-IN^FG_TOTAL_RETURNC(0,-3AM)":18.828928,"543666-IN^FG_TOTAL_RETURNC(0,-3AM)":1.7708778,"543608-IN^FG_COMPANY_NAME":"HDFC NIFTY50 Value 20 ETF","543465-IN^FG_TOTAL_RETURNC(0,-6AM)":35.656105,"543348-IN^FMA_PCT_ABOVE_MAVG(200,0,,,,\"PORTAGG\")":95.2380952380952,"543956-IN^FMA_COS_UP(\"EPS\",\"1M\",+1,0,,,\"PORTAGG\",\"MEANR\")":null,"590107-IN^FG_COMPANY_NAME":"Kotak Nifty PSU Bank ETF","543710-IN^COUNT(OS_TOP_HLDG_NAME(ALL,0D,,MTD,,ALL,EQ))":31,"543563-IN^P_PRICE(0,-200D)":[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,24.7,24.23,24.49,24.07,24.53,24.14,24.14,22.53,22.53,23.93,23.73,22.23,23.55,23.4,22.95,23.19,22.56,23.11,23.11,23.11,23.26,23.08,23.2,23.47,23.0,23.33,23.32,22.7,23.21,22.72,23.05,22.84,22.67,22.6,22.8,22.96],"538057-IN^FG_TOTAL_RETURNC(0,-3AM)":43.36735,"543571-IN^FG_TOTAL_RETURNC(0,-3AM)":27.392124,"590107-IN^FG_TOTAL_RETURNC(0,-3AM)":37.930965,"543666-IN^PERCENT_CHANGE(FMA_EPS(+1,0,,,,\"PORTAGG\",\"MEAN\"),FMA_EPS(+1,-3AM,,,,\"PORTAGG\",\"MEAN\"))":-1.21924369210144,"543348-IN^PERCENT_CHANGE(FMA_EPS(+1,0,,,,\"PORTAGG\",\"MEAN\"),FMA_EPS(+1,-1AM,,,,\"PORTAGG\",\"MEAN\"))":1.76156555927721,"538057-IN^FMA_COS_UP(\"EPS\",\"1M\",+1,0,,,\"PORTAGG\",\"MEANR\")":9.0,"543465-IN^COUNT(OS_TOP_HLDG_NAME(ALL,0D,,MTD,,ALL,EQ))":31,"543956-IN^FMA_COS_DOWN(\"EPS\",\"1M\",+1,0,,,\"PORTAGG\",\"MEANR\")":null,"543956-IN^FG_COMPANY_NAME":"ICICI Prudential Nifty 200 Quality 30 ETF Exchange Traded Fund Units","540787-IN^PERCENT_CHANGE(FMA_EPS(+1,0,,,,\"PORTAGG\",\"MEAN\"),FMA_EPS(+1,-3AM,,,,\"PORTAGG\",\"MEAN\"))":6.06265294168116,"543326-IN^P_PRICE(0)/P_PRICE_LOW_PR(0,,,,,,\"PRICE\",\"CLOSE\",\"52W\")":1.2212605,"540787-IN^PERCENT_CHANGE(FMA_EPS(+1,0,,,,\"PORTAGG\",\"MEAN\"),FMA_EPS(+1,-1AM,,,,\"PORTAGG\",\"MEAN\"))":3.85083929922588,"543608-IN^PERCENT_CHANGE(FMA_EPS(+1,0,,,,\"PORTAGG\",\"MEAN\"),FMA_EPS(+1,-3AM,,,,\"PORTAGG\",\"MEAN\"))":-1.59545414570808,"543465-IN^FG_TOTAL_RETURNC(0,-1AM)":6.7853928,"543608-IN^PERCENT_CHANGE(FMA_EPS(+1,0,,,,\"PORTAGG\",\"MEAN\"),FMA_EPS(+1,-1AM,,,,\"PORTAGG\",\"MEAN\"))":0.0,"543710-IN^P_PRICE(0,-200D)":[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,59.51,59.75,59.83,58.95,58.92,58.8,57.65,59.18,59.2,58.9,58.69,57.75,58.19,58.45,57.91,56.96,57.24,57.64,58.12,57.95,58.13,58.85,58.5,58.77,58.68,58.15,58.11,58.25,58.52,57.9,57.06,56.66,56.91,56.7,56.46,56.61],"543666-IN^FMA_PCT_ABOVE_MAVG(200,0,,,,\"PORTAGG\")":63.6363636363636,"543326-IN^FMA_COS_DOWN(\"EPS\",\"1M\",+1,0,,,\"PORTAGG\",\"MEANR\")":10.0,"543627-IN^FG_TOTAL_RETURNC(0,-1AM)":3.368175,"540787-IN^FMA_PCT_ABOVE_MAVG(200,0,,,,\"PORTAGG\")":95.4545454545455,"543571-IN^P_PRICE(0,-200D)":[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,56.8,56.6,56.65,56.05,56.0,55.65,55.35,55.55,55.8,55.69,55.47,55.03,54.76,54.8,55.06,54.21,54.38,54.72,54.97,55.36,55.0,55.6,55.46,55.35,55.49,55.13,54.84,54.84,54.97,54.65,53.78,53.44,53.16,52.87,52.6,52.84],"543608-IN^FMA_PCT_ABOVE_MAVG(200,0,,,,\"PORTAGG\")":85.7142857142857,"543710-IN^FMA_COS_DOWN(\"EPS\",\"1M\",+1,0,,,\"PORTAGG\",\"MEANR\")":null,"590107-IN^FMA_COS_UP(\"EPS\",\"1M\",+1,0,,,\"PORTAGG\",\"MEANR\")":4.0,"543348-IN^P_PRICE(0,-200D)":[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,84.61,85.78,85.48,84.53,83.99,84.01,83.5,82.94,81.96,82.26,82.5,82.25,81.49,80.59,80.59,79.74,79.69,81.21,80.36,81.0,80.32,80.98,81.63,81.75,80.83,81.47,81.54,80.27,81.0,80.8,79.7,79.61,79.11,79.67,80.08,79.61],"538057-IN^PERCENT_CHANGE(FMA_EPS(+1,0,,,,\"PORTAGG\",\"MEAN\"),FMA_EPS(+1,-3AM,,,,\"PORTAGG\",\"MEAN\"))":4.12976621232565,"543563-IN^PERCENT_CHANGE(FMA_EPS(+1,0,,,,\"PORTAGG\",\"MEAN\"),FMA_EPS(+1,-1AM,,,,\"PORTAGG\",\"MEAN\"))":2.75323051016517,"543627-IN^COUNT(OS_TOP_HLDG_NAME(ALL,0D,,MTD,,ALL,EQ))":31,"543608-IN^P_PRICE(0)/P_PRICE_LOW_PR(0,,,,,,\"PRICE\",\"CLOSE\",\"52W\")":1.3853875,"543710-IN^FMA_COS_UP(\"EPS\",\"1M\",+1,0,,,\"PORTAGG\",\"MEANR\")":null,"543465-IN^PERCENT_CHANGE(FMA_EPS(+1,0,,,,\"PORTAGG\",\"MEAN\"),FMA_EPS(+1,-3AM,,,,\"PORTAGG\",\"MEAN\"))":6.40288132149596,"543627-IN^FMA_COS_UP(\"EPS\",\"1M\",+1,0,,,\"PORTAGG\",\"MEANR\")":null,"540787-IN^FG_TOTAL_RETURNC(0,-1AM)":7.43829,"543710-IN^FG_TOTAL_RETURNC(0,-1AM)":8.1995125,"543326-IN^PERCENT_CHANGE(FMA_EPS(+1,0,,,,\"PORTAGG\",\"MEAN\"),FMA_EPS(+1,-3AM,,,,\"PORTAGG\",\"MEAN\"))":-1.33343404229477,"543465-IN^PERCENT_CHANGE(FMA_EPS(+1,0,,,,\"PORTAGG\",\"MEAN\"),FMA_EPS(+1,-1AM,,,,\"PORTAGG\",\"MEAN\"))":2.20328315966557,"543956-IN^FMA_PCT_ABOVE_MAVG(200,0,,,,\"PORTAGG\")":null,"543465-IN^FMA_PCT_ABOVE_MAVG(200,0,,,,\"PORTAGG\")":93.5483870967742,"543608-IN^P_PRICE(0,-200D)":[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,95.72,97.88,97.2,96.3,97.96,97.77,96.34,96.93,97.46,94.33,96.39,93.03,95.4,95.0,95.9,93.43,93.72,93.6,94.61,95.79,94.3,94.3,94.5,95.66,96.0,93.83,94.03,93.71,95.0,92.45,92.4,92.4,91.05,92.27,90.5,90.72],"543627-IN^P_PRICE(0)/P_PRICE_LOW_PR(0,,,,,,\"PRICE\",\"CLOSE\",\"52W\")":1.5192897,"543465-IN^P_PRICE(0)/P_PRICE_LOW_PR(0,,,,,,\"PRICE\",\"CLOSE\",\"52W\")":1.6790816,"538057-IN^PERCENT_CHANGE(FMA_EPS(+1,0,,,,\"PORTAGG\",\"MEAN\"),FMA_EPS(+1,-1AM,,,,\"PORTAGG\",\"MEAN\"))":0.0,"543563-IN^FMA_PCT_ABOVE_MAVG(200,0,,,,\"PORTAGG\")":91.4893617021277,"543956-IN^PERCENT_CHANGE(FMA_EPS(+1,0,,,,\"PORTAGG\",\"MEAN\"),FMA_EPS(+1,-3AM,,,,\"PORTAGG\",\"MEAN\"))":null,"543627-IN^FMA_COS_DOWN(\"EPS\",\"1M\",+1,0,,,\"PORTAGG\",\"MEANR\")":null,"543956-IN^P_PRICE(0,-200D)":[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538057-IN^FMA_PCT_ABOVE_MAVG(200,0,,,,\"PORTAGG\")":91.6666666666667,"543956-IN^PERCENT_CHANGE(FMA_EPS(+1,0,,,,\"PORTAGG\",\"MEAN\"),FMA_EPS(+1,-1AM,,,,\"PORTAGG\",\"MEAN\"))":null,"543571-IN^COUNT(OS_TOP_HLDG_NAME(ALL,0D,,MTD,,ALL,EQ))":31,"543454-IN^FG_TOTAL_RETURNC(0,-1AM)":4.875636,"543956-IN^FG_TOTAL_RETURNC(0,-1AM)":2.4968266,"590107-IN^P_PRICE(0,-200D)":[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,402.85,407.94,407.23,404.05,405.88,407.02,403.32,401.9,400.56,400.01,397.99,393.99,395.3,397.69,394.25,392.76,392.02,397.89,402.46,396.3,393.0,393.08,391.7,396.24,407.58,411.99,414.98,410.92,414.73,412.12,403.68,402.85,400.25,396.76,384.8,388.51],"543571-IN^FMA_COS_DOWN(\"EPS\",\"1M\",+1,0,,,\"PORTAGG\",\"MEANR\")":12.0,"543454-IN^COUNT(OS_TOP_HLDG_NAME(ALL,0D,,MTD,,ALL,EQ))":78,"543571-IN^FMA_COS_UP(\"EPS\",\"1M\",+1,0,,,\"PORTAGG\",\"MEANR\")":13.0,"590107-IN^JULIAN(P_PRICE(0,-200D).DATES)":[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,45086,45085,45084,45083,45082,45079,45078,45077,45076,45075,45072,45071,45070,45069,45068,45065,45064,45063,45062,45061,45058,45057,45056,45055,45054,45051,45050,45049,45048,45044,45043,45042,45041,45040,45037,45036],"543326-IN^PERCENT_CHANGE(FMA_EPS(+1,0,,,,\"PORTAGG\",\"MEAN\"),FMA_EPS(+1,-1AM,,,,\"PORTAGG\",\"MEAN\"))":-0.966278180537872,"590107-IN^PERCENT_CHANGE(FMA_EPS(+1,0,,,,\"PORTAGG\",\"MEAN\"),FMA_EPS(+1,-3AM,,,,\"PORTAGG\",\"MEAN\"))":0.0322441002378927,"543454-IN^FMA_COS_DOWN(\"EPS\",\"1M\",+1,0,,,\"PORTAGG\",\"MEANR\")":38.0,"540787-IN^P_PRICE(0)/P_PRICE_LOW_PR(0,,,,,,\"PRICE\",\"CLOSE\",\"52W\")":1.7317628,"543454-IN^P_PRICE(0)/P_PRICE_LOW_PR(0,,,,,,\"PRICE\",\"CLOSE\",\"52W\")":1.4797813,"543710-IN^P_PRICE(0)/P_PRICE_LOW_PR(0,,,,,,\"PRICE\",\"CLOSE\",\"52W\")":1.5457938,"543956-IN^P_PRICE(0)/P_PRICE_LOW_PR(0,,,,,,\"PRICE\",\"CLOSE\",\"52W\")":1.3666495,"543326-IN^FMA_PCT_ABOVE_MAVG(200,0,,,,\"PORTAGG\")":68.75,"543710-IN^PERCENT_CHANGE(FMA_EPS(+1,0,,,,\"PORTAGG\",\"MEAN\"),FMA_EPS(+1,-3AM,,,,\"PORTAGG\",\"MEAN\"))":null,"590107-IN^PERCENT_CHANGE(FMA_EPS(+1,0,,,,\"PORTAGG\",\"MEAN\"),FMA_EPS(+1,-1AM,,,,\"PORTAGG\",\"MEAN\"))":0.0,"543454-IN^FMA_COS_UP(\"EPS\",\"1M\",+1,0,,,\"PORTAGG\",\"MEANR\")":26.0,"543348-IN^COUNT(OS_TOP_HLDG_NAME(ALL,0D,,MTD,,ALL,EQ))":21,"543563-IN^PERCENT_CHANGE(FMA_EPS(+1,0,,,,\"PORTAGG\",\"MEAN\"),FMA_EPS(+1,-3AM,,,,\"PORTAGG\",\"MEAN\"))":0.0855491574737907,"543956-IN^FG_TOTAL_RETURNC(0,-4AM)":15.084052,"RWR^P_PRICE(0)/P_PRICE_LOW_PR(0,,,,,,\"PRICE\",\"CLOSE\",\"52W\")":1.1901872,"RWR^P_PRICE(0)/P_PRICE_HIGH_PR(0,,,,,,\"PRICE\",\"CLOSE\",\"52W\")":0.9472819,"RWR^FG_TOTAL_RETURNC(0,-6AM)":3.550768,"RWR^FG_TOTAL_RETURNC(0,-1AM)":-2.8047204,"RWR^FG_TOTAL_RETURNC(0,-3AM)":15.081739,"VNQ^P_PRICE(0)/P_PRICE_LOW_PR(0,,,,,,\"PRICE\",\"CLOSE\",\"52W\")":1.1876143,"VNQ^P_PRICE(0)/P_PRICE_HIGH_PR(0,,,,,,\"PRICE\",\"CLOSE\",\"52W\")":0.92970467,"VNQ^FG_TOTAL_RETURNC(0,-1AM)":-3.300488,"VNQ^FG_TOTAL_RETURNC(0,-6AM)":3.2502413,"VNQ^FG_TOTAL_RETURNC(0,-3AM)":14.049589,"XTL^P_PRICE(0)/P_PRICE_LOW_PR(0,,,,,,\"PRICE\",\"CLOSE\",\"52W\")":1.207714,"XTL^FG_TOTAL_RETURNC(0,-1AM)":-2.1138608,"XTL^P_PRICE(0)/P_PRICE_HIGH_PR(0,,,,,,\"PRICE\",\"CLOSE\",\"52W\")":0.9130607,"XTL^FG_TOTAL_RETURNC(0,-6AM)":4.9916506,"XTL^FG_TOTAL_RETURNC(0,-3AM)":17.169046,"XLU^FG_TOTAL_RETURNC(0,-1AM)":-6.5146565,"XLU^P_PRICE(0)/P_PRICE_LOW_PR(0,,,,,,\"PRICE\",\"CLOSE\",\"52W\")":1.0726109,"XLU^P_PRICE(0)/P_PRICE_HIGH_PR(0,,,,,,\"PRICE\",\"CLOSE\",\"52W\")":0.86136913,"XLU^FG_TOTAL_RETURNC(0,-6AM)":-4.7932205,"TAN^FG_TOTAL_RETURNC(0,-1AM)":-5.051136,"XLU^FG_TOTAL_RETURNC(0,-3AM)":1.3987064,"TAN^P_PRICE(0)/P_PRICE_LOW_PR(0,,,,,,\"PRICE\",\"CLOSE\",\"52W\")":1.1108669,"TAN^P_PRICE(0)/P_PRICE_HIGH_PR(0,,,,,,\"PRICE\",\"CLOSE\",\"52W\")":0.5706222,"ICLN^FG_TOTAL_RETURNC(0,-1AM)":-3.0976415,"TAN^FG_TOTAL_RETURNC(0,-6AM)":-28.180664,"TAN^FG_TOTAL_RETURNC(0,-3AM)":9.560776,"ICLN^P_PRICE(0)/P_PRICE_LOW_PR(0,,,,,,\"PRICE\",\"CLOSE\",\"52W\")":1.1189736,"XOP^FG_TOTAL_RETURNC(0,-1AM)":-0.7619262,"ICLN^P_PRICE(0)/P_PRICE_HIGH_PR(0,,,,,,\"PRICE\",\"CLOSE\",\"52W\")":0.71414393,"ICLN^FG_TOTAL_RETURNC(0,-6AM)":-15.4508705,"ICLN^FG_TOTAL_RETURNC(0,-3AM)":11.007118,"XLE^FG_TOTAL_RETURNC(0,-1AM)":1.1534691,"XOP^P_PRICE(0)/P_PRICE_LOW_PR(0,,,,,,\"PRICE\",\"CLOSE\",\"52W\")":1.1425009,"XOP^P_PRICE(0)/P_PRICE_HIGH_PR(0,,,,,,\"PRICE\",\"CLOSE\",\"52W\")":0.86372805,"XOP^FG_TOTAL_RETURNC(0,-6AM)":-9.300196,"MOO^FG_TOTAL_RETURNC(0,-1AM)":-4.8083425,"XOP^FG_TOTAL_RETURNC(0,-3AM)":-1.3325453,"XLE^P_PRICE(0)/P_PRICE_LOW_PR(0,,,,,,\"PRICE\",\"CLOSE\",\"52W\")":1.08774,"XLE^P_PRICE(0)/P_PRICE_HIGH_PR(0,,,,,,\"PRICE\",\"CLOSE\",\"52W\")":0.89235216,"LIT^FG_TOTAL_RETURNC(0,-1AM)":-11.841547,"XLE^FG_TOTAL_RETURNC(0,-6AM)":-4.326481,"XLE^FG_TOTAL_RETURNC(0,-3AM)":1.9440651,"MOO^P_PRICE(0)/P_PRICE_LOW_PR(0,,,,,,\"PRICE\",\"CLOSE\",\"52W\")":1.0053604,"PICK^FG_TOTAL_RETURNC(0,-1AM)":-4.053402,"ITB^P_PRICE(0)/P_PRICE_HIGH_PR(0,,,,,,\"PRICE\",\"CLOSE\",\"52W\")":0.9887878,"ITB^FG_TOTAL_RETURNC(0,-6AM)":17.288483,"ITB^FG_TOTAL_RETURNC(0,-3AM)":28.766644,"COPX^FG_TOTAL_RETURNC(0,-1AM)":-5.0480127,"MOO^P_PRICE(0)/P_PRICE_HIGH_PR(0,,,,,,\"PRICE\",\"CLOSE\",\"52W\")":0.78612393,"MOO^FG_TOTAL_RETURNC(0,-6AM)":-14.966732,"MOO^FG_TOTAL_RETURNC(0,-3AM)":0.70801973,"GDX^FG_TOTAL_RETURNC(0,-1AM)":-7.541996,"LIT^P_PRICE(0)/P_PRICE_LOW_PR(0,,,,,,\"PRICE\",\"CLOSE\",\"52W\")":1.060583,"LIT^P_PRICE(0)/P_PRICE_HIGH_PR(0,,,,,,\"PRICE\",\"CLOSE\",\"52W\")":0.6059377,"LIT^FG_TOTAL_RETURNC(0,-6AM)":-32.09517,"XLB^FG_TOTAL_RETURNC(0,-1AM)":-0.7046521,"LIT^FG_TOTAL_RETURNC(0,-3AM)":-11.718035,"PICK^P_PRICE(0)/P_PRICE_LOW_PR(0,,,,,,\"PRICE\",\"CLOSE\",\"52W\")":1.0824206,"PICK^P_PRICE(0)/P_PRICE_HIGH_PR(0,,,,,,\"PRICE\",\"CLOSE\",\"52W\")":0.87243426,"XLP^FG_TOTAL_RETURNC(0,-1AM)":0.5224824,"PICK^FG_TOTAL_RETURNC(0,-6AM)":-1.4852822,"PICK^FG_TOTAL_RETURNC(0,-3AM)":7.14128,"COPX^P_PRICE(0)/P_PRICE_LOW_PR(0,,,,,,\"PRICE\",\"CLOSE\",\"52W\")":1.0835942,"XRT^FG_TOTAL_RETURNC(0,-1AM)":3.8274765,"COPX^P_PRICE(0)/P_PRICE_HIGH_PR(0,,,,,,\"PRICE\",\"CLOSE\",\"52W\")":0.8174303,"COPX^FG_TOTAL_RETURNC(0,-6AM)":-10.751003,"COPX^FG_TOTAL_RETURNC(0,-3AM)":9.103775,"XLY^FG_TOTAL_RETURNC(0,-1AM)":2.8528929,"GDX^P_PRICE(0)/P_PRICE_LOW_PR(0,,,,,,\"PRICE\",\"CLOSE\",\"52W\")":1.0409108,"GDX^P_PRICE(0)/P_PRICE_HIGH_PR(0,,,,,,\"PRICE\",\"CLOSE\",\"52W\")":0.7518818,"GDX^FG_TOTAL_RETURNC(0,-6AM)":-5.9083104,"IBB^FG_TOTAL_RETURNC(0,-1AM)":-3.1308532,"GDX^FG_TOTAL_RETURNC(0,-3AM)":-0.6563604,"XLB^P_PRICE(0)/P_PRICE_LOW_PR(0,,,,,,\"PRICE\",\"CLOSE\",\"52W\")":1.1165726,"XLB^P_PRICE(0)/P_PRICE_HIGH_PR(0,,,,,,\"PRICE\",\"CLOSE\",\"52W\")":0.96438926,"XLV^FG_TOTAL_RETURNC(0,-1AM)":2.6223898,"XLB^FG_TOTAL_RETURNC(0,-6AM)":1.4909267,"XLB^FG_TOTAL_RETURNC(0,-3AM)":9.495425,"XLP^P_PRICE(0)/P_PRICE_LOW_PR(0,,,,,,\"PRICE\",\"CLOSE\",\"52W\")":1.1040471,"SMH^FG_TOTAL_RETURNC(0,-1AM)":18.228745,"XLP^P_PRICE(0)/P_PRICE_HIGH_PR(0,,,,,,\"PRICE\",\"CLOSE\",\"52W\")":0.94335485,"XLP^FG_TOTAL_RETURNC(0,-6AM)":-0.8972645,"XLP^FG_TOTAL_RETURNC(0,-3AM)":7.5627685,"PTF^FG_TOTAL_RETURNC(0,-1AM)":13.12449,"XRT^P_PRICE(0)/P_PRICE_LOW_PR(0,,,,,,\"PRICE\",\"CLOSE\",\"52W\")":1.2790288,"XRT^P_PRICE(0)/P_PRICE_HIGH_PR(0,,,,,,\"PRICE\",\"CLOSE\",\"52W\")":0.99425596,"XRT^FG_TOTAL_RETURNC(0,-6AM)":10.98591,"IGV^FG_TOTAL_RETURNC(0,-1AM)":10.857248,"XRT^FG_TOTAL_RETURNC(0,-3AM)":23.058117,"XLY^P_PRICE(0)/P_PRICE_LOW_PR(0,,,,,,\"PRICE\",\"CLOSE\",\"52W\")":1.3017366,"XLY^P_PRICE(0)/P_PRICE_HIGH_PR(0,,,,,,\"PRICE\",\"CLOSE\",\"52W\")":0.9916763,"XLK^FG_TOTAL_RETURNC(0,-1AM)":9.944987,"XLY^FG_TOTAL_RETURNC(0,-6AM)":6.2714696,"XLY^FG_TOTAL_RETURNC(0,-3AM)":13.517427,"IBB^P_PRICE(0)/P_PRICE_LOW_PR(0,,,,,,\"PRICE\",\"CLOSE\",\"52W\")":1.1973133,"ITB^FG_TOTAL_RETURNC(0,-1AM)":2.984333,"IBB^P_PRICE(0)/P_PRICE_HIGH_PR(0,,,,,,\"PRICE\",\"CLOSE\",\"52W\")":0.96556425,"IBB^FG_TOTAL_RETURNC(0,-6AM)":5.5873513,"IBB^FG_TOTAL_RETURNC(0,-3AM)":17.167723,"IYT^FG_TOTAL_RETURNC(0,-1AM)":5.8276534,"XLV^P_PRICE(0)/P_PRICE_LOW_PR(0,,,,,,\"PRICE\",\"CLOSE\",\"52W\")":1.1694819,"XLV^P_PRICE(0)/P_PRICE_HIGH_PR(0,,,,,,\"PRICE\",\"CLOSE\",\"52W\")":0.9975064,"XLV^FG_TOTAL_RETURNC(0,-6AM)":7.6542735,"ITA^FG_TOTAL_RETURNC(0,-1AM)":2.6261687,"XLV^FG_TOTAL_RETURNC(0,-3AM)":15.24334,"SMH^P_PRICE(0)/P_PRICE_LOW_PR(0,,,,,,\"PRICE\",\"CLOSE\",\"52W\")":1.7405225,"SMH^P_PRICE(0)/P_PRICE_HIGH_PR(0,,,,,,\"PRICE\",\"CLOSE\",\"52W\")":1.0,"PRN^FG_TOTAL_RETURNC(0,-1AM)":11.637425,"SMH^FG_TOTAL_RETURNC(0,-6AM)":36.44459,"SMH^FG_TOTAL_RETURNC(0,-3AM)":35.668312,"PTF^P_PRICE(0)/P_PRICE_LOW_PR(0,,,,,,\"PRICE\",\"CLOSE\",\"52W\")":1.3953524,"PSCI^FG_TOTAL_RETURNC(0,-1AM)":5.862725,"PTF^P_PRICE(0)/P_PRICE_HIGH_PR(0,,,,,,\"PRICE\",\"CLOSE\",\"52W\")":1.0,"PTF^FG_TOTAL_RETURNC(0,-6AM)":19.382275,"PTF^FG_TOTAL_RETURNC(0,-3AM)":26.57503,"XLI^FG_TOTAL_RETURNC(0,-1AM)":4.5970798,"IGV^P_PRICE(0)/P_PRICE_LOW_PR(0,,,,,,\"PRICE\",\"CLOSE\",\"52W\")":1.6235446,"IGV^P_PRICE(0)/P_PRICE_HIGH_PR(0,,,,,,\"PRICE\",\"CLOSE\",\"52W\")":1.0,"IGV^FG_TOTAL_RETURNC(0,-6AM)":30.267311,"IYG^FG_TOTAL_RETURNC(0,-1AM)":3.2037258,"IGV^FG_TOTAL_RETURNC(0,-3AM)":24.362719,"XLK^P_PRICE(0)/P_PRICE_LOW_PR(0,,,,,,\"PRICE\",\"CLOSE\",\"52W\")":1.5336481,"XLK^P_PRICE(0)/P_PRICE_HIGH_PR(0,,,,,,\"PRICE\",\"CLOSE\",\"52W\")":1.0,"IAT^FG_TOTAL_RETURNC(0,-1AM)":-4.9294114,"XLK^FG_TOTAL_RETURNC(0,-6AM)":24.161507,"XLK^FG_TOTAL_RETURNC(0,-3AM)":19.060993,"ITB^P_PRICE(0)/P_PRICE_LOW_PR(0,,,,,,\"PRICE\",\"CLOSE\",\"52W\")":1.5652306,"KIE^FG_TOTAL_RETURNC(0,-1AM)":5.146253,"IYT^P_PRICE(0)/P_PRICE_LOW_PR(0,,,,,,\"PRICE\",\"CLOSE\",\"52W\")":1.2931511,"IYT^P_PRICE(0)/P_PRICE_HIGH_PR(0,,,,,,\"PRICE\",\"CLOSE\",\"52W\")":1.0,"IYT^FG_TOTAL_RETURNC(0,-6AM)":7.566881,"IYT^FG_TOTAL_RETURNC(0,-3AM)":21.455383,"ITA^P_PRICE(0)/P_PRICE_LOW_PR(0,,,,,,\"PRICE\",\"CLOSE\",\"52W\")":1.2084141,"ITA^P_PRICE(0)/P_PRICE_HIGH_PR(0,,,,,,\"PRICE\",\"CLOSE\",\"52W\")":0.9840543,"ITA^FG_TOTAL_RETURNC(0,-6AM)":6.699848,"ITA^FG_TOTAL_RETURNC(0,-3AM)":10.92937,"PRN^P_PRICE(0)/P_PRICE_LOW_PR(0,,,,,,\"PRICE\",\"CLOSE\",\"52W\")":1.4328341,"PRN^P_PRICE(0)/P_PRICE_HIGH_PR(0,,,,,,\"PRICE\",\"CLOSE\",\"52W\")":1.0,"PRN^FG_TOTAL_RETURNC(0,-6AM)":20.07991,"KIE^FG_TOTAL_RETURNC(0,-3AM)":11.546302,"PRN^FG_TOTAL_RETURNC(0,-3AM)":26.713287,"PSCI^P_PRICE(0)/P_PRICE_LOW_PR(0,,,,,,\"PRICE\",\"CLOSE\",\"52W\")":1.3180236,"PSCI^P_PRICE(0)/P_PRICE_HIGH_PR(0,,,,,,\"PRICE\",\"CLOSE\",\"52W\")":0.9996593,"PSCI^FG_TOTAL_RETURNC(0,-6AM)":12.006319,"PSCI^FG_TOTAL_RETURNC(0,-3AM)":20.279575,"XLI^P_PRICE(0)/P_PRICE_LOW_PR(0,,,,,,\"PRICE\",\"CLOSE\",\"52W\")":1.212671,"XLI^P_PRICE(0)/P_PRICE_HIGH_PR(0,,,,,,\"PRICE\",\"CLOSE\",\"52W\")":1.0,"XLI^FG_TOTAL_RETURNC(0,-6AM)":8.309757,"XLI^FG_TOTAL_RETURNC(0,-3AM)":16.321611,"IYG^P_PRICE(0)/P_PRICE_LOW_PR(0,,,,,,\"PRICE\",\"CLOSE\",\"52W\")":1.2766546,"IYG^P_PRICE(0)/P_PRICE_HIGH_PR(0,,,,,,\"PRICE\",\"CLOSE\",\"52W\")":0.9954653,"IYG^FG_TOTAL_RETURNC(0,-6AM)":13.12455,"IYG^FG_TOTAL_RETURNC(0,-3AM)":19.603216,"IAT^P_PRICE(0)/P_PRICE_LOW_PR(0,,,,,,\"PRICE\",\"CLOSE\",\"52W\")":1.3354622,"IAT^P_PRICE(0)/P_PRICE_HIGH_PR(0,,,,,,\"PRICE\",\"CLOSE\",\"52W\")":0.75274724,"IAT^FG_TOTAL_RETURNC(0,-6AM)":7.750559,"IAT^FG_TOTAL_RETURNC(0,-3AM)":21.043278,"KIE^P_PRICE(0)/P_PRICE_LOW_PR(0,,,,,,\"PRICE\",\"CLOSE\",\"52W\")":1.2769766,"KIE^P_PRICE(0)/P_PRICE_HIGH_PR(0,,,,,,\"PRICE\",\"CLOSE\",\"52W\")":0.99937296,"KIE^FG_TOTAL_RETURNC(0,-6AM)":13.050735,"RWR^PERCENT_CHANGE(FMA_EPS(+1,0,,,,\"PORTAGG\",\"MEAN\"),FMA_EPS(+1,-3AM,,,,\"PORTAGG\",\"MEAN\"))":-1.49371865564488,"RWR^PERCENT_CHANGE(FMA_EPS(+1,0,,,,\"PORTAGG\",\"MEAN\"),FMA_EPS(+1,-1AM,,,,\"PORTAGG\",\"MEAN\"))":-0.231299074099771,"RWR^FMA_PCT_ABOVE_MAVG(200,0,,,,\"PORTAGG\")":55.3398058252427,"VNQ^PERCENT_CHANGE(FMA_EPS(+1,0,,,,\"PORTAGG\",\"MEAN\"),FMA_EPS(+1,-3AM,,,,\"PORTAGG\",\"MEAN\"))":-1.18822251549585,"VNQ^PERCENT_CHANGE(FMA_EPS(+1,0,,,,\"PORTAGG\",\"MEAN\"),FMA_EPS(+1,-1AM,,,,\"PORTAGG\",\"MEAN\"))":0.0,"VNQ^FMA_PCT_ABOVE_MAVG(200,0,,,,\"PORTAGG\")":84.1772151898734,"XTL^PERCENT_CHANGE(FMA_EPS(+1,0,,,,\"PORTAGG\",\"MEAN\"),FMA_EPS(+1,-3AM,,,,\"PORTAGG\",\"MEAN\"))":-28.9317276280919,"XTL^PERCENT_CHANGE(FMA_EPS(+1,0,,,,\"PORTAGG\",\"MEAN\"),FMA_EPS(+1,-1AM,,,,\"PORTAGG\",\"MEAN\"))":-10.2684143549219,"XTL^FMA_PCT_ABOVE_MAVG(200,0,,,,\"PORTAGG\")":48.780487804878,"XLU^PERCENT_CHANGE(FMA_EPS(+1,0,,,,\"PORTAGG\",\"MEAN\"),FMA_EPS(+1,-3AM,,,,\"PORTAGG\",\"MEAN\"))":-0.428807950440124,"XLU^PERCENT_CHANGE(FMA_EPS(+1,0,,,,\"PORTAGG\",\"MEAN\"),FMA_EPS(+1,-1AM,,,,\"PORTAGG\",\"MEAN\"))":-0.0286141844461806,"XLU^FMA_PCT_ABOVE_MAVG(200,0,,,,\"PORTAGG\")":12.9032258064516,"TAN^PERCENT_CHANGE(FMA_EPS(+1,0,,,,\"PORTAGG\",\"MEAN\"),FMA_EPS(+1,-3AM,,,,\"PORTAGG\",\"MEAN\"))":-26.6664809076508,"TAN^PERCENT_CHANGE(FMA_EPS(+1,0,,,,\"PORTAGG\",\"MEAN\"),FMA_EPS(+1,-1AM,,,,\"PORTAGG\",\"MEAN\"))":-10.1723860699972,"TAN^FMA_PCT_ABOVE_MAVG(200,0,,,,\"PORTAGG\")":23.0769230769231,"ICLN^PERCENT_CHANGE(FMA_EPS(+1,0,,,,\"PORTAGG\",\"MEAN\"),FMA_EPS(+1,-3AM,,,,\"PORTAGG\",\"MEAN\"))":-9.34711525469092,"ICLN^PERCENT_CHANGE(FMA_EPS(+1,0,,,,\"PORTAGG\",\"MEAN\"),FMA_EPS(+1,-1AM,,,,\"PORTAGG\",\"MEAN\"))":-1.20179483460161,"ICLN^FMA_PCT_ABOVE_MAVG(200,0,,,,\"PORTAGG\")":22.7722772277228,"XOP^PERCENT_CHANGE(FMA_EPS(+1,0,,,,\"PORTAGG\",\"MEAN\"),FMA_EPS(+1,-3AM,,,,\"PORTAGG\",\"MEAN\"))":-21.555952818727,"XOP^PERCENT_CHANGE(FMA_EPS(+1,0,,,,\"PORTAGG\",\"MEAN\"),FMA_EPS(+1,-1AM,,,,\"PORTAGG\",\"MEAN\"))":-7.54106599388207,"XOP^FMA_PCT_ABOVE_MAVG(200,0,,,,\"PORTAGG\")":37.5,"XLE^PERCENT_CHANGE(FMA_EPS(+1,0,,,,\"PORTAGG\",\"MEAN\"),FMA_EPS(+1,-3AM,,,,\"PORTAGG\",\"MEAN\"))":-10.8213841041454,"XLE^PERCENT_CHANGE(FMA_EPS(+1,0,,,,\"PORTAGG\",\"MEAN\"),FMA_EPS(+1,-1AM,,,,\"PORTAGG\",\"MEAN\"))":-2.67582213111732,"XLE^FMA_PCT_ABOVE_MAVG(200,0,,,,\"PORTAGG\")":44.0,"MOO^PERCENT_CHANGE(FMA_EPS(+1,0,,,,\"PORTAGG\",\"MEAN\"),FMA_EPS(+1,-3AM,,,,\"PORTAGG\",\"MEAN\"))":-8.73496858907473,"MOO^PERCENT_CHANGE(FMA_EPS(+1,0,,,,\"PORTAGG\",\"MEAN\"),FMA_EPS(+1,-1AM,,,,\"PORTAGG\",\"MEAN\"))":-4.389996925518,"MOO^FMA_PCT_ABOVE_MAVG(200,0,,,,\"PORTAGG\")":48.9795918367347,"LIT^PERCENT_CHANGE(FMA_EPS(+1,0,,,,\"PORTAGG\",\"MEAN\"),FMA_EPS(+1,-3AM,,,,\"PORTAGG\",\"MEAN\"))":-36.6970945884625,"LIT^PERCENT_CHANGE(FMA_EPS(+1,0,,,,\"PORTAGG\",\"MEAN\"),FMA_EPS(+1,-1AM,,,,\"PORTAGG\",\"MEAN\"))":-19.9950958348166,"LIT^FMA_PCT_ABOVE_MAVG(200,0,,,,\"PORTAGG\")":2.7027027027027,"PICK^PERCENT_CHANGE(FMA_EPS(+1,0,,,,\"PORTAGG\",\"MEAN\"),FMA_EPS(+1,-3AM,,,,\"PORTAGG\",\"MEAN\"))":-2.76163456459306,"PICK^PERCENT_CHANGE(FMA_EPS(+1,0,,,,\"PORTAGG\",\"MEAN\"),FMA_EPS(+1,-1AM,,,,\"PORTAGG\",\"MEAN\"))":-1.65718827351349,"PICK^FMA_PCT_ABOVE_MAVG(200,0,,,,\"PORTAGG\")":53.2258064516129,"COPX^PERCENT_CHANGE(FMA_EPS(+1,0,,,,\"PORTAGG\",\"MEAN\"),FMA_EPS(+1,-3AM,,,,\"PORTAGG\",\"MEAN\"))":-11.1408330670604,"COPX^PERCENT_CHANGE(FMA_EPS(+1,0,,,,\"PORTAGG\",\"MEAN\"),FMA_EPS(+1,-1AM,,,,\"PORTAGG\",\"MEAN\"))":-5.14430150839619,"COPX^FMA_PCT_ABOVE_MAVG(200,0,,,,\"PORTAGG\")":44.7368421052632,"GDX^PERCENT_CHANGE(FMA_EPS(+1,0,,,,\"PORTAGG\",\"MEAN\"),FMA_EPS(+1,-3AM,,,,\"PORTAGG\",\"MEAN\"))":-5.15383340408803,"GDX^PERCENT_CHANGE(FMA_EPS(+1,0,,,,\"PORTAGG\",\"MEAN\"),FMA_EPS(+1,-1AM,,,,\"PORTAGG\",\"MEAN\"))":-2.63889265058856,"GDX^FMA_PCT_ABOVE_MAVG(200,0,,,,\"PORTAGG\")":34.6153846153846,"XLB^PERCENT_CHANGE(FMA_EPS(+1,0,,,,\"PORTAGG\",\"MEAN\"),FMA_EPS(+1,-3AM,,,,\"PORTAGG\",\"MEAN\"))":-5.91961278724703,"XLB^PERCENT_CHANGE(FMA_EPS(+1,0,,,,\"PORTAGG\",\"MEAN\"),FMA_EPS(+1,-1AM,,,,\"PORTAGG\",\"MEAN\"))":-3.65036961890219,"XLB^FMA_PCT_ABOVE_MAVG(200,0,,,,\"PORTAGG\")":63.3333333333333,"XLP^PERCENT_CHANGE(FMA_EPS(+1,0,,,,\"PORTAGG\",\"MEAN\"),FMA_EPS(+1,-3AM,,,,\"PORTAGG\",\"MEAN\"))":-0.823044919172096,"XLP^PERCENT_CHANGE(FMA_EPS(+1,0,,,,\"PORTAGG\",\"MEAN\"),FMA_EPS(+1,-1AM,,,,\"PORTAGG\",\"MEAN\"))":-0.393744407352664,"XLP^FMA_PCT_ABOVE_MAVG(200,0,,,,\"PORTAGG\")":38.4615384615385,"XRT^PERCENT_CHANGE(FMA_EPS(+1,0,,,,\"PORTAGG\",\"MEAN\"),FMA_EPS(+1,-3AM,,,,\"PORTAGG\",\"MEAN\"))":-5.99887700221981,"XRT^PERCENT_CHANGE(FMA_EPS(+1,0,,,,\"PORTAGG\",\"MEAN\"),FMA_EPS(+1,-1AM,,,,\"PORTAGG\",\"MEAN\"))":-0.613847483333247,"XRT^FMA_PCT_ABOVE_MAVG(200,0,,,,\"PORTAGG\")":69.2307692307692,"XLY^PERCENT_CHANGE(FMA_EPS(+1,0,,,,\"PORTAGG\",\"MEAN\"),FMA_EPS(+1,-3AM,,,,\"PORTAGG\",\"MEAN\"))":2.33573093165759,"XLY^PERCENT_CHANGE(FMA_EPS(+1,0,,,,\"PORTAGG\",\"MEAN\"),FMA_EPS(+1,-1AM,,,,\"PORTAGG\",\"MEAN\"))":1.7000785988222,"XLY^FMA_PCT_ABOVE_MAVG(200,0,,,,\"PORTAGG\")":74.0740740740741,"IBB^PERCENT_CHANGE(FMA_EPS(+1,0,,,,\"PORTAGG\",\"MEAN\"),FMA_EPS(+1,-3AM,,,,\"PORTAGG\",\"MEAN\"))":40.1776784298698,"IBB^PERCENT_CHANGE(FMA_EPS(+1,0,,,,\"PORTAGG\",\"MEAN\"),FMA_EPS(+1,-1AM,,,,\"PORTAGG\",\"MEAN\"))":17.6870840991985,"IBB^FMA_PCT_ABOVE_MAVG(200,0,,,,\"PORTAGG\")":60.7305936073059,"XLV^PERCENT_CHANGE(FMA_EPS(+1,0,,,,\"PORTAGG\",\"MEAN\"),FMA_EPS(+1,-3AM,,,,\"PORTAGG\",\"MEAN\"))":-3.14992678549998,"XLV^PERCENT_CHANGE(FMA_EPS(+1,0,,,,\"PORTAGG\",\"MEAN\"),FMA_EPS(+1,-1AM,,,,\"PORTAGG\",\"MEAN\"))":-0.817271593068458,"XLV^FMA_PCT_ABOVE_MAVG(200,0,,,,\"PORTAGG\")":72.3076923076923,"SMH^PERCENT_CHANGE(FMA_EPS(+1,0,,,,\"PORTAGG\",\"MEAN\"),FMA_EPS(+1,-3AM,,,,\"PORTAGG\",\"MEAN\"))":-3.44661075311267,"SMH^PERCENT_CHANGE(FMA_EPS(+1,0,,,,\"PORTAGG\",\"MEAN\"),FMA_EPS(+1,-1AM,,,,\"PORTAGG\",\"MEAN\"))":-5.58951368021553,"SMH^FMA_PCT_ABOVE_MAVG(200,0,,,,\"PORTAGG\")":80.7692307692308,"PTF^PERCENT_CHANGE(FMA_EPS(+1,0,,,,\"PORTAGG\",\"MEAN\"),FMA_EPS(+1,-3AM,,,,\"PORTAGG\",\"MEAN\"))":-31.6723873751465,"PTF^PERCENT_CHANGE(FMA_EPS(+1,0,,,,\"PORTAGG\",\"MEAN\"),FMA_EPS(+1,-1AM,,,,\"PORTAGG\",\"MEAN\"))":10.0067862366613,"PTF^FMA_PCT_ABOVE_MAVG(200,0,,,,\"PORTAGG\")":94.7368421052632,"IGV^PERCENT_CHANGE(FMA_EPS(+1,0,,,,\"PORTAGG\",\"MEAN\"),FMA_EPS(+1,-3AM,,,,\"PORTAGG\",\"MEAN\"))":-0.558394572115384,"IGV^PERCENT_CHANGE(FMA_EPS(+1,0,,,,\"PORTAGG\",\"MEAN\"),FMA_EPS(+1,-1AM,,,,\"PORTAGG\",\"MEAN\"))":0.463022030179449,"IGV^FMA_PCT_ABOVE_MAVG(200,0,,,,\"PORTAGG\")":80.3418803418803,"XLK^PERCENT_CHANGE(FMA_EPS(+1,0,,,,\"PORTAGG\",\"MEAN\"),FMA_EPS(+1,-3AM,,,,\"PORTAGG\",\"MEAN\"))":0.918663117855213,"XLK^PERCENT_CHANGE(FMA_EPS(+1,0,,,,\"PORTAGG\",\"MEAN\"),FMA_EPS(+1,-1AM,,,,\"PORTAGG\",\"MEAN\"))":-0.489571163642987,"XLK^FMA_PCT_ABOVE_MAVG(200,0,,,,\"PORTAGG\")":83.3333333333333,"ITB^PERCENT_CHANGE(FMA_EPS(+1,0,,,,\"PORTAGG\",\"MEAN\"),FMA_EPS(+1,-3AM,,,,\"PORTAGG\",\"MEAN\"))":0.189526986975222,"ITB^PERCENT_CHANGE(FMA_EPS(+1,0,,,,\"PORTAGG\",\"MEAN\"),FMA_EPS(+1,-1AM,,,,\"PORTAGG\",\"MEAN\"))":1.3128189140283,"ITB^FMA_PCT_ABOVE_MAVG(200,0,,,,\"PORTAGG\")":95.7446808510638,"IYT^PERCENT_CHANGE(FMA_EPS(+1,0,,,,\"PORTAGG\",\"MEAN\"),FMA_EPS(+1,-3AM,,,,\"PORTAGG\",\"MEAN\"))":-1.44080020153694,"IYT^PERCENT_CHANGE(FMA_EPS(+1,0,,,,\"PORTAGG\",\"MEAN\"),FMA_EPS(+1,-1AM,,,,\"PORTAGG\",\"MEAN\"))":-1.08631740344473,"IYT^FMA_PCT_ABOVE_MAVG(200,0,,,,\"PORTAGG\")":52.2727272727273,"ITA^PERCENT_CHANGE(FMA_EPS(+1,0,,,,\"PORTAGG\",\"MEAN\"),FMA_EPS(+1,-3AM,,,,\"PORTAGG\",\"MEAN\"))":-3.94778445197893,"ITA^PERCENT_CHANGE(FMA_EPS(+1,0,,,,\"PORTAGG\",\"MEAN\"),FMA_EPS(+1,-1AM,,,,\"PORTAGG\",\"MEAN\"))":-2.38621882536671,"ITA^FMA_PCT_ABOVE_MAVG(200,0,,,,\"PORTAGG\")":75.0,"PRN^PERCENT_CHANGE(FMA_EPS(+1,0,,,,\"PORTAGG\",\"MEAN\"),FMA_EPS(+1,-3AM,,,,\"PORTAGG\",\"MEAN\"))":4.93147052211632,"PRN^PERCENT_CHANGE(FMA_EPS(+1,0,,,,\"PORTAGG\",\"MEAN\"),FMA_EPS(+1,-1AM,,,,\"PORTAGG\",\"MEAN\"))":0.693268626342099,"PRN^FMA_PCT_ABOVE_MAVG(200,0,,,,\"PORTAGG\")":100.0,"PSCI^PERCENT_CHANGE(FMA_EPS(+1,0,,,,\"PORTAGG\",\"MEAN\"),FMA_EPS(+1,-3AM,,,,\"PORTAGG\",\"MEAN\"))":0.558210631625724,"PSCI^PERCENT_CHANGE(FMA_EPS(+1,0,,,,\"PORTAGG\",\"MEAN\"),FMA_EPS(+1,-1AM,,,,\"PORTAGG\",\"MEAN\"))":-2.66318870552275,"PSCI^FMA_PCT_ABOVE_MAVG(200,0,,,,\"PORTAGG\")":70.8333333333333,"XLI^PERCENT_CHANGE(FMA_EPS(+1,0,,,,\"PORTAGG\",\"MEAN\"),FMA_EPS(+1,-3AM,,,,\"PORTAGG\",\"MEAN\"))":-4.13647988711951,"XLI^PERCENT_CHANGE(FMA_EPS(+1,0,,,,\"PORTAGG\",\"MEAN\"),FMA_EPS(+1,-1AM,,,,\"PORTAGG\",\"MEAN\"))":-0.342221131281642,"XLI^FMA_PCT_ABOVE_MAVG(200,0,,,,\"PORTAGG\")":79.746835443038,"IYG^PERCENT_CHANGE(FMA_EPS(+1,0,,,,\"PORTAGG\",\"MEAN\"),FMA_EPS(+1,-3AM,,,,\"PORTAGG\",\"MEAN\"))":-0.574969500311698,"IYG^PERCENT_CHANGE(FMA_EPS(+1,0,,,,\"PORTAGG\",\"MEAN\"),FMA_EPS(+1,-1AM,,,,\"PORTAGG\",\"MEAN\"))":-0.780704204336135,"IYG^FMA_PCT_ABOVE_MAVG(200,0,,,,\"PORTAGG\")":93.2038834951456,"IAT^PERCENT_CHANGE(FMA_EPS(+1,0,,,,\"PORTAGG\",\"MEAN\"),FMA_EPS(+1,-3AM,,,,\"PORTAGG\",\"MEAN\"))":-3.03661499806702,"IAT^PERCENT_CHANGE(FMA_EPS(+1,0,,,,\"PORTAGG\",\"MEAN\"),FMA_EPS(+1,-1AM,,,,\"PORTAGG\",\"MEAN\"))":-1.61756950286617,"IAT^FMA_PCT_ABOVE_MAVG(200,0,,,,\"PORTAGG\")":91.6666666666667,"KIE^PERCENT_CHANGE(FMA_EPS(+1,0,,,,\"PORTAGG\",\"MEAN\"),FMA_EPS(+1,-3AM,,,,\"PORTAGG\",\"MEAN\"))":0.785961509452007,"KIE^PERCENT_CHANGE(FMA_EPS(+1,0,,,,\"PORTAGG\",\"MEAN\"),FMA_EPS(+1,-1AM,,,,\"PORTAGG\",\"MEAN\"))":-0.125290756837258,"KIE^FMA_PCT_ABOVE_MAVG(200,0,,,,\"PORTAGG\")":89.7959183673469,"RWR^COUNT(OS_TOP_HLDG_NAME(ALL,0D,,MTD,,ALL,EQ))":104,"RWR^FMA_COS_DOWN(\"EPS\",\"1M\",+1,0,,,\"PORTAGG\",\"MEANR\")":14.0,"RWR^FMA_COS_UP(\"EPS\",\"1M\",+1,0,,,\"PORTAGG\",\"MEANR\")":32.0,"VNQ^COUNT(OS_TOP_HLDG_NAME(ALL,0D,,MTD,,ALL,EQ))":161,"VNQ^FMA_COS_DOWN(\"EPS\",\"1M\",+1,0,,,\"PORTAGG\",\"MEANR\")":33.0,"VNQ^FMA_COS_UP(\"EPS\",\"1M\",+1,0,,,\"PORTAGG\",\"MEANR\")":35.0,"XTL^COUNT(OS_TOP_HLDG_NAME(ALL,0D,,MTD,,ALL,EQ))":41,"XTL^FMA_COS_DOWN(\"EPS\",\"1M\",+1,0,,,\"PORTAGG\",\"MEANR\")":11.0,"XTL^FMA_COS_UP(\"EPS\",\"1M\",+1,0,,,\"PORTAGG\",\"MEANR\")":16.0,"XLU^COUNT(OS_TOP_HLDG_NAME(ALL,0D,,MTD,,ALL,EQ))":31,"XLU^FMA_COS_DOWN(\"EPS\",\"1M\",+1,0,,,\"PORTAGG\",\"MEANR\")":12.0,"XLU^FMA_COS_UP(\"EPS\",\"1M\",+1,0,,,\"PORTAGG\",\"MEANR\")":13.0,"TAN^COUNT(OS_TOP_HLDG_NAME(ALL,0D,,MTD,,ALL,EQ))":39,"TAN^FMA_COS_DOWN(\"EPS\",\"1M\",+1,0,,,\"PORTAGG\",\"MEANR\")":12.0,"TAN^FMA_COS_UP(\"EPS\",\"1M\",+1,0,,,\"PORTAGG\",\"MEANR\")":14.0,"ICLN^COUNT(OS_TOP_HLDG_NAME(ALL,0D,,MTD,,ALL,EQ))":102,"ICLN^FMA_COS_DOWN(\"EPS\",\"1M\",+1,0,,,\"PORTAGG\",\"MEANR\")":40.0,"ICLN^FMA_COS_UP(\"EPS\",\"1M\",+1,0,,,\"PORTAGG\",\"MEANR\")":25.0,"XOP^COUNT(OS_TOP_HLDG_NAME(ALL,0D,,MTD,,ALL,EQ))":55,"XOP^FMA_COS_DOWN(\"EPS\",\"1M\",+1,0,,,\"PORTAGG\",\"MEANR\")":42.0,"XOP^FMA_COS_UP(\"EPS\",\"1M\",+1,0,,,\"PORTAGG\",\"MEANR\")":10.0,"XLE^COUNT(OS_TOP_HLDG_NAME(ALL,0D,,MTD,,ALL,EQ))":25,"XLE^FMA_COS_DOWN(\"EPS\",\"1M\",+1,0,,,\"PORTAGG\",\"MEANR\")":9.0,"XLE^FMA_COS_UP(\"EPS\",\"1M\",+1,0,,,\"PORTAGG\",\"MEANR\")":12.0,"MOO^COUNT(OS_TOP_HLDG_NAME(ALL,0D,,MTD,,ALL,EQ))":49,"MOO^FMA_COS_DOWN(\"EPS\",\"1M\",+1,0,,,\"PORTAGG\",\"MEANR\")":25.0,"MOO^FMA_COS_UP(\"EPS\",\"1M\",+1,0,,,\"PORTAGG\",\"MEANR\")":8.0,"LIT^COUNT(OS_TOP_HLDG_NAME(ALL,0D,,MTD,,ALL,EQ))":41,"LIT^FMA_COS_DOWN(\"EPS\",\"1M\",+1,0,,,\"PORTAGG\",\"MEANR\")":25.0,"LIT^FMA_COS_UP(\"EPS\",\"1M\",+1,0,,,\"PORTAGG\",\"MEANR\")":8.0,"PICK^COUNT(OS_TOP_HLDG_NAME(ALL,0D,,MTD,,ALL,EQ))":256,"PICK^FMA_COS_DOWN(\"EPS\",\"1M\",+1,0,,,\"PORTAGG\",\"MEANR\")":101.0,"PICK^FMA_COS_UP(\"EPS\",\"1M\",+1,0,,,\"PORTAGG\",\"MEANR\")":68.0,"COPX^COUNT(OS_TOP_HLDG_NAME(ALL,0D,,MTD,,ALL,EQ))":38,"COPX^FMA_COS_DOWN(\"EPS\",\"1M\",+1,0,,,\"PORTAGG\",\"MEANR\")":18.0,"COPX^FMA_COS_UP(\"EPS\",\"1M\",+1,0,,,\"PORTAGG\",\"MEANR\")":9.0,"GDX^COUNT(OS_TOP_HLDG_NAME(ALL,0D,,MTD,,ALL,EQ))":52,"GDX^FMA_COS_DOWN(\"EPS\",\"1M\",+1,0,,,\"PORTAGG\",\"MEANR\")":21.0,"GDX^FMA_COS_UP(\"EPS\",\"1M\",+1,0,,,\"PORTAGG\",\"MEANR\")":27.0,"XLB^COUNT(OS_TOP_HLDG_NAME(ALL,0D,,MTD,,ALL,EQ))":30,"XLB^FMA_COS_DOWN(\"EPS\",\"1M\",+1,0,,,\"PORTAGG\",\"MEANR\")":12.0,"XLB^FMA_COS_UP(\"EPS\",\"1M\",+1,0,,,\"PORTAGG\",\"MEANR\")":15.0,"XLP^COUNT(OS_TOP_HLDG_NAME(ALL,0D,,MTD,,ALL,EQ))":39,"XLP^FMA_COS_DOWN(\"EPS\",\"1M\",+1,0,,,\"PORTAGG\",\"MEANR\")":15.0,"XLP^FMA_COS_UP(\"EPS\",\"1M\",+1,0,,,\"PORTAGG\",\"MEANR\")":18.0,"XRT^COUNT(OS_TOP_HLDG_NAME(ALL,0D,,MTD,,ALL,EQ))":78,"XRT^FMA_COS_DOWN(\"EPS\",\"1M\",+1,0,,,\"PORTAGG\",\"MEANR\")":18.0,"XRT^FMA_COS_UP(\"EPS\",\"1M\",+1,0,,,\"PORTAGG\",\"MEANR\")":23.0,"XLY^COUNT(OS_TOP_HLDG_NAME(ALL,0D,,MTD,,ALL,EQ))":54,"XLY^FMA_COS_DOWN(\"EPS\",\"1M\",+1,0,,,\"PORTAGG\",\"MEANR\")":9.0,"XLY^FMA_COS_UP(\"EPS\",\"1M\",+1,0,,,\"PORTAGG\",\"MEANR\")":32.0,"IBB^COUNT(OS_TOP_HLDG_NAME(ALL,0D,,MTD,,ALL,EQ))":223,"IBB^FMA_COS_DOWN(\"EPS\",\"1M\",+1,0,,,\"PORTAGG\",\"MEANR\")":39.0,"IBB^FMA_COS_UP(\"EPS\",\"1M\",+1,0,,,\"PORTAGG\",\"MEANR\")":72.0,"XLV^COUNT(OS_TOP_HLDG_NAME(ALL,0D,,MTD,,ALL,EQ))":65,"XLV^FMA_COS_DOWN(\"EPS\",\"1M\",+1,0,,,\"PORTAGG\",\"MEANR\")":14.0,"XLV^FMA_COS_UP(\"EPS\",\"1M\",+1,0,,,\"PORTAGG\",\"MEANR\")":39.0,"SMH^COUNT(OS_TOP_HLDG_NAME(ALL,0D,,MTD,,ALL,EQ))":26,"SMH^FMA_COS_DOWN(\"EPS\",\"1M\",+1,0,,,\"PORTAGG\",\"MEANR\")":6.0,"SMH^FMA_COS_UP(\"EPS\",\"1M\",+1,0,,,\"PORTAGG\",\"MEANR\")":17.0,"PTF^COUNT(OS_TOP_HLDG_NAME(ALL,0D,,MTD,,ALL,EQ))":39,"PTF^FMA_COS_DOWN(\"EPS\",\"1M\",+1,0,,,\"PORTAGG\",\"MEANR\")":6.0,"PTF^FMA_COS_UP(\"EPS\",\"1M\",+1,0,,,\"PORTAGG\",\"MEANR\")":20.0,"IGV^COUNT(OS_TOP_HLDG_NAME(ALL,0D,,MTD,,ALL,EQ))":117,"IGV^FMA_COS_DOWN(\"EPS\",\"1M\",+1,0,,,\"PORTAGG\",\"MEANR\")":20.0,"IGV^FMA_COS_UP(\"EPS\",\"1M\",+1,0,,,\"PORTAGG\",\"MEANR\")":39.0,"XLK^COUNT(OS_TOP_HLDG_NAME(ALL,0D,,MTD,,ALL,EQ))":66,"XLK^FMA_COS_DOWN(\"EPS\",\"1M\",+1,0,,,\"PORTAGG\",\"MEANR\")":18.0,"XLK^FMA_COS_UP(\"EPS\",\"1M\",+1,0,,,\"PORTAGG\",\"MEANR\")":32.0,"ITB^COUNT(OS_TOP_HLDG_NAME(ALL,0D,,MTD,,ALL,EQ))":48,"ITB^FMA_COS_DOWN(\"EPS\",\"1M\",+1,0,,,\"PORTAGG\",\"MEANR\")":8.0,"ITB^FMA_COS_UP(\"EPS\",\"1M\",+1,0,,,\"PORTAGG\",\"MEANR\")":23.0,"IYT^COUNT(OS_TOP_HLDG_NAME(ALL,0D,,MTD,,ALL,EQ))":45,"IYT^FMA_COS_DOWN(\"EPS\",\"1M\",+1,0,,,\"PORTAGG\",\"MEANR\")":13.0,"IYT^FMA_COS_UP(\"EPS\",\"1M\",+1,0,,,\"PORTAGG\",\"MEANR\")":22.0,"ITA^COUNT(OS_TOP_HLDG_NAME(ALL,0D,,MTD,,ALL,EQ))":37,"ITA^FMA_COS_DOWN(\"EPS\",\"1M\",+1,0,,,\"PORTAGG\",\"MEANR\")":11.0,"ITA^FMA_COS_UP(\"EPS\",\"1M\",+1,0,,,\"PORTAGG\",\"MEANR\")":9.0,"PRN^COUNT(OS_TOP_HLDG_NAME(ALL,0D,,MTD,,ALL,EQ))":44,"PRN^FMA_COS_DOWN(\"EPS\",\"1M\",+1,0,,,\"PORTAGG\",\"MEANR\")":10.0,"PRN^FMA_COS_UP(\"EPS\",\"1M\",+1,0,,,\"PORTAGG\",\"MEANR\")":19.0,"PSCI^COUNT(OS_TOP_HLDG_NAME(ALL,0D,,MTD,,ALL,EQ))":97,"PSCI^FMA_COS_DOWN(\"EPS\",\"1M\",+1,0,,,\"PORTAGG\",\"MEANR\")":16.0,"PSCI^FMA_COS_UP(\"EPS\",\"1M\",+1,0,,,\"PORTAGG\",\"MEANR\")":29.0,"XLI^COUNT(OS_TOP_HLDG_NAME(ALL,0D,,MTD,,ALL,EQ))":80,"XLI^FMA_COS_DOWN(\"EPS\",\"1M\",+1,0,,,\"PORTAGG\",\"MEANR\")":10.0,"XLI^FMA_COS_UP(\"EPS\",\"1M\",+1,0,,,\"PORTAGG\",\"MEANR\")":55.0,"IYG^COUNT(OS_TOP_HLDG_NAME(ALL,0D,,MTD,,ALL,EQ))":105,"IYG^FMA_COS_DOWN(\"EPS\",\"1M\",+1,0,,,\"PORTAGG\",\"MEANR\")":35.0,"IYG^FMA_COS_UP(\"EPS\",\"1M\",+1,0,,,\"PORTAGG\",\"MEANR\")":58.0,"IAT^COUNT(OS_TOP_HLDG_NAME(ALL,0D,,MTD,,ALL,EQ))":37,"IAT^FMA_COS_DOWN(\"EPS\",\"1M\",+1,0,,,\"PORTAGG\",\"MEANR\")":19.0,"IAT^FMA_COS_UP(\"EPS\",\"1M\",+1,0,,,\"PORTAGG\",\"MEANR\")":14.0,"KIE^COUNT(OS_TOP_HLDG_NAME(ALL,0D,,MTD,,ALL,EQ))":49,"KIE^FMA_COS_DOWN(\"EPS\",\"1M\",+1,0,,,\"PORTAGG\",\"MEANR\")":17.0,"KIE^FMA_COS_UP(\"EPS\",\"1M\",+1,0,,,\"PORTAGG\",\"MEANR\")":24.0,"RWR^FG_COMPANY_NAME":"SPDR Dow Jones REIT ETF","VNQ^FG_COMPANY_NAME":"Vanguard Real Estate ETF","XTL^FG_COMPANY_NAME":"SPDR S&P Telecom ETF","XLU^FG_COMPANY_NAME":"Utilities Select Sector SPDR Fund","TAN^FG_COMPANY_NAME":"Invesco Solar ETF","ICLN^FG_COMPANY_NAME":"iShares Global Clean Energy ETF","XOP^FG_COMPANY_NAME":"SPDR S&P Oil & Gas Exploration & Production ETF","XLE^FG_COMPANY_NAME":"Energy Select Sector SPDR Fund","MOO^FG_COMPANY_NAME":"VanEck Agribusiness ETF","LIT^FG_COMPANY_NAME":"Global X Lithium & Battery Tech ETF","PICK^FG_COMPANY_NAME":"iShares MSCI Global Metals & Mining Producers ETF","COPX^FG_COMPANY_NAME":"Global X Copper Miners ETF","GDX^FG_COMPANY_NAME":"VanEck Gold Miners ETF","XLB^FG_COMPANY_NAME":"Materials Select Sector SPDR Fund","XLP^FG_COMPANY_NAME":"Consumer Staples Select Sector SPDR Fund","XRT^FG_COMPANY_NAME":"SPDR S&P Retail ETF","XLY^FG_COMPANY_NAME":"Consumer Discretionary Select Sector SPDR Fund","IBB^FG_COMPANY_NAME":"iShares Biotechnology ETF","XLV^FG_COMPANY_NAME":"Health Care Select Sector SPDR Fund","SMH^FG_COMPANY_NAME":"VanEck Semiconductor ETF","PTF^FG_COMPANY_NAME":"Invesco Dorsey Wright Technology Momentum ETF","IGV^FG_COMPANY_NAME":"iShares Expanded Tech-Software Sector ETF","XLK^FG_COMPANY_NAME":"Technology Select Sector SPDR Fund","ITB^FG_COMPANY_NAME":"iShares U.S. Home Construction ETF","IYT^FG_COMPANY_NAME":"iShares US Transportation ETF","ITA^FG_COMPANY_NAME":"iShares U.S. Aerospace & Defense ETF","PRN^FG_COMPANY_NAME":"Invesco Dorsey Wright Industrials Momentum ETF","PSCI^FG_COMPANY_NAME":"Invesco S&P SmallCap Industrials ETF","XLI^FG_COMPANY_NAME":"Industrial Select Sector SPDR Fund","IYG^FG_COMPANY_NAME":"iShares US Financial Services ETF","IAT^FG_COMPANY_NAME":"iShares U.S. Regional Banks ETF","KIE^FG_COMPANY_NAME":"SPDR S&P Insurance ETF","RWR^P_PRICE(0,-200D)":[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,85.8,87.15,88.62,89.13,91.11,90.86,90.62,90.26,89.74,89.88,90.35,90.96,89.23,88.38,88.9,86.87,86.9,86.56,86.09,84.86,84.89,86.7,87.24,86.72,86.87,87.48,86.44,88.9,88.76,88.96,89.93,89.03,89.61,90.03,88.37,87.41,87.5,88.78,89.41,88.12,86.33,87.08],"VNQ^P_PRICE(0,-200D)":[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,80.13,81.25,82.43,82.93,83.92,83.98,83.54,83.23,82.7,82.68,83.16,83.68,82.17,81.39,81.96,80.01,80.0,79.6,79.3,78.4,78.41,80.13,80.89,80.4,80.53,80.92,79.84,81.89,82.03,82.04,82.95,82.16,82.51,82.99,81.63,80.96,81.28,82.68,83.3,82.29,80.47,81.25],"XTL^P_PRICE(0,-200D)":[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,73.1359,74.23,74.6944,76.1,77.1,77.3728,76.597,76.4555,75.896,74.5598,74.803,74.8574,73.55,73.21,74.42,73.0267,72.94,73.4928,73.0573,71.0609,71.0,72.207,72.9,72.2349,72.3388,71.7885,70.69,71.6837,70.8099,70.5938,71.1717,71.2945,71.155,71.64,72.2666,72.7947,72.97,75.07,75.08,73.9902,72.9564,73.7129],"XLU^P_PRICE(0,-200D)":[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,65.03,66.0,66.51,65.98,67.3,66.94,66.22,66.26,66.27,66.39,66.78,66.49,65.38,65.43,65.12,64.45,64.93,64.34,64.59,64.59,65.47,65.9,66.13,66.11,66.21,66.41,66.65,68.16,69.03,68.65,69.36,68.73,68.82,69.03,68.59,68.07,68.26,69.1,68.98,69.08,68.26,69.9],"TAN^P_PRICE(0,-200D)":[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,68.04,68.93,69.64,70.5,72.79,73.2,71.62,72.31,71.54,70.39,70.82,71.02,71.24,71.81,72.07,71.48,69.98,70.81,70.77,70.62,70.82,71.14,71.34,70.11,70.77,71.66,70.99,72.69,71.94,69.81,69.89,69.25,69.95,70.21,68.27,68.71,68.81,71.13,71.99,72.75,71.45,75.62],"ICLN^P_PRICE(0,-200D)":[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,17.78,18.08,18.27,18.37,18.76,18.87,18.57,18.72,18.7,18.5,18.58,18.53,18.71,18.7,18.77,18.67,18.34,18.54,18.5,18.55,18.57,18.65,18.83,18.63,18.73,18.95,18.84,19.24,19.07,18.5,18.58,18.47,18.58,18.63,18.28,18.16,18.18,18.52,18.71,18.94,18.61,19.41],"XOP^P_PRICE(0,-200D)":[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,121.68,122.72,125.09,123.83,127.74,127.19,124.7,126.46,125.16,127.29,128.41,129.08,124.5,122.13,123.86,118.97,118.09,119.92,122.34,122.76,126.16,125.5,125.18,123.04,122.81,120.39,117.81,121.27,119.02,117.92,119.31,120.0,120.66,120.33,116.28,118.05,120.4,126.22,127.11,123.79,122.84,125.02],"XLE^P_PRICE(0,-200D)":[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,77.36,77.92,78.98,78.36,80.86,80.98,80.1,80.93,80.55,81.33,81.78,82.13,80.01,79.37,79.9,77.54,76.59,77.96,78.77,79.08,80.51,80.16,79.31,79.64,79.03,78.46,76.98,78.92,78.52,78.4,79.35,80.26,80.23,80.23,78.11,78.99,80.51,84.17,85.13,83.83,83.53,84.66],"MOO^P_PRICE(0,-200D)":[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,80.53,81.82,82.41,81.55,82.97,82.8,81.5,82.02,80.73,80.11,80.61,80.8581,80.41,79.38,79.89,77.82,77.15,78.16,79.28,79.34,79.71,81.11,81.57,81.65,81.6,81.39,81.34,82.79,82.1,82.5,83.51,83.32,83.86,84.7,83.05,84.33,84.56,85.53,85.4,84.88,84.42,84.48],"LIT^P_PRICE(0,-200D)":[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,62.46,64.01,64.58,65.35,66.31,66.27,64.96,65.27,64.06,63.63,63.44,63.13,63.89,62.95,63.34,61.3,60.84,61.51,61.9,61.56,62.19,62.92,63.69,62.86,62.96,63.09,62.48,63.0,61.3,62.04,61.61,60.76,60.96,60.71,59.17,59.11,59.03,59.33,60.23,60.33,58.88,58.13],"PICK^P_PRICE(0,-200D)":[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,39.75,40.59,40.98,40.98,41.99,42.28,41.81,41.16,40.11,40.23,40.34,39.84,40.73,40.0,40.17,38.65,37.7,38.12,38.77,37.97,38.25,39.17,39.84,39.9381,40.01,40.26,39.7,40.58,39.79,39.58,40.79,41.27,41.4,41.15,39.96,40.35,40.4,41.0,41.25,41.14,40.5,40.3],"COPX^P_PRICE(0,-200D)":[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,37.39,38.45,38.64,38.46,39.56,39.71,39.27,38.33,37.37,37.6,37.68,37.11,37.39,36.81,37.33,35.8,34.6,35.03,35.62,34.9,35.1,35.97,36.94,37.02,37.01,37.65,37.45,38.26,37.12,37.02,39.17,40.26,40.48,40.09,38.76,38.93,38.97,39.5,39.49,39.5,38.91,38.58],"GDX^P_PRICE(0,-200D)":[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,29.79,29.85,30.06,30.14,31.39,31.0,30.87,30.89,31.24,31.08,31.54,31.05,31.63,31.56,31.41,32.01,30.91,30.2,30.41,30.26,30.92,31.65,31.87,32.16,31.88,32.73,33.01,33.91,33.6,33.52,35.0,35.25,35.36,35.4,35.69,34.86,34.74,33.41,33.58,33.85,33.33,33.77],"XLB^P_PRICE(0,-200D)":[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,79.67,80.32,80.51,80.25,81.75,81.55,80.86,81.2,79.36,79.0,79.66,79.95,79.01,78.51,78.57,76.02,75.02,75.83,76.24,75.86,76.13,77.01,78.22,78.63,78.43,77.97,77.46,78.76,78.1,77.96,78.73,78.68,79.4,79.66,78.34,78.85,79.73,80.51,80.55,79.62,78.55,79.49],"XLP^P_PRICE(0,-200D)":[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,73.78,74.27,73.84,73.58,74.67,74.58,73.84,73.39,73.09,73.11,73.23,72.73,72.97,73.34,73.61,72.61,72.67,72.59,73.43,73.18,73.74,74.22,74.77,75.92,75.87,76.24,76.28,76.93,77.12,76.82,76.59,76.71,76.95,77.18,76.47,76.66,77.29,77.5,77.44,77.03,76.18,76.78],"XRT^P_PRICE(0,-200D)":[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,61.83,62.3,62.23,62.07,62.66,63.71,62.65,63.55,62.28,61.36,62.43,61.65,60.43,58.6,59.48,56.99,56.84,58.57,58.55,58.07,59.25,59.38,59.65,59.48,61.69,61.53,59.85,61.29,60.75,61.15,61.34,61.36,61.53,61.17,59.42,60.33,60.77,61.08,61.43,61.38,60.7,60.57],"XLY^P_PRICE(0,-200D)":[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,165.45,167.39,165.28,167.29,166.38,166.63,165.55,165.67,163.97,161.2,160.37,158.03,159.11,157.47,157.0,153.4,151.61,152.99,151.97,148.48,149.15,149.7,151.08,151.55,152.83,150.49,147.42,148.02,147.83,149.09,148.4,147.65,147.69,147.19,144.27,145.39,146.55,146.4,147.86,147.48,143.69,144.43],"IBB^P_PRICE(0,-200D)":[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,128.5,129.85,129.82,130.38,131.3,131.81,130.3,131.35,129.87,128.84,129.03,128.83,129.08,129.47,128.98,126.77,126.28,126.17,127.09,126.84,129.28,131.11,131.15,130.08,128.97,129.33,129.04,131.74,130.18,130.43,131.03,130.6,130.85,131.92,130.3,130.68,129.81,131.54,130.51,129.2,128.74,130.5],"XLV^P_PRICE(0,-200D)":[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,132.0,132.44,131.54,131.52,132.21,132.22,130.2,131.55,130.89,130.42,130.02,129.19,129.7,130.79,130.32,128.67,127.83,126.74,127.53,127.79,129.11,130.0,131.44,131.31,130.7,131.02,130.86,131.96,132.19,132.37,132.78,132.41,133.3,133.59,132.4,133.46,133.64,134.22,133.53,132.4,131.71,133.61],"SMH^P_PRICE(0,-200D)":[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,147.53,150.08,149.34,152.84,153.38,154.48,155.6,153.27,151.18,146.84,146.17,144.5,145.33,144.31,146.14,146.5,144.33,148.07,147.36,140.46,129.34,131.27,133.19,133.3,134.04,129.5,126.09,126.12,122.9,123.04,124.14,123.14,125.07,124.38,121.805,122.215,123.49,124.57,123.625,121.59,120.425,119.59],"PTF^P_PRICE(0,-200D)":[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,46.200005,46.86,46.643333,47.05,47.260002,47.583336,47.966667,48.120003,47.826668,46.79667,46.89,46.37667,46.6137,45.99,46.3325,46.259167,45.725235,46.12667,45.543335,43.913338,42.216667,42.74,43.556667,43.0,43.17,42.233334,41.413334,41.34,40.664635,40.3497,41.073334,40.206768,40.240734,40.466667,39.595734,39.843334,39.97107,40.073303,40.17437,39.90667,40.29667,40.1873],"IGV^P_PRICE(0,-200D)":[442.01,437.19,432.74,425.93,426.66,429.38,426.24,420.38,429.78,431.72,423.31,424.05,422.86,423.01,422.19,418.37,410.94,406.79,408.56,408.68,407.45,404.19,398.72,397.11,386.56,387.03,388.01,394.37,405.64,408.34,408.48,408.79,407.49,406.74,401.27,407.1,404.58,401.51,397.65,403.05,398.42,397.71,393.69,390.45,388.4,392.44,392.5,397.42,391.97,388.84,382.7,380.5,380.67,379.43,379.51,379.65,373.91,372.71,372.55,374.64,364.64,364.27,355.42,358.46,356.05,348.99,349.81,346.16,340.23,337.45,333.56,329.19,329.33,332.71,341.88,338.79,338.77,347.55,349.74,355.08,353.29,349.28,353.16,354.63,352.65,351.02,348.7,339.53,339.95,334.54,343.15,341.26,339.93,337.35,335.09,340.5,340.57,339.99,348.18,351.35,351.78,351.92,358.69,356.93,356.18,366.74,363.79,363.13,363.99,363.47,361.71,360.03,357.43,354.26,347.52,345.86,339.14,347.01,341.4,341.68,335.72,334.35,339.51,342.46,345.42,340.98,341.5,339.31,343.26,348.95,346.74,350.66,352.96,364.52,364.34,359.46,354.31,357.08,360.57,357.85,358.96,358.03,367.01,366.57,363.18,358.69,358.45,352.62,350.7,345.61,339.73,340.43,344.03,344.1,345.91,342.0,342.05,340.3,333.84,336.71,339.53,337.68,344.04,347.29,349.4,342.43,340.35,338.1,330.26,327.28,322.98,333.11,332.38,330.18,328.06,328.0,325.83,323.4,315.99,308.34,309.78,314.82,312.87,313.03,305.67,299.52,300.42,297.27,297.84,299.44,295.26,294.33,293.21,287.57,288.84,291.71,295.93,296.5,295.39,290.61,289.84],"XLK^P_PRICE(0,-200D)":[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,168.65,170.5,169.12,171.66,173.19,174.63,172.41,170.65,169.62,166.01,165.19,163.42,165.9,165.94,166.9,165.95,164.28,165.66,164.78,160.23,154.31,155.45,157.78,157.48,157.55,154.39,152.36,152.2,150.95,151.15,151.83,150.0,151.16,151.24,147.54,148.25,149.51,150.92,150.83,149.21,146.11,143.97],"ITB^P_PRICE(0,-200D)":[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,82.23,81.84,82.02,81.54,80.73,80.81,79.22,80.42,79.89,78.76,78.73,78.99,78.89,76.49,76.97,74.18,73.16,74.17,74.05,73.96,73.67,73.6,75.11,76.27,77.69,76.77,75.97,76.06,75.67,76.12,76.03,75.99,75.95,75.51,74.5,75.76,75.08,75.17,75.79,74.47,72.44,73.79],"IYT^P_PRICE(0,-200D)":[273.12,273.01,271.05,269.54,263.36,264.88,261.86,258.22,262.33,265.59,263.39,264.93,260.22,262.58,261.98,258.82,258.02,252.9,255.32,257.46,260.19,260.71,258.08,258.7,255.72,254.61,254.58,258.39,262.43,265.16,265.04,265.03,264.2,263.05,258.89,265.21,263.43,264.53,264.35,258.87,256.99,255.95,253.86,254.45,252.23,250.6,253.89,251.38,244.55,242.31,241.48,241.03,243.53,242.67,241.29,241.34,239.77,238.22,238.91,236.34,228.45,228.47,225.61,227.79,227.48,226.82,227.33,223.75,218.45,217.84,216.4,211.205,213.53,218.3,222.8,222.635,225.42,224.9,226.37,233.95,232.77,228.74,232.74,235.51,234.93,232.08,231.82,229.49,230.39,229.48,231.65,233.77,233.8,230.61,230.35,235.399,234.22,235.75,238.99,239.9,240.01,242.42,243.56,241.22,241.74,243.42,241.74,241.87,242.97,244.96,250.43,249.79,251.69,250.33,246.98,246.01,246.05,248.32,245.82,247.68,248.43,247.03,249.02,251.3,255.53,254.69,256.72,255.81,258.51,259.22,257.77,259.23,261.03,263.33,267.115,266.66,262.57,266.16,259.14,261.14,261.47,261.75,261.57,259.59,254.23,254.54,256.73,256.41,256.4,252.29,249.84,247.52,250.67,251.94,249.82,248.18,248.14,246.01,240.9,237.43,239.63,239.49,239.36,242.44,243.56,239.02,236.07,233.93,232.1,233.1,232.21,229.35,228.99,230.25,225.42,223.21,225.92,225.54,225.01,222.12,226.12,227.41,227.49,228.63,226.96,221.96,224.88,224.08,224.19,225.83,226.53,227.53,227.7,223.9,226.4,225.38,225.87,222.4,217.86,213.89,219.15],"ITA^P_PRICE(0,-200D)":[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,113.65,114.51,116.3,115.24,115.88,115.74,114.5,115.76,115.85,115.09,115.45,114.52,112.825,111.82,112.68,110.16,108.66,109.46,109.67,109.0,109.8,110.92,113.06,112.57,113.33,113.04,111.13,112.22,110.89,111.13,111.5,112.43,111.14,111.76,110.72,112.34,113.68,114.25,113.96,113.55,111.9,114.27],"PRN^P_PRICE(0,-200D)":[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,100.91,101.87,102.24,101.26,101.4842,101.91,100.6325,101.03,100.2,99.22,99.57,99.7,98.16,96.82,97.28,94.19,93.51,95.54,95.74,94.82,93.84,94.565,96.16,96.1742,96.55,95.21,94.26,95.36,94.7921,94.85,95.0709,95.149,94.78,94.6544,92.877,94.855,94.8449,94.845,94.36,93.4,90.74,93.04],"PSCI^P_PRICE(0,-200D)":[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,99.69,101.0863,101.9044,101.1631,101.1303,101.28,100.48,101.71,101.0948,100.74,101.412,102.1452,99.3475,96.4698,98.285,93.6493,92.6252,94.39,94.64,93.8944,93.7125,95.19,95.5869,95.3776,95.9128,94.79,92.7836,93.98,93.35,93.2921,93.37,93.13,93.0968,93.4531,90.62,92.6,92.29,92.99,92.7,91.57,89.05,90.7209],"XLI^P_PRICE(0,-200D)":[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,103.28,104.07,104.83,104.25,105.45,105.62,104.05,104.33,103.13,102.4,102.67,102.49,100.87,100.24,100.94,98.09,96.85,98.19,98.34,97.61,97.29,98.56,99.76,99.78,100.02,99.3,97.62,98.96,98.48,98.41,99.01,99.37,99.15,99.51,98.03,99.11,99.49,100.54,100.0,99.04,97.12,98.99],"IYG^P_PRICE(0,-200D)":[184.4,183.6816,184.08,182.8237,182.41,184.0621,182.7515,182.51,185.24,183.06,182.04,181.51,180.08,179.28,179.11,178.11,175.35,175.01,175.6306,176.9832,177.77,178.7878,178.6757,180.02,178.96,178.04,177.37,179.29,179.21,179.81,179.18,178.64,177.74,177.2,175.48,179.47,177.85,177.64,178.4,174.9,171.38,170.29,169.4203,168.29,167.31,168.18,169.0258,168.97,167.22,165.6348,163.97,163.92,164.3227,163.91,163.27,163.54,162.97,161.76,161.59,160.36,156.4678,156.6905,154.88,155.75,155.76,155.83,156.6,154.09,149.76,149.01,147.51,145.02,147.73,147.78,148.54,147.91,148.81,151.2491,153.09,156.13,155.27,153.63,153.97,155.065,154.99,153.4173,153.5,152.06,151.11,150.013,153.04,154.64,155.62,154.42,154.54,157.78,157.46,158.71,161.52,162.74,163.27,162.96,163.76,162.29,162.63,161.33,160.7908,160.03,160.5,161.37,162.68,161.46,161.9,162.0,160.28,158.88,158.44,159.09,157.49,159.4,159.5,159.49,160.17,161.13,164.43,164.98,164.78,164.6801,166.16,167.82,166.27,166.35,165.82,167.99,168.39,167.7,166.84,169.48,168.23,169.5,167.78,168.6625,168.52,166.832,164.18,162.68,163.93,161.97,160.41,158.12,157.19,156.61,158.6727,159.31,157.99,156.95,153.89,153.95,152.44,152.53,153.17,155.04,155.59,156.99,157.9,155.81,156.3,155.23,155.3,155.26,155.39,155.45,153.05,154.28,150.62,148.67,150.42,150.56,148.94,148.31,150.28,151.74,150.9754,151.82,150.87,146.72,148.42,146.73,147.28,147.74,148.3,148.51,148.65,144.44,147.18,149.18,153.3,154.09,151.9789,149.69,151.06],"IAT^P_PRICE(0,-200D)":[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,32.61,32.99,34.03,34.26,34.59,34.91,34.13,35.03,34.36,34.84,35.26,35.48,35.15,33.72,34.32,32.87,32.11,33.16,33.04,32.82,33.01,33.54,33.26,32.47,32.87,32.61,30.57,31.2,30.34,30.26,30.8,31.21,31.23,31.58,29.75,31.34,32.04,34.01,35.23,34.43,33.74,33.52],"KIE^P_PRICE(0,-200D)":[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,39.54,39.96,40.04,39.92,40.37,40.23,39.71,40.28,39.97,40.09,40.04,40.23,39.74,39.21,39.54,38.49,38.14,38.87,38.72,38.69,38.81,39.47,39.98,40.0,40.17,39.74,39.49,39.84,39.74,39.89,40.04,40.17,40.3,39.96,39.2,39.88,39.98,40.68,40.44,40.03,39.38,39.71],"COPX^JULIAN(P_PRICE(0,-200D).DATES)":[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,45058,45057,45056,45055,45054,45051,45050,45049,45048,45047,45044,45043,45042,45041]}]]></FdsFormulaCache>
</file>

<file path=customXml/itemProps1.xml><?xml version="1.0" encoding="utf-8"?>
<ds:datastoreItem xmlns:ds="http://schemas.openxmlformats.org/officeDocument/2006/customXml" ds:itemID="{F55FF28E-681E-443A-91D4-AC6256EBDA8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2024-02-12T13:18:18Z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