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0AAC53D8-0B24-40AD-B0AA-06CA4EC149DA}" xr6:coauthVersionLast="47" xr6:coauthVersionMax="47" xr10:uidLastSave="{00000000-0000-0000-0000-000000000000}"/>
  <bookViews>
    <workbookView xWindow="382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 a="1"/>
  <c r="D31" i="1" l="1"/>
  <c r="O23" i="1" a="1"/>
  <c r="O23" i="1" l="1"/>
  <c r="O22" i="1" a="1"/>
  <c r="O22" i="1" l="1"/>
  <c r="O21" i="1" a="1"/>
  <c r="O21" i="1" l="1"/>
  <c r="O20" i="1" a="1"/>
  <c r="O20" i="1" l="1"/>
  <c r="O19" i="1" a="1"/>
  <c r="O19" i="1" l="1"/>
  <c r="O18" i="1" a="1"/>
  <c r="O18" i="1" l="1"/>
  <c r="O17" i="1" a="1"/>
  <c r="O17" i="1" l="1"/>
  <c r="O16" i="1" a="1"/>
  <c r="O16" i="1" l="1"/>
  <c r="O15" i="1" a="1"/>
  <c r="O15" i="1" l="1"/>
  <c r="O14" i="1" a="1"/>
  <c r="O14" i="1" l="1"/>
  <c r="O13" i="1" a="1"/>
  <c r="O13" i="1" l="1"/>
  <c r="O12" i="1" a="1"/>
  <c r="O12" i="1" l="1"/>
  <c r="O11" i="1" a="1"/>
  <c r="O11" i="1" l="1"/>
  <c r="O10" i="1" a="1"/>
  <c r="O10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G33" i="57" a="1"/>
  <c r="O3" i="1" l="1"/>
  <c r="G33" i="57"/>
  <c r="G31" i="57" a="1"/>
  <c r="G31" i="57" l="1"/>
  <c r="G30" i="57" a="1"/>
  <c r="G30" i="57" l="1"/>
  <c r="G29" i="57" a="1"/>
  <c r="G29" i="57" l="1"/>
  <c r="G28" i="57" a="1"/>
  <c r="G28" i="57" l="1"/>
  <c r="G27" i="57" a="1"/>
  <c r="G27" i="57" l="1"/>
  <c r="G26" i="57" a="1"/>
  <c r="G26" i="57" l="1"/>
  <c r="G25" i="57" a="1"/>
  <c r="G25" i="57" l="1"/>
  <c r="G24" i="57" a="1"/>
  <c r="G24" i="57" l="1"/>
  <c r="G23" i="57" a="1"/>
  <c r="G23" i="57" l="1"/>
  <c r="G22" i="57" a="1"/>
  <c r="G22" i="57" l="1"/>
  <c r="G21" i="57" a="1"/>
  <c r="G21" i="57" l="1"/>
  <c r="G20" i="57" a="1"/>
  <c r="G20" i="57" l="1"/>
  <c r="G19" i="57" a="1"/>
  <c r="G19" i="57" l="1"/>
  <c r="G18" i="57" a="1"/>
  <c r="G18" i="57" l="1"/>
  <c r="G17" i="57" a="1"/>
  <c r="G17" i="57" l="1"/>
  <c r="G16" i="57" a="1"/>
  <c r="G16" i="57" l="1"/>
  <c r="G15" i="57" a="1"/>
  <c r="G15" i="57" l="1"/>
  <c r="G14" i="57" a="1"/>
  <c r="G14" i="57" l="1"/>
  <c r="G13" i="57" a="1"/>
  <c r="G13" i="57" l="1"/>
  <c r="G12" i="57" a="1"/>
  <c r="G12" i="57" l="1"/>
  <c r="G11" i="57" a="1"/>
  <c r="G11" i="57" l="1"/>
  <c r="G10" i="57" a="1"/>
  <c r="G10" i="57" l="1"/>
  <c r="G9" i="57" a="1"/>
  <c r="G9" i="57" l="1"/>
  <c r="G8" i="57" a="1"/>
  <c r="G8" i="57" l="1"/>
  <c r="G7" i="57" a="1"/>
  <c r="G7" i="57" l="1"/>
  <c r="G6" i="57" a="1"/>
  <c r="G6" i="57" l="1"/>
  <c r="G5" i="57" a="1"/>
  <c r="G5" i="57" l="1"/>
  <c r="G4" i="57" a="1"/>
  <c r="G4" i="57" l="1"/>
  <c r="G3" i="57" a="1"/>
  <c r="G3" i="57" l="1"/>
  <c r="G2" i="57" a="1"/>
  <c r="G2" i="57" l="1"/>
  <c r="E33" i="57" a="1"/>
  <c r="E33" i="57" l="1"/>
  <c r="D33" i="57" a="1"/>
  <c r="D33" i="57" l="1"/>
  <c r="D31" i="57" a="1"/>
  <c r="D31" i="57" l="1"/>
  <c r="D30" i="57" a="1"/>
  <c r="D30" i="57" l="1"/>
  <c r="D29" i="57" a="1"/>
  <c r="D29" i="57" l="1"/>
  <c r="D28" i="57" a="1"/>
  <c r="D28" i="57" l="1"/>
  <c r="D27" i="57" a="1"/>
  <c r="D27" i="57" l="1"/>
  <c r="D26" i="57" a="1"/>
  <c r="D26" i="57" l="1"/>
  <c r="D25" i="57" a="1"/>
  <c r="D25" i="57" l="1"/>
  <c r="D24" i="57" a="1"/>
  <c r="D24" i="57" l="1"/>
  <c r="D23" i="57" a="1"/>
  <c r="D23" i="57" l="1"/>
  <c r="D22" i="57" a="1"/>
  <c r="D22" i="57" l="1"/>
  <c r="D21" i="57" a="1"/>
  <c r="D21" i="57" l="1"/>
  <c r="D20" i="57" a="1"/>
  <c r="D20" i="57" l="1"/>
  <c r="D19" i="57" a="1"/>
  <c r="D19" i="57" l="1"/>
  <c r="D18" i="57" a="1"/>
  <c r="D18" i="57" l="1"/>
  <c r="D17" i="57" a="1"/>
  <c r="D17" i="57" l="1"/>
  <c r="D16" i="57" a="1"/>
  <c r="D16" i="57" l="1"/>
  <c r="D15" i="57" a="1"/>
  <c r="D15" i="57" l="1"/>
  <c r="D14" i="57" a="1"/>
  <c r="D14" i="57" l="1"/>
  <c r="D13" i="57" a="1"/>
  <c r="D13" i="57" l="1"/>
  <c r="D12" i="57" a="1"/>
  <c r="D12" i="57" l="1"/>
  <c r="D11" i="57" a="1"/>
  <c r="D11" i="57" l="1"/>
  <c r="D10" i="57" a="1"/>
  <c r="D10" i="57" l="1"/>
  <c r="D9" i="57" a="1"/>
  <c r="D9" i="57" l="1"/>
  <c r="D8" i="57" a="1"/>
  <c r="D8" i="57" l="1"/>
  <c r="D7" i="57" a="1"/>
  <c r="D7" i="57" l="1"/>
  <c r="D6" i="57" a="1"/>
  <c r="D6" i="57" l="1"/>
  <c r="D5" i="57" a="1"/>
  <c r="D5" i="57" l="1"/>
  <c r="D4" i="57" a="1"/>
  <c r="D4" i="57" l="1"/>
  <c r="D3" i="57" a="1"/>
  <c r="D3" i="57" l="1"/>
  <c r="D2" i="57" a="1"/>
  <c r="D2" i="57" l="1"/>
  <c r="B33" i="57" a="1"/>
  <c r="B33" i="57" l="1"/>
  <c r="V2" i="38" a="1"/>
  <c r="V2" i="38" l="1"/>
  <c r="U2" i="38" a="1"/>
  <c r="U2" i="38" l="1"/>
  <c r="T2" i="38" a="1"/>
  <c r="T2" i="38" l="1"/>
  <c r="S2" i="38" a="1"/>
  <c r="S2" i="38" l="1"/>
  <c r="R2" i="38" a="1"/>
  <c r="R2" i="38" l="1"/>
  <c r="Q2" i="38" a="1"/>
  <c r="Q2" i="38" l="1"/>
  <c r="P2" i="38" a="1"/>
  <c r="P2" i="38" l="1"/>
  <c r="O2" i="38" a="1"/>
  <c r="O2" i="38" l="1"/>
  <c r="N2" i="38" a="1"/>
  <c r="N2" i="38" l="1"/>
  <c r="M2" i="38" a="1"/>
  <c r="M2" i="38" l="1"/>
  <c r="L2" i="38" a="1"/>
  <c r="L2" i="38" l="1"/>
  <c r="K2" i="38" a="1"/>
  <c r="K2" i="38" l="1"/>
  <c r="J2" i="38" a="1"/>
  <c r="J2" i="38" l="1"/>
  <c r="I2" i="38" a="1"/>
  <c r="I2" i="38" l="1"/>
  <c r="H2" i="38" a="1"/>
  <c r="H2" i="38" l="1"/>
  <c r="G2" i="38" a="1"/>
  <c r="G2" i="38" l="1"/>
  <c r="F2" i="38" a="1"/>
  <c r="F2" i="38" l="1"/>
  <c r="E2" i="38" a="1"/>
  <c r="E2" i="38" l="1"/>
  <c r="D2" i="38" a="1"/>
  <c r="D2" i="38" l="1"/>
  <c r="C2" i="38" a="1"/>
  <c r="C2" i="38" l="1"/>
  <c r="B2" i="38" a="1"/>
  <c r="B2" i="38" l="1"/>
  <c r="A2" i="38" a="1"/>
  <c r="A2" i="38" l="1"/>
  <c r="AN4" i="9" a="1"/>
  <c r="AN4" i="9" l="1"/>
  <c r="AM4" i="9" a="1"/>
  <c r="AM4" i="9" l="1"/>
  <c r="AL4" i="9" a="1"/>
  <c r="AL4" i="9" l="1"/>
  <c r="AK4" i="9" a="1"/>
  <c r="AK4" i="9" l="1"/>
  <c r="AJ4" i="9" a="1"/>
  <c r="AJ4" i="9" l="1"/>
  <c r="AI4" i="9" a="1"/>
  <c r="AI4" i="9" l="1"/>
  <c r="AH4" i="9" a="1"/>
  <c r="AH4" i="9" l="1"/>
  <c r="AG4" i="9" a="1"/>
  <c r="AG4" i="9" l="1"/>
  <c r="AF4" i="9" a="1"/>
  <c r="AF4" i="9" l="1"/>
  <c r="AE4" i="9" a="1"/>
  <c r="AE4" i="9" l="1"/>
  <c r="AD4" i="9" a="1"/>
  <c r="AD4" i="9" l="1"/>
  <c r="AC4" i="9" a="1"/>
  <c r="AC4" i="9" l="1"/>
  <c r="AB4" i="9" a="1"/>
  <c r="AB4" i="9" l="1"/>
  <c r="AA4" i="9" a="1"/>
  <c r="AA4" i="9" l="1"/>
  <c r="Z4" i="9" a="1"/>
  <c r="Z4" i="9" l="1"/>
  <c r="Y4" i="9" a="1"/>
  <c r="Y4" i="9" l="1"/>
  <c r="X4" i="9" a="1"/>
  <c r="X4" i="9" l="1"/>
  <c r="W4" i="9" a="1"/>
  <c r="W4" i="9" l="1"/>
  <c r="V4" i="9" a="1"/>
  <c r="V4" i="9" l="1"/>
  <c r="U4" i="9" a="1"/>
  <c r="U4" i="9" l="1"/>
  <c r="T4" i="9" a="1"/>
  <c r="T4" i="9" l="1"/>
  <c r="S4" i="9" a="1"/>
  <c r="S4" i="9" l="1"/>
  <c r="R4" i="9" a="1"/>
  <c r="R4" i="9" l="1"/>
  <c r="Q4" i="9" a="1"/>
  <c r="Q4" i="9" l="1"/>
  <c r="P4" i="9" a="1"/>
  <c r="P4" i="9" l="1"/>
  <c r="O4" i="9" a="1"/>
  <c r="O4" i="9" l="1"/>
  <c r="N4" i="9" a="1"/>
  <c r="N4" i="9" l="1"/>
  <c r="M4" i="9" a="1"/>
  <c r="M4" i="9" l="1"/>
  <c r="L4" i="9" a="1"/>
  <c r="L4" i="9" l="1"/>
  <c r="K4" i="9" a="1"/>
  <c r="K4" i="9" l="1"/>
  <c r="J4" i="9" a="1"/>
  <c r="J4" i="9" l="1"/>
  <c r="I4" i="9" a="1"/>
  <c r="I4" i="9" l="1"/>
  <c r="H4" i="9" a="1"/>
  <c r="H4" i="9" l="1"/>
  <c r="G4" i="9" a="1"/>
  <c r="G4" i="9" l="1"/>
  <c r="F4" i="9" a="1"/>
  <c r="F4" i="9" l="1"/>
  <c r="E4" i="9" a="1"/>
  <c r="E4" i="9" l="1"/>
  <c r="D4" i="9" a="1"/>
  <c r="D4" i="9" l="1"/>
  <c r="C4" i="9" a="1"/>
  <c r="C4" i="9" l="1"/>
  <c r="B4" i="9" a="1"/>
  <c r="B4" i="9" l="1"/>
  <c r="A4" i="9" a="1"/>
  <c r="A13" i="9" l="1"/>
  <c r="A12" i="9"/>
  <c r="A11" i="9"/>
  <c r="A10" i="9"/>
  <c r="A9" i="9"/>
  <c r="A8" i="9"/>
  <c r="A7" i="9"/>
  <c r="A6" i="9"/>
  <c r="A5" i="9"/>
  <c r="A4" i="9"/>
  <c r="H23" i="43" a="1"/>
  <c r="H23" i="43" l="1"/>
  <c r="G23" i="43" a="1"/>
  <c r="G23" i="43" l="1"/>
  <c r="H22" i="43" a="1"/>
  <c r="H22" i="43" l="1"/>
  <c r="G22" i="43" a="1"/>
  <c r="G22" i="43" l="1"/>
  <c r="H21" i="43" a="1"/>
  <c r="H21" i="43" l="1"/>
  <c r="G21" i="43" a="1"/>
  <c r="G21" i="43" l="1"/>
  <c r="H20" i="43" a="1"/>
  <c r="H20" i="43" l="1"/>
  <c r="G20" i="43" a="1"/>
  <c r="G20" i="43" l="1"/>
  <c r="H19" i="43" a="1"/>
  <c r="H19" i="43" l="1"/>
  <c r="G19" i="43" a="1"/>
  <c r="G19" i="43" l="1"/>
  <c r="H18" i="43" a="1"/>
  <c r="H18" i="43" l="1"/>
  <c r="G18" i="43" a="1"/>
  <c r="G18" i="43" l="1"/>
  <c r="H17" i="43" a="1"/>
  <c r="H17" i="43" l="1"/>
  <c r="G17" i="43" a="1"/>
  <c r="G17" i="43" l="1"/>
  <c r="H16" i="43" a="1"/>
  <c r="H16" i="43" l="1"/>
  <c r="G16" i="43" a="1"/>
  <c r="G16" i="43" l="1"/>
  <c r="H15" i="43" a="1"/>
  <c r="H15" i="43" l="1"/>
  <c r="G15" i="43" a="1"/>
  <c r="G15" i="43" l="1"/>
  <c r="H14" i="43" a="1"/>
  <c r="H14" i="43" l="1"/>
  <c r="G14" i="43" a="1"/>
  <c r="G14" i="43" l="1"/>
  <c r="H13" i="43" a="1"/>
  <c r="H13" i="43" l="1"/>
  <c r="G13" i="43" a="1"/>
  <c r="G13" i="43" l="1"/>
  <c r="H12" i="43" a="1"/>
  <c r="H12" i="43" l="1"/>
  <c r="G12" i="43" a="1"/>
  <c r="G12" i="43" l="1"/>
  <c r="H11" i="43" a="1"/>
  <c r="H11" i="43" l="1"/>
  <c r="G11" i="43" a="1"/>
  <c r="G11" i="43" l="1"/>
  <c r="H10" i="43" a="1"/>
  <c r="H10" i="43" l="1"/>
  <c r="G10" i="43" a="1"/>
  <c r="G10" i="43" l="1"/>
  <c r="H9" i="43" a="1"/>
  <c r="H9" i="43" l="1"/>
  <c r="G9" i="43" a="1"/>
  <c r="G9" i="43" l="1"/>
  <c r="H8" i="43" a="1"/>
  <c r="H8" i="43" l="1"/>
  <c r="G8" i="43" a="1"/>
  <c r="G8" i="43" l="1"/>
  <c r="H7" i="43" a="1"/>
  <c r="H7" i="43" l="1"/>
  <c r="G7" i="43" a="1"/>
  <c r="G7" i="43" l="1"/>
  <c r="H6" i="43" a="1"/>
  <c r="H6" i="43" l="1"/>
  <c r="G6" i="43" a="1"/>
  <c r="G6" i="43" l="1"/>
  <c r="H5" i="43" a="1"/>
  <c r="H5" i="43" l="1"/>
  <c r="G5" i="43" a="1"/>
  <c r="G5" i="43" l="1"/>
  <c r="H4" i="43" a="1"/>
  <c r="H4" i="43" l="1"/>
  <c r="G4" i="43" a="1"/>
  <c r="G4" i="43" l="1"/>
  <c r="H3" i="43" a="1"/>
  <c r="H3" i="43" l="1"/>
  <c r="G3" i="43" a="1"/>
  <c r="G3" i="43" l="1"/>
  <c r="C23" i="43" a="1"/>
  <c r="C23" i="43" l="1"/>
  <c r="C22" i="43" a="1"/>
  <c r="C22" i="43" l="1"/>
  <c r="C21" i="43" a="1"/>
  <c r="C21" i="43" l="1"/>
  <c r="C20" i="43" a="1"/>
  <c r="C20" i="43" l="1"/>
  <c r="C19" i="43" a="1"/>
  <c r="C19" i="43" l="1"/>
  <c r="C18" i="43" a="1"/>
  <c r="C18" i="43" l="1"/>
  <c r="C17" i="43" a="1"/>
  <c r="C17" i="43" l="1"/>
  <c r="C16" i="43" a="1"/>
  <c r="C16" i="43" l="1"/>
  <c r="C15" i="43" a="1"/>
  <c r="C15" i="43" l="1"/>
  <c r="C14" i="43" a="1"/>
  <c r="C14" i="43" l="1"/>
  <c r="C13" i="43" a="1"/>
  <c r="C13" i="43" l="1"/>
  <c r="C12" i="43" a="1"/>
  <c r="C12" i="43" l="1"/>
  <c r="C11" i="43" a="1"/>
  <c r="C11" i="43" l="1"/>
  <c r="C10" i="43" a="1"/>
  <c r="C10" i="43" l="1"/>
  <c r="C9" i="43" a="1"/>
  <c r="C9" i="43" l="1"/>
  <c r="C8" i="43" a="1"/>
  <c r="C8" i="43" l="1"/>
  <c r="C7" i="43" a="1"/>
  <c r="C7" i="43" l="1"/>
  <c r="C6" i="43" a="1"/>
  <c r="C6" i="43" l="1"/>
  <c r="C5" i="43" a="1"/>
  <c r="C5" i="43" l="1"/>
  <c r="C4" i="43" a="1"/>
  <c r="C4" i="43" l="1"/>
  <c r="C3" i="43" a="1"/>
  <c r="C3" i="43" l="1"/>
  <c r="J23" i="42" a="1"/>
  <c r="J23" i="42" l="1"/>
  <c r="I23" i="42" a="1"/>
  <c r="I23" i="42" l="1"/>
  <c r="H23" i="42" a="1"/>
  <c r="H23" i="42" l="1"/>
  <c r="G23" i="42" a="1"/>
  <c r="G23" i="42" l="1"/>
  <c r="F23" i="42" a="1"/>
  <c r="F23" i="42" l="1"/>
  <c r="E23" i="42" a="1"/>
  <c r="E23" i="42" l="1"/>
  <c r="D23" i="42" a="1"/>
  <c r="D23" i="42" l="1"/>
  <c r="C23" i="42" a="1"/>
  <c r="C23" i="42" l="1"/>
  <c r="J22" i="42" a="1"/>
  <c r="J22" i="42" l="1"/>
  <c r="I22" i="42" a="1"/>
  <c r="I22" i="42" l="1"/>
  <c r="H22" i="42" a="1"/>
  <c r="H22" i="42" l="1"/>
  <c r="G22" i="42" a="1"/>
  <c r="G22" i="42" l="1"/>
  <c r="F22" i="42" a="1"/>
  <c r="F22" i="42" l="1"/>
  <c r="E22" i="42" a="1"/>
  <c r="E22" i="42" l="1"/>
  <c r="D22" i="42" a="1"/>
  <c r="D22" i="42" l="1"/>
  <c r="C22" i="42" a="1"/>
  <c r="C22" i="42" l="1"/>
  <c r="J21" i="42" a="1"/>
  <c r="J21" i="42" l="1"/>
  <c r="I21" i="42" a="1"/>
  <c r="I21" i="42" l="1"/>
  <c r="H21" i="42" a="1"/>
  <c r="H21" i="42" l="1"/>
  <c r="G21" i="42" a="1"/>
  <c r="G21" i="42" l="1"/>
  <c r="F21" i="42" a="1"/>
  <c r="F21" i="42" l="1"/>
  <c r="E21" i="42" a="1"/>
  <c r="E21" i="42" l="1"/>
  <c r="D21" i="42" a="1"/>
  <c r="D21" i="42" l="1"/>
  <c r="C21" i="42" a="1"/>
  <c r="C21" i="42" l="1"/>
  <c r="J20" i="42" a="1"/>
  <c r="J20" i="42" l="1"/>
  <c r="I20" i="42" a="1"/>
  <c r="I20" i="42" l="1"/>
  <c r="H20" i="42" a="1"/>
  <c r="H20" i="42" l="1"/>
  <c r="G20" i="42" a="1"/>
  <c r="G20" i="42" l="1"/>
  <c r="F20" i="42" a="1"/>
  <c r="F20" i="42" l="1"/>
  <c r="E20" i="42" a="1"/>
  <c r="E20" i="42" l="1"/>
  <c r="D20" i="42" a="1"/>
  <c r="D20" i="42" l="1"/>
  <c r="C20" i="42" a="1"/>
  <c r="C20" i="42" l="1"/>
  <c r="J19" i="42" a="1"/>
  <c r="J19" i="42" l="1"/>
  <c r="I19" i="42" a="1"/>
  <c r="I19" i="42" l="1"/>
  <c r="H19" i="42" a="1"/>
  <c r="H19" i="42" l="1"/>
  <c r="G19" i="42" a="1"/>
  <c r="G19" i="42" l="1"/>
  <c r="F19" i="42" a="1"/>
  <c r="F19" i="42" l="1"/>
  <c r="E19" i="42" a="1"/>
  <c r="E19" i="42" l="1"/>
  <c r="D19" i="42" a="1"/>
  <c r="D19" i="42" l="1"/>
  <c r="C19" i="42" a="1"/>
  <c r="C19" i="42" l="1"/>
  <c r="J18" i="42" a="1"/>
  <c r="J18" i="42" l="1"/>
  <c r="I18" i="42" a="1"/>
  <c r="I18" i="42" l="1"/>
  <c r="H18" i="42" a="1"/>
  <c r="H18" i="42" l="1"/>
  <c r="G18" i="42" a="1"/>
  <c r="G18" i="42" l="1"/>
  <c r="F18" i="42" a="1"/>
  <c r="F18" i="42" l="1"/>
  <c r="E18" i="42" a="1"/>
  <c r="E18" i="42" l="1"/>
  <c r="D18" i="42" a="1"/>
  <c r="D18" i="42" l="1"/>
  <c r="C18" i="42" a="1"/>
  <c r="C18" i="42" l="1"/>
  <c r="J17" i="42" a="1"/>
  <c r="J17" i="42" l="1"/>
  <c r="I17" i="42" a="1"/>
  <c r="I17" i="42" l="1"/>
  <c r="H17" i="42" a="1"/>
  <c r="H17" i="42" l="1"/>
  <c r="G17" i="42" a="1"/>
  <c r="G17" i="42" l="1"/>
  <c r="F17" i="42" a="1"/>
  <c r="F17" i="42" l="1"/>
  <c r="E17" i="42" a="1"/>
  <c r="E17" i="42" l="1"/>
  <c r="D17" i="42" a="1"/>
  <c r="D17" i="42" l="1"/>
  <c r="C17" i="42" a="1"/>
  <c r="C17" i="42" l="1"/>
  <c r="J16" i="42" a="1"/>
  <c r="J16" i="42" l="1"/>
  <c r="I16" i="42" a="1"/>
  <c r="I16" i="42" l="1"/>
  <c r="H16" i="42" a="1"/>
  <c r="H16" i="42" l="1"/>
  <c r="G16" i="42" a="1"/>
  <c r="G16" i="42" l="1"/>
  <c r="F16" i="42" a="1"/>
  <c r="F16" i="42" l="1"/>
  <c r="E16" i="42" a="1"/>
  <c r="E16" i="42" l="1"/>
  <c r="D16" i="42" a="1"/>
  <c r="D16" i="42" l="1"/>
  <c r="C16" i="42" a="1"/>
  <c r="C16" i="42" l="1"/>
  <c r="J15" i="42" a="1"/>
  <c r="J15" i="42" l="1"/>
  <c r="I15" i="42" a="1"/>
  <c r="I15" i="42" l="1"/>
  <c r="H15" i="42" a="1"/>
  <c r="H15" i="42" l="1"/>
  <c r="G15" i="42" a="1"/>
  <c r="G15" i="42" l="1"/>
  <c r="F15" i="42" a="1"/>
  <c r="F15" i="42" l="1"/>
  <c r="E15" i="42" a="1"/>
  <c r="E15" i="42" l="1"/>
  <c r="D15" i="42" a="1"/>
  <c r="D15" i="42" l="1"/>
  <c r="C15" i="42" a="1"/>
  <c r="C15" i="42" l="1"/>
  <c r="J14" i="42" a="1"/>
  <c r="J14" i="42" l="1"/>
  <c r="I14" i="42" a="1"/>
  <c r="I14" i="42" l="1"/>
  <c r="H14" i="42" a="1"/>
  <c r="H14" i="42" l="1"/>
  <c r="G14" i="42" a="1"/>
  <c r="G14" i="42" l="1"/>
  <c r="F14" i="42" a="1"/>
  <c r="F14" i="42" l="1"/>
  <c r="E14" i="42" a="1"/>
  <c r="E14" i="42" l="1"/>
  <c r="D14" i="42" a="1"/>
  <c r="D14" i="42" l="1"/>
  <c r="C14" i="42" a="1"/>
  <c r="C14" i="42" l="1"/>
  <c r="J13" i="42" a="1"/>
  <c r="J13" i="42" l="1"/>
  <c r="I13" i="42" a="1"/>
  <c r="I13" i="42" l="1"/>
  <c r="H13" i="42" a="1"/>
  <c r="H13" i="42" l="1"/>
  <c r="G13" i="42" a="1"/>
  <c r="G13" i="42" l="1"/>
  <c r="F13" i="42" a="1"/>
  <c r="F13" i="42" l="1"/>
  <c r="E13" i="42" a="1"/>
  <c r="E13" i="42" l="1"/>
  <c r="D13" i="42" a="1"/>
  <c r="D13" i="42" l="1"/>
  <c r="C13" i="42" a="1"/>
  <c r="C13" i="42" l="1"/>
  <c r="J12" i="42" a="1"/>
  <c r="J12" i="42" l="1"/>
  <c r="I12" i="42" a="1"/>
  <c r="I12" i="42" l="1"/>
  <c r="H12" i="42" a="1"/>
  <c r="H12" i="42" l="1"/>
  <c r="G12" i="42" a="1"/>
  <c r="G12" i="42" l="1"/>
  <c r="F12" i="42" a="1"/>
  <c r="F12" i="42" l="1"/>
  <c r="E12" i="42" a="1"/>
  <c r="E12" i="42" l="1"/>
  <c r="D12" i="42" a="1"/>
  <c r="D12" i="42" l="1"/>
  <c r="C12" i="42" a="1"/>
  <c r="C12" i="42" l="1"/>
  <c r="J11" i="42" a="1"/>
  <c r="J11" i="42" l="1"/>
  <c r="I11" i="42" a="1"/>
  <c r="I11" i="42" l="1"/>
  <c r="H11" i="42" a="1"/>
  <c r="H11" i="42" l="1"/>
  <c r="G11" i="42" a="1"/>
  <c r="G11" i="42" l="1"/>
  <c r="F11" i="42" a="1"/>
  <c r="F11" i="42" l="1"/>
  <c r="E11" i="42" a="1"/>
  <c r="E11" i="42" l="1"/>
  <c r="D11" i="42" a="1"/>
  <c r="D11" i="42" l="1"/>
  <c r="C11" i="42" a="1"/>
  <c r="C11" i="42" l="1"/>
  <c r="J10" i="42" a="1"/>
  <c r="J10" i="42" l="1"/>
  <c r="I10" i="42" a="1"/>
  <c r="I10" i="42" l="1"/>
  <c r="H10" i="42" a="1"/>
  <c r="H10" i="42" l="1"/>
  <c r="G10" i="42" a="1"/>
  <c r="G10" i="42" l="1"/>
  <c r="F10" i="42" a="1"/>
  <c r="F10" i="42" l="1"/>
  <c r="E10" i="42" a="1"/>
  <c r="E10" i="42" l="1"/>
  <c r="D10" i="42" a="1"/>
  <c r="D10" i="42" l="1"/>
  <c r="C10" i="42" a="1"/>
  <c r="C10" i="42" l="1"/>
  <c r="J9" i="42" a="1"/>
  <c r="J9" i="42" l="1"/>
  <c r="I9" i="42" a="1"/>
  <c r="I9" i="42" l="1"/>
  <c r="H9" i="42" a="1"/>
  <c r="H9" i="42" l="1"/>
  <c r="G9" i="42" a="1"/>
  <c r="G9" i="42" l="1"/>
  <c r="F9" i="42" a="1"/>
  <c r="F9" i="42" l="1"/>
  <c r="E9" i="42" a="1"/>
  <c r="E9" i="42" l="1"/>
  <c r="D9" i="42" a="1"/>
  <c r="D9" i="42" l="1"/>
  <c r="C9" i="42" a="1"/>
  <c r="C9" i="42" l="1"/>
  <c r="J8" i="42" a="1"/>
  <c r="J8" i="42" l="1"/>
  <c r="I8" i="42" a="1"/>
  <c r="I8" i="42" l="1"/>
  <c r="H8" i="42" a="1"/>
  <c r="H8" i="42" l="1"/>
  <c r="G8" i="42" a="1"/>
  <c r="G8" i="42" l="1"/>
  <c r="F8" i="42" a="1"/>
  <c r="F8" i="42" l="1"/>
  <c r="E8" i="42" a="1"/>
  <c r="E8" i="42" l="1"/>
  <c r="D8" i="42" a="1"/>
  <c r="D8" i="42" l="1"/>
  <c r="C8" i="42" a="1"/>
  <c r="C8" i="42" l="1"/>
  <c r="J7" i="42" a="1"/>
  <c r="J7" i="42" l="1"/>
  <c r="I7" i="42" a="1"/>
  <c r="I7" i="42" l="1"/>
  <c r="H7" i="42" a="1"/>
  <c r="H7" i="42" l="1"/>
  <c r="G7" i="42" a="1"/>
  <c r="G7" i="42" l="1"/>
  <c r="F7" i="42" a="1"/>
  <c r="F7" i="42" l="1"/>
  <c r="E7" i="42" a="1"/>
  <c r="E7" i="42" l="1"/>
  <c r="D7" i="42" a="1"/>
  <c r="D7" i="42" l="1"/>
  <c r="C7" i="42" a="1"/>
  <c r="C7" i="42" l="1"/>
  <c r="J6" i="42" a="1"/>
  <c r="J6" i="42" l="1"/>
  <c r="I6" i="42" a="1"/>
  <c r="I6" i="42" l="1"/>
  <c r="H6" i="42" a="1"/>
  <c r="H6" i="42" l="1"/>
  <c r="G6" i="42" a="1"/>
  <c r="G6" i="42" l="1"/>
  <c r="F6" i="42" a="1"/>
  <c r="F6" i="42" l="1"/>
  <c r="E6" i="42" a="1"/>
  <c r="E6" i="42" l="1"/>
  <c r="D6" i="42" a="1"/>
  <c r="D6" i="42" l="1"/>
  <c r="C6" i="42" a="1"/>
  <c r="C6" i="42" l="1"/>
  <c r="J5" i="42" a="1"/>
  <c r="J5" i="42" l="1"/>
  <c r="I5" i="42" a="1"/>
  <c r="I5" i="42" l="1"/>
  <c r="H5" i="42" a="1"/>
  <c r="H5" i="42" l="1"/>
  <c r="G5" i="42" a="1"/>
  <c r="G5" i="42" l="1"/>
  <c r="F5" i="42" a="1"/>
  <c r="F5" i="42" l="1"/>
  <c r="E5" i="42" a="1"/>
  <c r="E5" i="42" l="1"/>
  <c r="D5" i="42" a="1"/>
  <c r="D5" i="42" l="1"/>
  <c r="C5" i="42" a="1"/>
  <c r="C5" i="42" l="1"/>
  <c r="J4" i="42" a="1"/>
  <c r="J4" i="42" l="1"/>
  <c r="I4" i="42" a="1"/>
  <c r="I4" i="42" l="1"/>
  <c r="H4" i="42" a="1"/>
  <c r="H4" i="42" l="1"/>
  <c r="G4" i="42" a="1"/>
  <c r="G4" i="42" l="1"/>
  <c r="F4" i="42" a="1"/>
  <c r="F4" i="42" l="1"/>
  <c r="E4" i="42" a="1"/>
  <c r="E4" i="42" l="1"/>
  <c r="D4" i="42" a="1"/>
  <c r="D4" i="42" l="1"/>
  <c r="C4" i="42" a="1"/>
  <c r="C4" i="42" l="1"/>
  <c r="J3" i="42" a="1"/>
  <c r="J3" i="42" l="1"/>
  <c r="I3" i="42" a="1"/>
  <c r="I3" i="42" l="1"/>
  <c r="H3" i="42" a="1"/>
  <c r="H3" i="42" l="1"/>
  <c r="G3" i="42" a="1"/>
  <c r="G3" i="42" l="1"/>
  <c r="F3" i="42" a="1"/>
  <c r="F3" i="42" l="1"/>
  <c r="E3" i="42" a="1"/>
  <c r="E3" i="42" l="1"/>
  <c r="D3" i="42" a="1"/>
  <c r="D3" i="42" l="1"/>
  <c r="C3" i="42" a="1"/>
  <c r="C3" i="42" l="1"/>
  <c r="V3" i="18" a="1"/>
  <c r="V3" i="18" l="1"/>
  <c r="U3" i="18" a="1"/>
  <c r="U3" i="18" l="1"/>
  <c r="T3" i="18" a="1"/>
  <c r="T3" i="18" l="1"/>
  <c r="S3" i="18" a="1"/>
  <c r="S3" i="18" l="1"/>
  <c r="R3" i="18" a="1"/>
  <c r="R3" i="18" l="1"/>
  <c r="Q3" i="18" a="1"/>
  <c r="Q3" i="18" l="1"/>
  <c r="P3" i="18" a="1"/>
  <c r="P3" i="18" l="1"/>
  <c r="O3" i="18" a="1"/>
  <c r="O3" i="18" l="1"/>
  <c r="N3" i="18" a="1"/>
  <c r="N3" i="18" l="1"/>
  <c r="M3" i="18" a="1"/>
  <c r="M3" i="18" l="1"/>
  <c r="L3" i="18" a="1"/>
  <c r="L3" i="18" l="1"/>
  <c r="K3" i="18" a="1"/>
  <c r="K3" i="18" l="1"/>
  <c r="J3" i="18" a="1"/>
  <c r="J3" i="18" l="1"/>
  <c r="I3" i="18" a="1"/>
  <c r="I3" i="18" l="1"/>
  <c r="H3" i="18" a="1"/>
  <c r="H3" i="18" l="1"/>
  <c r="G3" i="18" a="1"/>
  <c r="G3" i="18" l="1"/>
  <c r="F3" i="18" a="1"/>
  <c r="F3" i="18" l="1"/>
  <c r="E3" i="18" a="1"/>
  <c r="E3" i="18" l="1"/>
  <c r="D3" i="18" a="1"/>
  <c r="D3" i="18" l="1"/>
  <c r="C3" i="18" a="1"/>
  <c r="C3" i="18" l="1"/>
  <c r="B3" i="18" a="1"/>
  <c r="B3" i="18" l="1"/>
  <c r="A3" i="18" a="1"/>
  <c r="A3" i="18" l="1"/>
  <c r="V2" i="15" a="1"/>
  <c r="V2" i="15" l="1"/>
  <c r="U2" i="15" a="1"/>
  <c r="U2" i="15" l="1"/>
  <c r="T2" i="15" a="1"/>
  <c r="T2" i="15" l="1"/>
  <c r="S2" i="15" a="1"/>
  <c r="S2" i="15" l="1"/>
  <c r="R2" i="15" a="1"/>
  <c r="R2" i="15" l="1"/>
  <c r="Q2" i="15" a="1"/>
  <c r="Q2" i="15" l="1"/>
  <c r="P2" i="15" a="1"/>
  <c r="P2" i="15" l="1"/>
  <c r="O2" i="15" a="1"/>
  <c r="O2" i="15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B2" i="15" l="1"/>
  <c r="A2" i="15" a="1"/>
  <c r="A2" i="15" l="1"/>
  <c r="V2" i="5" a="1"/>
  <c r="V2" i="5" l="1"/>
  <c r="U2" i="5" a="1"/>
  <c r="U2" i="5" l="1"/>
  <c r="T2" i="5" a="1"/>
  <c r="T2" i="5" l="1"/>
  <c r="S2" i="5" a="1"/>
  <c r="S2" i="5" l="1"/>
  <c r="R2" i="5" a="1"/>
  <c r="R2" i="5" l="1"/>
  <c r="Q2" i="5" a="1"/>
  <c r="Q2" i="5" l="1"/>
  <c r="P2" i="5" a="1"/>
  <c r="P2" i="5" l="1"/>
  <c r="O2" i="5" a="1"/>
  <c r="O2" i="5" l="1"/>
  <c r="N2" i="5" a="1"/>
  <c r="N2" i="5" l="1"/>
  <c r="M2" i="5" a="1"/>
  <c r="M2" i="5" l="1"/>
  <c r="L2" i="5" a="1"/>
  <c r="L2" i="5" l="1"/>
  <c r="K2" i="5" a="1"/>
  <c r="K2" i="5" l="1"/>
  <c r="J2" i="5" a="1"/>
  <c r="J2" i="5" l="1"/>
  <c r="I2" i="5" a="1"/>
  <c r="I2" i="5" l="1"/>
  <c r="H2" i="5" a="1"/>
  <c r="H2" i="5" l="1"/>
  <c r="G2" i="5" a="1"/>
  <c r="G2" i="5" l="1"/>
  <c r="F2" i="5" a="1"/>
  <c r="F2" i="5" l="1"/>
  <c r="E2" i="5" a="1"/>
  <c r="E2" i="5" l="1"/>
  <c r="D2" i="5" a="1"/>
  <c r="D2" i="5" l="1"/>
  <c r="C2" i="5" a="1"/>
  <c r="C2" i="5" l="1"/>
  <c r="B2" i="5" a="1"/>
  <c r="B2" i="5" l="1"/>
  <c r="A2" i="5" a="1"/>
  <c r="A2" i="5" l="1"/>
  <c r="V2" i="7" a="1"/>
  <c r="V2" i="7" l="1"/>
  <c r="U2" i="7" a="1"/>
  <c r="U2" i="7" l="1"/>
  <c r="T2" i="7" a="1"/>
  <c r="T2" i="7" l="1"/>
  <c r="S2" i="7" a="1"/>
  <c r="S2" i="7" l="1"/>
  <c r="R2" i="7" a="1"/>
  <c r="R2" i="7" l="1"/>
  <c r="Q2" i="7" a="1"/>
  <c r="Q2" i="7" l="1"/>
  <c r="P2" i="7" a="1"/>
  <c r="P2" i="7" l="1"/>
  <c r="O2" i="7" a="1"/>
  <c r="O2" i="7" l="1"/>
  <c r="N2" i="7" a="1"/>
  <c r="N2" i="7" l="1"/>
  <c r="M2" i="7" a="1"/>
  <c r="M2" i="7" l="1"/>
  <c r="L2" i="7" a="1"/>
  <c r="L2" i="7" l="1"/>
  <c r="K2" i="7" a="1"/>
  <c r="K2" i="7" l="1"/>
  <c r="J2" i="7" a="1"/>
  <c r="J2" i="7" l="1"/>
  <c r="I2" i="7" a="1"/>
  <c r="I2" i="7" l="1"/>
  <c r="H2" i="7" a="1"/>
  <c r="H2" i="7" l="1"/>
  <c r="G2" i="7" a="1"/>
  <c r="G2" i="7" l="1"/>
  <c r="F2" i="7" a="1"/>
  <c r="F2" i="7" l="1"/>
  <c r="E2" i="7" a="1"/>
  <c r="E2" i="7" l="1"/>
  <c r="D2" i="7" a="1"/>
  <c r="D2" i="7" l="1"/>
  <c r="C2" i="7" a="1"/>
  <c r="C2" i="7" l="1"/>
  <c r="B2" i="7" a="1"/>
  <c r="B2" i="7" l="1"/>
  <c r="A2" i="7" a="1"/>
  <c r="A2" i="7" l="1"/>
  <c r="V2" i="47" a="1"/>
  <c r="V2" i="47" l="1"/>
  <c r="U2" i="47" a="1"/>
  <c r="U2" i="47" l="1"/>
  <c r="T2" i="47" a="1"/>
  <c r="T2" i="47" l="1"/>
  <c r="S2" i="47" a="1"/>
  <c r="S2" i="47" l="1"/>
  <c r="R2" i="47" a="1"/>
  <c r="R2" i="47" l="1"/>
  <c r="Q2" i="47" a="1"/>
  <c r="Q2" i="47" l="1"/>
  <c r="P2" i="47" a="1"/>
  <c r="P2" i="47" l="1"/>
  <c r="O2" i="47" a="1"/>
  <c r="O2" i="47" l="1"/>
  <c r="N2" i="47" a="1"/>
  <c r="N2" i="47" l="1"/>
  <c r="M2" i="47" a="1"/>
  <c r="M2" i="47" l="1"/>
  <c r="L2" i="47" a="1"/>
  <c r="L2" i="47" l="1"/>
  <c r="K2" i="47" a="1"/>
  <c r="K2" i="47" l="1"/>
  <c r="J2" i="47" a="1"/>
  <c r="J2" i="47" l="1"/>
  <c r="I2" i="47" a="1"/>
  <c r="I2" i="47" l="1"/>
  <c r="H2" i="47" a="1"/>
  <c r="H2" i="47" l="1"/>
  <c r="G2" i="47" a="1"/>
  <c r="G2" i="47" l="1"/>
  <c r="F2" i="47" a="1"/>
  <c r="F2" i="47" l="1"/>
  <c r="E2" i="47" a="1"/>
  <c r="E2" i="47" l="1"/>
  <c r="D2" i="47" a="1"/>
  <c r="D2" i="47" l="1"/>
  <c r="C2" i="47" a="1"/>
  <c r="C2" i="47" l="1"/>
  <c r="B2" i="47" a="1"/>
  <c r="B2" i="47" l="1"/>
  <c r="A2" i="47" a="1"/>
  <c r="A2" i="47" l="1"/>
  <c r="V2" i="46" a="1"/>
  <c r="V2" i="46" l="1"/>
  <c r="U2" i="46" a="1"/>
  <c r="U2" i="46" l="1"/>
  <c r="T2" i="46" a="1"/>
  <c r="T2" i="46" l="1"/>
  <c r="S2" i="46" a="1"/>
  <c r="S2" i="46" l="1"/>
  <c r="R2" i="46" a="1"/>
  <c r="R2" i="46" l="1"/>
  <c r="Q2" i="46" a="1"/>
  <c r="Q2" i="46" l="1"/>
  <c r="P2" i="46" a="1"/>
  <c r="P2" i="46" l="1"/>
  <c r="O2" i="46" a="1"/>
  <c r="O2" i="46" l="1"/>
  <c r="N2" i="46" a="1"/>
  <c r="N2" i="46" l="1"/>
  <c r="M2" i="46" a="1"/>
  <c r="M2" i="46" l="1"/>
  <c r="L2" i="46" a="1"/>
  <c r="L2" i="46" l="1"/>
  <c r="K2" i="46" a="1"/>
  <c r="K2" i="46" l="1"/>
  <c r="J2" i="46" a="1"/>
  <c r="J2" i="46" l="1"/>
  <c r="I2" i="46" a="1"/>
  <c r="I2" i="46" l="1"/>
  <c r="H2" i="46" a="1"/>
  <c r="H2" i="46" l="1"/>
  <c r="G2" i="46" a="1"/>
  <c r="G2" i="46" l="1"/>
  <c r="F2" i="46" a="1"/>
  <c r="F2" i="46" l="1"/>
  <c r="E2" i="46" a="1"/>
  <c r="E2" i="46" l="1"/>
  <c r="D2" i="46" a="1"/>
  <c r="D2" i="46" l="1"/>
  <c r="C2" i="46" a="1"/>
  <c r="C2" i="46" l="1"/>
  <c r="B2" i="46" a="1"/>
  <c r="B2" i="46" l="1"/>
  <c r="A2" i="46" a="1"/>
  <c r="A2" i="46" l="1"/>
  <c r="J12" i="52" a="1"/>
  <c r="J12" i="52" l="1"/>
  <c r="I12" i="52" a="1"/>
  <c r="I12" i="52" l="1"/>
  <c r="H12" i="52" a="1"/>
  <c r="H12" i="52" l="1"/>
  <c r="G12" i="52" a="1"/>
  <c r="G12" i="52" l="1"/>
  <c r="F12" i="52" a="1"/>
  <c r="F12" i="52" l="1"/>
  <c r="E12" i="52" a="1"/>
  <c r="E12" i="52" l="1"/>
  <c r="D12" i="52" a="1"/>
  <c r="D12" i="52" l="1"/>
  <c r="C12" i="52" a="1"/>
  <c r="C12" i="52" l="1"/>
  <c r="J11" i="52" a="1"/>
  <c r="J11" i="52" l="1"/>
  <c r="I11" i="52" a="1"/>
  <c r="I11" i="52" l="1"/>
  <c r="H11" i="52" a="1"/>
  <c r="H11" i="52" l="1"/>
  <c r="G11" i="52" a="1"/>
  <c r="G11" i="52" l="1"/>
  <c r="F11" i="52" a="1"/>
  <c r="F11" i="52" l="1"/>
  <c r="E11" i="52" a="1"/>
  <c r="E11" i="52" l="1"/>
  <c r="D11" i="52" a="1"/>
  <c r="D11" i="52" l="1"/>
  <c r="C11" i="52" a="1"/>
  <c r="C11" i="52" l="1"/>
  <c r="J10" i="52" a="1"/>
  <c r="J10" i="52" l="1"/>
  <c r="I10" i="52" a="1"/>
  <c r="I10" i="52" l="1"/>
  <c r="H10" i="52" a="1"/>
  <c r="H10" i="52" l="1"/>
  <c r="G10" i="52" a="1"/>
  <c r="G10" i="52" l="1"/>
  <c r="F10" i="52" a="1"/>
  <c r="F10" i="52" l="1"/>
  <c r="E10" i="52" a="1"/>
  <c r="E10" i="52" l="1"/>
  <c r="D10" i="52" a="1"/>
  <c r="D10" i="52" l="1"/>
  <c r="C10" i="52" a="1"/>
  <c r="C10" i="52" l="1"/>
  <c r="J9" i="52" a="1"/>
  <c r="J9" i="52" l="1"/>
  <c r="I9" i="52" a="1"/>
  <c r="I9" i="52" l="1"/>
  <c r="H9" i="52" a="1"/>
  <c r="H9" i="52" l="1"/>
  <c r="G9" i="52" a="1"/>
  <c r="G9" i="52" l="1"/>
  <c r="F9" i="52" a="1"/>
  <c r="F9" i="52" l="1"/>
  <c r="E9" i="52" a="1"/>
  <c r="E9" i="52" l="1"/>
  <c r="D9" i="52" a="1"/>
  <c r="D9" i="52" l="1"/>
  <c r="C9" i="52" a="1"/>
  <c r="C9" i="52" l="1"/>
  <c r="J8" i="52" a="1"/>
  <c r="J8" i="52" l="1"/>
  <c r="I8" i="52" a="1"/>
  <c r="I8" i="52" l="1"/>
  <c r="H8" i="52" a="1"/>
  <c r="H8" i="52" l="1"/>
  <c r="G8" i="52" a="1"/>
  <c r="G8" i="52" l="1"/>
  <c r="F8" i="52" a="1"/>
  <c r="F8" i="52" l="1"/>
  <c r="E8" i="52" a="1"/>
  <c r="E8" i="52" l="1"/>
  <c r="D8" i="52" a="1"/>
  <c r="D8" i="52" l="1"/>
  <c r="C8" i="52" a="1"/>
  <c r="C8" i="52" l="1"/>
  <c r="J7" i="52" a="1"/>
  <c r="J7" i="52" l="1"/>
  <c r="I7" i="52" a="1"/>
  <c r="I7" i="52" l="1"/>
  <c r="H7" i="52" a="1"/>
  <c r="H7" i="52" l="1"/>
  <c r="G7" i="52" a="1"/>
  <c r="G7" i="52" l="1"/>
  <c r="F7" i="52" a="1"/>
  <c r="F7" i="52" l="1"/>
  <c r="E7" i="52" a="1"/>
  <c r="E7" i="52" l="1"/>
  <c r="D7" i="52" a="1"/>
  <c r="D7" i="52" l="1"/>
  <c r="C7" i="52" a="1"/>
  <c r="C7" i="52" l="1"/>
  <c r="J6" i="52" a="1"/>
  <c r="J6" i="52" l="1"/>
  <c r="I6" i="52" a="1"/>
  <c r="I6" i="52" l="1"/>
  <c r="H6" i="52" a="1"/>
  <c r="H6" i="52" l="1"/>
  <c r="G6" i="52" a="1"/>
  <c r="G6" i="52" l="1"/>
  <c r="F6" i="52" a="1"/>
  <c r="F6" i="52" l="1"/>
  <c r="E6" i="52" a="1"/>
  <c r="E6" i="52" l="1"/>
  <c r="D6" i="52" a="1"/>
  <c r="D6" i="52" l="1"/>
  <c r="C6" i="52" a="1"/>
  <c r="C6" i="52" l="1"/>
  <c r="J5" i="52" a="1"/>
  <c r="J5" i="52" l="1"/>
  <c r="I5" i="52" a="1"/>
  <c r="I5" i="52" l="1"/>
  <c r="H5" i="52" a="1"/>
  <c r="H5" i="52" l="1"/>
  <c r="G5" i="52" a="1"/>
  <c r="G5" i="52" l="1"/>
  <c r="F5" i="52" a="1"/>
  <c r="F5" i="52" l="1"/>
  <c r="E5" i="52" a="1"/>
  <c r="E5" i="52" l="1"/>
  <c r="D5" i="52" a="1"/>
  <c r="D5" i="52" l="1"/>
  <c r="C5" i="52" a="1"/>
  <c r="C5" i="52" l="1"/>
  <c r="J4" i="52" a="1"/>
  <c r="J4" i="52" l="1"/>
  <c r="I4" i="52" a="1"/>
  <c r="I4" i="52" l="1"/>
  <c r="H4" i="52" a="1"/>
  <c r="H4" i="52" l="1"/>
  <c r="G4" i="52" a="1"/>
  <c r="G4" i="52" l="1"/>
  <c r="F4" i="52" a="1"/>
  <c r="F4" i="52" l="1"/>
  <c r="E4" i="52" a="1"/>
  <c r="E4" i="52" l="1"/>
  <c r="D4" i="52" a="1"/>
  <c r="D4" i="52" l="1"/>
  <c r="C4" i="52" a="1"/>
  <c r="C4" i="52" l="1"/>
  <c r="J3" i="52" a="1"/>
  <c r="J3" i="52" l="1"/>
  <c r="I3" i="52" a="1"/>
  <c r="I3" i="52" l="1"/>
  <c r="H3" i="52" a="1"/>
  <c r="H3" i="52" l="1"/>
  <c r="G3" i="52" a="1"/>
  <c r="G3" i="52" l="1"/>
  <c r="F3" i="52" a="1"/>
  <c r="F3" i="52" l="1"/>
  <c r="E3" i="52" a="1"/>
  <c r="E3" i="52" l="1"/>
  <c r="D3" i="52" a="1"/>
  <c r="D3" i="52" l="1"/>
  <c r="C3" i="52" a="1"/>
  <c r="C3" i="52" l="1"/>
  <c r="V25" i="56" a="1"/>
  <c r="V25" i="56" l="1"/>
  <c r="U25" i="56" a="1"/>
  <c r="U25" i="56" l="1"/>
  <c r="T25" i="56" a="1"/>
  <c r="T25" i="56" l="1"/>
  <c r="S25" i="56" a="1"/>
  <c r="S25" i="56" l="1"/>
  <c r="V24" i="56" a="1"/>
  <c r="V24" i="56" l="1"/>
  <c r="U24" i="56" a="1"/>
  <c r="U24" i="56" l="1"/>
  <c r="T24" i="56" a="1"/>
  <c r="T24" i="56" l="1"/>
  <c r="S24" i="56" a="1"/>
  <c r="S24" i="56" l="1"/>
  <c r="V23" i="56" a="1"/>
  <c r="V23" i="56" l="1"/>
  <c r="U23" i="56" a="1"/>
  <c r="U23" i="56" l="1"/>
  <c r="T23" i="56" a="1"/>
  <c r="T23" i="56" l="1"/>
  <c r="S23" i="56" a="1"/>
  <c r="S23" i="56" l="1"/>
  <c r="V22" i="56" a="1"/>
  <c r="V22" i="56" l="1"/>
  <c r="U22" i="56" a="1"/>
  <c r="U22" i="56" l="1"/>
  <c r="T22" i="56" a="1"/>
  <c r="T22" i="56" l="1"/>
  <c r="S22" i="56" a="1"/>
  <c r="S22" i="56" l="1"/>
  <c r="V21" i="56" a="1"/>
  <c r="V21" i="56" l="1"/>
  <c r="U21" i="56" a="1"/>
  <c r="U21" i="56" l="1"/>
  <c r="T21" i="56" a="1"/>
  <c r="T21" i="56" l="1"/>
  <c r="S21" i="56" a="1"/>
  <c r="S21" i="56" l="1"/>
  <c r="V20" i="56" a="1"/>
  <c r="V20" i="56" l="1"/>
  <c r="U20" i="56" a="1"/>
  <c r="U20" i="56" l="1"/>
  <c r="T20" i="56" a="1"/>
  <c r="T20" i="56" l="1"/>
  <c r="S20" i="56" a="1"/>
  <c r="S20" i="56" l="1"/>
  <c r="V19" i="56" a="1"/>
  <c r="V19" i="56" l="1"/>
  <c r="U19" i="56" a="1"/>
  <c r="U19" i="56" l="1"/>
  <c r="T19" i="56" a="1"/>
  <c r="T19" i="56" l="1"/>
  <c r="S19" i="56" a="1"/>
  <c r="S19" i="56" l="1"/>
  <c r="V18" i="56" a="1"/>
  <c r="V18" i="56" l="1"/>
  <c r="U18" i="56" a="1"/>
  <c r="U18" i="56" l="1"/>
  <c r="T18" i="56" a="1"/>
  <c r="T18" i="56" l="1"/>
  <c r="S18" i="56" a="1"/>
  <c r="S18" i="56" l="1"/>
  <c r="V17" i="56" a="1"/>
  <c r="V17" i="56" l="1"/>
  <c r="U17" i="56" a="1"/>
  <c r="U17" i="56" l="1"/>
  <c r="T17" i="56" a="1"/>
  <c r="T17" i="56" l="1"/>
  <c r="S17" i="56" a="1"/>
  <c r="S17" i="56" l="1"/>
  <c r="V16" i="56" a="1"/>
  <c r="V16" i="56" l="1"/>
  <c r="U16" i="56" a="1"/>
  <c r="U16" i="56" l="1"/>
  <c r="T16" i="56" a="1"/>
  <c r="T16" i="56" l="1"/>
  <c r="S16" i="56" a="1"/>
  <c r="S16" i="56" l="1"/>
  <c r="V15" i="56" a="1"/>
  <c r="V15" i="56" l="1"/>
  <c r="U15" i="56" a="1"/>
  <c r="U15" i="56" l="1"/>
  <c r="T15" i="56" a="1"/>
  <c r="T15" i="56" l="1"/>
  <c r="S15" i="56" a="1"/>
  <c r="S15" i="56" l="1"/>
  <c r="V14" i="56" a="1"/>
  <c r="V14" i="56" l="1"/>
  <c r="U14" i="56" a="1"/>
  <c r="U14" i="56" l="1"/>
  <c r="T14" i="56" a="1"/>
  <c r="T14" i="56" l="1"/>
  <c r="S14" i="56" a="1"/>
  <c r="S14" i="56" l="1"/>
  <c r="V13" i="56" a="1"/>
  <c r="V13" i="56" l="1"/>
  <c r="U13" i="56" a="1"/>
  <c r="U13" i="56" l="1"/>
  <c r="T13" i="56" a="1"/>
  <c r="T13" i="56" l="1"/>
  <c r="S13" i="56" a="1"/>
  <c r="S13" i="56" l="1"/>
  <c r="V12" i="56" a="1"/>
  <c r="V12" i="56" l="1"/>
  <c r="U12" i="56" a="1"/>
  <c r="U12" i="56" l="1"/>
  <c r="T12" i="56" a="1"/>
  <c r="T12" i="56" l="1"/>
  <c r="S12" i="56" a="1"/>
  <c r="S12" i="56" l="1"/>
  <c r="V11" i="56" a="1"/>
  <c r="V11" i="56" l="1"/>
  <c r="U11" i="56" a="1"/>
  <c r="U11" i="56" l="1"/>
  <c r="T11" i="56" a="1"/>
  <c r="T11" i="56" l="1"/>
  <c r="S11" i="56" a="1"/>
  <c r="S11" i="56" l="1"/>
  <c r="V10" i="56" a="1"/>
  <c r="V10" i="56" l="1"/>
  <c r="U10" i="56" a="1"/>
  <c r="U10" i="56" l="1"/>
  <c r="T10" i="56" a="1"/>
  <c r="T10" i="56" l="1"/>
  <c r="S10" i="56" a="1"/>
  <c r="S10" i="56" l="1"/>
  <c r="V9" i="56" a="1"/>
  <c r="V9" i="56" l="1"/>
  <c r="U9" i="56" a="1"/>
  <c r="U9" i="56" l="1"/>
  <c r="T9" i="56" a="1"/>
  <c r="T9" i="56" l="1"/>
  <c r="S9" i="56" a="1"/>
  <c r="S9" i="56" l="1"/>
  <c r="V8" i="56" a="1"/>
  <c r="V8" i="56" l="1"/>
  <c r="U8" i="56" a="1"/>
  <c r="U8" i="56" l="1"/>
  <c r="T8" i="56" a="1"/>
  <c r="T8" i="56" l="1"/>
  <c r="S8" i="56" a="1"/>
  <c r="S8" i="56" l="1"/>
  <c r="V7" i="56" a="1"/>
  <c r="V7" i="56" l="1"/>
  <c r="U7" i="56" a="1"/>
  <c r="U7" i="56" l="1"/>
  <c r="T7" i="56" a="1"/>
  <c r="T7" i="56" l="1"/>
  <c r="S7" i="56" a="1"/>
  <c r="S7" i="56" l="1"/>
  <c r="V6" i="56" a="1"/>
  <c r="V6" i="56" l="1"/>
  <c r="U6" i="56" a="1"/>
  <c r="U6" i="56" l="1"/>
  <c r="T6" i="56" a="1"/>
  <c r="T6" i="56" l="1"/>
  <c r="S6" i="56" a="1"/>
  <c r="S6" i="56" l="1"/>
  <c r="V5" i="56" a="1"/>
  <c r="V5" i="56" l="1"/>
  <c r="U5" i="56" a="1"/>
  <c r="U5" i="56" l="1"/>
  <c r="T5" i="56" a="1"/>
  <c r="T5" i="56" l="1"/>
  <c r="S5" i="56" a="1"/>
  <c r="S5" i="56" l="1"/>
  <c r="J25" i="56" a="1"/>
  <c r="J25" i="56" l="1"/>
  <c r="I25" i="56" a="1"/>
  <c r="I25" i="56" l="1"/>
  <c r="H25" i="56" a="1"/>
  <c r="H25" i="56" l="1"/>
  <c r="G25" i="56" a="1"/>
  <c r="G25" i="56" l="1"/>
  <c r="J24" i="56" a="1"/>
  <c r="J24" i="56" l="1"/>
  <c r="I24" i="56" a="1"/>
  <c r="I24" i="56" l="1"/>
  <c r="H24" i="56" a="1"/>
  <c r="H24" i="56" l="1"/>
  <c r="G24" i="56" a="1"/>
  <c r="G24" i="56" l="1"/>
  <c r="J23" i="56" a="1"/>
  <c r="J23" i="56" l="1"/>
  <c r="I23" i="56" a="1"/>
  <c r="I23" i="56" l="1"/>
  <c r="H23" i="56" a="1"/>
  <c r="H23" i="56" l="1"/>
  <c r="G23" i="56" a="1"/>
  <c r="G23" i="56" l="1"/>
  <c r="J22" i="56" a="1"/>
  <c r="J22" i="56" l="1"/>
  <c r="I22" i="56" a="1"/>
  <c r="I22" i="56" l="1"/>
  <c r="H22" i="56" a="1"/>
  <c r="H22" i="56" l="1"/>
  <c r="G22" i="56" a="1"/>
  <c r="G22" i="56" l="1"/>
  <c r="J21" i="56" a="1"/>
  <c r="J21" i="56" l="1"/>
  <c r="I21" i="56" a="1"/>
  <c r="I21" i="56" l="1"/>
  <c r="H21" i="56" a="1"/>
  <c r="H21" i="56" l="1"/>
  <c r="G21" i="56" a="1"/>
  <c r="G21" i="56" l="1"/>
  <c r="J20" i="56" a="1"/>
  <c r="J20" i="56" l="1"/>
  <c r="I20" i="56" a="1"/>
  <c r="I20" i="56" l="1"/>
  <c r="H20" i="56" a="1"/>
  <c r="H20" i="56" l="1"/>
  <c r="G20" i="56" a="1"/>
  <c r="G20" i="56" l="1"/>
  <c r="J19" i="56" a="1"/>
  <c r="J19" i="56" l="1"/>
  <c r="I19" i="56" a="1"/>
  <c r="I19" i="56" l="1"/>
  <c r="H19" i="56" a="1"/>
  <c r="H19" i="56" l="1"/>
  <c r="G19" i="56" a="1"/>
  <c r="G19" i="56" l="1"/>
  <c r="J18" i="56" a="1"/>
  <c r="J18" i="56" l="1"/>
  <c r="I18" i="56" a="1"/>
  <c r="I18" i="56" l="1"/>
  <c r="H18" i="56" a="1"/>
  <c r="H18" i="56" l="1"/>
  <c r="G18" i="56" a="1"/>
  <c r="G18" i="56" l="1"/>
  <c r="J17" i="56" a="1"/>
  <c r="J17" i="56" l="1"/>
  <c r="I17" i="56" a="1"/>
  <c r="I17" i="56" l="1"/>
  <c r="H17" i="56" a="1"/>
  <c r="H17" i="56" l="1"/>
  <c r="G17" i="56" a="1"/>
  <c r="G17" i="56" l="1"/>
  <c r="J16" i="56" a="1"/>
  <c r="J16" i="56" l="1"/>
  <c r="I16" i="56" a="1"/>
  <c r="I16" i="56" l="1"/>
  <c r="H16" i="56" a="1"/>
  <c r="H16" i="56" l="1"/>
  <c r="G16" i="56" a="1"/>
  <c r="G16" i="56" l="1"/>
  <c r="J15" i="56" a="1"/>
  <c r="J15" i="56" l="1"/>
  <c r="I15" i="56" a="1"/>
  <c r="I15" i="56" l="1"/>
  <c r="H15" i="56" a="1"/>
  <c r="H15" i="56" l="1"/>
  <c r="G15" i="56" a="1"/>
  <c r="G15" i="56" l="1"/>
  <c r="J14" i="56" a="1"/>
  <c r="J14" i="56" l="1"/>
  <c r="I14" i="56" a="1"/>
  <c r="I14" i="56" l="1"/>
  <c r="H14" i="56" a="1"/>
  <c r="H14" i="56" l="1"/>
  <c r="G14" i="56" a="1"/>
  <c r="G14" i="56" l="1"/>
  <c r="J13" i="56" a="1"/>
  <c r="J13" i="56" l="1"/>
  <c r="I13" i="56" a="1"/>
  <c r="I13" i="56" l="1"/>
  <c r="H13" i="56" a="1"/>
  <c r="H13" i="56" l="1"/>
  <c r="G13" i="56" a="1"/>
  <c r="G13" i="56" l="1"/>
  <c r="J12" i="56" a="1"/>
  <c r="J12" i="56" l="1"/>
  <c r="I12" i="56" a="1"/>
  <c r="I12" i="56" l="1"/>
  <c r="H12" i="56" a="1"/>
  <c r="H12" i="56" l="1"/>
  <c r="G12" i="56" a="1"/>
  <c r="G12" i="56" l="1"/>
  <c r="J11" i="56" a="1"/>
  <c r="J11" i="56" l="1"/>
  <c r="I11" i="56" a="1"/>
  <c r="I11" i="56" l="1"/>
  <c r="H11" i="56" a="1"/>
  <c r="H11" i="56" l="1"/>
  <c r="G11" i="56" a="1"/>
  <c r="G11" i="56" l="1"/>
  <c r="J10" i="56" a="1"/>
  <c r="J10" i="56" l="1"/>
  <c r="I10" i="56" a="1"/>
  <c r="I10" i="56" l="1"/>
  <c r="H10" i="56" a="1"/>
  <c r="H10" i="56" l="1"/>
  <c r="G10" i="56" a="1"/>
  <c r="G10" i="56" l="1"/>
  <c r="J9" i="56" a="1"/>
  <c r="J9" i="56" l="1"/>
  <c r="I9" i="56" a="1"/>
  <c r="I9" i="56" l="1"/>
  <c r="H9" i="56" a="1"/>
  <c r="H9" i="56" l="1"/>
  <c r="G9" i="56" a="1"/>
  <c r="G9" i="56" l="1"/>
  <c r="J8" i="56" a="1"/>
  <c r="J8" i="56" l="1"/>
  <c r="I8" i="56" a="1"/>
  <c r="I8" i="56" l="1"/>
  <c r="H8" i="56" a="1"/>
  <c r="H8" i="56" l="1"/>
  <c r="G8" i="56" a="1"/>
  <c r="G8" i="56" l="1"/>
  <c r="J7" i="56" a="1"/>
  <c r="J7" i="56" l="1"/>
  <c r="I7" i="56" a="1"/>
  <c r="I7" i="56" l="1"/>
  <c r="H7" i="56" a="1"/>
  <c r="H7" i="56" l="1"/>
  <c r="G7" i="56" a="1"/>
  <c r="G7" i="56" l="1"/>
  <c r="J6" i="56" a="1"/>
  <c r="J6" i="56" l="1"/>
  <c r="I6" i="56" a="1"/>
  <c r="I6" i="56" l="1"/>
  <c r="H6" i="56" a="1"/>
  <c r="H6" i="56" l="1"/>
  <c r="G6" i="56" a="1"/>
  <c r="G6" i="56" l="1"/>
  <c r="J5" i="56" a="1"/>
  <c r="J5" i="56" l="1"/>
  <c r="I5" i="56" a="1"/>
  <c r="I5" i="56" l="1"/>
  <c r="H5" i="56" a="1"/>
  <c r="H5" i="56" l="1"/>
  <c r="G5" i="56" a="1"/>
  <c r="G5" i="56" l="1"/>
  <c r="S23" i="12" a="1"/>
  <c r="S23" i="12" l="1"/>
  <c r="R23" i="12" a="1"/>
  <c r="R23" i="12" l="1"/>
  <c r="Q23" i="12" a="1"/>
  <c r="Q23" i="12" l="1"/>
  <c r="P23" i="12" a="1"/>
  <c r="P23" i="12" l="1"/>
  <c r="O23" i="12" a="1"/>
  <c r="O23" i="12" l="1"/>
  <c r="N23" i="12" a="1"/>
  <c r="N23" i="12" l="1"/>
  <c r="M23" i="12" a="1"/>
  <c r="M23" i="12" l="1"/>
  <c r="L23" i="12" a="1"/>
  <c r="L23" i="12" l="1"/>
  <c r="K23" i="12" a="1"/>
  <c r="K23" i="12" l="1"/>
  <c r="S22" i="12" a="1"/>
  <c r="S22" i="12" l="1"/>
  <c r="R22" i="12" a="1"/>
  <c r="R22" i="12" l="1"/>
  <c r="Q22" i="12" a="1"/>
  <c r="Q22" i="12" l="1"/>
  <c r="P22" i="12" a="1"/>
  <c r="P22" i="12" l="1"/>
  <c r="O22" i="12" a="1"/>
  <c r="O22" i="12" l="1"/>
  <c r="N22" i="12" a="1"/>
  <c r="N22" i="12" l="1"/>
  <c r="M22" i="12" a="1"/>
  <c r="M22" i="12" l="1"/>
  <c r="L22" i="12" a="1"/>
  <c r="L22" i="12" l="1"/>
  <c r="K22" i="12" a="1"/>
  <c r="K22" i="12" l="1"/>
  <c r="S21" i="12" a="1"/>
  <c r="S21" i="12" l="1"/>
  <c r="R21" i="12" a="1"/>
  <c r="R21" i="12" l="1"/>
  <c r="Q21" i="12" a="1"/>
  <c r="Q21" i="12" l="1"/>
  <c r="P21" i="12" a="1"/>
  <c r="P21" i="12" l="1"/>
  <c r="O21" i="12" a="1"/>
  <c r="O21" i="12" l="1"/>
  <c r="N21" i="12" a="1"/>
  <c r="N21" i="12" l="1"/>
  <c r="M21" i="12" a="1"/>
  <c r="M21" i="12" l="1"/>
  <c r="L21" i="12" a="1"/>
  <c r="L21" i="12" l="1"/>
  <c r="K21" i="12" a="1"/>
  <c r="K21" i="12" l="1"/>
  <c r="S20" i="12" a="1"/>
  <c r="S20" i="12" l="1"/>
  <c r="R20" i="12" a="1"/>
  <c r="R20" i="12" l="1"/>
  <c r="Q20" i="12" a="1"/>
  <c r="Q20" i="12" l="1"/>
  <c r="P20" i="12" a="1"/>
  <c r="P20" i="12" l="1"/>
  <c r="O20" i="12" a="1"/>
  <c r="O20" i="12" l="1"/>
  <c r="N20" i="12" a="1"/>
  <c r="N20" i="12" l="1"/>
  <c r="M20" i="12" a="1"/>
  <c r="M20" i="12" l="1"/>
  <c r="L20" i="12" a="1"/>
  <c r="L20" i="12" l="1"/>
  <c r="K20" i="12" a="1"/>
  <c r="K20" i="12" l="1"/>
  <c r="S19" i="12" a="1"/>
  <c r="S19" i="12" l="1"/>
  <c r="R19" i="12" a="1"/>
  <c r="R19" i="12" l="1"/>
  <c r="Q19" i="12" a="1"/>
  <c r="Q19" i="12" l="1"/>
  <c r="P19" i="12" a="1"/>
  <c r="P19" i="12" l="1"/>
  <c r="O19" i="12" a="1"/>
  <c r="O19" i="12" l="1"/>
  <c r="N19" i="12" a="1"/>
  <c r="N19" i="12" l="1"/>
  <c r="M19" i="12" a="1"/>
  <c r="M19" i="12" l="1"/>
  <c r="L19" i="12" a="1"/>
  <c r="L19" i="12" l="1"/>
  <c r="K19" i="12" a="1"/>
  <c r="K19" i="12" l="1"/>
  <c r="S18" i="12" a="1"/>
  <c r="S18" i="12" l="1"/>
  <c r="R18" i="12" a="1"/>
  <c r="R18" i="12" l="1"/>
  <c r="Q18" i="12" a="1"/>
  <c r="Q18" i="12" l="1"/>
  <c r="P18" i="12" a="1"/>
  <c r="P18" i="12" l="1"/>
  <c r="O18" i="12" a="1"/>
  <c r="O18" i="12" l="1"/>
  <c r="N18" i="12" a="1"/>
  <c r="N18" i="12" l="1"/>
  <c r="M18" i="12" a="1"/>
  <c r="M18" i="12" l="1"/>
  <c r="L18" i="12" a="1"/>
  <c r="L18" i="12" l="1"/>
  <c r="K18" i="12" a="1"/>
  <c r="K18" i="12" l="1"/>
  <c r="S17" i="12" a="1"/>
  <c r="S17" i="12" l="1"/>
  <c r="R17" i="12" a="1"/>
  <c r="R17" i="12" l="1"/>
  <c r="Q17" i="12" a="1"/>
  <c r="Q17" i="12" l="1"/>
  <c r="P17" i="12" a="1"/>
  <c r="P17" i="12" l="1"/>
  <c r="O17" i="12" a="1"/>
  <c r="O17" i="12" l="1"/>
  <c r="N17" i="12" a="1"/>
  <c r="N17" i="12" l="1"/>
  <c r="M17" i="12" a="1"/>
  <c r="M17" i="12" l="1"/>
  <c r="L17" i="12" a="1"/>
  <c r="L17" i="12" l="1"/>
  <c r="K17" i="12" a="1"/>
  <c r="K17" i="12" l="1"/>
  <c r="S16" i="12" a="1"/>
  <c r="S16" i="12" l="1"/>
  <c r="R16" i="12" a="1"/>
  <c r="R16" i="12" l="1"/>
  <c r="Q16" i="12" a="1"/>
  <c r="Q16" i="12" l="1"/>
  <c r="P16" i="12" a="1"/>
  <c r="P16" i="12" l="1"/>
  <c r="O16" i="12" a="1"/>
  <c r="O16" i="12" l="1"/>
  <c r="N16" i="12" a="1"/>
  <c r="N16" i="12" l="1"/>
  <c r="M16" i="12" a="1"/>
  <c r="M16" i="12" l="1"/>
  <c r="L16" i="12" a="1"/>
  <c r="L16" i="12" l="1"/>
  <c r="K16" i="12" a="1"/>
  <c r="K16" i="12" l="1"/>
  <c r="S15" i="12" a="1"/>
  <c r="S15" i="12" l="1"/>
  <c r="R15" i="12" a="1"/>
  <c r="R15" i="12" l="1"/>
  <c r="Q15" i="12" a="1"/>
  <c r="Q15" i="12" l="1"/>
  <c r="P15" i="12" a="1"/>
  <c r="P15" i="12" l="1"/>
  <c r="O15" i="12" a="1"/>
  <c r="O15" i="12" l="1"/>
  <c r="N15" i="12" a="1"/>
  <c r="N15" i="12" l="1"/>
  <c r="M15" i="12" a="1"/>
  <c r="M15" i="12" l="1"/>
  <c r="L15" i="12" a="1"/>
  <c r="L15" i="12" l="1"/>
  <c r="K15" i="12" a="1"/>
  <c r="K15" i="12" l="1"/>
  <c r="S14" i="12" a="1"/>
  <c r="S14" i="12" l="1"/>
  <c r="R14" i="12" a="1"/>
  <c r="R14" i="12" l="1"/>
  <c r="Q14" i="12" a="1"/>
  <c r="Q14" i="12" l="1"/>
  <c r="P14" i="12" a="1"/>
  <c r="P14" i="12" l="1"/>
  <c r="O14" i="12" a="1"/>
  <c r="O14" i="12" l="1"/>
  <c r="N14" i="12" a="1"/>
  <c r="N14" i="12" l="1"/>
  <c r="M14" i="12" a="1"/>
  <c r="M14" i="12" l="1"/>
  <c r="L14" i="12" a="1"/>
  <c r="L14" i="12" l="1"/>
  <c r="K14" i="12" a="1"/>
  <c r="K14" i="12" l="1"/>
  <c r="S13" i="12" a="1"/>
  <c r="S13" i="12" l="1"/>
  <c r="R13" i="12" a="1"/>
  <c r="R13" i="12" l="1"/>
  <c r="Q13" i="12" a="1"/>
  <c r="Q13" i="12" l="1"/>
  <c r="P13" i="12" a="1"/>
  <c r="P13" i="12" l="1"/>
  <c r="O13" i="12" a="1"/>
  <c r="O13" i="12" l="1"/>
  <c r="N13" i="12" a="1"/>
  <c r="N13" i="12" l="1"/>
  <c r="M13" i="12" a="1"/>
  <c r="M13" i="12" l="1"/>
  <c r="L13" i="12" a="1"/>
  <c r="L13" i="12" l="1"/>
  <c r="K13" i="12" a="1"/>
  <c r="K13" i="12" l="1"/>
  <c r="S12" i="12" a="1"/>
  <c r="S12" i="12" l="1"/>
  <c r="R12" i="12" a="1"/>
  <c r="R12" i="12" l="1"/>
  <c r="Q12" i="12" a="1"/>
  <c r="Q12" i="12" l="1"/>
  <c r="P12" i="12" a="1"/>
  <c r="P12" i="12" l="1"/>
  <c r="O12" i="12" a="1"/>
  <c r="O12" i="12" l="1"/>
  <c r="N12" i="12" a="1"/>
  <c r="N12" i="12" l="1"/>
  <c r="M12" i="12" a="1"/>
  <c r="M12" i="12" l="1"/>
  <c r="L12" i="12" a="1"/>
  <c r="L12" i="12" l="1"/>
  <c r="K12" i="12" a="1"/>
  <c r="K12" i="12" l="1"/>
  <c r="S11" i="12" a="1"/>
  <c r="S11" i="12" l="1"/>
  <c r="R11" i="12" a="1"/>
  <c r="R11" i="12" l="1"/>
  <c r="Q11" i="12" a="1"/>
  <c r="Q11" i="12" l="1"/>
  <c r="P11" i="12" a="1"/>
  <c r="P11" i="12" l="1"/>
  <c r="O11" i="12" a="1"/>
  <c r="O11" i="12" l="1"/>
  <c r="N11" i="12" a="1"/>
  <c r="N11" i="12" l="1"/>
  <c r="M11" i="12" a="1"/>
  <c r="M11" i="12" l="1"/>
  <c r="L11" i="12" a="1"/>
  <c r="L11" i="12" l="1"/>
  <c r="K11" i="12" a="1"/>
  <c r="K11" i="12" l="1"/>
  <c r="S10" i="12" a="1"/>
  <c r="S10" i="12" l="1"/>
  <c r="R10" i="12" a="1"/>
  <c r="R10" i="12" l="1"/>
  <c r="Q10" i="12" a="1"/>
  <c r="Q10" i="12" l="1"/>
  <c r="P10" i="12" a="1"/>
  <c r="P10" i="12" l="1"/>
  <c r="O10" i="12" a="1"/>
  <c r="O10" i="12" l="1"/>
  <c r="N10" i="12" a="1"/>
  <c r="N10" i="12" l="1"/>
  <c r="M10" i="12" a="1"/>
  <c r="M10" i="12" l="1"/>
  <c r="L10" i="12" a="1"/>
  <c r="L10" i="12" l="1"/>
  <c r="K10" i="12" a="1"/>
  <c r="K10" i="12" l="1"/>
  <c r="S9" i="12" a="1"/>
  <c r="S9" i="12" l="1"/>
  <c r="R9" i="12" a="1"/>
  <c r="R9" i="12" l="1"/>
  <c r="Q9" i="12" a="1"/>
  <c r="Q9" i="12" l="1"/>
  <c r="P9" i="12" a="1"/>
  <c r="P9" i="12" l="1"/>
  <c r="O9" i="12" a="1"/>
  <c r="O9" i="12" l="1"/>
  <c r="N9" i="12" a="1"/>
  <c r="N9" i="12" l="1"/>
  <c r="M9" i="12" a="1"/>
  <c r="M9" i="12" l="1"/>
  <c r="L9" i="12" a="1"/>
  <c r="L9" i="12" l="1"/>
  <c r="K9" i="12" a="1"/>
  <c r="K9" i="12" l="1"/>
  <c r="S8" i="12" a="1"/>
  <c r="S8" i="12" l="1"/>
  <c r="R8" i="12" a="1"/>
  <c r="R8" i="12" l="1"/>
  <c r="Q8" i="12" a="1"/>
  <c r="Q8" i="12" l="1"/>
  <c r="P8" i="12" a="1"/>
  <c r="P8" i="12" l="1"/>
  <c r="O8" i="12" a="1"/>
  <c r="O8" i="12" l="1"/>
  <c r="N8" i="12" a="1"/>
  <c r="N8" i="12" l="1"/>
  <c r="M8" i="12" a="1"/>
  <c r="M8" i="12" l="1"/>
  <c r="L8" i="12" a="1"/>
  <c r="L8" i="12" l="1"/>
  <c r="K8" i="12" a="1"/>
  <c r="K8" i="12" l="1"/>
  <c r="S7" i="12" a="1"/>
  <c r="S7" i="12" l="1"/>
  <c r="R7" i="12" a="1"/>
  <c r="R7" i="12" l="1"/>
  <c r="Q7" i="12" a="1"/>
  <c r="Q7" i="12" l="1"/>
  <c r="P7" i="12" a="1"/>
  <c r="P7" i="12" l="1"/>
  <c r="O7" i="12" a="1"/>
  <c r="O7" i="12" l="1"/>
  <c r="N7" i="12" a="1"/>
  <c r="N7" i="12" l="1"/>
  <c r="M7" i="12" a="1"/>
  <c r="M7" i="12" l="1"/>
  <c r="L7" i="12" a="1"/>
  <c r="L7" i="12" l="1"/>
  <c r="K7" i="12" a="1"/>
  <c r="K7" i="12" l="1"/>
  <c r="S6" i="12" a="1"/>
  <c r="S6" i="12" l="1"/>
  <c r="R6" i="12" a="1"/>
  <c r="R6" i="12" l="1"/>
  <c r="Q6" i="12" a="1"/>
  <c r="Q6" i="12" l="1"/>
  <c r="P6" i="12" a="1"/>
  <c r="P6" i="12" l="1"/>
  <c r="O6" i="12" a="1"/>
  <c r="O6" i="12" l="1"/>
  <c r="N6" i="12" a="1"/>
  <c r="N6" i="12" l="1"/>
  <c r="M6" i="12" a="1"/>
  <c r="M6" i="12" l="1"/>
  <c r="L6" i="12" a="1"/>
  <c r="L6" i="12" l="1"/>
  <c r="K6" i="12" a="1"/>
  <c r="K6" i="12" l="1"/>
  <c r="S5" i="12" a="1"/>
  <c r="S5" i="12" l="1"/>
  <c r="R5" i="12" a="1"/>
  <c r="R5" i="12" l="1"/>
  <c r="Q5" i="12" a="1"/>
  <c r="Q5" i="12" l="1"/>
  <c r="P5" i="12" a="1"/>
  <c r="P5" i="12" l="1"/>
  <c r="O5" i="12" a="1"/>
  <c r="O5" i="12" l="1"/>
  <c r="N5" i="12" a="1"/>
  <c r="N5" i="12" l="1"/>
  <c r="M5" i="12" a="1"/>
  <c r="M5" i="12" l="1"/>
  <c r="L5" i="12" a="1"/>
  <c r="L5" i="12" l="1"/>
  <c r="K5" i="12" a="1"/>
  <c r="K5" i="12" l="1"/>
  <c r="S4" i="12" a="1"/>
  <c r="S4" i="12" l="1"/>
  <c r="R4" i="12" a="1"/>
  <c r="R4" i="12" l="1"/>
  <c r="Q4" i="12" a="1"/>
  <c r="Q4" i="12" l="1"/>
  <c r="P4" i="12" a="1"/>
  <c r="P4" i="12" l="1"/>
  <c r="O4" i="12" a="1"/>
  <c r="O4" i="12" l="1"/>
  <c r="N4" i="12" a="1"/>
  <c r="N4" i="12" l="1"/>
  <c r="M4" i="12" a="1"/>
  <c r="M4" i="12" l="1"/>
  <c r="L4" i="12" a="1"/>
  <c r="L4" i="12" l="1"/>
  <c r="K4" i="12" a="1"/>
  <c r="K4" i="12" l="1"/>
  <c r="S3" i="12" a="1"/>
  <c r="S3" i="12" l="1"/>
  <c r="R3" i="12" a="1"/>
  <c r="R3" i="12" l="1"/>
  <c r="Q3" i="12" a="1"/>
  <c r="Q3" i="12" l="1"/>
  <c r="P3" i="12" a="1"/>
  <c r="P3" i="12" l="1"/>
  <c r="O3" i="12" a="1"/>
  <c r="O3" i="12" l="1"/>
  <c r="N3" i="12" a="1"/>
  <c r="N3" i="12" l="1"/>
  <c r="M3" i="12" a="1"/>
  <c r="M3" i="12" l="1"/>
  <c r="L3" i="12" a="1"/>
  <c r="L3" i="12" l="1"/>
  <c r="K3" i="12" a="1"/>
  <c r="K3" i="12" l="1"/>
  <c r="R34" i="12" a="1"/>
  <c r="R34" i="12" l="1"/>
  <c r="Q34" i="12" a="1"/>
  <c r="Q34" i="12" l="1"/>
  <c r="P34" i="12" a="1"/>
  <c r="P34" i="12" l="1"/>
  <c r="O34" i="12" a="1"/>
  <c r="O34" i="12" l="1"/>
  <c r="R33" i="12" a="1"/>
  <c r="R33" i="12" l="1"/>
  <c r="Q33" i="12" a="1"/>
  <c r="Q33" i="12" l="1"/>
  <c r="P33" i="12" a="1"/>
  <c r="P33" i="12" l="1"/>
  <c r="O33" i="12" a="1"/>
  <c r="O33" i="12" l="1"/>
  <c r="R32" i="12" a="1"/>
  <c r="R32" i="12" l="1"/>
  <c r="Q32" i="12" a="1"/>
  <c r="Q32" i="12" l="1"/>
  <c r="P32" i="12" a="1"/>
  <c r="P32" i="12" l="1"/>
  <c r="O32" i="12" a="1"/>
  <c r="O32" i="12" l="1"/>
  <c r="R31" i="12" a="1"/>
  <c r="R31" i="12" l="1"/>
  <c r="Q31" i="12" a="1"/>
  <c r="Q31" i="12" l="1"/>
  <c r="P31" i="12" a="1"/>
  <c r="P31" i="12" l="1"/>
  <c r="O31" i="12" a="1"/>
  <c r="O31" i="12" l="1"/>
  <c r="R30" i="12" a="1"/>
  <c r="R30" i="12" l="1"/>
  <c r="Q30" i="12" a="1"/>
  <c r="Q30" i="12" l="1"/>
  <c r="P30" i="12" a="1"/>
  <c r="P30" i="12" l="1"/>
  <c r="O30" i="12" a="1"/>
  <c r="O30" i="12" l="1"/>
  <c r="M34" i="12" a="1"/>
  <c r="M34" i="12" l="1"/>
  <c r="L34" i="12" a="1"/>
  <c r="L34" i="12" l="1"/>
  <c r="K34" i="12" a="1"/>
  <c r="K34" i="12" l="1"/>
  <c r="M33" i="12" a="1"/>
  <c r="M33" i="12" l="1"/>
  <c r="L33" i="12" a="1"/>
  <c r="L33" i="12" l="1"/>
  <c r="K33" i="12" a="1"/>
  <c r="K33" i="12" l="1"/>
  <c r="M32" i="12" a="1"/>
  <c r="M32" i="12" l="1"/>
  <c r="L32" i="12" a="1"/>
  <c r="L32" i="12" l="1"/>
  <c r="K32" i="12" a="1"/>
  <c r="K32" i="12" l="1"/>
  <c r="M31" i="12" a="1"/>
  <c r="M31" i="12" l="1"/>
  <c r="L31" i="12" a="1"/>
  <c r="L31" i="12" l="1"/>
  <c r="K31" i="12" a="1"/>
  <c r="K31" i="12" l="1"/>
  <c r="M30" i="12" a="1"/>
  <c r="M30" i="12" l="1"/>
  <c r="L30" i="12" a="1"/>
  <c r="L30" i="12" l="1"/>
  <c r="K30" i="12" a="1"/>
  <c r="K30" i="12" l="1"/>
  <c r="G34" i="12" a="1"/>
  <c r="G34" i="12" l="1"/>
  <c r="F34" i="12" a="1"/>
  <c r="F34" i="12" l="1"/>
  <c r="E34" i="12" a="1"/>
  <c r="E34" i="12" l="1"/>
  <c r="G33" i="12" a="1"/>
  <c r="G33" i="12" l="1"/>
  <c r="F33" i="12" a="1"/>
  <c r="F33" i="12" l="1"/>
  <c r="E33" i="12" a="1"/>
  <c r="E33" i="12" l="1"/>
  <c r="G32" i="12" a="1"/>
  <c r="G32" i="12" l="1"/>
  <c r="F32" i="12" a="1"/>
  <c r="F32" i="12" l="1"/>
  <c r="E32" i="12" a="1"/>
  <c r="E32" i="12" l="1"/>
  <c r="G31" i="12" a="1"/>
  <c r="G31" i="12" l="1"/>
  <c r="F31" i="12" a="1"/>
  <c r="F31" i="12" l="1"/>
  <c r="E31" i="12" a="1"/>
  <c r="E31" i="12" l="1"/>
  <c r="G30" i="12" a="1"/>
  <c r="G30" i="12" l="1"/>
  <c r="F30" i="12" a="1"/>
  <c r="F30" i="12" l="1"/>
  <c r="E30" i="12" a="1"/>
  <c r="E30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J22" i="39" a="1"/>
  <c r="J22" i="39" l="1"/>
  <c r="J21" i="39" a="1"/>
  <c r="J21" i="39" l="1"/>
  <c r="J20" i="39" a="1"/>
  <c r="J20" i="39" l="1"/>
  <c r="J19" i="39" a="1"/>
  <c r="J19" i="39" l="1"/>
  <c r="J18" i="39" a="1"/>
  <c r="J18" i="39" l="1"/>
  <c r="J17" i="39" a="1"/>
  <c r="J17" i="39" l="1"/>
  <c r="J16" i="39" a="1"/>
  <c r="J16" i="39" l="1"/>
  <c r="J15" i="39" a="1"/>
  <c r="J15" i="39" l="1"/>
  <c r="J14" i="39" a="1"/>
  <c r="J14" i="39" l="1"/>
  <c r="J13" i="39" a="1"/>
  <c r="J13" i="39" l="1"/>
  <c r="J12" i="39" a="1"/>
  <c r="J12" i="39" l="1"/>
  <c r="J11" i="39" a="1"/>
  <c r="J11" i="39" l="1"/>
  <c r="J10" i="39" a="1"/>
  <c r="J10" i="39" l="1"/>
  <c r="J9" i="39" a="1"/>
  <c r="J9" i="39" l="1"/>
  <c r="J8" i="39" a="1"/>
  <c r="J8" i="39" l="1"/>
  <c r="J7" i="39" a="1"/>
  <c r="J7" i="39" l="1"/>
  <c r="J6" i="39" a="1"/>
  <c r="J6" i="39" l="1"/>
  <c r="J5" i="39" a="1"/>
  <c r="J5" i="39" l="1"/>
  <c r="J4" i="39" a="1"/>
  <c r="J4" i="39" l="1"/>
  <c r="J3" i="39" a="1"/>
  <c r="J3" i="39" l="1"/>
  <c r="J2" i="39" a="1"/>
  <c r="J2" i="39" l="1"/>
  <c r="H22" i="39" a="1"/>
  <c r="H22" i="39" l="1"/>
  <c r="H21" i="39" a="1"/>
  <c r="H21" i="39" l="1"/>
  <c r="H20" i="39" a="1"/>
  <c r="H20" i="39" l="1"/>
  <c r="H19" i="39" a="1"/>
  <c r="H19" i="39" l="1"/>
  <c r="H18" i="39" a="1"/>
  <c r="H18" i="39" l="1"/>
  <c r="H17" i="39" a="1"/>
  <c r="H17" i="39" l="1"/>
  <c r="H16" i="39" a="1"/>
  <c r="H16" i="39" l="1"/>
  <c r="H15" i="39" a="1"/>
  <c r="H15" i="39" l="1"/>
  <c r="H14" i="39" a="1"/>
  <c r="H14" i="39" l="1"/>
  <c r="H13" i="39" a="1"/>
  <c r="H13" i="39" l="1"/>
  <c r="H12" i="39" a="1"/>
  <c r="H12" i="39" l="1"/>
  <c r="H11" i="39" a="1"/>
  <c r="H11" i="39" l="1"/>
  <c r="H10" i="39" a="1"/>
  <c r="H10" i="39" l="1"/>
  <c r="H9" i="39" a="1"/>
  <c r="H9" i="39" l="1"/>
  <c r="H8" i="39" a="1"/>
  <c r="H8" i="39" l="1"/>
  <c r="H7" i="39" a="1"/>
  <c r="H7" i="39" l="1"/>
  <c r="H6" i="39" a="1"/>
  <c r="H6" i="39" l="1"/>
  <c r="H5" i="39" a="1"/>
  <c r="H5" i="39" l="1"/>
  <c r="H4" i="39" a="1"/>
  <c r="H4" i="39" l="1"/>
  <c r="H3" i="39" a="1"/>
  <c r="H3" i="39" l="1"/>
  <c r="H2" i="39" a="1"/>
  <c r="H2" i="39" l="1"/>
  <c r="F22" i="39" a="1"/>
  <c r="F22" i="39" l="1"/>
  <c r="F21" i="39" a="1"/>
  <c r="F21" i="39" l="1"/>
  <c r="F20" i="39" a="1"/>
  <c r="F20" i="39" l="1"/>
  <c r="F19" i="39" a="1"/>
  <c r="F19" i="39" l="1"/>
  <c r="F18" i="39" a="1"/>
  <c r="F18" i="39" l="1"/>
  <c r="F17" i="39" a="1"/>
  <c r="F17" i="39" l="1"/>
  <c r="F16" i="39" a="1"/>
  <c r="F16" i="39" l="1"/>
  <c r="F15" i="39" a="1"/>
  <c r="F15" i="39" l="1"/>
  <c r="F14" i="39" a="1"/>
  <c r="F14" i="39" l="1"/>
  <c r="F13" i="39" a="1"/>
  <c r="F13" i="39" l="1"/>
  <c r="F12" i="39" a="1"/>
  <c r="F12" i="39" l="1"/>
  <c r="F11" i="39" a="1"/>
  <c r="F11" i="39" l="1"/>
  <c r="F10" i="39" a="1"/>
  <c r="F10" i="39" l="1"/>
  <c r="F9" i="39" a="1"/>
  <c r="F9" i="39" l="1"/>
  <c r="F8" i="39" a="1"/>
  <c r="F8" i="39" l="1"/>
  <c r="F7" i="39" a="1"/>
  <c r="F7" i="39" l="1"/>
  <c r="F6" i="39" a="1"/>
  <c r="F6" i="39" l="1"/>
  <c r="F5" i="39" a="1"/>
  <c r="F5" i="39" l="1"/>
  <c r="F4" i="39" a="1"/>
  <c r="F4" i="39" l="1"/>
  <c r="F3" i="39" a="1"/>
  <c r="F3" i="39" l="1"/>
  <c r="F2" i="39" a="1"/>
  <c r="F2" i="39" l="1"/>
  <c r="M23" i="28" a="1"/>
  <c r="M23" i="28" l="1"/>
  <c r="L23" i="28" a="1"/>
  <c r="L23" i="28" l="1"/>
  <c r="K23" i="28" a="1"/>
  <c r="K23" i="28" l="1"/>
  <c r="M22" i="28" a="1"/>
  <c r="M22" i="28" l="1"/>
  <c r="L22" i="28" a="1"/>
  <c r="L22" i="28" l="1"/>
  <c r="K22" i="28" a="1"/>
  <c r="K22" i="28" l="1"/>
  <c r="M21" i="28" a="1"/>
  <c r="M21" i="28" l="1"/>
  <c r="L21" i="28" a="1"/>
  <c r="L21" i="28" l="1"/>
  <c r="K21" i="28" a="1"/>
  <c r="K21" i="28" l="1"/>
  <c r="M20" i="28" a="1"/>
  <c r="M20" i="28" l="1"/>
  <c r="L20" i="28" a="1"/>
  <c r="L20" i="28" l="1"/>
  <c r="K20" i="28" a="1"/>
  <c r="K20" i="28" l="1"/>
  <c r="M19" i="28" a="1"/>
  <c r="M19" i="28" l="1"/>
  <c r="L19" i="28" a="1"/>
  <c r="L19" i="28" l="1"/>
  <c r="K19" i="28" a="1"/>
  <c r="K19" i="28" l="1"/>
  <c r="M18" i="28" a="1"/>
  <c r="M18" i="28" l="1"/>
  <c r="L18" i="28" a="1"/>
  <c r="L18" i="28" l="1"/>
  <c r="K18" i="28" a="1"/>
  <c r="K18" i="28" l="1"/>
  <c r="M17" i="28" a="1"/>
  <c r="M17" i="28" l="1"/>
  <c r="L17" i="28" a="1"/>
  <c r="L17" i="28" l="1"/>
  <c r="K17" i="28" a="1"/>
  <c r="K17" i="28" l="1"/>
  <c r="M16" i="28" a="1"/>
  <c r="M16" i="28" l="1"/>
  <c r="L16" i="28" a="1"/>
  <c r="L16" i="28" l="1"/>
  <c r="K16" i="28" a="1"/>
  <c r="K16" i="28" l="1"/>
  <c r="M15" i="28" a="1"/>
  <c r="M15" i="28" l="1"/>
  <c r="L15" i="28" a="1"/>
  <c r="L15" i="28" l="1"/>
  <c r="K15" i="28" a="1"/>
  <c r="K15" i="28" l="1"/>
  <c r="M14" i="28" a="1"/>
  <c r="M14" i="28" l="1"/>
  <c r="L14" i="28" a="1"/>
  <c r="L14" i="28" l="1"/>
  <c r="K14" i="28" a="1"/>
  <c r="K14" i="28" l="1"/>
  <c r="M13" i="28" a="1"/>
  <c r="M13" i="28" l="1"/>
  <c r="L13" i="28" a="1"/>
  <c r="L13" i="28" l="1"/>
  <c r="K13" i="28" a="1"/>
  <c r="K13" i="28" l="1"/>
  <c r="M12" i="28" a="1"/>
  <c r="M12" i="28" l="1"/>
  <c r="L12" i="28" a="1"/>
  <c r="L12" i="28" l="1"/>
  <c r="K12" i="28" a="1"/>
  <c r="K12" i="28" l="1"/>
  <c r="M11" i="28" a="1"/>
  <c r="M11" i="28" l="1"/>
  <c r="L11" i="28" a="1"/>
  <c r="L11" i="28" l="1"/>
  <c r="K11" i="28" a="1"/>
  <c r="K11" i="28" l="1"/>
  <c r="M10" i="28" a="1"/>
  <c r="M10" i="28" l="1"/>
  <c r="L10" i="28" a="1"/>
  <c r="L10" i="28" l="1"/>
  <c r="K10" i="28" a="1"/>
  <c r="K10" i="28" l="1"/>
  <c r="M9" i="28" a="1"/>
  <c r="M9" i="28" l="1"/>
  <c r="L9" i="28" a="1"/>
  <c r="L9" i="28" l="1"/>
  <c r="K9" i="28" a="1"/>
  <c r="K9" i="28" l="1"/>
  <c r="M8" i="28" a="1"/>
  <c r="M8" i="28" l="1"/>
  <c r="L8" i="28" a="1"/>
  <c r="L8" i="28" l="1"/>
  <c r="K8" i="28" a="1"/>
  <c r="K8" i="28" l="1"/>
  <c r="M7" i="28" a="1"/>
  <c r="M7" i="28" l="1"/>
  <c r="L7" i="28" a="1"/>
  <c r="L7" i="28" l="1"/>
  <c r="K7" i="28" a="1"/>
  <c r="K7" i="28" l="1"/>
  <c r="M6" i="28" a="1"/>
  <c r="M6" i="28" l="1"/>
  <c r="L6" i="28" a="1"/>
  <c r="L6" i="28" l="1"/>
  <c r="K6" i="28" a="1"/>
  <c r="K6" i="28" l="1"/>
  <c r="M5" i="28" a="1"/>
  <c r="M5" i="28" l="1"/>
  <c r="L5" i="28" a="1"/>
  <c r="L5" i="28" l="1"/>
  <c r="K5" i="28" a="1"/>
  <c r="K5" i="28" l="1"/>
  <c r="M4" i="28" a="1"/>
  <c r="M4" i="28" l="1"/>
  <c r="L4" i="28" a="1"/>
  <c r="L4" i="28" l="1"/>
  <c r="K4" i="28" a="1"/>
  <c r="K4" i="28" l="1"/>
  <c r="M3" i="28" a="1"/>
  <c r="M3" i="28" l="1"/>
  <c r="L3" i="28" a="1"/>
  <c r="L3" i="28" l="1"/>
  <c r="K3" i="28" a="1"/>
  <c r="K3" i="28" l="1"/>
  <c r="H23" i="28" a="1"/>
  <c r="H23" i="28" l="1"/>
  <c r="G23" i="28" a="1"/>
  <c r="G23" i="28" l="1"/>
  <c r="H22" i="28" a="1"/>
  <c r="H22" i="28" l="1"/>
  <c r="G22" i="28" a="1"/>
  <c r="G22" i="28" l="1"/>
  <c r="H21" i="28" a="1"/>
  <c r="H21" i="28" l="1"/>
  <c r="G21" i="28" a="1"/>
  <c r="G21" i="28" l="1"/>
  <c r="H20" i="28" a="1"/>
  <c r="H20" i="28" l="1"/>
  <c r="G20" i="28" a="1"/>
  <c r="G20" i="28" l="1"/>
  <c r="H19" i="28" a="1"/>
  <c r="H19" i="28" l="1"/>
  <c r="G19" i="28" a="1"/>
  <c r="G19" i="28" l="1"/>
  <c r="H18" i="28" a="1"/>
  <c r="H18" i="28" l="1"/>
  <c r="G18" i="28" a="1"/>
  <c r="G18" i="28" l="1"/>
  <c r="H17" i="28" a="1"/>
  <c r="H17" i="28" l="1"/>
  <c r="G17" i="28" a="1"/>
  <c r="G17" i="28" l="1"/>
  <c r="H16" i="28" a="1"/>
  <c r="H16" i="28" l="1"/>
  <c r="G16" i="28" a="1"/>
  <c r="G16" i="28" l="1"/>
  <c r="H15" i="28" a="1"/>
  <c r="H15" i="28" l="1"/>
  <c r="G15" i="28" a="1"/>
  <c r="G15" i="28" l="1"/>
  <c r="H14" i="28" a="1"/>
  <c r="H14" i="28" l="1"/>
  <c r="G14" i="28" a="1"/>
  <c r="G14" i="28" l="1"/>
  <c r="H13" i="28" a="1"/>
  <c r="H13" i="28" l="1"/>
  <c r="G13" i="28" a="1"/>
  <c r="G13" i="28" l="1"/>
  <c r="H12" i="28" a="1"/>
  <c r="H12" i="28" l="1"/>
  <c r="G12" i="28" a="1"/>
  <c r="G12" i="28" l="1"/>
  <c r="H11" i="28" a="1"/>
  <c r="H11" i="28" l="1"/>
  <c r="G11" i="28" a="1"/>
  <c r="G11" i="28" l="1"/>
  <c r="H10" i="28" a="1"/>
  <c r="H10" i="28" l="1"/>
  <c r="G10" i="28" a="1"/>
  <c r="G10" i="28" l="1"/>
  <c r="H9" i="28" a="1"/>
  <c r="H9" i="28" l="1"/>
  <c r="G9" i="28" a="1"/>
  <c r="G9" i="28" l="1"/>
  <c r="H8" i="28" a="1"/>
  <c r="H8" i="28" l="1"/>
  <c r="G8" i="28" a="1"/>
  <c r="G8" i="28" l="1"/>
  <c r="H7" i="28" a="1"/>
  <c r="H7" i="28" l="1"/>
  <c r="G7" i="28" a="1"/>
  <c r="G7" i="28" l="1"/>
  <c r="H6" i="28" a="1"/>
  <c r="H6" i="28" l="1"/>
  <c r="G6" i="28" a="1"/>
  <c r="G6" i="28" l="1"/>
  <c r="H5" i="28" a="1"/>
  <c r="H5" i="28" l="1"/>
  <c r="G5" i="28" a="1"/>
  <c r="G5" i="28" l="1"/>
  <c r="H4" i="28" a="1"/>
  <c r="H4" i="28" l="1"/>
  <c r="G4" i="28" a="1"/>
  <c r="G4" i="28" l="1"/>
  <c r="H3" i="28" a="1"/>
  <c r="H3" i="28" l="1"/>
  <c r="G3" i="28" a="1"/>
  <c r="G3" i="28" l="1"/>
  <c r="E26" i="28" a="1"/>
  <c r="E26" i="28" l="1"/>
  <c r="D26" i="28" a="1"/>
  <c r="D26" i="28" l="1"/>
  <c r="E23" i="28" a="1"/>
  <c r="E23" i="28" l="1"/>
  <c r="D23" i="28" a="1"/>
  <c r="D23" i="28" l="1"/>
  <c r="E22" i="28" a="1"/>
  <c r="E22" i="28" l="1"/>
  <c r="D22" i="28" a="1"/>
  <c r="D22" i="28" l="1"/>
  <c r="E21" i="28" a="1"/>
  <c r="E21" i="28" l="1"/>
  <c r="D21" i="28" a="1"/>
  <c r="D21" i="28" l="1"/>
  <c r="E20" i="28" a="1"/>
  <c r="E20" i="28" l="1"/>
  <c r="D20" i="28" a="1"/>
  <c r="D20" i="28" l="1"/>
  <c r="E19" i="28" a="1"/>
  <c r="E19" i="28" l="1"/>
  <c r="D19" i="28" a="1"/>
  <c r="D19" i="28" l="1"/>
  <c r="E18" i="28" a="1"/>
  <c r="E18" i="28" l="1"/>
  <c r="D18" i="28" a="1"/>
  <c r="D18" i="28" l="1"/>
  <c r="E17" i="28" a="1"/>
  <c r="E17" i="28" l="1"/>
  <c r="D17" i="28" a="1"/>
  <c r="D17" i="28" l="1"/>
  <c r="E16" i="28" a="1"/>
  <c r="E16" i="28" l="1"/>
  <c r="D16" i="28" a="1"/>
  <c r="D16" i="28" l="1"/>
  <c r="E15" i="28" a="1"/>
  <c r="E15" i="28" l="1"/>
  <c r="D15" i="28" a="1"/>
  <c r="D15" i="28" l="1"/>
  <c r="E14" i="28" a="1"/>
  <c r="E14" i="28" l="1"/>
  <c r="D14" i="28" a="1"/>
  <c r="D14" i="28" l="1"/>
  <c r="E13" i="28" a="1"/>
  <c r="E13" i="28" l="1"/>
  <c r="D13" i="28" a="1"/>
  <c r="D13" i="28" l="1"/>
  <c r="E12" i="28" a="1"/>
  <c r="E12" i="28" l="1"/>
  <c r="D12" i="28" a="1"/>
  <c r="D12" i="28" l="1"/>
  <c r="E11" i="28" a="1"/>
  <c r="E11" i="28" l="1"/>
  <c r="D11" i="28" a="1"/>
  <c r="D11" i="28" l="1"/>
  <c r="E10" i="28" a="1"/>
  <c r="E10" i="28" l="1"/>
  <c r="D10" i="28" a="1"/>
  <c r="D10" i="28" l="1"/>
  <c r="E9" i="28" a="1"/>
  <c r="E9" i="28" l="1"/>
  <c r="D9" i="28" a="1"/>
  <c r="D9" i="28" l="1"/>
  <c r="E8" i="28" a="1"/>
  <c r="E8" i="28" l="1"/>
  <c r="D8" i="28" a="1"/>
  <c r="D8" i="28" l="1"/>
  <c r="E7" i="28" a="1"/>
  <c r="E7" i="28" l="1"/>
  <c r="D7" i="28" a="1"/>
  <c r="D7" i="28" l="1"/>
  <c r="E6" i="28" a="1"/>
  <c r="E6" i="28" l="1"/>
  <c r="D6" i="28" a="1"/>
  <c r="D6" i="28" l="1"/>
  <c r="E5" i="28" a="1"/>
  <c r="E5" i="28" l="1"/>
  <c r="D5" i="28" a="1"/>
  <c r="D5" i="28" l="1"/>
  <c r="E4" i="28" a="1"/>
  <c r="E4" i="28" l="1"/>
  <c r="D4" i="28" a="1"/>
  <c r="D4" i="28" l="1"/>
  <c r="E3" i="28" a="1"/>
  <c r="E3" i="28" l="1"/>
  <c r="D3" i="28" a="1"/>
  <c r="D3" i="28" l="1"/>
  <c r="L28" i="1" a="1"/>
  <c r="L28" i="1" l="1"/>
  <c r="K28" i="1" a="1"/>
  <c r="K28" i="1" l="1"/>
  <c r="J28" i="1" a="1"/>
  <c r="J28" i="1" l="1"/>
  <c r="I28" i="1" a="1"/>
  <c r="I28" i="1" l="1"/>
  <c r="H28" i="1" a="1"/>
  <c r="H28" i="1" l="1"/>
  <c r="G28" i="1" a="1"/>
  <c r="G28" i="1" l="1"/>
  <c r="F28" i="1" a="1"/>
  <c r="F28" i="1" l="1"/>
  <c r="L27" i="1" a="1"/>
  <c r="L27" i="1" l="1"/>
  <c r="K27" i="1" a="1"/>
  <c r="K27" i="1" l="1"/>
  <c r="J27" i="1" a="1"/>
  <c r="J27" i="1" l="1"/>
  <c r="I27" i="1" a="1"/>
  <c r="I27" i="1" l="1"/>
  <c r="H27" i="1" a="1"/>
  <c r="H27" i="1" l="1"/>
  <c r="G27" i="1" a="1"/>
  <c r="G27" i="1" l="1"/>
  <c r="F27" i="1" a="1"/>
  <c r="F27" i="1" l="1"/>
  <c r="L23" i="1" a="1"/>
  <c r="L23" i="1" l="1"/>
  <c r="K23" i="1" a="1"/>
  <c r="K23" i="1" l="1"/>
  <c r="I23" i="1" a="1"/>
  <c r="I23" i="1" l="1"/>
  <c r="H23" i="1" a="1"/>
  <c r="H23" i="1" l="1"/>
  <c r="G23" i="1" a="1"/>
  <c r="G23" i="1" l="1"/>
  <c r="J23" i="1" a="1"/>
  <c r="F23" i="1" a="1"/>
  <c r="F23" i="1" l="1"/>
  <c r="J23" i="1"/>
  <c r="L22" i="1" a="1"/>
  <c r="L22" i="1" l="1"/>
  <c r="K22" i="1" a="1"/>
  <c r="K22" i="1" l="1"/>
  <c r="J22" i="1" a="1"/>
  <c r="J22" i="1" l="1"/>
  <c r="I22" i="1" a="1"/>
  <c r="I22" i="1" l="1"/>
  <c r="H22" i="1" a="1"/>
  <c r="H22" i="1" l="1"/>
  <c r="G22" i="1" a="1"/>
  <c r="G22" i="1" l="1"/>
  <c r="F22" i="1" a="1"/>
  <c r="F22" i="1" l="1"/>
  <c r="L21" i="1" a="1"/>
  <c r="L21" i="1" l="1"/>
  <c r="K21" i="1" a="1"/>
  <c r="K21" i="1" l="1"/>
  <c r="J21" i="1" a="1"/>
  <c r="J21" i="1" l="1"/>
  <c r="I21" i="1" a="1"/>
  <c r="I21" i="1" l="1"/>
  <c r="H21" i="1" a="1"/>
  <c r="H21" i="1" l="1"/>
  <c r="G21" i="1" a="1"/>
  <c r="G21" i="1" l="1"/>
  <c r="F21" i="1" a="1"/>
  <c r="F21" i="1" l="1"/>
  <c r="L20" i="1" a="1"/>
  <c r="L20" i="1" l="1"/>
  <c r="K20" i="1" a="1"/>
  <c r="K20" i="1" l="1"/>
  <c r="J20" i="1" a="1"/>
  <c r="J20" i="1" l="1"/>
  <c r="I20" i="1" a="1"/>
  <c r="I20" i="1" l="1"/>
  <c r="H20" i="1" a="1"/>
  <c r="H20" i="1" l="1"/>
  <c r="G20" i="1" a="1"/>
  <c r="G20" i="1" l="1"/>
  <c r="F20" i="1" a="1"/>
  <c r="F20" i="1" l="1"/>
  <c r="L19" i="1" a="1"/>
  <c r="L19" i="1" l="1"/>
  <c r="K19" i="1" a="1"/>
  <c r="K19" i="1" l="1"/>
  <c r="J19" i="1" a="1"/>
  <c r="J19" i="1" l="1"/>
  <c r="I19" i="1" a="1"/>
  <c r="I19" i="1" l="1"/>
  <c r="H19" i="1" a="1"/>
  <c r="H19" i="1" l="1"/>
  <c r="G19" i="1" a="1"/>
  <c r="G19" i="1" l="1"/>
  <c r="F19" i="1" a="1"/>
  <c r="F19" i="1" l="1"/>
  <c r="L18" i="1" a="1"/>
  <c r="L18" i="1" l="1"/>
  <c r="K18" i="1" a="1"/>
  <c r="K18" i="1" l="1"/>
  <c r="I18" i="1" a="1"/>
  <c r="I18" i="1" l="1"/>
  <c r="H18" i="1" a="1"/>
  <c r="H18" i="1" l="1"/>
  <c r="G18" i="1" a="1"/>
  <c r="G18" i="1" l="1"/>
  <c r="J18" i="1" a="1"/>
  <c r="F18" i="1" a="1"/>
  <c r="F18" i="1" l="1"/>
  <c r="J18" i="1"/>
  <c r="L17" i="1" a="1"/>
  <c r="L17" i="1" l="1"/>
  <c r="K17" i="1" a="1"/>
  <c r="K17" i="1" l="1"/>
  <c r="J17" i="1" a="1"/>
  <c r="J17" i="1" l="1"/>
  <c r="I17" i="1" a="1"/>
  <c r="I17" i="1" l="1"/>
  <c r="H17" i="1" a="1"/>
  <c r="H17" i="1" l="1"/>
  <c r="G17" i="1" a="1"/>
  <c r="G17" i="1" l="1"/>
  <c r="F17" i="1" a="1"/>
  <c r="F17" i="1" l="1"/>
  <c r="L16" i="1" a="1"/>
  <c r="L16" i="1" l="1"/>
  <c r="K16" i="1" a="1"/>
  <c r="K16" i="1" l="1"/>
  <c r="J16" i="1" a="1"/>
  <c r="J16" i="1" l="1"/>
  <c r="I16" i="1" a="1"/>
  <c r="I16" i="1" l="1"/>
  <c r="H16" i="1" a="1"/>
  <c r="H16" i="1" l="1"/>
  <c r="G16" i="1" a="1"/>
  <c r="G16" i="1" l="1"/>
  <c r="F16" i="1" a="1"/>
  <c r="F16" i="1" l="1"/>
  <c r="L15" i="1" a="1"/>
  <c r="L15" i="1" l="1"/>
  <c r="K15" i="1" a="1"/>
  <c r="K15" i="1" l="1"/>
  <c r="I15" i="1" a="1"/>
  <c r="I15" i="1" l="1"/>
  <c r="H15" i="1" a="1"/>
  <c r="H15" i="1" l="1"/>
  <c r="G15" i="1" a="1"/>
  <c r="G15" i="1" l="1"/>
  <c r="J15" i="1" a="1"/>
  <c r="F15" i="1" a="1"/>
  <c r="F15" i="1" l="1"/>
  <c r="J15" i="1"/>
  <c r="L14" i="1" a="1"/>
  <c r="L14" i="1" l="1"/>
  <c r="K14" i="1" a="1"/>
  <c r="K14" i="1" l="1"/>
  <c r="J14" i="1" a="1"/>
  <c r="J14" i="1" l="1"/>
  <c r="I14" i="1" a="1"/>
  <c r="I14" i="1" l="1"/>
  <c r="H14" i="1" a="1"/>
  <c r="H14" i="1" l="1"/>
  <c r="G14" i="1" a="1"/>
  <c r="G14" i="1" l="1"/>
  <c r="F14" i="1" a="1"/>
  <c r="F14" i="1" l="1"/>
  <c r="L13" i="1" a="1"/>
  <c r="L13" i="1" l="1"/>
  <c r="K13" i="1" a="1"/>
  <c r="K13" i="1" l="1"/>
  <c r="J13" i="1" a="1"/>
  <c r="J13" i="1" l="1"/>
  <c r="I13" i="1" a="1"/>
  <c r="I13" i="1" l="1"/>
  <c r="H13" i="1" a="1"/>
  <c r="H13" i="1" l="1"/>
  <c r="G13" i="1" a="1"/>
  <c r="G13" i="1" l="1"/>
  <c r="F13" i="1" a="1"/>
  <c r="F13" i="1" l="1"/>
  <c r="L12" i="1" a="1"/>
  <c r="L12" i="1" l="1"/>
  <c r="K12" i="1" a="1"/>
  <c r="K12" i="1" l="1"/>
  <c r="J12" i="1" a="1"/>
  <c r="J12" i="1" l="1"/>
  <c r="I12" i="1" a="1"/>
  <c r="I12" i="1" l="1"/>
  <c r="H12" i="1" a="1"/>
  <c r="H12" i="1" l="1"/>
  <c r="G12" i="1" a="1"/>
  <c r="G12" i="1" l="1"/>
  <c r="F12" i="1" a="1"/>
  <c r="F12" i="1" l="1"/>
  <c r="L11" i="1" a="1"/>
  <c r="L11" i="1" l="1"/>
  <c r="K11" i="1" a="1"/>
  <c r="K11" i="1" l="1"/>
  <c r="J11" i="1" a="1"/>
  <c r="J11" i="1" l="1"/>
  <c r="I11" i="1" a="1"/>
  <c r="I11" i="1" l="1"/>
  <c r="H11" i="1" a="1"/>
  <c r="H11" i="1" l="1"/>
  <c r="G11" i="1" a="1"/>
  <c r="G11" i="1" l="1"/>
  <c r="F11" i="1" a="1"/>
  <c r="F11" i="1" l="1"/>
  <c r="L10" i="1" a="1"/>
  <c r="L10" i="1" l="1"/>
  <c r="K10" i="1" a="1"/>
  <c r="K10" i="1" l="1"/>
  <c r="J10" i="1" a="1"/>
  <c r="J10" i="1" l="1"/>
  <c r="I10" i="1" a="1"/>
  <c r="I10" i="1" l="1"/>
  <c r="H10" i="1" a="1"/>
  <c r="H10" i="1" l="1"/>
  <c r="G10" i="1" a="1"/>
  <c r="G10" i="1" l="1"/>
  <c r="F10" i="1" a="1"/>
  <c r="F10" i="1" l="1"/>
  <c r="L9" i="1" a="1"/>
  <c r="L9" i="1" l="1"/>
  <c r="K9" i="1" a="1"/>
  <c r="K9" i="1" l="1"/>
  <c r="J9" i="1" a="1"/>
  <c r="J9" i="1" l="1"/>
  <c r="I9" i="1" a="1"/>
  <c r="I9" i="1" l="1"/>
  <c r="H9" i="1" a="1"/>
  <c r="H9" i="1" l="1"/>
  <c r="G9" i="1" a="1"/>
  <c r="G9" i="1" l="1"/>
  <c r="F9" i="1" a="1"/>
  <c r="F9" i="1" l="1"/>
  <c r="L8" i="1" a="1"/>
  <c r="L8" i="1" l="1"/>
  <c r="K8" i="1" a="1"/>
  <c r="K8" i="1" l="1"/>
  <c r="J8" i="1" a="1"/>
  <c r="J8" i="1" l="1"/>
  <c r="I8" i="1" a="1"/>
  <c r="I8" i="1" l="1"/>
  <c r="H8" i="1" a="1"/>
  <c r="H8" i="1" l="1"/>
  <c r="G8" i="1" a="1"/>
  <c r="G8" i="1" l="1"/>
  <c r="F8" i="1" a="1"/>
  <c r="F8" i="1" l="1"/>
  <c r="L7" i="1" a="1"/>
  <c r="L7" i="1" l="1"/>
  <c r="K7" i="1" a="1"/>
  <c r="K7" i="1" l="1"/>
  <c r="I7" i="1" a="1"/>
  <c r="I7" i="1" l="1"/>
  <c r="H7" i="1" a="1"/>
  <c r="H7" i="1" l="1"/>
  <c r="G7" i="1" a="1"/>
  <c r="G7" i="1" l="1"/>
  <c r="J7" i="1" a="1"/>
  <c r="F7" i="1" a="1"/>
  <c r="F7" i="1" l="1"/>
  <c r="J7" i="1"/>
  <c r="L6" i="1" a="1"/>
  <c r="L6" i="1" l="1"/>
  <c r="K6" i="1" a="1"/>
  <c r="K6" i="1" l="1"/>
  <c r="J6" i="1" a="1"/>
  <c r="J6" i="1" l="1"/>
  <c r="I6" i="1" a="1"/>
  <c r="I6" i="1" l="1"/>
  <c r="H6" i="1" a="1"/>
  <c r="H6" i="1" l="1"/>
  <c r="G6" i="1" a="1"/>
  <c r="G6" i="1" l="1"/>
  <c r="F6" i="1" a="1"/>
  <c r="F6" i="1" l="1"/>
  <c r="L5" i="1" a="1"/>
  <c r="L5" i="1" l="1"/>
  <c r="K5" i="1" a="1"/>
  <c r="K5" i="1" l="1"/>
  <c r="I5" i="1" a="1"/>
  <c r="I5" i="1" l="1"/>
  <c r="H5" i="1" a="1"/>
  <c r="H5" i="1" l="1"/>
  <c r="G5" i="1" a="1"/>
  <c r="G5" i="1" l="1"/>
  <c r="J5" i="1" a="1"/>
  <c r="F5" i="1" a="1"/>
  <c r="F5" i="1" l="1"/>
  <c r="J5" i="1"/>
  <c r="L4" i="1" a="1"/>
  <c r="L4" i="1" l="1"/>
  <c r="K4" i="1" a="1"/>
  <c r="K4" i="1" l="1"/>
  <c r="J4" i="1" a="1"/>
  <c r="J4" i="1" l="1"/>
  <c r="I4" i="1" a="1"/>
  <c r="I4" i="1" l="1"/>
  <c r="H4" i="1" a="1"/>
  <c r="H4" i="1" l="1"/>
  <c r="G4" i="1" a="1"/>
  <c r="G4" i="1" l="1"/>
  <c r="F4" i="1" a="1"/>
  <c r="F4" i="1" l="1"/>
  <c r="L3" i="1" a="1"/>
  <c r="L3" i="1" l="1"/>
  <c r="K3" i="1" a="1"/>
  <c r="K3" i="1" l="1"/>
  <c r="J3" i="1" a="1"/>
  <c r="J3" i="1" l="1"/>
  <c r="I3" i="1" a="1"/>
  <c r="I3" i="1" l="1"/>
  <c r="H3" i="1" a="1"/>
  <c r="H3" i="1" l="1"/>
  <c r="G3" i="1" a="1"/>
  <c r="G3" i="1" l="1"/>
  <c r="F3" i="1" a="1"/>
  <c r="F3" i="1" l="1"/>
  <c r="C29" i="55" a="1"/>
  <c r="C29" i="55" l="1"/>
  <c r="C28" i="55" a="1"/>
  <c r="C28" i="55" l="1"/>
  <c r="C27" i="55" a="1"/>
  <c r="C27" i="55" l="1"/>
  <c r="C26" i="55" a="1"/>
  <c r="C26" i="55" l="1"/>
  <c r="C25" i="55" a="1"/>
  <c r="C25" i="55" l="1"/>
  <c r="C24" i="55" a="1"/>
  <c r="C24" i="55" l="1"/>
  <c r="C23" i="55" a="1"/>
  <c r="C23" i="55" l="1"/>
  <c r="C22" i="55" a="1"/>
  <c r="C22" i="55" l="1"/>
  <c r="C21" i="55" a="1"/>
  <c r="C21" i="55" l="1"/>
  <c r="C20" i="55" a="1"/>
  <c r="C20" i="55" l="1"/>
  <c r="C19" i="55" a="1"/>
  <c r="C19" i="55" l="1"/>
  <c r="C18" i="55" a="1"/>
  <c r="C18" i="55" l="1"/>
  <c r="C17" i="55" a="1"/>
  <c r="C17" i="55" l="1"/>
  <c r="C16" i="55" a="1"/>
  <c r="C16" i="55" l="1"/>
  <c r="C15" i="55" a="1"/>
  <c r="C15" i="55" l="1"/>
  <c r="C14" i="55" a="1"/>
  <c r="C14" i="55" l="1"/>
  <c r="C13" i="55" a="1"/>
  <c r="C13" i="55" l="1"/>
  <c r="C12" i="55" a="1"/>
  <c r="C12" i="55" l="1"/>
  <c r="C11" i="55" a="1"/>
  <c r="C11" i="55" l="1"/>
  <c r="C10" i="55" a="1"/>
  <c r="C10" i="55" l="1"/>
  <c r="C9" i="55" a="1"/>
  <c r="C9" i="55" l="1"/>
  <c r="H2" i="48" l="1"/>
  <c r="H1" i="48"/>
  <c r="L3" i="48" a="1"/>
  <c r="L26" i="48" a="1"/>
  <c r="H3" i="48" a="1"/>
  <c r="H26" i="48" a="1"/>
  <c r="K3" i="48" a="1"/>
  <c r="K26" i="48" a="1"/>
  <c r="K26" i="48" l="1"/>
  <c r="K3" i="48"/>
  <c r="H26" i="48"/>
  <c r="H3" i="48"/>
  <c r="L26" i="48"/>
  <c r="L3" i="48"/>
  <c r="Y2" i="12"/>
  <c r="K27" i="48" a="1"/>
  <c r="K28" i="48" a="1"/>
  <c r="H27" i="48" a="1"/>
  <c r="H28" i="48" a="1"/>
  <c r="H4" i="48" a="1"/>
  <c r="H5" i="48" a="1"/>
  <c r="H6" i="48" a="1"/>
  <c r="H7" i="48" a="1"/>
  <c r="H8" i="48" a="1"/>
  <c r="H9" i="48" a="1"/>
  <c r="H10" i="48" a="1"/>
  <c r="H11" i="48" a="1"/>
  <c r="H12" i="48" a="1"/>
  <c r="H13" i="48" a="1"/>
  <c r="H14" i="48" a="1"/>
  <c r="H15" i="48" a="1"/>
  <c r="H16" i="48" a="1"/>
  <c r="H17" i="48" a="1"/>
  <c r="H18" i="48" a="1"/>
  <c r="H19" i="48" a="1"/>
  <c r="H20" i="48" a="1"/>
  <c r="H21" i="48" a="1"/>
  <c r="H22" i="48" a="1"/>
  <c r="H23" i="48" a="1"/>
  <c r="H24" i="48" a="1"/>
  <c r="L4" i="48" a="1"/>
  <c r="L5" i="48" a="1"/>
  <c r="L6" i="48" a="1"/>
  <c r="L7" i="48" a="1"/>
  <c r="L8" i="48" a="1"/>
  <c r="L9" i="48" a="1"/>
  <c r="L10" i="48" a="1"/>
  <c r="L11" i="48" a="1"/>
  <c r="L12" i="48" a="1"/>
  <c r="L13" i="48" a="1"/>
  <c r="L14" i="48" a="1"/>
  <c r="L15" i="48" a="1"/>
  <c r="L16" i="48" a="1"/>
  <c r="L17" i="48" a="1"/>
  <c r="L18" i="48" a="1"/>
  <c r="L19" i="48" a="1"/>
  <c r="L20" i="48" a="1"/>
  <c r="L21" i="48" a="1"/>
  <c r="L22" i="48" a="1"/>
  <c r="L23" i="48" a="1"/>
  <c r="L24" i="48" a="1"/>
  <c r="K4" i="48" a="1"/>
  <c r="K5" i="48" a="1"/>
  <c r="K6" i="48" a="1"/>
  <c r="K7" i="48" a="1"/>
  <c r="K8" i="48" a="1"/>
  <c r="K9" i="48" a="1"/>
  <c r="K10" i="48" a="1"/>
  <c r="K11" i="48" a="1"/>
  <c r="K12" i="48" a="1"/>
  <c r="K13" i="48" a="1"/>
  <c r="K14" i="48" a="1"/>
  <c r="K15" i="48" a="1"/>
  <c r="K16" i="48" a="1"/>
  <c r="K17" i="48" a="1"/>
  <c r="K18" i="48" a="1"/>
  <c r="K19" i="48" a="1"/>
  <c r="K20" i="48" a="1"/>
  <c r="K21" i="48" a="1"/>
  <c r="K22" i="48" a="1"/>
  <c r="K23" i="48" a="1"/>
  <c r="K24" i="48" a="1"/>
  <c r="L27" i="48" a="1"/>
  <c r="L28" i="48" a="1"/>
  <c r="L28" i="48" l="1"/>
  <c r="L27" i="48"/>
  <c r="K24" i="48"/>
  <c r="K23" i="48"/>
  <c r="K22" i="48"/>
  <c r="K21" i="48"/>
  <c r="K20" i="48"/>
  <c r="K19" i="48"/>
  <c r="K18" i="48"/>
  <c r="K17" i="48"/>
  <c r="K16" i="48"/>
  <c r="K15" i="48"/>
  <c r="K14" i="48"/>
  <c r="K13" i="48"/>
  <c r="K12" i="48"/>
  <c r="K11" i="48"/>
  <c r="K10" i="48"/>
  <c r="K9" i="48"/>
  <c r="K8" i="48"/>
  <c r="K7" i="48"/>
  <c r="K6" i="48"/>
  <c r="K5" i="48"/>
  <c r="K4" i="48"/>
  <c r="L24" i="48"/>
  <c r="L23" i="48"/>
  <c r="L22" i="48"/>
  <c r="L21" i="48"/>
  <c r="L20" i="48"/>
  <c r="L19" i="48"/>
  <c r="L18" i="48"/>
  <c r="L17" i="48"/>
  <c r="L16" i="48"/>
  <c r="L15" i="48"/>
  <c r="L14" i="48"/>
  <c r="L13" i="48"/>
  <c r="L12" i="48"/>
  <c r="L11" i="48"/>
  <c r="L10" i="48"/>
  <c r="L9" i="48"/>
  <c r="L8" i="48"/>
  <c r="L7" i="48"/>
  <c r="L6" i="48"/>
  <c r="L5" i="48"/>
  <c r="L4" i="48"/>
  <c r="H24" i="48"/>
  <c r="H23" i="48"/>
  <c r="H22" i="48"/>
  <c r="H21" i="48"/>
  <c r="H20" i="48"/>
  <c r="H19" i="48"/>
  <c r="H18" i="48"/>
  <c r="H17" i="48"/>
  <c r="H16" i="48"/>
  <c r="H15" i="48"/>
  <c r="H14" i="48"/>
  <c r="H13" i="48"/>
  <c r="H12" i="48"/>
  <c r="H11" i="48"/>
  <c r="H10" i="48"/>
  <c r="H9" i="48"/>
  <c r="H8" i="48"/>
  <c r="H7" i="48"/>
  <c r="H6" i="48"/>
  <c r="H5" i="48"/>
  <c r="H4" i="48"/>
  <c r="H28" i="48"/>
  <c r="H27" i="48"/>
  <c r="K28" i="48"/>
  <c r="K27" i="48"/>
  <c r="AG2" i="12"/>
  <c r="AF2" i="12"/>
  <c r="Y3" i="12" l="1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G2" i="48" l="1"/>
  <c r="G1" i="48"/>
  <c r="N3" i="48" a="1"/>
  <c r="N26" i="48" a="1"/>
  <c r="I3" i="48" a="1"/>
  <c r="I26" i="48" a="1"/>
  <c r="M3" i="48" a="1"/>
  <c r="M26" i="48" a="1"/>
  <c r="M26" i="48" l="1"/>
  <c r="M3" i="48"/>
  <c r="I26" i="48"/>
  <c r="I3" i="48"/>
  <c r="N26" i="48"/>
  <c r="N3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M27" i="48" a="1"/>
  <c r="M28" i="48" a="1"/>
  <c r="M4" i="48" a="1"/>
  <c r="M5" i="48" a="1"/>
  <c r="M6" i="48" a="1"/>
  <c r="M7" i="48" a="1"/>
  <c r="M8" i="48" a="1"/>
  <c r="M9" i="48" a="1"/>
  <c r="M10" i="48" a="1"/>
  <c r="M11" i="48" a="1"/>
  <c r="M12" i="48" a="1"/>
  <c r="M13" i="48" a="1"/>
  <c r="M14" i="48" a="1"/>
  <c r="M15" i="48" a="1"/>
  <c r="M16" i="48" a="1"/>
  <c r="M17" i="48" a="1"/>
  <c r="M18" i="48" a="1"/>
  <c r="M19" i="48" a="1"/>
  <c r="M20" i="48" a="1"/>
  <c r="M21" i="48" a="1"/>
  <c r="M22" i="48" a="1"/>
  <c r="M23" i="48" a="1"/>
  <c r="M24" i="48" a="1"/>
  <c r="I27" i="48" a="1"/>
  <c r="I28" i="48" a="1"/>
  <c r="I4" i="48" a="1"/>
  <c r="I5" i="48" a="1"/>
  <c r="I6" i="48" a="1"/>
  <c r="I7" i="48" a="1"/>
  <c r="I8" i="48" a="1"/>
  <c r="I9" i="48" a="1"/>
  <c r="I10" i="48" a="1"/>
  <c r="I11" i="48" a="1"/>
  <c r="I12" i="48" a="1"/>
  <c r="I13" i="48" a="1"/>
  <c r="I14" i="48" a="1"/>
  <c r="I15" i="48" a="1"/>
  <c r="I16" i="48" a="1"/>
  <c r="I17" i="48" a="1"/>
  <c r="I18" i="48" a="1"/>
  <c r="I19" i="48" a="1"/>
  <c r="I20" i="48" a="1"/>
  <c r="I21" i="48" a="1"/>
  <c r="I22" i="48" a="1"/>
  <c r="I23" i="48" a="1"/>
  <c r="I24" i="48" a="1"/>
  <c r="N27" i="48" a="1"/>
  <c r="N28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N24" i="48" l="1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N28" i="48"/>
  <c r="N27" i="48"/>
  <c r="I24" i="48"/>
  <c r="J24" i="48" s="1"/>
  <c r="I23" i="48"/>
  <c r="J23" i="48" s="1"/>
  <c r="I22" i="48"/>
  <c r="I21" i="48"/>
  <c r="J21" i="48" s="1"/>
  <c r="I20" i="48"/>
  <c r="J20" i="48" s="1"/>
  <c r="I19" i="48"/>
  <c r="J19" i="48" s="1"/>
  <c r="I18" i="48"/>
  <c r="J18" i="48" s="1"/>
  <c r="I17" i="48"/>
  <c r="J17" i="48" s="1"/>
  <c r="I16" i="48"/>
  <c r="J16" i="48" s="1"/>
  <c r="I15" i="48"/>
  <c r="I14" i="48"/>
  <c r="I13" i="48"/>
  <c r="I12" i="48"/>
  <c r="I11" i="48"/>
  <c r="I10" i="48"/>
  <c r="I9" i="48"/>
  <c r="I8" i="48"/>
  <c r="J8" i="48" s="1"/>
  <c r="I7" i="48"/>
  <c r="J7" i="48" s="1"/>
  <c r="I6" i="48"/>
  <c r="J6" i="48" s="1"/>
  <c r="I5" i="48"/>
  <c r="I4" i="48"/>
  <c r="J4" i="48" s="1"/>
  <c r="I28" i="48"/>
  <c r="J28" i="48" s="1"/>
  <c r="I27" i="48"/>
  <c r="J27" i="48" s="1"/>
  <c r="M24" i="48"/>
  <c r="M23" i="48"/>
  <c r="M22" i="48"/>
  <c r="M21" i="48"/>
  <c r="M20" i="48"/>
  <c r="M19" i="48"/>
  <c r="M18" i="48"/>
  <c r="M17" i="48"/>
  <c r="M16" i="48"/>
  <c r="M15" i="48"/>
  <c r="M14" i="48"/>
  <c r="M13" i="48"/>
  <c r="M12" i="48"/>
  <c r="M11" i="48"/>
  <c r="M10" i="48"/>
  <c r="M9" i="48"/>
  <c r="M8" i="48"/>
  <c r="M7" i="48"/>
  <c r="M6" i="48"/>
  <c r="M5" i="48"/>
  <c r="M4" i="48"/>
  <c r="M28" i="48"/>
  <c r="M27" i="48"/>
  <c r="J10" i="48"/>
  <c r="J15" i="48"/>
  <c r="J14" i="48"/>
  <c r="J13" i="48"/>
  <c r="J12" i="48"/>
  <c r="J11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J9" i="48" l="1"/>
  <c r="J5" i="48"/>
  <c r="J22" i="48"/>
  <c r="O28" i="48"/>
  <c r="O5" i="48" s="1"/>
  <c r="O27" i="48"/>
  <c r="L8" i="56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O23" i="48" l="1"/>
  <c r="O24" i="48"/>
  <c r="O20" i="48"/>
  <c r="O21" i="48"/>
  <c r="O19" i="48"/>
  <c r="O4" i="48"/>
  <c r="O18" i="48"/>
  <c r="O6" i="48"/>
  <c r="O17" i="48"/>
  <c r="O16" i="48"/>
  <c r="O15" i="48"/>
  <c r="O7" i="48"/>
  <c r="O8" i="48"/>
  <c r="O10" i="48"/>
  <c r="O14" i="48"/>
  <c r="O13" i="48"/>
  <c r="O12" i="48"/>
  <c r="O11" i="48"/>
  <c r="O22" i="48"/>
  <c r="O9" i="48"/>
  <c r="P24" i="56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P4" i="48" a="1"/>
  <c r="P4" i="48" s="1"/>
  <c r="AF3" i="12" s="1"/>
  <c r="P8" i="48" a="1"/>
  <c r="P8" i="48" s="1"/>
  <c r="AF7" i="12" s="1"/>
  <c r="P11" i="48" a="1"/>
  <c r="P11" i="48" s="1"/>
  <c r="AF10" i="12" s="1"/>
  <c r="P14" i="48" a="1"/>
  <c r="P14" i="48" s="1"/>
  <c r="AF13" i="12" s="1"/>
  <c r="P17" i="48" a="1"/>
  <c r="P17" i="48" s="1"/>
  <c r="AF16" i="12" s="1"/>
  <c r="P24" i="48" a="1"/>
  <c r="P24" i="48" s="1"/>
  <c r="AF23" i="12" s="1"/>
  <c r="P5" i="48" a="1"/>
  <c r="P5" i="48" s="1"/>
  <c r="AF4" i="12" s="1"/>
  <c r="P12" i="48" a="1"/>
  <c r="P12" i="48" s="1"/>
  <c r="AF11" i="12" s="1"/>
  <c r="P15" i="48" a="1"/>
  <c r="P15" i="48" s="1"/>
  <c r="AF14" i="12" s="1"/>
  <c r="P18" i="48" a="1"/>
  <c r="P18" i="48" s="1"/>
  <c r="AF17" i="12" s="1"/>
  <c r="P21" i="48" a="1"/>
  <c r="P21" i="48" s="1"/>
  <c r="AF20" i="12" s="1"/>
  <c r="P6" i="48" a="1"/>
  <c r="P6" i="48" s="1"/>
  <c r="AF5" i="12" s="1"/>
  <c r="P9" i="48" a="1"/>
  <c r="P9" i="48" s="1"/>
  <c r="AF8" i="12" s="1"/>
  <c r="P16" i="48" a="1"/>
  <c r="P16" i="48" s="1"/>
  <c r="AF15" i="12" s="1"/>
  <c r="P19" i="48" a="1"/>
  <c r="P19" i="48" s="1"/>
  <c r="AF18" i="12" s="1"/>
  <c r="P22" i="48" a="1"/>
  <c r="P22" i="48" s="1"/>
  <c r="AF21" i="12" s="1"/>
  <c r="P7" i="48" a="1"/>
  <c r="P7" i="48" s="1"/>
  <c r="AF6" i="12" s="1"/>
  <c r="P10" i="48" a="1"/>
  <c r="P10" i="48" s="1"/>
  <c r="AF9" i="12" s="1"/>
  <c r="P13" i="48" a="1"/>
  <c r="P13" i="48" s="1"/>
  <c r="AF12" i="12" s="1"/>
  <c r="P20" i="48" a="1"/>
  <c r="P20" i="48" s="1"/>
  <c r="AF19" i="12" s="1"/>
  <c r="P23" i="48" a="1"/>
  <c r="P23" i="48" s="1"/>
  <c r="AF22" i="12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Q20" i="48" a="1"/>
  <c r="Q20" i="48" s="1"/>
  <c r="Q19" i="48" a="1"/>
  <c r="Q19" i="48" s="1"/>
  <c r="Q18" i="48" a="1"/>
  <c r="Q18" i="48" s="1"/>
  <c r="Q23" i="48" a="1"/>
  <c r="Q23" i="48" s="1"/>
  <c r="Q11" i="48" a="1"/>
  <c r="Q11" i="48" s="1"/>
  <c r="Q5" i="48" a="1"/>
  <c r="Q5" i="48" s="1"/>
  <c r="Q12" i="48" a="1"/>
  <c r="Q12" i="48" s="1"/>
  <c r="Q16" i="48" a="1"/>
  <c r="Q16" i="48" s="1"/>
  <c r="Q6" i="48" a="1"/>
  <c r="Q6" i="48" s="1"/>
  <c r="Q13" i="48" a="1"/>
  <c r="Q13" i="48" s="1"/>
  <c r="Q9" i="48" a="1"/>
  <c r="Q9" i="48" s="1"/>
  <c r="Q4" i="48" a="1"/>
  <c r="Q4" i="48" s="1"/>
  <c r="Q15" i="48" a="1"/>
  <c r="Q15" i="48" s="1"/>
  <c r="Q10" i="48" a="1"/>
  <c r="Q10" i="48" s="1"/>
  <c r="Q14" i="48" a="1"/>
  <c r="Q14" i="48" s="1"/>
  <c r="Q24" i="48" a="1"/>
  <c r="Q24" i="48" s="1"/>
  <c r="Q7" i="48" a="1"/>
  <c r="Q7" i="48" s="1"/>
  <c r="Q21" i="48" a="1"/>
  <c r="Q21" i="48" s="1"/>
  <c r="Q17" i="48" a="1"/>
  <c r="Q17" i="48" s="1"/>
  <c r="Q22" i="48" a="1"/>
  <c r="Q22" i="48" s="1"/>
  <c r="Q8" i="48" a="1"/>
  <c r="Q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R6" i="48" l="1"/>
  <c r="AG5" i="12"/>
  <c r="R11" i="48"/>
  <c r="AG10" i="12"/>
  <c r="R19" i="48"/>
  <c r="AG18" i="12"/>
  <c r="R22" i="48"/>
  <c r="AG21" i="12"/>
  <c r="R17" i="48"/>
  <c r="AG16" i="12"/>
  <c r="R21" i="48"/>
  <c r="AG20" i="12"/>
  <c r="R7" i="48"/>
  <c r="AG6" i="12"/>
  <c r="R24" i="48"/>
  <c r="AG23" i="12"/>
  <c r="R14" i="48"/>
  <c r="AG13" i="12"/>
  <c r="R9" i="48"/>
  <c r="AG8" i="12"/>
  <c r="R5" i="48"/>
  <c r="AG4" i="12"/>
  <c r="R18" i="48"/>
  <c r="AG17" i="12"/>
  <c r="R8" i="48"/>
  <c r="AG7" i="12"/>
  <c r="R10" i="48"/>
  <c r="AG9" i="12"/>
  <c r="R13" i="48"/>
  <c r="AG12" i="12"/>
  <c r="R12" i="48"/>
  <c r="AG11" i="12"/>
  <c r="R20" i="48"/>
  <c r="AG19" i="12"/>
  <c r="R15" i="48"/>
  <c r="AG14" i="12"/>
  <c r="R16" i="48"/>
  <c r="AG15" i="12"/>
  <c r="R23" i="48"/>
  <c r="AG22" i="12"/>
  <c r="R4" i="48"/>
  <c r="AG3" i="12"/>
  <c r="R124" i="47" a="1"/>
  <c r="R124" i="47" s="1"/>
  <c r="R125" i="47" a="1"/>
  <c r="R125" i="47" s="1"/>
  <c r="R127" i="47" a="1"/>
  <c r="R127" i="47" s="1"/>
  <c r="S15" i="48" l="1" a="1"/>
  <c r="S15" i="48" s="1"/>
  <c r="S9" i="48" a="1"/>
  <c r="S9" i="48" s="1"/>
  <c r="S13" i="48" a="1"/>
  <c r="S13" i="48" s="1"/>
  <c r="S20" i="48" a="1"/>
  <c r="S20" i="48" s="1"/>
  <c r="S24" i="48" a="1"/>
  <c r="S24" i="48" s="1"/>
  <c r="S4" i="48" a="1"/>
  <c r="S4" i="48" s="1"/>
  <c r="S23" i="48" a="1"/>
  <c r="S23" i="48" s="1"/>
  <c r="S21" i="48" a="1"/>
  <c r="S21" i="48" s="1"/>
  <c r="S10" i="48" a="1"/>
  <c r="S10" i="48" s="1"/>
  <c r="S8" i="48" a="1"/>
  <c r="S8" i="48" s="1"/>
  <c r="S7" i="48" a="1"/>
  <c r="S7" i="48" s="1"/>
  <c r="S18" i="48" a="1"/>
  <c r="S18" i="48" s="1"/>
  <c r="S5" i="48" a="1"/>
  <c r="S5" i="48" s="1"/>
  <c r="S6" i="48" a="1"/>
  <c r="S6" i="48" s="1"/>
  <c r="S19" i="48" a="1"/>
  <c r="S19" i="48" s="1"/>
  <c r="S17" i="48" a="1"/>
  <c r="S17" i="48" s="1"/>
  <c r="S11" i="48" a="1"/>
  <c r="S11" i="48" s="1"/>
  <c r="S16" i="48" a="1"/>
  <c r="S16" i="48" s="1"/>
  <c r="S14" i="48" a="1"/>
  <c r="S14" i="48" s="1"/>
  <c r="S22" i="48" a="1"/>
  <c r="S22" i="48" s="1"/>
  <c r="S12" i="48" a="1"/>
  <c r="S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F12" i="49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5" i="40" s="1"/>
  <c r="AJ8" i="12" a="1"/>
  <c r="AJ8" i="12" s="1"/>
  <c r="J20" i="40" s="1"/>
  <c r="AJ15" i="12" a="1"/>
  <c r="AJ15" i="12" s="1"/>
  <c r="J15" i="40" s="1"/>
  <c r="AJ22" i="12" a="1"/>
  <c r="AJ22" i="12" s="1"/>
  <c r="J23" i="40" s="1"/>
  <c r="AJ6" i="12" a="1"/>
  <c r="AJ6" i="12" s="1"/>
  <c r="J16" i="40" s="1"/>
  <c r="AJ19" i="12" a="1"/>
  <c r="AJ19" i="12" s="1"/>
  <c r="J21" i="40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6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2" i="40" s="1"/>
  <c r="AJ11" i="12" a="1"/>
  <c r="AJ11" i="12" s="1"/>
  <c r="J19" i="40" s="1"/>
  <c r="AJ21" i="12" a="1"/>
  <c r="AJ21" i="12" s="1"/>
  <c r="J12" i="40" s="1"/>
  <c r="AJ5" i="12" a="1"/>
  <c r="AJ5" i="12" s="1"/>
  <c r="J27" i="40" s="1"/>
  <c r="AJ20" i="12" a="1"/>
  <c r="AJ20" i="12" s="1"/>
  <c r="J24" i="40" s="1"/>
  <c r="M16" i="40" l="1"/>
  <c r="M25" i="40"/>
  <c r="J11" i="49"/>
  <c r="F13" i="55"/>
  <c r="J13" i="55" s="1"/>
  <c r="F18" i="55"/>
  <c r="J18" i="55" s="1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M18" i="40"/>
  <c r="M9" i="40"/>
  <c r="M12" i="40"/>
  <c r="M19" i="40"/>
  <c r="M22" i="40"/>
  <c r="M8" i="40"/>
  <c r="M7" i="40"/>
  <c r="M24" i="40"/>
  <c r="M11" i="40"/>
  <c r="M23" i="40"/>
  <c r="M27" i="40"/>
  <c r="J22" i="49" l="1"/>
  <c r="F10" i="55"/>
  <c r="J10" i="55" s="1"/>
  <c r="J16" i="49"/>
  <c r="F12" i="55"/>
  <c r="J12" i="55" s="1"/>
  <c r="M20" i="40"/>
  <c r="J19" i="49"/>
  <c r="F14" i="55"/>
  <c r="J14" i="55" s="1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BE08F1B-BC7D-4D7C-8F87-49494BC317DF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Timestamp="1711957026"&gt;&lt;FQL&gt;&lt;Q&gt;FC0000ZA^FG_MCAP_IDX(0,,,USD)&lt;/Q&gt;&lt;R&gt;1&lt;/R&gt;&lt;C&gt;1&lt;/C&gt;&lt;D xsi:type="xsd:double"&gt;296147.03&lt;/D&gt;&lt;/FQL&gt;&lt;FQL&gt;&lt;Q&gt;FC0000US^FMA_MCAP(0,,,USD,"PORTAGG")&lt;/Q&gt;&lt;R&gt;1&lt;/R&gt;&lt;C&gt;1&lt;/C&gt;&lt;D xsi:type="xsd:double"&gt;55126410&lt;/D&gt;&lt;/FQL&gt;&lt;FQL&gt;&lt;Q&gt;FC0000GB^FMA_MCAP(0,,,USD,"PORTAGG")&lt;/Q&gt;&lt;R&gt;1&lt;/R&gt;&lt;C&gt;1&lt;/C&gt;&lt;D xsi:type="xsd:double"&gt;3146868.8&lt;/D&gt;&lt;/FQL&gt;&lt;FQL&gt;&lt;Q&gt;FC0000CH^FMA_MCAP(0,,,USD,"PORTAGG")&lt;/Q&gt;&lt;R&gt;1&lt;/R&gt;&lt;C&gt;1&lt;/C&gt;&lt;D xsi:type="xsd:double"&gt;2135351.5&lt;/D&gt;&lt;/FQL&gt;&lt;FQL&gt;&lt;Q&gt;FC0000JP^FMA_MCAP(0,,,USD,"PORTAGG")&lt;/Q&gt;&lt;R&gt;1&lt;/R&gt;&lt;C&gt;1&lt;/C&gt;&lt;D xsi:type="xsd:double"&gt;6728529.5&lt;/D&gt;&lt;/FQL&gt;&lt;FQL&gt;&lt;Q&gt;FC0000DE^FMA_MCAP(0,,,USD,"PORTAGG")&lt;/Q&gt;&lt;R&gt;1&lt;/R&gt;&lt;C&gt;1&lt;/C&gt;&lt;D xsi:type="xsd:double"&gt;2337932&lt;/D&gt;&lt;/FQL&gt;&lt;FQL&gt;&lt;Q&gt;FC0000CA^FMA_MCAP(0,,,USD,"PORTAGG")&lt;/Q&gt;&lt;R&gt;1&lt;/R&gt;&lt;C&gt;1&lt;/C&gt;&lt;D xsi:type="xsd:double"&gt;2745436.3&lt;/D&gt;&lt;/FQL&gt;&lt;FQL&gt;&lt;Q&gt;FC0000AU^FMA_MCAP(0,,,USD,"PORTAGG")&lt;/Q&gt;&lt;R&gt;1&lt;/R&gt;&lt;C&gt;1&lt;/C&gt;&lt;D xsi:type="xsd:double"&gt;1688726.3&lt;/D&gt;&lt;/FQL&gt;&lt;FQL&gt;&lt;Q&gt;FC0000NZ^FMA_MCAP(0,,,USD,"PORTAGG")&lt;/Q&gt;&lt;R&gt;1&lt;/R&gt;&lt;C&gt;1&lt;/C&gt;&lt;D xsi:type="xsd:double"&gt;92016.5&lt;/D&gt;&lt;/FQL&gt;&lt;FQL&gt;&lt;Q&gt;FC0000SA^FMA_MCAP(0,,,USD,"PORTAGG")&lt;/Q&gt;&lt;R&gt;1&lt;/R&gt;&lt;C&gt;1&lt;/C&gt;&lt;D xsi:type="xsd:double"&gt;2934085.8&lt;/D&gt;&lt;/FQL&gt;&lt;FQL&gt;&lt;Q&gt;FTSEWIVNXXXX^FMA_MCAP(0,,,USD,"PORTAGG")&lt;/Q&gt;&lt;R&gt;1&lt;/R&gt;&lt;C&gt;1&lt;/C&gt;&lt;D xsi:type="xsd:double"&gt;25966.138769&lt;/D&gt;&lt;/FQL&gt;&lt;FQL&gt;&lt;Q&gt;FC0000AE^FMA_MCAP(0,,,USD,"PORTAGG")&lt;/Q&gt;&lt;R&gt;1&lt;/R&gt;&lt;C&gt;1&lt;/C&gt;&lt;D xsi:type="xsd:double"&gt;894763.1&lt;/D&gt;&lt;/FQL&gt;&lt;FQL&gt;&lt;Q&gt;FC0000TR^FMA_MCAP(0,,,USD,"PORTAGG")&lt;/Q&gt;&lt;R&gt;1&lt;/R&gt;&lt;C&gt;1&lt;/C&gt;&lt;D xsi:type="xsd:double"&gt;365322.13&lt;/D&gt;&lt;/FQL&gt;&lt;FQL&gt;&lt;Q&gt;SET-BKK^FMA_MCAP(0,,,USD,"PORTAGG")&lt;/Q&gt;&lt;R&gt;1&lt;/R&gt;&lt;C&gt;1&lt;/C&gt;&lt;D xsi:type="xsd:double"&gt;465924.646301941&lt;/D&gt;&lt;/FQL&gt;&lt;FQL&gt;&lt;Q&gt;FC0000QA^FMA_MCAP(0,,,USD,"PORTAGG")&lt;/Q&gt;&lt;R&gt;1&lt;/R&gt;&lt;C&gt;1&lt;/C&gt;&lt;D xsi:type="xsd:double"&gt;157004.75&lt;/D&gt;&lt;/FQL&gt;&lt;FQL&gt;&lt;Q&gt;FC0000CN^FMA_MCAP(0,,,USD,"PORTAGG")&lt;/Q&gt;&lt;R&gt;1&lt;/R&gt;&lt;C&gt;1&lt;/C&gt;&lt;D xsi:type="xsd:double"&gt;7558934.5&lt;/D&gt;&lt;/FQL&gt;&lt;FQL&gt;&lt;Q&gt;FC0000IN^FMA_MCAP(0,,,USD,"PORTAGG")&lt;/Q&gt;&lt;R&gt;1&lt;/R&gt;&lt;C&gt;1&lt;/C&gt;&lt;D xsi:type="xsd:double"&gt;4565525.5&lt;/D&gt;&lt;/FQL&gt;&lt;FQL&gt;&lt;Q&gt;FC0000GR^FMA_MCAP(0,,,USD,"PORTAGG")&lt;/Q&gt;&lt;R&gt;1&lt;/R&gt;&lt;C&gt;1&lt;/C&gt;&lt;D xsi:type="xsd:double"&gt;81801.71&lt;/D&gt;&lt;/FQL&gt;&lt;FQL&gt;&lt;Q&gt;FC0000ZA^FMA_MCAP(0,,,USD,"PORTAGG")&lt;/Q&gt;&lt;R&gt;1&lt;/R&gt;&lt;C&gt;1&lt;/C&gt;&lt;D xsi:type="xsd:double"&gt;296147.03&lt;/D&gt;&lt;/FQL&gt;&lt;FQL&gt;&lt;Q&gt;FC0000BR^FMA_MCAP(0,,,USD,"PORTAGG")&lt;/Q&gt;&lt;R&gt;1&lt;/R&gt;&lt;C&gt;1&lt;/C&gt;&lt;D xsi:type="xsd:double"&gt;780078.3&lt;/D&gt;&lt;/FQL&gt;&lt;FQL&gt;&lt;Q&gt;FC0000KR^FMA_MCAP(0,,,USD,"PORTAGG")&lt;/Q&gt;&lt;R&gt;1&lt;/R&gt;&lt;C&gt;1&lt;/C&gt;&lt;D xsi:type="xsd:double"&gt;1948614.5&lt;/D&gt;&lt;/FQL&gt;&lt;FQL&gt;&lt;Q&gt;FC0000MX^FMA_MCAP(0,,,USD,"PORTAGG")&lt;/Q&gt;&lt;R&gt;1&lt;/R&gt;&lt;C&gt;1&lt;/C&gt;&lt;D xsi:type="xsd:double"&gt;548435.7&lt;/D&gt;&lt;/FQL&gt;&lt;FQL&gt;&lt;Q&gt;FC0000TW^FMA_MCAP(0,,,USD,"PORTAGG")&lt;/Q&gt;&lt;R&gt;1&lt;/R&gt;&lt;C&gt;1&lt;/C&gt;&lt;D xsi:type="xsd:double"&gt;2180363.3&lt;/D&gt;&lt;/FQL&gt;&lt;FQL&gt;&lt;Q&gt;FC0000MY^FMA_MCAP(0,,,USD,"PORTAGG")&lt;/Q&gt;&lt;R&gt;1&lt;/R&gt;&lt;C&gt;1&lt;/C&gt;&lt;D xsi:type="xsd:double"&gt;368449.72&lt;/D&gt;&lt;/FQL&gt;&lt;FQL&gt;&lt;Q&gt;FC0000PE^FMA_MCAP(0,,,USD,"PORTAGG")&lt;/Q&gt;&lt;R&gt;1&lt;/R&gt;&lt;C&gt;1&lt;/C&gt;&lt;D xsi:type="xsd:double"&gt;38718.293&lt;/D&gt;&lt;/FQL&gt;&lt;FQL&gt;&lt;Q&gt;FC0000PL^FMA_MCAP(0,,,USD,"PORTAGG")&lt;/Q&gt;&lt;R&gt;1&lt;/R&gt;&lt;C&gt;1&lt;/C&gt;&lt;D xsi:type="xsd:double"&gt;205548.86&lt;/D&gt;&lt;/FQL&gt;&lt;FQL&gt;&lt;Q&gt;FC0000PH^FMA_MCAP(0,,,USD,"PORTAGG")&lt;/Q&gt;&lt;R&gt;1&lt;/R&gt;&lt;C&gt;1&lt;/C&gt;&lt;D xsi:type="xsd:double"&gt;218406.63&lt;/D&gt;&lt;/FQL&gt;&lt;FQL&gt;&lt;Q&gt;FC0000ID^FMA_MCAP(0,,,USD,"PORTAGG")&lt;/Q&gt;&lt;R&gt;1&lt;/R&gt;&lt;C&gt;1&lt;/C&gt;&lt;D xsi:type="xsd:double"&gt;641191.4&lt;/D&gt;&lt;/FQL&gt;&lt;FQL&gt;&lt;Q&gt;FC0000CL^FMA_MCAP(0,,,USD,"PORTAGG")&lt;/Q&gt;&lt;R&gt;1&lt;/R&gt;&lt;C&gt;1&lt;/C&gt;&lt;D xsi:type="xsd:double"&gt;142401.47&lt;/D&gt;&lt;/FQL&gt;&lt;FQL&gt;&lt;Q&gt;CC_ZA^FG_COMPANY_NAME&lt;/Q&gt;&lt;R&gt;1&lt;/R&gt;&lt;C&gt;1&lt;/C&gt;&lt;D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Africa&lt;/D&gt;&lt;/FQL&gt;&lt;FQL&gt;&lt;Q&gt;NQG00809^FMA_MCAP(0,,,USD,"PORTAGG")&lt;/Q&gt;&lt;R&gt;0&lt;/R&gt;&lt;C&gt;0&lt;/C&gt;&lt;/FQL&gt;&lt;FQL&gt;&lt;Q&gt;SPY^FREF_MARKET_VALUE_COMPANY(0,,,USD,,0,,"LEGACY")&lt;/Q&gt;&lt;R&gt;1&lt;/R&gt;&lt;C&gt;1&lt;/C&gt;&lt;D xsi:type="xsd:double"&gt;535718.931047&lt;/D&gt;&lt;/FQL&gt;&lt;FQL&gt;&lt;Q&gt;QQQ^FREF_MARKET_VALUE_COMPANY(0,,,USD,,0,,"LEGACY")&lt;/Q&gt;&lt;R&gt;1&lt;/R&gt;&lt;C&gt;1&lt;/C&gt;&lt;D xsi:type="xsd:double"&gt;259146.4365&lt;/D&gt;&lt;/FQL&gt;&lt;FQL&gt;&lt;Q&gt;EWU^FREF_MARKET_VALUE_COMPANY(0,,,USD,,0,,"LEGACY")&lt;/Q&gt;&lt;R&gt;1&lt;/R&gt;&lt;C&gt;1&lt;/C&gt;&lt;D xsi:type="xsd:double"&gt;2596.539&lt;/D&gt;&lt;/FQL&gt;&lt;FQL&gt;&lt;Q&gt;EWL^FREF_MARKET_VALUE_COMPANY(0,,,USD,,0,,"LEGACY")&lt;/Q&gt;&lt;R&gt;1&lt;/R&gt;&lt;C&gt;1&lt;/C&gt;&lt;D xsi:type="xsd:double"&gt;1100.75&lt;/D&gt;&lt;/FQL&gt;&lt;FQL&gt;&lt;Q&gt;EWJ^FREF_MARKET_VALUE_COMPANY(0,,,USD,,0,,"LEGACY")&lt;/Q&gt;&lt;R&gt;1&lt;/R&gt;&lt;C&gt;1&lt;/C&gt;&lt;D xsi:type="xsd:double"&gt;16685.1975&lt;/D&gt;&lt;/FQL&gt;&lt;FQL&gt;&lt;Q&gt;EWG^FREF_MARKET_VALUE_COMPANY(0,,,USD,,0,,"LEGACY")&lt;/Q&gt;&lt;R&gt;1&lt;/R&gt;&lt;C&gt;1&lt;/C&gt;&lt;D xsi:type="xsd:double"&gt;1000.125&lt;/D&gt;&lt;/FQL&gt;&lt;FQL&gt;&lt;Q&gt;EWC^FREF_MARKET_VALUE_COMPANY(0,,,USD,,0,,"LEGACY")&lt;/Q&gt;&lt;R&gt;1&lt;/R&gt;&lt;C&gt;1&lt;/C&gt;&lt;D xsi:type="xsd:double"&gt;2848.032&lt;/D&gt;&lt;/FQL&gt;&lt;FQL&gt;&lt;Q&gt;EWA^FREF_MARKET_VALUE_COMPANY(0,,,USD,,0,,"LEGACY")&lt;/Q&gt;&lt;R&gt;1&lt;/R&gt;&lt;C&gt;1&lt;/C&gt;&lt;D xsi:type="xsd:double"&gt;1869.228&lt;/D&gt;&lt;/FQL&gt;&lt;FQL&gt;&lt;Q&gt;ENZL^FREF_MARKET_VALUE_COMPANY(0,,,USD,,0,,"LEGACY")&lt;/Q&gt;&lt;R&gt;1&lt;/R&gt;&lt;C&gt;1&lt;/C&gt;&lt;D xsi:type="xsd:double"&gt;88.7055&lt;/D&gt;&lt;/FQL&gt;&lt;FQL&gt;&lt;Q&gt;KSA^FREF_MARKET_VALUE_COMPANY(0,,,USD,,0,,"LEGACY")&lt;/Q&gt;&lt;R&gt;1&lt;/R&gt;&lt;C&gt;1&lt;/C&gt;&lt;D xsi:type="xsd:double"&gt;825.792&lt;/D&gt;&lt;/FQL&gt;&lt;FQL&gt;&lt;Q&gt;VNM^FREF_MARKET_VALUE_COMPANY(0,,,USD,,0,,"LEGACY")&lt;/Q&gt;&lt;R&gt;1&lt;/R&gt;&lt;C&gt;1&lt;/C&gt;&lt;D xsi:type="xsd:double"&gt;565.73&lt;/D&gt;&lt;/FQL&gt;&lt;FQL&gt;&lt;Q&gt;UAE^FREF_MARKET_VALUE_COMPANY(0,,,USD,,0,,"LEGACY")&lt;/Q&gt;&lt;R&gt;1&lt;/R&gt;&lt;C&gt;1&lt;/C&gt;&lt;D xsi:type="xsd:double"&gt;39.933&lt;/D&gt;&lt;/FQL&gt;&lt;FQL&gt;&lt;Q&gt;TUR^FREF_MARKET_VALUE_COMPANY(0,,,USD,,0,,"LEGACY")&lt;/Q&gt;&lt;R&gt;1&lt;/R&gt;&lt;C&gt;1&lt;/C&gt;&lt;D xsi:type="xsd:double"&gt;208.452&lt;/D&gt;&lt;/FQL&gt;&lt;FQL&gt;&lt;Q&gt;SET-BKK^FG_MCAP_IDX(0,,,USD)&lt;/Q&gt;&lt;R&gt;1&lt;/R&gt;&lt;C&gt;1&lt;/C&gt;&lt;D xsi:type="xsd:double"&gt;465924.646301941&lt;/D&gt;&lt;/FQL&gt;&lt;FQL&gt;&lt;Q&gt;QAT^FREF_MARKET_VALUE_COMPANY(0,,,USD,,0,,"LEGACY")&lt;/Q&gt;&lt;R&gt;1&lt;/R&gt;&lt;C&gt;1&lt;/C&gt;&lt;D xsi:type="xsd:double"&gt;80.262&lt;/D&gt;&lt;/FQL&gt;&lt;FQL&gt;&lt;Q&gt;MCHI^FREF_MARKET_VALUE_COMPANY(0,,,USD,,0,,"LEGACY")&lt;/Q&gt;&lt;R&gt;1&lt;/R&gt;&lt;C&gt;1&lt;/C&gt;&lt;D xsi:type="xsd:double"&gt;4942.412&lt;/D&gt;&lt;/FQL&gt;&lt;FQL&gt;&lt;Q&gt;INDA^FREF_MARKET_VALUE_COMPANY(0,,,USD,,0,,"LEGACY")&lt;/Q&gt;&lt;R&gt;1&lt;/R&gt;&lt;C&gt;1&lt;/C&gt;&lt;D xsi:type="xsd:double"&gt;9097.8965&lt;/D&gt;&lt;/FQL&gt;&lt;FQL&gt;&lt;Q&gt;GREK^FREF_MARKET_VALUE_COMPANY(0,,,USD,,0,,"LEGACY")&lt;/Q&gt;&lt;R&gt;1&lt;/R&gt;&lt;C&gt;1&lt;/C&gt;&lt;D xsi:type="xsd:double"&gt;194.29368128&lt;/D&gt;&lt;/FQL&gt;&lt;FQL&gt;&lt;Q&gt;EZA^FREF_MARKET_VALUE_COMPANY(0,,,USD,,0,,"LEGACY")&lt;/Q&gt;&lt;R&gt;1&lt;/R&gt;&lt;C&gt;1&lt;/C&gt;&lt;D xsi:type="xsd:double"&gt;266.356&lt;/D&gt;&lt;/FQL&gt;&lt;FQL&gt;&lt;Q&gt;EWZ^FREF_MARKET_VALUE_COMPANY(0,,,USD,,0,,"LEGACY")&lt;/Q&gt;&lt;R&gt;1&lt;/R&gt;&lt;C&gt;1&lt;/C&gt;&lt;D xsi:type="xsd:double"&gt;5091.561&lt;/D&gt;&lt;/FQL&gt;&lt;FQL&gt;&lt;Q&gt;EWY^FREF_MARKET_VALUE_COMPANY(0,,,USD,,0,,"LEGACY")&lt;/Q&gt;&lt;R&gt;1&lt;/R&gt;&lt;C&gt;1&lt;/C&gt;&lt;D xsi:type="xsd:double"&gt;5127.204&lt;/D&gt;&lt;/FQL&gt;&lt;FQL&gt;&lt;Q&gt;EWW^FREF_MARKET_VALUE_COMPANY(0,,,USD,,0,,"LEGACY")&lt;/Q&gt;&lt;R&gt;1&lt;/R&gt;&lt;C&gt;1&lt;/C&gt;&lt;D xsi:type="xsd:double"&gt;2113.955&lt;/D&gt;&lt;/FQL&gt;&lt;FQL&gt;&lt;Q&gt;EWT^FREF_MARKET_VALUE_COMPANY(0,,,USD,,0,,"LEGACY")&lt;/Q&gt;&lt;R&gt;1&lt;/R&gt;&lt;C&gt;1&lt;/C&gt;&lt;D xsi:type="xsd:double"&gt;4098.856&lt;/D&gt;&lt;/FQL&gt;&lt;FQL&gt;&lt;Q&gt;EWM^FREF_MARKET_VALUE_COMPANY(0,,,USD,,0,,"LEGACY")&lt;/Q&gt;&lt;R&gt;1&lt;/R&gt;&lt;C&gt;1&lt;/C&gt;&lt;D xsi:type="xsd:double"&gt;251.6745&lt;/D&gt;&lt;/FQL&gt;&lt;FQL&gt;&lt;Q&gt;EPU^FREF_MARKET_VALUE_COMPANY(0,,,USD,,0,,"LEGACY")&lt;/Q&gt;&lt;R&gt;1&lt;/R&gt;&lt;C&gt;1&lt;/C&gt;&lt;D xsi:type="xsd:double"&gt;109.676&lt;/D&gt;&lt;/FQL&gt;&lt;FQL&gt;&lt;Q&gt;EPOL^FREF_MARKET_VALUE_COMPANY(0,,,USD,,0,,"LEGACY")&lt;/Q&gt;&lt;R&gt;1&lt;/R&gt;&lt;C&gt;1&lt;/C&gt;&lt;D xsi:type="xsd:double"&gt;300.7725&lt;/D&gt;&lt;/FQL&gt;&lt;FQL&gt;&lt;Q&gt;EPHE^FREF_MARKET_VALUE_COMPANY(0,,,USD,,0,,"LEGACY")&lt;/Q&gt;&lt;R&gt;1&lt;/R&gt;&lt;C&gt;1&lt;/C&gt;&lt;D xsi:type="xsd:double"&gt;128.4795&lt;/D&gt;&lt;/FQL&gt;&lt;FQL&gt;&lt;Q&gt;EIDO^FREF_MARKET_VALUE_COMPANY(0,,,USD,,0,,"LEGACY")&lt;/Q&gt;&lt;R&gt;1&lt;/R&gt;&lt;C&gt;1&lt;/C&gt;&lt;D xsi:type="xsd:double"&gt;500.166&lt;/D&gt;&lt;/FQL&gt;&lt;FQL&gt;&lt;Q&gt;ECH^FREF_MARKET_VALUE_COMPANY(0,,,USD,,0,,"LEGACY")&lt;/Q&gt;&lt;R&gt;1&lt;/R&gt;&lt;C&gt;1&lt;/C&gt;&lt;D xsi:type="xsd:double"&gt;567.2695&lt;/D&gt;&lt;/FQL&gt;&lt;FQL&gt;&lt;Q&gt;CNYA^FREF_MARKET_VALUE_COMPANY(0,,,USD,,0,,"LEGACY")&lt;/Q&gt;&lt;R&gt;1&lt;/R&gt;&lt;C&gt;1&lt;/C&gt;&lt;D xsi:type="xsd:double"&gt;185.5425&lt;/D&gt;&lt;/FQL&gt;&lt;FQL&gt;&lt;Q&gt;NQG00809^FG_COMPANY_NAME&lt;/Q&gt;&lt;R&gt;1&lt;/R&gt;&lt;C&gt;1&lt;/C&gt;&lt;D xsi:type="xsd:string"&gt;Nasdaq South Africa&lt;/D&gt;&lt;/FQL&gt;&lt;FQL&gt;&lt;Q&gt;KSA^FMA_ROE(NTMA,-20AY,NOW,FY,"PORTAGG","MEANR")&lt;/Q&gt;&lt;R&gt;20&lt;/R&gt;&lt;C&gt;1&lt;/C&gt;&lt;D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xsi:type="xsd:double"&gt;11.2305559814687&lt;/D&gt;&lt;D xsi:type="xsd:double"&gt;10.146987054615&lt;/D&gt;&lt;D xsi:type="xsd:double"&gt;12.7997878012912&lt;/D&gt;&lt;D xsi:type="xsd:double"&gt;13.7729696546777&lt;/D&gt;&lt;D xsi:type="xsd:double"&gt;11.7570018859186&lt;/D&gt;&lt;/FQL&gt;&lt;FQL&gt;&lt;Q&gt;VNM^FMA_ROE(NTMA,-20AY,NOW,FY,"PORTAGG","MEANR")&lt;/Q&gt;&lt;R&gt;20&lt;/R&gt;&lt;C&gt;1&lt;/C&gt;&lt;D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xsi:type="xsd:double"&gt;6.76201762500909&lt;/D&gt;&lt;D xsi:type="xsd:double"&gt;11.2349425542518&lt;/D&gt;&lt;D xsi:type="xsd:double"&gt;12.9338493780006&lt;/D&gt;&lt;D xsi:type="xsd:double"&gt;13.2251182283574&lt;/D&gt;&lt;/FQL&gt;&lt;FQL&gt;&lt;Q&gt;TUR^FMA_ROE(NTMA,-20AY,NOW,FY,"PORTAGG","MEANR")&lt;/Q&gt;&lt;R&gt;20&lt;/R&gt;&lt;C&gt;1&lt;/C&gt;&lt;D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xsi:type="xsd:double"&gt;14.9329990327092&lt;/D&gt;&lt;D xsi:type="xsd:double"&gt;12.9820824130698&lt;/D&gt;&lt;D xsi:type="xsd:double"&gt;18.765454277319&lt;/D&gt;&lt;D xsi:type="xsd:double"&gt;24.2079889830433&lt;/D&gt;&lt;D xsi:type="xsd:double"&gt;25.8460094224277&lt;/D&gt;&lt;/FQL&gt;&lt;FQL&gt;&lt;Q&gt;SET-BKK^FMA_ROE(NTMA,-20AY,NOW,FY,"PORTAGG","MEANR")&lt;/Q&gt;&lt;R&gt;20&lt;/R&gt;&lt;C&gt;1&lt;/C&gt;&lt;D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xsi:type="xsd:double"&gt;10.9395949225821&lt;/D&gt;&lt;D xsi:type="xsd:double"&gt;8.38849749984234&lt;/D&gt;&lt;D xsi:type="xsd:double"&gt;9.94747027337216&lt;/D&gt;&lt;D xsi:type="xsd:double"&gt;10.1243577100227&lt;/D&gt;&lt;D xsi:type="xsd:double"&gt;9.34876367428982&lt;/D&gt;&lt;/FQL&gt;&lt;FQL&gt;&lt;Q&gt;QAT^FMA_ROE(NTMA,-20AY,NOW,FY,"PORTAGG","MEANR")&lt;/Q&gt;&lt;R&gt;20&lt;/R&gt;&lt;C&gt;1&lt;/C&gt;&lt;D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xsi:type="xsd:double"&gt;12.8856633615874&lt;/D&gt;&lt;D xsi:type="xsd:double"&gt;12.3575651884321&lt;/D&gt;&lt;D xsi:type="xsd:double"&gt;11.9740205507936&lt;/D&gt;&lt;D xsi:type="xsd:double"&gt;11.5507171156804&lt;/D&gt;&lt;D xsi:type="xsd:double"&gt;11.5584756886064&lt;/D&gt;&lt;/FQL&gt;&lt;FQL&gt;&lt;Q&gt;INDA^FMA_ROE(NTMA,-20AY,NOW,FY,"PORTAGG","MEANR")&lt;/Q&gt;&lt;R&gt;20&lt;/R&gt;&lt;C&gt;1&lt;/C&gt;&lt;D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xsi:type="xsd:double"&gt;16.0713804111224&lt;/D&gt;&lt;/FQL&gt;&lt;FQL&gt;&lt;Q&gt;GREK^FMA_ROE(NTMA,-20AY,NOW,FY,"PORTAGG","MEANR")&lt;/Q&gt;&lt;R&gt;20&lt;/R&gt;&lt;C&gt;1&lt;/C&gt;&lt;D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xsi:type="xsd:double"&gt;13.6185226454453&lt;/D&gt;&lt;D xsi:type="xsd:double"&gt;16.7115371927188&lt;/D&gt;&lt;D xsi:type="xsd:double"&gt;16.932589581546&lt;/D&gt;&lt;D xsi:type="xsd:double"&gt;16.8118349535848&lt;/D&gt;&lt;D xsi:type="xsd:double"&gt;14.5722752976358&lt;/D&gt;&lt;/FQL&gt;&lt;FQL&gt;&lt;Q&gt;EWZ^FMA_ROE(NTMA,-20AY,NOW,FY,"PORTAGG","MEANR")&lt;/Q&gt;&lt;R&gt;20&lt;/R&gt;&lt;C&gt;1&lt;/C&gt;&lt;D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xsi:type="xsd:double"&gt;14.522736175078&lt;/D&gt;&lt;D xsi:type="xsd:double"&gt;16.6003945827785&lt;/D&gt;&lt;D xsi:type="xsd:double"&gt;20.3536752391605&lt;/D&gt;&lt;D xsi:type="xsd:double"&gt;19.4075515646327&lt;/D&gt;&lt;D xsi:type="xsd:double"&gt;18.6306963712728&lt;/D&gt;&lt;/FQL&gt;&lt;FQL&gt;&lt;Q&gt;EWY^FMA_ROE(NTMA,-20AY,NOW,FY,"PORTAGG","MEANR")&lt;/Q&gt;&lt;R&gt;20&lt;/R&gt;&lt;C&gt;1&lt;/C&gt;&lt;D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xsi:type="xsd:double"&gt;8.90185242621126&lt;/D&gt;&lt;/FQL&gt;&lt;FQL&gt;&lt;Q&gt;EWW^FMA_ROE(NTMA,-20AY,NOW,FY,"PORTAGG","MEANR")&lt;/Q&gt;&lt;R&gt;20&lt;/R&gt;&lt;C&gt;1&lt;/C&gt;&lt;D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xsi:type="xsd:double"&gt;13.6990100680018&lt;/D&gt;&lt;/FQL&gt;&lt;FQL&gt;&lt;Q&gt;EWT^FMA_ROE(NTMA,-20AY,NOW,FY,"PORTAGG","MEANR")&lt;/Q&gt;&lt;R&gt;20&lt;/R&gt;&lt;C&gt;1&lt;/C&gt;&lt;D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xsi:type="xsd:double"&gt;10.8983134823893&lt;/D&gt;&lt;D xsi:type="xsd:double"&gt;11.6209108675926&lt;/D&gt;&lt;D xsi:type="xsd:double"&gt;14.724411980088&lt;/D&gt;&lt;D xsi:type="xsd:double"&gt;12.9407920839874&lt;/D&gt;&lt;D xsi:type="xsd:double"&gt;11.9152161134332&lt;/D&gt;&lt;/FQL&gt;&lt;FQL&gt;&lt;Q&gt;EWM^FMA_ROE(NTMA,-20AY,NOW,FY,"PORTAGG","MEANR")&lt;/Q&gt;&lt;R&gt;20&lt;/R&gt;&lt;C&gt;1&lt;/C&gt;&lt;D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xsi:type="xsd:double"&gt;12.0539318289059&lt;/D&gt;&lt;D xsi:type="xsd:double"&gt;8.91575729825207&lt;/D&gt;&lt;D xsi:type="xsd:double"&gt;9.59945410192867&lt;/D&gt;&lt;D xsi:type="xsd:double"&gt;10.6731246353468&lt;/D&gt;&lt;D xsi:type="xsd:double"&gt;11.9407094450334&lt;/D&gt;&lt;/FQL&gt;&lt;FQL&gt;&lt;Q&gt;EIDO^FMA_ROE(NTMA,-20AY,NOW,FY,"PORTAGG","MEANR")&lt;/Q&gt;&lt;R&gt;20&lt;/R&gt;&lt;C&gt;1&lt;/C&gt;&lt;D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xsi:type="xsd:double"&gt;14.4300103266056&lt;/D&gt;&lt;D xsi:type="xsd:double"&gt;11.4814604290421&lt;/D&gt;&lt;D xsi:type="xsd:double"&gt;13.6928560240483&lt;/D&gt;&lt;D xsi:type="xsd:double"&gt;15.6524440836665&lt;/D&gt;&lt;D xsi:type="xsd:double"&gt;14.023409817903&lt;/D&gt;&lt;/FQL&gt;&lt;FQL&gt;&lt;Q&gt;ECH^FMA_ROE(NTMA,-20AY,NOW,FY,"PORTAGG","MEANR")&lt;/Q&gt;&lt;R&gt;20&lt;/R&gt;&lt;C&gt;1&lt;/C&gt;&lt;D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xsi:type="xsd:double"&gt;12.7874449833902&lt;/D&gt;&lt;D xsi:type="xsd:double"&gt;13.7800684317394&lt;/D&gt;&lt;/FQL&gt;&lt;FQL&gt;&lt;Q&gt;CNYA^FMA_ROE(NTMA,-20AY,NOW,FY,"PORTAGG","MEANR")&lt;/Q&gt;&lt;R&gt;20&lt;/R&gt;&lt;C&gt;1&lt;/C&gt;&lt;D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xsi:type="xsd:double"&gt;13.4756717155871&lt;/D&gt;&lt;D xsi:type="xsd:double"&gt;12.9923016393565&lt;/D&gt;&lt;D xsi:type="xsd:double"&gt;13.7666448363476&lt;/D&gt;&lt;D xsi:type="xsd:double"&gt;13.371191955749&lt;/D&gt;&lt;D xsi:type="xsd:double"&gt;12.0220612956643&lt;/D&gt;&lt;/FQL&gt;&lt;FQL&gt;&lt;Q&gt;EWM^JULIAN(FMA_ROE(NTMA,-20AY,NOW,FY,"PORTAGG","MEANR").DATES)&lt;/Q&gt;&lt;R&gt;20&lt;/R&gt;&lt;C&gt;1&lt;/C&gt;&lt;D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xsi:type="xsd:double"&gt;6.0028777&lt;/D&gt;&lt;/FQL&gt;&lt;FQL&gt;&lt;Q&gt;TRYCN10Y-FDS^FG_YIELD(-10AY,0,Y,,"YTM")&lt;/Q&gt;&lt;R&gt;10&lt;/R&gt;&lt;C&gt;1&lt;/C&gt;&lt;D xsi:type="xsd:double"&gt;3.653331&lt;/D&gt;&lt;D xsi:type="xsd:double"&gt;2.901145&lt;/D&gt;&lt;D xsi:type="xsd:double"&gt;</t>
        </r>
      </text>
    </comment>
    <comment ref="A2" authorId="0" shapeId="0" xr:uid="{950C3F0E-5973-4989-B92C-6C7B09D0A02C}">
      <text>
        <r>
          <rPr>
            <b/>
            <sz val="9"/>
            <color indexed="81"/>
            <rFont val="Tahoma"/>
            <family val="2"/>
          </rPr>
          <t>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xsi:type="xsd:long"&gt;45289&lt;/D&gt;&lt;/FQL&gt;&lt;FQL&gt;&lt;Q&gt;CAGDPY@SA^EE_ACTUAL_ANNUAL(MED,+1)&lt;/Q&gt;&lt;R&gt;1&lt;/R&gt;&lt;C&gt;1&lt;/C&gt;&lt;D xsi:type="xsd:double"&gt;4.8&lt;/D&gt;&lt;/FQL&gt;&lt;FQL&gt;&lt;Q&gt;CAGDPY@SA^EE_ACTUAL_ANNUAL(MED,0)&lt;/Q&gt;&lt;R&gt;1&lt;/R&gt;&lt;C&gt;1&lt;/C&gt;&lt;D xsi:type="xsd:double"&gt;3.19136442056759&lt;/D&gt;&lt;/FQL&gt;&lt;FQL&gt;&lt;Q&gt;CAGDPY@VN^EE_ACTUAL_ANNUAL(MED,+1)&lt;/Q&gt;&lt;R&gt;0&lt;/R&gt;&lt;C&gt;0&lt;/C&gt;&lt;/FQL&gt;&lt;FQL&gt;&lt;Q&gt;CAGDPY@VN^EE_ACTUAL_ANNUAL(MED,0)&lt;/Q&gt;&lt;R&gt;0&lt;/R&gt;&lt;C&gt;0&lt;/C&gt;&lt;/FQL&gt;&lt;FQL&gt;&lt;Q&gt;CAGDPY@AE^EE_ACTUAL_ANNUAL(MED,+1)&lt;/Q&gt;&lt;R&gt;1&lt;/R&gt;&lt;C&gt;1&lt;/C&gt;&lt;D xsi:type="xsd:double"&gt;15.3&lt;/D&gt;&lt;/FQL&gt;&lt;FQL&gt;&lt;Q&gt;CAGDPY@AE^EE_ACTUAL_ANNUAL(MED,0)&lt;/Q&gt;&lt;R&gt;1&lt;/R&gt;&lt;C&gt;1&lt;/C&gt;&lt;D xsi:type="xsd:double"&gt;14.9&lt;/D&gt;&lt;/FQL&gt;&lt;FQL&gt;&lt;Q&gt;CAGDPY@TR^EE_ACTUAL_ANNUAL(MED,+1)&lt;/Q&gt;&lt;R&gt;1&lt;/R&gt;&lt;C&gt;1&lt;/C&gt;&lt;D xsi:type="xsd:double"&gt;-3&lt;/D&gt;&lt;/FQL&gt;&lt;FQL&gt;&lt;Q&gt;CAGDPY@TR^EE_ACTUAL_ANNUAL(MED,0)&lt;/Q&gt;&lt;R&gt;1&lt;/R&gt;&lt;C&gt;1&lt;/C&gt;&lt;D xsi:type="xsd:double"&gt;-5.10095096617123&lt;/D&gt;&lt;/FQL&gt;&lt;FQL&gt;&lt;Q&gt;CAGDPY@TH^EE_ACTUAL_ANNUAL(MED,+1)&lt;/Q&gt;&lt;R&gt;1&lt;/R&gt;&lt;C&gt;1&lt;/C&gt;&lt;D xsi:type="xsd:double"&gt;2.65&lt;/D&gt;&lt;/FQL&gt;&lt;FQL&gt;&lt;Q&gt;CAGDPY@TH^EE_ACTUAL_ANNUAL(MED,0)&lt;/Q&gt;&lt;R&gt;1&lt;/R&gt;&lt;C&gt;1&lt;/C&gt;&lt;D xsi:type="xsd:double"&gt;1.19750030313238&lt;/D&gt;&lt;/FQL&gt;&lt;FQL&gt;&lt;Q&gt;CAGDPY@QA^EE_ACTUAL_ANNUAL(MED,+1)&lt;/Q&gt;&lt;R&gt;0&lt;/R&gt;&lt;C&gt;0&lt;/C&gt;&lt;/FQL&gt;&lt;FQL&gt;&lt;Q&gt;CAGDPY@QA^EE_ACTUAL_ANNUAL(MED,0)&lt;/Q&gt;&lt;R&gt;0&lt;/R&gt;&lt;C&gt;0&lt;/C&gt;&lt;/FQL&gt;&lt;FQL&gt;&lt;Q&gt;CAGDPY@CN^EE_ACTUAL_ANNUAL(MED,+1)&lt;/Q&gt;&lt;R&gt;1&lt;/R&gt;&lt;C&gt;1&lt;/C&gt;&lt;D xsi:type="xsd:double"&gt;1.3&lt;/D&gt;&lt;/FQL&gt;&lt;FQL&gt;&lt;Q&gt;CAGDPY@CN^EE_ACTUAL_ANNUAL(MED,0)&lt;/Q&gt;&lt;R&gt;1&lt;/R&gt;&lt;C&gt;1&lt;/C&gt;&lt;D xsi:type="xsd:double"&gt;1.41410583295463&lt;/D&gt;&lt;/FQL&gt;&lt;FQL&gt;&lt;Q&gt;CAGDPY@IN^EE_ACTUAL_ANNUAL(MED,+1)&lt;/Q&gt;&lt;R&gt;1&lt;/R&gt;&lt;C&gt;1&lt;/C&gt;&lt;D xsi:type="xsd:double"&gt;-1.3&lt;/D&gt;&lt;/FQL&gt;&lt;FQL&gt;&lt;Q&gt;CAGDPY@IN^EE_ACTUAL_ANNUAL(MED,0)&lt;/Q&gt;&lt;R&gt;1&lt;/R&gt;&lt;C&gt;1&lt;/C&gt;&lt;D xsi:type="xsd:double"&gt;-2&lt;/D&gt;&lt;/FQL&gt;&lt;FQL&gt;&lt;Q&gt;CAGDPY@GR^EE_ACTUAL_ANNUAL(MED,+1)&lt;/Q&gt;&lt;R&gt;1&lt;/R&gt;&lt;C&gt;1&lt;/C&gt;&lt;D xsi:type="xsd:double"&gt;-6.25&lt;/D&gt;&lt;/FQL&gt;&lt;FQL&gt;&lt;Q&gt;CAGDPY@GR^EE_ACTUAL_ANNUAL(MED,0)&lt;/Q&gt;&lt;R&gt;1&lt;/R&gt;&lt;C&gt;1&lt;/C&gt;&lt;D xsi:type="xsd:double"&gt;-6.41444041683499&lt;/D&gt;&lt;/FQL&gt;&lt;FQL&gt;&lt;Q&gt;CAGDPY@ZA^EE_ACTUAL_ANNUAL(MED,+1)&lt;/Q&gt;&lt;R&gt;1&lt;/R&gt;&lt;C&gt;1&lt;/C&gt;&lt;D xsi:type="xsd:double"&gt;-2.25&lt;/D&gt;&lt;/FQL&gt;&lt;FQL&gt;&lt;Q&gt;CAGDPY@ZA^EE_ACTUAL_ANNUAL(MED,0)&lt;/Q&gt;&lt;R&gt;1&lt;/R&gt;&lt;C&gt;1&lt;/C&gt;&lt;D xsi:type="xsd:double"&gt;-1.6&lt;/D&gt;&lt;/FQL&gt;&lt;FQL&gt;&lt;Q&gt;CAGDPY@BR^EE_ACTUAL_ANNUAL(MED,+1)&lt;/Q&gt;&lt;R&gt;1&lt;/R&gt;&lt;C&gt;1&lt;/C&gt;&lt;D xsi:type="xsd:double"&gt;-1.5&lt;/D&gt;&lt;/FQL&gt;&lt;FQL&gt;&lt;Q&gt;CAGDPY@BR^EE_ACTUAL_ANNUAL(MED,0)&lt;/Q&gt;&lt;R&gt;1&lt;/R&gt;&lt;C&gt;1&lt;/C&gt;&lt;D xsi:type="xsd:double"&gt;-1.31178086403119&lt;/D&gt;&lt;/FQL&gt;&lt;FQL&gt;&lt;Q&gt;CAGDPY@KR^EE_ACTUAL_ANNUAL(MED,+1)&lt;/Q&gt;&lt;R&gt;1&lt;/R&gt;&lt;C&gt;1&lt;/C&gt;&lt;D xsi:type="xsd:double"&gt;2.4&lt;/D&gt;&lt;/FQL&gt;&lt;FQL&gt;&lt;Q&gt;CAGDPY@KR^EE_ACTUAL_ANNUAL(MED,0)&lt;/Q&gt;&lt;R&gt;1&lt;/R&gt;&lt;C&gt;1&lt;/C&gt;&lt;D xsi:type="xsd:double"&gt;2.04376201054732&lt;/D&gt;&lt;/FQL&gt;&lt;FQL&gt;&lt;Q&gt;CAGDPY@MX^EE_ACTUAL_ANNUAL(MED,+1)&lt;/Q&gt;&lt;R&gt;1&lt;/R&gt;&lt;C&gt;1&lt;/C&gt;&lt;D xsi:type="xsd:double"&gt;-0.75&lt;/D&gt;&lt;/FQL&gt;&lt;FQL&gt;&lt;Q&gt;CAGDPY@MX^EE_ACTUAL_ANNUAL(MED,0)&lt;/Q&gt;&lt;R&gt;1&lt;/R&gt;&lt;C&gt;1&lt;/C&gt;&lt;D xsi:type="xsd:double"&gt;-0.475&lt;/D&gt;&lt;/FQL&gt;&lt;FQL&gt;&lt;Q&gt;CAGDPY@TW^EE_ACTUAL_ANNUAL(MED,+1)&lt;/Q&gt;&lt;R&gt;1&lt;/R&gt;&lt;C&gt;1&lt;/C&gt;&lt;D xsi:type="xsd:double"&gt;13.5&lt;/D&gt;&lt;/FQL&gt;&lt;FQL&gt;&lt;Q&gt;CAGDPY@TW^EE_ACTUAL_ANNUAL(MED,0)&lt;/Q&gt;&lt;R&gt;1&lt;/R&gt;&lt;C&gt;1&lt;/C&gt;&lt;D xsi:type="xsd:double"&gt;13.7260418671641&lt;/D&gt;&lt;/FQL&gt;&lt;FQL&gt;&lt;Q&gt;CAGDPY@MY^EE_ACTUAL_ANNUAL(MED,+1)&lt;/Q&gt;&lt;R&gt;1&lt;/R&gt;&lt;C&gt;1&lt;/C&gt;&lt;D xsi:type="xsd:double"&gt;2.15&lt;/D&gt;&lt;/FQL&gt;&lt;FQL&gt;&lt;Q&gt;CAGDPY@MY^EE_ACTUAL_ANNUAL(MED,0)&lt;/Q&gt;&lt;R&gt;1&lt;/R&gt;&lt;C&gt;1&lt;/C&gt;&lt;D xsi:type="xsd:double"&gt;1.24988666555076&lt;/D&gt;&lt;/FQL&gt;&lt;FQL&gt;&lt;Q&gt;CAGDPY@PE^EE_ACTUAL_ANNUAL(MED,+1)&lt;/Q&gt;&lt;R&gt;1&lt;/R&gt;&lt;C&gt;1&lt;/C&gt;&lt;D xsi:type="xsd:double"&gt;-0.8&lt;/D&gt;&lt;/FQL&gt;&lt;FQL&gt;&lt;Q&gt;CAGDPY@PE^EE_ACTUAL_ANNUAL(MED,0)&lt;/Q&gt;&lt;R&gt;1&lt;/R&gt;&lt;C&gt;1&lt;/C&gt;&lt;D xsi:type="xsd:double"&gt;0.625680870863723&lt;/D&gt;&lt;/FQL&gt;&lt;FQL&gt;&lt;Q&gt;CAGDPY@PL^EE_ACTUAL_ANNUAL(MED,+1)&lt;/Q&gt;&lt;R&gt;1&lt;/R&gt;&lt;C&gt;1&lt;/C&gt;&lt;D xsi:type="xsd:double"&gt;0.9&lt;/D&gt;&lt;/FQL&gt;&lt;FQL&gt;&lt;Q&gt;CAGDPY@PL^EE_ACTUAL_ANNUAL(MED,0)&lt;/Q&gt;&lt;R&gt;1&lt;/R&gt;&lt;C&gt;1&lt;/C&gt;&lt;D xsi:type="xsd:double"&gt;1.58176511984872&lt;/D&gt;&lt;/FQL&gt;&lt;FQL&gt;&lt;Q&gt;CAGDPY@PH^EE_ACTUAL_ANNUAL(MED,+1)&lt;/Q&gt;&lt;R&gt;1&lt;/R&gt;&lt;C&gt;1&lt;/C&gt;&lt;D xsi:type="xsd:double"&gt;-2.9&lt;/D&gt;&lt;/FQL&gt;&lt;FQL&gt;&lt;Q&gt;CAGDPY@PH^EE_ACTUAL_ANNUAL(MED,0)&lt;/Q&gt;&lt;R&gt;1&lt;/R&gt;&lt;C&gt;1&lt;/C&gt;&lt;D xsi:type="xsd:double"&gt;-2.56663776811855&lt;/D&gt;&lt;/FQL&gt;&lt;FQL&gt;&lt;Q&gt;CAGDPY@ID^EE_ACTUAL_ANNUAL(MED,+1)&lt;/Q&gt;&lt;R&gt;1&lt;/R&gt;&lt;C&gt;1&lt;/C&gt;&lt;D xsi:type="xsd:double"&gt;-0.5&lt;/D&gt;&lt;/FQL&gt;&lt;FQL&gt;&lt;Q&gt;CAGDPY@ID^EE_ACTUAL_ANNUAL(MED,0)&lt;/Q&gt;&lt;R&gt;1&lt;/R&gt;&lt;C&gt;1&lt;/C&gt;&lt;D xsi:type="xsd:double"&gt;-0.11&lt;/D&gt;&lt;/FQL&gt;&lt;FQL&gt;&lt;Q&gt;CAGDPY@CL^EE_ACTUAL_ANNUAL(MED,+1)&lt;/Q&gt;&lt;R&gt;1&lt;/R&gt;&lt;C&gt;1&lt;/C&gt;&lt;D xsi:type="xsd:double"&gt;-3.55&lt;/D&gt;&lt;/FQL&gt;&lt;FQL&gt;&lt;Q&gt;CAGDPY@CL^EE_ACTUAL_ANNUAL(MED,0)&lt;/Q&gt;&lt;R&gt;1&lt;/R&gt;&lt;C&gt;1&lt;/C&gt;&lt;D xsi:type="xsd:double"&gt;-3.68653581083686&lt;/D&gt;&lt;/FQL&gt;&lt;FQL&gt;&lt;Q&gt;CC_SA^FG_COMPANY_NAME&lt;/Q&gt;&lt;R&gt;1&lt;/R&gt;&lt;C&gt;1&lt;/C&gt;&lt;D xsi:type="xsd:string"&gt;Saudi Arabia&lt;/D&gt;&lt;/FQL&gt;&lt;FQL&gt;&lt;Q&gt;CC_VN^FG_COMPANY_NAME&lt;/Q&gt;&lt;R&gt;1&lt;/R&gt;&lt;C&gt;1&lt;/C&gt;&lt;D xsi:type="xsd:string"&gt;Vietnam&lt;/D&gt;&lt;/FQL&gt;&lt;FQL&gt;&lt;Q&gt;CC_AE^FG_COMPANY_NAME&lt;/Q&gt;&lt;R&gt;1&lt;/R&gt;&lt;C&gt;1&lt;/C&gt;&lt;D xsi:type="xsd:string"&gt;United Arab Emirates&lt;/D&gt;&lt;/FQL&gt;&lt;FQL&gt;&lt;Q&gt;CC_TR^FG_COMPANY_NAME&lt;/Q&gt;&lt;R&gt;1&lt;/R&gt;&lt;C&gt;1&lt;/C&gt;&lt;D xsi:type="xsd:string"&gt;Turkey&lt;/D&gt;&lt;/FQL&gt;&lt;FQL&gt;&lt;Q&gt;CC_TH^FG_COMPANY_NAME&lt;/Q&gt;&lt;R&gt;1&lt;/R&gt;&lt;C&gt;1&lt;/C&gt;&lt;D xsi:type="xsd:string"&gt;Thailand&lt;/D&gt;&lt;/FQL&gt;&lt;FQL&gt;&lt;Q&gt;CC_QA^FG_COMPANY_NAME&lt;/Q&gt;&lt;R&gt;1&lt;/R&gt;&lt;C&gt;1&lt;/C&gt;&lt;D xsi:type="xsd:string"&gt;Qatar&lt;/D&gt;&lt;/FQL&gt;&lt;FQL&gt;&lt;Q&gt;CC_CN^FG_COMPANY_NAME&lt;/Q&gt;&lt;R&gt;1&lt;/R&gt;&lt;C&gt;1&lt;/C&gt;&lt;D xsi:type="xsd:string"&gt;China&lt;/D&gt;&lt;/FQL&gt;&lt;FQL&gt;&lt;Q&gt;CC_IN^FG_COMPANY_NAME&lt;/Q&gt;&lt;R&gt;1&lt;/R&gt;&lt;C&gt;1&lt;/C&gt;&lt;D xsi:type="xsd:string"&gt;India&lt;/D&gt;&lt;/FQL&gt;&lt;FQL&gt;&lt;Q&gt;CC_GR^FG_COMPANY_NAME&lt;/Q&gt;&lt;R&gt;1&lt;/R&gt;&lt;C&gt;1&lt;/C&gt;&lt;D xsi:type="xsd:string"&gt;Greece&lt;/D&gt;&lt;/FQL&gt;&lt;FQL&gt;&lt;Q&gt;CC_BR^FG_COMPANY_NAME&lt;/Q&gt;&lt;R&gt;1&lt;/R&gt;&lt;C&gt;1&lt;/C&gt;&lt;D xsi:type="xsd:string"&gt;Brazil&lt;/D&gt;&lt;/FQL&gt;&lt;FQL&gt;&lt;Q&gt;CC_KR^FG_COMPANY_NAME&lt;/Q&gt;&lt;R&gt;1&lt;/R&gt;&lt;C&gt;1&lt;/C&gt;&lt;D xsi:type="xsd:string"&gt;South Korea&lt;/D&gt;&lt;/FQL&gt;&lt;FQL&gt;&lt;Q&gt;CC_MX^FG_COMPANY_NAME&lt;/Q&gt;&lt;R&gt;1&lt;/R&gt;&lt;C&gt;1&lt;/C&gt;&lt;D xsi:type="xsd:string"&gt;Mexico&lt;/D&gt;&lt;/FQL&gt;&lt;FQL&gt;&lt;Q&gt;CC_TW^FG_COMPANY_NAME&lt;/Q&gt;&lt;R&gt;1&lt;/R&gt;&lt;C&gt;1&lt;/C&gt;&lt;D xsi:type="xsd:string"&gt;Taiwan, China&lt;/D&gt;&lt;/FQL&gt;&lt;FQL&gt;&lt;Q&gt;CC_MY^FG_COMPANY_NAME&lt;/Q&gt;&lt;R&gt;1&lt;/R&gt;&lt;C&gt;1&lt;/C&gt;&lt;D xsi:type="xsd:string"&gt;Malaysia&lt;/D&gt;&lt;/FQL&gt;&lt;FQL&gt;&lt;Q&gt;CC_PE^FG_COMPANY_NAME&lt;/Q&gt;&lt;R&gt;1&lt;/R&gt;&lt;C&gt;1&lt;/C&gt;&lt;D xsi:type="xsd:string"&gt;Peru&lt;/D&gt;&lt;/FQL&gt;&lt;FQL&gt;&lt;Q&gt;CC_PL^FG_COMPANY_NAME&lt;/Q&gt;&lt;R&gt;1&lt;/R&gt;&lt;C&gt;1&lt;/C&gt;&lt;D xsi:type="xsd:string"&gt;Poland&lt;/D&gt;&lt;/FQL&gt;&lt;FQL&gt;&lt;Q&gt;CC_PH^FG_COMPANY_NAME&lt;/Q&gt;&lt;R&gt;1&lt;/R&gt;&lt;C&gt;1&lt;/C&gt;&lt;D xsi:type="xsd:string"&gt;Philippines&lt;/D&gt;&lt;/FQL&gt;&lt;FQL&gt;&lt;Q&gt;CC_ID^FG_COMPANY_NAME&lt;/Q&gt;&lt;R&gt;1&lt;/R&gt;&lt;C&gt;1&lt;/C&gt;&lt;D xsi:type="xsd:string"&gt;Indonesia&lt;/D&gt;&lt;/FQL&gt;&lt;FQL&gt;&lt;Q&gt;CC_CL^FG_COMPANY_NAME&lt;/Q&gt;&lt;R&gt;1&lt;/R&gt;&lt;C&gt;1&lt;/C&gt;&lt;D xsi:type="xsd:string"&gt;Chile&lt;/D&gt;&lt;/FQL&gt;&lt;FQL&gt;&lt;Q&gt;USDSAR^STD(FG_PRICE_CHANGE(0,-3AY,M))&lt;/Q&gt;&lt;R&gt;1&lt;/R&gt;&lt;C&gt;1&lt;/C&gt;&lt;D xsi:type="xsd:double"&gt;0.0425104122539435&lt;/D&gt;&lt;/FQL&gt;&lt;FQL&gt;&lt;Q&gt;USDSAR^STD(FG_PRICE_CHANGE(0,-1AY,AM))&lt;/Q&gt;&lt;R&gt;1&lt;/R&gt;&lt;C&gt;1&lt;/C&gt;&lt;D xsi:type="xsd:double"&gt;0.0406714840876131&lt;/D&gt;&lt;/FQL&gt;&lt;FQL&gt;&lt;Q&gt;USDSAR^FG_PRICE_CHANGE(0,-6AM)&lt;/Q&gt;&lt;R&gt;1&lt;/R&gt;&lt;C&gt;1&lt;/C&gt;&lt;D xsi:type="xsd:double"&gt;0.0019907951&lt;/D&gt;&lt;/FQL&gt;&lt;FQL&gt;&lt;Q&gt;USDSAR^FG_PRICE_CHANGE(0,-3AM)&lt;/Q&gt;&lt;R&gt;1&lt;/R&gt;&lt;C&gt;1&lt;/C&gt;&lt;D xsi:type="xsd:double"&gt;0.01398325&lt;/D&gt;&lt;/FQL&gt;&lt;FQL&gt;&lt;Q&gt;USDSAR^FG_PRICE_CHANGE(0,-1AM)&lt;/Q&gt;&lt;R&gt;1&lt;/R&gt;&lt;C&gt;1&lt;/C&gt;&lt;D xsi:type="xsd:double"&gt;0.0059843063&lt;/D&gt;&lt;/FQL&gt;&lt;FQL&gt;&lt;Q&gt;USDSAR^FG_PRICE_CHANGE(0,-1AY)&lt;/Q&gt;&lt;R&gt;1&lt;/R&gt;&lt;C&gt;1&lt;/C&gt;&lt;D xsi:type="xsd:double"&gt;-0.117856264&lt;/D&gt;&lt;/FQL&gt;&lt;FQL&gt;&lt;Q&gt;USDSAR^FG_PRICE(0)&lt;/Q&gt;&lt;R&gt;1&lt;/R&gt;&lt;C&gt;1&lt;/C&gt;&lt;D xsi:type="xsd:double"&gt;3.7505245&lt;/D&gt;&lt;/FQL&gt;&lt;FQL&gt;&lt;Q&gt;USDSAR^FG_COMPANY_NAME&lt;/Q&gt;&lt;R&gt;1&lt;/R&gt;&lt;C&gt;1&lt;/C&gt;&lt;D xsi:type="xsd:string"&gt;Saudi Arabian Riyal per U.S. Dollar&lt;/D&gt;&lt;/FQL&gt;&lt;FQL&gt;&lt;Q&gt;USDVND^STD(FG_PRICE_CHANGE(0,-3AY,M))&lt;/Q&gt;&lt;R&gt;1&lt;/R&gt;&lt;C&gt;1&lt;/C&gt;&lt;D xsi:type="xsd:double"&gt;1.2216730915092&lt;/D&gt;&lt;/FQL&gt;&lt;FQL&gt;&lt;Q&gt;USDVND^STD(FG_PRICE_CHANGE(0,-1AY,AM))&lt;/Q&gt;&lt;R&gt;1&lt;/R&gt;&lt;C&gt;1&lt;/C&gt;&lt;D xsi:type="xsd:double"&gt;0.899954389707921&lt;/D&gt;&lt;/FQL&gt;&lt;FQL&gt;&lt;Q&gt;USDVND^FG_PRICE_CHANGE(0,-6AM)&lt;/Q&gt;&lt;R&gt;1&lt;/R&gt;&lt;C&gt;1&lt;/C&gt;&lt;D xsi:type="xsd:double"&gt;2.0160556&lt;/D&gt;&lt;/FQL&gt;&lt;FQL&gt;&lt;Q&gt;USDVND^FG_PRICE_CHANGE(0,-3AM)&lt;/Q&gt;&lt;R&gt;1&lt;/R&gt;&lt;C&gt;1&lt;/C&gt;&lt;D xsi:type="xsd:double"&gt;2.1968603&lt;/D&gt;&lt;/FQL&gt;&lt;FQL&gt;&lt;Q&gt;USDVND^FG_PRICE_CHANGE(0,-1AM)&lt;/Q&gt;&lt;R&gt;1&lt;/R&gt;&lt;C&gt;1&lt;/C&gt;&lt;D xsi:type="xsd:double"&gt;0.58823824&lt;/D&gt;&lt;/FQL&gt;&lt;FQL&gt;&lt;Q&gt;USDVND^FG_PRICE_CHANGE(0,-1AY)&lt;/Q&gt;&lt;R&gt;1&lt;/R&gt;&lt;C&gt;1&lt;/C&gt;&lt;D xsi:type="xsd:double"&gt;5.5847764&lt;/D&gt;&lt;/FQL&gt;&lt;FQL&gt;&lt;Q&gt;USDVND^FG_PRICE(0)&lt;/Q&gt;&lt;R&gt;1&lt;/R&gt;&lt;C&gt;1&lt;/C&gt;&lt;D xsi:type="xsd:double"&gt;24795.002&lt;/D&gt;&lt;/FQL&gt;&lt;FQL&gt;&lt;Q&gt;USDVND^FG_COMPANY_NAME&lt;/Q&gt;&lt;R&gt;1&lt;/R&gt;&lt;C&gt;1&lt;/C&gt;&lt;D xsi:type="xsd:string"&gt;Vietnam Dong per U.S. Dollar&lt;/D&gt;&lt;/FQL&gt;&lt;FQL&gt;&lt;Q&gt;USDAED^STD(FG_PRICE_CHANGE(0,-3AY,M))&lt;/Q&gt;&lt;R&gt;1&lt;/R&gt;&lt;C&gt;1&lt;/C&gt;&lt;D xsi:type="xsd:double"&gt;0.00807495020632679&lt;/D&gt;&lt;/FQL&gt;&lt;FQL&gt;&lt;Q&gt;USDAED^STD(FG_PRICE_CHANGE(0,-1AY,AM))&lt;/Q&gt;&lt;R&gt;1&lt;/R&gt;&lt;C&gt;1&lt;/C&gt;&lt;D xsi:type="xsd:double"&gt;0.0115051374865417&lt;/D&gt;&lt;/FQL&gt;&lt;FQL&gt;&lt;Q&gt;USDAED^FG_PRICE_CHANGE(0,-6AM)&lt;/Q&gt;&lt;R&gt;1&lt;/R&gt;&lt;C&gt;1&lt;/C&gt;&lt;D xsi:type="xsd:double"&gt;-0.023287535&lt;/D&gt;&lt;/FQL&gt;&lt;FQL&gt;&lt;Q&gt;USDAED^FG_PRICE_CHANGE(0,-3AM)&lt;/Q&gt;&lt;R&gt;1&lt;/R&gt;&lt;C&gt;1&lt;/C&gt;&lt;D xsi:type="xsd:double"&gt;-0.015127659&lt;/D&gt;&lt;/FQL&gt;&lt;FQL&gt;&lt;Q&gt;USDAED^FG_PRICE_CHANGE(0,-1AM)&lt;/Q&gt;&lt;R&gt;1&lt;/R&gt;&lt;C&gt;1&lt;/C&gt;&lt;D xsi:type="xsd:double"&gt;-0.019210577&lt;/D&gt;&lt;/FQL&gt;&lt;FQL&gt;&lt;Q&gt;USDAED^FG_PRICE_CHANGE(0,-1AY)&lt;/Q&gt;&lt;R&gt;1&lt;/R&gt;&lt;C&gt;1&lt;/C&gt;&lt;D xsi:type="xsd:double"&gt;-0.008314848&lt;/D&gt;&lt;/FQL&gt;&lt;FQL&gt;&lt;Q&gt;USDAED^FG_PRICE(0)&lt;/Q&gt;&lt;R&gt;1&lt;/R&gt;&lt;C&gt;1&lt;/C&gt;&lt;D xsi:type="xsd:double"&gt;3.6721945&lt;/D&gt;&lt;/FQL&gt;&lt;FQL&gt;&lt;Q&gt;USDAED^FG_COMPANY_NAME&lt;/Q&gt;&lt;R&gt;1&lt;/R&gt;&lt;C&gt;1&lt;/C&gt;&lt;D xsi:type="xsd:string"&gt;UAE Dirham per U.S. Dollar&lt;/D&gt;&lt;/FQL&gt;&lt;FQL&gt;&lt;Q&gt;USDTRY^STD(FG_PRICE_CHANGE(0,-3AY,M))&lt;/Q&gt;&lt;R&gt;1&lt;/R&gt;&lt;C&gt;1&lt;/C&gt;&lt;D xsi:type="xsd:double"&gt;7.53712180290109&lt;/D&gt;&lt;/FQL&gt;&lt;FQL&gt;&lt;Q&gt;USDTRY^STD(FG_PRICE_CHANGE(0,-1AY,AM))&lt;/Q&gt;&lt;R&gt;1&lt;/R&gt;&lt;C&gt;1&lt;/C&gt;&lt;D xsi:type="xsd:double"&gt;7.67880119528635&lt;/D&gt;&lt;/FQL&gt;&lt;FQL&gt;&lt;Q&gt;USDTRY^FG_PRICE_CHANGE(0,-6AM)&lt;/Q&gt;&lt;R&gt;1&lt;/R&gt;&lt;C&gt;1&lt;/C&gt;&lt;D xsi:type="xsd:double"&gt;18.00835&lt;/D&gt;&lt;/FQL&gt;&lt;FQL&gt;&lt;Q&gt;USDTRY^FG_PRICE_CHANGE(0,-3AM)&lt;/Q&gt;&lt;R&gt;1&lt;/R&gt;&lt;C&gt;1&lt;/C&gt;&lt;D xsi:type="xsd:double"&gt;9.541512&lt;/D&gt;&lt;/FQL&gt;&lt;FQL&gt;&lt;Q&gt;USDTRY^FG_PRICE_CHANGE(0,-1AM)&lt;/Q&gt;&lt;R&gt;1&lt;/R&gt;&lt;C&gt;1&lt;/C&gt;&lt;D xsi:type="xsd:double"&gt;3.6266804&lt;/D&gt;&lt;/FQL&gt;&lt;FQL&gt;&lt;Q&gt;USDTRY^FG_PRICE_CHANGE(0,-1AY)&lt;/Q&gt;&lt;R&gt;1&lt;/R&gt;&lt;C&gt;1&lt;/C&gt;&lt;D xsi:type="xsd:double"&gt;69.03258&lt;/D&gt;&lt;/FQL&gt;&lt;FQL&gt;&lt;Q&gt;USDTRY^FG_PRICE(0)&lt;/Q&gt;&lt;R&gt;1&lt;/R&gt;&lt;C&gt;1&lt;/C&gt;&lt;D xsi:type="xsd:double"&gt;32.35199&lt;/D&gt;&lt;/FQL&gt;&lt;FQL&gt;&lt;Q&gt;USDTRY^FG_COMPANY_NAME&lt;/Q&gt;&lt;R&gt;1&lt;/R&gt;&lt;C&gt;1&lt;/C&gt;&lt;D xsi:type="xsd:string"&gt;Turkish New Lira per U.S. Dollar&lt;/D&gt;&lt;/FQL&gt;&lt;FQL&gt;&lt;Q&gt;USDTHB^STD(FG_PRICE_CHANGE(0,-3AY,M))&lt;/Q&gt;&lt;R&gt;1&lt;/R&gt;&lt;C&gt;1&lt;/C&gt;&lt;D xsi:type="xsd:double"&gt;2.99433206810604&lt;/D&gt;&lt;/FQL&gt;&lt;FQL&gt;&lt;Q&gt;USDTHB^STD(FG_PRICE_CHANGE(0,-1AY,AM))&lt;/Q&gt;&lt;R&gt;1&lt;/R&gt;&lt;C&gt;1&lt;/C&gt;&lt;D xsi:type="xsd:double"&gt;2.914621757077&lt;/D&gt;&lt;/FQL&gt;&lt;FQL&gt;&lt;Q&gt;USDTHB^FG_PRICE_CHANGE(0,-6AM)&lt;/Q&gt;&lt;R&gt;1&lt;/R&gt;&lt;C&gt;1&lt;/C&gt;&lt;D xsi:type="xsd:double"&gt;0.20600557&lt;/D&gt;&lt;/FQL&gt;&lt;FQL&gt;&lt;Q&gt;USDTHB^FG_PRICE_CHANGE(0,-3AM)&lt;/Q&gt;&lt;R&gt;1&lt;/R&gt;&lt;C&gt;1&lt;/C&gt;&lt;D xsi:type="xsd:double"&gt;6.899619&lt;/D&gt;&lt;/FQL&gt;&lt;FQL&gt;&lt;Q&gt;USDTHB^FG_PRICE_CHANGE(0,-1AM)&lt;/Q&gt;&lt;R&gt;1&lt;/R&gt;&lt;C&gt;1&lt;/C&gt;&lt;D xsi:type="xsd:double"&gt;1.7356992&lt;/D&gt;&lt;/FQL&gt;&lt;FQL&gt;&lt;Q&gt;USDTHB^FG_PRICE_CHANGE(0,-1AY)&lt;/Q&gt;&lt;R&gt;1&lt;/R&gt;&lt;C&gt;1&lt;/C&gt;&lt;D xsi:type="xsd:double"&gt;6.899619&lt;/D&gt;&lt;/FQL&gt;&lt;FQL&gt;&lt;Q&gt;USDTHB^FG_PRICE(0)&lt;/Q&gt;&lt;R&gt;1&lt;/R&gt;&lt;C&gt;1&lt;/C&gt;&lt;D xsi:type="xsd:double"&gt;36.48751&lt;/D&gt;&lt;/FQL&gt;&lt;FQL&gt;&lt;Q&gt;USDTHB^FG_COMPANY_NAME&lt;/Q&gt;&lt;R&gt;1&lt;/R&gt;&lt;C&gt;1&lt;/C&gt;&lt;D xsi:type="xsd:string"&gt;Thailand Baht per U.S. Dollar&lt;/D&gt;&lt;/FQL&gt;&lt;FQL&gt;&lt;Q&gt;USDQAR^STD(FG_PRICE_CHANGE(0,-3AY,M))&lt;/Q&gt;&lt;R&gt;1&lt;/R&gt;&lt;C&gt;1&lt;/C&gt;&lt;D xsi:type="xsd:double"&gt;0.0112269392378764&lt;/D&gt;&lt;/FQL&gt;&lt;FQL&gt;&lt;Q&gt;USDQAR^STD(FG_PRICE_CHANGE(0,-1AY,AM))&lt;/Q&gt;&lt;R&gt;1&lt;/R&gt;&lt;C&gt;1&lt;/C&gt;&lt;D xsi:type="xsd:double"&gt;0.0158939119842598&lt;/D&gt;&lt;/FQL&gt;&lt;FQL&gt;&lt;Q&gt;USDQAR^FG_PRICE_CHANGE(0,-6AM)&lt;/Q&gt;&lt;R&gt;1&lt;/R&gt;&lt;C&gt;1&lt;/C&gt;&lt;D xsi:type="xsd:double"&gt;0.027620792&lt;/D&gt;&lt;/FQL&gt;&lt;FQL&gt;&lt;Q&gt;USDQAR^FG_PRICE_CHANGE(0,-3AM)&lt;/Q&gt;&lt;R&gt;1&lt;/R&gt;&lt;C&gt;1&lt;/C&gt;&lt;D xsi:type="xsd:double"&gt;0.00015497208&lt;/D&gt;&lt;/FQL&gt;&lt;FQL&gt;&lt;Q&gt;USDQAR^FG_PRICE_CHANGE(0,-1AM)&lt;/Q&gt;&lt;R&gt;1&lt;/R&gt;&lt;C&gt;1&lt;/C&gt;&lt;D xsi:type="xsd:double"&gt;0.00015497208&lt;/D&gt;&lt;/FQL&gt;&lt;FQL&gt;&lt;Q&gt;USDQAR^FG_PRICE_CHANGE(0,-1AY)&lt;/Q&gt;&lt;R&gt;1&lt;/R&gt;&lt;C&gt;1&lt;/C&gt;&lt;D xsi:type="xsd:double"&gt;0.027620792&lt;/D&gt;&lt;/FQL&gt;&lt;FQL&gt;&lt;Q&gt;USDQAR^FG_PRICE(0)&lt;/Q&gt;&lt;R&gt;1&lt;/R&gt;&lt;C&gt;1&lt;/C&gt;&lt;D xsi:type="xsd:double"&gt;3.6410055&lt;/D&gt;&lt;/FQL&gt;&lt;FQL&gt;&lt;Q&gt;USDQAR^FG_COMPANY_NAME&lt;/Q&gt;&lt;R&gt;1&lt;/R&gt;&lt;C&gt;1&lt;/C&gt;&lt;D xsi:type="xsd:string"&gt;Qatari Rial per U.S. Dollar&lt;/D&gt;&lt;/FQL&gt;&lt;FQL&gt;&lt;Q&gt;USDCNH^STD(FG_PRICE_CHANGE(0,-3AY,M))&lt;/Q&gt;&lt;R&gt;1&lt;/R&gt;&lt;C&gt;1&lt;/C&gt;&lt;D xsi:type="xsd:double"&gt;1.78453087603571&lt;/D&gt;&lt;/FQL&gt;&lt;FQL&gt;&lt;Q&gt;USDCNH^STD(FG_PRICE_CHANGE(0,-1AY,AM))&lt;/Q&gt;&lt;R&gt;1&lt;/R&gt;&lt;C&gt;1&lt;/C&gt;&lt;D xsi:type="xsd:double"&gt;1.46237888056211&lt;/D&gt;&lt;/FQL&gt;&lt;FQL&gt;&lt;Q&gt;USDCNH^FG_PRICE_CHANGE(0,-6AM)&lt;/Q&gt;&lt;R&gt;1&lt;/R&gt;&lt;C&gt;1&lt;/C&gt;&lt;D xsi:type="xsd:double"&gt;-0.34794807&lt;/D&gt;&lt;/FQL&gt;&lt;FQL&gt;&lt;Q&gt;USDCNH^FG_PRICE_CHANGE(0,-3AM)&lt;/Q&gt;&lt;R&gt;1&lt;/R&gt;&lt;C&gt;1&lt;/C&gt;&lt;D xsi:type="xsd:double"&gt;1.9633055&lt;/D&gt;&lt;/FQL&gt;&lt;FQL&gt;&lt;Q&gt;USDCNH^FG_PRICE_CHANGE(0,-1AM)&lt;/Q&gt;&lt;R&gt;1&lt;/R&gt;&lt;C&gt;1&lt;/C&gt;&lt;D xsi:type="xsd:double"&gt;0.7654071&lt;/D&gt;&lt;/FQL&gt;&lt;FQL&gt;&lt;Q&gt;USDCNH^FG_PRICE_CHANGE(0,-1AY)&lt;/Q&gt;&lt;R&gt;1&lt;/R&gt;&lt;C&gt;1&lt;/C&gt;&lt;D xsi:type="xsd:double"&gt;5.3911924&lt;/D&gt;&lt;/FQL&gt;&lt;FQL&gt;&lt;Q&gt;USDCNH^FG_PRICE(0)&lt;/Q&gt;&lt;R&gt;1&lt;/R&gt;&lt;C&gt;1&lt;/C&gt;&lt;D xsi:type="xsd:double"&gt;7.2604&lt;/D&gt;&lt;/FQL&gt;&lt;FQL&gt;&lt;Q&gt;USDCNH^FG_COMPANY_NAME&lt;/Q&gt;&lt;R&gt;1&lt;/R&gt;&lt;C&gt;1&lt;/C&gt;&lt;D xsi:type="xsd:string"&gt;Chinese Offshore Renminbi per U.S. Dollar&lt;/D&gt;&lt;/FQL&gt;&lt;FQL&gt;&lt;Q&gt;USDINR^STD(FG_PRICE_CHANGE(0,-3AY,M))&lt;/Q&gt;&lt;R&gt;1&lt;/R&gt;&lt;C&gt;1&lt;/C&gt;&lt;D xsi:type="xsd:double"&gt;1.08420216405496&lt;/D&gt;&lt;/FQL&gt;&lt;FQL&gt;&lt;Q&gt;USDINR^STD(FG_PRICE_CHANGE(0,-1AY,AM))&lt;/Q&gt;&lt;R&gt;1&lt;/R&gt;&lt;C&gt;1&lt;/C&gt;&lt;D xsi:type="xsd:double"&gt;0.494696073551145&lt;/D&gt;&lt;/FQL&gt;&lt;FQL&gt;&lt;Q&gt;USDINR^FG_PRICE_CHANGE(0,-6AM)&lt;/Q&gt;&lt;R&gt;1&lt;/R&gt;&lt;C&gt;1&lt;/C&gt;&lt;D xsi:type="xsd:double"&gt;0.43501854&lt;/D&gt;&lt;/FQL&gt;&lt;FQL&gt;&lt;Q&gt;USDINR^FG_PRICE_CHANGE(0,-3AM)&lt;/Q&gt;&lt;R&gt;1&lt;/R&gt;&lt;C&gt;1&lt;/C&gt;&lt;D xsi:type="xsd:double"&gt;0.22681952&lt;/D&gt;&lt;/FQL&gt;&lt;FQL&gt;&lt;Q&gt;USDINR^FG_PRICE_CHANGE(0,-1AM)&lt;/Q&gt;&lt;R&gt;1&lt;/R&gt;&lt;C&gt;1&lt;/C&gt;&lt;D xsi:type="xsd:double"&gt;0.58642626&lt;/D&gt;&lt;/FQL&gt;&lt;FQL&gt;&lt;Q&gt;USDINR^FG_PRICE_CHANGE(0,-1AY)&lt;/Q&gt;&lt;R&gt;1&lt;/R&gt;&lt;C&gt;1&lt;/C&gt;&lt;D xsi:type="xsd:double"&gt;1.2873054&lt;/D&gt;&lt;/FQL&gt;&lt;FQL&gt;&lt;Q&gt;USDINR^FG_PRICE(0)&lt;/Q&gt;&lt;R&gt;1&lt;/R&gt;&lt;C&gt;1&lt;/C&gt;&lt;D xsi:type="xsd:double"&gt;83.4025&lt;/D&gt;&lt;/FQL&gt;&lt;FQL&gt;&lt;Q&gt;USDINR^FG_COMPANY_NAME&lt;/Q&gt;&lt;R&gt;1&lt;/R&gt;&lt;C&gt;1&lt;/C&gt;&lt;D xsi:type="xsd:string"&gt;Indian Rupee per U.S. Dollar&lt;/D&gt;&lt;/FQL&gt;&lt;FQL&gt;&lt;Q&gt;USDEUR^STD(FG_PRICE_CHANGE(0,-3AY,M))&lt;/Q&gt;&lt;R&gt;1&lt;/R&gt;&lt;C&gt;1&lt;/C&gt;&lt;D xsi:type="xsd:double"&gt;2.24704435994325&lt;/D&gt;&lt;/FQL&gt;&lt;FQL&gt;&lt;Q&gt;USDEUR^STD(FG_PRICE_CHANGE(0,-1AY,AM))&lt;/Q&gt;&lt;R&gt;1&lt;/R&gt;&lt;C&gt;1&lt;/C&gt;&lt;D xsi:type="xsd:double"&gt;2.02966385166162&lt;/D&gt;&lt;/FQL&gt;&lt;FQL&gt;&lt;Q&gt;USDEUR^FG_PRICE_CHANGE(0,-6AM)&lt;/Q&gt;&lt;R&gt;1&lt;/R&gt;&lt;C&gt;1&lt;/C&gt;&lt;D xsi:type="xsd:double"&gt;-1.9697726&lt;/D&gt;&lt;/FQL&gt;&lt;FQL&gt;&lt;Q&gt;USDEUR^FG_PRICE_CHANGE(0,-3AM)&lt;/Q&gt;&lt;R&gt;1&lt;/R&gt;&lt;C&gt;1&lt;/C&gt;&lt;D xsi:type="xsd:double"&gt;2.280128&lt;/D&gt;&lt;/FQL&gt;&lt;FQL&gt;&lt;Q&gt;USDEUR^FG_PRICE_CHANGE(0,-1AM)&lt;/Q&gt;&lt;R&gt;1&lt;/R&gt;&lt;C&gt;1&lt;/C&gt;&lt;D xsi:type="xsd:double"&gt;0.1968503&lt;/D&gt;&lt;/FQL&gt;&lt;FQL&gt;&lt;Q&gt;USDEUR^FG_PRICE_CHANGE(0,-1AY)&lt;/Q&gt;&lt;R&gt;1&lt;/R&gt;&lt;C&gt;1&lt;/C&gt;&lt;D xsi:type="xsd:double"&gt;0.28481483&lt;/D&gt;&lt;/FQL&gt;&lt;FQL&gt;&lt;Q&gt;USDEUR^FG_PRICE(0)&lt;/Q&gt;&lt;R&gt;1&lt;/R&gt;&lt;C&gt;1&lt;/C&gt;&lt;D xsi:type="xsd:double"&gt;0.92590535&lt;/D&gt;&lt;/FQL&gt;&lt;FQL&gt;&lt;Q&gt;USDEUR^FG_COMPANY_NAME&lt;/Q&gt;&lt;R&gt;1&lt;/R&gt;&lt;C&gt;1&lt;/C&gt;&lt;D xsi:type="xsd:string"&gt;Euro per U.S. Dollar&lt;/D&gt;&lt;/FQL&gt;&lt;FQL&gt;&lt;Q&gt;USDZAR^STD(FG_PRICE_CHANGE(0,-3AY,M))&lt;/Q&gt;&lt;R&gt;1&lt;/R&gt;&lt;C&gt;1&lt;/C&gt;&lt;D xsi:type="xsd:double"&gt;4.00732379678206&lt;/D&gt;&lt;/FQL&gt;&lt;FQL&gt;&lt;Q&gt;USDZAR^STD(FG_PRICE_CHANGE(0,-1AY,AM))&lt;/Q&gt;&lt;R&gt;1&lt;/R&gt;&lt;C&gt;1&lt;/C&gt;&lt;D xsi:type="xsd:double"&gt;3.64680038618134&lt;/D&gt;&lt;/FQL&gt;&lt;FQL&gt;&lt;Q&gt;USDZAR^FG_PRICE_CHANGE(0,-6AM)&lt;/Q&gt;&lt;R&gt;1&lt;/R&gt;&lt;C&gt;1&lt;/C&gt;&lt;D xsi:type="xsd:double"&gt;0.5140066&lt;/D&gt;&lt;/FQL&gt;&lt;FQL&gt;&lt;Q&gt;USDZAR^FG_PRICE_CHANGE(0,-3AM)&lt;/Q&gt;&lt;R&gt;1&lt;/R&gt;&lt;C&gt;1&lt;/C&gt;&lt;D xsi:type="xsd:double"&gt;3.547418&lt;/D&gt;&lt;/FQL&gt;&lt;FQL&gt;&lt;Q&gt;USDZAR^FG_PRICE_CHANGE(0,-1AM)&lt;/Q&gt;&lt;R&gt;1&lt;/R&gt;&lt;C&gt;1&lt;/C&gt;&lt;D xsi:type="xsd:double"&gt;-1.290232&lt;/D&gt;&lt;/FQL&gt;&lt;FQL&gt;&lt;Q&gt;USDZAR^FG_PRICE_CHANGE(0,-1AY)&lt;/Q&gt;&lt;R&gt;1&lt;/R&gt;&lt;C&gt;1&lt;/C&gt;&lt;D xsi:type="xsd:double"&gt;4.7140956&lt;/D&gt;&lt;/FQL&gt;&lt;FQL&gt;&lt;Q&gt;USDZAR^FG_PRICE(0)&lt;/Q&gt;&lt;R&gt;1&lt;/R&gt;&lt;C&gt;1&lt;/C&gt;&lt;D xsi:type="xsd:double"&gt;18.936235&lt;/D&gt;&lt;/FQL&gt;&lt;FQL&gt;&lt;Q&gt;USDZAR^FG_COMPANY_NAME&lt;/Q&gt;&lt;R&gt;1&lt;/R&gt;&lt;C&gt;1&lt;/C&gt;&lt;D xsi:type="xsd:string"&gt;South African Rand per U.S. Dollar&lt;/D&gt;&lt;/FQL&gt;&lt;FQL&gt;&lt;Q&gt;USDBRL^STD(FG_PRICE_CHANGE(0,-3AY,M))&lt;/Q&gt;&lt;R&gt;1&lt;/R&gt;&lt;C&gt;1&lt;/C&gt;&lt;D xsi:type="xsd:double"&gt;3.61377647072073&lt;/D&gt;&lt;/FQL&gt;&lt;FQL&gt;&lt;Q&gt;USDBRL^STD(FG_PRICE_CHANGE(0,-1AY,AM))&lt;/Q&gt;&lt;R&gt;1&lt;/R&gt;&lt;C&gt;1&lt;/C&gt;&lt;D xsi:type="xsd:double"&gt;2.05266550326452&lt;/D&gt;&lt;/FQL&gt;&lt;FQL&gt;&lt;Q&gt;USDBRL^FG_PRICE_CHANGE(0,-6AM)&lt;/Q&gt;&lt;R&gt;1&lt;/R&gt;&lt;C&gt;1&lt;/C&gt;&lt;D xsi:type="xsd:double"&gt;0.0076174736&lt;/D&gt;&lt;/FQL&gt;&lt;FQL&gt;&lt;Q&gt;USDBRL^FG_PRICE_CHANGE(0,-3AM)&lt;/Q&gt;&lt;R&gt;1&lt;/R&gt;&lt;C&gt;1&lt;/C&gt;&lt;D xsi:type="xsd:double"&gt;3.0463696&lt;/D&gt;&lt;/FQL&gt;&lt;FQL&gt;&lt;Q&gt;USDBRL^FG_PRICE_CHANGE(0,-1AM)&lt;/Q&gt;&lt;R&gt;1&lt;/R&gt;&lt;C&gt;1&lt;/C&gt;&lt;D xsi:type="xsd:double"&gt;0.74328184&lt;/D&gt;&lt;/FQL&gt;&lt;FQL&gt;&lt;Q&gt;USDBRL^FG_PRICE_CHANGE(0,-1AY)&lt;/Q&gt;&lt;R&gt;1&lt;/R&gt;&lt;C&gt;1&lt;/C&gt;&lt;D xsi:type="xsd:double"&gt;-2.7542114&lt;/D&gt;&lt;/FQL&gt;&lt;FQL&gt;&lt;Q&gt;USDBRL^FG_PRICE(0)&lt;/Q&gt;&lt;R&gt;1&lt;/R&gt;&lt;C&gt;1&lt;/C&gt;&lt;D xsi:type="xsd:double"&gt;5.005581&lt;/D&gt;&lt;/FQL&gt;&lt;FQL&gt;&lt;Q&gt;USDBRL^FG_COMPANY_NAME&lt;/Q&gt;&lt;R&gt;1&lt;/R&gt;&lt;C&gt;1&lt;/C&gt;&lt;D xsi:type="xsd:string"&gt;Brazilian Real per U.S. Dollar&lt;/D&gt;&lt;/FQL&gt;&lt;FQL&gt;&lt;Q&gt;USDKRW^STD(FG_PRICE_CHANGE(0,-3AY,M))&lt;/Q&gt;&lt;R&gt;1&lt;/R&gt;&lt;C&gt;1&lt;/C&gt;&lt;D xsi:type="xsd:double"&gt;2.97032239397786&lt;/D&gt;&lt;/FQL&gt;&lt;FQL&gt;&lt;Q&gt;USDKRW^STD(FG_PRICE_CHANGE(0,-1AY,AM))&lt;/Q&gt;&lt;R&gt;1&lt;/R&gt;&lt;C&gt;1&lt;/C&gt;&lt;D xsi:type="xsd:double"&gt;2.52079416068841&lt;/D&gt;&lt;/FQL&gt;&lt;FQL&gt;&lt;Q&gt;USDKRW^FG_PRICE_CHANGE(0,-6AM)&lt;/Q&gt;&lt;R&gt;1&lt;/R&gt;&lt;C&gt;1&lt;/C&gt;&lt;D xsi:type="xsd:double"&gt;-0.23342967&lt;/D&gt;&lt;/FQL&gt;&lt;FQL&gt;&lt;Q&gt;USDKRW^FG_PRICE_CHANGE(0,-3AM)&lt;/Q&gt;&lt;R&gt;1&lt;/R&gt;&lt;C&gt;1&lt;/C&gt;&lt;D xsi:type="xsd:double"&gt;4.5306444&lt;/D&gt;&lt;/FQL&gt;&lt;FQL&gt;&lt;Q&gt;USDKRW^FG_PRICE_CHANGE(0,-1AM)&lt;/Q&gt;&lt;R&gt;1&lt;/R&gt;&lt;C&gt;1&lt;/C&gt;&lt;D xsi:type="xsd:double"&gt;1.1001945&lt;/D&gt;&lt;/FQL&gt;&lt;FQL&gt;&lt;Q&gt;USDKRW^FG_PRICE_CHANGE(0,-1AY)&lt;/Q&gt;&lt;R&gt;1&lt;/R&gt;&lt;C&gt;1&lt;/C&gt;&lt;D xsi:type="xsd:double"&gt;3.3470273&lt;/D&gt;&lt;/FQL&gt;&lt;FQL&gt;&lt;Q&gt;USDKRW^FG_PRICE(0)&lt;/Q&gt;&lt;R&gt;1&lt;/R&gt;&lt;C&gt;1&lt;/C&gt;&lt;D xsi:type="xsd:double"&gt;1346.2501&lt;/D&gt;&lt;/FQL&gt;&lt;FQL&gt;&lt;Q&gt;USDKRW^FG_COMPANY_NAME&lt;/Q&gt;&lt;R&gt;1&lt;/R&gt;&lt;C&gt;1&lt;/C&gt;&lt;D xsi:type="xsd:string"&gt;South Korean Won per U.S. Dollar&lt;/D&gt;&lt;/FQL&gt;&lt;FQL&gt;&lt;Q&gt;USDMXN^STD(FG_PRICE_CHANGE(0,-3AY,M))&lt;/Q&gt;&lt;R&gt;1&lt;/R&gt;&lt;C&gt;1&lt;/C&gt;&lt;D xsi:type="xsd:double"&gt;2.26554701458983&lt;/D&gt;&lt;/FQL&gt;&lt;FQL&gt;&lt;Q&gt;USDMXN^STD(FG_PRICE_CHANGE(0,-1AY,AM))&lt;/Q&gt;&lt;R&gt;1&lt;/R&gt;&lt;C&gt;1&lt;/C&gt;&lt;D xsi:type="xsd:double"&gt;2.585542630258&lt;/D&gt;&lt;/FQL&gt;&lt;FQL&gt;&lt;Q&gt;USDMXN^FG_PRICE_CHANGE(0,-6AM)&lt;/Q&gt;&lt;R&gt;1&lt;/R&gt;&lt;C&gt;1&lt;/C&gt;&lt;D xsi:type="xsd:double"&gt;-4.3546257&lt;/D&gt;&lt;/FQL&gt;&lt;FQL&gt;&lt;Q&gt;USDMXN^FG_PRICE_CHANGE(0,-3AM)&lt;/Q&gt;&lt;R&gt;1&lt;/R&gt;&lt;C&gt;1&lt;/C&gt;&lt;D xsi:type="xsd:double"&gt;-1.8469334&lt;/D&gt;&lt;/FQL&gt;&lt;FQL&gt;&lt;Q&gt;USDMXN^FG_PRICE_CHANGE(0,-1AM)&lt;/Q&gt;&lt;R&gt;1&lt;/R&gt;&lt;C&gt;1&lt;/C&gt;&lt;D xsi:type="xsd:double"&gt;-2.606094&lt;/D&gt;&lt;/FQL&gt;&lt;FQL&gt;&lt;Q&gt;USDMXN^FG_PRICE_CHANGE(0,-1AY)&lt;/Q&gt;&lt;R&gt;1&lt;/R&gt;&lt;C&gt;1&lt;/C&gt;&lt;D xsi:type="xsd:double"&gt;-8.2508745&lt;/D&gt;&lt;/FQL&gt;&lt;FQL&gt;&lt;Q&gt;USDMXN^FG_PRICE(0)&lt;/Q&gt;&lt;R&gt;1&lt;/R&gt;&lt;C&gt;1&lt;/C&gt;&lt;D xsi:type="xsd:double"&gt;16.62173&lt;/D&gt;&lt;/FQL&gt;&lt;FQL&gt;&lt;Q&gt;USDMXN^FG_COMPANY_NAME&lt;/Q&gt;&lt;R&gt;1&lt;/R&gt;&lt;C&gt;1&lt;/C&gt;&lt;D xsi:type="xsd:string"&gt;Mexican Peso per U.S. Dollar&lt;/D&gt;&lt;/FQL&gt;&lt;FQL&gt;&lt;Q&gt;USDTWD^STD(FG_PRICE_CHANGE(0,-3AY,M))&lt;/Q&gt;&lt;R&gt;1&lt;/R&gt;&lt;C&gt;1&lt;/C&gt;&lt;D xsi:type="xsd:double"&gt;1.74795244036524&lt;/D&gt;&lt;/FQL&gt;&lt;FQL&gt;&lt;Q&gt;USDTWD^STD(FG_PRICE_CHANGE(0,-1AY,AM))&lt;/Q&gt;&lt;R&gt;1&lt;/R&gt;&lt;C&gt;1&lt;/C&gt;&lt;D xsi:type="xsd:double"&gt;1.5600770974478&lt;/D&gt;&lt;/FQL&gt;&lt;FQL&gt;&lt;Q&gt;USDTWD^FG_PRICE_CHANGE(0,-6AM)&lt;/Q&gt;&lt;R&gt;1&lt;/R&gt;&lt;C&gt;1&lt;/C&gt;&lt;D xsi:type="xsd:double"&gt;-0.8580208&lt;/D&gt;&lt;/FQL&gt;&lt;FQL&gt;&lt;Q&gt;USDTWD^FG_PRICE_CHANGE(0,-3AM)&lt;/Q&gt;&lt;R&gt;1&lt;/R&gt;&lt;C&gt;1&lt;/C&gt;&lt;D xsi:type="xsd:double"&gt;4.2782784&lt;/D&gt;&lt;/FQL&gt;&lt;FQL&gt;&lt;Q&gt;USDTWD^FG_PRICE_CHANGE(0,-1AM)&lt;/Q&gt;&lt;R&gt;1&lt;/R&gt;&lt;C&gt;1&lt;/C&gt;&lt;D xsi:type="xsd:double"&gt;1.2465358&lt;/D&gt;&lt;/FQL&gt;&lt;FQL&gt;&lt;Q&gt;USDTWD^FG_PRICE_CHANGE(0,-1AY)&lt;/Q&gt;&lt;R&gt;1&lt;/R&gt;&lt;C&gt;1&lt;/C&gt;&lt;D xsi:type="xsd:double"&gt;5.148506&lt;/D&gt;&lt;/FQL&gt;&lt;FQL&gt;&lt;Q&gt;USDTWD^FG_PRICE(0)&lt;/Q&gt;&lt;R&gt;1&lt;/R&gt;&lt;C&gt;1&lt;/C&gt;&lt;D xsi:type="xsd:double"&gt;32.003525&lt;/D&gt;&lt;/FQL&gt;&lt;FQL&gt;&lt;Q&gt;USDTWD^FG_COMPANY_NAME&lt;/Q&gt;&lt;R&gt;1&lt;/R&gt;&lt;C&gt;1&lt;/C&gt;&lt;D xsi:type="xsd:string"&gt;Taiwan Dollar per U.S. Dollar&lt;/D&gt;&lt;/FQL&gt;&lt;FQL&gt;&lt;Q&gt;USDMYR^STD(FG_PRICE_CHANGE(0,-3AY,M))&lt;/Q&gt;&lt;R&gt;1&lt;/R&gt;&lt;C&gt;1&lt;/C&gt;&lt;D xsi:type="xsd:double"&gt;2.19216046880694&lt;/D&gt;&lt;/FQL&gt;&lt;FQL&gt;&lt;Q&gt;USDMYR^STD(FG_PRICE_CHANGE(0,-1AY,AM))&lt;/Q&gt;&lt;R&gt;1&lt;/R&gt;&lt;C&gt;1&lt;/C&gt;&lt;D xsi:type="xsd:double"&gt;1.953513620953&lt;/D&gt;&lt;/FQL&gt;&lt;FQL&gt;&lt;Q&gt;USDMYR^FG_PRICE_CHANGE(0,-6AM)&lt;/Q&gt;&lt;R&gt;1&lt;/R&gt;&lt;C&gt;1&lt;/C&gt;&lt;D xsi:type="xsd:double"&gt;0.8037925&lt;/D&gt;&lt;/FQL&gt;&lt;FQL&gt;&lt;Q&gt;USDMYR^FG_PRICE_CHANGE(0,-3AM)&lt;/Q&gt;&lt;R&gt;1&lt;/R&gt;&lt;C&gt;1&lt;/C&gt;&lt;D xsi:type="xsd:double"&gt;3.0030608&lt;/D&gt;&lt;/FQL&gt;&lt;FQL&gt;&lt;Q&gt;USDMYR^FG_PRICE_CHANGE(0,-1AM)&lt;/Q&gt;&lt;R&gt;1&lt;/R&gt;&lt;C&gt;1&lt;/C&gt;&lt;D xsi:type="xsd:double"&gt;-0.26361346&lt;/D&gt;&lt;/FQL&gt;&lt;FQL&gt;&lt;Q&gt;USDMYR^FG_PRICE_CHANGE(0,-1AY)&lt;/Q&gt;&lt;R&gt;1&lt;/R&gt;&lt;C&gt;1&lt;/C&gt;&lt;D xsi:type="xsd:double"&gt;7.1175814&lt;/D&gt;&lt;/FQL&gt;&lt;FQL&gt;&lt;Q&gt;USDMYR^FG_PRICE(0)&lt;/Q&gt;&lt;R&gt;1&lt;/R&gt;&lt;C&gt;1&lt;/C&gt;&lt;D xsi:type="xsd:double"&gt;4.7329903&lt;/D&gt;&lt;/FQL&gt;&lt;FQL&gt;&lt;Q&gt;USDMYR^FG_COMPANY_NAME&lt;/Q&gt;&lt;R&gt;1&lt;/R&gt;&lt;C&gt;1&lt;/C&gt;&lt;D xsi:type="xsd:string"&gt;Malaysian Ringgit per U.S. Dollar&lt;/D&gt;&lt;/FQL&gt;&lt;FQL&gt;&lt;Q&gt;USDPEN^STD(FG_PRICE_CHANGE(0,-3AY,M))&lt;/Q&gt;&lt;R&gt;1&lt;/R&gt;&lt;C&gt;1&lt;/C&gt;&lt;D xsi:type="xsd:double"&gt;2.39143429865414&lt;/D&gt;&lt;/FQL&gt;&lt;FQL&gt;&lt;Q&gt;USDPEN^STD(FG_PRICE_CHANGE(0,-1AY,AM))&lt;/Q&gt;&lt;R&gt;1&lt;/R&gt;&lt;C&gt;1&lt;/C&gt;&lt;D xsi:type="xsd:double"&gt;1.94188121564346&lt;/D&gt;&lt;/FQL&gt;&lt;FQL&gt;&lt;Q&gt;USDPEN^FG_PRICE_CHANGE(0,-6AM)&lt;/Q&gt;&lt;R&gt;1&lt;/R&gt;&lt;C&gt;1&lt;/C&gt;&lt;D xsi:type="xsd:double"&gt;-1.882118&lt;/D&gt;&lt;/FQL&gt;&lt;FQL&gt;&lt;Q&gt;USDPEN^FG_PRICE_CHANGE(0,-3AM)&lt;/Q&gt;&lt;R&gt;1&lt;/R&gt;&lt;C&gt;1&lt;/C&gt;&lt;D xsi:type="xsd:double"&gt;0.48298836&lt;/D&gt;&lt;/FQL&gt;&lt;FQL&gt;&lt;Q&gt;USDPEN^FG_PRICE_CHANGE(0,-1AM)&lt;/Q&gt;&lt;R&gt;1&lt;/R&gt;&lt;C&gt;1&lt;/C&gt;&lt;D xsi:type="xsd:double"&gt;-1.4154315&lt;/D&gt;&lt;/FQL&gt;&lt;FQL&gt;&lt;Q&gt;USDPEN^FG_PRICE_CHANGE(0,-1AY)&lt;/Q&gt;&lt;R&gt;1&lt;/R&gt;&lt;C&gt;1&lt;/C&gt;&lt;D xsi:type="xsd:double"&gt;-0.8915186&lt;/D&gt;&lt;/FQL&gt;&lt;FQL&gt;&lt;Q&gt;USDPEN^FG_PRICE(0)&lt;/Q&gt;&lt;R&gt;1&lt;/R&gt;&lt;C&gt;1&lt;/C&gt;&lt;D xsi:type="xsd:double"&gt;3.720483&lt;/D&gt;&lt;/FQL&gt;&lt;FQL&gt;&lt;Q&gt;USDPEN^FG_COMPANY_NAME&lt;/Q&gt;&lt;R&gt;1&lt;/R&gt;&lt;C&gt;1&lt;/C&gt;&lt;D xsi:type="xsd:string"&gt;Peruvian New Sol per U.S. Dollar&lt;/D&gt;&lt;/FQL&gt;&lt;FQL&gt;&lt;Q&gt;USDPLN^STD(FG_PRICE_CHANGE(0,-3AY,M))&lt;/Q&gt;&lt;R&gt;1&lt;/R&gt;&lt;C&gt;1&lt;/C&gt;&lt;D xsi:type="xsd:double"&gt;3.4649617329157&lt;/D&gt;&lt;/FQL&gt;&lt;FQL&gt;&lt;Q&gt;USDPLN^STD(FG_PRICE_CHANGE(0,-1AY,AM))&lt;/Q&gt;&lt;R&gt;1&lt;/R&gt;&lt;C&gt;1&lt;/C&gt;&lt;D xsi:type="xsd:double"&gt;3.38399104620464&lt;/D&gt;&lt;/FQL&gt;&lt;FQL&gt;&lt;Q&gt;USDPLN^FG_PRICE_CHANGE(0,-6AM)&lt;/Q&gt;&lt;R&gt;1&lt;/R&gt;&lt;C&gt;1&lt;/C&gt;&lt;D xsi:type="xsd:double"&gt;-8.64411&lt;/D&gt;&lt;/FQL&gt;&lt;FQL&gt;&lt;Q&gt;USDPLN^FG_PRICE_CHANGE(0,-3AM)&lt;/Q&gt;&lt;R&gt;1&lt;/R&gt;&lt;C&gt;1&lt;/C&gt;&lt;D xsi:type="xsd:double"&gt;1.4109015&lt;/D&gt;&lt;/FQL&gt;&lt;FQL&gt;&lt;Q&gt;USDPLN^FG_PRICE_CHANGE(0,-1AM)&lt;/Q&gt;&lt;R&gt;1&lt;/R&gt;&lt;C&gt;1&lt;/C&gt;&lt;D xsi:type="xsd:double"&gt;-0.004261732&lt;/D&gt;&lt;/FQL&gt;&lt;FQL&gt;&lt;Q&gt;USDPLN^FG_PRICE_CHANGE(0,-1AY)&lt;/Q&gt;&lt;R&gt;1&lt;/R&gt;&lt;C&gt;1&lt;/C&gt;&lt;D xsi:type="xsd:double"&gt;-7.888663&lt;/D&gt;&lt;/FQL&gt;&lt;FQL&gt;&lt;Q&gt;USDPLN^FG_PRICE(0)&lt;/Q&gt;&lt;R&gt;1&lt;/R&gt;&lt;C&gt;1&lt;/C&gt;&lt;D xsi:type="xsd:double"&gt;3.98773&lt;/D&gt;&lt;/FQL&gt;&lt;FQL&gt;&lt;Q&gt;USDPLN^FG_COMPANY_NAME&lt;/Q&gt;&lt;R&gt;1&lt;/R&gt;&lt;C&gt;1&lt;/C&gt;&lt;D xsi:type="xsd:string"&gt;Polish Zloty per U.S. Dollar&lt;/D&gt;&lt;/FQL&gt;&lt;FQL&gt;&lt;Q&gt;USDPHP^STD(FG_PRICE_CHANGE(0,-3AY,M))&lt;/Q&gt;&lt;R&gt;1&lt;/R&gt;&lt;C&gt;1&lt;/C&gt;&lt;D xsi:type="xsd:double"&gt;1.744111132728&lt;/D&gt;&lt;/FQL&gt;&lt;FQL&gt;&lt;Q&gt;USDPHP^STD(FG_PRICE_CHANGE(0,-1AY,AM))&lt;/Q&gt;&lt;R&gt;1&lt;/R&gt;&lt;C&gt;1&lt;/C&gt;&lt;D xsi:type="xsd:double"&gt;1.64999900226943&lt;/D&gt;&lt;/FQL&gt;&lt;FQL&gt;&lt;Q&gt;USDPHP^FG_PRICE_CHANGE(0,-6AM)&lt;/Q&gt;&lt;R&gt;1&lt;/R&gt;&lt;C&gt;1&lt;/C&gt;&lt;D xsi:type="xsd:double"&gt;-0.6380737&lt;/D&gt;&lt;/FQL&gt;&lt;FQL&gt;&lt;Q&gt;USDPHP^FG_PRICE_CHANGE(0,-3AM)&lt;/Q&gt;&lt;R&gt;1&lt;/R&gt;&lt;C&gt;1&lt;/C&gt;&lt;D xsi:type="xsd:double"&gt;1.5169382&lt;/D&gt;&lt;/FQL&gt;&lt;FQL&gt;&lt;Q&gt;USDPHP^FG_PRICE_CHANGE(0,-1AM)&lt;/Q&gt;&lt;R&gt;1&lt;/R&gt;&lt;C&gt;1&lt;/C&gt;&lt;D xsi:type="xsd:double"&gt;1.1920929E-05&lt;/D&gt;&lt;/FQL&gt;&lt;FQL&gt;&lt;Q&gt;USDPHP^FG_PRICE_CHANGE(0,-1AY)&lt;/Q&gt;&lt;R&gt;1&lt;/R&gt;&lt;C&gt;1&lt;/C&gt;&lt;D xsi:type="xsd:double"&gt;3.2367706&lt;/D&gt;&lt;/FQL&gt;&lt;FQL&gt;&lt;Q&gt;USDPHP^FG_PRICE(0)&lt;/Q&gt;&lt;R&gt;1&lt;/R&gt;&lt;C&gt;1&lt;/C&gt;&lt;D xsi:type="xsd:double"&gt;56.215004&lt;/D&gt;&lt;/FQL&gt;&lt;FQL&gt;&lt;Q&gt;USDPHP^FG_COMPANY_NAME&lt;/Q&gt;&lt;R&gt;1&lt;/R&gt;&lt;C&gt;1&lt;/C&gt;&lt;D xsi:type="xsd:string"&gt;Philippines Peso per U.S. Dollar&lt;/D&gt;&lt;/FQL&gt;&lt;FQL&gt;&lt;Q&gt;USDIDR^STD(FG_PRICE_CHANGE(0,-3AY,M))&lt;/Q&gt;&lt;R&gt;1&lt;/R&gt;&lt;C&gt;1&lt;/C&gt;&lt;D xsi:type="xsd:double"&gt;1.52856882997161&lt;/D&gt;&lt;/FQL&gt;&lt;FQL&gt;&lt;Q&gt;USDIDR^STD(FG_PRICE_CHANGE(0,-1AY,AM))&lt;/Q&gt;&lt;R&gt;1&lt;/R&gt;&lt;C&gt;1&lt;/C&gt;&lt;D xsi:type="xsd:double"&gt;1.92422092987728&lt;/D&gt;&lt;/FQL&gt;&lt;FQL&gt;&lt;Q&gt;USDIDR^FG_PRICE_CHANGE(0,-6AM)&lt;/Q&gt;&lt;R&gt;1&lt;/R&gt;&lt;C&gt;1&lt;/C&gt;&lt;D xsi:type="xsd:double"&gt;2.5881648&lt;/D&gt;&lt;/FQL&gt;&lt;FQL&gt;&lt;Q&gt;USDIDR^FG_PRICE_CHANGE(0,-3AM)&lt;/Q&gt;&lt;R&gt;1&lt;/R&gt;&lt;C&gt;1&lt;/C&gt;&lt;D xsi:type="xsd:double"&gt;2.9746175&lt;/D&gt;&lt;/FQL&gt;&lt;FQL&gt;&lt;Q&gt;USDIDR^FG_PRICE_CHANGE(0,-1AM)&lt;/Q&gt;&lt;R&gt;1&lt;/R&gt;&lt;C&gt;1&lt;/C&gt;&lt;D xsi:type="xsd:double"&gt;0.89087486&lt;/D&gt;&lt;/FQL&gt;&lt;FQL&gt;&lt;Q&gt;USDIDR^FG_PRICE_CHANGE(0,-1AY)&lt;/Q&gt;&lt;R&gt;1&lt;/R&gt;&lt;C&gt;1&lt;/C&gt;&lt;D xsi:type="xsd:double"&gt;5.243945&lt;/D&gt;&lt;/FQL&gt;&lt;FQL&gt;&lt;Q&gt;USDIDR^FG_PRICE(0)&lt;/Q&gt;&lt;R&gt;1&lt;/R&gt;&lt;C&gt;1&lt;/C&gt;&lt;D xsi:type="xsd:double"&gt;15855.001&lt;/D&gt;&lt;/FQL&gt;&lt;FQL&gt;&lt;Q&gt;USDIDR^FG_COMPANY_NAME&lt;/Q&gt;&lt;R&gt;1&lt;/R&gt;&lt;C&gt;1&lt;/C&gt;&lt;D xsi:type="xsd:string"&gt;Indonesian Rupiah per U.S. Dollar&lt;/D&gt;&lt;/FQL&gt;&lt;FQL&gt;&lt;Q&gt;USDCLP^STD(FG_PRICE_CHANGE(0,-3AY,M))&lt;/Q&gt;&lt;R&gt;1&lt;/R&gt;&lt;C&gt;1&lt;/C&gt;&lt;D xsi:type="xsd:double"&gt;4.31385940338536&lt;/D&gt;&lt;/FQL&gt;&lt;FQL&gt;&lt;Q&gt;USDCLP^STD(FG_PRICE_CHANGE(0,-1AY,AM))&lt;/Q&gt;&lt;R&gt;1&lt;/R&gt;&lt;C&gt;1&lt;/C&gt;&lt;D xsi:type="xsd:double"&gt;3.22004313745031&lt;/D&gt;&lt;/FQL&gt;&lt;FQL&gt;&lt;Q&gt;USDCLP^FG_PRICE_CHANGE(0,-6AM)&lt;/Q&gt;&lt;R&gt;1&lt;/R&gt;&lt;C&gt;1&lt;/C&gt;&lt;D xsi:type="xsd:double"&gt;9.794605&lt;/D&gt;&lt;/FQL&gt;&lt;FQL&gt;&lt;Q&gt;USDCLP^FG_PRICE_CHANGE(0,-3AM)&lt;/Q&gt;&lt;R&gt;1&lt;/R&gt;&lt;C&gt;1&lt;/C&gt;&lt;D xsi:type="xsd:double"&gt;12.317287&lt;/D&gt;&lt;/FQL&gt;&lt;FQL&gt;&lt;Q&gt;USDCLP^FG_PRICE_CHANGE(0,-1AM)&lt;/Q&gt;&lt;R&gt;1&lt;/R&gt;&lt;C&gt;1&lt;/C&gt;&lt;D xsi:type="xsd:double"&gt;1.4306903&lt;/D&gt;&lt;/FQL&gt;&lt;FQL&gt;&lt;Q&gt;USDCLP^FG_PRICE_CHANGE(0,-1AY)&lt;/Q&gt;&lt;R&gt;1&lt;/R&gt;&lt;C&gt;1&lt;/C&gt;&lt;D xsi:type="xsd:double"&gt;24.425983&lt;/D&gt;&lt;/FQL&gt;&lt;FQL&gt;&lt;Q&gt;USDCLP^FG_PRICE(0)&lt;/Q&gt;&lt;R&gt;1&lt;/R&gt;&lt;C&gt;1&lt;/C&gt;&lt;D xsi:type="xsd:double"&gt;980.85004&lt;/D&gt;&lt;/FQL&gt;&lt;FQL&gt;&lt;Q&gt;USDCLP^FG_COMPANY_NAME&lt;/Q&gt;&lt;R&gt;1&lt;/R&gt;&lt;C&gt;1&lt;/C&gt;&lt;D xsi:type="xsd:string"&gt;Chilean Peso per U.S. Dollar&lt;/D&gt;&lt;/FQL&gt;&lt;FQL&gt;&lt;Q&gt;FC0000SA^FMA_EPS(NTMA,-20AY,0,CY,,"PORTAGG","MEANR")&lt;/Q&gt;&lt;R&gt;20&lt;/R&gt;&lt;C&gt;1&lt;/C&gt;&lt;D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xsi:type="xsd:double"&gt;2.35315851175775&lt;/D&gt;&lt;D xsi:type="xsd:double"&gt;1.93303150117598&lt;/D&gt;&lt;D xsi:type="xsd:double"&gt;3.07367882715562&lt;/D&gt;&lt;D xsi:type="xsd:double"&gt;3.62874668671579&lt;/D&gt;&lt;D xsi:type="xsd:double"&gt;3.01142146885382&lt;/D&gt;&lt;/FQL&gt;&lt;FQL&gt;&lt;Q&gt;VNM^FMA_EPS(NTMA,-20AY,0,CY,,"PORTAGG","MEANR")&lt;/Q&gt;&lt;R&gt;20&lt;/R&gt;&lt;C&gt;1&lt;/C&gt;&lt;D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</t>
        </r>
      </text>
    </comment>
    <comment ref="A3" authorId="0" shapeId="0" xr:uid="{4371EA29-0DEC-4E0D-8F90-BAAA8879E451}">
      <text>
        <r>
          <rPr>
            <b/>
            <sz val="9"/>
            <color indexed="81"/>
            <rFont val="Tahoma"/>
            <family val="2"/>
          </rPr>
          <t>&lt;/D&gt;&lt;D xsi:type="xsd:double"&gt;7.02066550129133&lt;/D&gt;&lt;D xsi:type="xsd:double"&gt;5.12773396532515&lt;/D&gt;&lt;D xsi:type="xsd:double"&gt;7.54796836303461&lt;/D&gt;&lt;D xsi:type="xsd:double"&gt;11.3918613611305&lt;/D&gt;&lt;D xsi:type="xsd:double"&gt;11.0560462201591&lt;/D&gt;&lt;/FQL&gt;&lt;FQL&gt;&lt;Q&gt;FC0000TR^FMA_EPS(NTMA,-20AY,0,CY,,"PORTAGG","MEANR")&lt;/Q&gt;&lt;R&gt;20&lt;/R&gt;&lt;C&gt;1&lt;/C&gt;&lt;D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xsi:type="xsd:double"&gt;47.7168770163726&lt;/D&gt;&lt;/FQL&gt;&lt;FQL&gt;&lt;Q&gt;FC0000TH^FMA_EPS(NTMA,-20AY,0,CY,,"PORTAGG","MEANR")&lt;/Q&gt;&lt;R&gt;20&lt;/R&gt;&lt;C&gt;1&lt;/C&gt;&lt;D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xsi:type="xsd:double"&gt;48.1240323779405&lt;/D&gt;&lt;D xsi:type="xsd:double"&gt;34.7106307439574&lt;/D&gt;&lt;D xsi:type="xsd:double"&gt;40.2723415308455&lt;/D&gt;&lt;D xsi:type="xsd:double"&gt;42.4815782672563&lt;/D&gt;&lt;D xsi:type="xsd:double"&gt;40.1815851407061&lt;/D&gt;&lt;/FQL&gt;&lt;FQL&gt;&lt;Q&gt;FC0000QA^FMA_EPS(NTMA,-20AY,0,CY,,"PORTAGG","MEANR")&lt;/Q&gt;&lt;R&gt;20&lt;/R&gt;&lt;C&gt;1&lt;/C&gt;&lt;D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xsi:type="xsd:double"&gt;17.6373597186973&lt;/D&gt;&lt;D xsi:type="xsd:double"&gt;17.4947707057507&lt;/D&gt;&lt;D xsi:type="xsd:double"&gt;21.2762448567404&lt;/D&gt;&lt;D xsi:type="xsd:double"&gt;20.3723993160167&lt;/D&gt;&lt;D xsi:type="xsd:double"&gt;19.111571824327&lt;/D&gt;&lt;/FQL&gt;&lt;FQL&gt;&lt;Q&gt;FC0000IN^FMA_EPS(NTMA,-20AY,0,CY,,"PORTAGG","MEANR")&lt;/Q&gt;&lt;R&gt;20&lt;/R&gt;&lt;C&gt;1&lt;/C&gt;&lt;D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xsi:type="xsd:double"&gt;36.3145866994624&lt;/D&gt;&lt;D xsi:type="xsd:double"&gt;33.7063876303914&lt;/D&gt;&lt;D xsi:type="xsd:double"&gt;47.0104795357205&lt;/D&gt;&lt;D xsi:type="xsd:double"&gt;46.0469770059164&lt;/D&gt;&lt;D xsi:type="xsd:double"&gt;54.6758231752415&lt;/D&gt;&lt;/FQL&gt;&lt;FQL&gt;&lt;Q&gt;FC0000GR^FMA_EPS(NTMA,-20AY,0,CY,,"PORTAGG","MEANR")&lt;/Q&gt;&lt;R&gt;20&lt;/R&gt;&lt;C&gt;1&lt;/C&gt;&lt;D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xsi:type="xsd:double"&gt;0.557417673683108&lt;/D&gt;&lt;D xsi:type="xsd:double"&gt;0.621885469021717&lt;/D&gt;&lt;D xsi:type="xsd:double"&gt;0.869531876625146&lt;/D&gt;&lt;D xsi:type="xsd:double"&gt;1.21959709581891&lt;/D&gt;&lt;/FQL&gt;&lt;FQL&gt;&lt;Q&gt;FC0000ZA^FMA_EPS(NTMA,-20AY,0,CY,,"PORTAGG","MEANR")&lt;/Q&gt;&lt;R&gt;20&lt;/R&gt;&lt;C&gt;1&lt;/C&gt;&lt;D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xsi:type="xsd:double"&gt;31.8033411235607&lt;/D&gt;&lt;D xsi:type="xsd:double"&gt;34.3219020154309&lt;/D&gt;&lt;D xsi:type="xsd:double"&gt;36.7799117267177&lt;/D&gt;&lt;D xsi:type="xsd:double"&gt;38.5431317680412&lt;/D&gt;&lt;D xsi:type="xsd:double"&gt;33.8714101599564&lt;/D&gt;&lt;/FQL&gt;&lt;FQL&gt;&lt;Q&gt;FC0000BR^FMA_EPS(NTMA,-20AY,0,CY,,"PORTAGG","MEANR")&lt;/Q&gt;&lt;R&gt;20&lt;/R&gt;&lt;C&gt;1&lt;/C&gt;&lt;D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xsi:type="xsd:double"&gt;20.1300196579904&lt;/D&gt;&lt;D xsi:type="xsd:double"&gt;14.9311683667083&lt;/D&gt;&lt;D xsi:type="xsd:double"&gt;18.5635369778987&lt;/D&gt;&lt;D xsi:type="xsd:double"&gt;21.0795022547204&lt;/D&gt;&lt;D xsi:type="xsd:double"&gt;24.0594592101867&lt;/D&gt;&lt;/FQL&gt;&lt;FQL&gt;&lt;Q&gt;FC0000KR^FMA_EPS(NTMA,-20AY,0,CY,,"PORTAGG","MEANR")&lt;/Q&gt;&lt;R&gt;20&lt;/R&gt;&lt;C&gt;1&lt;/C&gt;&lt;D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xsi:type="xsd:double"&gt;35.9042781493219&lt;/D&gt;&lt;D xsi:type="xsd:double"&gt;42.8018507697772&lt;/D&gt;&lt;D xsi:type="xsd:double"&gt;51.3050657309699&lt;/D&gt;&lt;D xsi:type="xsd:double"&gt;35.3894151466099&lt;/D&gt;&lt;D xsi:type="xsd:double"&gt;41.6876274440245&lt;/D&gt;&lt;/FQL&gt;&lt;FQL&gt;&lt;Q&gt;FC0000MX^FMA_EPS(NTMA,-20AY,0,CY,,"PORTAGG","MEANR")&lt;/Q&gt;&lt;R&gt;20&lt;/R&gt;&lt;C&gt;1&lt;/C&gt;&lt;D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xsi:type="xsd:double"&gt;25.3691273804025&lt;/D&gt;&lt;D xsi:type="xsd:double"&gt;22.3569609150342&lt;/D&gt;&lt;D xsi:type="xsd:double"&gt;28.181628189907&lt;/D&gt;&lt;D xsi:type="xsd:double"&gt;32.5319871434715&lt;/D&gt;&lt;D xsi:type="xsd:double"&gt;39.3662186798848&lt;/D&gt;&lt;/FQL&gt;&lt;FQL&gt;&lt;Q&gt;FC0000TW^FMA_EPS(NTMA,-20AY,0,CY,,"PORTAGG","MEANR")&lt;/Q&gt;&lt;R&gt;20&lt;/R&gt;&lt;C&gt;1&lt;/C&gt;&lt;D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xsi:type="xsd:double"&gt;12.97862401909&lt;/D&gt;&lt;D xsi:type="xsd:double"&gt;15.9439970068587&lt;/D&gt;&lt;D xsi:type="xsd:double"&gt;24.3051164444526&lt;/D&gt;&lt;D xsi:type="xsd:double"&gt;19.7601608616791&lt;/D&gt;&lt;D xsi:type="xsd:double"&gt;19.0963688034802&lt;/D&gt;&lt;/FQL&gt;&lt;FQL&gt;&lt;Q&gt;FC0000MY^FMA_EPS(NTMA,-20AY,0,CY,,"PORTAGG","MEANR")&lt;/Q&gt;&lt;R&gt;20&lt;/R&gt;&lt;C&gt;1&lt;/C&gt;&lt;D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xsi:type="xsd:double"&gt;15.6987954764523&lt;/D&gt;&lt;D xsi:type="xsd:double"&gt;16.3882261582609&lt;/D&gt;&lt;D xsi:type="xsd:double"&gt;16.010960211197&lt;/D&gt;&lt;D xsi:type="xsd:double"&gt;16.7075627041747&lt;/D&gt;&lt;D xsi:type="xsd:double"&gt;16.7746105678299&lt;/D&gt;&lt;/FQL&gt;&lt;FQL&gt;&lt;Q&gt;EPU^FMA_EPS(NTMA,-20AY,0,CY,,"PORTAGG","MEANR")&lt;/Q&gt;&lt;R&gt;20&lt;/R&gt;&lt;C&gt;1&lt;/C&gt;&lt;D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xsi:type="xsd:double"&gt;2.43807405802649&lt;/D&gt;&lt;D xsi:type="xsd:double"&gt;2.41141007958222&lt;/D&gt;&lt;D xsi:type="xsd:double"&gt;2.94854986662745&lt;/D&gt;&lt;D xsi:type="xsd:double"&gt;3.11609677066287&lt;/D&gt;&lt;D xsi:type="xsd:double"&gt;2.96006703881121&lt;/D&gt;&lt;/FQL&gt;&lt;FQL&gt;&lt;Q&gt;FC0000PL^FMA_EPS(NTMA,-20AY,0,CY,,"PORTAGG","MEANR")&lt;/Q&gt;&lt;R&gt;20&lt;/R&gt;&lt;C&gt;1&lt;/C&gt;&lt;D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xsi:type="xsd:double"&gt;17.0889243836625&lt;/D&gt;&lt;D xsi:type="xsd:double"&gt;23.3955887248491&lt;/D&gt;&lt;/FQL&gt;&lt;FQL&gt;&lt;Q&gt;FC0000PH^FMA_EPS(NTMA,-20AY,0,CY,,"PORTAGG","MEANR")&lt;/Q&gt;&lt;R&gt;20&lt;/R&gt;&lt;C&gt;1&lt;/C&gt;&lt;D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xsi:type="xsd:double"&gt;33.6632760017342&lt;/D&gt;&lt;D xsi:type="xsd:double"&gt;25.6257109261132&lt;/D&gt;&lt;D xsi:type="xsd:double"&gt;24.8900071994994&lt;/D&gt;&lt;D xsi:type="xsd:double"&gt;26.8368786417054&lt;/D&gt;&lt;D xsi:type="xsd:double"&gt;30.8315679475752&lt;/D&gt;&lt;/FQL&gt;&lt;FQL&gt;&lt;Q&gt;FC0000ID^FMA_EPS(NTMA,-20AY,0,CY,,"PORTAGG","MEANR")&lt;/Q&gt;&lt;R&gt;20&lt;/R&gt;&lt;C&gt;1&lt;/C&gt;&lt;D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xsi:type="xsd:double"&gt;63.7324766927396&lt;/D&gt;&lt;D xsi:type="xsd:double"&gt;51.5269225985592&lt;/D&gt;&lt;D xsi:type="xsd:double"&gt;58.7717055822565&lt;/D&gt;&lt;D xsi:type="xsd:double"&gt;64.97279420912&lt;/D&gt;&lt;D xsi:type="xsd:double"&gt;67.9891780236728&lt;/D&gt;&lt;/FQL&gt;&lt;FQL&gt;&lt;Q&gt;FC0000CL^FMA_EPS(NTMA,-20AY,0,CY,,"PORTAGG","MEANR")&lt;/Q&gt;&lt;R&gt;20&lt;/R&gt;&lt;C&gt;1&lt;/C&gt;&lt;D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xsi:type="xsd:double"&gt;-14.87515&lt;/D&gt;&lt;D xsi:type="xsd:double"&gt;-10.769331&lt;/D&gt;&lt;D xsi:type="xsd:double"&gt;2.1915674&lt;/D&gt;&lt;D xsi:type="xsd:double"&gt;7.129097&lt;/D&gt;&lt;D xsi:type="xsd:double"&gt;29.530287&lt;/D&gt;&lt;D xsi:type="xsd:double"&gt;19.45386&lt;/D&gt;&lt;D xsi:type="xsd:double"&gt;14.926982&lt;/D&gt;&lt;D xsi:type="xsd:double"&gt;5.953741&lt;/D&gt;&lt;D xsi:type="xsd:double"&gt;9.080708&lt;/D&gt;&lt;D xsi:type="xsd:double"&gt;21.629692&lt;/D&gt;&lt;D xsi:type="xsd:double"&gt;19.93301&lt;/D&gt;&lt;D xsi:type="xsd:double"&gt;24.067831&lt;/D&gt;&lt;D xsi:type="xsd:double"&gt;31.360699&lt;/D&gt;&lt;D xsi:type="xsd:double"&gt;16.952251&lt;/D&gt;&lt;D xsi:type="xsd:double"&gt;3.2460928&lt;/D&gt;&lt;D xsi:type="xsd:double"&gt;5.20947&lt;/D&gt;&lt;D xsi:type="xsd:double"&gt;11.935198&lt;/D&gt;&lt;D xsi:type="xsd:double"&gt;10.916079&lt;/D&gt;&lt;D xsi:type="xsd:double"&gt;21.169699&lt;/D&gt;&lt;D xsi:type="xsd:double"&gt;26.82643&lt;/D&gt;&lt;D xsi:type="xsd:double"&gt;25.089872&lt;/D&gt;&lt;D xsi:type="xsd:double"&gt;16.465437&lt;/D&gt;&lt;D xsi:type="xsd:double"&gt;22.569168&lt;/D&gt;&lt;D xsi:type="xsd:double"&gt;17.716217&lt;/D&gt;&lt;D xsi:type="xsd:double"&gt;16.729784&lt;/D&gt;&lt;D xsi:type="xsd:double"&gt;19.744003&lt;/D&gt;&lt;D xsi:type="xsd:double"&gt;14.850187&lt;/D&gt;&lt;D xsi:type="xsd:double"&gt;14.135671&lt;/D&gt;&lt;D xsi:type="xsd:double"&gt;17.628908&lt;/D&gt;&lt;D xsi:type="xsd:double"&gt;22.123062&lt;/D&gt;&lt;D xsi:type="xsd:double"&gt;17.340065&lt;/D&gt;&lt;D xsi:type="xsd:double"&gt;17.292488&lt;/D&gt;&lt;D xsi:type="xsd:double"&gt;9.69659&lt;/D&gt;&lt;D xsi:type="xsd:double"&gt;8.881914&lt;/D&gt;&lt;D xsi:type="xsd:double"&gt;8.376158&lt;/D&gt;&lt;D xsi:type="xsd:double"&gt;5.6452394&lt;/D&gt;&lt;D xsi:type="xsd:double"&gt;3.9286017&lt;/D&gt;&lt;D xsi:type="xsd:double"&gt;2.7701378&lt;/D&gt;&lt;D xsi:type="xsd:double"&gt;8.616114&lt;/D&gt;&lt;D xsi:type="xsd:double"&gt;11.669672&lt;/D&gt;&lt;D xsi:type="xsd:double"&gt;-5.069208&lt;/D&gt;&lt;D xsi:type="xsd:double"&gt;-13.131637&lt;/D&gt;&lt;D xsi:type="xsd:double"&gt;-29.195059&lt;/D&gt;&lt;D xsi:type="xsd:double"&gt;-27.121527&lt;/D&gt;&lt;D xsi:type="xsd:double"&gt;-17.233007&lt;/D&gt;&lt;D xsi:type="xsd:double"&gt;-16.229607&lt;/D&gt;&lt;D xsi:type="xsd:double"&gt;-16.276371&lt;/D&gt;&lt;D xsi:type="xsd:double"&gt;-4.153019&lt;/D&gt;&lt;D xsi:type="xsd:double"&gt;0.9657979&lt;/D&gt;&lt;D xsi:type="xsd:double"&gt;1.6000032&lt;/D&gt;&lt;D xsi:type="xsd:double"&gt;8.77527&lt;/D&gt;&lt;D xsi:type="xsd:double"&gt;2.426815&lt;/D&gt;&lt;D xsi:type="xsd:double"&gt;8.252848&lt;/D&gt;&lt;D xsi:type="xsd:double"&gt;18.394756&lt;/D&gt;&lt;D xsi:type="xsd:double"&gt;45.30145&lt;/D&gt;&lt;D xsi:type="xsd:double"&gt;56.387184&lt;/D&gt;&lt;D xsi:type="xsd:double"&gt;50.216484&lt;/D&gt;&lt;D xsi:type="xsd:double"&gt;50.52167&lt;/D&gt;&lt;D xsi:type="xsd:double"&gt;48.624302&lt;/D&gt;&lt;D xsi:type="xsd:double"&gt;44.422245&lt;/D&gt;&lt;D xsi:type="xsd:double"&gt;41.942287&lt;/D&gt;&lt;D xsi:type="xsd:double"&gt;52.47254&lt;/D&gt;&lt;D xsi:type="xsd:double"&gt;28.905891&lt;/D&gt;&lt;D xsi:type="xsd:double"&gt;33.63106&lt;/D&gt;&lt;D xsi:type="xsd:double"&gt;44.23363&lt;/D&gt;&lt;D xsi:type="xsd:double"&gt;47.366188&lt;/D&gt;&lt;D xsi:type="xsd:double"&gt;40.989685&lt;/D&gt;&lt;D xsi:type="xsd:double"&gt;34.194626&lt;/D&gt;&lt;D xsi:type="xsd:double"&gt;21.517563&lt;/D&gt;&lt;D xsi:type="xsd:double"&gt;7.2155&lt;/D&gt;&lt;D xsi:type="xsd:double"&gt;12.053049&lt;/D&gt;&lt;D xsi:type="xsd:double"&gt;13.662863&lt;/D&gt;&lt;D xsi:type="xsd:double"&gt;0.064992905&lt;/D&gt;&lt;D xsi:type="xsd:double"&gt;0.6602764&lt;/D&gt;&lt;D xsi:type="xsd:double"&gt;-0.5229473&lt;/D&gt;&lt;D xsi:type="xsd:double"&gt;-6.9057646&lt;/D&gt;&lt;D xsi:type="xsd:double"&gt;-10.287041&lt;/D&gt;&lt;D xsi:type="xsd:double"&gt;-20.712685&lt;/D&gt;&lt;D xsi:type="xsd:double"&gt;-18.864584&lt;/D&gt;&lt;D xsi:type="xsd:double"&gt;-17.709232&lt;/D&gt;&lt;D xsi:type="xsd:double"&gt;-8.814073&lt;/D&gt;&lt;D xsi:type="xsd:double"&gt;0.92418194&lt;/D&gt;&lt;D xsi:type="xsd:double"&gt;-0.06873608&lt;/D&gt;&lt;D xsi:type="xsd:double"&gt;-8.081931&lt;/D&gt;&lt;D xsi:type="xsd:double"&gt;-3.1287253&lt;/D&gt;&lt;D xsi:type="xsd:double"&gt;-13.4386835&lt;/D&gt;&lt;D xsi:type="xsd:double"&gt;3.1073809&lt;/D&gt;&lt;D xsi:type="xsd:double"&gt;15.071499&lt;/D&gt;&lt;D xsi:type="xsd:double"&gt;12.410879&lt;/D&gt;&lt;D xsi:type="xsd:double"&gt;25.930643&lt;/D&gt;&lt;D xsi:type="xsd:double"&gt;18.994797&lt;/D&gt;&lt;/FQL&gt;&lt;FQL&gt;&lt;Q&gt;VNM^P_PRICE_RETURNS_PR('52W',2,-10AY,0,AM)&lt;/Q&gt;&lt;R&gt;121&lt;/R&gt;&lt;C&gt;1&lt;/C&gt;&lt;D xsi:type="xsd:double"&gt;9.757352&lt;/D&gt;&lt;D xsi:type="xsd:double"&gt;7.686937&lt;/D&gt;&lt;D xsi:type="xsd:double"&gt;-0.34214854&lt;/D&gt;&lt;D xsi:type="xsd:double"&gt;13.626968&lt;/D&gt;&lt;D xsi:type="xsd:double"&gt;18.653679&lt;/D&gt;&lt;D xsi:type="xsd:double"&gt;37.98536&lt;/D&gt;&lt;D xsi:type="xsd:double"&gt;25.588345&lt;/D&gt;&lt;D xsi:type="xsd:double"&gt;13.012528&lt;/D&gt;&lt;D xsi:type="xsd:double"&gt;7.8218937&lt;/D&gt;&lt;D xsi:type="xsd:double"&gt;2.150035&lt;/D&gt;&lt;D xsi:type="xsd:double"&gt;-9.676271&lt;/D&gt;&lt;D xsi:type="xsd:double"&gt;-7.978326&lt;/D&gt;&lt;D xsi:type="xsd:double"&gt;-17.852242&lt;/D&gt;&lt;D xsi:type="xsd:double"&gt;-5.887294&lt;/D&gt;&lt;D xsi:type="xsd:double"&gt;-11.538529&lt;/D&gt;&lt;D xsi:type="xsd:double"&gt;-10.019482&lt;/D&gt;&lt;D xsi:type="xsd:double"&gt;-11.030608&lt;/D&gt;&lt;D xsi:type="xsd:double"&gt;-25.909101&lt;/D&gt;&lt;D xsi:type="xsd:double"&gt;-28.964006&lt;/D&gt;&lt;D xsi:type="xsd:double"&gt;-16.114914&lt;/D&gt;&lt;D xsi:type="xsd:double"&gt;-22.0039&lt;/D&gt;&lt;D xsi:type="xsd:double"&gt;-18.417316&lt;/D&gt;&lt;D xsi:type="xsd:double"&gt;-23.353249&lt;/D&gt;&lt;D xsi:type="xsd:double"&gt;-25.793774&lt;/D&gt;&lt;D xsi:type="xsd:double"&gt;-14.580435&lt;/D&gt;&lt;D xsi:type="xsd:double"&gt;-18.753613&lt;/D&gt;&lt;D xsi:type="xsd:double"&gt;-18.331564&lt;/D&gt;&lt;D xsi:type="xsd:double"&gt;-17.751127&lt;/D&gt;&lt;D xsi:type="xsd:double"&gt;-15.692496&lt;/D&gt;&lt;D xsi:type="xsd:double"&gt;2.0700455&lt;/D&gt;&lt;D xsi:type="xsd:double"&gt;2.867365&lt;/D&gt;&lt;D xsi:type="xsd:double"&gt;-11.225486&lt;/D&gt;&lt;D xsi:type="xsd:double"&gt;-12.795544&lt;/D&gt;&lt;D xsi:type="xsd:double"&gt;-9.884739&lt;/D&gt;&lt;D xsi:type="xsd:double"&gt;3.8344622&lt;/D&gt;&lt;D xsi:type="xsd:double"&gt;-1.5449524&lt;/D&gt;&lt;D xsi:type="xsd:double"&gt;2.1719098&lt;/D&gt;&lt;D xsi:type="xsd:double"&gt;-0.098371506&lt;/D&gt;&lt;D xsi:type="xsd:double"&gt;3.6916137&lt;/D&gt;&lt;D xsi:type="xsd:double"&gt;5.8929324&lt;/D&gt;&lt;D xsi:type="xsd:double"&gt;0.3512621&lt;/D&gt;&lt;D xsi:type="xsd:double"&gt;-2.3871243&lt;/D&gt;&lt;D xsi:type="xsd:double"&gt;0.3060937&lt;/D&gt;&lt;D xsi:type="xsd:double"&gt;12.829411&lt;/D&gt;&lt;D xsi:type="xsd:double"&gt;31.660961&lt;/D&gt;&lt;D xsi:type="xsd:double"&gt;39.253414&lt;/D&gt;&lt;D xsi:type="xsd:double"&gt;47.37972&lt;/D&gt;&lt;D xsi:type="xsd:double"&gt;39.713623&lt;/D&gt;&lt;D xsi:type="xsd:double"&gt;40.00895&lt;/D&gt;&lt;D xsi:type="xsd:double"&gt;29.998434&lt;/D&gt;&lt;D xsi:type="xsd:double"&gt;14.494824&lt;/D&gt;&lt;D xsi:type="xsd:double"&gt;8.341026&lt;/D&gt;&lt;D xsi:type="xsd:double"&gt;10.75089&lt;/D&gt;&lt;D xsi:type="xsd:double"&gt;16.526663&lt;/D&gt;&lt;D xsi:type="xsd:double"&gt;14.151597&lt;/D&gt;&lt;D xsi:type="xsd:double"&gt;-4.3572664&lt;/D&gt;&lt;D xsi:type="xsd:double"&gt;-5.136055&lt;/D&gt;&lt;D xsi:type="xsd:double"&gt;-15.129339&lt;/D&gt;&lt;D xsi:type="xsd:double"&gt;-19.41815&lt;/D&gt;&lt;D xsi:type="xsd:double"&gt;-9.977961&lt;/D&gt;&lt;D xsi:type="xsd:double"&gt;-14.586407&lt;/D&gt;&lt;D xsi:type="xsd:double"&gt;-5.7319045&lt;/D&gt;&lt;D xsi:type="xsd:double"&gt;0.38204193&lt;/D&gt;&lt;D xsi:type="xsd:double"&gt;1.6408563&lt;/D&gt;&lt;D xsi:type="xsd:double"&gt;3.38341&lt;/D&gt;&lt;D xsi:type="xsd:double"&gt;-6.061876&lt;/D&gt;&lt;D xsi:type="xsd:double"&gt;-3.1998038&lt;/D&gt;&lt;D xsi:type="xsd:double"&gt;10.240019&lt;/D&gt;&lt;D xsi:type="xsd:double"&gt;4.37274&lt;/D&gt;&lt;D xsi:type="xsd:double"&gt;7.2190166&lt;/D&gt;&lt;D xsi:type="xsd:double"&gt;-1.1368513&lt;/D&gt;&lt;D xsi:type="xsd:double"&gt;-16.995262&lt;/D&gt;&lt;D xsi:type="xsd:double"&gt;-35.637276&lt;/D&gt;&lt;D xsi:type="xsd:double"&gt;-25.300724&lt;/D&gt;&lt;D xsi:type="xsd:double"&gt;-14.420832&lt;/D&gt;&lt;D xsi:type="xsd:double"&gt;-16.503216&lt;/D&gt;&lt;D xsi:type="xsd:double"&gt;-15.225082&lt;/D&gt;&lt;D xsi:type="xsd:double"&gt;-4.6059904&lt;/D&gt;&lt;D xsi:type="xsd:double"&gt;-7.657546&lt;/D&gt;&lt;D xsi:type="xsd:double"&gt;-9.645623&lt;/D&gt;&lt;D xsi:type="xsd:double"&gt;1.5772104&lt;/D&gt;&lt;D xsi:type="xsd:double"&gt;8.306086&lt;/D&gt;&lt;D xsi:type="xsd:double"&gt;8.402813&lt;/D&gt;&lt;D xsi:type="xsd:double"&gt;25.253033&lt;/D&gt;&lt;D xsi:type="xsd:double"&gt;62.266304&lt;/D&gt;&lt;D xsi:type="xsd:double"&gt;54.192795&lt;/D&gt;&lt;D xsi:type="xsd:double"&gt;43.72257&lt;/D&gt;&lt;D xsi:type="xsd:double"&gt;53.34084&lt;/D&gt;&lt;D xsi:type="xsd:double"&gt;39.671387&lt;/D&gt;&lt;D xsi:type="xsd:double"&gt;36.3724&lt;/D&gt;&lt;D xsi:type="xsd:double"&gt;30.2693&lt;/D&gt;&lt;D xsi:type="xsd:double"&gt;39.397694&lt;/D&gt;&lt;D xsi:type="xsd:double"&gt;29.463923&lt;/D&gt;&lt;D xsi:type="xsd:double"&gt;23.715508&lt;/D&gt;&lt;D xsi:type="xsd:double"&gt;17.041565&lt;/D&gt;&lt;D xsi:type="xsd:double"&gt;11.407065&lt;/D&gt;&lt;D xsi:type="xsd:double"&gt;6.5845966&lt;/D&gt;&lt;D xsi:type="xsd:double"&gt;-10.654486&lt;/D&gt;&lt;D xsi:type="xsd:double"&gt;-17.885006&lt;/D&gt;&lt;D xsi:type="xsd:double"&gt;-27.698195&lt;/D&gt;&lt;D xsi:type="xsd:double"&gt;-23.012049&lt;/D&gt;&lt;D xsi:type="xsd:double"&gt;-19.82956&lt;/D&gt;&lt;D xsi:type="xsd:double"&gt;-29.3356&lt;/D&gt;&lt;D xsi:type="xsd:double"&gt;-41.65609&lt;/D&gt;&lt;D xsi:type="xsd:double"&gt;-42.65446&lt;/D&gt;&lt;D xsi:type="xsd:double"&gt;-43.176716&lt;/D&gt;&lt;D xsi:type="xsd:double"&gt;-32.255543&lt;/D&gt;&lt;D xsi:type="xsd:double"&gt;-41.743927&lt;/D&gt;&lt;D xsi:type="xsd:double"&gt;-35.49918&lt;/D&gt;&lt;D xsi:type="xsd:double"&gt;-27.431261&lt;/D&gt;&lt;D xsi:type="xsd:double"&gt;-21.121174&lt;/D&gt;&lt;D xsi:type="xsd:double"&gt;-7.5064125&lt;/D&gt;&lt;D xsi:type="xsd:double"&gt;1.0074496&lt;/D&gt;&lt;D xsi:type="xsd:double"&gt;-1.8902123&lt;/D&gt;&lt;D xsi:type="xsd:double"&gt;1.0887861&lt;/D&gt;&lt;D xsi:type="xsd:double"&gt;3.3405185&lt;/D&gt;&lt;D xsi:type="xsd:double"&gt;12.572908&lt;/D&gt;&lt;D xsi:type="xsd:double"&gt;14.871836&lt;/D&gt;&lt;D xsi:type="xsd:double"&gt;4.9507856&lt;/D&gt;&lt;D xsi:type="xsd:double"&gt;26.556183&lt;/D&gt;&lt;D xsi:type="xsd:double"&gt;21.22556&lt;/D&gt;&lt;/FQL&gt;&lt;FQL&gt;&lt;Q&gt;UAE^P_PRICE_RETURNS_PR('52W',2,-10AY,0,AM)&lt;/Q&gt;&lt;R&gt;121&lt;/R&gt;&lt;C&gt;1&lt;/C&gt;&lt;D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xsi:type="xsd:double"&gt;-15.700793&lt;/D&gt;&lt;D xsi:type="xsd:double"&gt;-2.529949&lt;/D&gt;&lt;D xsi:type="xsd:double"&gt;-9.795952&lt;/D&gt;&lt;D xsi:type="xsd:double"&gt;-18.038677&lt;/D&gt;&lt;D xsi:type="xsd:double"&gt;-26.343435&lt;/D&gt;&lt;D xsi:type="xsd:double"&gt;-20.205307&lt;/D&gt;&lt;D xsi:type="xsd:double"&gt;-25.062735&lt;/D&gt;&lt;D xsi:type="xsd:double"&gt;-16.19571&lt;/D&gt;&lt;D xsi:type="xsd:double"&gt;-21.058321&lt;/D&gt;&lt;D xsi:type="xsd:double"&gt;-18.100716&lt;/D&gt;&lt;D xsi:type="xsd:double"&gt;-6.13783&lt;/D&gt;&lt;D xsi:type="xsd:double"&gt;-16.116833&lt;/D&gt;&lt;D xsi:type="xsd:double"&gt;-16.964722&lt;/D&gt;&lt;D xsi:type="xsd:double"&gt;-15.793425&lt;/D&gt;&lt;D xsi:type="xsd:double"&gt;-11.613327&lt;/D&gt;&lt;D xsi:type="xsd:double"&gt;1.7295003&lt;/D&gt;&lt;D xsi:type="xsd:double"&gt;3.5270333&lt;/D&gt;&lt;D xsi:type="xsd:double"&gt;-1.7985344&lt;/D&gt;&lt;D xsi:type="xsd:double"&gt;3.409624&lt;/D&gt;&lt;D xsi:type="xsd:double"&gt;11.468101&lt;/D&gt;&lt;D xsi:type="xsd:double"&gt;28.232944&lt;/D&gt;&lt;D xsi:type="xsd:double"&gt;13.93199&lt;/D&gt;&lt;D xsi:type="xsd:double"&gt;7.538724&lt;/D&gt;&lt;D xsi:type="xsd:double"&gt;2.1335006&lt;/D&gt;&lt;D xsi:type="xsd:double"&gt;8.799696&lt;/D&gt;&lt;D xsi:type="xsd:double"&gt;6.188464&lt;/D&gt;&lt;D xsi:type="xsd:double"&gt;7.2724104&lt;/D&gt;&lt;D xsi:type="xsd:double"&gt;8.46591&lt;/D&gt;&lt;D xsi:type="xsd:double"&gt;4.627204&lt;/D&gt;&lt;D xsi:type="xsd:double"&gt;14.884483&lt;/D&gt;&lt;D xsi:type="xsd:double"&gt;9.109985&lt;/D&gt;&lt;D xsi:type="xsd:double"&gt;3.6051273&lt;/D&gt;&lt;D xsi:type="xsd:double"&gt;6.6182375&lt;/D&gt;&lt;D xsi:type="xsd:double"&gt;2.3772955&lt;/D&gt;&lt;D xsi:type="xsd:double"&gt;0.54967403&lt;/D&gt;&lt;D xsi:type="xsd:double"&gt;1.165545&lt;/D&gt;&lt;D xsi:type="xsd:double"&gt;-1.9260049&lt;/D&gt;&lt;D xsi:type="xsd:double"&gt;-5.6224346&lt;/D&gt;&lt;D xsi:type="xsd:double"&gt;-6.5639553&lt;/D&gt;&lt;D xsi:type="xsd:double"&gt;-8.377713&lt;/D&gt;&lt;D xsi:type="xsd:double"&gt;-7.2722673&lt;/D&gt;&lt;D xsi:type="xsd:double"&gt;-12.499136&lt;/D&gt;&lt;D xsi:type="xsd:double"&gt;-8.057851&lt;/D&gt;&lt;D xsi:type="xsd:double"&gt;-13.694543&lt;/D&gt;&lt;D xsi:type="xsd:double"&gt;-17.828094&lt;/D&gt;&lt;D xsi:type="xsd:double"&gt;-7.248479&lt;/D&gt;&lt;D xsi:type="xsd:double"&gt;-5.815941&lt;/D&gt;&lt;D xsi:type="xsd:double"&gt;-1.4223039&lt;/D&gt;&lt;D xsi:type="xsd:double"&gt;-10.113955&lt;/D&gt;&lt;D xsi:type="xsd:double"&gt;-6.4729633&lt;/D&gt;&lt;D xsi:type="xsd:double"&gt;-3.3106983&lt;/D&gt;&lt;D xsi:type="xsd:double"&gt;-6.4808426&lt;/D&gt;&lt;D xsi:type="xsd:double"&gt;-6.9938&lt;/D&gt;&lt;D xsi:type="xsd:double"&gt;-0.74471235&lt;/D&gt;&lt;D xsi:type="xsd:double"&gt;-3.0883908&lt;/D&gt;&lt;D xsi:type="xsd:double"&gt;1.8370152&lt;/D&gt;&lt;D xsi:type="xsd:double"&gt;-1.3109624&lt;/D&gt;&lt;D xsi:type="xsd:double"&gt;-14.490867&lt;/D&gt;&lt;D xsi:type="xsd:double"&gt;-30.632675&lt;/D&gt;&lt;D xsi:type="xsd:double"&gt;-31.117184&lt;/D&gt;&lt;D xsi:type="xsd:double"&gt;-23.941076&lt;/D&gt;&lt;D xsi:type="xsd:double"&gt;-20.412577&lt;/D&gt;&lt;D xsi:type="xsd:double"&gt;-24.96798&lt;/D&gt;&lt;D xsi:type="xsd:double"&gt;-17.103428&lt;/D&gt;&lt;D xsi:type="xsd:double"&gt;-16.601234&lt;/D&gt;&lt;D xsi:type="xsd:double"&gt;-21.949308&lt;/D&gt;&lt;D xsi:type="xsd:double"&gt;-10.781818&lt;/D&gt;&lt;D xsi:type="xsd:double"&gt;-7.227129&lt;/D&gt;&lt;D xsi:type="xsd:double"&gt;3.1282544&lt;/D&gt;&lt;D xsi:type="xsd:double"&gt;7.4795365&lt;/D&gt;&lt;D xsi:type="xsd:double"&gt;40.874874&lt;/D&gt;&lt;D xsi:type="xsd:double"&gt;38.928093&lt;/D&gt;&lt;D xsi:type="xsd:double"&gt;53.6209&lt;/D&gt;&lt;D xsi:type="xsd:double"&gt;45.891033&lt;/D&gt;&lt;D xsi:type="xsd:double"&gt;40.754498&lt;/D&gt;&lt;D xsi:type="xsd:double"&gt;41.95925&lt;/D&gt;&lt;D xsi:type="xsd:double"&gt;41.64841&lt;/D&gt;&lt;D xsi:type="xsd:double"&gt;46.405983&lt;/D&gt;&lt;D xsi:type="xsd:double"&gt;48.2885&lt;/D&gt;&lt;D xsi:type="xsd:double"&gt;43.365932&lt;/D&gt;&lt;D xsi:type="xsd:double"&gt;34.67673&lt;/D&gt;&lt;D xsi:type="xsd:double"&gt;44.069958&lt;/D&gt;&lt;D xsi:type="xsd:double"&gt;49.48368&lt;/D&gt;&lt;D xsi:type="xsd:double"&gt;44.964565&lt;/D&gt;&lt;D xsi:type="xsd:double"&gt;19.53466&lt;/D&gt;&lt;D xsi:type="xsd:double"&gt;14.60855&lt;/D&gt;&lt;D xsi:type="xsd:double"&gt;19.982029&lt;/D&gt;&lt;D xsi:type="xsd:double"&gt;16.843653&lt;/D&gt;&lt;D xsi:type="xsd:double"&gt;7.4741483&lt;/D&gt;&lt;D xsi:type="xsd:double"&gt;9.028721&lt;/D&gt;&lt;D xsi:type="xsd:double"&gt;-2.3203194&lt;/D&gt;&lt;D xsi:type="xsd:double"&gt;-4.549432&lt;/D&gt;&lt;D xsi:type="xsd:double"&gt;-12.519151&lt;/D&gt;&lt;D xsi:type="xsd:double"&gt;-14.396524&lt;/D&gt;&lt;D xsi:type="xsd:double"&gt;-23.608929&lt;/D&gt;&lt;D xsi:type="xsd:double"&gt;-15.807533&lt;/D&gt;&lt;D xsi:type="xsd:double"&gt;-11.438524&lt;/D&gt;&lt;D xsi:type="xsd:double"&gt;-2.9820979&lt;/D&gt;&lt;D xsi:type="xsd:double"&gt;-3.740728&lt;/D&gt;&lt;D xsi:type="xsd:double"&gt;-5.9600887&lt;/D&gt;&lt;D xsi:type="xsd:double"&gt;3.889513&lt;/D&gt;&lt;D xsi:type="xsd:double"&gt;-11.822194&lt;/D&gt;&lt;D xsi:type="xsd:double"&gt;-0.46135187&lt;/D&gt;&lt;D xsi:type="xsd:double"&gt;1.9497275&lt;/D&gt;&lt;D xsi:type="xsd:double"&gt;4.576826&lt;/D&gt;&lt;D xsi:type="xsd:double"&gt;2.7572393&lt;/D&gt;&lt;D xsi:type="xsd:double"&gt;9.070873&lt;/D&gt;&lt;/FQL&gt;&lt;FQL&gt;&lt;Q&gt;TUR^P_PRICE_RETURNS_PR('52W',2,-10AY,0,AM)&lt;/Q&gt;&lt;R&gt;121&lt;/R&gt;&lt;C&gt;1&lt;/C&gt;&lt;D xsi:type="xsd:double"&gt;-32.67839&lt;/D&gt;&lt;D xsi:type="xsd:double"&gt;-26.38157&lt;/D&gt;&lt;D xsi:type="xsd:double"&gt;-21.24173&lt;/D&gt;&lt;D xsi:type="xsd:double"&gt;-4.3451667&lt;/D&gt;&lt;D xsi:type="xsd:double"&gt;7.6789737&lt;/D&gt;&lt;D xsi:type="xsd:double"&gt;18.735493&lt;/D&gt;&lt;D xsi:type="xsd:double"&gt;-10.368008&lt;/D&gt;&lt;D xsi:type="xsd:double"&gt;-7.9082785&lt;/D&gt;&lt;D xsi:type="xsd:double"&gt;5.7636023&lt;/D&gt;&lt;D xsi:type="xsd:double"&gt;18.607998&lt;/D&gt;&lt;D xsi:type="xsd:double"&gt;33.62907&lt;/D&gt;&lt;D xsi:type="xsd:double"&gt;18.390072&lt;/D&gt;&lt;D xsi:type="xsd:double"&gt;1.2526035&lt;/D&gt;&lt;D xsi:type="xsd:double"&gt;-4.414439&lt;/D&gt;&lt;D xsi:type="xsd:double"&gt;-14.370626&lt;/D&gt;&lt;D xsi:type="xsd:double"&gt;-14.661837&lt;/D&gt;&lt;D xsi:type="xsd:double"&gt;-29.099333&lt;/D&gt;&lt;D xsi:type="xsd:double"&gt;-31.109863&lt;/D&gt;&lt;D xsi:type="xsd:double"&gt;-26.900185&lt;/D&gt;&lt;D xsi:type="xsd:double"&gt;-26.07221&lt;/D&gt;&lt;D xsi:type="xsd:double"&gt;-31.382334&lt;/D&gt;&lt;D xsi:type="xsd:double"&gt;-28.58126&lt;/D&gt;&lt;D xsi:type="xsd:double"&gt;-33.741222&lt;/D&gt;&lt;D xsi:type="xsd:double"&gt;-26.163023&lt;/D&gt;&lt;D xsi:type="xsd:double"&gt;-5.819428&lt;/D&gt;&lt;D xsi:type="xsd:double"&gt;-4.1945276&lt;/D&gt;&lt;D xsi:type="xsd:double"&gt;-15.978736&lt;/D&gt;&lt;D xsi:type="xsd:double"&gt;-13.035494&lt;/D&gt;&lt;D xsi:type="xsd:double"&gt;-8.947587&lt;/D&gt;&lt;D xsi:type="xsd:double"&gt;3.9468408&lt;/D&gt;&lt;D xsi:type="xsd:double"&gt;12.922931&lt;/D&gt;&lt;D xsi:type="xsd:double"&gt;-3.6752343&lt;/D&gt;&lt;D xsi:type="xsd:double"&gt;-12.744313&lt;/D&gt;&lt;D</t>
        </r>
      </text>
    </comment>
    <comment ref="A4" authorId="0" shapeId="0" xr:uid="{199BE35C-9D33-4683-B302-1527C2D1FAE3}">
      <text>
        <r>
          <rPr>
            <b/>
            <sz val="9"/>
            <color indexed="81"/>
            <rFont val="Tahoma"/>
            <family val="2"/>
          </rPr>
          <t xml:space="preserve"> xsi:type="xsd:double"&gt;-13.348293&lt;/D&gt;&lt;D xsi:type="xsd:double"&gt;-7.666069&lt;/D&gt;&lt;D xsi:type="xsd:double"&gt;-1.9754827&lt;/D&gt;&lt;D xsi:type="xsd:double"&gt;-13.504976&lt;/D&gt;&lt;D xsi:type="xsd:double"&gt;-10.747069&lt;/D&gt;&lt;D xsi:type="xsd:double"&gt;3.2466173&lt;/D&gt;&lt;D xsi:type="xsd:double"&gt;9.315991&lt;/D&gt;&lt;D xsi:type="xsd:double"&gt;22.261215&lt;/D&gt;&lt;D xsi:type="xsd:double"&gt;23.797153&lt;/D&gt;&lt;D xsi:type="xsd:double"&gt;10.26268&lt;/D&gt;&lt;D xsi:type="xsd:double"&gt;12.514114&lt;/D&gt;&lt;D xsi:type="xsd:double"&gt;18.151606&lt;/D&gt;&lt;D xsi:type="xsd:double"&gt;39.017033&lt;/D&gt;&lt;D xsi:type="xsd:double"&gt;50.15905&lt;/D&gt;&lt;D xsi:type="xsd:double"&gt;30.500078&lt;/D&gt;&lt;D xsi:type="xsd:double"&gt;17.644274&lt;/D&gt;&lt;D xsi:type="xsd:double"&gt;1.2589812&lt;/D&gt;&lt;D xsi:type="xsd:double"&gt;-18.687475&lt;/D&gt;&lt;D xsi:type="xsd:double"&gt;-25.273872&lt;/D&gt;&lt;D xsi:type="xsd:double"&gt;-34.422356&lt;/D&gt;&lt;D xsi:type="xsd:double"&gt;-52.52456&lt;/D&gt;&lt;D xsi:type="xsd:double"&gt;-41.01892&lt;/D&gt;&lt;D xsi:type="xsd:double"&gt;-39.121777&lt;/D&gt;&lt;D xsi:type="xsd:double"&gt;-27.105284&lt;/D&gt;&lt;D xsi:type="xsd:double"&gt;-41.029816&lt;/D&gt;&lt;D xsi:type="xsd:double"&gt;-39.321156&lt;/D&gt;&lt;D xsi:type="xsd:double"&gt;-35.31153&lt;/D&gt;&lt;D xsi:type="xsd:double"&gt;-40.248604&lt;/D&gt;&lt;D xsi:type="xsd:double"&gt;-37.68875&lt;/D&gt;&lt;D xsi:type="xsd:double"&gt;-31.41712&lt;/D&gt;&lt;D xsi:type="xsd:double"&gt;-18.61797&lt;/D&gt;&lt;D xsi:type="xsd:double"&gt;-3.3628285&lt;/D&gt;&lt;D xsi:type="xsd:double"&gt;15.614462&lt;/D&gt;&lt;D xsi:type="xsd:double"&gt;13.992691&lt;/D&gt;&lt;D xsi:type="xsd:double"&gt;9.535241&lt;/D&gt;&lt;D xsi:type="xsd:double"&gt;5.7453275&lt;/D&gt;&lt;D xsi:type="xsd:double"&gt;12.011898&lt;/D&gt;&lt;D xsi:type="xsd:double"&gt;7.0711374&lt;/D&gt;&lt;D xsi:type="xsd:double"&gt;-11.942387&lt;/D&gt;&lt;D xsi:type="xsd:double"&gt;-16.624933&lt;/D&gt;&lt;D xsi:type="xsd:double"&gt;-10.03592&lt;/D&gt;&lt;D xsi:type="xsd:double"&gt;5.2847505&lt;/D&gt;&lt;D xsi:type="xsd:double"&gt;0.5821705&lt;/D&gt;&lt;D xsi:type="xsd:double"&gt;-11.0086975&lt;/D&gt;&lt;D xsi:type="xsd:double"&gt;-12.639612&lt;/D&gt;&lt;D xsi:type="xsd:double"&gt;-25.935984&lt;/D&gt;&lt;D xsi:type="xsd:double"&gt;-26.166748&lt;/D&gt;&lt;D xsi:type="xsd:double"&gt;-11.122894&lt;/D&gt;&lt;D xsi:type="xsd:double"&gt;-3.238207&lt;/D&gt;&lt;D xsi:type="xsd:double"&gt;-2.2897065&lt;/D&gt;&lt;D xsi:type="xsd:double"&gt;4.2008758&lt;/D&gt;&lt;D xsi:type="xsd:double"&gt;14.719558&lt;/D&gt;&lt;D xsi:type="xsd:double"&gt;17.610477&lt;/D&gt;&lt;D xsi:type="xsd:double"&gt;7.471037&lt;/D&gt;&lt;D xsi:type="xsd:double"&gt;-4.99652&lt;/D&gt;&lt;D xsi:type="xsd:double"&gt;-2.6639223&lt;/D&gt;&lt;D xsi:type="xsd:double"&gt;19.224607&lt;/D&gt;&lt;D xsi:type="xsd:double"&gt;12.276279&lt;/D&gt;&lt;D xsi:type="xsd:double"&gt;22.28099&lt;/D&gt;&lt;D xsi:type="xsd:double"&gt;-11.369586&lt;/D&gt;&lt;D xsi:type="xsd:double"&gt;-16.988064&lt;/D&gt;&lt;D xsi:type="xsd:double"&gt;-25.360865&lt;/D&gt;&lt;D xsi:type="xsd:double"&gt;-27.534311&lt;/D&gt;&lt;D xsi:type="xsd:double"&gt;-10.102427&lt;/D&gt;&lt;D xsi:type="xsd:double"&gt;-0.41663647&lt;/D&gt;&lt;D xsi:type="xsd:double"&gt;-7.3451223&lt;/D&gt;&lt;D xsi:type="xsd:double"&gt;-4.3274584&lt;/D&gt;&lt;D xsi:type="xsd:double"&gt;-8.513719&lt;/D&gt;&lt;D xsi:type="xsd:double"&gt;-1.3478518&lt;/D&gt;&lt;D xsi:type="xsd:double"&gt;10.465169&lt;/D&gt;&lt;D xsi:type="xsd:double"&gt;28.437817&lt;/D&gt;&lt;D xsi:type="xsd:double"&gt;76.61173&lt;/D&gt;&lt;D xsi:type="xsd:double"&gt;78.97861&lt;/D&gt;&lt;D xsi:type="xsd:double"&gt;84.888756&lt;/D&gt;&lt;D xsi:type="xsd:double"&gt;95.88113&lt;/D&gt;&lt;D xsi:type="xsd:double"&gt;68.80497&lt;/D&gt;&lt;D xsi:type="xsd:double"&gt;42.25694&lt;/D&gt;&lt;D xsi:type="xsd:double"&gt;48.787235&lt;/D&gt;&lt;D xsi:type="xsd:double"&gt;48.085033&lt;/D&gt;&lt;D xsi:type="xsd:double"&gt;83.5492&lt;/D&gt;&lt;D xsi:type="xsd:double"&gt;77.48409&lt;/D&gt;&lt;D xsi:type="xsd:double"&gt;76.02215&lt;/D&gt;&lt;D xsi:type="xsd:double"&gt;32.33185&lt;/D&gt;&lt;D xsi:type="xsd:double"&gt;12.576807&lt;/D&gt;&lt;D xsi:type="xsd:double"&gt;-6.2329826&lt;/D&gt;&lt;D xsi:type="xsd:double"&gt;5.262041&lt;/D&gt;&lt;D xsi:type="xsd:double"&gt;10.065805&lt;/D&gt;&lt;D xsi:type="xsd:double"&gt;15.244997&lt;/D&gt;&lt;/FQL&gt;&lt;FQL&gt;&lt;Q&gt;SET-BKK^P_PRICE_RETURNS_PR('52W',2,-10AY,0,AM)&lt;/Q&gt;&lt;R&gt;121&lt;/R&gt;&lt;C&gt;1&lt;/C&gt;&lt;D xsi:type="xsd:double"&gt;-11.373388&lt;/D&gt;&lt;D xsi:type="xsd:double"&gt;-10.890079&lt;/D&gt;&lt;D xsi:type="xsd:double"&gt;-12.056619&lt;/D&gt;&lt;D xsi:type="xsd:double"&gt;2.5434732&lt;/D&gt;&lt;D xsi:type="xsd:double"&gt;4.5568943&lt;/D&gt;&lt;D xsi:type="xsd:double"&gt;20.819628&lt;/D&gt;&lt;D xsi:type="xsd:double"&gt;11.873102&lt;/D&gt;&lt;D xsi:type="xsd:double"&gt;7.336557&lt;/D&gt;&lt;D xsi:type="xsd:double"&gt;17.246687&lt;/D&gt;&lt;D xsi:type="xsd:double"&gt;15.362167&lt;/D&gt;&lt;D xsi:type="xsd:double"&gt;24.773872&lt;/D&gt;&lt;D xsi:type="xsd:double"&gt;20.405901&lt;/D&gt;&lt;D xsi:type="xsd:double"&gt;10.271025&lt;/D&gt;&lt;D xsi:type="xsd:double"&gt;7.798457&lt;/D&gt;&lt;D xsi:type="xsd:double"&gt;6.2150836&lt;/D&gt;&lt;D xsi:type="xsd:double"&gt;1.8843889&lt;/D&gt;&lt;D xsi:type="xsd:double"&gt;-6.777817&lt;/D&gt;&lt;D xsi:type="xsd:double"&gt;-12.386394&lt;/D&gt;&lt;D xsi:type="xsd:double"&gt;-14.942085&lt;/D&gt;&lt;D xsi:type="xsd:double"&gt;-11.047119&lt;/D&gt;&lt;D xsi:type="xsd:double"&gt;-14.794785&lt;/D&gt;&lt;D xsi:type="xsd:double"&gt;-14.312983&lt;/D&gt;&lt;D xsi:type="xsd:double"&gt;-17.99168&lt;/D&gt;&lt;D xsi:type="xsd:double"&gt;-16.045267&lt;/D&gt;&lt;D xsi:type="xsd:double"&gt;-6.8464813&lt;/D&gt;&lt;D xsi:type="xsd:double"&gt;-7.741368&lt;/D&gt;&lt;D xsi:type="xsd:double"&gt;-5.8747053&lt;/D&gt;&lt;D xsi:type="xsd:double"&gt;-4.5348287&lt;/D&gt;&lt;D xsi:type="xsd:double"&gt;7.5189233&lt;/D&gt;&lt;D xsi:type="xsd:double"&gt;13.046694&lt;/D&gt;&lt;D xsi:type="xsd:double"&gt;10.571313&lt;/D&gt;&lt;D xsi:type="xsd:double"&gt;6.0443044&lt;/D&gt;&lt;D xsi:type="xsd:double"&gt;9.833992&lt;/D&gt;&lt;D xsi:type="xsd:double"&gt;19.787657&lt;/D&gt;&lt;D xsi:type="xsd:double"&gt;24.4475&lt;/D&gt;&lt;D xsi:type="xsd:double"&gt;16.119051&lt;/D&gt;&lt;D xsi:type="xsd:double"&gt;13.075352&lt;/D&gt;&lt;D xsi:type="xsd:double"&gt;11.88718&lt;/D&gt;&lt;D xsi:type="xsd:double"&gt;11.007524&lt;/D&gt;&lt;D xsi:type="xsd:double"&gt;9.389591&lt;/D&gt;&lt;D xsi:type="xsd:double"&gt;4.3328524&lt;/D&gt;&lt;D xsi:type="xsd:double"&gt;4.5325875&lt;/D&gt;&lt;D xsi:type="xsd:double"&gt;12.184954&lt;/D&gt;&lt;D xsi:type="xsd:double"&gt;14.527214&lt;/D&gt;&lt;D xsi:type="xsd:double"&gt;13.902796&lt;/D&gt;&lt;D xsi:type="xsd:double"&gt;14.039433&lt;/D&gt;&lt;D xsi:type="xsd:double"&gt;15.507293&lt;/D&gt;&lt;D xsi:type="xsd:double"&gt;17.349125&lt;/D&gt;&lt;D xsi:type="xsd:double"&gt;12.18754&lt;/D&gt;&lt;D xsi:type="xsd:double"&gt;13.483154&lt;/D&gt;&lt;D xsi:type="xsd:double"&gt;10.531652&lt;/D&gt;&lt;D xsi:type="xsd:double"&gt;1.1063814&lt;/D&gt;&lt;D xsi:type="xsd:double"&gt;7.4976087&lt;/D&gt;&lt;D xsi:type="xsd:double"&gt;6.6982985&lt;/D&gt;&lt;D xsi:type="xsd:double"&gt;5.4039955&lt;/D&gt;&lt;D xsi:type="xsd:double"&gt;-4.6123924&lt;/D&gt;&lt;D xsi:type="xsd:double"&gt;-4.0367546&lt;/D&gt;&lt;D xsi:type="xsd:double"&gt;-10.291463&lt;/D&gt;&lt;D xsi:type="xsd:double"&gt;-11.615843&lt;/D&gt;&lt;D xsi:type="xsd:double"&gt;-9.652323&lt;/D&gt;&lt;D xsi:type="xsd:double"&gt;-7.259524&lt;/D&gt;&lt;D xsi:type="xsd:double"&gt;-6.262022&lt;/D&gt;&lt;D xsi:type="xsd:double"&gt;-6.640381&lt;/D&gt;&lt;D xsi:type="xsd:double"&gt;8.177352&lt;/D&gt;&lt;D xsi:type="xsd:double"&gt;0.9460211&lt;/D&gt;&lt;D xsi:type="xsd:double"&gt;-4.8262177&lt;/D&gt;&lt;D xsi:type="xsd:double"&gt;-6.228924&lt;/D&gt;&lt;D xsi:type="xsd:double"&gt;-2.7900696&lt;/D&gt;&lt;D xsi:type="xsd:double"&gt;-2.804786&lt;/D&gt;&lt;D xsi:type="xsd:double"&gt;1.9278288&lt;/D&gt;&lt;D xsi:type="xsd:double"&gt;-6.1241984&lt;/D&gt;&lt;D xsi:type="xsd:double"&gt;-18.927353&lt;/D&gt;&lt;D xsi:type="xsd:double"&gt;-32.505215&lt;/D&gt;&lt;D xsi:type="xsd:double"&gt;-23.039818&lt;/D&gt;&lt;D xsi:type="xsd:double"&gt;-17.075264&lt;/D&gt;&lt;D xsi:type="xsd:double"&gt;-23.15036&lt;/D&gt;&lt;D xsi:type="xsd:double"&gt;-22.09701&lt;/D&gt;&lt;D xsi:type="xsd:double"&gt;-18.159103&lt;/D&gt;&lt;D xsi:type="xsd:double"&gt;-23.508299&lt;/D&gt;&lt;D xsi:type="xsd:double"&gt;-24.482626&lt;/D&gt;&lt;D xsi:type="xsd:double"&gt;-10.545212&lt;/D&gt;&lt;D xsi:type="xsd:double"&gt;-7.3671637&lt;/D&gt;&lt;D xsi:type="xsd:double"&gt;-3.77872&lt;/D&gt;&lt;D xsi:type="xsd:double"&gt;4.0080667&lt;/D&gt;&lt;D xsi:type="xsd:double"&gt;44.021427&lt;/D&gt;&lt;D xsi:type="xsd:double"&gt;23.995066&lt;/D&gt;&lt;D xsi:type="xsd:double"&gt;18.27799&lt;/D&gt;&lt;D xsi:type="xsd:double"&gt;19.677984&lt;/D&gt;&lt;D xsi:type="xsd:double"&gt;14.901185&lt;/D&gt;&lt;D xsi:type="xsd:double"&gt;21.434105&lt;/D&gt;&lt;D xsi:type="xsd:double"&gt;28.603245&lt;/D&gt;&lt;D xsi:type="xsd:double"&gt;35.1012&lt;/D&gt;&lt;D xsi:type="xsd:double"&gt;10.565591&lt;/D&gt;&lt;D xsi:type="xsd:double"&gt;13.090742&lt;/D&gt;&lt;D xsi:type="xsd:double"&gt;11.644459&lt;/D&gt;&lt;D xsi:type="xsd:double"&gt;12.587023&lt;/D&gt;&lt;D xsi:type="xsd:double"&gt;6.6829085&lt;/D&gt;&lt;D xsi:type="xsd:double"&gt;4.8401117&lt;/D&gt;&lt;D xsi:type="xsd:double"&gt;3.5244107&lt;/D&gt;&lt;D xsi:type="xsd:double"&gt;-0.32989383&lt;/D&gt;&lt;D xsi:type="xsd:double"&gt;2.5220633&lt;/D&gt;&lt;D xsi:type="xsd:double"&gt;0.95084906&lt;/D&gt;&lt;D xsi:type="xsd:double"&gt;-1.5219748&lt;/D&gt;&lt;D xsi:type="xsd:double"&gt;-1.1229455&lt;/D&gt;&lt;D xsi:type="xsd:double"&gt;2.1828175&lt;/D&gt;&lt;D xsi:type="xsd:double"&gt;0.4760146&lt;/D&gt;&lt;D xsi:type="xsd:double"&gt;2.8840303&lt;/D&gt;&lt;D xsi:type="xsd:double"&gt;-3.7283897&lt;/D&gt;&lt;D xsi:type="xsd:double"&gt;-4.6882925&lt;/D&gt;&lt;D xsi:type="xsd:double"&gt;-8.31185&lt;/D&gt;&lt;D xsi:type="xsd:double"&gt;-5.966747&lt;/D&gt;&lt;D xsi:type="xsd:double"&gt;-6.7211866&lt;/D&gt;&lt;D xsi:type="xsd:double"&gt;-2.102244&lt;/D&gt;&lt;D xsi:type="xsd:double"&gt;-3.5480618&lt;/D&gt;&lt;D xsi:type="xsd:double"&gt;-7.594967&lt;/D&gt;&lt;D xsi:type="xsd:double"&gt;-13.361788&lt;/D&gt;&lt;D xsi:type="xsd:double"&gt;-14.5716305&lt;/D&gt;&lt;D xsi:type="xsd:double"&gt;-14.049226&lt;/D&gt;&lt;D xsi:type="xsd:double"&gt;-18.141914&lt;/D&gt;&lt;D xsi:type="xsd:double"&gt;-15.513295&lt;/D&gt;&lt;D xsi:type="xsd:double"&gt;-14.441305&lt;/D&gt;&lt;/FQL&gt;&lt;FQL&gt;&lt;Q&gt;QAT^P_PRICE_RETURNS_PR('52W',2,-10AY,0,AM)&lt;/Q&gt;&lt;R&gt;121&lt;/R&gt;&lt;C&gt;1&lt;/C&gt;&lt;D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xsi:type="xsd:double"&gt;-9.509402&lt;/D&gt;&lt;D xsi:type="xsd:double"&gt;2.4723172&lt;/D&gt;&lt;D xsi:type="xsd:double"&gt;-8.81074&lt;/D&gt;&lt;D xsi:type="xsd:double"&gt;-14.438981&lt;/D&gt;&lt;D xsi:type="xsd:double"&gt;-17.60391&lt;/D&gt;&lt;D xsi:type="xsd:double"&gt;-12.780213&lt;/D&gt;&lt;D xsi:type="xsd:double"&gt;-21.74185&lt;/D&gt;&lt;D xsi:type="xsd:double"&gt;-18.524677&lt;/D&gt;&lt;D xsi:type="xsd:double"&gt;-22.440237&lt;/D&gt;&lt;D xsi:type="xsd:double"&gt;-20.006096&lt;/D&gt;&lt;D xsi:type="xsd:double"&gt;-11.407065&lt;/D&gt;&lt;D xsi:type="xsd:double"&gt;-15.882004&lt;/D&gt;&lt;D xsi:type="xsd:double"&gt;-19.392162&lt;/D&gt;&lt;D xsi:type="xsd:double"&gt;-15.941161&lt;/D&gt;&lt;D xsi:type="xsd:double"&gt;-8.293617&lt;/D&gt;&lt;D xsi:type="xsd:double"&gt;5.788505&lt;/D&gt;&lt;D xsi:type="xsd:double"&gt;-0.7180691&lt;/D&gt;&lt;D xsi:type="xsd:double"&gt;-8.931476&lt;/D&gt;&lt;D xsi:type="xsd:double"&gt;-4.8748255&lt;/D&gt;&lt;D xsi:type="xsd:double"&gt;3.4840345&lt;/D&gt;&lt;D xsi:type="xsd:double"&gt;26.954401&lt;/D&gt;&lt;D xsi:type="xsd:double"&gt;9.273934&lt;/D&gt;&lt;D xsi:type="xsd:double"&gt;5.5252314&lt;/D&gt;&lt;D xsi:type="xsd:double"&gt;0.7497549&lt;/D&gt;&lt;D xsi:type="xsd:double"&gt;5.901873&lt;/D&gt;&lt;D xsi:type="xsd:double"&gt;-6.6296635&lt;/D&gt;&lt;D xsi:type="xsd:double"&gt;-5.440134&lt;/D&gt;&lt;D xsi:type="xsd:double"&gt;-15.957141&lt;/D&gt;&lt;D xsi:type="xsd:double"&gt;-17.70997&lt;/D&gt;&lt;D xsi:type="xsd:double"&gt;-17.217165&lt;/D&gt;&lt;D xsi:type="xsd:double"&gt;-19.010895&lt;/D&gt;&lt;D xsi:type="xsd:double"&gt;-12.01877&lt;/D&gt;&lt;D xsi:type="xsd:double"&gt;-10.924196&lt;/D&gt;&lt;D xsi:type="xsd:double"&gt;-15.857988&lt;/D&gt;&lt;D xsi:type="xsd:double"&gt;-13.885182&lt;/D&gt;&lt;D xsi:type="xsd:double"&gt;-6.345338&lt;/D&gt;&lt;D xsi:type="xsd:double"&gt;-7.089061&lt;/D&gt;&lt;D xsi:type="xsd:double"&gt;3.9889455&lt;/D&gt;&lt;D xsi:type="xsd:double"&gt;1.1599064&lt;/D&gt;&lt;D xsi:type="xsd:double"&gt;12.2289295&lt;/D&gt;&lt;D xsi:type="xsd:double"&gt;19.620096&lt;/D&gt;&lt;D xsi:type="xsd:double"&gt;25.859428&lt;/D&gt;&lt;D xsi:type="xsd:double"&gt;45.277096&lt;/D&gt;&lt;D xsi:type="xsd:double"&gt;21.974648&lt;/D&gt;&lt;D xsi:type="xsd:double"&gt;16.870653&lt;/D&gt;&lt;D xsi:type="xsd:double"&gt;21.10051&lt;/D&gt;&lt;D xsi:type="xsd:double"&gt;18.119108&lt;/D&gt;&lt;D xsi:type="xsd:double"&gt;16.208136&lt;/D&gt;&lt;D xsi:type="xsd:double"&gt;9.251345&lt;/D&gt;&lt;D xsi:type="xsd:double"&gt;14.84673&lt;/D&gt;&lt;D xsi:type="xsd:double"&gt;9.521604&lt;/D&gt;&lt;D xsi:type="xsd:double"&gt;0.31027794&lt;/D&gt;&lt;D xsi:type="xsd:double"&gt;3.025794&lt;/D&gt;&lt;D xsi:type="xsd:double"&gt;1.7311573&lt;/D&gt;&lt;D xsi:type="xsd:double"&gt;-3.8735628&lt;/D&gt;&lt;D xsi:type="xsd:double"&gt;-0.6178796&lt;/D&gt;&lt;D xsi:type="xsd:double"&gt;-2.4167538&lt;/D&gt;&lt;D xsi:type="xsd:double"&gt;-10.4081335&lt;/D&gt;&lt;D xsi:type="xsd:double"&gt;-13.99346&lt;/D&gt;&lt;D xsi:type="xsd:double"&gt;-14.968568&lt;/D&gt;&lt;D xsi:type="xsd:double"&gt;-5.459404&lt;/D&gt;&lt;D xsi:type="xsd:double"&gt;-6.4213934&lt;/D&gt;&lt;D xsi:type="xsd:double"&gt;-3.676021&lt;/D&gt;&lt;D xsi:type="xsd:double"&gt;7.1437836&lt;/D&gt;&lt;D xsi:type="xsd:double"&gt;3.617251&lt;/D&gt;&lt;D xsi:type="xsd:double"&gt;-1.2075901&lt;/D&gt;&lt;D xsi:type="xsd:double"&gt;3.67105&lt;/D&gt;&lt;D xsi:type="xsd:double"&gt;7.1095824&lt;/D&gt;&lt;D xsi:type="xsd:double"&gt;7.441962&lt;/D&gt;&lt;D xsi:type="xsd:double"&gt;13.581764&lt;/D&gt;&lt;D xsi:type="xsd:double"&gt;27.19519&lt;/D&gt;&lt;D xsi:type="xsd:double"&gt;30.12265&lt;/D&gt;&lt;D xsi:type="xsd:double"&gt;24.788868&lt;/D&gt;&lt;D xsi:type="xsd:double"&gt;18.419731&lt;/D&gt;&lt;D xsi:type="xsd:double"&gt;13.125396&lt;/D&gt;&lt;D xsi:type="xsd:double"&gt;14.95204&lt;/D&gt;&lt;D xsi:type="xsd:double"&gt;15.966296&lt;/D&gt;&lt;D xsi:type="xsd:double"&gt;25.726759&lt;/D&gt;&lt;D xsi:type="xsd:double"&gt;13.182533&lt;/D&gt;&lt;D xsi:type="xsd:double"&gt;12.649668&lt;/D&gt;&lt;D xsi:type="xsd:double"&gt;19.034636&lt;/D&gt;&lt;D xsi:type="xsd:double"&gt;30.977345&lt;/D&gt;&lt;D xsi:type="xsd:double"&gt;32.941807&lt;/D&gt;&lt;D xsi:type="xsd:double"&gt;23.235739&lt;/D&gt;&lt;D xsi:type="xsd:double"&gt;21.806824&lt;/D&gt;&lt;D xsi:type="xsd:double"&gt;15.855241&lt;/D&gt;&lt;D xsi:type="xsd:double"&gt;22.577785&lt;/D&gt;&lt;D xsi:type="xsd:double"&gt;21.768356&lt;/D&gt;&lt;D xsi:type="xsd:double"&gt;10.056663&lt;/D&gt;&lt;D xsi:type="xsd:double"&gt;3.9047003&lt;/D&gt;&lt;D xsi:type="xsd:double"&gt;2.627015&lt;/D&gt;&lt;D xsi:type="xsd:double"&gt;-6.3622355&lt;/D&gt;&lt;D xsi:type="xsd:double"&gt;-7.6063814&lt;/D&gt;&lt;D xsi:type="xsd:double"&gt;-17.188126&lt;/D&gt;&lt;D xsi:type="xsd:double"&gt;-22.191929&lt;/D&gt;&lt;D xsi:type="xsd:double"&gt;-19.33242&lt;/D&gt;&lt;D xsi:type="xsd:double"&gt;-12.834674&lt;/D&gt;&lt;D xsi:type="xsd:double"&gt;-11.421448&lt;/D&gt;&lt;D xsi:type="xsd:double"&gt;-10.690582&lt;/D&gt;&lt;D xsi:type="xsd:double"&gt;-18.52771&lt;/D&gt;&lt;D xsi:type="xsd:double"&gt;-13.963538&lt;/D&gt;&lt;D xsi:type="xsd:double"&gt;-20.770813&lt;/D&gt;&lt;D xsi:type="xsd:double"&gt;-9.374041&lt;/D&gt;&lt;D xsi:type="xsd:double"&gt;2.3460984&lt;/D&gt;&lt;D xsi:type="xsd:double"&gt;-4.243952&lt;/D&gt;&lt;D xsi:type="xsd:double"&gt;3.6991954&lt;/D&gt;&lt;D xsi:type="xsd:double"&gt;0.950861&lt;/D&gt;&lt;/FQL&gt;&lt;FQL&gt;&lt;Q&gt;MCHI^P_PRICE_RETURNS_PR('52W',2,-10AY,0,AM)&lt;/Q&gt;&lt;R&gt;121&lt;/R&gt;&lt;C&gt;1&lt;/C&gt;&lt;D xsi:type="xsd:double"&gt;1.8814206&lt;/D&gt;&lt;D xsi:type="xsd:double"&gt;-0.9595573&lt;/D&gt;&lt;D xsi:type="xsd:double"&gt;2.5197506&lt;/D&gt;&lt;D xsi:type="xsd:double"&gt;16.725815&lt;/D&gt;&lt;D xsi:type="xsd:double"&gt;19.239426&lt;/D&gt;&lt;D xsi:type="xsd:double"&gt;17.784702&lt;/D&gt;&lt;D xsi:type="xsd:double"&gt;5.800855&lt;/D&gt;&lt;D xsi:type="xsd:double"&gt;7.6013207&lt;/D&gt;&lt;D xsi:type="xsd:double"&gt;1.8661141&lt;/D&gt;&lt;D xsi:type="xsd:double"&gt;8.903074&lt;/D&gt;&lt;D xsi:type="xsd:double"&gt;19.24715&lt;/D&gt;&lt;D xsi:type="xsd:double"&gt;19.699108&lt;/D&gt;&lt;D xsi:type="xsd:double"&gt;22.796165&lt;/D&gt;&lt;D xsi:type="xsd:double"&gt;51.51626&lt;/D&gt;&lt;D xsi:type="xsd:double"&gt;35.748207&lt;/D&gt;&lt;D xsi:type="xsd:double"&gt;24.185217&lt;/D&gt;&lt;D xsi:type="xsd:double"&gt;1.1091709&lt;/D&gt;&lt;D xsi:type="xsd:double"&gt;-9.039932&lt;/D&gt;&lt;D xsi:type="xsd:double"&gt;-10.402947&lt;/D&gt;&lt;D xsi:type="xsd:double"&gt;0.9241104&lt;/D&gt;&lt;D xsi:type="xsd:double"&gt;-6.270176&lt;/D&gt;&lt;D xsi:type="xsd:double"&gt;-7.512343&lt;/D&gt;&lt;D xsi:type="xsd:double"&gt;-23.547781&lt;/D&gt;&lt;D xsi:type="xsd:double"&gt;-25.825756&lt;/D&gt;&lt;D xsi:type="xsd:double"&gt;-19.43956&lt;/D&gt;&lt;D xsi:type="xsd:double"&gt;-31.94356&lt;/D&gt;&lt;D xsi:type="xsd:double"&gt;-32.49658&lt;/D&gt;&lt;D xsi:type="xsd:double"&gt;-25.796635&lt;/D&gt;&lt;D xsi:type="xsd:double"&gt;-9.923161&lt;/D&gt;&lt;D xsi:type="xsd:double"&gt;8.767569&lt;/D&gt;&lt;D xsi:type="xsd:double"&gt;17.51746&lt;/D&gt;&lt;D xsi:type="xsd:double"&gt;0.3045082&lt;/D&gt;&lt;D xsi:type="xsd:double"&gt;2.4230003&lt;/D&gt;&lt;D xsi:type="xsd:double"&gt;-2.6133537&lt;/D&gt;&lt;D xsi:type="xsd:double"&gt;26.769375&lt;/D&gt;&lt;D xsi:type="xsd:double"&gt;28.91221&lt;/D&gt;&lt;D xsi:type="xsd:double"&gt;23.785067&lt;/D&gt;&lt;D xsi:type="xsd:double"&gt;21.571875&lt;/D&gt;&lt;D xsi:type="xsd:double"&gt;34.033203&lt;/D&gt;&lt;D xsi:type="xsd:double"&gt;36.77596&lt;/D&gt;&lt;D xsi:type="xsd:double"&gt;35.790657&lt;/D&gt;&lt;D xsi:type="xsd:double"&gt;33.2832&lt;/D&gt;&lt;D xsi:type="xsd:double"&gt;28.49269&lt;/D&gt;&lt;D xsi:type="xsd:double"&gt;38.96271&lt;/D&gt;&lt;D xsi:type="xsd:double"&gt;49.99255&lt;/D&gt;&lt;D xsi:type="xsd:double"&gt;55.925022&lt;/D&gt;&lt;D xsi:type="xsd:double"&gt;64.955376&lt;/D&gt;&lt;D xsi:type="xsd:double"&gt;44.418644&lt;/D&gt;&lt;D xsi:type="xsd:double"&gt;35.408043&lt;/D&gt;&lt;D xsi:type="xsd:double"&gt;33.129715&lt;/D&gt;&lt;D xsi:type="xsd:double"&gt;29.824615&lt;/D&gt;&lt;D xsi:type="xsd:double"&gt;17.072428&lt;/D&gt;&lt;D xsi:type="xsd:double"&gt;11.350239&lt;/D&gt;&lt;D xsi:type="xsd:double"&gt;3.0981064&lt;/D&gt;&lt;D xsi:type="xsd:double"&gt;-2.0102203&lt;/D&gt;&lt;D xsi:type="xsd:double"&gt;-16.916878&lt;/D&gt;&lt;D xsi:type="xsd:double"&gt;-14.503103&lt;/D&gt;&lt;D xsi:type="xsd:double"&gt;-19.360865&lt;/D&gt;&lt;D xsi:type="xsd:double"&gt;-24.112152&lt;/D&gt;&lt;D xsi:type="xsd:double"&gt;-10.998207&lt;/D&gt;&lt;D xsi:type="xsd:double"&gt;-7.738715&lt;/D&gt;&lt;D xsi:type="xsd:double"&gt;-3.2405198&lt;/D&gt;&lt;D xsi:type="xsd:double"&gt;-18.891245&lt;/D&gt;&lt;D xsi:type="xsd:double"&gt;-5.0841513&lt;/D&gt;&lt;D xsi:type="xsd:double"&gt;-5.929929&lt;/D&gt;&lt;D xsi:type="xsd:double"&gt;-8.95493&lt;/D&gt;&lt;D xsi:type="xsd:double"&gt;-6.338292&lt;/D&gt;&lt;D xsi:type="xsd:double"&gt;14.800668&lt;/D&gt;&lt;D xsi:type="xsd:double"&gt;10.034096&lt;/D&gt;&lt;D xsi:type="xsd:double"&gt;23.976994&lt;/D&gt;&lt;D xsi:type="xsd:double"&gt;9.030045&lt;/D&gt;&lt;D xsi:type="xsd:double"&gt;3.9375186&lt;/D&gt;&lt;D xsi:type="xsd:double"&gt;-6.827837&lt;/D&gt;&lt;D xsi:type="xsd:double"&gt;-3.6151826&lt;/D&gt;&lt;D xsi:type="xsd:double"&gt;8.778381&lt;/D&gt;&lt;D xsi:type="xsd:double"&gt;12.801695&lt;/D&gt;&lt;D xsi:type="xsd:double"&gt;19.621527&lt;/D&gt;&lt;D xsi:type="xsd:double"&gt;40.714516&lt;/D&gt;&lt;D xsi:type="xsd:double"&gt;32.21035&lt;/D&gt;&lt;D xsi:type="xsd:double"&gt;32.426216&lt;/D&gt;&lt;D xsi:type="xsd:double"&gt;37.28789&lt;/D&gt;&lt;D xsi:type="xsd:double"&gt;21.80767&lt;/D&gt;&lt;D xsi:type="xsd:double"&gt;46.274437&lt;/D&gt;&lt;D xsi:type="xsd:double"&gt;40.858376&lt;/D&gt;&lt;D xsi:type="xsd:double"&gt;39.93367&lt;/D&gt;&lt;D xsi:type="xsd:double"&gt;40.415012&lt;/D&gt;&lt;D xsi:type="xsd:double"&gt;39.73092&lt;/D&gt;&lt;D xsi:type="xsd:double"&gt;28.57846&lt;/D&gt;&lt;D xsi:type="xsd:double"&gt;2.7285933&lt;/D&gt;&lt;D xsi:type="xsd:double"&gt;-8.689046&lt;/D&gt;&lt;D xsi:type="xsd:double"&gt;-6.145358&lt;/D&gt;&lt;D xsi:type="xsd:double"&gt;-8.323479&lt;/D&gt;&lt;D xsi:type="xsd:double"&gt;-17.981894&lt;/D&gt;&lt;D xsi:type="xsd:double"&gt;-19.283699&lt;/D&gt;&lt;D xsi:type="xsd:double"&gt;-32.228355&lt;/D&gt;&lt;D xsi:type="xsd:double"&gt;-32.070942&lt;/D&gt;&lt;D xsi:type="xsd:double"&gt;-33.342426&lt;/D&gt;&lt;D xsi:type="xsd:double"&gt;-41.345436&lt;/D&gt;&lt;D xsi:type="xsd:double"&gt;-38.308006&lt;/D&gt;&lt;D xsi:type="xsd:double"&gt;-32.085712&lt;/D&gt;&lt;D xsi:type="xsd:double"&gt;-27.767187&lt;/D&gt;&lt;D xsi:type="xsd:double"&gt;-25.916708&lt;/D&gt;&lt;D xsi:type="xsd:double"&gt;-33.8796&lt;/D&gt;&lt;D xsi:type="xsd:double"&gt;-47.808533&lt;/D&gt;&lt;D xsi:type="xsd:double"&gt;-33.88421&lt;/D&gt;&lt;D xsi:type="xsd:double"&gt;-22.206188&lt;/D&gt;&lt;D xsi:type="xsd:double"&gt;-4.5308886&lt;/D&gt;&lt;D xsi:type="xsd:double"&gt;-16.646755&lt;/D&gt;&lt;D xsi:type="xsd:double"&gt;-5.6404886&lt;/D&gt;&lt;D xsi:type="xsd:double"&gt;0.12421608&lt;/D&gt;&lt;D xsi:type="xsd:double"&gt;-8.73056&lt;/D&gt;&lt;D xsi:type="xsd:double"&gt;-17.667257&lt;/D&gt;&lt;D xsi:type="xsd:double"&gt;-1.204735&lt;/D&gt;&lt;D xsi:type="xsd:double"&gt;-9.202946&lt;/D&gt;&lt;D xsi:type="xsd:double"&gt;0.11866093&lt;/D&gt;&lt;D xsi:type="xsd:double"&gt;14.953661&lt;/D&gt;&lt;D xsi:type="xsd:double"&gt;2.9251218&lt;/D&gt;&lt;D xsi:type="xsd:double"&gt;-11.197048&lt;/D&gt;&lt;D xsi:type="xsd:double"&gt;-29.699057&lt;/D&gt;&lt;D xsi:type="xsd:double"&gt;-15.848112&lt;/D&gt;&lt;D xsi:type="xsd:double"&gt;-17.172485&lt;/D&gt;&lt;/FQL&gt;&lt;FQL&gt;&lt;Q&gt;INDA^P_PRICE_RETURNS_PR('52W',2,-10AY,0,AM)&lt;/Q&gt;&lt;R&gt;121&lt;/R&gt;&lt;C&gt;1&lt;/C&gt;&lt;D xsi:type="xsd:double"&gt;5.557215&lt;/D&gt;&lt;D xsi:type="xsd:double"&gt;3.9828181&lt;/D&gt;&lt;D xsi:type="xsd:double"&gt;12.146187&lt;/D&gt;&lt;D xsi:type="xsd:double"&gt;28.919136&lt;/D&gt;&lt;D xsi:type="xsd:double"&gt;28.607178&lt;/D&gt;&lt;D xsi:type="xsd:double"&gt;61.75586&lt;/D&gt;&lt;D xsi:type="xsd:double"&gt;32.785202&lt;/D&gt;&lt;D xsi:type="xsd:double"&gt;28.55153&lt;/D&gt;&lt;D xsi:type="xsd:double"&gt;36.435654&lt;/D&gt;&lt;D xsi:type="xsd:double"&gt;21.831095&lt;/D&gt;&lt;D xsi:type="xsd:double"&gt;41.069103&lt;/D&gt;&lt;D xsi:type="xsd:double"&gt;37.995243&lt;/D&gt;&lt;D xsi:type="xsd:double"&gt;20.668995&lt;/D&gt;&lt;D xsi:type="xsd:double"&gt;15.514374&lt;/D&gt;&lt;D xsi:type="xsd:double"&gt;4.667771&lt;/D&gt;&lt;D xsi:type="xsd:double"&gt;4.75986&lt;/D&gt;&lt;D xsi:type="xsd:double"&gt;-0.9376824&lt;/D&gt;&lt;D xsi:type="xsd:double"&gt;-7.60535&lt;/D&gt;&lt;D xsi:type="xsd:double"&gt;-10.303092&lt;/D&gt;&lt;D xsi:type="xsd:double"&gt;-5.154574&lt;/D&gt;&lt;D xsi:type="xsd:double"&gt;-14.439053&lt;/D&gt;&lt;D xsi:type="xsd:double"&gt;-5.0078034&lt;/D&gt;&lt;D xsi:type="xsd:double"&gt;-22.613537&lt;/D&gt;&lt;D xsi:type="xsd:double"&gt;-26.603836&lt;/D&gt;&lt;D xsi:type="xsd:double"&gt;-13.883609&lt;/D&gt;&lt;D xsi:type="xsd:double"&gt;-9.49803&lt;/D&gt;&lt;D xsi:type="xsd:double"&gt;-7.313335&lt;/D&gt;&lt;D xsi:type="xsd:double"&gt;-9.342724&lt;/D&gt;&lt;D xsi:type="xsd:double"&gt;-0.8367181&lt;/D&gt;&lt;D xsi:type="xsd:double"&gt;5.768895&lt;/D&gt;&lt;D xsi:type="xsd:double"&gt;11.780596&lt;/D&gt;&lt;D xsi:type="xsd:double"&gt;1.4562011&lt;/D&gt;&lt;D xsi:type="xsd:double"&gt;-1.0317743&lt;/D&gt;&lt;D xsi:type="xsd:double"&gt;-4.115927&lt;/D&gt;&lt;D xsi:type="xsd:double"&gt;13.903534&lt;/D&gt;&lt;D xsi:type="xsd:double"&gt;25.93714&lt;/D&gt;&lt;D xsi:type="xsd:double"&gt;18.931162&lt;/D&gt;&lt;D xsi:type="xsd:double"&gt;19.434715&lt;/D&gt;&lt;D xsi:type="xsd:double"&gt;18.780972&lt;/D&gt;&lt;D xsi:type="xsd:double"&gt;18.782307&lt;/D&gt;&lt;D xsi:type="xsd:double"&gt;17.204226&lt;/D&gt;&lt;D xsi:type="xsd:double"&gt;18.943382&lt;/D&gt;&lt;D xsi:type="xsd:double"&gt;9.219515&lt;/D&gt;&lt;D xsi:type="xsd:double"&gt;22.33156&lt;/D&gt;&lt;D xsi:type="xsd:double"&gt;34.258915&lt;/D&gt;&lt;D xsi:type="xsd:double"&gt;37.635696&lt;/D&gt;&lt;D xsi:type="xsd:double"&gt;36.375572&lt;/D&gt;&lt;D xsi:type="xsd:double"&gt;16.995358&lt;/D&gt;&lt;D xsi:type="xsd:double"&gt;8.700442&lt;/D&gt;&lt;D xsi:type="xsd:double"&gt;10.158086&lt;/D&gt;&lt;D xsi:type="xsd:double"&gt;5.497372&lt;/D&gt;&lt;D xsi:type="xsd:double"&gt;2.180314&lt;/D&gt;&lt;D xsi:type="xsd:double"&gt;3.9684415&lt;/D&gt;&lt;D xsi:type="xsd:double"&gt;6.0817122&lt;/D&gt;&lt;D xsi:type="xsd:double"&gt;0.6151676&lt;/D&gt;&lt;D xsi:type="xsd:double"&gt;-14.804453&lt;/D&gt;&lt;D xsi:type="xsd:double"&gt;-5.5950522&lt;/D&gt;&lt;D xsi:type="xsd:double"&gt;-5.6158123&lt;/D&gt;&lt;D xsi:type="xsd:double"&gt;-14.917093&lt;/D&gt;&lt;D xsi:type="xsd:double"&gt;-3.8463771&lt;/D&gt;&lt;D xsi:type="xsd:double"&gt;5.3266883&lt;/D&gt;&lt;D xsi:type="xsd:double"&gt;3.542459&lt;/D&gt;&lt;D xsi:type="xsd:double"&gt;7.5290203&lt;/D&gt;&lt;D xsi:type="xsd:double"&gt;10.2564335&lt;/D&gt;&lt;D xsi:type="xsd:double"&gt;-0.8429587&lt;/D&gt;&lt;D xsi:type="xsd:double"&gt;-9.4638405&lt;/D&gt;&lt;D xsi:type="xsd:double"&gt;3.7448883&lt;/D&gt;&lt;D xsi:type="xsd:double"&gt;18.309069&lt;/D&gt;&lt;D xsi:type="xsd:double"&gt;9.60778&lt;/D&gt;&lt;D xsi:type="xsd:double"&gt;8.196855&lt;/D&gt;&lt;D xsi:type="xsd:double"&gt;11.2442255&lt;/D&gt;&lt;D xsi:type="xsd:double"&gt;-0.5369425&lt;/D&gt;&lt;D xsi:type="xsd:double"&gt;-30.7357&lt;/D&gt;&lt;D xsi:type="xsd:double"&gt;-24.49993&lt;/D&gt;&lt;D xsi:type="xsd:double"&gt;-23.946249&lt;/D&gt;&lt;D xsi:type="xsd:double"&gt;-17.476194&lt;/D&gt;&lt;D xsi:type="xsd:double"&gt;-3.6602914&lt;/D&gt;&lt;D xsi:type="xsd:double"&gt;8.322632&lt;/D&gt;&lt;D xsi:type="xsd:double"&gt;0.69366693&lt;/D&gt;&lt;D xsi:type="xsd:double"&gt;-1.4145792&lt;/D&gt;&lt;D xsi:type="xsd:double"&gt;5.859959&lt;/D&gt;&lt;D xsi:type="xsd:double"&gt;12.917936&lt;/D&gt;&lt;D xsi:type="xsd:double"&gt;14.842844&lt;/D&gt;&lt;D xsi:type="xsd:double"&gt;21.854519&lt;/D&gt;&lt;D xsi:type="xsd:double"&gt;68.85594&lt;/D&gt;&lt;D xsi:type="xsd:double"&gt;57.124485&lt;/D&gt;&lt;D xsi:type="xsd:double"&gt;65.68271&lt;/D&gt;&lt;D xsi:type="xsd:double"&gt;53.79642&lt;/D&gt;&lt;D xsi:type="xsd:double"&gt;36.663223&lt;/D&gt;&lt;D xsi:type="xsd:double"&gt;40.3211&lt;/D&gt;&lt;D xsi:type="xsd:double"&gt;46.248306&lt;/D&gt;&lt;D xsi:type="xsd:double"&gt;46.767403&lt;/D&gt;&lt;D xsi:type="xsd:double"&gt;28.263687&lt;/D&gt;&lt;D xsi:type="xsd:double"&gt;22.003376&lt;/D&gt;&lt;D xsi:type="xsd:double"&gt;18.123222&lt;/D&gt;&lt;D xsi:type="xsd:double"&gt;13.66508&lt;/D&gt;&lt;D xsi:type="xsd:double"&gt;11.812962&lt;/D&gt;&lt;D xsi:type="xsd:double"&gt;14.291298&lt;/D&gt;&lt;D xsi:type="xsd:double"&gt;-0.3636539&lt;/D&gt;&lt;D xsi:type="xsd:double"&gt;-6.5378428&lt;/D&gt;&lt;D xsi:type="xsd:double"&gt;0.7938385&lt;/D&gt;&lt;D xsi:type="xsd:double"&gt;-2.535063&lt;/D&gt;&lt;D xsi:type="xsd:double"&gt;-10.123592&lt;/D&gt;&lt;D xsi:type="xsd:double"&gt;-8.237433&lt;/D&gt;&lt;D xsi:type="xsd:double"&gt;-2.508527&lt;/D&gt;&lt;D xsi:type="xsd:double"&gt;-8.029276&lt;/D&gt;&lt;D xsi:type="xsd:double"&gt;-7.7044725&lt;/D&gt;&lt;D xsi:type="xsd:double"&gt;-11.314285&lt;/D&gt;&lt;D xsi:type="xsd:double"&gt;-13.9013405&lt;/D&gt;&lt;D xsi:type="xsd:double"&gt;-7.740635&lt;/D&gt;&lt;D xsi:type="xsd:double"&gt;2.2882104&lt;/D&gt;&lt;D xsi:type="xsd:double"&gt;10.965753&lt;/D&gt;&lt;D xsi:type="xsd:double"&gt;6.0517907&lt;/D&gt;&lt;D xsi:type="xsd:double"&gt;3.1753182&lt;/D&gt;&lt;D xsi:type="xsd:double"&gt;7.1897984&lt;/D&gt;&lt;D xsi:type="xsd:double"&gt;2.8710961&lt;/D&gt;&lt;D xsi:type="xsd:double"&gt;5.548978&lt;/D&gt;&lt;D xsi:type="xsd:double"&gt;17.46645&lt;/D&gt;&lt;D xsi:type="xsd:double"&gt;17.564524&lt;/D&gt;&lt;D xsi:type="xsd:double"&gt;31.846882&lt;/D&gt;&lt;D xsi:type="xsd:double"&gt;34.603096&lt;/D&gt;&lt;/FQL&gt;&lt;FQL&gt;&lt;Q&gt;GREK^P_PRICE_RETURNS_PR('52W',2,-10AY,0,AM)&lt;/Q&gt;&lt;R&gt;121&lt;/R&gt;&lt;C&gt;1&lt;/C&gt;&lt;D xsi:type="xsd:double"&gt;65.297874&lt;/D&gt;&lt;D xsi:type="xsd:double"&gt;28.353786&lt;/D&gt;&lt;D xsi:type="xsd:double"&gt;16.93536&lt;/D&gt;&lt;D xsi:type="xsd:double"&gt;51.59024&lt;/D&gt;&lt;D xsi:type="xsd:double"&gt;39.054775&lt;/D&gt;&lt;D xsi:type="xsd:double"&gt;29.85667&lt;/D&gt;&lt;D xsi:type="xsd:double"&gt;-2.4530053&lt;/D&gt;&lt;D xsi:type="xsd:double"&gt;-24.559753&lt;/D&gt;&lt;D xsi:type="xsd:double"&gt;-26.080894&lt;/D&gt;&lt;D xsi:type="xsd:double"&gt;-31.333405&lt;/D&gt;&lt;D xsi:type="xsd:double"&gt;-50.043724&lt;/D&gt;&lt;D xsi:type="xsd:double"&gt;-46.071823&lt;/D&gt;&lt;D xsi:type="xsd:double"&gt;-54.961742&lt;/D&gt;&lt;D xsi:type="xsd:double"&gt;-47.325905&lt;/D&gt;&lt;D xsi:type="xsd:double"&gt;-44.704376&lt;/D&gt;&lt;D xsi:type="xsd:double"&gt;-48.005466&lt;/D&gt;&lt;D xsi:type="xsd:double"&gt;-56.66157&lt;/D&gt;&lt;D xsi:type="xsd:double"&gt;-54.999355&lt;/D&gt;&lt;D xsi:type="xsd:double"&gt;-50.38007&lt;/D&gt;&lt;D xsi:type="xsd:double"&gt;-37.29885&lt;/D&gt;&lt;D xsi:type="xsd:double"&gt;-46.90631&lt;/D&gt;&lt;D xsi:type="xsd:double"&gt;-43.791252&lt;/D&gt;&lt;D xsi:type="xsd:double"&gt;-34.689594&lt;/D&gt;&lt;D xsi:type="xsd:double"&gt;-52.54313&lt;/D&gt;&lt;D xsi:type="xsd:double"&gt;-33.520584&lt;/D&gt;&lt;D xsi:type="xsd:double"&gt;-33.0703&lt;/D&gt;&lt;D xsi:type="xsd:double"&gt;-31.153275&lt;/D&gt;&lt;D xsi:type="xsd:double"&gt;-41.071384&lt;/D&gt;&lt;D xsi:type="xsd:double"&gt;-23.96056&lt;/D&gt;&lt;D xsi:type="xsd:double"&gt;-21.932178&lt;/D&gt;&lt;D xsi:type="xsd:double"&gt;-22.03269&lt;/D&gt;&lt;D xsi:type="xsd:double"&gt;-30.790579&lt;/D&gt;&lt;D xsi:type="xsd:double"&gt;-13.547116&lt;/D&gt;&lt;D xsi:type="xsd:double"&gt;-3.1737268&lt;/D&gt;&lt;D xsi:type="xsd:double"&gt;18.098032&lt;/D&gt;&lt;D xsi:type="xsd:double"&gt;25.193478&lt;/D&gt;&lt;D xsi:type="xsd:double"&gt;16.398216&lt;/D&gt;&lt;D xsi:type="xsd:double"&gt;14.2368555&lt;/D&gt;&lt;D xsi:type="xsd:double"&gt;11.3502865&lt;/D&gt;&lt;D xsi:type="xsd:double"&gt;51.32017&lt;/D&gt;&lt;D xsi:type="xsd:double"&gt;46.527683&lt;/D&gt;&lt;D xsi:type="xsd:double"&gt;51.118935&lt;/D&gt;&lt;D xsi:type="xsd:double"&gt;32.878757&lt;/D&gt;&lt;D xsi:type="xsd:double"&gt;27.222622&lt;/D&gt;&lt;D xsi:type="xsd:double"&gt;21.588839&lt;/D&gt;&lt;D xsi:type="xsd:double"&gt;35.69919&lt;/D&gt;&lt;D xsi:type="xsd:double"&gt;42.720127&lt;/D&gt;&lt;D xsi:type="xsd:double"&gt;35.920586&lt;/D&gt;&lt;D xsi:type="xsd:double"&gt;21.689737&lt;/D&gt;&lt;D xsi:type="xsd:double"&gt;28.186464&lt;/D&gt;&lt;D xsi:type="xsd:double"&gt;-1.3453186&lt;/D&gt;&lt;D xsi:type="xsd:double"&gt;-8.527583&lt;/D&gt;&lt;D xsi:type="xsd:double"&gt;-9.17626&lt;/D&gt;&lt;D xsi:type="xsd:double"&gt;-14.134174&lt;/D&gt;&lt;D xsi:type="xsd:double"&gt;-9.246129&lt;/D&gt;&lt;D xsi:type="xsd:double"&gt;-13.540095&lt;/D&gt;&lt;D xsi:type="xsd:double"&gt;-18.401522&lt;/D&gt;&lt;D xsi:type="xsd:double"&gt;-32.050003&lt;/D&gt;&lt;D xsi:type="xsd:double"&gt;-35.464077&lt;/D&gt;&lt;D xsi:type="xsd:double"&gt;-21.31461&lt;/D&gt;&lt;D xsi:type="xsd:double"&gt;-16.33011&lt;/D&gt;&lt;D xsi:type="xsd:double"&gt;-17.221333&lt;/D&gt;&lt;D xsi:type="xsd:double"&gt;-3.5424888&lt;/D&gt;&lt;D xsi:type="xsd:double"&gt;8.227646&lt;/D&gt;&lt;D xsi:type="xsd:double"&gt;8.980036&lt;/D&gt;&lt;D xsi:type="xsd:double"&gt;3.8246155&lt;/D&gt;&lt;D xsi:type="xsd:double"&gt;13.197529&lt;/D&gt;&lt;D xsi:type="xsd:double"&gt;31.966019&lt;/D&gt;&lt;D xsi:type="xsd:double"&gt;41.04713&lt;/D&gt;&lt;D xsi:type="xsd:double"&gt;50.24396&lt;/D&gt;&lt;D xsi:type="xsd:double"&gt;39.106773&lt;/D&gt;&lt;D xsi:type="xsd:double"&gt;-3.2773674&lt;/D&gt;&lt;D xsi:type="xsd:double"&gt;-25.880867&lt;/D&gt;&lt;D xsi:type="xsd:double"&gt;-25.577848&lt;/D&gt;&lt;D xsi:type="xsd:double"&gt;-21.082127&lt;/D&gt;&lt;D xsi:type="xsd:double"&gt;-30.574638&lt;/D&gt;&lt;D xsi:type="xsd:double"&gt;-27.937244&lt;/D&gt;&lt;D xsi:type="xsd:double"&gt;-22.01022&lt;/D&gt;&lt;D xsi:type="xsd:double"&gt;-27.437014&lt;/D&gt;&lt;D xsi:type="xsd:double"&gt;-37.30298&lt;/D&gt;&lt;D xsi:type="xsd:double"&gt;-18.073738&lt;/D&gt;&lt;D xsi:type="xsd:double"&gt;-11.307085&lt;/D&gt;&lt;D xsi:type="xsd:double"&gt;-17.425978&lt;/D&gt;&lt;D xsi:type="xsd:double"&gt;5.433488&lt;/D&gt;&lt;D xsi:type="xsd:double"&gt;49.749542&lt;/D&gt;&lt;D xsi:type="xsd:double"&gt;58.32635&lt;/D&gt;&lt;D xsi:type="xsd:double"&gt;47.32424&lt;/D&gt;&lt;D xsi:type="xsd:double"&gt;51.537548&lt;/D&gt;&lt;D xsi:type="xsd:double"&gt;36.54889&lt;/D&gt;&lt;D xsi:type="xsd:double"&gt;44.291317&lt;/D&gt;&lt;D xsi:type="xsd:double"&gt;38.790356&lt;/D&gt;&lt;D xsi:type="xsd:double"&gt;61.599125&lt;/D&gt;&lt;D xsi:type="xsd:double"&gt;15.31384&lt;/D&gt;&lt;D xsi:type="xsd:double"&gt;3.2675982&lt;/D&gt;&lt;D xsi:type="xsd:double"&gt;21.193468&lt;/D&gt;&lt;D xsi:type="xsd:double"&gt;11.306763&lt;/D&gt;&lt;D xsi:type="xsd:double"&gt;1.1472821&lt;/D&gt;&lt;D xsi:type="xsd:double"&gt;-2.856052&lt;/D&gt;&lt;D xsi:type="xsd:double"&gt;-4.38993&lt;/D&gt;&lt;D xsi:type="xsd:double"&gt;-15.46132&lt;/D&gt;&lt;D xsi:type="xsd:double"&gt;-10.748571&lt;/D&gt;&lt;D xsi:type="xsd:double"&gt;-13.397932&lt;/D&gt;&lt;D xsi:type="xsd:double"&gt;-18.809849&lt;/D&gt;&lt;D xsi:type="xsd:double"&gt;-14.087802&lt;/D&gt;&lt;D xsi:type="xsd:double"&gt;3.9715528&lt;/D&gt;&lt;D xsi:type="xsd:double"&gt;2.7133822&lt;/D&gt;&lt;D xsi:type="xsd:double"&gt;12.020599&lt;/D&gt;&lt;D xsi:type="xsd:double"&gt;23.62951&lt;/D&gt;&lt;D xsi:type="xsd:double"&gt;15.761542&lt;/D&gt;&lt;D xsi:type="xsd:double"&gt;18.608952&lt;/D&gt;&lt;D xsi:type="xsd:double"&gt;33.911407&lt;/D&gt;&lt;D xsi:type="xsd:double"&gt;58.06495&lt;/D&gt;&lt;D xsi:type="xsd:double"&gt;69.126114&lt;/D&gt;&lt;D xsi:type="xsd:double"&gt;62.46071&lt;/D&gt;&lt;D xsi:type="xsd:double"&gt;59.26397&lt;/D&gt;&lt;D xsi:type="xsd:double"&gt;43.181335&lt;/D&gt;&lt;D xsi:type="xsd:double"&gt;48.54531&lt;/D&gt;&lt;D xsi:type="xsd:double"&gt;45.02095&lt;/D&gt;&lt;D xsi:type="xsd:double"&gt;33.53013&lt;/D&gt;&lt;D xsi:type="xsd:double"&gt;26.138556&lt;/D&gt;&lt;D xsi:type="xsd:double"&gt;38.6709&lt;/D&gt;&lt;/FQL&gt;&lt;FQL&gt;&lt;Q&gt;EZA^P_PRICE_RETURNS_PR('52W',2,-10AY,0,AM)&lt;/Q&gt;&lt;R&gt;121&lt;/R&gt;&lt;C&gt;1&lt;/C&gt;&lt;D xsi:type="xsd:double"&gt;6.7734838&lt;/D&gt;&lt;D xsi:type="xsd:double"&gt;9.683013&lt;/D&gt;&lt;D xsi:type="xsd:double"&gt;14.640057&lt;/D&gt;&lt;D xsi:type="xsd:double"&gt;24.626328&lt;/D&gt;&lt;D xsi:type="xsd:double"&gt;22.689365&lt;/D&gt;&lt;D xsi:type="xsd:double"&gt;27.599812&lt;/D&gt;&lt;D xsi:type="xsd:double"&gt;2.9187918&lt;/D&gt;&lt;D xsi:type="xsd:double"&gt;2.5480509&lt;/D&gt;&lt;D xsi:type="xsd:double"&gt;10.775614&lt;/D&gt;&lt;D xsi:type="xsd:double"&gt;5.0824404&lt;/D&gt;&lt;D xsi:type="xsd:double"&gt;19.266582&lt;/D&gt;&lt;D xsi:type="xsd:double"&gt;11.100494&lt;/D&gt;&lt;D xsi:type="xsd:double"&gt;2.9209137&lt;/D&gt;&lt;D xsi:type="xsd:double"&gt;11.05063&lt;/D&gt;&lt;D xsi:type="xsd:double"&gt;-2.251935&lt;/D&gt;&lt;D xsi:type="xsd:double"&gt;-3.136319&lt;/D&gt;&lt;D xsi:type="xsd:double"&gt;-12.919706&lt;/D&gt;&lt;D xsi:type="xsd:double"&gt;-18.238962&lt;/D&gt;&lt;D xsi:type="xsd:double"&gt;-19.236416&lt;/D&gt;&lt;D xsi:type="xsd:double"&gt;-13.070452&lt;/D&gt;&lt;D xsi:type="xsd:double"&gt;-22.476704&lt;/D&gt;&lt;D xsi:type="xsd:double"&gt;-22.851307&lt;/D&gt;&lt;D xsi:type="xsd:double"&gt;-35.246284&lt;/D&gt;&lt;D xsi:type="xsd:double"&gt;-35.077156&lt;/D&gt;&lt;D xsi:type="xsd:double"&gt;-21.804459&lt;/D&gt;&lt;D xsi:type="xsd:double"&gt;-21.603394&lt;/D&gt;&lt;D xsi:type="xsd:double"&gt;-22.281616&lt;/D&gt;&lt;D xsi:type="xsd:double"&gt;-21.373743&lt;/D&gt;&lt;D xsi:type="xsd:double"&gt;-1.8886387&lt;/D&gt;&lt;D xsi:type="xsd:double"&gt;0.6767273&lt;/D&gt;&lt;D xsi:type="xsd:double"&gt;16.725277&lt;/D&gt;&lt;D xsi:type="xsd:double"&gt;-3.374219&lt;/D&gt;&lt;D xsi:type="xsd:double"&gt;2.6937127&lt;/D&gt;&lt;D xsi:type="xsd:double"&gt;10.857081&lt;/D&gt;&lt;D xsi:type="xsd:double"&gt;38.08422&lt;/D&gt;&lt;D xsi:type="xsd:double"&gt;30.25527&lt;/D&gt;&lt;D xsi:type="xsd:double"&gt;19.901525&lt;/D&gt;&lt;D xsi:type="xsd:double"&gt;9.863186&lt;/D&gt;&lt;D xsi:type="xsd:double"&gt;26.251137&lt;/D&gt;&lt;D xsi:type="xsd:double"&gt;19.68894&lt;/D&gt;&lt;D xsi:type="xsd:double"&gt;9.030628&lt;/D&gt;&lt;D xsi:type="xsd:double"&gt;16.131962&lt;/D&gt;&lt;D xsi:type="xsd:double"&gt;3.4561157&lt;/D&gt;&lt;D xsi:type="xsd:double"&gt;12.711978&lt;/D&gt;&lt;D xsi:type="xsd:double"&gt;25.359022&lt;/D&gt;&lt;D xsi:type="xsd:double"&gt;35.837555&lt;/D&gt;&lt;D xsi:type="xsd:double"&gt;37.57088&lt;/D&gt;&lt;D xsi:type="xsd:double"&gt;32.07233&lt;/D&gt;&lt;D xsi:type="xsd:double"&gt;18.376244&lt;/D&gt;&lt;D xsi:type="xsd:double"&gt;18.130661&lt;/D&gt;&lt;D xsi:type="xsd:double"&gt;6.190598&lt;/D&gt;&lt;D xsi:type="xsd:double"&gt;-1.3997316&lt;/D&gt;&lt;D xsi:type="xsd:double"&gt;1.6801715&lt;/D&gt;&lt;D xsi:type="xsd:double"&gt;-4.4723153&lt;/D&gt;&lt;D xsi:type="xsd:double"&gt;-5.276191&lt;/D&gt;&lt;D xsi:type="xsd:double"&gt;-15.105367&lt;/D&gt;&lt;D xsi:type="xsd:double"&gt;-12.029099&lt;/D&gt;&lt;D xsi:type="xsd:double"&gt;-24.064684&lt;/D&gt;&lt;D xsi:type="xsd:double"&gt;-24.485456&lt;/D&gt;&lt;D xsi:type="xsd:double"&gt;-21.951462&lt;/D&gt;&lt;D xsi:type="xsd:double"&gt;-21.486504&lt;/D&gt;&lt;D xsi:type="xsd:double"&gt;-11.624879&lt;/D&gt;&lt;D xsi:type="xsd:double"&gt;-19.941193&lt;/D&gt;&lt;D xsi:type="xsd:double"&gt;3.2091022&lt;/D&gt;&lt;D xsi:type="xsd:double"&gt;-6.6547513&lt;/D&gt;&lt;D xsi:type="xsd:double"&gt;-16.754318&lt;/D&gt;&lt;D xsi:type="xsd:double"&gt;-7.5554967&lt;/D&gt;&lt;D xsi:type="xsd:double"&gt;12.177742&lt;/D&gt;&lt;D xsi:type="xsd:double"&gt;-2.5549948&lt;/D&gt;&lt;D xsi:type="xsd:double"&gt;11.376345&lt;/D&gt;&lt;D xsi:type="xsd:double"&gt;-7.0428133&lt;/D&gt;&lt;D xsi:type="xsd:double"&gt;-15.410227&lt;/D&gt;&lt;D xsi:type="xsd:double"&gt;-38.08133&lt;/D&gt;&lt;D xsi:type="xsd:double"&gt;-37.751232&lt;/D&gt;&lt;D xsi:type="xsd:double"&gt;-23.041647&lt;/D&gt;&lt;D xsi:type="xsd:double"&gt;-27.256382&lt;/D&gt;&lt;D xsi:type="xsd:double"&gt;-16.042751&lt;/D&gt;&lt;D xsi:type="xsd:double"&gt;-6.431937&lt;/D&gt;&lt;D xsi:type="xsd:double"&gt;-15.199166&lt;/D&gt;&lt;D xsi:type="xsd:double"&gt;-20.141613&lt;/D&gt;&lt;D xsi:type="xsd:double"&gt;-3.8529277&lt;/D&gt;&lt;D xsi:type="xsd:double"&gt;-6.09653&lt;/D&gt;&lt;D xsi:type="xsd:double"&gt;4.540813&lt;/D&gt;&lt;D xsi:type="xsd:double"&gt;13.539017&lt;/D&gt;&lt;D xsi:type="xsd:double"&gt;69.02882&lt;/D&gt;&lt;D xsi:type="xsd:double"&gt;74.52435&lt;/D&gt;&lt;D xsi:type="xsd:double"&gt;65.8787&lt;/D&gt;&lt;D xsi:type="xsd:double"&gt;43.879448&lt;/D&gt;&lt;D xsi:type="xsd:double"&gt;25.864946&lt;/D&gt;&lt;D xsi:type="xsd:double"&gt;33.004738&lt;/D&gt;&lt;D xsi:type="xsd:double"&gt;33.964775&lt;/D&gt;&lt;D xsi:type="xsd:double"&gt;36.708797&lt;/D&gt;&lt;D xsi:type="xsd:double"&gt;2.9657602&lt;/D&gt;&lt;D xsi:type="xsd:double"&gt;7.6274395&lt;/D&gt;&lt;D xsi:type="xsd:double"&gt;9.495485&lt;/D&gt;&lt;D xsi:type="xsd:double"&gt;16.09434&lt;/D&gt;&lt;D xsi:type="xsd:double"&gt;13.924384&lt;/D&gt;&lt;D xsi:type="xsd:double"&gt;-5.4177403&lt;/D&gt;&lt;D xsi:type="xsd:double"&gt;-6.9904623&lt;/D&gt;&lt;D xsi:type="xsd:double"&gt;-7.876706&lt;/D&gt;&lt;D xsi:type="xsd:double"&gt;-6.9303694&lt;/D&gt;&lt;D xsi:type="xsd:double"&gt;-6.395155&lt;/D&gt;&lt;D xsi:type="xsd:double"&gt;-16.416477&lt;/D&gt;&lt;D xsi:type="xsd:double"&gt;-17.079765&lt;/D&gt;&lt;D xsi:type="xsd:double"&gt;6.5814614&lt;/D&gt;&lt;D xsi:type="xsd:double"&gt;-3.7303329&lt;/D&gt;&lt;D xsi:type="xsd:double"&gt;-0.1827538&lt;/D&gt;&lt;D xsi:type="xsd:double"&gt;-19.221878&lt;/D&gt;&lt;D xsi:type="xsd:double"&gt;-20.805567&lt;/D&gt;&lt;D xsi:type="xsd:double"&gt;-6.7308664&lt;/D&gt;&lt;D xsi:type="xsd:double"&gt;-17.069536&lt;/D&gt;&lt;D xsi:type="xsd:double"&gt;-5.4353533&lt;/D&gt;&lt;D xsi:type="xsd:double"&gt;8.39752&lt;/D&gt;&lt;D xsi:type="xsd:double"&gt;-1.5353858&lt;/D&gt;&lt;D xsi:type="xsd:double"&gt;4.44957&lt;/D&gt;&lt;D xsi:type="xsd:double"&gt;-1.1664093&lt;/D&gt;&lt;D xsi:type="xsd:double"&gt;-3.1276226&lt;/D&gt;&lt;D xsi:type="xsd:double"&gt;-1.5174091&lt;/D&gt;&lt;D xsi:type="xsd:double"&gt;-12.213153&lt;/D&gt;&lt;D xsi:type="xsd:double"&gt;-7.250243&lt;/D&gt;&lt;D xsi:type="xsd:double"&gt;-3.9355814&lt;/D&gt;&lt;/FQL&gt;&lt;FQL&gt;&lt;Q&gt;EWZ^P_PRICE_RETURNS_PR('52W',2,-10AY,0,AM)&lt;/Q&gt;&lt;R&gt;121&lt;/R&gt;&lt;C&gt;1&lt;/C&gt;&lt;D xsi:type="xsd:double"&gt;-14.94934&lt;/D&gt;&lt;D xsi:type="xsd:double"&gt;-9.690022&lt;/D&gt;&lt;D xsi:type="xsd:double"&gt;-9.397149&lt;/D&gt;&lt;D xsi:type="xsd:double"&gt;12.251925&lt;/D&gt;&lt;D xsi:type="xsd:double"&gt;18.286789&lt;/D&gt;&lt;D xsi:type="xsd:double"&gt;28.528141&lt;/D&gt;&lt;D xsi:type="xsd:double"&gt;-0.32719374&lt;/D&gt;&lt;D xsi:type="xsd:double"&gt;-16.229189&lt;/D&gt;&lt;D xsi:type="xsd:double"&gt;-6.994927&lt;/D&gt;&lt;D xsi:type="xsd:double"&gt;-14.361835&lt;/D&gt;&lt;D xsi:type="xsd:double"&gt;-7.2985353&lt;/D&gt;&lt;D xsi:type="xsd:double"&gt;-12.279701&lt;/D&gt;&lt;D xsi:type="xsd:double"&gt;-29.727476&lt;/D&gt;&lt;D xsi:type="xsd:double"&gt;-19.061476&lt;/D&gt;&lt;D xsi:type="xsd:double"&gt;-28.170925&lt;/D&gt;&lt;D xsi:type="xsd:double"&gt;-29.36483&lt;/D&gt;&lt;D xsi:type="xsd:double"&gt;-42.464798&lt;/D&gt;&lt;D xsi:type="xsd:double"&gt;-50.388695&lt;/D&gt;&lt;D xsi:type="xsd:double"&gt;-54.230854&lt;/D&gt;&lt;D xsi:type="xsd:double"&gt;-42.674255&lt;/D&gt;&lt;D xsi:type="xsd:double"&gt;-44.366367&lt;/D&gt;&lt;D xsi:type="xsd:double"&gt;-38.68083&lt;/D&gt;&lt;D xsi:type="xsd:double"&gt;-47.045017&lt;/D&gt;&lt;D xsi:type="xsd:double"&gt;-40.96858&lt;/D&gt;&lt;D xsi:type="xsd:double"&gt;-9.260392&lt;/D&gt;&lt;D xsi:type="xsd:double"&gt;-18.095053&lt;/D&gt;&lt;D xsi:type="xsd:double"&gt;-20.518906&lt;/D&gt;&lt;D xsi:type="xsd:double"&gt;-12.13668&lt;/D&gt;&lt;D xsi:type="xsd:double"&gt;15.052247&lt;/D&gt;&lt;D xsi:type="xsd:double"&gt;35.697342&lt;/D&gt;&lt;D xsi:type="xsd:double"&gt;70.434784&lt;/D&gt;&lt;D xsi:type="xsd:double"&gt;65.90326&lt;/D&gt;&lt;D xs</t>
        </r>
      </text>
    </comment>
    <comment ref="A5" authorId="0" shapeId="0" xr:uid="{ABCEA8BC-CDFD-40AC-A9D5-9762CA8E5036}">
      <text>
        <r>
          <rPr>
            <b/>
            <sz val="9"/>
            <color indexed="81"/>
            <rFont val="Tahoma"/>
            <family val="2"/>
          </rPr>
          <t>i:type="xsd:double"&gt;48.01246&lt;/D&gt;&lt;D xsi:type="xsd:double"&gt;55.18831&lt;/D&gt;&lt;D xsi:type="xsd:double"&gt;111.94923&lt;/D&gt;&lt;D xsi:type="xsd:double"&gt;92.36166&lt;/D&gt;&lt;D xsi:type="xsd:double"&gt;42.091667&lt;/D&gt;&lt;D xsi:type="xsd:double"&gt;29.464865&lt;/D&gt;&lt;D xsi:type="xsd:double"&gt;37.49641&lt;/D&gt;&lt;D xsi:type="xsd:double"&gt;21.55267&lt;/D&gt;&lt;D xsi:type="xsd:double"&gt;18.502771&lt;/D&gt;&lt;D xsi:type="xsd:double"&gt;24.101126&lt;/D&gt;&lt;D xsi:type="xsd:double"&gt;21.16245&lt;/D&gt;&lt;D xsi:type="xsd:double"&gt;12.336958&lt;/D&gt;&lt;D xsi:type="xsd:double"&gt;23.468077&lt;/D&gt;&lt;D xsi:type="xsd:double"&gt;24.346363&lt;/D&gt;&lt;D xsi:type="xsd:double"&gt;28.36306&lt;/D&gt;&lt;D xsi:type="xsd:double"&gt;22.855318&lt;/D&gt;&lt;D xsi:type="xsd:double"&gt;19.418896&lt;/D&gt;&lt;D xsi:type="xsd:double"&gt;19.58269&lt;/D&gt;&lt;D xsi:type="xsd:double"&gt;8.627403&lt;/D&gt;&lt;D xsi:type="xsd:double"&gt;-3.5524309&lt;/D&gt;&lt;D xsi:type="xsd:double"&gt;1.6289473&lt;/D&gt;&lt;D xsi:type="xsd:double"&gt;-17.510689&lt;/D&gt;&lt;D xsi:type="xsd:double"&gt;-15.441978&lt;/D&gt;&lt;D xsi:type="xsd:double"&gt;1.2165904&lt;/D&gt;&lt;D xsi:type="xsd:double"&gt;-0.27298927&lt;/D&gt;&lt;D xsi:type="xsd:double"&gt;-2.5349498&lt;/D&gt;&lt;D xsi:type="xsd:double"&gt;-6.5494833&lt;/D&gt;&lt;D xsi:type="xsd:double"&gt;-2.4532676&lt;/D&gt;&lt;D xsi:type="xsd:double"&gt;-3.6043823&lt;/D&gt;&lt;D xsi:type="xsd:double"&gt;-0.726068&lt;/D&gt;&lt;D xsi:type="xsd:double"&gt;11.564981&lt;/D&gt;&lt;D xsi:type="xsd:double"&gt;40.959835&lt;/D&gt;&lt;D xsi:type="xsd:double"&gt;29.384005&lt;/D&gt;&lt;D xsi:type="xsd:double"&gt;26.039267&lt;/D&gt;&lt;D xsi:type="xsd:double"&gt;26.404953&lt;/D&gt;&lt;D xsi:type="xsd:double"&gt;15.8886795&lt;/D&gt;&lt;D xsi:type="xsd:double"&gt;10.905563&lt;/D&gt;&lt;D xsi:type="xsd:double"&gt;28.528988&lt;/D&gt;&lt;D xsi:type="xsd:double"&gt;9.720194&lt;/D&gt;&lt;D xsi:type="xsd:double"&gt;-8.321131&lt;/D&gt;&lt;D xsi:type="xsd:double"&gt;-37.7582&lt;/D&gt;&lt;D xsi:type="xsd:double"&gt;-38.812386&lt;/D&gt;&lt;D xsi:type="xsd:double"&gt;-31.2922&lt;/D&gt;&lt;D xsi:type="xsd:double"&gt;-33.495808&lt;/D&gt;&lt;D xsi:type="xsd:double"&gt;-25.20948&lt;/D&gt;&lt;D xsi:type="xsd:double"&gt;-19.601328&lt;/D&gt;&lt;D xsi:type="xsd:double"&gt;-33.216763&lt;/D&gt;&lt;D xsi:type="xsd:double"&gt;-38.168137&lt;/D&gt;&lt;D xsi:type="xsd:double"&gt;-16.98283&lt;/D&gt;&lt;D xsi:type="xsd:double"&gt;-20.488405&lt;/D&gt;&lt;D xsi:type="xsd:double"&gt;-20.92328&lt;/D&gt;&lt;D xsi:type="xsd:double"&gt;-17.009544&lt;/D&gt;&lt;D xsi:type="xsd:double"&gt;26.250458&lt;/D&gt;&lt;D xsi:type="xsd:double"&gt;52.101017&lt;/D&gt;&lt;D xsi:type="xsd:double"&gt;47.34943&lt;/D&gt;&lt;D xsi:type="xsd:double"&gt;49.358463&lt;/D&gt;&lt;D xsi:type="xsd:double"&gt;22.46337&lt;/D&gt;&lt;D xsi:type="xsd:double"&gt;28.158867&lt;/D&gt;&lt;D xsi:type="xsd:double"&gt;19.703901&lt;/D&gt;&lt;D xsi:type="xsd:double"&gt;13.300192&lt;/D&gt;&lt;D xsi:type="xsd:double"&gt;-11.230671&lt;/D&gt;&lt;D xsi:type="xsd:double"&gt;-17.581326&lt;/D&gt;&lt;D xsi:type="xsd:double"&gt;-4.111755&lt;/D&gt;&lt;D xsi:type="xsd:double"&gt;12.638402&lt;/D&gt;&lt;D xsi:type="xsd:double"&gt;26.068295&lt;/D&gt;&lt;D xsi:type="xsd:double"&gt;-0.2661407&lt;/D&gt;&lt;D xsi:type="xsd:double"&gt;2.1554112&lt;/D&gt;&lt;D xsi:type="xsd:double"&gt;-24.26617&lt;/D&gt;&lt;D xsi:type="xsd:double"&gt;-17.953814&lt;/D&gt;&lt;D xsi:type="xsd:double"&gt;0.23092031&lt;/D&gt;&lt;D xsi:type="xsd:double"&gt;2.8309107&lt;/D&gt;&lt;D xsi:type="xsd:double"&gt;17.819464&lt;/D&gt;&lt;D xsi:type="xsd:double"&gt;13.760495&lt;/D&gt;&lt;D xsi:type="xsd:double"&gt;15.393162&lt;/D&gt;&lt;D xsi:type="xsd:double"&gt;7.7673435&lt;/D&gt;&lt;D xsi:type="xsd:double"&gt;-6.512088&lt;/D&gt;&lt;D xsi:type="xsd:double"&gt;-19.56439&lt;/D&gt;&lt;D xsi:type="xsd:double"&gt;-4.677868&lt;/D&gt;&lt;D xsi:type="xsd:double"&gt;-4.905021&lt;/D&gt;&lt;D xsi:type="xsd:double"&gt;26.496542&lt;/D&gt;&lt;D xsi:type="xsd:double"&gt;27.712238&lt;/D&gt;&lt;D xsi:type="xsd:double"&gt;9.168493&lt;/D&gt;&lt;D xsi:type="xsd:double"&gt;14.597416&lt;/D&gt;&lt;D xsi:type="xsd:double"&gt;4.344201&lt;/D&gt;&lt;D xsi:type="xsd:double"&gt;26.895153&lt;/D&gt;&lt;D xsi:type="xsd:double"&gt;31.14692&lt;/D&gt;&lt;D xsi:type="xsd:double"&gt;15.805197&lt;/D&gt;&lt;D xsi:type="xsd:double"&gt;29.826105&lt;/D&gt;&lt;D xsi:type="xsd:double"&gt;28.996658&lt;/D&gt;&lt;/FQL&gt;&lt;FQL&gt;&lt;Q&gt;EWY^P_PRICE_RETURNS_PR('52W',2,-10AY,0,AM)&lt;/Q&gt;&lt;R&gt;121&lt;/R&gt;&lt;C&gt;1&lt;/C&gt;&lt;D xsi:type="xsd:double"&gt;4.327214&lt;/D&gt;&lt;D xsi:type="xsd:double"&gt;12.189698&lt;/D&gt;&lt;D xsi:type="xsd:double"&gt;14.499533&lt;/D&gt;&lt;D xsi:type="xsd:double"&gt;24.80383&lt;/D&gt;&lt;D xsi:type="xsd:double"&gt;18.857384&lt;/D&gt;&lt;D xsi:type="xsd:double"&gt;20.949055&lt;/D&gt;&lt;D xsi:type="xsd:double"&gt;0.4998803&lt;/D&gt;&lt;D xsi:type="xsd:double"&gt;-8.669787&lt;/D&gt;&lt;D xsi:type="xsd:double"&gt;-10.264325&lt;/D&gt;&lt;D xsi:type="xsd:double"&gt;-9.184324&lt;/D&gt;&lt;D xsi:type="xsd:double"&gt;-1.6775072&lt;/D&gt;&lt;D xsi:type="xsd:double"&gt;-6.6309395&lt;/D&gt;&lt;D xsi:type="xsd:double"&gt;-4.826564&lt;/D&gt;&lt;D xsi:type="xsd:double"&gt;1.184547&lt;/D&gt;&lt;D xsi:type="xsd:double"&gt;-10.18365&lt;/D&gt;&lt;D xsi:type="xsd:double"&gt;-12.966818&lt;/D&gt;&lt;D xsi:type="xsd:double"&gt;-20.939863&lt;/D&gt;&lt;D xsi:type="xsd:double"&gt;-27.143425&lt;/D&gt;&lt;D xsi:type="xsd:double"&gt;-23.027962&lt;/D&gt;&lt;D xsi:type="xsd:double"&gt;-6.74786&lt;/D&gt;&lt;D xsi:type="xsd:double"&gt;-6.0304823&lt;/D&gt;&lt;D xsi:type="xsd:double"&gt;-7.355535&lt;/D&gt;&lt;D xsi:type="xsd:double"&gt;-15.213031&lt;/D&gt;&lt;D xsi:type="xsd:double"&gt;-16.552067&lt;/D&gt;&lt;D xsi:type="xsd:double"&gt;-7.8791084&lt;/D&gt;&lt;D xsi:type="xsd:double"&gt;-13.902265&lt;/D&gt;&lt;D xsi:type="xsd:double"&gt;-12.103426&lt;/D&gt;&lt;D xsi:type="xsd:double"&gt;-7.336259&lt;/D&gt;&lt;D xsi:type="xsd:double"&gt;8.534169&lt;/D&gt;&lt;D xsi:type="xsd:double"&gt;22.667944&lt;/D&gt;&lt;D xsi:type="xsd:double"&gt;27.568436&lt;/D&gt;&lt;D xsi:type="xsd:double"&gt;5.0338984&lt;/D&gt;&lt;D xsi:type="xsd:double"&gt;1.6440511&lt;/D&gt;&lt;D xsi:type="xsd:double"&gt;6.053078&lt;/D&gt;&lt;D xsi:type="xsd:double"&gt;23.780155&lt;/D&gt;&lt;D xsi:type="xsd:double"&gt;28.00957&lt;/D&gt;&lt;D xsi:type="xsd:double"&gt;22.440647&lt;/D&gt;&lt;D xsi:type="xsd:double"&gt;18.923843&lt;/D&gt;&lt;D xsi:type="xsd:double"&gt;38.702347&lt;/D&gt;&lt;D xsi:type="xsd:double"&gt;36.630154&lt;/D&gt;&lt;D xsi:type="xsd:double"&gt;28.6646&lt;/D&gt;&lt;D xsi:type="xsd:double"&gt;24.419033&lt;/D&gt;&lt;D xsi:type="xsd:double"&gt;17.48823&lt;/D&gt;&lt;D xsi:type="xsd:double"&gt;34.775223&lt;/D&gt;&lt;D xsi:type="xsd:double"&gt;46.27031&lt;/D&gt;&lt;D xsi:type="xsd:double"&gt;45.35607&lt;/D&gt;&lt;D xsi:type="xsd:double"&gt;41.937492&lt;/D&gt;&lt;D xsi:type="xsd:double"&gt;26.781988&lt;/D&gt;&lt;D xsi:type="xsd:double"&gt;21.868288&lt;/D&gt;&lt;D xsi:type="xsd:double"&gt;26.147831&lt;/D&gt;&lt;D xsi:type="xsd:double"&gt;12.388372&lt;/D&gt;&lt;D xsi:type="xsd:double"&gt;1.0532379&lt;/D&gt;&lt;D xsi:type="xsd:double"&gt;-3.4104228&lt;/D&gt;&lt;D xsi:type="xsd:double"&gt;0.4386902&lt;/D&gt;&lt;D xsi:type="xsd:double"&gt;3.3050537&lt;/D&gt;&lt;D xsi:type="xsd:double"&gt;-17.88063&lt;/D&gt;&lt;D xsi:type="xsd:double"&gt;-16.873777&lt;/D&gt;&lt;D xsi:type="xsd:double"&gt;-19.815237&lt;/D&gt;&lt;D xsi:type="xsd:double"&gt;-19.318188&lt;/D&gt;&lt;D xsi:type="xsd:double"&gt;-11.469579&lt;/D&gt;&lt;D xsi:type="xsd:double"&gt;-16.710985&lt;/D&gt;&lt;D xsi:type="xsd:double"&gt;-17.610771&lt;/D&gt;&lt;D xsi:type="xsd:double"&gt;-24.163502&lt;/D&gt;&lt;D xsi:type="xsd:double"&gt;-9.270853&lt;/D&gt;&lt;D xsi:type="xsd:double"&gt;-12.626219&lt;/D&gt;&lt;D xsi:type="xsd:double"&gt;-21.207153&lt;/D&gt;&lt;D xsi:type="xsd:double"&gt;-18.009907&lt;/D&gt;&lt;D xsi:type="xsd:double"&gt;4.6025157&lt;/D&gt;&lt;D xsi:type="xsd:double"&gt;0.113892555&lt;/D&gt;&lt;D xsi:type="xsd:double"&gt;8.801794&lt;/D&gt;&lt;D xsi:type="xsd:double"&gt;-1.5015543&lt;/D&gt;&lt;D xsi:type="xsd:double"&gt;-10.8279705&lt;/D&gt;&lt;D xsi:type="xsd:double"&gt;-23.306156&lt;/D&gt;&lt;D xsi:type="xsd:double"&gt;-14.344525&lt;/D&gt;&lt;D xsi:type="xsd:double"&gt;-3.063655&lt;/D&gt;&lt;D xsi:type="xsd:double"&gt;-2.430749&lt;/D&gt;&lt;D xsi:type="xsd:double"&gt;7.7120543&lt;/D&gt;&lt;D xsi:type="xsd:double"&gt;26.03798&lt;/D&gt;&lt;D xsi:type="xsd:double"&gt;18.609465&lt;/D&gt;&lt;D xsi:type="xsd:double"&gt;13.304758&lt;/D&gt;&lt;D xsi:type="xsd:double"&gt;32.97918&lt;/D&gt;&lt;D xsi:type="xsd:double"&gt;33.737408&lt;/D&gt;&lt;D xsi:type="xsd:double"&gt;53.056015&lt;/D&gt;&lt;D xsi:type="xsd:double"&gt;58.419514&lt;/D&gt;&lt;D xsi:type="xsd:double"&gt;87.773026&lt;/D&gt;&lt;D xsi:type="xsd:double"&gt;82.65302&lt;/D&gt;&lt;D xsi:type="xsd:double"&gt;76.2505&lt;/D&gt;&lt;D xsi:type="xsd:double"&gt;64.99727&lt;/D&gt;&lt;D xsi:type="xsd:double"&gt;50.517975&lt;/D&gt;&lt;D xsi:type="xsd:double"&gt;35.38793&lt;/D&gt;&lt;D xsi:type="xsd:double"&gt;26.849354&lt;/D&gt;&lt;D xsi:type="xsd:double"&gt;23.75927&lt;/D&gt;&lt;D xsi:type="xsd:double"&gt;-0.49920678&lt;/D&gt;&lt;D xsi:type="xsd:double"&gt;-2.9237866&lt;/D&gt;&lt;D xsi:type="xsd:double"&gt;-21.720726&lt;/D&gt;&lt;D xsi:type="xsd:double"&gt;-15.917212&lt;/D&gt;&lt;D xsi:type="xsd:double"&gt;-18.774164&lt;/D&gt;&lt;D xsi:type="xsd:double"&gt;-27.034914&lt;/D&gt;&lt;D xsi:type="xsd:double"&gt;-23.94079&lt;/D&gt;&lt;D xsi:type="xsd:double"&gt;-35.434025&lt;/D&gt;&lt;D xsi:type="xsd:double"&gt;-31.278503&lt;/D&gt;&lt;D xsi:type="xsd:double"&gt;-29.992563&lt;/D&gt;&lt;D xsi:type="xsd:double"&gt;-37.75087&lt;/D&gt;&lt;D xsi:type="xsd:double"&gt;-34.721035&lt;/D&gt;&lt;D xsi:type="xsd:double"&gt;-23.359692&lt;/D&gt;&lt;D xsi:type="xsd:double"&gt;-27.308994&lt;/D&gt;&lt;D xsi:type="xsd:double"&gt;-4.358995&lt;/D&gt;&lt;D xsi:type="xsd:double"&gt;-18.242771&lt;/D&gt;&lt;D xsi:type="xsd:double"&gt;-14.293557&lt;/D&gt;&lt;D xsi:type="xsd:double"&gt;-7.4658813&lt;/D&gt;&lt;D xsi:type="xsd:double"&gt;-4.0632844&lt;/D&gt;&lt;D xsi:type="xsd:double"&gt;8.428097&lt;/D&gt;&lt;D xsi:type="xsd:double"&gt;12.852013&lt;/D&gt;&lt;D xsi:type="xsd:double"&gt;9.27347&lt;/D&gt;&lt;D xsi:type="xsd:double"&gt;21.514643&lt;/D&gt;&lt;D xsi:type="xsd:double"&gt;7.3673606&lt;/D&gt;&lt;D xsi:type="xsd:double"&gt;13.036871&lt;/D&gt;&lt;D xsi:type="xsd:double"&gt;19.600475&lt;/D&gt;&lt;D xsi:type="xsd:double"&gt;-6.197053&lt;/D&gt;&lt;D xsi:type="xsd:double"&gt;12.526441&lt;/D&gt;&lt;D xsi:type="xsd:double"&gt;14.718283&lt;/D&gt;&lt;/FQL&gt;&lt;FQL&gt;&lt;Q&gt;EWW^P_PRICE_RETURNS_PR('52W',2,-10AY,0,AM)&lt;/Q&gt;&lt;R&gt;121&lt;/R&gt;&lt;C&gt;1&lt;/C&gt;&lt;D xsi:type="xsd:double"&gt;-13.696104&lt;/D&gt;&lt;D xsi:type="xsd:double"&gt;-10.881995999999999&lt;/D&gt;&lt;D xsi:type="xsd:double"&gt;1.1280417&lt;/D&gt;&lt;D xsi:type="xsd:double"&gt;8.107281&lt;/D&gt;&lt;D xsi:type="xsd:double"&gt;6.776762&lt;/D&gt;&lt;D xsi:type="xsd:double"&gt;18.534363&lt;/D&gt;&lt;D xsi:type="xsd:double"&gt;5.40905&lt;/D&gt;&lt;D xsi:type="xsd:double"&gt;2.7160048&lt;/D&gt;&lt;D xsi:type="xsd:double"&gt;0.14702082&lt;/D&gt;&lt;D xsi:type="xsd:double"&gt;-10.352427&lt;/D&gt;&lt;D xsi:type="xsd:double"&gt;-6.128311&lt;/D&gt;&lt;D xsi:type="xsd:double"&gt;0.65978765&lt;/D&gt;&lt;D xsi:type="xsd:double"&gt;-6.4596057&lt;/D&gt;&lt;D xsi:type="xsd:double"&gt;-3.003037&lt;/D&gt;&lt;D xsi:type="xsd:double"&gt;-10.850155&lt;/D&gt;&lt;D xsi:type="xsd:double"&gt;-11.786175&lt;/D&gt;&lt;D xsi:type="xsd:double"&gt;-21.27403&lt;/D&gt;&lt;D xsi:type="xsd:double"&gt;-25.598644&lt;/D&gt;&lt;D xsi:type="xsd:double"&gt;-25.638884&lt;/D&gt;&lt;D xsi:type="xsd:double"&gt;-17.574083&lt;/D&gt;&lt;D xsi:type="xsd:double"&gt;-17.184687&lt;/D&gt;&lt;D xsi:type="xsd:double"&gt;-12.855017&lt;/D&gt;&lt;D xsi:type="xsd:double"&gt;-18.876696&lt;/D&gt;&lt;D xsi:type="xsd:double"&gt;-18.520714&lt;/D&gt;&lt;D xsi:type="xsd:double"&gt;-7.0231915&lt;/D&gt;&lt;D xsi:type="xsd:double"&gt;-9.477341&lt;/D&gt;&lt;D xsi:type="xsd:double"&gt;-12.301236&lt;/D&gt;&lt;D xsi:type="xsd:double"&gt;-16.172718&lt;/D&gt;&lt;D xsi:type="xsd:double"&gt;-7.311666&lt;/D&gt;&lt;D xsi:type="xsd:double"&gt;3.8645864&lt;/D&gt;&lt;D xsi:type="xsd:double"&gt;1.4546752&lt;/D&gt;&lt;D xsi:type="xsd:double"&gt;-4.903257&lt;/D&gt;&lt;D xsi:type="xsd:double"&gt;-16.748142&lt;/D&gt;&lt;D xsi:type="xsd:double"&gt;-12.065273&lt;/D&gt;&lt;D xsi:type="xsd:double"&gt;0.44977665&lt;/D&gt;&lt;D xsi:type="xsd:double"&gt;-2.1291137&lt;/D&gt;&lt;D xsi:type="xsd:double"&gt;-1.5391052&lt;/D&gt;&lt;D xsi:type="xsd:double"&gt;-1.4909863&lt;/D&gt;&lt;D xsi:type="xsd:double"&gt;6.7399263&lt;/D&gt;&lt;D xsi:type="xsd:double"&gt;15.844143&lt;/D&gt;&lt;D xsi:type="xsd:double"&gt;16.251314&lt;/D&gt;&lt;D xsi:type="xsd:double"&gt;12.603701&lt;/D&gt;&lt;D xsi:type="xsd:double"&gt;11.769903&lt;/D&gt;&lt;D xsi:type="xsd:double"&gt;0.8694649&lt;/D&gt;&lt;D xsi:type="xsd:double"&gt;17.724323&lt;/D&gt;&lt;D xsi:type="xsd:double"&gt;13.474714&lt;/D&gt;&lt;D xsi:type="xsd:double"&gt;24.361742&lt;/D&gt;&lt;D xsi:type="xsd:double"&gt;10.633397&lt;/D&gt;&lt;D xsi:type="xsd:double"&gt;0.09115934&lt;/D&gt;&lt;D xsi:type="xsd:double"&gt;2.6003122&lt;/D&gt;&lt;D xsi:type="xsd:double"&gt;-10.740781&lt;/D&gt;&lt;D xsi:type="xsd:double"&gt;-11.67224&lt;/D&gt;&lt;D xsi:type="xsd:double"&gt;-6.267905&lt;/D&gt;&lt;D xsi:type="xsd:double"&gt;-7.914138&lt;/D&gt;&lt;D xsi:type="xsd:double"&gt;-3.70031&lt;/D&gt;&lt;D xsi:type="xsd:double"&gt;-6.5285683&lt;/D&gt;&lt;D xsi:type="xsd:double"&gt;-19.537634&lt;/D&gt;&lt;D xsi:type="xsd:double"&gt;-13.404971&lt;/D&gt;&lt;D xsi:type="xsd:double"&gt;-15.652418&lt;/D&gt;&lt;D xsi:type="xsd:double"&gt;-10.772842&lt;/D&gt;&lt;D xsi:type="xsd:double"&gt;-11.666918&lt;/D&gt;&lt;D xsi:type="xsd:double"&gt;-7.219249&lt;/D&gt;&lt;D xsi:type="xsd:double"&gt;-3.7663817&lt;/D&gt;&lt;D xsi:type="xsd:double"&gt;-4.7832847&lt;/D&gt;&lt;D xsi:type="xsd:double"&gt;-17.399513&lt;/D&gt;&lt;D xsi:type="xsd:double"&gt;-19.551027&lt;/D&gt;&lt;D xsi:type="xsd:double"&gt;-14.335436&lt;/D&gt;&lt;D xsi:type="xsd:double"&gt;1.3032913&lt;/D&gt;&lt;D xsi:type="xsd:double"&gt;17.419456&lt;/D&gt;&lt;D xsi:type="xsd:double"&gt;15.205836&lt;/D&gt;&lt;D xsi:type="xsd:double"&gt;7.925892&lt;/D&gt;&lt;D xsi:type="xsd:double"&gt;-1.5800059&lt;/D&gt;&lt;D xsi:type="xsd:double"&gt;-33.870518&lt;/D&gt;&lt;D xsi:type="xsd:double"&gt;-36.649895&lt;/D&gt;&lt;D xsi:type="xsd:double"&gt;-24.040836&lt;/D&gt;&lt;D xsi:type="xsd:double"&gt;-27.678537&lt;/D&gt;&lt;D xsi:type="xsd:double"&gt;-18.108458&lt;/D&gt;&lt;D xsi:type="xsd:double"&gt;-12.95076&lt;/D&gt;&lt;D xsi:type="xsd:double"&gt;-22.207659&lt;/D&gt;&lt;D xsi:type="xsd:double"&gt;-22.98457&lt;/D&gt;&lt;D xsi:type="xsd:double"&gt;-4.154277&lt;/D&gt;&lt;D xsi:type="xsd:double"&gt;-6.2412977&lt;/D&gt;&lt;D xsi:type="xsd:double"&gt;-8.817053&lt;/D&gt;&lt;D xsi:type="xsd:double"&gt;-5.862623&lt;/D&gt;&lt;D xsi:type="xsd:double"&gt;47.317158&lt;/D&gt;&lt;D xsi:type="xsd:double"&gt;64.93702&lt;/D&gt;&lt;D xsi:type="xsd:double"&gt;53.00294&lt;/D&gt;&lt;D xsi:type="xsd:double"&gt;55.9376&lt;/D&gt;&lt;D xsi:type="xsd:double"&gt;49.938107&lt;/D&gt;&lt;D xsi:type="xsd:double"&gt;53.04041&lt;/D&gt;&lt;D xsi:type="xsd:double"&gt;51.63729&lt;/D&gt;&lt;D xsi:type="xsd:double"&gt;45.02647&lt;/D&gt;&lt;D xsi:type="xsd:double"&gt;8.505547&lt;/D&gt;&lt;D xsi:type="xsd:double"&gt;21.40894&lt;/D&gt;&lt;D xsi:type="xsd:double"&gt;15.337634&lt;/D&gt;&lt;D xsi:type="xsd:double"&gt;26.544773&lt;/D&gt;&lt;D xsi:type="xsd:double"&gt;24.543036&lt;/D&gt;&lt;D xsi:type="xsd:double"&gt;11.097181&lt;/D&gt;&lt;D xsi:type="xsd:double"&gt;13.982498&lt;/D&gt;&lt;D xsi:type="xsd:double"&gt;0.49757957&lt;/D&gt;&lt;D xsi:type="xsd:double"&gt;-2.039677&lt;/D&gt;&lt;D xsi:type="xsd:double"&gt;-2.812326&lt;/D&gt;&lt;D xsi:type="xsd:double"&gt;-4.004341&lt;/D&gt;&lt;D xsi:type="xsd:double"&gt;5.061555&lt;/D&gt;&lt;D xsi:type="xsd:double"&gt;24.34417&lt;/D&gt;&lt;D xsi:type="xsd:double"&gt;4.374993&lt;/D&gt;&lt;D xsi:type="xsd:double"&gt;27.296507&lt;/D&gt;&lt;D xsi:type="xsd:double"&gt;18.638824&lt;/D&gt;&lt;D xsi:type="xsd:double"&gt;12.671173&lt;/D&gt;&lt;D xsi:type="xsd:double"&gt;24.885893&lt;/D&gt;&lt;D xsi:type="xsd:double"&gt;22.055304&lt;/D&gt;&lt;D xsi:type="xsd:double"&gt;36.08203&lt;/D&gt;&lt;D xsi:type="xsd:double"&gt;43.23672&lt;/D&gt;&lt;D xsi:type="xsd:double"&gt;39.604187&lt;/D&gt;&lt;D xsi:type="xsd:double"&gt;32.7793&lt;/D&gt;&lt;D xsi:type="xsd:double"&gt;13.801718&lt;/D&gt;&lt;D xsi:type="xsd:double"&gt;20.20365&lt;/D&gt;&lt;D xsi:type="xsd:double"&gt;37.0926&lt;/D&gt;&lt;D xsi:type="xsd:double"&gt;16.171097&lt;/D&gt;&lt;D xsi:type="xsd:double"&gt;15.161705&lt;/D&gt;&lt;D xsi:type="xsd:double"&gt;21.530067&lt;/D&gt;&lt;/FQL&gt;&lt;FQL&gt;&lt;Q&gt;EWT^P_PRICE_RETURNS_PR('52W',2,-10AY,0,AM)&lt;/Q&gt;&lt;R&gt;121&lt;/R&gt;&lt;C&gt;1&lt;/C&gt;&lt;D xsi:type="xsd:double"&gt;9.270203&lt;/D&gt;&lt;D xsi:type="xsd:double"&gt;9.871721&lt;/D&gt;&lt;D xsi:type="xsd:double"&gt;11.536705&lt;/D&gt;&lt;D xsi:type="xsd:double"&gt;21.879148&lt;/D&gt;&lt;D xsi:type="xsd:double"&gt;20.26255&lt;/D&gt;&lt;D xsi:type="xsd:double"&gt;27.948416&lt;/D&gt;&lt;D xsi:type="xsd:double"&gt;11.038267&lt;/D&gt;&lt;D xsi:type="xsd:double"&gt;9.094167&lt;/D&gt;&lt;D xsi:type="xsd:double"&gt;13.733029&lt;/D&gt;&lt;D xsi:type="xsd:double"&gt;9.880567&lt;/D&gt;&lt;D xsi:type="xsd:double"&gt;16.771198&lt;/D&gt;&lt;D xsi:type="xsd:double"&gt;15.968382&lt;/D&gt;&lt;D xsi:type="xsd:double"&gt;11.493516&lt;/D&gt;&lt;D xsi:type="xsd:double"&gt;17.401684&lt;/D&gt;&lt;D xsi:type="xsd:double"&gt;10.824192&lt;/D&gt;&lt;D xsi:type="xsd:double"&gt;4.2008996&lt;/D&gt;&lt;D xsi:type="xsd:double"&gt;-7.9603376&lt;/D&gt;&lt;D xsi:type="xsd:double"&gt;-17.885685&lt;/D&gt;&lt;D xsi:type="xsd:double"&gt;-15.47032&lt;/D&gt;&lt;D xsi:type="xsd:double"&gt;-7.7326593&lt;/D&gt;&lt;D xsi:type="xsd:double"&gt;-13.536161&lt;/D&gt;&lt;D xsi:type="xsd:double"&gt;-10.294807&lt;/D&gt;&lt;D xsi:type="xsd:double"&gt;-21.781046&lt;/D&gt;&lt;D xsi:type="xsd:double"&gt;-17.69619&lt;/D&gt;&lt;D xsi:type="xsd:double"&gt;-10.188442&lt;/D&gt;&lt;D xsi:type="xsd:double"&gt;-19.450348&lt;/D&gt;&lt;D xsi:type="xsd:double"&gt;-17.57853&lt;/D&gt;&lt;D xsi:type="xsd:double"&gt;-11.518049&lt;/D&gt;&lt;D xsi:type="xsd:double"&gt;6.048405&lt;/D&gt;&lt;D xsi:type="xsd:double"&gt;21.643305&lt;/D&gt;&lt;D xsi:type="xsd:double"&gt;27.687836&lt;/D&gt;&lt;D xsi:type="xsd:double"&gt;14.746893&lt;/D&gt;&lt;D xsi:type="xsd:double"&gt;18.09553&lt;/D&gt;&lt;D xsi:type="xsd:double"&gt;14.591063&lt;/D&gt;&lt;D xsi:type="xsd:double"&gt;36.901104&lt;/D&gt;&lt;D xsi:type="xsd:double"&gt;29.626083&lt;/D&gt;&lt;D xsi:type="xsd:double"&gt;27.082706&lt;/D&gt;&lt;D xsi:type="xsd:double"&gt;30.862736&lt;/D&gt;&lt;D xsi:type="xsd:double"&gt;34.290947&lt;/D&gt;&lt;D xsi:type="xsd:double"&gt;34.601845&lt;/D&gt;&lt;D xsi:type="xsd:double"&gt;24.68319&lt;/D&gt;&lt;D xsi:type="xsd:double"&gt;25.525402&lt;/D&gt;&lt;D xsi:type="xsd:double"&gt;16.158056&lt;/D&gt;&lt;D xsi:type="xsd:double"&gt;24.295044&lt;/D&gt;&lt;D xsi:type="xsd:double"&gt;25.561464&lt;/D&gt;&lt;D xsi:type="xsd:double"&gt;26.481688&lt;/D&gt;&lt;D xsi:type="xsd:double"&gt;27.736723&lt;/D&gt;&lt;D xsi:type="xsd:double"&gt;16.419197&lt;/D&gt;&lt;D xsi:type="xsd:double"&gt;14.68401&lt;/D&gt;&lt;D xsi:type="xsd:double"&gt;11.193001&lt;/D&gt;&lt;D xsi:type="xsd:double"&gt;9.622324&lt;/D&gt;&lt;D xsi:type="xsd:double"&gt;0.9438157&lt;/D&gt;&lt;D xsi:type="xsd:double"&gt;5.20401&lt;/D&gt;&lt;D xsi:type="xsd:double"&gt;4.211271&lt;/D&gt;&lt;D xsi:type="xsd:double"&gt;8.317482&lt;/D&gt;&lt;D xsi:type="xsd:double"&gt;-12.484187&lt;/D&gt;&lt;D xsi:type="xsd:double"&gt;-7.8812895&lt;/D&gt;&lt;D xsi:type="xsd:double"&gt;-9.065223&lt;/D&gt;&lt;D xsi:type="xsd:double"&gt;-14.308405&lt;/D&gt;&lt;D xsi:type="xsd:double"&gt;-6.558818&lt;/D&gt;&lt;D xsi:type="xsd:double"&gt;-6.5841913&lt;/D&gt;&lt;D xsi:type="xsd:double"&gt;2.3218513&lt;/D&gt;&lt;D xsi:type="xsd:double"&gt;-9.82958&lt;/D&gt;&lt;D xsi:type="xsd:double"&gt;2.099812&lt;/D&gt;&lt;D xsi:type="xsd:double"&gt;-1.5250027&lt;/D&gt;&lt;D xsi:type="xsd:double"&gt;-6.5414248&lt;/D&gt;&lt;D xsi:type="xsd:double"&gt;-1.5685022&lt;/D&gt;&lt;D xsi:type="xsd:double"&gt;25.305748&lt;/D&gt;&lt;D xsi:type="xsd:double"&gt;26.276148&lt;/D&gt;&lt;D xsi:type="xsd:double"&gt;34.940266&lt;/D&gt;&lt;D xsi:type="xsd:double"&gt;24.554216&lt;/D&gt;&lt;D xsi:type="xsd:double"&gt;15.532708&lt;/D&gt;&lt;D xsi:type="xsd:double"&gt;-2.2268295&lt;/D&gt;&lt;D xsi:type="xsd:double"&gt;3.8501143&lt;/D&gt;&lt;D xsi:type="xsd:double"&gt;16.880703&lt;/D&gt;&lt;D xsi:type="xsd:double"&gt;18.02553&lt;/D&gt;&lt;D xsi:type="xsd:double"&gt;26.44025&lt;/D&gt;&lt;D xsi:type="xsd:double"&gt;34.39567&lt;/D&gt;&lt;D xsi:type="xsd:double"&gt;25.885164&lt;/D&gt;&lt;D xsi:type="xsd:double"&gt;20.256853&lt;/D&gt;&lt;D xsi:type="xsd:double"&gt;28.212452&lt;/D&gt;&lt;D xsi:type="xsd:double"&gt;29.301262&lt;/D&gt;&lt;D xsi:type="xsd:double"&gt;47.17581&lt;/D&gt;&lt;D xsi:type="xsd:double"&gt;54.85891&lt;/D&gt;&lt;D xsi:type="xsd:double"&gt;77.34066&lt;/D&gt;&lt;D xsi:type="xsd:double"&gt;82.964645&lt;/D&gt;&lt;D xsi:type="xsd:double"&gt;71.784&lt;/D&gt;&lt;D xsi:type="xsd:double"&gt;63.463867&lt;/D&gt;&lt;D xsi:type="xsd:double"&gt;45.36922&lt;/D&gt;&lt;D xsi:type="xsd:double"&gt;45.755886&lt;/D&gt;&lt;D xsi:type="xsd:double"&gt;44.37119&lt;/D&gt;&lt;D xsi:type="xsd:double"&gt;42.637753&lt;/D&gt;&lt;D xsi:type="xsd:double"&gt;30.067682&lt;/D&gt;&lt;D xsi:type="xsd:double"&gt;30.842459&lt;/D&gt;&lt;D xsi:type="xsd:double"&gt;12.900532&lt;/D&gt;&lt;D xsi:type="xsd:double"&gt;12.369049&lt;/D&gt;&lt;D xsi:type="xsd:double"&gt;6.303358&lt;/D&gt;&lt;D xsi:type="xsd:double"&gt;-10.665363&lt;/D&gt;&lt;D xsi:type="xsd:double"&gt;-6.171131&lt;/D&gt;&lt;D xsi:type="xsd:double"&gt;-16.918343&lt;/D&gt;&lt;D xsi:type="xsd:double"&gt;-16.394955&lt;/D&gt;&lt;D xsi:type="xsd:double"&gt;-16.550142&lt;/D&gt;&lt;D xsi:type="xsd:double"&gt;-27.280743&lt;/D&gt;&lt;D xsi:type="xsd:double"&gt;-32.320427&lt;/D&gt;&lt;D xsi:type="xsd:double"&gt;-22.196938&lt;/D&gt;&lt;D xsi:type="xsd:double"&gt;-29.629963&lt;/D&gt;&lt;D xsi:type="xsd:double"&gt;-14.307964&lt;/D&gt;&lt;D xsi:type="xsd:double"&gt;-19.33201&lt;/D&gt;&lt;D xsi:type="xsd:double"&gt;-13.417321&lt;/D&gt;&lt;D xsi:type="xsd:double"&gt;-8.403551&lt;/D&gt;&lt;D xsi:type="xsd:double"&gt;0.58897734&lt;/D&gt;&lt;D xsi:type="xsd:double"&gt;7.3759556&lt;/D&gt;&lt;D xsi:type="xsd:double"&gt;12.310195&lt;/D&gt;&lt;D xsi:type="xsd:double"&gt;6.366658&lt;/D&gt;&lt;D xsi:type="xsd:double"&gt;18.896675&lt;/D&gt;&lt;D xsi:type="xsd:double"&gt;22.85397&lt;/D&gt;&lt;D xsi:type="xsd:double"&gt;19.342041&lt;/D&gt;&lt;D xsi:type="xsd:double"&gt;30.371487&lt;/D&gt;&lt;D xsi:type="xsd:double"&gt;11.413956&lt;/D&gt;&lt;D xsi:type="xsd:double"&gt;18.325054&lt;/D&gt;&lt;D xsi:type="xsd:double"&gt;21.863413&lt;/D&gt;&lt;/FQL&gt;&lt;FQL&gt;&lt;Q&gt;EWM^P_PRICE_RETURNS_PR('52W',2,-10AY,0,AM)&lt;/Q&gt;&lt;R&gt;121&lt;/R&gt;&lt;C&gt;1&lt;/C&gt;&lt;D xsi:type="xsd:double"&gt;8.195901&lt;/D&gt;&lt;D xsi:type="xsd:double"&gt;2.6386142&lt;/D&gt;&lt;D xsi:type="xsd:double"&gt;0.712049&lt;/D&gt;&lt;D xsi:type="xsd:double"&gt;6.519377&lt;/D&gt;&lt;D xsi:type="xsd:double"&gt;6.071186&lt;/D&gt;&lt;D xsi:type="xsd:double"&gt;20.47552&lt;/D&gt;&lt;D xsi:type="xsd:double"&gt;2.9827714&lt;/D&gt;&lt;D xsi:type="xsd:double"&gt;-2.351302&lt;/D&gt;&lt;D xsi:type="xsd:double"&gt;-3.7415862&lt;/D&gt;&lt;D xsi:type="xsd:double"&gt;-8.430391&lt;/D&gt;&lt;D xsi:type="xsd:double"&gt;-5.8097005&lt;/D&gt;&lt;D xsi:type="xsd:double"&gt;-8.770269&lt;/D&gt;&lt;D xsi:type="xsd:double"&gt;-11.532009&lt;/D&gt;&lt;D xsi:type="xsd:double"&gt;-5.253625&lt;/D&gt;&lt;D xsi:type="xsd:double"&gt;-16.14285&lt;/D&gt;&lt;D xsi:type="xsd:double"&gt;-21.798431&lt;/D&gt;&lt;D xsi:type="xsd:double"&gt;-24.04381&lt;/D&gt;&lt;D xsi:type="xsd:double"&gt;-35.201027&lt;/D&gt;&lt;D xsi:type="xsd:double"&gt;-35.453903&lt;/D&gt;&lt;D xsi:type="xsd:double"&gt;-29.8195&lt;/D&gt;&lt;D xsi:type="xsd:double"&gt;-27.517366&lt;/D&gt;&lt;D xsi:type="xsd:double"&gt;-21.760803&lt;/D&gt;&lt;D xsi:type="xsd:double"&gt;-18.751085&lt;/D&gt;&lt;D xsi:type="xsd:double"&gt;-20.83028&lt;/D&gt;&lt;D xsi:type="xsd:double"&gt;-11.291247&lt;/D&gt;&lt;D xsi:type="xsd:double"&gt;-15.819395&lt;/D&gt;&lt;D xsi:type="xsd:double"&gt;-14.60051&lt;/D&gt;&lt;D xsi:type="xsd:double"&gt;-8.282173&lt;/D&gt;&lt;D xsi:type="xsd:double"&gt;-4.8775196&lt;/D&gt;&lt;D xsi:type="xsd:double"&gt;16.519238&lt;/D&gt;&lt;D xsi:type="xsd:double"&gt;17.980862&lt;/D&gt;&lt;D xsi:type="xsd:double"&gt;5.7367682&lt;/D&gt;&lt;D xsi:type="xsd:double"&gt;-4.2231083&lt;/D&gt;&lt;D xsi:type="xsd:double"&gt;-3.8585186&lt;/D&gt;&lt;D xsi:type="xsd:double"&gt;2.5287151&lt;/D&gt;&lt;D xsi:type="xsd:double"&gt;0.43023825&lt;/D&gt;&lt;D xsi:type="xsd:double"&gt;-3.9070725&lt;/D&gt;&lt;D xsi:type="xsd:double"&gt;-3.2805383&lt;/D&gt;&lt;D xsi:type="xsd:double"&gt;5.649328&lt;/D&gt;&lt;D xsi:type="xsd:double"&gt;4.9809813&lt;/D&gt;&lt;D xsi:type="xsd:double"&gt;2.830708&lt;/D&gt;&lt;D xsi:type="xsd:double"&gt;1.4329791&lt;/D&gt;&lt;D xsi:type="xsd:double"&gt;3.7693024&lt;/D&gt;&lt;D xsi:type="xsd:double"&gt;6.5674186&lt;/D&gt;&lt;D xsi:type="xsd:double"&gt;17.521345&lt;/D&gt;&lt;D xsi:type="xsd:double"&gt;24.137985&lt;/D&gt;&lt;D xsi:type="xsd:double"&gt;29.641056&lt;/D&gt;&lt;D xsi:type="xsd:double"&gt;25.545084&lt;/D&gt;&lt;D xsi:type="xsd:double"&gt;22.158634&lt;/D&gt;&lt;D xsi:type="xsd:double"&gt;19.03783&lt;/D&gt;&lt;D xsi:type="xsd:double"&gt;10.533643&lt;/D&gt;&lt;D xsi:type="xsd:double"&gt;2.9666662&lt;/D&gt;&lt;D xsi:type="xsd:double"&gt;9.202981&lt;/D&gt;&lt;D xsi:type="xsd:double"&gt;10.281444&lt;/D&gt;&lt;D xsi:type="xsd:double"&gt;7.349324&lt;/D&gt;&lt;D xsi:type="xsd:double"&gt;0.63420534&lt;/D&gt;&lt;D xsi:type="xsd:double"&gt;-0.47775507&lt;/D&gt;&lt;D xsi:type="xsd:double"&gt;-5.3488913&lt;/D&gt;&lt;D xsi:type="xsd:double"&gt;-11.998266&lt;/D&gt;&lt;D xsi:type="xsd:double"&gt;-9.310889&lt;/D&gt;&lt;D xsi:type="xsd:double"&gt;-13.228703&lt;/D&gt;&lt;D xsi:type="xsd:double"&gt;-13.071066&lt;/D&gt;&lt;D xsi:type="xsd:double"&gt;-12.811703&lt;/D&gt;&lt;D xsi:type="xsd:double"&gt;0.19321442&lt;/D&gt;&lt;D xsi:type="xsd:double"&gt;-6.135207&lt;/D&gt;&lt;D xsi:type="xsd:double"&gt;-13.262516&lt;/D&gt;&lt;D xsi:type="xsd:double"&gt;-11.69511&lt;/D&gt;&lt;D xsi:type="xsd:double"&gt;-3.3578873&lt;/D&gt;&lt;D xsi:type="xsd:double"&gt;-4.2481184&lt;/D&gt;&lt;D xsi:type="xsd:double"&gt;-0.7740915&lt;/D&gt;&lt;D xsi:type="xsd:double"&gt;-7.195008&lt;/D&gt;&lt;D xsi:type="xsd:double"&gt;-14.204777&lt;/D&gt;&lt;D xsi:type="xsd:double"&gt;-23.616749&lt;/D&gt;&lt;D xsi:type="xsd:double"&gt;-19.261438&lt;/D&gt;&lt;D xsi:type="xsd:double"&gt;-10.428131&lt;/D&gt;&lt;D xsi:type="xsd:double"&gt;-13.305497&lt;/D&gt;&lt;D xsi:type="xsd:double"&gt;-3.4521043&lt;/D&gt;&lt;D xsi:type="xsd:double"&gt;-0.33698678&lt;/D&gt;&lt;D xsi:type="xsd:double"&gt;-2.51171&lt;/D&gt;&lt;D xsi:type="xsd:double"&gt;-5.339938&lt;/D&gt;&lt;D xsi:type="xsd:double"&gt;4.3841004&lt;/D&gt;&lt;D xsi:type="xsd:double"&gt;3.4854174&lt;/D&gt;&lt;D xsi:type="xsd:double"&gt;1.6828656&lt;/D&gt;&lt;D xsi:type="xsd:double"&gt;8.256793&lt;/D&gt;&lt;D xsi:type="xsd:double"&gt;22.482563&lt;/D&gt;&lt;D xsi:type="xsd:double"&gt;22.763348&lt;/D&gt;&lt;D xsi:type="xsd:double"&gt;12.879968&lt;/D&gt;&lt;D xsi:type="xsd:double"&gt;6.4998507&lt;/D&gt;&lt;D xsi:type="xsd:double"&gt;-6.5969706&lt;/D&gt;&lt;D xsi:type="xsd:double"&gt;1.5338302&lt;/D&gt;&lt;D xsi:type="xsd:double"&gt;0.77940226&lt;/D&gt;&lt;D xsi:type="xsd:double"&gt;6.010556&lt;/D&gt;&lt;D xsi:type="xsd:double"&gt;-9.665489&lt;/D&gt;&lt;D xsi:type="xsd:double"&gt;-8.653522&lt;/D&gt;&lt;D xsi:type="xsd:double"&gt;-5.2630663&lt;/D&gt;&lt;D xsi:type="xsd:double"&gt;1.5657425&lt;/D&gt;&lt;D xsi:type="xsd:double"&gt;-1.2778282&lt;/D&gt;&lt;D xsi:type="xsd:double"&gt;-6.1594305&lt;/D&gt;&lt;D xsi:type="xsd:double"&gt;-5.991614&lt;/D&gt;&lt;D xsi:type="xsd:double"&gt;-10.1142645&lt;/D&gt;&lt;D xsi:type="xsd:double"&gt;-4.410672&lt;/D&gt;&lt;D xsi:type="xsd:double"&gt;-9.588737&lt;/D&gt;&lt;D xsi:type="xsd:double"&gt;-15.05295&lt;/D&gt;&lt;D xsi:type="xsd:double"&gt;-16.434092&lt;/D&gt;&lt;D xsi:type="xsd:double"&gt;-3.1761646&lt;/D&gt;&lt;D xsi:type="xsd:double"&gt;-6.9263577&lt;/D&gt;&lt;D xsi:type="xsd:double"&gt;2.6049614&lt;/D&gt;&lt;D xsi:type="xsd:double"&gt;-13.616425&lt;/D&gt;&lt;D xsi:type="xsd:double"&gt;-11.926424&lt;/D&gt;&lt;D xsi:type="xsd:double"&gt;-9.116006&lt;/D&gt;&lt;D xsi:type="xsd:double"&gt;-10.296607&lt;/D&gt;&lt;D xsi:type="xsd:double"&gt;-6.3802185&lt;/D&gt;&lt;D xsi:type="xsd:double"&gt;-1.4980972&lt;/D&gt;&lt;D xsi:type="xsd:double"&gt;-3.3768356&lt;/D&gt;&lt;D xsi:type="xsd:double"&gt;4.1944385&lt;/D&gt;&lt;D xsi:type="xsd:double"&gt;0.38450956&lt;/D&gt;&lt;D xsi:type="xsd:double"&gt;-2.6494205&lt;/D&gt;&lt;D xsi:type="xsd:double"&gt;-2.0269632&lt;/D&gt;&lt;D xsi:type="xsd:double"&gt;-8.976263&lt;/D&gt;&lt;D xsi:type="xsd:double"&gt;2.7029514&lt;/D&gt;&lt;D xsi:type="xsd:double"&gt;2.5262594&lt;/D&gt;&lt;/FQL&gt;&lt;FQL&gt;&lt;Q&gt;EPU^P_PRICE_RETURNS_PR('52W',2,-10AY,0,AM)&lt;/Q&gt;&lt;R&gt;121&lt;/R&gt;&lt;C&gt;1&lt;/C&gt;&lt;D xsi:type="xsd:double"&gt;-26.708347&lt;/D&gt;&lt;D xsi:type="xsd:double"&gt;-14.341963&lt;/D&gt;&lt;D xsi:type="xsd:double"&gt;-5.8977723&lt;/D&gt;&lt;D xsi:type="xsd:double"&gt;6.1592937&lt;/D&gt;&lt;D xsi:type="xsd:double"&gt;12.769449&lt;/D&gt;&lt;D xsi:type="xsd:double"&gt;9.661425&lt;/D&gt;&lt;D xsi:type="xsd:double"&gt;6.539941&lt;/D&gt;&lt;D xsi:type="xsd:double"&gt;-3.5918057&lt;/D&gt;&lt;D xsi:type="xsd:double"&gt;6.863904&lt;/D&gt;&lt;D xsi:type="xsd:double"&gt;0.4177332&lt;/D&gt;&lt;D xsi:type="xsd:double"&gt;-5.911165&lt;/D&gt;&lt;D xsi:type="xsd:double"&gt;-8.757174&lt;/D&gt;&lt;D xsi:type="xsd:double"&gt;-9.079862&lt;/D&gt;&lt;D xsi:type="xsd:double"&gt;-8.672911&lt;/D&gt;&lt;D xsi:type="xsd:double"&gt;-13.605433&lt;/D&gt;&lt;D xsi:type="xsd:double"&gt;-14.804029&lt;/D&gt;&lt;D xsi:type="xsd:double"&gt;-25.945055&lt;/D&gt;&lt;D xsi:type="xsd:double"&gt;-35.307236&lt;/D&gt;&lt;D xsi:type="xsd:double"&gt;-36.765915&lt;/D&gt;&lt;D xsi:type="xsd:double"&gt;-29.712332&lt;/D&gt;&lt;D xsi:type="xsd:double"&gt;-36.225666&lt;/D&gt;&lt;D xsi:type="xsd:double"&gt;-35.350018&lt;/D&gt;&lt;D xsi:type="xsd:double"&gt;-35.02999&lt;/D&gt;&lt;D xsi:type="xsd:double"&gt;-25.376135&lt;/D&gt;&lt;D xsi:type="xsd:double"&gt;-7.829118&lt;/D&gt;&lt;D xsi:type="xsd:double"&gt;3.1415582&lt;/D&gt;&lt;D xsi:type="xsd:double"&gt;0.006008148&lt;/D&gt;&lt;D xsi:type="xsd:double"&gt;1.1820316&lt;/D&gt;&lt;D xsi:type="xsd:double"&gt;30.002558&lt;/D&gt;&lt;D xsi:type="xsd:double"&gt;62.355934&lt;/D&gt;&lt;D xsi:type="xsd:double"&gt;56.313385&lt;/D&gt;&lt;D xsi:type="xsd:double"&gt;41.852592&lt;/D&gt;&lt;D xsi:type="xsd:double"&gt;51.83047&lt;/D&gt;&lt;D xsi:type="xsd:double"&gt;60.669113&lt;/D&gt;&lt;D xsi:type="xsd:double"&gt;84.45106&lt;/D&gt;&lt;D xsi:type="xsd:double"&gt;57.765316&lt;/D&gt;&lt;D xsi:type="xsd:double"&gt;34.33237&lt;/D&gt;&lt;D xsi:type="xsd:double"&gt;8.694291&lt;/D&gt;&lt;D xsi:type="xsd:double"&gt;17.74199&lt;/D&gt;&lt;D xsi:type="xsd:double"&gt;16.264296&lt;/D&gt;&lt;D xsi:type="xsd:double"&gt;6.37182&lt;/D&gt;&lt;D xsi:type="xsd:double"&gt;13.875759&lt;/D&gt;&lt;D xsi:type="xsd:double"&gt;17.91227&lt;/D&gt;&lt;D xsi:type="xsd:double"&gt;30.68136&lt;/D&gt;&lt;D xsi:type="xsd:double"&gt;30.379713&lt;/D&gt;&lt;D xsi:type="xsd:double"&gt;30.671501&lt;/D&gt;&lt;D xsi:type="xsd:double"&gt;32.396187&lt;/D&gt;&lt;D xsi:type="xsd:double"&gt;27.084042&lt;/D&gt;&lt;D xsi:type="xsd:double"&gt;27.220858&lt;/D&gt;&lt;D xsi:type="xsd:double"&gt;38.025547&lt;/D&gt;&lt;D xsi:type="xsd:double"&gt;27.771832&lt;/D&gt;&lt;D xsi:type="xsd:double"&gt;18.199862&lt;/D&gt;&lt;D xsi:type="xsd:double"&gt;16.363478&lt;/D&gt;&lt;D xsi:type="xsd:double"&gt;4.450166&lt;/D&gt;&lt;D xsi:type="xsd:double"&gt;-1.7236173&lt;/D&gt;&lt;D xsi:type="xsd:double"&gt;-14.987546&lt;/D&gt;&lt;D xsi:type="xsd:double"&gt;-11.582523&lt;/D&gt;&lt;D xsi:type="xsd:double"&gt;-12.647259&lt;/D&gt;&lt;D xsi:type="xsd:double"&gt;-16.035587&lt;/D&gt;&lt;D xsi:type="xsd:double"&gt;-6.386381&lt;/D&gt;&lt;D xsi:type="xsd:double"&gt;-5.135548&lt;/D&gt;&lt;D xsi:type="xsd:double"&gt;-12.978756&lt;/D&gt;&lt;D xsi:type="xsd:double"&gt;-17.33505&lt;/D&gt;&lt;D xsi:type="xsd:double"&gt;-2.5167644&lt;/D&gt;&lt;D xsi:type="xsd:double"&gt;-4.9193916&lt;/D&gt;&lt;D xsi:type="xsd:double"&gt;-9.706163&lt;/D&gt;&lt;D xsi:type="xsd:double"&gt;-2.994132&lt;/D&gt;&lt;D xsi:type="xsd:double"&gt;3.8570762&lt;/D&gt;&lt;D xsi:type="xsd:double"&gt;0.9438515&lt;/D&gt;&lt;D xsi:type="xsd:double"&gt;7.929921&lt;/D&gt;&lt;D xsi:type="xsd:double"&gt;-0.40178895&lt;/D&gt;&lt;D xsi:type="xsd:double"&gt;-16.999287&lt;/D&gt;&lt;D xsi:type="xsd:double"&gt;-41.58675&lt;/D&gt;&lt;D xsi:type="xsd:double"&gt;-32.922832&lt;/D&gt;&lt;D xsi:type="xsd:double"&gt;-19.419384&lt;/D&gt;&lt;D xsi:type="xsd:double"&gt;-21.861124&lt;/D&gt;&lt;D xsi:type="xsd:double"&gt;-16.100716&lt;/D&gt;&lt;D xsi:type="xsd:double"&gt;-3.7237465&lt;/D&gt;&lt;D xsi:type="xsd:double"&gt;-14.151841&lt;/D&gt;&lt;D xsi:type="xsd:double"&gt;-14.106721&lt;/D&gt;&lt;D xsi:type="xsd:double"&gt;0.29144287&lt;/D&gt;&lt;D xsi:type="xsd:double"&gt;-4.488367&lt;/D&gt;&lt;D xsi:type="xsd:double"&gt;-0.35767555&lt;/D&gt;&lt;D xsi:type="xsd:double"&gt;15.364086&lt;/D&gt;&lt;D xsi:type="xsd:double"&gt;48.77864&lt;/D&gt;&lt;D xsi:type="xsd:double"&gt;30.93344&lt;/D&gt;&lt;D xsi:type="xsd:double"&gt;23.646772&lt;/D&gt;&lt;D xsi:type="xsd:double"&gt;5.390322&lt;/D&gt;&lt;D xsi:type="xsd:double"&gt;-4.160982&lt;/D&gt;&lt;D xsi:type="xsd:double"&gt;-12.081218&lt;/D&gt;&lt;D xsi:type="xsd:double"&gt;-7.734007&lt;/D&gt;&lt;D xsi:type="xsd:double"&gt;4.1495323&lt;/D&gt;&lt;D xsi:type="xsd:double"&gt;-14.459616&lt;/D&gt;&lt;D xsi:type="xsd:double"&gt;-12.214798&lt;/D&gt;&lt;D xsi:type="xsd:double"&gt;-2.990818&lt;/D&gt;&lt;D xsi:type="xsd:double"&gt;-2.9724061&lt;/D&gt;&lt;D xsi:type="xsd:double"&gt;12.04151&lt;/D&gt;&lt;D xsi:type="xsd:double"&gt;3.4981608&lt;/D&gt;&lt;D xsi:type="xsd:double"&gt;1.8684864&lt;/D&gt;&lt;D xsi:type="xsd:double"&gt;-3.3073962&lt;/D&gt;&lt;D xsi:type="xsd:double"&gt;-6.085253&lt;/D&gt;&lt;D xsi:type="xsd:double"&gt;8.916903&lt;/D&gt;&lt;D xsi:type="xsd:double"&gt;-2.6909769&lt;/D&gt;&lt;D xsi:type="xsd:double"&gt;-6.989908&lt;/D&gt;&lt;D xsi:type="xsd:double"&gt;8.390963&lt;/D&gt;&lt;D xsi:type="xsd:double"&gt;3.0703902&lt;/D&gt;&lt;D xsi:type="xsd:double"&gt;2.6158571&lt;/D&gt;&lt;D xsi:type="xsd:double"&gt;-12.05203&lt;/D&gt;&lt;D xsi:type="xsd:double"&gt;-15.085691&lt;/D&gt;&lt;D xsi:type="xsd:double"&gt;2.8282523&lt;/D&gt;&lt;D xsi:type="xsd:double"&gt;1.3893366&lt;/D&gt;&lt;D xsi:type="xsd:double"&gt;17.226719&lt;/D&gt;&lt;D xsi:type="xsd:double"&gt;36.935936&lt;/D&gt;&lt;D xsi:type="xsd:double"&gt;26.37117&lt;/D&gt;&lt;D xsi:type="xsd:double"&gt;27.639448&lt;/D&gt;&lt;D xsi:type="xsd:double"&gt;14.278067&lt;/D&gt;&lt;D xsi:type="xsd:double"&gt;12.917948&lt;/D&gt;&lt;D xsi:type="xsd:double"&gt;25.843954&lt;/D&gt;&lt;D xsi:type="xsd:double"&gt;11.320567&lt;/D&gt;&lt;D xsi:type="xsd:double"&gt;24.977314&lt;/D&gt;&lt;D xsi:type="xsd:double"&gt;36.435722&lt;/D&gt;&lt;/FQL&gt;&lt;FQL&gt;&lt;Q&gt;EPOL^P_PRICE_RETURNS_PR('52W',2,-10AY,0,AM)&lt;/Q&gt;&lt;R&gt;121&lt;/R&gt;&lt;C&gt;1&lt;/C&gt;&lt;D xsi:type="xsd:double"&gt;19.362427&lt;/D&gt;&lt;D xsi:type="xsd:double"&gt;23.056221&lt;/D&gt;&lt;D xsi:type="xsd:double"&gt;15.581692&lt;/D&gt;&lt;D xsi:type="xsd:double"&gt;27.13034&lt;/D&gt;&lt;D xsi:type="xsd:double"&gt;13.197147&lt;/D&gt;&lt;D xsi:type="xsd:double"&gt;6.994188&lt;/D&gt;&lt;D xsi:type="xsd:double"&gt;0.7754803&lt;/D&gt;&lt;D xsi:type="xsd:double"&gt;-9.57266&lt;/D&gt;&lt;D xsi:type="xsd:double"&gt;-11.678499&lt;/D&gt;&lt;D xsi:type="xsd:double"&gt;-15.614528&lt;/D&gt;&lt;D xsi:type="xsd:double"&gt;-16.993183&lt;/D&gt;&lt;D xsi:type="xsd:double"&gt;-20.09629&lt;/D&gt;&lt;D xsi:type="xsd:double"&gt;-18.776094&lt;/D&gt;&lt;D xsi:type="xsd:double"&gt;-10.470271&lt;/D&gt;&lt;D xsi:type="xsd:double"&gt;-17.419815&lt;/D&gt;&lt;D xsi:type="xsd:double"&gt;-18.07049&lt;/D&gt;&lt;D xsi:type="xsd:double"&gt;-21.000326&lt;/D&gt;&lt;D xsi:type="xsd:double"&gt;-20.856249&lt;/D&gt;&lt;D xsi:type="xsd:double"&gt;-25.330776&lt;/D&gt;&lt;D xsi:type="xsd:double"&gt;-24.545294&lt;/D&gt;&lt;D xsi:type="xsd:double"&gt;-29.766983&lt;/D&gt;&lt;D xsi:type="xsd:double"&gt;-20.883984&lt;/D&gt;&lt;D xsi:type="xsd:double"&gt;-25.321669&lt;/D&gt;&lt;D xsi:type="xsd:double"&gt;-23.591345&lt;/D&gt;&lt;D xsi:type="xsd:double"&gt;-15.259218&lt;/D&gt;&lt;D xsi:type="xsd:double"&gt;-26.559574&lt;/D&gt;&lt;D xsi:type="xsd:double"&gt;-25.23266&lt;/D&gt;&lt;D xsi:type="xsd:double"&gt;-26.810307&lt;/D&gt;&lt;D xsi:type="xsd:double"&gt;-20.010185&lt;/D&gt;&lt;D xsi:type="xsd:double"&gt;-14.473284&lt;/D&gt;&lt;D xsi:type="xsd:double"&gt;-9.44556&lt;/D&gt;&lt;D xsi:type="xsd:double"&gt;-8.83938&lt;/D&gt;&lt;D xsi:type="xsd:double"&gt;-6.161791&lt;/D&gt;&lt;D xsi:type="xsd:double"&gt;-1.9287586&lt;/D&gt;&lt;D xsi:type="xsd:double"&gt;28.326618&lt;/D&gt;&lt;D xsi:type="xsd:double"&gt;22.26944&lt;/D&gt;&lt;D xsi:type="xsd:double"&gt;16.955841&lt;/D&gt;&lt;D xsi:type="xsd:double"&gt;30.68241&lt;/D&gt;&lt;D xsi:type="xsd:double"&gt;37.98759&lt;/D&gt;&lt;D xsi:type="xsd:double"&gt;49.893333&lt;/D&gt;&lt;D xsi:type="xsd:double"&gt;48.39095&lt;/D&gt;&lt;D xsi:type="xsd:double"&gt;58.590866&lt;/D&gt;&lt;D xsi:type="xsd:double"&gt;45.975555&lt;/D&gt;&lt;D xsi:type="xsd:double"&gt;49.724052&lt;/D&gt;&lt;D xsi:type="xsd:double"&gt;63.242306&lt;/D&gt;&lt;D xsi:type="xsd:double"&gt;55.30603&lt;/D&gt;&lt;D xsi:type="xsd:double"&gt;52.048336&lt;/D&gt;&lt;D xsi:type="xsd:double"&gt;27.579784&lt;/D&gt;&lt;D xsi:type="xsd:double"&gt;14.0490055&lt;/D&gt;&lt;D xsi:type="xsd:double"&gt;8.708334&lt;/D&gt;&lt;D xsi:type="xsd:double"&gt;-4.033077&lt;/D&gt;&lt;D xsi:type="xsd:double"&gt;-11.130583&lt;/D&gt;&lt;D xsi:type="xsd:double"&gt;-3.0133665&lt;/D&gt;&lt;D xsi:type="xsd:double"&gt;-8.026468&lt;/D&gt;&lt;D xsi:type="xsd:double"&gt;-7.2101474&lt;/D&gt;&lt;D xsi:type="xsd:double"&gt;-16.335619&lt;/D&gt;&lt;D xsi:type="xsd:double"&gt;-12.371135&lt;/D&gt;&lt;D xsi:type="xsd:double"&gt;-14.2103195&lt;/D&gt;&lt;D xsi:type="xsd:double"&gt;-19.007374&lt;/D&gt;&lt;D xsi:type="xsd:double"&gt;-9.961825&lt;/D&gt;&lt;D xsi:type="xsd:double"&gt;-6.3611507&lt;/D&gt;&lt;D xsi:type="xsd:double"&gt;-5.958283&lt;/D&gt;&lt;D xsi:type="xsd:double"&gt;-4.6043396&lt;/D&gt;&lt;D xsi:type="xsd:double"&gt;12.609541&lt;/D&gt;&lt;D xsi:type="xsd:double"&gt;-3.0825078&lt;/D&gt;&lt;D xsi:type="xsd:double"&gt;-18.974638&lt;/D&gt;&lt;D xsi:type="xsd:double"&gt;-13.543248&lt;/D&gt;&lt;D xsi:type="xsd:double"&gt;3.737831&lt;/D&gt;&lt;D xsi:type="xsd:double"&gt;-5.0031004&lt;/D&gt;&lt;D xsi:type="xsd:double"&gt;-5.9740543&lt;/D&gt;&lt;D xsi:type="xsd:double"&gt;-12.443829&lt;/D&gt;&lt;D xsi:type="xsd:double"&gt;-25.00512&lt;/D&gt;&lt;D xsi:type="xsd:double"&gt;-39.114697&lt;/D&gt;&lt;D xsi:type="xsd:double"&gt;-36.22483&lt;/D&gt;&lt;D xsi:type="xsd:double"&gt;-23.779202&lt;/D&gt;&lt;D xsi:type="xsd:double"&gt;-26.791842&lt;/D&gt;&lt;D xsi:type="xsd:double"&gt;-18.996262&lt;/D&gt;&lt;D xsi:type="xsd:double"&gt;-4.544181&lt;/D&gt;&lt;D xsi:type="xsd:double"&gt;-17.648428&lt;/D&gt;&lt;D xsi:type="xsd:double"&gt;-33.226032&lt;/D&gt;&lt;D xsi:type="xsd:double"&gt;-13.254059&lt;/D&gt;&lt;D xsi:type="xsd:double"&gt;-6.0046377&lt;/D&gt;&lt;D xsi:type="xsd:double"&gt;-4.8010945&lt;/D&gt;&lt;D xsi:type="xsd:double"&gt;4.465008&lt;/D&gt;&lt;D xsi:type="xsd:double"&gt;32.54584&lt;/D&gt;&lt;D xsi:type="xsd:double"&gt;39.42&lt;/D&gt;&lt;D xsi:type="xsd:double"&gt;41.91319&lt;/D&gt;&lt;D xsi:type="xsd:double"&gt;35.358036&lt;/D&gt;&lt;D xsi:type="xsd:double"&gt;20.502544&lt;/D&gt;&lt;D xsi:type="xsd:double"&gt;23.639048&lt;/D&gt;&lt;D xsi:type="xsd:double"&gt;32.32789&lt;/D&gt;&lt;D xsi:type="xsd:double"&gt;66.20729&lt;/D&gt;&lt;D xsi:type="xsd:double"&gt;10.790073&lt;/D&gt;&lt;D xsi:type="xsd:double"&gt;8.460653&lt;/D&gt;&lt;D xsi:type="xsd:double"&gt;6.978047&lt;/D&gt;&lt;D xsi:type="xsd:double"&gt;-2.777928&lt;/D&gt;&lt;D xsi:type="xsd:double"&gt;4.740727&lt;/D&gt;&lt;D xsi:type="xsd:double"&gt;-17.22259&lt;/D&gt;&lt;D xsi:type="xsd:double"&gt;-24.676537&lt;/D&gt;&lt;D xsi:type="xsd:double"&gt;-32.94662&lt;/D&gt;&lt;D xsi:type="xsd:double"&gt;-34.02611&lt;/D&gt;&lt;D xsi:type="xsd:double"&gt;-40.83697&lt;/D&gt;&lt;D xsi:type="xsd:double"&gt;-46.24188&lt;/D&gt;&lt;D xsi:type="xsd:double"&gt;-45.48666&lt;/D&gt;&lt;D xsi:type="xsd:double"&gt;-24.30365&lt;/D&gt;&lt;D xsi:type="xsd:double"&gt;-26.024883&lt;/D&gt;&lt;D xsi:type="xsd:double"&gt;-15.700346&lt;/D&gt;&lt;D xsi:type="xsd:double"&gt;-9.588498&lt;/D&gt;&lt;D xsi:type="xsd:double"&gt;-18.640911&lt;/D&gt;&lt;D xsi:type="xsd:double"&gt;11.200285&lt;/D&gt;&lt;D xsi:type="xsd:double"&gt;11.628187&lt;/D&gt;&lt;D xsi:type="xsd:double"&gt;30.965567&lt;/D&gt;&lt;D xsi:type="xsd:double"&gt;53.581917&lt;/D&gt;&lt;D xsi:type="xsd:double"&gt;52.71076&lt;/D&gt;&lt;D xsi:type="xsd:double"&gt;50.442886&lt;/D&gt;&lt;D xsi:type="xsd:double"&gt;60.840332&lt;/D&gt;&lt;D xsi:type="xsd:double"&gt;54.711067&lt;/D&gt;&lt;D xsi:type="xsd:double"&gt;56.538963&lt;/D&gt;&lt;D xsi:type="xsd:double"&gt;30.091976&lt;/D&gt;&lt;D xsi:type="xsd:double"&gt;52.394176&lt;/D&gt;&lt;D xsi:type="xsd:double"&gt;62.731754&lt;/D&gt;&lt;/FQL&gt;&lt;FQL&gt;&lt;Q&gt;EPHE^P_PRICE_RETURNS_PR('52W',2,-10AY,0,AM)&lt;/Q&gt;&lt;R&gt;121&lt;/R&gt;&lt;C&gt;1&lt;/C&gt;&lt;D xsi:type="xsd:double"&gt;-16.877836&lt;/D&gt;&lt;D xsi:type="xsd:double"&gt;-14.328516&lt;/D&gt;&lt;D xsi:type="xsd:double"&gt;-8.369982&lt;/D&gt;&lt;D xsi:type="xsd:double"&gt;7.5184226&lt;/D&gt;&lt;D xsi:type="xsd:double"&gt;2.1796584&lt;/D&gt;&lt;D xsi:type="xsd:double"&gt;32.43785&lt;/D&gt;&lt;D xsi:type="xsd:double"&gt;12.145388&lt;/D&gt;&lt;D xsi:type="xsd:double"&gt;7.8522205&lt;/D&gt;&lt;D xsi:type="xsd:double"&gt;18.713713&lt;/D&gt;&lt;D xsi:type="xsd:double"&gt;26.671577&lt;/D&gt;&lt;D xsi:type="xsd:double"&gt;32.299923&lt;/D&gt;&lt;D xsi:type="xsd:double"&gt;24.199545&lt;/D&gt;&lt;D xsi:type="xsd:double"&gt;25.354313&lt;/D&gt;&lt;D xsi:type="xsd:double"&gt;21.183443&lt;/D&gt;&lt;D xsi:type="xsd:double"&gt;7.135761&lt;/D&gt;&lt;D xsi:type="xsd:double"&gt;5.5983305&lt;/D&gt;&lt;D xsi:type="xsd:double"&gt;2.7976274&lt;/D&gt;&lt;D xsi:type="xsd:double"&gt;-8.2645&lt;/D&gt;&lt;D xsi:type="xsd:double"&gt;-11.552215&lt;/D&gt;&lt;D xsi:type="xsd:double"&gt;-4.412466&lt;/D&gt;&lt;D xsi:type="xsd:double"&gt;-12.247282&lt;/D&gt;&lt;D xsi:type="xsd:double"&gt;-10.690462&lt;/D&gt;&lt;D xsi:type="xsd:double"&gt;-22.197306&lt;/D&gt;&lt;D xsi:type="xsd:double"&gt;-21.272188&lt;/D&gt;&lt;D xsi:type="xsd:double"&gt;-11.99106&lt;/D&gt;&lt;D xsi:type="xsd:double"&gt;-15.492142&lt;/D&gt;&lt;D xsi:type="xsd:double"&gt;-6.33198&lt;/D&gt;&lt;D xsi:type="xsd:double"&gt;-0.6495714&lt;/D&gt;&lt;D xsi:type="xsd:double"&gt;3.3640265&lt;/D&gt;</t>
        </r>
      </text>
    </comment>
    <comment ref="A6" authorId="0" shapeId="0" xr:uid="{1F64E514-6E78-487A-9B3A-FE4A8A16631F}">
      <text>
        <r>
          <rPr>
            <b/>
            <sz val="9"/>
            <color indexed="81"/>
            <rFont val="Tahoma"/>
            <family val="2"/>
          </rPr>
          <t>&lt;D xsi:type="xsd:double"&gt;14.964163&lt;/D&gt;&lt;D xsi:type="xsd:double"&gt;11.773241&lt;/D&gt;&lt;D xsi:type="xsd:double"&gt;-0.8817494&lt;/D&gt;&lt;D xsi:type="xsd:double"&gt;-5.1903543&lt;/D&gt;&lt;D xsi:type="xsd:double"&gt;-5.826509&lt;/D&gt;&lt;D xsi:type="xsd:double"&gt;13.841475&lt;/D&gt;&lt;D xsi:type="xsd:double"&gt;2.369976&lt;/D&gt;&lt;D xsi:type="xsd:double"&gt;-4.1353884&lt;/D&gt;&lt;D xsi:type="xsd:double"&gt;2.3879766&lt;/D&gt;&lt;D xsi:type="xsd:double"&gt;-0.13989806&lt;/D&gt;&lt;D xsi:type="xsd:double"&gt;-4.846847&lt;/D&gt;&lt;D xsi:type="xsd:double"&gt;-6.726116&lt;/D&gt;&lt;D xsi:type="xsd:double"&gt;-6.8363132&lt;/D&gt;&lt;D xsi:type="xsd:double"&gt;-0.53284764&lt;/D&gt;&lt;D xsi:type="xsd:double"&gt;3.5428524&lt;/D&gt;&lt;D xsi:type="xsd:double"&gt;16.4626&lt;/D&gt;&lt;D xsi:type="xsd:double"&gt;21.538198&lt;/D&gt;&lt;D xsi:type="xsd:double"&gt;15.638304&lt;/D&gt;&lt;D xsi:type="xsd:double"&gt;9.265005&lt;/D&gt;&lt;D xsi:type="xsd:double"&gt;-0.3997624&lt;/D&gt;&lt;D xsi:type="xsd:double"&gt;-5.295068&lt;/D&gt;&lt;D xsi:type="xsd:double"&gt;-9.783375&lt;/D&gt;&lt;D xsi:type="xsd:double"&gt;-18.410992&lt;/D&gt;&lt;D xsi:type="xsd:double"&gt;-11.009682&lt;/D&gt;&lt;D xsi:type="xsd:double"&gt;-7.921803&lt;/D&gt;&lt;D xsi:type="xsd:double"&gt;-17.739904&lt;/D&gt;&lt;D xsi:type="xsd:double"&gt;-17.383171&lt;/D&gt;&lt;D xsi:type="xsd:double"&gt;-14.13027&lt;/D&gt;&lt;D xsi:type="xsd:double"&gt;-16.215998&lt;/D&gt;&lt;D xsi:type="xsd:double"&gt;-12.435091&lt;/D&gt;&lt;D xsi:type="xsd:double"&gt;-6.8677607&lt;/D&gt;&lt;D xsi:type="xsd:double"&gt;0.05184412&lt;/D&gt;&lt;D xsi:type="xsd:double"&gt;4.393089&lt;/D&gt;&lt;D xsi:type="xsd:double"&gt;2.1934032&lt;/D&gt;&lt;D xsi:type="xsd:double"&gt;21.709597&lt;/D&gt;&lt;D xsi:type="xsd:double"&gt;12.834191&lt;/D&gt;&lt;D xsi:type="xsd:double"&gt;2.368617&lt;/D&gt;&lt;D xsi:type="xsd:double"&gt;11.57403&lt;/D&gt;&lt;D xsi:type="xsd:double"&gt;19.186234&lt;/D&gt;&lt;D xsi:type="xsd:double"&gt;9.825158&lt;/D&gt;&lt;D xsi:type="xsd:double"&gt;8.847702&lt;/D&gt;&lt;D xsi:type="xsd:double"&gt;-5.6529465&lt;/D&gt;&lt;D xsi:type="xsd:double"&gt;-12.197346&lt;/D&gt;&lt;D xsi:type="xsd:double"&gt;-33.59813&lt;/D&gt;&lt;D xsi:type="xsd:double"&gt;-28.666233&lt;/D&gt;&lt;D xsi:type="xsd:double"&gt;-27.181799&lt;/D&gt;&lt;D xsi:type="xsd:double"&gt;-24.581104&lt;/D&gt;&lt;D xsi:type="xsd:double"&gt;-27.044403&lt;/D&gt;&lt;D xsi:type="xsd:double"&gt;-20.320814&lt;/D&gt;&lt;D xsi:type="xsd:double"&gt;-19.919533&lt;/D&gt;&lt;D xsi:type="xsd:double"&gt;-18.763233&lt;/D&gt;&lt;D xsi:type="xsd:double"&gt;-8.852273&lt;/D&gt;&lt;D xsi:type="xsd:double"&gt;-4.849601&lt;/D&gt;&lt;D xsi:type="xsd:double"&gt;-4.325032&lt;/D&gt;&lt;D xsi:type="xsd:double"&gt;2.103293&lt;/D&gt;&lt;D xsi:type="xsd:double"&gt;26.689552&lt;/D&gt;&lt;D xsi:type="xsd:double"&gt;20.412468&lt;/D&gt;&lt;D xsi:type="xsd:double"&gt;27.639389&lt;/D&gt;&lt;D xsi:type="xsd:double"&gt;17.69154&lt;/D&gt;&lt;D xsi:type="xsd:double"&gt;8.794821&lt;/D&gt;&lt;D xsi:type="xsd:double"&gt;15.03737&lt;/D&gt;&lt;D xsi:type="xsd:double"&gt;12.056076&lt;/D&gt;&lt;D xsi:type="xsd:double"&gt;14.231777&lt;/D&gt;&lt;D xsi:type="xsd:double"&gt;0.9945512&lt;/D&gt;&lt;D xsi:type="xsd:double"&gt;0.47476292&lt;/D&gt;&lt;D xsi:type="xsd:double"&gt;3.7008524&lt;/D&gt;&lt;D xsi:type="xsd:double"&gt;10.288358&lt;/D&gt;&lt;D xsi:type="xsd:double"&gt;4.056084&lt;/D&gt;&lt;D xsi:type="xsd:double"&gt;2.0541668&lt;/D&gt;&lt;D xsi:type="xsd:double"&gt;-0.26691556&lt;/D&gt;&lt;D xsi:type="xsd:double"&gt;-16.18727&lt;/D&gt;&lt;D xsi:type="xsd:double"&gt;-7.868224&lt;/D&gt;&lt;D xsi:type="xsd:double"&gt;-9.119206&lt;/D&gt;&lt;D xsi:type="xsd:double"&gt;-21.120298&lt;/D&gt;&lt;D xsi:type="xsd:double"&gt;-23.55165&lt;/D&gt;&lt;D xsi:type="xsd:double"&gt;-16.199184&lt;/D&gt;&lt;D xsi:type="xsd:double"&gt;-18.8702&lt;/D&gt;&lt;D xsi:type="xsd:double"&gt;-6.3638983&lt;/D&gt;&lt;D xsi:type="xsd:double"&gt;-18.527143&lt;/D&gt;&lt;D xsi:type="xsd:double"&gt;-10.0308895&lt;/D&gt;&lt;D xsi:type="xsd:double"&gt;-6.833905&lt;/D&gt;&lt;D xsi:type="xsd:double"&gt;-9.320969&lt;/D&gt;&lt;D xsi:type="xsd:double"&gt;3.413725&lt;/D&gt;&lt;D xsi:type="xsd:double"&gt;7.3527813&lt;/D&gt;&lt;D xsi:type="xsd:double"&gt;-8.088517&lt;/D&gt;&lt;D xsi:type="xsd:double"&gt;12.043333&lt;/D&gt;&lt;D xsi:type="xsd:double"&gt;-1.578486&lt;/D&gt;&lt;D xsi:type="xsd:double"&gt;-2.6659489&lt;/D&gt;&lt;D xsi:type="xsd:double"&gt;3.1484008&lt;/D&gt;&lt;D xsi:type="xsd:double"&gt;-7.4779987&lt;/D&gt;&lt;D xsi:type="xsd:double"&gt;5.749285&lt;/D&gt;&lt;D xsi:type="xsd:double"&gt;3.3872008&lt;/D&gt;&lt;/FQL&gt;&lt;FQL&gt;&lt;Q&gt;EIDO^P_PRICE_RETURNS_PR('52W',2,-10AY,0,AM)&lt;/Q&gt;&lt;R&gt;121&lt;/R&gt;&lt;C&gt;1&lt;/C&gt;&lt;D xsi:type="xsd:double"&gt;-19.917137&lt;/D&gt;&lt;D xsi:type="xsd:double"&gt;-20.920818&lt;/D&gt;&lt;D xsi:type="xsd:double"&gt;-18.71072&lt;/D&gt;&lt;D xsi:type="xsd:double"&gt;-16.740889&lt;/D&gt;&lt;D xsi:type="xsd:double"&gt;0.12528896&lt;/D&gt;&lt;D xsi:type="xsd:double"&gt;33.906555&lt;/D&gt;&lt;D xsi:type="xsd:double"&gt;11.105442&lt;/D&gt;&lt;D xsi:type="xsd:double"&gt;0.45843124&lt;/D&gt;&lt;D xsi:type="xsd:double"&gt;20.008362&lt;/D&gt;&lt;D xsi:type="xsd:double"&gt;27.20126&lt;/D&gt;&lt;D xsi:type="xsd:double"&gt;22.081745&lt;/D&gt;&lt;D xsi:type="xsd:double"&gt;8.81654&lt;/D&gt;&lt;D xsi:type="xsd:double"&gt;0.83841085&lt;/D&gt;&lt;D xsi:type="xsd:double"&gt;-2.0222902&lt;/D&gt;&lt;D xsi:type="xsd:double"&gt;-7.558477&lt;/D&gt;&lt;D xsi:type="xsd:double"&gt;-8.264441&lt;/D&gt;&lt;D xsi:type="xsd:double"&gt;-23.650097&lt;/D&gt;&lt;D xsi:type="xsd:double"&gt;-29.073303&lt;/D&gt;&lt;D xsi:type="xsd:double"&gt;-38.54214&lt;/D&gt;&lt;D xsi:type="xsd:double"&gt;-20.978815&lt;/D&gt;&lt;D xsi:type="xsd:double"&gt;-24.462706&lt;/D&gt;&lt;D xsi:type="xsd:double"&gt;-21.488274&lt;/D&gt;&lt;D xsi:type="xsd:double"&gt;-21.420223&lt;/D&gt;&lt;D xsi:type="xsd:double"&gt;-19.592644&lt;/D&gt;&lt;D xsi:type="xsd:double"&gt;-14.593369&lt;/D&gt;&lt;D xsi:type="xsd:double"&gt;-9.396911&lt;/D&gt;&lt;D xsi:type="xsd:double"&gt;-12.248987&lt;/D&gt;&lt;D xsi:type="xsd:double"&gt;2.354455&lt;/D&gt;&lt;D xsi:type="xsd:double"&gt;19.041204&lt;/D&gt;&lt;D xsi:type="xsd:double"&gt;40.16112&lt;/D&gt;&lt;D xsi:type="xsd:double"&gt;64.94168&lt;/D&gt;&lt;D xsi:type="xsd:double"&gt;25.65111&lt;/D&gt;&lt;D xsi:type="xsd:double"&gt;12.552107&lt;/D&gt;&lt;D xsi:type="xsd:double"&gt;12.552393&lt;/D&gt;&lt;D xsi:type="xsd:double"&gt;18.45348&lt;/D&gt;&lt;D xsi:type="xsd:double"&gt;12.135553&lt;/D&gt;&lt;D xsi:type="xsd:double"&gt;15.055906&lt;/D&gt;&lt;D xsi:type="xsd:double"&gt;14.548122&lt;/D&gt;&lt;D xsi:type="xsd:double"&gt;20.700705&lt;/D&gt;&lt;D xsi:type="xsd:double"&gt;18.260883&lt;/D&gt;&lt;D xsi:type="xsd:double"&gt;5.0193667&lt;/D&gt;&lt;D xsi:type="xsd:double"&gt;6.100011&lt;/D&gt;&lt;D xsi:type="xsd:double"&gt;-1.7394662&lt;/D&gt;&lt;D xsi:type="xsd:double"&gt;3.0783653&lt;/D&gt;&lt;D xsi:type="xsd:double"&gt;19.756567&lt;/D&gt;&lt;D xsi:type="xsd:double"&gt;21.876598&lt;/D&gt;&lt;D xsi:type="xsd:double"&gt;26.917469&lt;/D&gt;&lt;D xsi:type="xsd:double"&gt;18.382347&lt;/D&gt;&lt;D xsi:type="xsd:double"&gt;4.0436864&lt;/D&gt;&lt;D xsi:type="xsd:double"&gt;-2.4128437&lt;/D&gt;&lt;D xsi:type="xsd:double"&gt;-5.2176714&lt;/D&gt;&lt;D xsi:type="xsd:double"&gt;-17.524755&lt;/D&gt;&lt;D xsi:type="xsd:double"&gt;-7.9382124&lt;/D&gt;&lt;D xsi:type="xsd:double"&gt;-9.9509535&lt;/D&gt;&lt;D xsi:type="xsd:double"&gt;-10.587502&lt;/D&gt;&lt;D xsi:type="xsd:double"&gt;-16.644596&lt;/D&gt;&lt;D xsi:type="xsd:double"&gt;-7.4492574&lt;/D&gt;&lt;D xsi:type="xsd:double"&gt;-10.635328&lt;/D&gt;&lt;D xsi:type="xsd:double"&gt;-10.121518&lt;/D&gt;&lt;D xsi:type="xsd:double"&gt;-8.20536&lt;/D&gt;&lt;D xsi:type="xsd:double"&gt;-0.973469&lt;/D&gt;&lt;D xsi:type="xsd:double"&gt;3.7459016&lt;/D&gt;&lt;D xsi:type="xsd:double"&gt;-3.0401886&lt;/D&gt;&lt;D xsi:type="xsd:double"&gt;18.616236&lt;/D&gt;&lt;D xsi:type="xsd:double"&gt;10.951937&lt;/D&gt;&lt;D xsi:type="xsd:double"&gt;5.560851&lt;/D&gt;&lt;D xsi:type="xsd:double"&gt;8.868861&lt;/D&gt;&lt;D xsi:type="xsd:double"&gt;20.409191&lt;/D&gt;&lt;D xsi:type="xsd:double"&gt;0.66235065&lt;/D&gt;&lt;D xsi:type="xsd:double"&gt;5.983448&lt;/D&gt;&lt;D xsi:type="xsd:double"&gt;-3.4805894&lt;/D&gt;&lt;D xsi:type="xsd:double"&gt;-14.413733&lt;/D&gt;&lt;D xsi:type="xsd:double"&gt;-42.49527&lt;/D&gt;&lt;D xsi:type="xsd:double"&gt;-39.489723&lt;/D&gt;&lt;D xsi:type="xsd:double"&gt;-28.006172&lt;/D&gt;&lt;D xsi:type="xsd:double"&gt;-28.255308&lt;/D&gt;&lt;D xsi:type="xsd:double"&gt;-25.826687&lt;/D&gt;&lt;D xsi:type="xsd:double"&gt;-17.62548&lt;/D&gt;&lt;D xsi:type="xsd:double"&gt;-28.002804&lt;/D&gt;&lt;D xsi:type="xsd:double"&gt;-27.933289&lt;/D&gt;&lt;D xsi:type="xsd:double"&gt;-5.3340077&lt;/D&gt;&lt;D xsi:type="xsd:double"&gt;-6.0207367&lt;/D&gt;&lt;D xsi:type="xsd:double"&gt;-7.232648&lt;/D&gt;&lt;D xsi:type="xsd:double"&gt;1.8339753&lt;/D&gt;&lt;D xsi:type="xsd:double"&gt;54.6656&lt;/D&gt;&lt;D xsi:type="xsd:double"&gt;43.259895&lt;/D&gt;&lt;D xsi:type="xsd:double"&gt;28.595852&lt;/D&gt;&lt;D xsi:type="xsd:double"&gt;12.66011&lt;/D&gt;&lt;D xsi:type="xsd:double"&gt;7.205248&lt;/D&gt;&lt;D xsi:type="xsd:double"&gt;6.4266086&lt;/D&gt;&lt;D xsi:type="xsd:double"&gt;22.394932&lt;/D&gt;&lt;D xsi:type="xsd:double"&gt;32.45816&lt;/D&gt;&lt;D xsi:type="xsd:double"&gt;4.3367147&lt;/D&gt;&lt;D xsi:type="xsd:double"&gt;-0.7903576&lt;/D&gt;&lt;D xsi:type="xsd:double"&gt;1.1279821&lt;/D&gt;&lt;D xsi:type="xsd:double"&gt;7.9101324&lt;/D&gt;&lt;D xsi:type="xsd:double"&gt;9.663069&lt;/D&gt;&lt;D xsi:type="xsd:double"&gt;17.848444&lt;/D&gt;&lt;D xsi:type="xsd:double"&gt;17.12463&lt;/D&gt;&lt;D xsi:type="xsd:double"&gt;14.981497&lt;/D&gt;&lt;D xsi:type="xsd:double"&gt;17.596233&lt;/D&gt;&lt;D xsi:type="xsd:double"&gt;17.142809&lt;/D&gt;&lt;D xsi:type="xsd:double"&gt;16.250504&lt;/D&gt;&lt;D xsi:type="xsd:double"&gt;1.5708447&lt;/D&gt;&lt;D xsi:type="xsd:double"&gt;3.550434&lt;/D&gt;&lt;D xsi:type="xsd:double"&gt;-2.8594434&lt;/D&gt;&lt;D xsi:type="xsd:double"&gt;4.520285&lt;/D&gt;&lt;D xsi:type="xsd:double"&gt;-3.5441756&lt;/D&gt;&lt;D xsi:type="xsd:double"&gt;-4.6357927&lt;/D&gt;&lt;D xsi:type="xsd:double"&gt;0.28674603&lt;/D&gt;&lt;D xsi:type="xsd:double"&gt;1.7499924&lt;/D&gt;&lt;D xsi:type="xsd:double"&gt;4.465306&lt;/D&gt;&lt;D xsi:type="xsd:double"&gt;4.263878&lt;/D&gt;&lt;D xsi:type="xsd:double"&gt;1.0470748&lt;/D&gt;&lt;D xsi:type="xsd:double"&gt;-3.504771&lt;/D&gt;&lt;D xsi:type="xsd:double"&gt;-11.0887165&lt;/D&gt;&lt;D xsi:type="xsd:double"&gt;-3.2293737&lt;/D&gt;&lt;D xsi:type="xsd:double"&gt;3.879857&lt;/D&gt;&lt;D xsi:type="xsd:double"&gt;-5.874729&lt;/D&gt;&lt;D xsi:type="xsd:double"&gt;1.2367249&lt;/D&gt;&lt;D xsi:type="xsd:double"&gt;-0.07309914&lt;/D&gt;&lt;/FQL&gt;&lt;FQL&gt;&lt;Q&gt;ECH^P_PRICE_RETURNS_PR('52W',2,-10AY,0,AM)&lt;/Q&gt;&lt;R&gt;121&lt;/R&gt;&lt;C&gt;1&lt;/C&gt;&lt;D xsi:type="xsd:double"&gt;-28.695107&lt;/D&gt;&lt;D xsi:type="xsd:double"&gt;-26.247316&lt;/D&gt;&lt;D xsi:type="xsd:double"&gt;-17.118675&lt;/D&gt;&lt;D xsi:type="xsd:double"&gt;-13.646054&lt;/D&gt;&lt;D xsi:type="xsd:double"&gt;-9.608561&lt;/D&gt;&lt;D xsi:type="xsd:double"&gt;-5.3951144&lt;/D&gt;&lt;D xsi:type="xsd:double"&gt;-16.54297&lt;/D&gt;&lt;D xsi:type="xsd:double"&gt;-16.594006&lt;/D&gt;&lt;D xsi:type="xsd:double"&gt;-9.957182&lt;/D&gt;&lt;D xsi:type="xsd:double"&gt;-12.734091&lt;/D&gt;&lt;D xsi:type="xsd:double"&gt;-5.589843&lt;/D&gt;&lt;D xsi:type="xsd:double"&gt;-4.0387273&lt;/D&gt;&lt;D xsi:type="xsd:double"&gt;-10.670442&lt;/D&gt;&lt;D xsi:type="xsd:double"&gt;-3.3402562&lt;/D&gt;&lt;D xsi:type="xsd:double"&gt;-10.109007&lt;/D&gt;&lt;D xsi:type="xsd:double"&gt;-15.0648&lt;/D&gt;&lt;D xsi:type="xsd:double"&gt;-20.522373&lt;/D&gt;&lt;D xsi:type="xsd:double"&gt;-17.815722&lt;/D&gt;&lt;D xsi:type="xsd:double"&gt;-23.742783&lt;/D&gt;&lt;D xsi:type="xsd:double"&gt;-14.362264&lt;/D&gt;&lt;D xsi:type="xsd:double"&gt;-21.85598&lt;/D&gt;&lt;D xsi:type="xsd:double"&gt;-16.986544&lt;/D&gt;&lt;D xsi:type="xsd:double"&gt;-17.564928&lt;/D&gt;&lt;D xsi:type="xsd:double"&gt;-16.979385&lt;/D&gt;&lt;D xsi:type="xsd:double"&gt;-8.448601&lt;/D&gt;&lt;D xsi:type="xsd:double"&gt;-10.703218&lt;/D&gt;&lt;D xsi:type="xsd:double"&gt;-13.406581&lt;/D&gt;&lt;D xsi:type="xsd:double"&gt;-4.3583097&lt;/D&gt;&lt;D xsi:type="xsd:double"&gt;10.346508&lt;/D&gt;&lt;D xsi:type="xsd:double"&gt;15.752947&lt;/D&gt;&lt;D xsi:type="xsd:double"&gt;18.912102&lt;/D&gt;&lt;D xsi:type="xsd:double"&gt;15.0548935&lt;/D&gt;&lt;D xsi:type="xsd:double"&gt;17.72728&lt;/D&gt;&lt;D xsi:type="xsd:double"&gt;16.06022&lt;/D&gt;&lt;D xsi:type="xsd:double"&gt;30.579079&lt;/D&gt;&lt;D xsi:type="xsd:double"&gt;23.076904&lt;/D&gt;&lt;D xsi:type="xsd:double"&gt;25.198782&lt;/D&gt;&lt;D xsi:type="xsd:double"&gt;15.489567&lt;/D&gt;&lt;D xsi:type="xsd:double"&gt;23.783302&lt;/D&gt;&lt;D xsi:type="xsd:double"&gt;18.307125&lt;/D&gt;&lt;D xsi:type="xsd:double"&gt;20.989418&lt;/D&gt;&lt;D xsi:type="xsd:double"&gt;30.87561&lt;/D&gt;&lt;D xsi:type="xsd:double"&gt;31.910717&lt;/D&gt;&lt;D xsi:type="xsd:double"&gt;29.437124&lt;/D&gt;&lt;D xsi:type="xsd:double"&gt;24.824417&lt;/D&gt;&lt;D xsi:type="xsd:double"&gt;44.521618&lt;/D&gt;&lt;D xsi:type="xsd:double"&gt;43.3581&lt;/D&gt;&lt;D xsi:type="xsd:double"&gt;35.63533&lt;/D&gt;&lt;D xsi:type="xsd:double"&gt;20.095253&lt;/D&gt;&lt;D xsi:type="xsd:double"&gt;28.61625&lt;/D&gt;&lt;D xsi:type="xsd:double"&gt;20.624578&lt;/D&gt;&lt;D xsi:type="xsd:double"&gt;11.908209&lt;/D&gt;&lt;D xsi:type="xsd:double"&gt;5.6824803&lt;/D&gt;&lt;D xsi:type="xsd:double"&gt;-4.971033&lt;/D&gt;&lt;D xsi:type="xsd:double"&gt;-4.5841513&lt;/D&gt;&lt;D xsi:type="xsd:double"&gt;-14.405716&lt;/D&gt;&lt;D xsi:type="xsd:double"&gt;-3.54262&lt;/D&gt;&lt;D xsi:type="xsd:double"&gt;-19.330883&lt;/D&gt;&lt;D xsi:type="xsd:double"&gt;-17.473263&lt;/D&gt;&lt;D xsi:type="xsd:double"&gt;-14.245391&lt;/D&gt;&lt;D xsi:type="xsd:double"&gt;-16.073555&lt;/D&gt;&lt;D xsi:type="xsd:double"&gt;-19.474047&lt;/D&gt;&lt;D xsi:type="xsd:double"&gt;-24.368483&lt;/D&gt;&lt;D xsi:type="xsd:double"&gt;-8.8639555&lt;/D&gt;&lt;D xsi:type="xsd:double"&gt;-15.741348&lt;/D&gt;&lt;D xsi:type="xsd:double"&gt;-21.78179&lt;/D&gt;&lt;D xsi:type="xsd:double"&gt;-15.432304&lt;/D&gt;&lt;D xsi:type="xsd:double"&gt;-11.441982&lt;/D&gt;&lt;D xsi:type="xsd:double"&gt;-28.0446&lt;/D&gt;&lt;D xsi:type="xsd:double"&gt;-17.807514&lt;/D&gt;&lt;D xsi:type="xsd:double"&gt;-29.71627&lt;/D&gt;&lt;D xsi:type="xsd:double"&gt;-38.97027&lt;/D&gt;&lt;D xsi:type="xsd:double"&gt;-50.721466&lt;/D&gt;&lt;D xsi:type="xsd:double"&gt;-40.759502&lt;/D&gt;&lt;D xsi:type="xsd:double"&gt;-35.53932&lt;/D&gt;&lt;D xsi:type="xsd:double"&gt;-36.081905&lt;/D&gt;&lt;D xsi:type="xsd:double"&gt;-27.242226&lt;/D&gt;&lt;D xsi:type="xsd:double"&gt;-22.627956&lt;/D&gt;&lt;D xsi:type="xsd:double"&gt;-35.249203&lt;/D&gt;&lt;D xsi:type="xsd:double"&gt;-32.980656&lt;/D&gt;&lt;D xsi:type="xsd:double"&gt;-6.343466&lt;/D&gt;&lt;D xsi:type="xsd:double"&gt;-8.116656&lt;/D&gt;&lt;D xsi:type="xsd:double"&gt;0.18277168&lt;/D&gt;&lt;D xsi:type="xsd:double"&gt;13.742542&lt;/D&gt;&lt;D xsi:type="xsd:double"&gt;62.680603&lt;/D&gt;&lt;D xsi:type="xsd:double"&gt;35.599743&lt;/D&gt;&lt;D xsi:type="xsd:double"&gt;25.4768&lt;/D&gt;&lt;D xsi:type="xsd:double"&gt;14.280272&lt;/D&gt;&lt;D xsi:type="xsd:double"&gt;-1.7662525&lt;/D&gt;&lt;D xsi:type="xsd:double"&gt;10.937929&lt;/D&gt;&lt;D xsi:type="xsd:double"&gt;11.824822&lt;/D&gt;&lt;D xsi:type="xsd:double"&gt;5.501926&lt;/D&gt;&lt;D xsi:type="xsd:double"&gt;-3.1009495&lt;/D&gt;&lt;D xsi:type="xsd:double"&gt;-19.880081&lt;/D&gt;&lt;D xsi:type="xsd:double"&gt;-11.615396&lt;/D&gt;&lt;D xsi:type="xsd:double"&gt;-12.98272&lt;/D&gt;&lt;D xsi:type="xsd:double"&gt;-8.591843&lt;/D&gt;&lt;D xsi:type="xsd:double"&gt;-18.92609&lt;/D&gt;&lt;D xsi:type="xsd:double"&gt;13.790154&lt;/D&gt;&lt;D xsi:type="xsd:double"&gt;-7.8140616&lt;/D&gt;&lt;D xsi:type="xsd:double"&gt;4.906583&lt;/D&gt;&lt;D xsi:type="xsd:double"&gt;8.128918&lt;/D&gt;&lt;D xsi:type="xsd:double"&gt;0.5571246&lt;/D&gt;&lt;D xsi:type="xsd:double"&gt;9.985852&lt;/D&gt;&lt;D xsi:type="xsd:double"&gt;2.494502&lt;/D&gt;&lt;D xsi:type="xsd:double"&gt;23.603523&lt;/D&gt;&lt;D xsi:type="xsd:double"&gt;18.547117&lt;/D&gt;&lt;D xsi:type="xsd:double"&gt;15.257776&lt;/D&gt;&lt;D xsi:type="xsd:double"&gt;3.8048148&lt;/D&gt;&lt;D xsi:type="xsd:double"&gt;19.003307&lt;/D&gt;&lt;D xsi:type="xsd:double"&gt;4.7284126&lt;/D&gt;&lt;D xsi:type="xsd:double"&gt;24.693752&lt;/D&gt;&lt;D xsi:type="xsd:double"&gt;26.54469&lt;/D&gt;&lt;D xsi:type="xsd:double"&gt;8.613038&lt;/D&gt;&lt;D xsi:type="xsd:double"&gt;12.7707&lt;/D&gt;&lt;D xsi:type="xsd:double"&gt;3.056264&lt;/D&gt;&lt;D xsi:type="xsd:double"&gt;12.263107&lt;/D&gt;&lt;D xsi:type="xsd:double"&gt;10.853624&lt;/D&gt;&lt;D xsi:type="xsd:double"&gt;-7.349944&lt;/D&gt;&lt;D xsi:type="xsd:double"&gt;-4.0936174&lt;/D&gt;&lt;D xsi:type="xsd:double"&gt;-2.2257507&lt;/D&gt;&lt;/FQL&gt;&lt;FQL&gt;&lt;Q&gt;CNYA^P_PRICE_RETURNS_PR('52W',2,-10AY,0,AM)&lt;/Q&gt;&lt;R&gt;121&lt;/R&gt;&lt;C&gt;1&lt;/C&gt;&lt;D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xsi:type="xsd:double"&gt;14.086103&lt;/D&gt;&lt;D xsi:type="xsd:double"&gt;12.425137&lt;/D&gt;&lt;D xsi:type="xsd:double"&gt;15.588272&lt;/D&gt;&lt;D xsi:type="xsd:double"&gt;17.084944&lt;/D&gt;&lt;D xsi:type="xsd:double"&gt;22.3454&lt;/D&gt;&lt;D xsi:type="xsd:double"&gt;19.799637&lt;/D&gt;&lt;D xsi:type="xsd:double"&gt;29.958748&lt;/D&gt;&lt;D xsi:type="xsd:double"&gt;39.40606&lt;/D&gt;&lt;D xsi:type="xsd:double"&gt;23.516214&lt;/D&gt;&lt;D xsi:type="xsd:double"&gt;19.049406&lt;/D&gt;&lt;D xsi:type="xsd:double"&gt;17.555916&lt;/D&gt;&lt;D xsi:type="xsd:double"&gt;18.177938&lt;/D&gt;&lt;D xsi:type="xsd:double"&gt;-1.6739488&lt;/D&gt;&lt;D xsi:type="xsd:double"&gt;-4.8285484&lt;/D&gt;&lt;D xsi:type="xsd:double"&gt;-12.624145&lt;/D&gt;&lt;D xsi:type="xsd:double"&gt;-11.598998&lt;/D&gt;&lt;D xsi:type="xsd:double"&gt;-22.414606&lt;/D&gt;&lt;D xsi:type="xsd:double"&gt;-22.119194&lt;/D&gt;&lt;D xsi:type="xsd:double"&gt;-25.842358&lt;/D&gt;&lt;D xsi:type="xsd:double"&gt;-28.552591&lt;/D&gt;&lt;D xsi:type="xsd:double"&gt;-9.669715&lt;/D&gt;&lt;D xsi:type="xsd:double"&gt;-6.0685816&lt;/D&gt;&lt;D xsi:type="xsd:double"&gt;-0.8397341&lt;/D&gt;&lt;D xsi:type="xsd:double"&gt;-10.458159&lt;/D&gt;&lt;D xsi:type="xsd:double"&gt;8.37791&lt;/D&gt;&lt;D xsi:type="xsd:double"&gt;8.539927&lt;/D&gt;&lt;D xsi:type="xsd:double"&gt;8.336746&lt;/D&gt;&lt;D xsi:type="xsd:double"&gt;8.539939&lt;/D&gt;&lt;D xsi:type="xsd:double"&gt;23.66135&lt;/D&gt;&lt;D xsi:type="xsd:double"&gt;23.742748&lt;/D&gt;&lt;D xsi:type="xsd:double"&gt;33.08772&lt;/D&gt;&lt;D xsi:type="xsd:double"&gt;16.556622&lt;/D&gt;&lt;D xsi:type="xsd:double"&gt;7.221329&lt;/D&gt;&lt;D xsi:type="xsd:double"&gt;-2.7266681&lt;/D&gt;&lt;D xsi:type="xsd:double"&gt;-1.473546&lt;/D&gt;&lt;D xsi:type="xsd:double"&gt;6.971264&lt;/D&gt;&lt;D xsi:type="xsd:double"&gt;11.107874&lt;/D&gt;&lt;D xsi:type="xsd:double"&gt;23.958038&lt;/D&gt;&lt;D xsi:type="xsd:double"&gt;40.621685&lt;/D&gt;&lt;D xsi:type="xsd:double"&gt;33.442722&lt;/D&gt;&lt;D xsi:type="xsd:double"&gt;31.077076&lt;/D&gt;&lt;D xsi:type="xsd:double"&gt;42.78444&lt;/D&gt;&lt;D xsi:type="xsd:double"&gt;40.78256&lt;/D&gt;&lt;D xsi:type="xsd:double"&gt;59.400665&lt;/D&gt;&lt;D xsi:type="xsd:double"&gt;44.94475&lt;/D&gt;&lt;D xsi:type="xsd:double"&gt;47.31736&lt;/D&gt;&lt;D xsi:type="xsd:double"&gt;49.555206&lt;/D&gt;&lt;D xsi:type="xsd:double"&gt;61.116516&lt;/D&gt;&lt;D xsi:type="xsd:double"&gt;44.9015&lt;/D&gt;&lt;D xsi:type="xsd:double"&gt;21.160007&lt;/D&gt;&lt;D xsi:type="xsd:double"&gt;14.750517&lt;/D&gt;&lt;D xsi:type="xsd:double"&gt;17.05016&lt;/D&gt;&lt;D xsi:type="xsd:double"&gt;16.424728&lt;/D&gt;&lt;D xsi:type="xsd:double"&gt;9.061003&lt;/D&gt;&lt;D xsi:type="xsd:double"&gt;6.6097736&lt;/D&gt;&lt;D xsi:type="xsd:double"&gt;-9.662569&lt;/D&gt;&lt;D xsi:type="xsd:double"&gt;-5.182523&lt;/D&gt;&lt;D xsi:type="xsd:double"&gt;-10.686773&lt;/D&gt;&lt;D xsi:type="xsd:double"&gt;-22.661102&lt;/D&gt;&lt;D xsi:type="xsd:double"&gt;-24.849356&lt;/D&gt;&lt;D xsi:type="xsd:double"&gt;-14.578199&lt;/D&gt;&lt;D xsi:type="xsd:double"&gt;-14.190685&lt;/D&gt;&lt;D xsi:type="xsd:double"&gt;-17.547089&lt;/D&gt;&lt;D xsi:type="xsd:double"&gt;-25.487679&lt;/D&gt;&lt;D xsi:type="xsd:double"&gt;-33.887733&lt;/D&gt;&lt;D xsi:type="xsd:double"&gt;-29.654354&lt;/D&gt;&lt;D xsi:type="xsd:double"&gt;-27.461815&lt;/D&gt;&lt;D xsi:type="xsd:double"&gt;-9.812159&lt;/D&gt;&lt;D xsi:type="xsd:double"&gt;-18.275738&lt;/D&gt;&lt;D xsi:type="xsd:double"&gt;-8.87239&lt;/D&gt;&lt;D xsi:type="xsd:double"&gt;1.5606642&lt;/D&gt;&lt;D xsi:type="xsd:double"&gt;-7.5921354&lt;/D&gt;&lt;D xsi:type="xsd:double"&gt;-20.395405&lt;/D&gt;&lt;D xsi:type="xsd:double"&gt;-10.5746155&lt;/D&gt;&lt;D xsi:type="xsd:double"&gt;-14.630407&lt;/D&gt;&lt;D xsi:type="xsd:double"&gt;-7.170713&lt;/D&gt;&lt;D xsi:type="xsd:double"&gt;-4.736781&lt;/D&gt;&lt;D xsi:type="xsd:double"&gt;-5.8687806&lt;/D&gt;&lt;D xsi:type="xsd:double"&gt;-12.816638&lt;/D&gt;&lt;D xsi:type="xsd:double"&gt;-26.92008&lt;/D&gt;&lt;D xsi:type="xsd:double"&gt;-18.418766&lt;/D&gt;&lt;D xsi:type="xsd:double"&gt;-16.396915&lt;/D&gt;&lt;/FQL&gt;&lt;FQL&gt;&lt;Q&gt;ECH^JULIAN(P_PRICE_RETURNS_PR('52W',2,-10AY,0,AM).DATES)&lt;/Q&gt;&lt;R&gt;121&lt;/R&gt;&lt;C&gt;1&lt;/C&gt;&lt;D xsi:type="xsd:long"&gt;41726&lt;/D&gt;&lt;D xsi:type="xsd:long"&gt;41757&lt;/D&gt;&lt;D xsi:type="xsd:long"&gt;41787&lt;/D&gt;&lt;D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xsi:type="xsd:double"&gt;2.414155&lt;/D&gt;&lt;D xsi:type="xsd:double"&gt;-0.07759929&lt;/D&gt;&lt;D xsi:type="xsd:double"&gt;-1.4047265&lt;/D&gt;&lt;D xsi:type="xsd:double"&gt;-14.703494&lt;/D&gt;&lt;D xsi:type="xsd:double"&gt;1.4047623&lt;/D&gt;&lt;D xsi:type="xsd:double"&gt;3.3810735&lt;/D&gt;&lt;D xsi:type="xsd:double"&gt;10.505569&lt;/D&gt;&lt;D xsi:type="xsd:double"&gt;-3.7315369&lt;/D&gt;&lt;D xsi:type="xsd:double"&gt;-0.07431507&lt;/D&gt;&lt;D xsi:type="xsd:double"&gt;-3.0567646&lt;/D&gt;&lt;D xsi:type="xsd:double"&gt;-3.8783789&lt;/D&gt;&lt;D xsi:type="xsd:double"&gt;-4.7504606&lt;/D&gt;&lt;D xsi:type="xsd:double"&gt;7.35389&lt;/D&gt;&lt;D xsi:type="xsd:double"&gt;14.436293&lt;/D&gt;&lt;D xsi:type="xsd:double"&gt;3.3590317&lt;/D&gt;&lt;D xsi:type="xsd:double"&gt;-0.55090785&lt;/D&gt;&lt;D xsi:type="xsd:double"&gt;-3.0201614&lt;/D&gt;&lt;D xsi:type="xsd:double"&gt;-0.5366981&lt;/D&gt;&lt;D xsi:type="xsd:double"&gt;1.8775463&lt;/D&gt;&lt;D xsi:type="xsd:double"&gt;-0.7211447&lt;/D&gt;&lt;D xsi:type="xsd:double"&gt;11.231482&lt;/D&gt;&lt;D xsi:type="xsd:double"&gt;-4.409093&lt;/D&gt;&lt;D xsi:type="xsd:double"&gt;-0.56447387&lt;/D&gt;&lt;D xsi:type="xsd:double"&gt;0.84843636&lt;/D&gt;&lt;D xsi:type="xsd:double"&gt;-3.6328852&lt;/D&gt;&lt;D xsi:type="xsd:double"&gt;0.19841194&lt;/D&gt;&lt;D xsi:type="xsd:double"&gt;5.3245544&lt;/D&gt;&lt;D xsi:type="xsd:double"&gt;6.059456&lt;/D&gt;&lt;D xsi:type="xsd:double"&gt;-4.132229&lt;/D&gt;&lt;D xsi:type="xsd:double"&gt;8.658171&lt;/D&gt;&lt;D xsi:type="xsd:double"&gt;6.62297&lt;/D&gt;&lt;D xsi:type="xsd:double"&gt;-2.4263978&lt;/D&gt;&lt;D xsi:type="xsd:double"&gt;3.9400458&lt;/D&gt;&lt;D xsi:type="xsd:double"&gt;0.41854382&lt;/D&gt;&lt;D xsi:type="xsd:double"&gt;-4.3283105&lt;/D&gt;&lt;D xsi:type="xsd:double"&gt;0.003349781&lt;/D&gt;&lt;D xsi:type="xsd:double"&gt;-2.282095&lt;/D&gt;&lt;D xsi:type="xsd:double"&gt;-2.7777731&lt;/D&gt;&lt;D xsi:type="xsd:double"&gt;4.6693087&lt;/D&gt;&lt;D xsi:type="xsd:double"&gt;9.305513&lt;/D&gt;&lt;D xsi:type="xsd:double"&gt;-0.4694879&lt;/D&gt;&lt;D xsi:type="xsd:double"&gt;4.4025183&lt;/D&gt;&lt;D xsi:type="xsd:double"&gt;6.234944&lt;/D&gt;&lt;D xsi:type="xsd:double"&gt;-8.449107&lt;/D&gt;&lt;D xsi:type="xsd:double"&gt;3.16813&lt;/D&gt;&lt;D xsi:type="xsd:double"&gt;0.27256012&lt;/D&gt;&lt;D xsi:type="xsd:double"&gt;-7.037151&lt;/D&gt;&lt;D xsi:type="xsd:double"&gt;-1.5919447&lt;/D&gt;&lt;D xsi:type="xsd:double"&gt;-3.4004629&lt;/D&gt;&lt;D xsi:type="xsd:double"&gt;1.2303472&lt;/D&gt;&lt;D xsi:type="xsd:double"&gt;6.726396&lt;/D&gt;&lt;D xsi:type="xsd:double"&gt;-4.8991323&lt;/D&gt;&lt;D xsi:type="xsd:double"&gt;-8.922565&lt;/D&gt;&lt;D xsi:type="xsd:double"&gt;-15.415895&lt;/D&gt;&lt;D xsi:type="xsd:double"&gt;10.00874&lt;/D&gt;&lt;D xsi:type="xsd:double"&gt;3.9729834&lt;/D&gt;&lt;D xsi:type="xsd:double"&gt;3.0906916&lt;/D&gt;&lt;D xsi:type="xsd:double"&gt;1.5077233&lt;/D&gt;&lt;D xsi:type="xsd:double"&gt;6.4240575&lt;/D&gt;&lt;D xsi:type="xsd:double"&gt;3.6636353&lt;/D&gt;&lt;D xsi:type="xsd:double"&gt;-2.7936697&lt;/D&gt;&lt;D xsi:type="xsd:double"&gt;8.379507&lt;/D&gt;&lt;D xsi:type="xsd:double"&gt;0.4975319&lt;/D&gt;&lt;D xsi:type="xsd:double"&gt;0.51020384&lt;/D&gt;&lt;D xsi:type="xsd:double"&gt;1.967001&lt;/D&gt;&lt;D xsi:type="xsd:double"&gt;7.1250796&lt;/D&gt;&lt;D xsi:type="xsd:double"&gt;12.082481&lt;/D&gt;&lt;D xsi:type="xsd:double"&gt;-0.12956262&lt;/D&gt;&lt;D xsi:type="xsd:double"&gt;3.3001423&lt;/D&gt;&lt;D xsi:type="xsd:double"&gt;0.22819042&lt;/D&gt;&lt;D xsi:type="xsd:double"&gt;3.4151316&lt;/D&gt;&lt;D xsi:type="xsd:double"&gt;1.8835664&lt;/D&gt;&lt;D xsi:type="xsd:double"&gt;4.417765&lt;/D&gt;&lt;D xsi:type="xsd:double"&gt;-7.9328594&lt;/D&gt;&lt;D xsi:type="xsd:double"&gt;3.6844492&lt;/D&gt;&lt;D xsi:type="xsd:double"&gt;8.4848995&lt;/D&gt;&lt;D xsi:type="xsd:double"&gt;4.181576&lt;/D&gt;&lt;D xsi:type="xsd:double"&gt;2.4898052&lt;/D&gt;&lt;D xsi:type="xsd:double"&gt;6.6806197&lt;/D&gt;&lt;D xsi:type="xsd:double"&gt;-9.540629&lt;/D&gt;&lt;D xsi:type="xsd:double"&gt;-8.881468&lt;/D&gt;&lt;D xsi:type="xsd:double"&gt;4.7504783&lt;/D&gt;&lt;D xsi:type="xsd:double"&gt;4.0540576&lt;/D&gt;&lt;D xsi:type="xsd:double"&gt;-9.575165&lt;/D&gt;&lt;D xsi:type="xsd:double"&gt;5.038953&lt;/D&gt;&lt;D xsi:type="xsd:double"&gt;-9.015072&lt;/D&gt;&lt;D xsi:type="xsd:double"&gt;-2.9683232&lt;/D&gt;&lt;D xsi:type="xsd:double"&gt;4.404354&lt;/D&gt;&lt;D xsi:type="xsd:double"&gt;-7.801777&lt;/D&gt;&lt;D xsi:type="xsd:double"&gt;4.8787236&lt;/D&gt;&lt;D xsi:type="xsd:double"&gt;8.199739&lt;/D&gt;&lt;D xsi:type="xsd:double"&gt;-0.8501291&lt;/D&gt;&lt;D xsi:type="xsd:double"&gt;1.9558907&lt;/D&gt;&lt;D xsi:type="xsd:double"&gt;3.719914&lt;/D&gt;&lt;D xsi:type="xsd:double"&gt;-4.289728&lt;/D&gt;&lt;D xsi:type="xsd:double"&gt;-4.7024307&lt;/D&gt;&lt;D xsi:type="xsd:double"&gt;-6.553584&lt;/D&gt;&lt;D xsi:type="xsd:double"&gt;8.855891&lt;/D&gt;&lt;D xsi:type="xsd:double"&gt;8.290804&lt;/D&gt;&lt;D xsi:type="xsd:double"&gt;1.9385338&lt;/D&gt;&lt;D xsi:type="xsd:double"&gt;3.339529&lt;/D&gt;&lt;D xsi:type="xsd:double"&gt;-0.8976698&lt;/D&gt;&lt;/FQL&gt;&lt;FQL&gt;&lt;Q&gt;VNM^FG_TOTAL_RETURNC(-10AY,0,AM)&lt;/Q&gt;&lt;R&gt;121&lt;/R&gt;&lt;C&gt;1&lt;/C&gt;&lt;D xsi:type="xsd:double"&gt;-0.73192716&lt;/D&gt;&lt;D xsi:type="xsd:double"&gt;-7.4193597&lt;/D&gt;&lt;D xsi:type="xsd:double"&gt;2.6878953&lt;/D&gt;&lt;D xsi:type="xsd:double"&gt;0.67863464&lt;/D&gt;&lt;D xsi:type="xsd:double"&gt;2.9850721&lt;/D&gt;&lt;D xsi:type="xsd:double"&gt;6.9191337&lt;/D&gt;&lt;D xsi:type="xsd:double"&gt;-2.97333&lt;/D&gt;&lt;D xsi:type="xsd:double"&gt;-6.2640905&lt;/D&gt;&lt;D xsi:type="xsd:double"&gt;-1.7307639&lt;/D&gt;&lt;D xsi:type="xsd:double"&gt;-6.8955364&lt;/D&gt;&lt;D xsi:type="xsd:double"&gt;-0.7559478&lt;/D&gt;&lt;D xsi:type="xsd:double"&gt;6.800866&lt;/D&gt;&lt;D xsi:type="xsd:double"&gt;-12.888432&lt;/D&gt;&lt;D xsi:type="xsd:double"&gt;7.602334&lt;/D&gt;&lt;D xsi:type="xsd:double"&gt;-3.4782588&lt;/D&gt;&lt;D xsi:type="xsd:double"&gt;1.9144177&lt;/D&gt;&lt;D xsi:type="xsd:double"&gt;2.3204446&lt;/D&gt;&lt;D xsi:type="xsd:double"&gt;-10.961127&lt;/D&gt;&lt;D xsi:type="xsd:double"&gt;-6.9739223&lt;/D&gt;&lt;D xsi:type="xsd:double"&gt;10.690999&lt;/D&gt;&lt;D xsi:type="xsd:double"&gt;-7.243812&lt;/D&gt;&lt;D xsi:type="xsd:double"&gt;-4.0691195&lt;/D&gt;&lt;D xsi:type="xsd:double"&gt;-6.7604303&lt;/D&gt;&lt;D xsi:type="xsd:double"&gt;3.610909&lt;/D&gt;&lt;D xsi:type="xsd:double"&gt;0.07112026&lt;/D&gt;&lt;D xsi:type="xsd:double"&gt;2.345419&lt;/D&gt;&lt;D xsi:type="xsd:double"&gt;-2.4305522&lt;/D&gt;&lt;D xsi:type="xsd:double"&gt;2.0640612&lt;/D&gt;&lt;D xsi:type="xsd:double"&gt;4.8814535&lt;/D&gt;&lt;D xsi:type="xsd:double"&gt;1.1303186&lt;/D&gt;&lt;D xsi:type="xsd:double"&gt;-0.06574988&lt;/D&gt;&lt;D xsi:type="xsd:double"&gt;-4.4736805&lt;/D&gt;&lt;D xsi:type="xsd:double"&gt;-8.884305&lt;/D&gt;&lt;D xsi:type="xsd:double"&gt;-0.86703897&lt;/D&gt;&lt;D xsi:type="xsd:double"&gt;6.4843774&lt;/D&gt;&lt;D xsi:type="xsd:double"&gt;-0.8804083&lt;/D&gt;&lt;D xsi:type="xsd:double"&gt;3.8489938&lt;/D&gt;&lt;D xsi:type="xsd:double"&gt;0.071275234&lt;/D&gt;&lt;D xsi:type="xsd:double"&gt;2.2079825&lt;/D&gt;&lt;D xsi:type="xsd:double"&gt;3.2752514&lt;/D&gt;&lt;D xsi:type="xsd:double"&gt;-0.6072879&lt;/D&gt;&lt;D xsi:type="xsd:double"&gt;-1.6293287&lt;/D&gt;&lt;D xsi:type="xsd:double"&gt;2.6915193&lt;/D&gt;&lt;D xsi:type="xsd:double"&gt;7.5268865&lt;/D&gt;&lt;D xsi:type="xsd:double"&gt;6.25&lt;/D&gt;&lt;D xsi:type="xsd:double"&gt;4.8496246&lt;/D&gt;&lt;D xsi:type="xsd:double"&gt;12.698412&lt;/D&gt;&lt;D xsi:type="xsd:double"&gt;-6.03621&lt;/D&gt;&lt;D xsi:type="xsd:double"&gt;4.0685177&lt;/D&gt;&lt;D xsi:type="xsd:double"&gt;-7.6131763&lt;/D&gt;&lt;D xsi:type="xsd:double"&gt;-9.465474&lt;/D&gt;&lt;D xsi:type="xsd:double"&gt;-2.2755206&lt;/D&gt;&lt;D xsi:type="xsd:double"&gt;1.2586474&lt;/D&gt;&lt;D xsi:type="xsd:double"&gt;3.853321&lt;/D&gt;&lt;D xsi:type="xsd:double"&gt;0.59844255&lt;/D&gt;&lt;D xsi:type="xsd:double"&gt;-11.540747&lt;/D&gt;&lt;D xsi:type="xsd:double"&gt;7.330191&lt;/D&gt;&lt;D xsi:type="xsd:double"&gt;-6.195587&lt;/D&gt;&lt;D xsi:type="xsd:double"&gt;7.003367&lt;/D&gt;&lt;D xsi:type="xsd:double"&gt;4.971683&lt;/D&gt;&lt;D xsi:type="xsd:double"&gt;-1.2589991&lt;/D&gt;&lt;D xsi:type="xsd:double"&gt;1.3964891&lt;/D&gt;&lt;D xsi:type="xsd:double"&gt;-3.0538917&lt;/D&gt;&lt;D xsi:type="xsd:double"&gt;-1.0500312&lt;/D&gt;&lt;D xsi:type="xsd:double"&gt;3.058672&lt;/D&gt;&lt;D xsi:type="xsd:double"&gt;-5.6935253&lt;/D&gt;&lt;D xsi:type="xsd:double"&gt;3.7251115&lt;/D&gt;&lt;D xsi:type="xsd:double"&gt;0.6811142&lt;/D&gt;&lt;D xsi:type="xsd:double"&gt;-0.7380128&lt;/D&gt;&lt;D xsi:type="xsd:double"&gt;-1.0183811&lt;/D&gt;&lt;D xsi:type="xsd:double"&gt;-1.6667724&lt;/D&gt;&lt;D xsi:type="xsd:double"&gt;-11.866581&lt;/D&gt;&lt;D xsi:type="xsd:double"&gt;-23.435223&lt;/D&gt;&lt;D xsi:type="xsd:double"&gt;17.680609&lt;/D&gt;&lt;D xsi:type="xsd:double"&gt;11.066235&lt;/D&gt;&lt;D xsi:type="xsd:double"&gt;-1.8909097&lt;/D&gt;&lt;D xsi:type="xsd:double"&gt;2.9651642&lt;/D&gt;&lt;D xsi:type="xsd:double"&gt;6.1195016&lt;/D&gt;&lt;D xsi:type="xsd:double"&gt;0.40706396&lt;/D&gt;&lt;D xsi:type="xsd:double"&gt;-1.4864862&lt;/D&gt;&lt;D xsi:type="xsd:double"&gt;11.59122&lt;/D&gt;&lt;D xsi:type="xsd:double"&gt;5.538559&lt;/D&gt;&lt;D xsi:type="xsd:double"&gt;-1.5789509&lt;/D&gt;&lt;D xsi:type="xsd:double"&gt;4.575169&lt;/D&gt;&lt;D xsi:type="xsd:double"&gt;1.3636351&lt;/D&gt;&lt;D xsi:type="xsd:double"&gt;6.558299&lt;/D&gt;&lt;D xsi:type="xsd:double"&gt;3.5244584&lt;/D&gt;&lt;D xsi:type="xsd:double"&gt;4.6747923&lt;/D&gt;&lt;D xsi:type="xsd:double"&gt;-6.2135935&lt;/D&gt;&lt;D xsi:type="xsd:double"&gt;2.2774339&lt;/D&gt;&lt;D xsi:type="xsd:double"&gt;-2.8340042&lt;/D&gt;&lt;D xsi:type="xsd:double"&gt;5.4166555&lt;/D&gt;&lt;D xsi:type="xsd:double"&gt;2.1739125&lt;/D&gt;&lt;D xsi:type="xsd:double"&gt;2.2986054&lt;/D&gt;&lt;D xsi:type="xsd:double"&gt;-6.888354&lt;/D&gt;&lt;D xsi:type="xsd:double"&gt;-0.45918226&lt;/D&gt;&lt;D xsi:type="xsd:double"&gt;-3.0240893&lt;/D&gt;&lt;D xsi:type="xsd:double"&gt;-10.676533&lt;/D&gt;&lt;D xsi:type="xsd:double"&gt;-5.917162&lt;/D&gt;&lt;D xsi:type="xsd:double"&gt;-6.79245&lt;/D&gt;&lt;D xsi:type="xsd:double"&gt;-0.13495088&lt;/D&gt;&lt;D xsi:type="xsd:double"&gt;3.6486506&lt;/D&gt;&lt;D xsi:type="xsd:double"&gt;-11.994785&lt;/D&gt;&lt;D xsi:type="xsd:double"&gt;-12.962961&lt;/D&gt;&lt;D xsi:type="xsd:double"&gt;0.42552948&lt;/D&gt;&lt;D xsi:type="xsd:double"&gt;1.3669491&lt;/D&gt;&lt;D xsi:type="xsd:double"&gt;9.704638&lt;/D&gt;&lt;D xsi:type="xsd:double"&gt;-13.384617&lt;/D&gt;&lt;D xsi:type="xsd:double"&gt;7.371223&lt;/D&gt;&lt;D xsi:type="xsd:double"&gt;0.49626827&lt;/D&gt;&lt;D xsi:type="xsd:double"&gt;1.2345672&lt;/D&gt;&lt;D xsi:type="xsd:double"&gt;10.406506&lt;/D&gt;&lt;D xsi:type="xsd:double"&gt;9.057438&lt;/D&gt;&lt;D xsi:type="xsd:double"&gt;0.67521334&lt;/D&gt;&lt;D xsi:type="xsd:double"&gt;-9.322596&lt;/D&gt;&lt;D xsi:type="xsd:double"&gt;-10.872782&lt;/D&gt;&lt;D xsi:type="xsd:double"&gt;9.211612&lt;/D&gt;&lt;D xsi:type="xsd:double"&gt;3.4370303&lt;/D&gt;&lt;D xsi:type="xsd:double"&gt;-0.30983686&lt;/D&gt;&lt;D xsi:type="xsd:double"&gt;5.011654&lt;/D&gt;&lt;D xsi:type="xsd:double"&gt;2.8486848&lt;/D&gt;&lt;/FQL&gt;&lt;FQL&gt;&lt;Q&gt;UAE^FG_TOTAL_RETURNC(-10AY,0,AM)&lt;/Q&gt;&lt;R&gt;121&lt;/R&gt;&lt;C&gt;1&lt;/C&gt;&lt;D xsi:type="xsd:string"&gt;@NA&lt;/D&gt;&lt;D xsi:type="xsd:string"&gt;@NA&lt;/D&gt;&lt;D xsi:type="xsd:string"&gt;@NA&lt;/D&gt;&lt;D xsi:type="xsd:double"&gt;-10.915404&lt;/D&gt;&lt;D xsi:type="xsd:double"&gt;7.080865&lt;/D&gt;&lt;D xsi:type="xsd:double"&gt;2.3912072&lt;/D&gt;&lt;D xsi:type="xsd:double"&gt;2.706194&lt;/D&gt;&lt;D xsi:type="xsd:double"&gt;-7.991886&lt;/D&gt;&lt;D xsi:type="xsd:double"&gt;-0.8377433&lt;/D&gt;&lt;D xsi:type="xsd:double"&gt;-11.803442&lt;/D&gt;&lt;D xsi:type="xsd:double"&gt;-4.226226&lt;/D&gt;&lt;D xsi:type="xsd:double"&gt;4.795265&lt;/D&gt;&lt;D xsi:type="xsd:double"&gt;-7.7634993&lt;/D&gt;&lt;D xsi:type="xsd:double"&gt;19.401323&lt;/D&gt;&lt;D xsi:type="xsd:double"&gt;-5.5231752&lt;/D&gt;&lt;D xsi:type="xsd:double"&gt;2.9560447&lt;/D&gt;&lt;D xsi:type="xsd:double"&gt;-0.8562803&lt;/D&gt;&lt;D xsi:type="xsd:double"&gt;-6.9651723&lt;/D&gt;&lt;D xsi:type="xsd:double"&gt;-7.7005386&lt;/D&gt;&lt;D xsi:type="xsd:double"&gt;-0.32444596&lt;/D&gt;&lt;D xsi:type="xsd:double"&gt;-6.998372&lt;/D&gt;&lt;D xsi:type="xsd:double"&gt;-1.2357593&lt;/D&gt;&lt;D xsi:type="xsd:double"&gt;-9.783352&lt;/D&gt;&lt;D xsi:type="xsd:double"&gt;9.224582&lt;/D&gt;&lt;D xsi:type="xsd:double"&gt;5.222428&lt;/D&gt;&lt;D xsi:type="xsd:double"&gt;6.707108&lt;/D&gt;&lt;D xsi:type="xsd:double"&gt;-5.3093433&lt;/D&gt;&lt;D xsi:type="xsd:double"&gt;3.1196117&lt;/D&gt;&lt;D xsi:type="xsd:double"&gt;4.065299&lt;/D&gt;&lt;D xsi:type="xsd:double"&gt;-0.6515682&lt;/D&gt;&lt;D xsi:type="xsd:double"&gt;1.2396693&lt;/D&gt;&lt;D xsi:type="xsd:double"&gt;-5.451894&lt;/D&gt;&lt;D xsi:type="xsd:double"&gt;-2.0659864&lt;/D&gt;&lt;D xsi:type="xsd:double"&gt;6.4607143&lt;/D&gt;&lt;D xsi:type="xsd:double"&gt;3.345275&lt;/D&gt;&lt;D xsi:type="xsd:double"&gt;-2.543342&lt;/D&gt;&lt;D xsi:type="xsd:double"&gt;-0.68208575&lt;/D&gt;&lt;D xsi:type="xsd:double"&gt;1.3436794&lt;/D&gt;&lt;D xsi:type="xsd:double"&gt;1.2374878&lt;/D&gt;&lt;D xsi:type="xsd:double"&gt;0.28042793&lt;/D&gt;&lt;D xsi:type="xsd:double"&gt;5.127573&lt;/D&gt;&lt;D xsi:type="xsd:double"&gt;0.45377016&lt;/D&gt;&lt;D xsi:type="xsd:double"&gt;-2.343303&lt;/D&gt;&lt;D xsi:type="xsd:double"&gt;3.2090187&lt;/D&gt;&lt;D xsi:type="xsd:double"&gt;-6.4403415&lt;/D&gt;&lt;D xsi:type="xsd:double"&gt;1.0895371&lt;/D&gt;&lt;D xsi:type="xsd:double"&gt;7.389748&lt;/D&gt;&lt;D xsi:type="xsd:double"&gt;-7.3251905&lt;/D&gt;&lt;D xsi:type="xsd:double"&gt;-2.4550915&lt;/D&gt;&lt;D xsi:type="xsd:double"&gt;1.4837265&lt;/D&gt;&lt;D xsi:type="xsd:double"&gt;-1.7644882&lt;/D&gt;&lt;D xsi:type="xsd:double"&gt;-3.1326652&lt;/D&gt;&lt;D xsi:type="xsd:double"&gt;3.6655664&lt;/D&gt;&lt;D xsi:type="xsd:double"&gt;-1.1035442&lt;/D&gt;&lt;D xsi:type="xsd:double"&gt;-1.1650443&lt;/D&gt;&lt;D</t>
        </r>
      </text>
    </comment>
    <comment ref="A7" authorId="0" shapeId="0" xr:uid="{7E939E31-3136-430D-BA3B-B50CF70F1D68}">
      <text>
        <r>
          <rPr>
            <b/>
            <sz val="9"/>
            <color indexed="81"/>
            <rFont val="Tahoma"/>
            <family val="2"/>
          </rPr>
          <t xml:space="preserve"> xsi:type="xsd:double"&gt;-2.8814733&lt;/D&gt;&lt;D xsi:type="xsd:double"&gt;-1.4153719&lt;/D&gt;&lt;D xsi:type="xsd:double"&gt;-5.107963&lt;/D&gt;&lt;D xsi:type="xsd:double"&gt;2.246368&lt;/D&gt;&lt;D xsi:type="xsd:double"&gt;4.606664&lt;/D&gt;&lt;D xsi:type="xsd:double"&gt;-0.94851255&lt;/D&gt;&lt;D xsi:type="xsd:double"&gt;6.785226&lt;/D&gt;&lt;D xsi:type="xsd:double"&gt;-10.901875&lt;/D&gt;&lt;D xsi:type="xsd:double"&gt;0.7911205&lt;/D&gt;&lt;D xsi:type="xsd:double"&gt;8.114565&lt;/D&gt;&lt;D xsi:type="xsd:double"&gt;-5.181199&lt;/D&gt;&lt;D xsi:type="xsd:double"&gt;-1.5140593&lt;/D&gt;&lt;D xsi:type="xsd:double"&gt;3.440702&lt;/D&gt;&lt;D xsi:type="xsd:double"&gt;-3.5463572&lt;/D&gt;&lt;D xsi:type="xsd:double"&gt;-0.9934783&lt;/D&gt;&lt;D xsi:type="xsd:double"&gt;-0.40908456&lt;/D&gt;&lt;D xsi:type="xsd:double"&gt;-9.363532&lt;/D&gt;&lt;D xsi:type="xsd:double"&gt;-20.36125&lt;/D&gt;&lt;D xsi:type="xsd:double"&gt;6.990731&lt;/D&gt;&lt;D xsi:type="xsd:double"&gt;-1.6197622&lt;/D&gt;&lt;D xsi:type="xsd:double"&gt;3.9859176&lt;/D&gt;&lt;D xsi:type="xsd:double"&gt;3.3780456&lt;/D&gt;&lt;D xsi:type="xsd:double"&gt;4.757333&lt;/D&gt;&lt;D xsi:type="xsd:double"&gt;-0.91742873&lt;/D&gt;&lt;D xsi:type="xsd:double"&gt;-3.1925917&lt;/D&gt;&lt;D xsi:type="xsd:double"&gt;10.254229&lt;/D&gt;&lt;D xsi:type="xsd:double"&gt;2.9512286&lt;/D&gt;&lt;D xsi:type="xsd:double"&gt;10.707331&lt;/D&gt;&lt;D xsi:type="xsd:double"&gt;-2.4371624&lt;/D&gt;&lt;D xsi:type="xsd:double"&gt;3.3567429&lt;/D&gt;&lt;D xsi:type="xsd:double"&gt;3.1722069&lt;/D&gt;&lt;D xsi:type="xsd:double"&gt;8.784771&lt;/D&gt;&lt;D xsi:type="xsd:double"&gt;-1.2464225&lt;/D&gt;&lt;D xsi:type="xsd:double"&gt;-0.26168823&lt;/D&gt;&lt;D xsi:type="xsd:double"&gt;4.4908047&lt;/D&gt;&lt;D xsi:type="xsd:double"&gt;-0.033837557&lt;/D&gt;&lt;D xsi:type="xsd:double"&gt;0.05890131&lt;/D&gt;&lt;D xsi:type="xsd:double"&gt;10.970521&lt;/D&gt;&lt;D xsi:type="xsd:double"&gt;0.16274452&lt;/D&gt;&lt;D xsi:type="xsd:double"&gt;3.9975286&lt;/D&gt;&lt;D xsi:type="xsd:double"&gt;4.3674946&lt;/D&gt;&lt;D xsi:type="xsd:double"&gt;7.2405815&lt;/D&gt;&lt;D xsi:type="xsd:double"&gt;0.053167343&lt;/D&gt;&lt;D xsi:type="xsd:double"&gt;-9.936232&lt;/D&gt;&lt;D xsi:type="xsd:double"&gt;-5.696887&lt;/D&gt;&lt;D xsi:type="xsd:double"&gt;4.4145823&lt;/D&gt;&lt;D xsi:type="xsd:double"&gt;1.6550183&lt;/D&gt;&lt;D xsi:type="xsd:double"&gt;-7.9571486&lt;/D&gt;&lt;D xsi:type="xsd:double"&gt;1.5062213&lt;/D&gt;&lt;D xsi:type="xsd:double"&gt;-0.5806446&lt;/D&gt;&lt;D xsi:type="xsd:double"&gt;-2.123046&lt;/D&gt;&lt;D xsi:type="xsd:double"&gt;-5.116284&lt;/D&gt;&lt;D xsi:type="xsd:double"&gt;2.5910378&lt;/D&gt;&lt;D xsi:type="xsd:double"&gt;-4.300338&lt;/D&gt;&lt;D xsi:type="xsd:double"&gt;10.271036&lt;/D&gt;&lt;D xsi:type="xsd:double"&gt;-5.821472&lt;/D&gt;&lt;D xsi:type="xsd:double"&gt;3.9209008&lt;/D&gt;&lt;D xsi:type="xsd:double"&gt;3.598106&lt;/D&gt;&lt;D xsi:type="xsd:double"&gt;-0.6887317&lt;/D&gt;&lt;D xsi:type="xsd:double"&gt;1.6832829&lt;/D&gt;&lt;D xsi:type="xsd:double"&gt;-13.400388&lt;/D&gt;&lt;D xsi:type="xsd:double"&gt;11.652303&lt;/D&gt;&lt;D xsi:type="xsd:double"&gt;0.24778843&lt;/D&gt;&lt;D xsi:type="xsd:double"&gt;1.1455536&lt;/D&gt;&lt;D xsi:type="xsd:double"&gt;-2.9980004&lt;/D&gt;&lt;D xsi:type="xsd:double"&gt;1.5796661&lt;/D&gt;&lt;/FQL&gt;&lt;FQL&gt;&lt;Q&gt;TUR^FG_TOTAL_RETURNC(-10AY,0,AM)&lt;/Q&gt;&lt;R&gt;121&lt;/R&gt;&lt;C&gt;1&lt;/C&gt;&lt;D xsi:type="xsd:double"&gt;10.215557&lt;/D&gt;&lt;D xsi:type="xsd:double"&gt;10.182821&lt;/D&gt;&lt;D xsi:type="xsd:double"&gt;9.338212&lt;/D&gt;&lt;D xsi:type="xsd:double"&gt;0.07721186&lt;/D&gt;&lt;D xsi:type="xsd:double"&gt;8.20347&lt;/D&gt;&lt;D xsi:type="xsd:double"&gt;-7.068366&lt;/D&gt;&lt;D xsi:type="xsd:double"&gt;-12.094766&lt;/D&gt;&lt;D xsi:type="xsd:double"&gt;10.496449&lt;/D&gt;&lt;D xsi:type="xsd:double"&gt;5.7766438&lt;/D&gt;&lt;D xsi:type="xsd:double"&gt;-5.7905674&lt;/D&gt;&lt;D xsi:type="xsd:double"&gt;2.9812217&lt;/D&gt;&lt;D xsi:type="xsd:double"&gt;-11.383128&lt;/D&gt;&lt;D xsi:type="xsd:double"&gt;-7.279694&lt;/D&gt;&lt;D xsi:type="xsd:double"&gt;6.06786&lt;/D&gt;&lt;D xsi:type="xsd:double"&gt;-2.0504415&lt;/D&gt;&lt;D xsi:type="xsd:double"&gt;-1.2099564&lt;/D&gt;&lt;D xsi:type="xsd:double"&gt;-9.240776&lt;/D&gt;&lt;D xsi:type="xsd:double"&gt;-9.703636&lt;/D&gt;&lt;D xsi:type="xsd:double"&gt;-6.7231236&lt;/D&gt;&lt;D xsi:type="xsd:double"&gt;11.748016&lt;/D&gt;&lt;D xsi:type="xsd:double"&gt;-3.148812&lt;/D&gt;&lt;D xsi:type="xsd:double"&gt;-0.60063004&lt;/D&gt;&lt;D xsi:type="xsd:double"&gt;-4.459107&lt;/D&gt;&lt;D xsi:type="xsd:double"&gt;1.380837&lt;/D&gt;&lt;D xsi:type="xsd:double"&gt;15.200222&lt;/D&gt;&lt;D xsi:type="xsd:double"&gt;7.897854&lt;/D&gt;&lt;D xsi:type="xsd:double"&gt;-13.127333&lt;/D&gt;&lt;D xsi:type="xsd:double"&gt;1.1076927&lt;/D&gt;&lt;D xsi:type="xsd:double"&gt;-4.97449&lt;/D&gt;&lt;D xsi:type="xsd:double"&gt;3.3020139&lt;/D&gt;&lt;D xsi:type="xsd:double"&gt;1.1174679&lt;/D&gt;&lt;D xsi:type="xsd:double"&gt;-4.6774626&lt;/D&gt;&lt;D xsi:type="xsd:double"&gt;-12.267452&lt;/D&gt;&lt;D xsi:type="xsd:double"&gt;-1.2886703&lt;/D&gt;&lt;D xsi:type="xsd:double"&gt;-0.21827221&lt;/D&gt;&lt;D xsi:type="xsd:double"&gt;9.812498&lt;/D&gt;&lt;D xsi:type="xsd:double"&gt;1.650548&lt;/D&gt;&lt;D xsi:type="xsd:double"&gt;11.338186&lt;/D&gt;&lt;D xsi:type="xsd:double"&gt;1.6846776&lt;/D&gt;&lt;D xsi:type="xsd:double"&gt;5.7969213&lt;/D&gt;&lt;D xsi:type="xsd:double"&gt;6.2784553&lt;/D&gt;&lt;D xsi:type="xsd:double"&gt;4.599774&lt;/D&gt;&lt;D xsi:type="xsd:double"&gt;-9.937489&lt;/D&gt;&lt;D xsi:type="xsd:double"&gt;-2.1541357&lt;/D&gt;&lt;D xsi:type="xsd:double"&gt;-8.414877&lt;/D&gt;&lt;D xsi:type="xsd:double"&gt;16.14362&lt;/D&gt;&lt;D xsi:type="xsd:double"&gt;7.6107025&lt;/D&gt;&lt;D xsi:type="xsd:double"&gt;-4.4149218&lt;/D&gt;&lt;D xsi:type="xsd:double"&gt;-8.363229&lt;/D&gt;&lt;D xsi:type="xsd:double"&gt;-4.771227&lt;/D&gt;&lt;D xsi:type="xsd:double"&gt;-17.625893&lt;/D&gt;&lt;D xsi:type="xsd:double"&gt;-3.0125797&lt;/D&gt;&lt;D xsi:type="xsd:double"&gt;-7.069361&lt;/D&gt;&lt;D xsi:type="xsd:double"&gt;-23.999994&lt;/D&gt;&lt;D xsi:type="xsd:double"&gt;11.889088&lt;/D&gt;&lt;D xsi:type="xsd:double"&gt;-1.0079801&lt;/D&gt;&lt;D xsi:type="xsd:double"&gt;11.879516&lt;/D&gt;&lt;D xsi:type="xsd:double"&gt;-6.0424385&lt;/D&gt;&lt;D xsi:type="xsd:double"&gt;10.728741&lt;/D&gt;&lt;D xsi:type="xsd:double"&gt;1.9012809&lt;/D&gt;&lt;D xsi:type="xsd:double"&gt;-15.3570175&lt;/D&gt;&lt;D xsi:type="xsd:double"&gt;-1.8652022&lt;/D&gt;&lt;D xsi:type="xsd:double"&gt;-8.250541&lt;/D&gt;&lt;D xsi:type="xsd:double"&gt;15.087509&lt;/D&gt;&lt;D xsi:type="xsd:double"&gt;8.7741375&lt;/D&gt;&lt;D xsi:type="xsd:double"&gt;-7.757622&lt;/D&gt;&lt;D xsi:type="xsd:double"&gt;11.338913&lt;/D&gt;&lt;D xsi:type="xsd:double"&gt;-5.7497206&lt;/D&gt;&lt;D xsi:type="xsd:double"&gt;5.223286&lt;/D&gt;&lt;D xsi:type="xsd:double"&gt;3.1112552&lt;/D&gt;&lt;D xsi:type="xsd:double"&gt;4.868078&lt;/D&gt;&lt;D xsi:type="xsd:double"&gt;-16.19419&lt;/D&gt;&lt;D xsi:type="xsd:double"&gt;-19.45032&lt;/D&gt;&lt;D xsi:type="xsd:double"&gt;5.354333&lt;/D&gt;&lt;D xsi:type="xsd:double"&gt;7.3741913&lt;/D&gt;&lt;D xsi:type="xsd:double"&gt;8.054626&lt;/D&gt;&lt;D xsi:type="xsd:double"&gt;-2.075225&lt;/D&gt;&lt;D xsi:type="xsd:double"&gt;-9.448123&lt;/D&gt;&lt;D xsi:type="xsd:double"&gt;-5.607021&lt;/D&gt;&lt;D xsi:type="xsd:double"&gt;-6.0433865&lt;/D&gt;&lt;D xsi:type="xsd:double"&gt;26.663006&lt;/D&gt;&lt;D xsi:type="xsd:double"&gt;12.25872&lt;/D&gt;&lt;D xsi:type="xsd:double"&gt;5.896032&lt;/D&gt;&lt;D xsi:type="xsd:double"&gt;-2.124542&lt;/D&gt;&lt;D xsi:type="xsd:double"&gt;-13.922155&lt;/D&gt;&lt;D xsi:type="xsd:double"&gt;1.6086936&lt;/D&gt;&lt;D xsi:type="xsd:double"&gt;-1.8827558&lt;/D&gt;&lt;D xsi:type="xsd:double"&gt;-4.480648&lt;/D&gt;&lt;D xsi:type="xsd:double"&gt;0.3291011&lt;/D&gt;&lt;D xsi:type="xsd:double"&gt;11.29334&lt;/D&gt;&lt;D xsi:type="xsd:double"&gt;-11.410522&lt;/D&gt;&lt;D xsi:type="xsd:double"&gt;2.3288965&lt;/D&gt;&lt;D xsi:type="xsd:double"&gt;-9.42871&lt;/D&gt;&lt;D xsi:type="xsd:double"&gt;6.5763593&lt;/D&gt;&lt;D xsi:type="xsd:double"&gt;-4.784918&lt;/D&gt;&lt;D xsi:type="xsd:double"&gt;-4.9746275&lt;/D&gt;&lt;D xsi:type="xsd:double"&gt;6.7841887&lt;/D&gt;&lt;D xsi:type="xsd:double"&gt;12.556278&lt;/D&gt;&lt;D xsi:type="xsd:double"&gt;-8.311117&lt;/D&gt;&lt;D xsi:type="xsd:double"&gt;-1.7979503&lt;/D&gt;&lt;D xsi:type="xsd:double"&gt;-4.060918&lt;/D&gt;&lt;D xsi:type="xsd:double"&gt;17.989422&lt;/D&gt;&lt;D xsi:type="xsd:double"&gt;0.89685917&lt;/D&gt;&lt;D xsi:type="xsd:double"&gt;18.977785&lt;/D&gt;&lt;D xsi:type="xsd:double"&gt;24.54239&lt;/D&gt;&lt;D xsi:type="xsd:double"&gt;8.004654&lt;/D&gt;&lt;D xsi:type="xsd:double"&gt;-1.5908539&lt;/D&gt;&lt;D xsi:type="xsd:double"&gt;0.6239414&lt;/D&gt;&lt;D xsi:type="xsd:double"&gt;-7.9763174&lt;/D&gt;&lt;D xsi:type="xsd:double"&gt;-5.14549&lt;/D&gt;&lt;D xsi:type="xsd:double"&gt;-4.5204997&lt;/D&gt;&lt;D xsi:type="xsd:double"&gt;-1.8331528&lt;/D&gt;&lt;D xsi:type="xsd:double"&gt;18.915058&lt;/D&gt;&lt;D xsi:type="xsd:double"&gt;14.090633&lt;/D&gt;&lt;D xsi:type="xsd:double"&gt;0.065767765&lt;/D&gt;&lt;D xsi:type="xsd:double"&gt;-10.620403&lt;/D&gt;&lt;D xsi:type="xsd:double"&gt;6.029415&lt;/D&gt;&lt;D xsi:type="xsd:double"&gt;-10.041195&lt;/D&gt;&lt;D xsi:type="xsd:double"&gt;9.971952&lt;/D&gt;&lt;D xsi:type="xsd:double"&gt;5.695665&lt;/D&gt;&lt;D xsi:type="xsd:double"&gt;-3.6461115&lt;/D&gt;&lt;/FQL&gt;&lt;FQL&gt;&lt;Q&gt;SET-BKK^FG_TOTAL_RETURNC(-10AY,0,AM)&lt;/Q&gt;&lt;R&gt;121&lt;/R&gt;&lt;C&gt;1&lt;/C&gt;&lt;D xsi:type="xsd:double"&gt;3.2874942&lt;/D&gt;&lt;D xsi:type="xsd:double"&gt;3.1726122&lt;/D&gt;&lt;D xsi:type="xsd:double"&gt;-0.27047396&lt;/D&gt;&lt;D xsi:type="xsd:double"&gt;5.3056&lt;/D&gt;&lt;D xsi:type="xsd:double"&gt;2.5154471&lt;/D&gt;&lt;D xsi:type="xsd:double"&gt;2.701652&lt;/D&gt;&lt;D xsi:type="xsd:double"&gt;1.5470982&lt;/D&gt;&lt;D xsi:type="xsd:double"&gt;-1.4579475&lt;/D&gt;&lt;D xsi:type="xsd:double"&gt;1.9991398&lt;/D&gt;&lt;D xsi:type="xsd:double"&gt;-6.003481&lt;/D&gt;&lt;D xsi:type="xsd:double"&gt;5.8856487&lt;/D&gt;&lt;D xsi:type="xsd:double"&gt;0.038444996&lt;/D&gt;&lt;D xsi:type="xsd:double"&gt;-5.783832&lt;/D&gt;&lt;D xsi:type="xsd:double"&gt;1.8224716&lt;/D&gt;&lt;D xsi:type="xsd:double"&gt;-1.7353356&lt;/D&gt;&lt;D xsi:type="xsd:double"&gt;1.0119915&lt;/D&gt;&lt;D xsi:type="xsd:double"&gt;-6.200409&lt;/D&gt;&lt;D xsi:type="xsd:double"&gt;-3.6367118&lt;/D&gt;&lt;D xsi:type="xsd:double"&gt;-1.2518823&lt;/D&gt;&lt;D xsi:type="xsd:double"&gt;3.0544877&lt;/D&gt;&lt;D xsi:type="xsd:double"&gt;-1.9359171&lt;/D&gt;&lt;D xsi:type="xsd:double"&gt;-5.821162&lt;/D&gt;&lt;D xsi:type="xsd:double"&gt;1.3397932&lt;/D&gt;&lt;D xsi:type="xsd:double"&gt;2.412796&lt;/D&gt;&lt;D xsi:type="xsd:double"&gt;4.539275&lt;/D&gt;&lt;D xsi:type="xsd:double"&gt;0.8443117&lt;/D&gt;&lt;D xsi:type="xsd:double"&gt;0.57382584&lt;/D&gt;&lt;D xsi:type="xsd:double"&gt;2.1229267&lt;/D&gt;&lt;D xsi:type="xsd:double"&gt;5.643046&lt;/D&gt;&lt;D xsi:type="xsd:double"&gt;1.3175249&lt;/D&gt;&lt;D xsi:type="xsd:double"&gt;-3.414172&lt;/D&gt;&lt;D xsi:type="xsd:double"&gt;0.2018094&lt;/D&gt;&lt;D xsi:type="xsd:double"&gt;0.18335581&lt;/D&gt;&lt;D xsi:type="xsd:double"&gt;2.7137637&lt;/D&gt;&lt;D xsi:type="xsd:double"&gt;3.445804&lt;/D&gt;&lt;D xsi:type="xsd:double"&gt;-1.9637883&lt;/D&gt;&lt;D xsi:type="xsd:double"&gt;0.98809004&lt;/D&gt;&lt;D xsi:type="xsd:double"&gt;-0.54922104&lt;/D&gt;&lt;D xsi:type="xsd:double"&gt;0.118112564&lt;/D&gt;&lt;D xsi:type="xsd:double"&gt;0.63449144&lt;/D&gt;&lt;D xsi:type="xsd:double"&gt;0.18630028&lt;/D&gt;&lt;D xsi:type="xsd:double"&gt;2.092266&lt;/D&gt;&lt;D xsi:type="xsd:double"&gt;3.656435&lt;/D&gt;&lt;D xsi:type="xsd:double"&gt;2.562213&lt;/D&gt;&lt;D xsi:type="xsd:double"&gt;-0.6235361&lt;/D&gt;&lt;D xsi:type="xsd:double"&gt;2.8369904&lt;/D&gt;&lt;D xsi:type="xsd:double"&gt;4.7773004&lt;/D&gt;&lt;D xsi:type="xsd:double"&gt;-0.4005432&lt;/D&gt;&lt;D xsi:type="xsd:double"&gt;-3.4538507&lt;/D&gt;&lt;D xsi:type="xsd:double"&gt;0.6282091&lt;/D&gt;&lt;D xsi:type="xsd:double"&gt;-2.4454176&lt;/D&gt;&lt;D xsi:type="xsd:double"&gt;-8.011353&lt;/D&gt;&lt;D xsi:type="xsd:double"&gt;6.6615343&lt;/D&gt;&lt;D xsi:type="xsd:double"&gt;1.1980891&lt;/D&gt;&lt;D xsi:type="xsd:double"&gt;1.9828558&lt;/D&gt;&lt;D xsi:type="xsd:double"&gt;-6.8053603&lt;/D&gt;&lt;D xsi:type="xsd:double"&gt;-0.023823977&lt;/D&gt;&lt;D xsi:type="xsd:double"&gt;-4.436934&lt;/D&gt;&lt;D xsi:type="xsd:double"&gt;3.8474798&lt;/D&gt;&lt;D xsi:type="xsd:double"&gt;1.8121362&lt;/D&gt;&lt;D xsi:type="xsd:double"&gt;-0.89689493&lt;/D&gt;&lt;D xsi:type="xsd:double"&gt;1.7105579&lt;/D&gt;&lt;D xsi:type="xsd:double"&gt;-2.8391838&lt;/D&gt;&lt;D xsi:type="xsd:double"&gt;6.853318&lt;/D&gt;&lt;D xsi:type="xsd:double"&gt;-0.7148862&lt;/D&gt;&lt;D xsi:type="xsd:double"&gt;-4.5885506&lt;/D&gt;&lt;D xsi:type="xsd:double"&gt;0.28185844&lt;/D&gt;&lt;D xsi:type="xsd:double"&gt;-3.1969428&lt;/D&gt;&lt;D xsi:type="xsd:double"&gt;-0.038963556&lt;/D&gt;&lt;D xsi:type="xsd:double"&gt;-0.77769756&lt;/D&gt;&lt;D xsi:type="xsd:double"&gt;-3.3981323&lt;/D&gt;&lt;D xsi:type="xsd:double"&gt;-12.07341&lt;/D&gt;&lt;D xsi:type="xsd:double"&gt;-17.960197&lt;/D&gt;&lt;D xsi:type="xsd:double"&gt;16.632725&lt;/D&gt;&lt;D xsi:type="xsd:double"&gt;4.690957&lt;/D&gt;&lt;D xsi:type="xsd:double"&gt;-0.97479224&lt;/D&gt;&lt;D xsi:type="xsd:double"&gt;0.6459832&lt;/D&gt;&lt;D xsi:type="xsd:double"&gt;-1.1237681&lt;/D&gt;&lt;D xsi:type="xsd:double"&gt;-4.9852314&lt;/D&gt;&lt;D xsi:type="xsd:double"&gt;-4.429984&lt;/D&gt;&lt;D xsi:type="xsd:double"&gt;19.651472&lt;/D&gt;&lt;D xsi:type="xsd:double"&gt;1.6810536&lt;/D&gt;&lt;D xsi:type="xsd:double"&gt;0.34406185&lt;/D&gt;&lt;D xsi:type="xsd:double"&gt;2.031386&lt;/D&gt;&lt;D xsi:type="xsd:double"&gt;5.8198214&lt;/D&gt;&lt;D xsi:type="xsd:double"&gt;0.41480064&lt;/D&gt;&lt;D xsi:type="xsd:double"&gt;-0.53317547&lt;/D&gt;&lt;D xsi:type="xsd:double"&gt;0.59735775&lt;/D&gt;&lt;D xsi:type="xsd:double"&gt;-3.371185&lt;/D&gt;&lt;D xsi:type="xsd:double"&gt;4.7744155&lt;/D&gt;&lt;D xsi:type="xsd:double"&gt;0.35873652&lt;/D&gt;&lt;D xsi:type="xsd:double"&gt;0.39889812&lt;/D&gt;&lt;D xsi:type="xsd:double"&gt;-2.0783246&lt;/D&gt;&lt;D xsi:type="xsd:double"&gt;4.0032983&lt;/D&gt;&lt;D xsi:type="xsd:double"&gt;-0.8358836&lt;/D&gt;&lt;D xsi:type="xsd:double"&gt;2.7855873&lt;/D&gt;&lt;D xsi:type="xsd:double"&gt;0.27059317&lt;/D&gt;&lt;D xsi:type="xsd:double"&gt;-1.3197303&lt;/D&gt;&lt;D xsi:type="xsd:double"&gt;-1.7205954&lt;/D&gt;&lt;D xsi:type="xsd:double"&gt;-3.207928&lt;/D&gt;&lt;D xsi:type="xsd:double"&gt;-0.61594844&lt;/D&gt;&lt;D xsi:type="xsd:double"&gt;3.1787395&lt;/D&gt;&lt;D xsi:type="xsd:double"&gt;-2.0995736&lt;/D&gt;&lt;D xsi:type="xsd:double"&gt;0.86034536&lt;/D&gt;&lt;D xsi:type="xsd:double"&gt;1.1406779&lt;/D&gt;&lt;D xsi:type="xsd:double"&gt;2.2660732&lt;/D&gt;&lt;D xsi:type="xsd:double"&gt;1.2099743&lt;/D&gt;&lt;D xsi:type="xsd:double"&gt;-3.5062194&lt;/D&gt;&lt;D xsi:type="xsd:double"&gt;-0.72918534&lt;/D&gt;&lt;D xsi:type="xsd:double"&gt;-5.054271&lt;/D&gt;&lt;D xsi:type="xsd:double"&gt;0.77495575&lt;/D&gt;&lt;D xsi:type="xsd:double"&gt;-3.984505&lt;/D&gt;&lt;D xsi:type="xsd:double"&gt;4.305315&lt;/D&gt;&lt;D xsi:type="xsd:double"&gt;1.6549349&lt;/D&gt;&lt;D xsi:type="xsd:double"&gt;-6.2072515&lt;/D&gt;&lt;D xsi:type="xsd:double"&gt;-5.654371&lt;/D&gt;&lt;D xsi:type="xsd:double"&gt;-0.03890395&lt;/D&gt;&lt;D xsi:type="xsd:double"&gt;2.029276&lt;/D&gt;&lt;D xsi:type="xsd:double"&gt;-2.7947843&lt;/D&gt;&lt;D xsi:type="xsd:double"&gt;-0.40761828&lt;/D&gt;&lt;D xsi:type="xsd:double"&gt;0.530386&lt;/D&gt;&lt;/FQL&gt;&lt;FQL&gt;&lt;Q&gt;QAT^FG_TOTAL_RETURNC(-10AY,0,AM)&lt;/Q&gt;&lt;R&gt;121&lt;/R&gt;&lt;C&gt;1&lt;/C&gt;&lt;D xsi:type="xsd:string"&gt;@NA&lt;/D&gt;&lt;D xsi:type="xsd:string"&gt;@NA&lt;/D&gt;&lt;D xsi:type="xsd:string"&gt;@NA&lt;/D&gt;&lt;D xsi:type="xsd:double"&gt;-11.794281&lt;/D&gt;&lt;D xsi:type="xsd:double"&gt;10.258663&lt;/D&gt;&lt;D xsi:type="xsd:double"&gt;3.300202&lt;/D&gt;&lt;D xsi:type="xsd:double"&gt;0.88529587&lt;/D&gt;&lt;D xsi:type="xsd:double"&gt;-0.26707053&lt;/D&gt;&lt;D xsi:type="xsd:double"&gt;-1.9892812&lt;/D&gt;&lt;D xsi:type="xsd:double"&gt;-5.425453&lt;/D&gt;&lt;D xsi:type="xsd:double"&gt;-6.108129&lt;/D&gt;&lt;D xsi:type="xsd:double"&gt;7.3406577&lt;/D&gt;&lt;D xsi:type="xsd:double"&gt;-7.2143736&lt;/D&gt;&lt;D xsi:type="xsd:double"&gt;7.116914&lt;/D&gt;&lt;D xsi:type="xsd:double"&gt;-3.5843432&lt;/D&gt;&lt;D xsi:type="xsd:double"&gt;-0.46542287&lt;/D&gt;&lt;D xsi:type="xsd:double"&gt;-1.5364051&lt;/D&gt;&lt;D xsi:type="xsd:double"&gt;-3.075534&lt;/D&gt;&lt;D xsi:type="xsd:double"&gt;-2.8464794&lt;/D&gt;&lt;D xsi:type="xsd:double"&gt;5.571568&lt;/D&gt;&lt;D xsi:type="xsd:double"&gt;-11.510462&lt;/D&gt;&lt;D xsi:type="xsd:double"&gt;-2.1486163&lt;/D&gt;&lt;D xsi:type="xsd:double"&gt;-10.620403&lt;/D&gt;&lt;D xsi:type="xsd:double"&gt;10.029411&lt;/D&gt;&lt;D xsi:type="xsd:double"&gt;3.3948183&lt;/D&gt;&lt;D xsi:type="xsd:double"&gt;1.7063022&lt;/D&gt;&lt;D xsi:type="xsd:double"&gt;-6.380272&lt;/D&gt;&lt;D xsi:type="xsd:double"&gt;2.4350643&lt;/D&gt;&lt;D xsi:type="xsd:double"&gt;7.4216604&lt;/D&gt;&lt;D xsi:type="xsd:double"&gt;4.503572&lt;/D&gt;&lt;D xsi:type="xsd:double"&gt;-2.4490654&lt;/D&gt;&lt;D xsi:type="xsd:double"&gt;-3.1621635&lt;/D&gt;&lt;D xsi:type="xsd:double"&gt;-7.568693&lt;/D&gt;&lt;D xsi:type="xsd:double"&gt;6.4498067&lt;/D&gt;&lt;D xsi:type="xsd:double"&gt;6.4905286&lt;/D&gt;&lt;D xsi:type="xsd:double"&gt;-2.483201&lt;/D&gt;&lt;D xsi:type="xsd:double"&gt;-0.15220046&lt;/D&gt;&lt;D xsi:type="xsd:double"&gt;-2.8963387&lt;/D&gt;&lt;D xsi:type="xsd:double"&gt;-1.2454271&lt;/D&gt;&lt;D xsi:type="xsd:double"&gt;-10.003895&lt;/D&gt;&lt;D xsi:type="xsd:double"&gt;8.790195&lt;/D&gt;&lt;D xsi:type="xsd:double"&gt;-7.1193695&lt;/D&gt;&lt;D xsi:type="xsd:double"&gt;-4.4836226&lt;/D&gt;&lt;D xsi:type="xsd:double"&gt;-3.5922825&lt;/D&gt;&lt;D xsi:type="xsd:double"&gt;-8.624088&lt;/D&gt;&lt;D xsi:type="xsd:double"&gt;15.640057&lt;/D&gt;&lt;D xsi:type="xsd:double"&gt;7.7881575&lt;/D&gt;&lt;D xsi:type="xsd:double"&gt;-7.8612685&lt;/D&gt;&lt;D xsi:type="xsd:double"&gt;2.1888375&lt;/D&gt;&lt;D xsi:type="xsd:double"&gt;5.716157&lt;/D&gt;&lt;D xsi:type="xsd:double"&gt;-2.0905852&lt;/D&gt;&lt;D xsi:type="xsd:double"&gt;0.6839037&lt;/D&gt;&lt;D xsi:type="xsd:double"&gt;5.7709336&lt;/D&gt;&lt;D xsi:type="xsd:double"&gt;3.101778&lt;/D&gt;&lt;D xsi:type="xsd:double"&gt;1.8069029&lt;/D&gt;&lt;D xsi:type="xsd:double"&gt;0.8319497&lt;/D&gt;&lt;D xsi:type="xsd:double"&gt;6.1056137&lt;/D&gt;&lt;D xsi:type="xsd:double"&gt;-2.9086053&lt;/D&gt;&lt;D xsi:type="xsd:double"&gt;3.2778025&lt;/D&gt;&lt;D xsi:type="xsd:double"&gt;-4.5265317&lt;/D&gt;&lt;D xsi:type="xsd:double"&gt;-0.3269732&lt;/D&gt;&lt;D xsi:type="xsd:double"&gt;4.428649&lt;/D&gt;&lt;D xsi:type="xsd:double"&gt;-8.324605&lt;/D&gt;&lt;D xsi:type="xsd:double"&gt;5.840504&lt;/D&gt;&lt;D xsi:type="xsd:double"&gt;1.1179447&lt;/D&gt;&lt;D xsi:type="xsd:double"&gt;-5.804306&lt;/D&gt;&lt;D xsi:type="xsd:double"&gt;3.3450723&lt;/D&gt;&lt;D xsi:type="xsd:double"&gt;0.73821545&lt;/D&gt;&lt;D xsi:type="xsd:double"&gt;0&lt;/D&gt;&lt;D xsi:type="xsd:double"&gt;1.0191679&lt;/D&gt;&lt;D xsi:type="xsd:double"&gt;1.0284185&lt;/D&gt;&lt;D xsi:type="xsd:double"&gt;-12.345141&lt;/D&gt;&lt;D xsi:type="xsd:double"&gt;-4.1587887&lt;/D&gt;&lt;D xsi:type="xsd:double"&gt;3.0756116&lt;/D&gt;&lt;D xsi:type="xsd:double"&gt;1.9275665&lt;/D&gt;&lt;D xsi:type="xsd:double"&gt;4.5293093&lt;/D&gt;&lt;D xsi:type="xsd:double"&gt;4.3177366&lt;/D&gt;&lt;D xsi:type="xsd:double"&gt;4.776418&lt;/D&gt;&lt;D xsi:type="xsd:double"&gt;-0.056433678&lt;/D&gt;&lt;D xsi:type="xsd:double"&gt;-3.9525628&lt;/D&gt;&lt;D xsi:type="xsd:double"&gt;4.9382687&lt;/D&gt;&lt;D xsi:type="xsd:double"&gt;4.3697357&lt;/D&gt;&lt;D xsi:type="xsd:double"&gt;1.341927&lt;/D&gt;&lt;D xsi:type="xsd:double"&gt;-4.766947&lt;/D&gt;&lt;D xsi:type="xsd:double"&gt;4.226923&lt;/D&gt;&lt;D xsi:type="xsd:double"&gt;5.6563497&lt;/D&gt;&lt;D xsi:type="xsd:double"&gt;-2.2504985&lt;/D&gt;&lt;D xsi:type="xsd:double"&gt;-0.80580115&lt;/D&gt;&lt;D xsi:type="xsd:double"&gt;-0.3461182&lt;/D&gt;&lt;D xsi:type="xsd:double"&gt;5.476892&lt;/D&gt;&lt;D xsi:type="xsd:double"&gt;1.7730474&lt;/D&gt;&lt;D xsi:type="xsd:double"&gt;4.1314125&lt;/D&gt;&lt;D xsi:type="xsd:double"&gt;-3.3460855&lt;/D&gt;&lt;D xsi:type="xsd:double"&gt;1.5292525&lt;/D&gt;&lt;D xsi:type="xsd:double"&gt;7.085979&lt;/D&gt;&lt;D xsi:type="xsd:double"&gt;4.787755&lt;/D&gt;&lt;D xsi:type="xsd:double"&gt;5.790162&lt;/D&gt;&lt;D xsi:type="xsd:double"&gt;-2.057612&lt;/D&gt;&lt;D xsi:type="xsd:double"&gt;-3.6554575&lt;/D&gt;&lt;D xsi:type="xsd:double"&gt;-5.3865967&lt;/D&gt;&lt;D xsi:type="xsd:double"&gt;5.436349&lt;/D&gt;&lt;D xsi:type="xsd:double"&gt;4.568064&lt;/D&gt;&lt;D xsi:type="xsd:double"&gt;-7.8287244&lt;/D&gt;&lt;D xsi:type="xsd:double"&gt;-1.6893446&lt;/D&gt;&lt;D xsi:type="xsd:double"&gt;-4.534608&lt;/D&gt;&lt;D xsi:type="xsd:double"&gt;-7.363838&lt;/D&gt;&lt;D xsi:type="xsd:double"&gt;5.1059246&lt;/D&gt;&lt;D xsi:type="xsd:double"&gt;-5.581397&lt;/D&gt;&lt;D xsi:type="xsd:double"&gt;-0.6020844&lt;/D&gt;&lt;D xsi:type="xsd:double"&gt;1.541853&lt;/D&gt;&lt;D xsi:type="xsd:double"&gt;3.7418604&lt;/D&gt;&lt;D xsi:type="xsd:double"&gt;-3.5159945&lt;/D&gt;&lt;D xsi:type="xsd:double"&gt;6.3063025&lt;/D&gt;&lt;D xsi:type="xsd:double"&gt;-4.608047&lt;/D&gt;&lt;D xsi:type="xsd:double"&gt;-2.665186&lt;/D&gt;&lt;D xsi:type="xsd:double"&gt;-9.640616&lt;/D&gt;&lt;D xsi:type="xsd:double"&gt;9.406567&lt;/D&gt;&lt;D xsi:type="xsd:double"&gt;4.6162724&lt;/D&gt;&lt;D xsi:type="xsd:double"&gt;-2.0683944&lt;/D&gt;&lt;D xsi:type="xsd:double"&gt;2.6753068&lt;/D&gt;&lt;D xsi:type="xsd:double"&gt;-3.236425&lt;/D&gt;&lt;/FQL&gt;&lt;FQL&gt;&lt;Q&gt;MCHI^FG_TOTAL_RETURNC(-10AY,0,AM)&lt;/Q&gt;&lt;R&gt;121&lt;/R&gt;&lt;C&gt;1&lt;/C&gt;&lt;D xsi:type="xsd:double"&gt;-0.7510483&lt;/D&gt;&lt;D xsi:type="xsd:double"&gt;-2.9601634&lt;/D&gt;&lt;D xsi:type="xsd:double"&gt;5.2752376&lt;/D&gt;&lt;D xsi:type="xsd:double"&gt;2.8057098&lt;/D&gt;&lt;D xsi:type="xsd:double"&gt;8.869755&lt;/D&gt;&lt;D xsi:type="xsd:double"&gt;-0.968951&lt;/D&gt;&lt;D xsi:type="xsd:double"&gt;-3.1150162&lt;/D&gt;&lt;D xsi:type="xsd:double"&gt;-0.12366176&lt;/D&gt;&lt;D xsi:type="xsd:double"&gt;2.7238965&lt;/D&gt;&lt;D xsi:type="xsd:double"&gt;1.5366197&lt;/D&gt;&lt;D xsi:type="xsd:double"&gt;2.1365762&lt;/D&gt;&lt;D xsi:type="xsd:double"&gt;3.7341118&lt;/D&gt;&lt;D xsi:type="xsd:double"&gt;-0.4146278&lt;/D&gt;&lt;D xsi:type="xsd:double"&gt;21.93414&lt;/D&gt;&lt;D xsi:type="xsd:double"&gt;-5.680585&lt;/D&gt;&lt;D xsi:type="xsd:double"&gt;-6.194198&lt;/D&gt;&lt;D xsi:type="xsd:double"&gt;-11.130804&lt;/D&gt;&lt;D xsi:type="xsd:double"&gt;-10.909456&lt;/D&gt;&lt;D xsi:type="xsd:double"&gt;-4.566818&lt;/D&gt;&lt;D xsi:type="xsd:double"&gt;12.502933&lt;/D&gt;&lt;D xsi:type="xsd:double"&gt;-3.5446227&lt;/D&gt;&lt;D xsi:type="xsd:double"&gt;-0.90388656&lt;/D&gt;&lt;D xsi:type="xsd:double"&gt;-15.571779&lt;/D&gt;&lt;D xsi:type="xsd:double"&gt;0.6811738&lt;/D&gt;&lt;D xsi:type="xsd:double"&gt;8.118653&lt;/D&gt;&lt;D xsi:type="xsd:double"&gt;3.0084252&lt;/D&gt;&lt;D xsi:type="xsd:double"&gt;-3.014022&lt;/D&gt;&lt;D xsi:type="xsd:double"&gt;-0.53364635&lt;/D&gt;&lt;D xsi:type="xsd:double"&gt;7.8799725&lt;/D&gt;&lt;D xsi:type="xsd:double"&gt;5.336952&lt;/D&gt;&lt;D xsi:type="xsd:double"&gt;5.3027034&lt;/D&gt;&lt;D xsi:type="xsd:double"&gt;-3.9755344&lt;/D&gt;&lt;D xsi:type="xsd:double"&gt;-1.5074313&lt;/D&gt;&lt;D xsi:type="xsd:double"&gt;-5.7766438&lt;/D&gt;&lt;D xsi:type="xsd:double"&gt;8.893501&lt;/D&gt;&lt;D xsi:type="xsd:double"&gt;3.330505&lt;/D&gt;&lt;D xsi:type="xsd:double"&gt;3.818524&lt;/D&gt;&lt;D xsi:type="xsd:double"&gt;1.1667013&lt;/D&gt;&lt;D xsi:type="xsd:double"&gt;5.9225917&lt;/D&gt;&lt;D xsi:type="xsd:double"&gt;2.4644375&lt;/D&gt;&lt;D xsi:type="xsd:double"&gt;7.102835&lt;/D&gt;&lt;D xsi:type="xsd:double"&gt;3.391838&lt;/D&gt;&lt;D xsi:type="xsd:double"&gt;1.517868&lt;/D&gt;&lt;D xsi:type="xsd:double"&gt;4.774916&lt;/D&gt;&lt;D xsi:type="xsd:double"&gt;5.370569&lt;/D&gt;&lt;D xsi:type="xsd:double"&gt;-2.0499408&lt;/D&gt;&lt;D xsi:type="xsd:double"&gt;15.542173&lt;/D&gt;&lt;D xsi:type="xsd:double"&gt;-9.801883&lt;/D&gt;&lt;D xsi:type="xsd:double"&gt;-2.6589572&lt;/D&gt;&lt;D xsi:type="xsd:double"&gt;-0.59382915&lt;/D&gt;&lt;D xsi:type="xsd:double"&gt;3.315413&lt;/D&gt;&lt;D xsi:type="xsd:double"&gt;-7.566148&lt;/D&gt;&lt;D xsi:type="xsd:double"&gt;0.974071&lt;/D&gt;&lt;D xsi:type="xsd:double"&gt;-3.423053&lt;/D&gt;&lt;D xsi:type="xsd:double"&gt;-3.512162&lt;/D&gt;&lt;D xsi:type="xsd:double"&gt;-12.322593&lt;/D&gt;&lt;D xsi:type="xsd:double"&gt;9.864783&lt;/D&gt;&lt;D xsi:type="xsd:double"&gt;-7.6152563&lt;/D&gt;&lt;D xsi:type="xsd:double"&gt;8.734369&lt;/D&gt;&lt;D xsi:type="xsd:double"&gt;5.7849765&lt;/D&gt;&lt;D xsi:type="xsd:double"&gt;0.9059429&lt;/D&gt;&lt;D xsi:type="xsd:double"&gt;3.7544966&lt;/D&gt;&lt;D xsi:type="xsd:double"&gt;-12.979859&lt;/D&gt;&lt;D xsi:type="xsd:double"&gt;8.168817&lt;/D&gt;&lt;D xsi:type="xsd:double"&gt;0.79057217&lt;/D&gt;&lt;D xsi:type="xsd:double"&gt;-7.1929216&lt;/D&gt;&lt;D xsi:type="xsd:double"&gt;-0.12587905&lt;/D&gt;&lt;D xsi:type="xsd:double"&gt;6.8059087&lt;/D&gt;&lt;D xsi:type="xsd:double"&gt;2.5286555&lt;/D&gt;&lt;D xsi:type="xsd:double"&gt;6.64469&lt;/D&gt;&lt;D xsi:type="xsd:double"&gt;-4.1387854&lt;/D&gt;&lt;D xsi:type="xsd:double"&gt;0.8440137&lt;/D&gt;&lt;D xsi:type="xsd:double"&gt;-10.091745&lt;/D&gt;&lt;D xsi:type="xsd:double"&gt;7.984245&lt;/D&gt;&lt;D xsi:type="xsd:double"&gt;-1.790446&lt;/D&gt;&lt;D xsi:type="xsd:double"&gt;11.131835&lt;/D&gt;&lt;D xsi:type="xsd:double"&gt;7.882309&lt;/D&gt;&lt;D xsi:type="xsd:double"&gt;9.171844&lt;/D&gt;&lt;D xsi:type="xsd:double"&gt;-6.1618147&lt;/D&gt;&lt;D xsi:type="xsd:double"&gt;6.980276&lt;/D&gt;&lt;D xsi:type="xsd:double"&gt;6.2927127&lt;/D&gt;&lt;D xsi:type="xsd:double"&gt;-5.3802786&lt;/D&gt;&lt;D xsi:type="xsd:double"&gt;15.116274&lt;/D&gt;&lt;D xsi:type="xsd:double"&gt;-2.2334456&lt;/D&gt;&lt;D xsi:type="xsd:double"&gt;-6.6123304&lt;/D&gt;&lt;D xsi:type="xsd:double"&gt;2.9379249&lt;/D&gt;&lt;D xsi:type="xsd:double"&gt;-2.2689283&lt;/D&gt;&lt;D xsi:type="xsd:double"&gt;2.2619843&lt;/D&gt;&lt;D xsi:type="xsd:double"&gt;-13.80673&lt;/D&gt;&lt;D xsi:type="xsd:double"&gt;-4.1678247&lt;/D&gt;&lt;D xsi:type="xsd:double"&gt;-2.3340106&lt;/D&gt;&lt;D xsi:type="xsd:double"&gt;4.497552&lt;/D&gt;&lt;D xsi:type="xsd:double"&gt;-6.2784076&lt;/D&gt;&lt;D xsi:type="xsd:double"&gt;-5.5181084&lt;/D&gt;&lt;D xsi:type="xsd:double"&gt;-3.3451855&lt;/D&gt;&lt;D xsi:type="xsd:double"&gt;-2.006352&lt;/D&gt;&lt;D xsi:type="xsd:double"&gt;-8.36035&lt;/D&gt;&lt;D xsi:type="xsd:double"&gt;-9.420961&lt;/D&gt;&lt;D xsi:type="xsd:double"&gt;3.206575&lt;/D&gt;&lt;D xsi:type="xsd:double"&gt;12.124062&lt;/D&gt;&lt;D xsi:type="xsd:double"&gt;-8.325887&lt;/D&gt;&lt;D xsi:type="xsd:double"&gt;-1.8125117&lt;/D&gt;&lt;D xsi:type="xsd:double"&gt;-12.743157&lt;/D&gt;&lt;D xsi:type="xsd:double"&gt;-17.515928&lt;/D&gt;&lt;D xsi:type="xsd:double"&gt;18.725872&lt;/D&gt;&lt;D xsi:type="xsd:double"&gt;11.170208&lt;/D&gt;&lt;D xsi:type="xsd:double"&gt;18.893135&lt;/D&gt;&lt;D xsi:type="xsd:double"&gt;-14.642411&lt;/D&gt;&lt;D xsi:type="xsd:double"&gt;3.7400723&lt;/D&gt;&lt;D xsi:type="xsd:double"&gt;-3.8872123&lt;/D&gt;&lt;D xsi:type="xsd:double"&gt;-6.3704967&lt;/D&gt;&lt;D xsi:type="xsd:double"&gt;1.6311765&lt;/D&gt;&lt;D xsi:type="xsd:double"&gt;10.004449&lt;/D&gt;&lt;D xsi:type="xsd:double"&gt;-9.7615185&lt;/D&gt;&lt;D xsi:type="xsd:double"&gt;-3.7850022&lt;/D&gt;&lt;D xsi:type="xsd:double"&gt;-2.4208605&lt;/D&gt;&lt;D xsi:type="xsd:double"&gt;3.1727195&lt;/D&gt;&lt;D xsi:type="xsd:double"&gt;-4.083252&lt;/D&gt;&lt;D xsi:type="xsd:double"&gt;-5.659914&lt;/D&gt;&lt;D xsi:type="xsd:double"&gt;1.9387007&lt;/D&gt;&lt;D xsi:type="xsd:double"&gt;2.1074295&lt;/D&gt;&lt;/FQL&gt;&lt;FQL&gt;&lt;Q&gt;INDA^FG_TOTAL_RETURNC(-10AY,0,AM)&lt;/Q&gt;&lt;R&gt;121&lt;/R&gt;&lt;C&gt;1&lt;/C&gt;&lt;D xsi:type="xsd:double"&gt;8.697451&lt;/D&gt;&lt;D xsi:type="xsd:double"&gt;0.07584095&lt;/D&gt;&lt;D xsi:type="xsd:double"&gt;9.962106&lt;/D&gt;&lt;D xsi:type="xsd:double"&gt;2.2625804&lt;/D&gt;&lt;D xsi:type="xsd:double"&gt;3.513515&lt;/D&gt;&lt;D xsi:type="xsd:double"&gt;0.9138346&lt;/D&gt;&lt;D xsi:type="xsd:double"&gt;-1.0996103&lt;/D&gt;&lt;D xsi:type="xsd:double"&gt;0.65402985&lt;/D&gt;&lt;D xsi:type="xsd:double"&gt;3.931117&lt;/D&gt;&lt;D xsi:type="xsd:double"&gt;-7.805234&lt;/D&gt;&lt;D xsi:type="xsd:double"&gt;12.117088&lt;/D&gt;&lt;D xsi:type="xsd:double"&gt;1.6089916&lt;/D&gt;&lt;D xsi:type="xsd:double"&gt;-6.752324&lt;/D&gt;&lt;D xsi:type="xsd:double"&gt;-2.9477656&lt;/D&gt;&lt;D xsi:type="xsd:double"&gt;-0.36315918&lt;/D&gt;&lt;D xsi:type="xsd:double"&gt;1.3843536&lt;/D&gt;&lt;D xsi:type="xsd:double"&gt;-1.1814833&lt;/D&gt;&lt;D xsi:type="xsd:double"&gt;-5.8784485&lt;/D&gt;&lt;D xsi:type="xsd:double"&gt;-3.9873004&lt;/D&gt;&lt;D xsi:type="xsd:double"&gt;6.4314604&lt;/D&gt;&lt;D xsi:type="xsd:double"&gt;-6.0082855&lt;/D&gt;&lt;D xsi:type="xsd:double"&gt;2.101922&lt;/D&gt;&lt;D xsi:type="xsd:double"&gt;-8.662558&lt;/D&gt;&lt;D xsi:type="xsd:double"&gt;-5.6746063&lt;/D&gt;&lt;D xsi:type="xsd:double"&gt;11.779547&lt;/D&gt;&lt;D xsi:type="xsd:double"&gt;1.994729&lt;/D&gt;&lt;D xsi:type="xsd:double"&gt;2.583027&lt;/D&gt;&lt;D xsi:type="xsd:double"&gt;-1.3584256&lt;/D&gt;&lt;D xsi:type="xsd:double"&gt;8.090258&lt;/D&gt;&lt;D xsi:type="xsd:double"&gt;-1.6632736&lt;/D&gt;&lt;D xsi:type="xsd:double"&gt;3.5899282&lt;/D&gt;&lt;D xsi:type="xsd:double"&gt;-3.3988714&lt;/D&gt;&lt;D xsi:type="xsd:double"&gt;-8.313209&lt;/D&gt;&lt;D xsi:type="xsd:double"&gt;-1.0798931&lt;/D&gt;&lt;D xsi:type="xsd:double"&gt;7.8566074&lt;/D&gt;&lt;D xsi:type="xsd:double"&gt;4.91513&lt;/D&gt;&lt;D xsi:type="xsd:double"&gt;5.561173&lt;/D&gt;&lt;D xsi:type="xsd:double"&gt;2.4265766&lt;/D&gt;&lt;D xsi:type="xsd:double"&gt;0.8104682&lt;/D&gt;&lt;D xsi:type="xsd:double"&gt;-0.17231107&lt;/D&gt;&lt;D xsi:type="xsd:double"&gt;6.654227&lt;/D&gt;&lt;D xsi:type="xsd:double"&gt;-0.20408034&lt;/D&gt;&lt;D xsi:type="xsd:double"&gt;-4.8787537&lt;/D&gt;&lt;D xsi:type="xsd:double"&gt;7.862401&lt;/D&gt;&lt;D xsi:type="xsd:double"&gt;0.9396434&lt;/D&gt;&lt;D xsi:type="xsd:double"&gt;1.4080763&lt;/D&gt;&lt;D xsi:type="xsd:double"&gt;6.6423774&lt;/D&gt;&lt;D xsi:type="xsd:double"&gt;-9.80289&lt;/D&gt;&lt;D xsi:type="xsd:double"&gt;-1.9230783&lt;/D&gt;&lt;D xsi:type="xsd:double"&gt;3.8324475&lt;/D&gt;&lt;D xsi:type="xsd:double"&gt;-4.3204665&lt;/D&gt;&lt;D xsi:type="xsd:double"&gt;-2.4666607&lt;/D&gt;&lt;D xsi:type="xsd:double"&gt;7.9828024&lt;/D&gt;&lt;D xsi:type="xsd:double"&gt;2.331543&lt;/D&gt;&lt;D xsi:type="xsd:double"&gt;-9.780497&lt;/D&gt;&lt;D xsi:type="xsd:double"&gt;-9.5780735&lt;/D&gt;&lt;D xsi:type="xsd:double"&gt;12.976826&lt;/D&gt;&lt;D xsi:type="xsd:double"&gt;1.3857722&lt;/D&gt;&lt;D xsi:type="xsd:double"&gt;-3.866911&lt;/D&gt;&lt;D xsi:type="xsd:double"&gt;1.9332647&lt;/D&gt;&lt;D xsi:type="xsd:double"&gt;7.433462&lt;/D&gt;&lt;D xsi:type="xsd:double"&gt;1.1389613&lt;/D&gt;&lt;D xsi:type="xsd:double"&gt;0.28152466&lt;/D&gt;&lt;D xsi:type="xsd:double"&gt;0.007224083&lt;/D&gt;&lt;D xsi:type="xsd:double"&gt;-3.9093494&lt;/D&gt;&lt;D xsi:type="xsd:double"&gt;-5.571932&lt;/D&gt;&lt;D xsi:type="xsd:double"&gt;4.4645667&lt;/D&gt;&lt;D xsi:type="xsd:double"&gt;2.0472288&lt;/D&gt;&lt;D xsi:type="xsd:double"&gt;2.6797533&lt;/D&gt;&lt;D xsi:type="xsd:double"&gt;0.7785201&lt;/D&gt;&lt;D xsi:type="xsd:double"&gt;0.056660175&lt;/D&gt;&lt;D xsi:type="xsd:double"&gt;-8.861839&lt;/D&gt;&lt;D xsi:type="xsd:double"&gt;-26.250385&lt;/D&gt;&lt;D xsi:type="xsd:double"&gt;11.836565&lt;/D&gt;&lt;D xsi:type="xsd:double"&gt;1.0169506&lt;/D&gt;&lt;D xsi:type="xsd:double"&gt;8.607268&lt;/D&gt;&lt;D xsi:type="xsd:double"&gt;12.082624&lt;/D&gt;&lt;D xsi:type="xsd:double"&gt;6.1732173&lt;/D&gt;&lt;D xsi:type="xsd:double"&gt;-2.892679&lt;/D&gt;&lt;D xsi:type="xsd:double"&gt;-0.08935928&lt;/D&gt;&lt;D xsi:type="xsd:double"&gt;10.25641&lt;/D&gt;&lt;D xsi:type="xsd:double"&gt;7.497716&lt;/D&gt;&lt;D xsi:type="xsd:double"&gt;1.7623305&lt;/D&gt;&lt;D xsi:type="xsd:double"&gt;1.5091538&lt;/D&gt;&lt;D xsi:type="xsd:double"&gt;3.6314964&lt;/D&gt;&lt;D xsi:type="xsd:double"&gt;-2.2342443&lt;/D&gt;&lt;D xsi:type="xsd:double"&gt;6.519127&lt;/D&gt;&lt;D xsi:type="xsd:double"&gt;0.81562996&lt;/D&gt;&lt;D xsi:type="xsd:double"&gt;-0.403589&lt;/D&gt;&lt;D xsi:type="xsd:double"&gt;7.091403&lt;/D&gt;&lt;D xsi:type="xsd:double"&gt;3.0271173&lt;/D&gt;&lt;D xsi:type="xsd:double"&gt;0.2652526&lt;/D&gt;&lt;D xsi:type="xsd:double"&gt;-4.008955&lt;/D&gt;&lt;D xsi:type="xsd:double"&gt;2.6395082&lt;/D&gt;&lt;D xsi:type="xsd:double"&gt;-1.4740825&lt;/D&gt;&lt;D xsi:type="xsd:double"&gt;-2.3219466&lt;/D&gt;&lt;D xsi:type="xsd:double"&gt;1.9428492&lt;/D&gt;&lt;D xsi:type="xsd:double"&gt;-0.06726384&lt;/D&gt;&lt;D xsi:type="xsd:double"&gt;-7.202154&lt;/D&gt;&lt;D xsi:type="xsd:double"&gt;-5.3675056&lt;/D&gt;&lt;D xsi:type="xsd:double"&gt;7.4092984&lt;/D&gt;&lt;D xsi:type="xsd:double"&gt;1.3558507&lt;/D&gt;&lt;D xsi:type="xsd:double"&gt;-2.9335856&lt;/D&gt;&lt;D xsi:type="xsd:double"&gt;2.3694396&lt;/D&gt;&lt;D xsi:type="xsd:double"&gt;1.9839406&lt;/D&gt;&lt;D xsi:type="xsd:double"&gt;-3.1727612&lt;/D&gt;&lt;D xsi:type="xsd:double"&gt;-2.296108&lt;/D&gt;&lt;D xsi:type="xsd:double"&gt;-5.018359&lt;/D&gt;&lt;D xsi:type="xsd:double"&gt;-1.0309219&lt;/D&gt;&lt;D xsi:type="xsd:double"&gt;7.0833206&lt;/D&gt;&lt;D xsi:type="xsd:double"&gt;2.1887183&lt;/D&gt;&lt;D xsi:type="xsd:double"&gt;3.3602953&lt;/D&gt;&lt;D xsi:type="xsd:double"&gt;2.652824&lt;/D&gt;&lt;D xsi:type="xsd:double"&gt;-1.3932586&lt;/D&gt;&lt;D xsi:type="xsd:double"&gt;0.84320307&lt;/D&gt;&lt;D xsi:type="xsd:double"&gt;-2.9152572&lt;/D&gt;&lt;D xsi:type="xsd:double"&gt;5.889201&lt;/D&gt;&lt;D xsi:type="xsd:double"&gt;7.7599406&lt;/D&gt;&lt;D xsi:type="xsd:double"&gt;0.34679174&lt;/D&gt;&lt;D xsi:type="xsd:double"&gt;3.8015962&lt;/D&gt;&lt;D xsi:type="xsd:double"&gt;1.037991&lt;/D&gt;&lt;/FQL&gt;&lt;FQL&gt;&lt;Q&gt;GREK^FG_TOTAL_RETURNC(-10AY,0,AM)&lt;/Q&gt;&lt;R&gt;121&lt;/R&gt;&lt;C&gt;1&lt;/C&gt;&lt;D xsi:type="xsd:double"&gt;0.9023905&lt;/D&gt;&lt;D xsi:type="xsd:double"&gt;-9.63415&lt;/D&gt;&lt;D xsi:type="xsd:double"&gt;1.664424&lt;/D&gt;&lt;D xsi:type="xsd:double"&gt;-0.176996&lt;/D&gt;&lt;D xsi:type="xsd:double"&gt;-0.26595592&lt;/D&gt;&lt;D xsi:type="xsd:double"&gt;-5.288887&lt;/D&gt;&lt;D xsi:type="xsd:double"&gt;-11.027688&lt;/D&gt;&lt;D xsi:type="xsd:double"&gt;-9.229958&lt;/D&gt;&lt;D xsi:type="xsd:double"&gt;-4.59035&lt;/D&gt;&lt;D xsi:type="xsd:double"&gt;-9.98782&lt;/D&gt;&lt;D xsi:type="xsd:double"&gt;-27.194977&lt;/D&gt;&lt;D xsi:type="xsd:double"&gt;21.482182&lt;/D&gt;&lt;D xsi:type="xsd:double"&gt;-15.830124&lt;/D&gt;&lt;D xsi:type="xsd:double"&gt;6.422031&lt;/D&gt;&lt;D xsi:type="xsd:double"&gt;6.724131&lt;/D&gt;&lt;D xsi:type="xsd:double"&gt;-4.846531&lt;/D&gt;&lt;D xsi:type="xsd:double"&gt;-17.996603&lt;/D&gt;&lt;D xsi:type="xsd:double"&gt;-1.6563058&lt;/D&gt;&lt;D xsi:type="xsd:double"&gt;-1.8947423&lt;/D&gt;&lt;D xsi:type="xsd:double"&gt;14.699578&lt;/D&gt;&lt;D xsi:type="xsd:double"&gt;-16.651089&lt;/D&gt;&lt;D xsi:type="xsd:double"&gt;-7.63188&lt;/D&gt;&lt;D xsi:type="xsd:double"&gt;-15.405959&lt;/D&gt;&lt;D xsi:type="xsd:double"&gt;-8.454811&lt;/D&gt;&lt;D xsi:type="xsd:double"&gt;13.694275&lt;/D&gt;&lt;D xsi:type="xsd:double"&gt;7.1428537&lt;/D&gt;&lt;D xsi:type="xsd:double"&gt;11.111105&lt;/D&gt;&lt;D xsi:type="xsd:double"&gt;-19.529408&lt;/D&gt;&lt;D xsi:type="xsd:double"&gt;5.814326&lt;/D&gt;&lt;D xsi:type="xsd:double"&gt;-0.52089095&lt;/D&gt;&lt;D xsi:type="xsd:double"&gt;-0.55555105&lt;/D&gt;&lt;D xsi:type="xsd:double"&gt;1.8156409&lt;/D&gt;&lt;D xsi:type="xsd:double"&gt;4.115224&lt;/D&gt;&lt;D xsi:type="xsd:double"&gt;3.451264&lt;/D&gt;&lt;D xsi:type="xsd:double"&gt;2.727282&lt;/D&gt;&lt;D xsi:type="xsd:double"&gt;-2.528435&lt;/D&gt;&lt;D xsi:type="xsd:double"&gt;5.7068586&lt;/D&gt;&lt;D xsi:type="xsd:double"&gt;5.15337&lt;/D&gt;&lt;D xsi:type="xsd:double"&gt;10.851812&lt;/D&gt;&lt;D xsi:type="xsd:double"&gt;6.8421006&lt;/D&gt;&lt;D xsi:type="xsd:double"&gt;2.4630547&lt;/D&gt;&lt;D xsi:type="xsd:double"&gt;2.5961637&lt;/D&gt;&lt;D xsi:type="xsd:double"&gt;-12.558579&lt;/D&gt;&lt;D xsi:type="xsd:double"&gt;-2.2508085&lt;/D&gt;&lt;D xsi:type="xsd:double"&gt;-0.76754093&lt;/D&gt;&lt;D xsi:type="xsd:double"&gt;15.45676&lt;/D&gt;&lt;D xsi:type="xsd:double"&gt;11.730206&lt;/D&gt;&lt;D xsi:type="xsd:double"&gt;-10.236216&lt;/D&gt;&lt;D xsi:type="xsd:double"&gt;-5.3606215&lt;/D&gt;&lt;D xsi:type="xsd:double"&gt;9.474754&lt;/D&gt;&lt;D xsi:type="xsd:double"&gt;-14.769512&lt;/D&gt;&lt;D xsi:type="xsd:double"&gt;0.33111572&lt;/D&gt;&lt;D xsi:type="xsd:double"&gt;-0.22002459&lt;/D&gt;&lt;D xsi:type="xsd:double"&gt;-1.102525&lt;/D&gt;&lt;D xsi:type="xsd:double"&gt;-7.5808287&lt;/D&gt;&lt;D xsi:type="xsd:double"&gt;-6.875759&lt;/D&gt;&lt;D xsi:type="xsd:double"&gt;-6.3471375&lt;/D&gt;&lt;D xsi:type="xsd:double"&gt;-3.854984&lt;/D&gt;&lt;D xsi:type="xsd:double"&gt;6.116426&lt;/D&gt;&lt;D xsi:type="xsd:double"&gt;9.444451&lt;/D&gt;&lt;D xsi:type="xsd:double"&gt;0.6345153&lt;/D&gt;&lt;D xsi:type="xsd:double"&gt;7.187903&lt;/D&gt;&lt;D xsi:type="xsd:double"&gt;0.35294294&lt;/D&gt;&lt;D xsi:type="xsd:double"&gt;12.573934&lt;/D&gt;&lt;D xsi:type="xsd:double"&gt;1.3598323&lt;/D&gt;&lt;D xsi:type="xsd:double"&gt;-6.6047487&lt;/D&gt;&lt;D xsi:type="xsd:double"&gt;3.3149242&lt;/D&gt;&lt;D xsi:type="xsd:double"&gt;5.8823347&lt;/D&gt;&lt;D xsi:type="xsd:double"&gt;-1.0100842&lt;/D&gt;&lt;D xsi:type="xsd:double"&gt;4.285705&lt;/D&gt;&lt;D xsi:type="xsd:double"&gt;-2.433461&lt;/D&gt;&lt;D xsi:type="xsd:double"&gt;-23.90194&lt;/D&gt;&lt;D xsi:type="xsd:double"&gt;-23.758389&lt;/D&gt;&lt;D xsi:type="xsd:double"&gt;8.861613&lt;/D&gt;&lt;D xsi:type="xsd:double"&gt;6.415093&lt;/D&gt;&lt;D xsi:type="xsd:double"&gt;-2.1276593&lt;/D&gt;&lt;D xsi:type="xsd:double"&gt;6.458223&lt;/D&gt;&lt;D xsi:type="xsd:double"&gt;1.0768414&lt;/D&gt;&lt;D xsi:type="xsd:double"&gt;-3.8740873&lt;/D&gt;&lt;D xsi:type="xsd:double"&gt;-8.513856&lt;/D&gt;&lt;D xsi:type="xsd:double"&gt;29.350222&lt;/D&gt;&lt;D xsi:type="xsd:double"&gt;12.899113&lt;/D&gt;&lt;D xsi:type="xsd:double"&gt;-9.164542&lt;/D&gt;&lt;D xsi:type="xsd:double"&gt;5.3813577&lt;/D&gt;&lt;D xsi:type="xsd:double"&gt;6.8757534&lt;/D&gt;&lt;D xsi:type="xsd:double"&gt;7.5244546&lt;/D&gt;&lt;D xsi:type="xsd:double"&gt;-0.9797096&lt;/D&gt;&lt;D xsi:type="xsd:double"&gt;0.6713748&lt;/D&gt;&lt;D xsi:type="xsd:double"&gt;-4.071605&lt;/D&gt;&lt;D xsi:type="xsd:double"&gt;5.0493956&lt;/D&gt;&lt;D xsi:type="xsd:double"&gt;-5.99094&lt;/D&gt;&lt;D xsi:type="xsd:double"&gt;6.520939&lt;/D&gt;&lt;D xsi:type="xsd:double"&gt;-11.234778&lt;/D&gt;&lt;D xsi:type="xsd:double"&gt;5.1332235&lt;/D&gt;&lt;D xsi:type="xsd:double"&gt;6.6032767&lt;/D&gt;&lt;D xsi:type="xsd:double"&gt;-3.2154322&lt;/D&gt;&lt;D xsi:type="xsd:double"&gt;-2.8792918&lt;/D&gt;&lt;D xsi:type="xsd:double"&gt;3.2687187&lt;/D&gt;&lt;D xsi:type="xsd:double"&gt;-2.0610929&lt;/D&gt;&lt;D xsi:type="xsd:double"&gt;-11.424279&lt;/D&gt;&lt;D xsi:type="xsd:double"&gt;1.2760758&lt;/D&gt;&lt;D xsi:type="xsd:double"&gt;1.0079741&lt;/D&gt;&lt;D xsi:type="xsd:double"&gt;-11.060291&lt;/D&gt;&lt;D xsi:type="xsd:double"&gt;12.716234&lt;/D&gt;&lt;D xsi:type="xsd:double"&gt;7.424307&lt;/D&gt;&lt;D xsi:type="xsd:double"&gt;3.8609982&lt;/D&gt;&lt;D xsi:type="xsd:double"&gt;14.269197&lt;/D&gt;&lt;D xsi:type="xsd:double"&gt;8.678246&lt;/D&gt;&lt;D xsi:type="xsd:double"&gt;-9.060198&lt;/D&gt;&lt;D xsi:type="xsd:double"&gt;5.808842&lt;/D&gt;&lt;D xsi:type="xsd:double"&gt;10.533035&lt;/D&gt;&lt;D xsi:type="xsd:double"&gt;4.5913935&lt;/D&gt;&lt;D xsi:type="xsd:double"&gt;8.363235&lt;/D&gt;&lt;D xsi:type="xsd:double"&gt;-2.9728353&lt;/D&gt;&lt;D xsi:type="xsd:double"&gt;-12.810362&lt;/D&gt;&lt;D xsi:type="xsd:double"&gt;0.78765154&lt;/D&gt;&lt;D xsi:type="xsd:double"&gt;12.052894&lt;/D&gt;&lt;D xsi:type="xsd:double"&gt;1.396811&lt;/D&gt;&lt;D xsi:type="xsd:double"&gt;4.723346&lt;/D&gt;&lt;D xsi:type="xsd:double"&gt;3.1443357&lt;/D&gt;&lt;D xsi:type="xsd:double"&gt;-0.024992228&lt;/D&gt;&lt;/FQL&gt;&lt;FQL&gt;&lt;Q&gt;EZA^FG_TOTAL_RETURNC(-10AY,0,AM)&lt;/Q&gt;&lt;R&gt;121&lt;/R&gt;&lt;C&gt;1&lt;/C&gt;&lt;D xsi:type="xsd:double"&gt;6.854391&lt;/D&gt;&lt;D xsi:type="xsd:double"&gt;0.617373&lt;/D&gt;&lt;D xsi:type="xsd:double"&gt;3.2325745&lt;/D&gt;&lt;D xsi:type="xsd:double"&gt;1.2713075&lt;/D&gt;&lt;D xsi:type="xsd:double"&gt;3.65448&lt;/D&gt;&lt;D xsi:type="xsd:double"&gt;-0.45986772&lt;/D&gt;&lt;D xsi:type="xsd:double"&gt;-9.0018215&lt;/D&gt;&lt;D xsi:type="xsd:double"&gt;4.461539&lt;/D&gt;&lt;D xsi:type="xsd:double"&gt;0.26509762&lt;/D&gt;&lt;D xsi:type="xsd:double"&gt;-3.7384093&lt;/D&gt;&lt;D xsi:type="xsd:double"&gt;5.6886673&lt;/D&gt;&lt;D xsi:type="xsd:double"&gt;0.1316309&lt;/D&gt;&lt;D xsi:type="xsd:double"&gt;-2.994442&lt;/D&gt;&lt;D xsi:type="xsd:double"&gt;9.305811&lt;/D&gt;&lt;D xsi:type="xsd:double"&gt;-9.133488&lt;/D&gt;&lt;D xsi:type="xsd:double"&gt;0.15209913&lt;/D&gt;&lt;D xsi:type="xsd:double"&gt;-6.6259565&lt;/D&gt;&lt;D xsi:type="xsd:double"&gt;-6.540221&lt;/D&gt;&lt;D xsi:type="xsd:double"&gt;-10.111963&lt;/D&gt;&lt;D xsi:type="xsd:double"&gt;12.436748&lt;/D&gt;&lt;D xsi:type="xsd:double"&gt;-7.2875204&lt;/D&gt;&lt;D xsi:type="xsd:double"&gt;-7.6098323&lt;/D&gt;&lt;D xsi:type="xsd:double"&gt;-11.291647&lt;/D&gt;&lt;D xsi:type="xsd:double"&gt;1.9476056&lt;/D&gt;&lt;D xsi:type="xsd:double"&gt;15.055716&lt;/D&gt;&lt;D xsi:type="xsd:double"&gt;9.58687&lt;/D&gt;&lt;D xsi:type="xsd:double"&gt;-9.07287&lt;/D&gt;&lt;D xsi:type="xsd:double"&gt;0.37851334&lt;/D&gt;&lt;D xsi:type="xsd:double"&gt;16.513943&lt;/D&gt;&lt;D xsi:type="xsd:double"&gt;-3.8448095&lt;/D&gt;&lt;D xsi:type="xsd:double"&gt;3.9440155&lt;/D&gt;&lt;D xsi:type="xsd:double"&gt;-6.9242835&lt;/D&gt;&lt;D xsi:type="xsd:double"&gt;-1.4653385&lt;/D&gt;&lt;D xsi:type="xsd:double"&gt;-0.2655089&lt;/D&gt;&lt;D xsi:type="xsd:double"&gt;6.473422&lt;/D&gt;&lt;D xsi:type="xsd:double"&gt;-0.19963384&lt;/D&gt;&lt;D xsi:type="xsd:double"&gt;5.91017&lt;/D&gt;&lt;D xsi:type="xsd:double"&gt;0.41208267&lt;/D&gt;&lt;D xsi:type="xsd:double"&gt;6.190145&lt;/D&gt;&lt;D xsi:type="xsd:double"&gt;-6.3620625&lt;/D&gt;&lt;D xsi:type="xsd:double"&gt;6.1383724&lt;/D&gt;&lt;D xsi:type="xsd:double"&gt;2.41791&lt;/D&gt;&lt;D xsi:type="xsd:double"&gt;-7.401496&lt;/D&gt;&lt;D xsi:type="xsd:double"&gt;2.5839806&lt;/D&gt;&lt;D xsi:type="xsd:double"&gt;8.329142&lt;/D&gt;&lt;D xsi:type="xsd:double"&gt;8.071125&lt;/D&gt;&lt;D xsi:type="xsd:double"&gt;10.004354&lt;/D&gt;&lt;D xsi:type="xsd:double"&gt;-6.08055&lt;/D&gt;&lt;D xsi:type="xsd:double"&gt;-5.072874&lt;/D&gt;&lt;D xsi:type="xsd:double"&gt;-0.8414507&lt;/D&gt;&lt;D xsi:type="xsd:double"&gt;-4.049426&lt;/D&gt;&lt;D xsi:type="xsd:double"&gt;-12.590658&lt;/D&gt;&lt;D xsi:type="xsd:double"&gt;8.309305&lt;/D&gt;&lt;D xsi:type="xsd</t>
        </r>
      </text>
    </comment>
    <comment ref="A8" authorId="0" shapeId="0" xr:uid="{55D67447-52BB-48AD-ACE8-7CB7502B74B4}">
      <text>
        <r>
          <rPr>
            <b/>
            <sz val="9"/>
            <color indexed="81"/>
            <rFont val="Tahoma"/>
            <family val="2"/>
          </rPr>
          <t>:double"&gt;-2.7625203&lt;/D&gt;&lt;D xsi:type="xsd:double"&gt;-8.180725&lt;/D&gt;&lt;D xsi:type="xsd:double"&gt;-9.990681&lt;/D&gt;&lt;D xsi:type="xsd:double"&gt;14.661419&lt;/D&gt;&lt;D xsi:type="xsd:double"&gt;-6.7144337&lt;/D&gt;&lt;D xsi:type="xsd:double"&gt;9.394777&lt;/D&gt;&lt;D xsi:type="xsd:double"&gt;-2.9289484&lt;/D&gt;&lt;D xsi:type="xsd:double"&gt;-4.507351&lt;/D&gt;&lt;D xsi:type="xsd:double"&gt;10.649502&lt;/D&gt;&lt;D xsi:type="xsd:double"&gt;-12.32152&lt;/D&gt;&lt;D xsi:type="xsd:double"&gt;12.685156&lt;/D&gt;&lt;D xsi:type="xsd:double"&gt;-3.0363977&lt;/D&gt;&lt;D xsi:type="xsd:double"&gt;-12.393886&lt;/D&gt;&lt;D xsi:type="xsd:double"&gt;3.143847&lt;/D&gt;&lt;D xsi:type="xsd:double"&gt;7.9749465&lt;/D&gt;&lt;D xsi:type="xsd:double"&gt;-3.3836067&lt;/D&gt;&lt;D xsi:type="xsd:double"&gt;8.743631&lt;/D&gt;&lt;D xsi:type="xsd:double"&gt;-7.7109933&lt;/D&gt;&lt;D xsi:type="xsd:double"&gt;-11.666668&lt;/D&gt;&lt;D xsi:type="xsd:double"&gt;-30.114197&lt;/D&gt;&lt;D xsi:type="xsd:double"&gt;11.261106&lt;/D&gt;&lt;D xsi:type="xsd:double"&gt;8.397198&lt;/D&gt;&lt;D xsi:type="xsd:double"&gt;6.182599&lt;/D&gt;&lt;D xsi:type="xsd:double"&gt;12.259889&lt;/D&gt;&lt;D xsi:type="xsd:double"&gt;-2.3653805&lt;/D&gt;&lt;D xsi:type="xsd:double"&gt;-6.520617&lt;/D&gt;&lt;D xsi:type="xsd:double"&gt;1.6818285&lt;/D&gt;&lt;D xsi:type="xsd:double"&gt;16.323208&lt;/D&gt;&lt;D xsi:type="xsd:double"&gt;6.2060833&lt;/D&gt;&lt;D xsi:type="xsd:double"&gt;2.7434826&lt;/D&gt;&lt;D xsi:type="xsd:double"&gt;2.915001&lt;/D&gt;&lt;D xsi:type="xsd:double"&gt;6.5297365&lt;/D&gt;&lt;D xsi:type="xsd:double"&gt;4.586971&lt;/D&gt;&lt;D xsi:type="xsd:double"&gt;3.0273676&lt;/D&gt;&lt;D xsi:type="xsd:double"&gt;-7.899624&lt;/D&gt;&lt;D xsi:type="xsd:double"&gt;-1.7956614&lt;/D&gt;&lt;D xsi:type="xsd:double"&gt;1.4711976&lt;/D&gt;&lt;D xsi:type="xsd:double"&gt;-4.2667747&lt;/D&gt;&lt;D xsi:type="xsd:double"&gt;3.7645936&lt;/D&gt;&lt;D xsi:type="xsd:double"&gt;-11.530441&lt;/D&gt;&lt;D xsi:type="xsd:double"&gt;9.938156&lt;/D&gt;&lt;D xsi:type="xsd:double"&gt;4.5267463&lt;/D&gt;&lt;D xsi:type="xsd:double"&gt;9.117281&lt;/D&gt;&lt;D xsi:type="xsd:double"&gt;4.538548&lt;/D&gt;&lt;D xsi:type="xsd:double"&gt;-13.169843&lt;/D&gt;&lt;D xsi:type="xsd:double"&gt;0.18827915&lt;/D&gt;&lt;D xsi:type="xsd:double"&gt;-7.7520313&lt;/D&gt;&lt;D xsi:type="xsd:double"&gt;-0.78685284&lt;/D&gt;&lt;D xsi:type="xsd:double"&gt;-0.6298125&lt;/D&gt;&lt;D xsi:type="xsd:double"&gt;-12.206566&lt;/D&gt;&lt;D xsi:type="xsd:double"&gt;2.9411674&lt;/D&gt;&lt;D xsi:type="xsd:double"&gt;13.714277&lt;/D&gt;&lt;D xsi:type="xsd:double"&gt;-0.69841146&lt;/D&gt;&lt;D xsi:type="xsd:double"&gt;7.6599717&lt;/D&gt;&lt;D xsi:type="xsd:double"&gt;-11.106289&lt;/D&gt;&lt;D xsi:type="xsd:double"&gt;2.4890184&lt;/D&gt;&lt;D xsi:type="xsd:double"&gt;2.261901&lt;/D&gt;&lt;D xsi:type="xsd:double"&gt;-12.665897&lt;/D&gt;&lt;D xsi:type="xsd:double"&gt;7.2952986&lt;/D&gt;&lt;D xsi:type="xsd:double"&gt;13.725985&lt;/D&gt;&lt;D xsi:type="xsd:double"&gt;-9.7355&lt;/D&gt;&lt;D xsi:type="xsd:double"&gt;-6.870234&lt;/D&gt;&lt;D xsi:type="xsd:double"&gt;-2.0623982&lt;/D&gt;&lt;D xsi:type="xsd:double"&gt;10.853136&lt;/D&gt;&lt;D xsi:type="xsd:double"&gt;0.9521842&lt;/D&gt;&lt;D xsi:type="xsd:double"&gt;-3.1997979&lt;/D&gt;&lt;D xsi:type="xsd:double"&gt;-6.8887177&lt;/D&gt;&lt;D xsi:type="xsd:double"&gt;6.1517477&lt;/D&gt;&lt;/FQL&gt;&lt;FQL&gt;&lt;Q&gt;EWZ^FG_TOTAL_RETURNC(-10AY,0,AM)&lt;/Q&gt;&lt;R&gt;121&lt;/R&gt;&lt;C&gt;1&lt;/C&gt;&lt;D xsi:type="xsd:double"&gt;9.439028&lt;/D&gt;&lt;D xsi:type="xsd:double"&gt;4.7024727&lt;/D&gt;&lt;D xsi:type="xsd:double"&gt;1.4261484&lt;/D&gt;&lt;D xsi:type="xsd:double"&gt;2.9826403&lt;/D&gt;&lt;D xsi:type="xsd:double"&gt;6.256497&lt;/D&gt;&lt;D xsi:type="xsd:double"&gt;3.2081366&lt;/D&gt;&lt;D xsi:type="xsd:double"&gt;-11.883998&lt;/D&gt;&lt;D xsi:type="xsd:double"&gt;-11.185205&lt;/D&gt;&lt;D xsi:type="xsd:double"&gt;1.356256&lt;/D&gt;&lt;D xsi:type="xsd:double"&gt;-11.7660885&lt;/D&gt;&lt;D xsi:type="xsd:double"&gt;-1.4250517&lt;/D&gt;&lt;D xsi:type="xsd:double"&gt;-1.6402543&lt;/D&gt;&lt;D xsi:type="xsd:double"&gt;-14.38666&lt;/D&gt;&lt;D xsi:type="xsd:double"&gt;21.62429&lt;/D&gt;&lt;D xsi:type="xsd:double"&gt;-9.989142&lt;/D&gt;&lt;D xsi:type="xsd:double"&gt;1.6287565&lt;/D&gt;&lt;D xsi:type="xsd:double"&gt;-13.754535&lt;/D&gt;&lt;D xsi:type="xsd:double"&gt;-11.005962&lt;/D&gt;&lt;D xsi:type="xsd:double"&gt;-18.70815&lt;/D&gt;&lt;D xsi:type="xsd:double"&gt;11.240303&lt;/D&gt;&lt;D xsi:type="xsd:double"&gt;1.6550541&lt;/D&gt;&lt;D xsi:type="xsd:double"&gt;-5.896938&lt;/D&gt;&lt;D xsi:type="xsd:double"&gt;-14.871084&lt;/D&gt;&lt;D xsi:type="xsd:double"&gt;8.220661&lt;/D&gt;&lt;D xsi:type="xsd:double"&gt;33.333336&lt;/D&gt;&lt;D xsi:type="xsd:double"&gt;9.782612&lt;/D&gt;&lt;D xsi:type="xsd:double"&gt;-11.915332&lt;/D&gt;&lt;D xsi:type="xsd:double"&gt;11.406016&lt;/D&gt;&lt;D xsi:type="xsd:double"&gt;12.933755&lt;/D&gt;&lt;D xsi:type="xsd:double"&gt;2.3587823&lt;/D&gt;&lt;D xsi:type="xsd:double"&gt;4.6998143&lt;/D&gt;&lt;D xsi:type="xsd:double"&gt;8.28265&lt;/D&gt;&lt;D xsi:type="xsd:double"&gt;-9.307301&lt;/D&gt;&lt;D xsi:type="xsd:double"&gt;-1.334697&lt;/D&gt;&lt;D xsi:type="xsd:double"&gt;14.315975&lt;/D&gt;&lt;D xsi:type="xsd:double"&gt;-0.10590553&lt;/D&gt;&lt;D xsi:type="xsd:double"&gt;-1.5107334&lt;/D&gt;&lt;D xsi:type="xsd:double"&gt;0.026905537&lt;/D&gt;&lt;D xsi:type="xsd:double"&gt;-4.492867&lt;/D&gt;&lt;D xsi:type="xsd:double"&gt;-3.531456&lt;/D&gt;&lt;D xsi:type="xsd:double"&gt;10.100115&lt;/D&gt;&lt;D xsi:type="xsd:double"&gt;7.1944475&lt;/D&gt;&lt;D xsi:type="xsd:double"&gt;2.2205591&lt;/D&gt;&lt;D xsi:type="xsd:double"&gt;1.4156699&lt;/D&gt;&lt;D xsi:type="xsd:double"&gt;-1.3237059&lt;/D&gt;&lt;D xsi:type="xsd:double"&gt;-0.6328523&lt;/D&gt;&lt;D xsi:type="xsd:double"&gt;17.415035&lt;/D&gt;&lt;D xsi:type="xsd:double"&gt;-3.9087296&lt;/D&gt;&lt;D xsi:type="xsd:double"&gt;-4.2656064&lt;/D&gt;&lt;D xsi:type="xsd:double"&gt;-1.1024356&lt;/D&gt;&lt;D xsi:type="xsd:double"&gt;-13.492805&lt;/D&gt;&lt;D xsi:type="xsd:double"&gt;-13.000089&lt;/D&gt;&lt;D xsi:type="xsd:double"&gt;15.177166&lt;/D&gt;&lt;D xsi:type="xsd:double"&gt;-12.360472&lt;/D&gt;&lt;D xsi:type="xsd:double"&gt;4.7840953&lt;/D&gt;&lt;D xsi:type="xsd:double"&gt;18.707382&lt;/D&gt;&lt;D xsi:type="xsd:double"&gt;-0.5744219&lt;/D&gt;&lt;D xsi:type="xsd:double"&gt;-2.886647&lt;/D&gt;&lt;D xsi:type="xsd:double"&gt;12.5787735&lt;/D&gt;&lt;D xsi:type="xsd:double"&gt;0.3032446&lt;/D&gt;&lt;D xsi:type="xsd:double"&gt;-5.3953466&lt;/D&gt;&lt;D xsi:type="xsd:double"&gt;1.4011741&lt;/D&gt;&lt;D xsi:type="xsd:double"&gt;-2.3515165&lt;/D&gt;&lt;D xsi:type="xsd:double"&gt;9.9224205&lt;/D&gt;&lt;D xsi:type="xsd:double"&gt;3.9341211&lt;/D&gt;&lt;D xsi:type="xsd:double"&gt;-13.160211&lt;/D&gt;&lt;D xsi:type="xsd:double"&gt;7.01977&lt;/D&gt;&lt;D xsi:type="xsd:double"&gt;6.8671584&lt;/D&gt;&lt;D xsi:type="xsd:double"&gt;-6.7139444&lt;/D&gt;&lt;D xsi:type="xsd:double"&gt;13.799513&lt;/D&gt;&lt;D xsi:type="xsd:double"&gt;-3.0557692&lt;/D&gt;&lt;D xsi:type="xsd:double"&gt;-16.18964&lt;/D&gt;&lt;D xsi:type="xsd:double"&gt;-37.982273&lt;/D&gt;&lt;D xsi:type="xsd:double"&gt;3.2366514&lt;/D&gt;&lt;D xsi:type="xsd:double"&gt;9.6498375&lt;/D&gt;&lt;D xsi:type="xsd:double"&gt;5.983269&lt;/D&gt;&lt;D xsi:type="xsd:double"&gt;17.340422&lt;/D&gt;&lt;D xsi:type="xsd:double"&gt;-6.648535&lt;/D&gt;&lt;D xsi:type="xsd:double"&gt;-11.103916&lt;/D&gt;&lt;D xsi:type="xsd:double"&gt;-1.0560751&lt;/D&gt;&lt;D xsi:type="xsd:double"&gt;25.248432&lt;/D&gt;&lt;D xsi:type="xsd:double"&gt;8.994091&lt;/D&gt;&lt;D xsi:type="xsd:double"&gt;-3.5859823&lt;/D&gt;&lt;D xsi:type="xsd:double"&gt;-10.115528&lt;/D&gt;&lt;D xsi:type="xsd:double"&gt;1.5987515&lt;/D&gt;&lt;D xsi:type="xsd:double"&gt;13.020682&lt;/D&gt;&lt;D xsi:type="xsd:double"&gt;6.224406&lt;/D&gt;&lt;D xsi:type="xsd:double"&gt;7.4283004&lt;/D&gt;&lt;D xsi:type="xsd:double"&gt;-3.7891626&lt;/D&gt;&lt;D xsi:type="xsd:double"&gt;-6.639743&lt;/D&gt;&lt;D xsi:type="xsd:double"&gt;-13.115191&lt;/D&gt;&lt;D xsi:type="xsd:double"&gt;-6.3492117&lt;/D&gt;&lt;D xsi:type="xsd:double"&gt;-2.359593&lt;/D&gt;&lt;D xsi:type="xsd:double"&gt;1.7046094&lt;/D&gt;&lt;D xsi:type="xsd:double"&gt;12.170828&lt;/D&gt;&lt;D xsi:type="xsd:double"&gt;5.585873&lt;/D&gt;&lt;D xsi:type="xsd:double"&gt;13.712382&lt;/D&gt;&lt;D xsi:type="xsd:double"&gt;-10.588241&lt;/D&gt;&lt;D xsi:type="xsd:double"&gt;6.818187&lt;/D&gt;&lt;D xsi:type="xsd:double"&gt;-18.876802&lt;/D&gt;&lt;D xsi:type="xsd:double"&gt;4.229939&lt;/D&gt;&lt;D xsi:type="xsd:double"&gt;11.030173&lt;/D&gt;&lt;D xsi:type="xsd:double"&gt;-8.434862&lt;/D&gt;&lt;D xsi:type="xsd:double"&gt;7.301271&lt;/D&gt;&lt;D xsi:type="xsd:double"&gt;-5.7233753&lt;/D&gt;&lt;D xsi:type="xsd:double"&gt;3.1642437&lt;/D&gt;&lt;D xsi:type="xsd:double"&gt;4.9261093&lt;/D&gt;&lt;D xsi:type="xsd:double"&gt;-8.551306&lt;/D&gt;&lt;D xsi:type="xsd:double"&gt;-2.1635473&lt;/D&gt;&lt;D xsi:type="xsd:double"&gt;5.9595227&lt;/D&gt;&lt;D xsi:type="xsd:double"&gt;5.907321&lt;/D&gt;&lt;D xsi:type="xsd:double"&gt;8.579838&lt;/D&gt;&lt;D xsi:type="xsd:double"&gt;5.2316427&lt;/D&gt;&lt;D xsi:type="xsd:double"&gt;-5.091339&lt;/D&gt;&lt;D xsi:type="xsd:double"&gt;-3.8813531&lt;/D&gt;&lt;D xsi:type="xsd:double"&gt;-1.7399848&lt;/D&gt;&lt;D xsi:type="xsd:double"&gt;13.9993305&lt;/D&gt;&lt;D xsi:type="xsd:double"&gt;6.620884&lt;/D&gt;&lt;D xsi:type="xsd:double"&gt;-4.955858&lt;/D&gt;&lt;D xsi:type="xsd:double"&gt;-0.05993247&lt;/D&gt;&lt;D xsi:type="xsd:double"&gt;-2.7886093&lt;/D&gt;&lt;/FQL&gt;&lt;FQL&gt;&lt;Q&gt;EWY^FG_TOTAL_RETURNC(-10AY,0,AM)&lt;/Q&gt;&lt;R&gt;121&lt;/R&gt;&lt;C&gt;1&lt;/C&gt;&lt;D xsi:type="xsd:double"&gt;0.08186102&lt;/D&gt;&lt;D xsi:type="xsd:double"&gt;2.813673&lt;/D&gt;&lt;D xsi:type="xsd:double"&gt;3.675425&lt;/D&gt;&lt;D xsi:type="xsd:double"&gt;-0.29159188&lt;/D&gt;&lt;D xsi:type="xsd:double"&gt;1.8008232&lt;/D&gt;&lt;D xsi:type="xsd:double"&gt;0.786221&lt;/D&gt;&lt;D xsi:type="xsd:double"&gt;-7.2007236&lt;/D&gt;&lt;D xsi:type="xsd:double"&gt;-5.528617&lt;/D&gt;&lt;D xsi:type="xsd:double"&gt;-2.6694&lt;/D&gt;&lt;D xsi:type="xsd:double"&gt;-0.5785525&lt;/D&gt;&lt;D xsi:type="xsd:double"&gt;2.0937681&lt;/D&gt;&lt;D xsi:type="xsd:double"&gt;-0.73619485&lt;/D&gt;&lt;D xsi:type="xsd:double"&gt;1.2184381&lt;/D&gt;&lt;D xsi:type="xsd:double"&gt;9.630144&lt;/D&gt;&lt;D xsi:type="xsd:double"&gt;-7.9726276&lt;/D&gt;&lt;D xsi:type="xsd:double"&gt;-3.544879&lt;/D&gt;&lt;D xsi:type="xsd:double"&gt;-7.368231&lt;/D&gt;&lt;D xsi:type="xsd:double"&gt;-7.122117&lt;/D&gt;&lt;D xsi:type="xsd:double"&gt;-1.9587457&lt;/D&gt;&lt;D xsi:type="xsd:double"&gt;14.452707&lt;/D&gt;&lt;D xsi:type="xsd:double"&gt;-0.8170843&lt;/D&gt;&lt;D xsi:type="xsd:double"&gt;-3.0710936&lt;/D&gt;&lt;D xsi:type="xsd:double"&gt;-6.56516&lt;/D&gt;&lt;D xsi:type="xsd:double"&gt;-2.0105839&lt;/D&gt;&lt;D xsi:type="xsd:double"&gt;11.403894&lt;/D&gt;&lt;D xsi:type="xsd:double"&gt;2.4621844&lt;/D&gt;&lt;D xsi:type="xsd:double"&gt;-5.7899656&lt;/D&gt;&lt;D xsi:type="xsd:double"&gt;1.4059067&lt;/D&gt;&lt;D xsi:type="xsd:double"&gt;8.496725&lt;/D&gt;&lt;D xsi:type="xsd:double"&gt;2.610445&lt;/D&gt;&lt;D xsi:type="xsd:double"&gt;4.305291&lt;/D&gt;&lt;D xsi:type="xsd:double"&gt;-5.764967&lt;/D&gt;&lt;D xsi:type="xsd:double"&gt;-4.018104&lt;/D&gt;&lt;D xsi:type="xsd:double"&gt;1.1334062&lt;/D&gt;&lt;D xsi:type="xsd:double"&gt;7.944894&lt;/D&gt;&lt;D xsi:type="xsd:double"&gt;2.3776293&lt;/D&gt;&lt;D xsi:type="xsd:double"&gt;6.557381&lt;/D&gt;&lt;D xsi:type="xsd:double"&gt;-0.48077703&lt;/D&gt;&lt;D xsi:type="xsd:double"&gt;10.209346&lt;/D&gt;&lt;D xsi:type="xsd:double"&gt;-0.40911436&lt;/D&gt;&lt;D xsi:type="xsd:double"&gt;2.1713495&lt;/D&gt;&lt;D xsi:type="xsd:double"&gt;-0.77542067&lt;/D&gt;&lt;D xsi:type="xsd:double"&gt;-1.505065&lt;/D&gt;&lt;D xsi:type="xsd:double"&gt;8.022332&lt;/D&gt;&lt;D xsi:type="xsd:double"&gt;4.2437434&lt;/D&gt;&lt;D xsi:type="xsd:double"&gt;0.501287&lt;/D&gt;&lt;D xsi:type="xsd:double"&gt;5.6825757&lt;/D&gt;&lt;D xsi:type="xsd:double"&gt;-8.79302&lt;/D&gt;&lt;D xsi:type="xsd:double"&gt;2.4275184&lt;/D&gt;&lt;D xsi:type="xsd:double"&gt;3.0471325&lt;/D&gt;&lt;D xsi:type="xsd:double"&gt;-2.589029&lt;/D&gt;&lt;D xsi:type="xsd:double"&gt;-9.76795&lt;/D&gt;&lt;D xsi:type="xsd:double"&gt;-0.4485607&lt;/D&gt;&lt;D xsi:type="xsd:double"&gt;1.2165785&lt;/D&gt;&lt;D xsi:type="xsd:double"&gt;1.3058305&lt;/D&gt;&lt;D xsi:type="xsd:double"&gt;-15.497285&lt;/D&gt;&lt;D xsi:type="xsd:double"&gt;7.228291&lt;/D&gt;&lt;D xsi:type="xsd:double"&gt;-3.0549824&lt;/D&gt;&lt;D xsi:type="xsd:double"&gt;6.3376665&lt;/D&gt;&lt;D xsi:type="xsd:double"&gt;0.07946491&lt;/D&gt;&lt;D xsi:type="xsd:double"&gt;-3.6366522&lt;/D&gt;&lt;D xsi:type="xsd:double"&gt;0.741601&lt;/D&gt;&lt;D xsi:type="xsd:double"&gt;-9.275317&lt;/D&gt;&lt;D xsi:type="xsd:double"&gt;7.951677&lt;/D&gt;&lt;D xsi:type="xsd:double"&gt;-4.576582&lt;/D&gt;&lt;D xsi:type="xsd:double"&gt;-8.296871&lt;/D&gt;&lt;D xsi:type="xsd:double"&gt;5.8026314&lt;/D&gt;&lt;D xsi:type="xsd:double"&gt;7.414758&lt;/D&gt;&lt;D xsi:type="xsd:double"&gt;0.47026873&lt;/D&gt;&lt;D xsi:type="xsd:double"&gt;6.728339&lt;/D&gt;&lt;D xsi:type="xsd:double"&gt;-2.9284716&lt;/D&gt;&lt;D xsi:type="xsd:double"&gt;-9.396637&lt;/D&gt;&lt;D xsi:type="xsd:double"&gt;-17.558224&lt;/D&gt;&lt;D xsi:type="xsd:double"&gt;13.109684&lt;/D&gt;&lt;D xsi:type="xsd:double"&gt;2.673173&lt;/D&gt;&lt;D xsi:type="xsd:double"&gt;8.4568615&lt;/D&gt;&lt;D xsi:type="xsd:double"&gt;5.537057&lt;/D&gt;&lt;D xsi:type="xsd:double"&gt;7.305324&lt;/D&gt;&lt;D xsi:type="xsd:double"&gt;-0.43323636&lt;/D&gt;&lt;D xsi:type="xsd:double"&gt;2.6107192&lt;/D&gt;&lt;D xsi:type="xsd:double"&gt;17.916107&lt;/D&gt;&lt;D xsi:type="xsd:double"&gt;7.3369026&lt;/D&gt;&lt;D xsi:type="xsd:double"&gt;11.093688&lt;/D&gt;&lt;D xsi:type="xsd:double"&gt;-4.515356&lt;/D&gt;&lt;D xsi:type="xsd:double"&gt;1.3299942&lt;/D&gt;&lt;D xsi:type="xsd:double"&gt;4.20686&lt;/D&gt;&lt;D xsi:type="xsd:double"&gt;-0.925827&lt;/D&gt;&lt;D xsi:type="xsd:double"&gt;1.5321136&lt;/D&gt;&lt;D xsi:type="xsd:double"&gt;-3.7243187&lt;/D&gt;&lt;D xsi:type="xsd:double"&gt;-4.7354403&lt;/D&gt;&lt;D xsi:type="xsd:double"&gt;-5.4842415&lt;/D&gt;&lt;D xsi:type="xsd:double"&gt;0.11110306&lt;/D&gt;&lt;D xsi:type="xsd:double"&gt;-6.572938&lt;/D&gt;&lt;D xsi:type="xsd:double"&gt;6.26359&lt;/D&gt;&lt;D xsi:type="xsd:double"&gt;-10.417461&lt;/D&gt;&lt;D xsi:type="xsd:double"&gt;2.5637507&lt;/D&gt;&lt;D xsi:type="xsd:double"&gt;-2.1129787&lt;/D&gt;&lt;D xsi:type="xsd:double"&gt;-6.391084&lt;/D&gt;&lt;D xsi:type="xsd:double"&gt;1.8839478&lt;/D&gt;&lt;D xsi:type="xsd:double"&gt;-12.633133&lt;/D&gt;&lt;D xsi:type="xsd:double"&gt;2.472055&lt;/D&gt;&lt;D xsi:type="xsd:double"&gt;-4.3456736&lt;/D&gt;&lt;D xsi:type="xsd:double"&gt;-14.73484&lt;/D&gt;&lt;D xsi:type="xsd:double"&gt;4.9837947&lt;/D&gt;&lt;D xsi:type="xsd:double"&gt;9.687376&lt;/D&gt;&lt;D xsi:type="xsd:double"&gt;0.7877946&lt;/D&gt;&lt;D xsi:type="xsd:double"&gt;15.544963&lt;/D&gt;&lt;D xsi:type="xsd:double"&gt;-10.5641365&lt;/D&gt;&lt;D xsi:type="xsd:double"&gt;2.6153803&lt;/D&gt;&lt;D xsi:type="xsd:double"&gt;1.0661364&lt;/D&gt;&lt;D xsi:type="xsd:double"&gt;4.005277&lt;/D&gt;&lt;D xsi:type="xsd:double"&gt;0.28526783&lt;/D&gt;&lt;D xsi:type="xsd:double"&gt;6.652975&lt;/D&gt;&lt;D xsi:type="xsd:double"&gt;-7.37887&lt;/D&gt;&lt;D xsi:type="xsd:double"&gt;-5.1831665&lt;/D&gt;&lt;D xsi:type="xsd:double"&gt;-7.811713&lt;/D&gt;&lt;D xsi:type="xsd:double"&gt;16.19693&lt;/D&gt;&lt;D xsi:type="xsd:double"&gt;6.640148&lt;/D&gt;&lt;D xsi:type="xsd:double"&gt;-9.821165&lt;/D&gt;&lt;D xsi:type="xsd:double"&gt;7.8151345&lt;/D&gt;&lt;D xsi:type="xsd:double"&gt;4.6141863&lt;/D&gt;&lt;/FQL&gt;&lt;FQL&gt;&lt;Q&gt;EWW^FG_TOTAL_RETURNC(-10AY,0,AM)&lt;/Q&gt;&lt;R&gt;121&lt;/R&gt;&lt;C&gt;1&lt;/C&gt;&lt;D xsi:type="xsd:double"&gt;4.5921803&lt;/D&gt;&lt;D xsi:type="xsd:double"&gt;-0.26946068&lt;/D&gt;&lt;D xsi:type="xsd:double"&gt;6.293702&lt;/D&gt;&lt;D xsi:type="xsd:double"&gt;1.2106538&lt;/D&gt;&lt;D xsi:type="xsd:double"&gt;4.935527&lt;/D&gt;&lt;D xsi:type="xsd:double"&gt;1.1440635&lt;/D&gt;&lt;D xsi:type="xsd:double"&gt;-4.4686437&lt;/D&gt;&lt;D xsi:type="xsd:double"&gt;-1.4763951&lt;/D&gt;&lt;D xsi:type="xsd:double"&gt;-3.0712187&lt;/D&gt;&lt;D xsi:type="xsd:double"&gt;-8.475208&lt;/D&gt;&lt;D xsi:type="xsd:double"&gt;-1.1643589&lt;/D&gt;&lt;D xsi:type="xsd:double"&gt;2.8000712&lt;/D&gt;&lt;D xsi:type="xsd:double"&gt;-3.4047484&lt;/D&gt;&lt;D xsi:type="xsd:double"&gt;3.662312&lt;/D&gt;&lt;D xsi:type="xsd:double"&gt;-2.3055196&lt;/D&gt;&lt;D xsi:type="xsd:double"&gt;-0.19340515&lt;/D&gt;&lt;D xsi:type="xsd:double"&gt;-6.0304937&lt;/D&gt;&lt;D xsi:type="xsd:double"&gt;-4.412031&lt;/D&gt;&lt;D xsi:type="xsd:double"&gt;-4.520309&lt;/D&gt;&lt;D xsi:type="xsd:double"&gt;9.208941&lt;/D&gt;&lt;D xsi:type="xsd:double"&gt;-0.7499516&lt;/D&gt;&lt;D xsi:type="xsd:double"&gt;-5.498356&lt;/D&gt;&lt;D xsi:type="xsd:double"&gt;-7.993853&lt;/D&gt;&lt;D xsi:type="xsd:double"&gt;2.9253483&lt;/D&gt;&lt;D xsi:type="xsd:double"&gt;10.574711&lt;/D&gt;&lt;D xsi:type="xsd:double"&gt;0.9261012&lt;/D&gt;&lt;D xsi:type="xsd:double"&gt;-5.3370833&lt;/D&gt;&lt;D xsi:type="xsd:double"&gt;-4.6155634&lt;/D&gt;&lt;D xsi:type="xsd:double"&gt;3.9026499&lt;/D&gt;&lt;D xsi:type="xsd:double"&gt;3.1300426&lt;/D&gt;&lt;D xsi:type="xsd:double"&gt;-3.1329513&lt;/D&gt;&lt;D xsi:type="xsd:double"&gt;2.3650646&lt;/D&gt;&lt;D xsi:type="xsd:double"&gt;-13.112164&lt;/D&gt;&lt;D xsi:type="xsd:double"&gt;-0.1826942&lt;/D&gt;&lt;D xsi:type="xsd:double"&gt;3.1564474&lt;/D&gt;&lt;D xsi:type="xsd:double"&gt;2.1729589&lt;/D&gt;&lt;D xsi:type="xsd:double"&gt;11.241317&lt;/D&gt;&lt;D xsi:type="xsd:double"&gt;0.9754181&lt;/D&gt;&lt;D xsi:type="xsd:double"&gt;2.5115967&lt;/D&gt;&lt;D xsi:type="xsd:double"&gt;3.5815835&lt;/D&gt;&lt;D xsi:type="xsd:double"&gt;4.2678475&lt;/D&gt;&lt;D xsi:type="xsd:double"&gt;-0.10585785&lt;/D&gt;&lt;D xsi:type="xsd:double"&gt;-3.8502276&lt;/D&gt;&lt;D xsi:type="xsd:double"&gt;-6.906682&lt;/D&gt;&lt;D xsi:type="xsd:double"&gt;0.63141584&lt;/D&gt;&lt;D xsi:type="xsd:double"&gt;-3.7858963&lt;/D&gt;&lt;D xsi:type="xsd:double"&gt;11.323857&lt;/D&gt;&lt;D xsi:type="xsd:double"&gt;-7.693732&lt;/D&gt;&lt;D xsi:type="xsd:double"&gt;0.64115524&lt;/D&gt;&lt;D xsi:type="xsd:double"&gt;2.8668046&lt;/D&gt;&lt;D xsi:type="xsd:double"&gt;-10.973483&lt;/D&gt;&lt;D xsi:type="xsd:double"&gt;3.3184767&lt;/D&gt;&lt;D xsi:type="xsd:double"&gt;10.549879&lt;/D&gt;&lt;D xsi:type="xsd:double"&gt;-1.7736614&lt;/D&gt;&lt;D xsi:type="xsd:double"&gt;0.5495548&lt;/D&gt;&lt;D xsi:type="xsd:double"&gt;-10.443097&lt;/D&gt;&lt;D xsi:type="xsd:double"&gt;-12.598085&lt;/D&gt;&lt;D xsi:type="xsd:double"&gt;3.5473228&lt;/D&gt;&lt;D xsi:type="xsd:double"&gt;8.434618&lt;/D&gt;&lt;D xsi:type="xsd:double"&gt;-2.3537278&lt;/D&gt;&lt;D xsi:type="xsd:double"&gt;-0.36730766&lt;/D&gt;&lt;D xsi:type="xsd:double"&gt;7.18894&lt;/D&gt;&lt;D xsi:type="xsd:double"&gt;-6.9217563&lt;/D&gt;&lt;D xsi:type="xsd:double"&gt;2.2267103&lt;/D&gt;&lt;D xsi:type="xsd:double"&gt;-4.356843&lt;/D&gt;&lt;D xsi:type="xsd:double"&gt;-4.073274&lt;/D&gt;&lt;D xsi:type="xsd:double"&gt;6.8592906&lt;/D&gt;&lt;D xsi:type="xsd:double"&gt;6.1133385&lt;/D&gt;&lt;D xsi:type="xsd:double"&gt;-3.0135155&lt;/D&gt;&lt;D xsi:type="xsd:double"&gt;5.8626175&lt;/D&gt;&lt;D xsi:type="xsd:double"&gt;1.8300653&lt;/D&gt;&lt;D xsi:type="xsd:double"&gt;-10.954219&lt;/D&gt;&lt;D xsi:type="xsd:double"&gt;-32.916866&lt;/D&gt;&lt;D xsi:type="xsd:double"&gt;2.4713516&lt;/D&gt;&lt;D xsi:type="xsd:double"&gt;11.604333&lt;/D&gt;&lt;D xsi:type="xsd:double"&gt;-0.784266&lt;/D&gt;&lt;D xsi:type="xsd:double"&gt;6.2420726&lt;/D&gt;&lt;D xsi:type="xsd:double"&gt;1.9683838&lt;/D&gt;&lt;D xsi:type="xsd:double"&gt;-4.5042334&lt;/D&gt;&lt;D xsi:type="xsd:double"&gt;5.0535917&lt;/D&gt;&lt;D xsi:type="xsd:double"&gt;20.699715&lt;/D&gt;&lt;D xsi:type="xsd:double"&gt;3.5574675&lt;/D&gt;&lt;D xsi:type="xsd:double"&gt;-0.9674251&lt;/D&gt;&lt;D xsi:type="xsd:double"&gt;-3.1212807&lt;/D&gt;&lt;D xsi:type="xsd:double"&gt;8.28824&lt;/D&gt;&lt;D xsi:type="xsd:double"&gt;5.5416822&lt;/D&gt;&lt;D xsi:type="xsd:double"&gt;3.5291553&lt;/D&gt;&lt;D xsi:type="xsd:double"&gt;1.1187434&lt;/D&gt;&lt;D xsi:type="xsd:double"&gt;2.154553&lt;/D&gt;&lt;D xsi:type="xsd:double"&gt;1.33847&lt;/D&gt;&lt;D xsi:type="xsd:double"&gt;-2.8216898&lt;/D&gt;&lt;D xsi:type="xsd:double"&gt;0.47364235&lt;/D&gt;&lt;D xsi:type="xsd:double"&gt;-9.346181&lt;/D&gt;&lt;D xsi:type="xsd:double"&gt;15.426338&lt;/D&gt;&lt;D xsi:type="xsd:double"&gt;-5.9197426&lt;/D&gt;&lt;D xsi:type="xsd:double"&gt;6.292224&lt;/D&gt;&lt;D xsi:type="xsd:double"&gt;6.5752864&lt;/D&gt;&lt;D xsi:type="xsd:double"&gt;-5.8527527&lt;/D&gt;&lt;D xsi:type="xsd:double"&gt;5.2464843&lt;/D&gt;&lt;D xsi:type="xsd:double"&gt;-10.021395&lt;/D&gt;&lt;D xsi:type="xsd:double"&gt;-0.42454004&lt;/D&gt;&lt;D xsi:type="xsd:double"&gt;-0.7887423&lt;/D&gt;&lt;D xsi:type="xsd:double"&gt;-2.7288377&lt;/D&gt;&lt;D xsi:type="xsd:double"&gt;9.96244&lt;/D&gt;&lt;D xsi:type="xsd:double"&gt;7.292092&lt;/D&gt;&lt;D xsi:type="xsd:double"&gt;-3.110665&lt;/D&gt;&lt;D xsi:type="xsd:double"&gt;14.474463&lt;/D&gt;&lt;D xsi:type="xsd:double"&gt;-0.70628524&lt;/D&gt;&lt;D xsi:type="xsd:double"&gt;1.2144327&lt;/D&gt;&lt;D xsi:type="xsd:double"&gt;4.3537855&lt;/D&gt;&lt;D xsi:type="xsd:double"&gt;0.5584717&lt;/D&gt;&lt;D xsi:type="xsd:double"&gt;2.6161194&lt;/D&gt;&lt;D xsi:type="xsd:double"&gt;4.8107743&lt;/D&gt;&lt;D xsi:type="xsd:double"&gt;-3.3047736&lt;/D&gt;&lt;D xsi:type="xsd:double"&gt;-7.484174&lt;/D&gt;&lt;D xsi:type="xsd:double"&gt;-6.7385015&lt;/D&gt;&lt;D xsi:type="xsd:double"&gt;14.524115&lt;/D&gt;&lt;D xsi:type="xsd:double"&gt;10.502565&lt;/D&gt;&lt;D xsi:type="xsd:double"&gt;-2.3101807&lt;/D&gt;&lt;D xsi:type="xsd:double"&gt;-2.2593737&lt;/D&gt;&lt;D xsi:type="xsd:double"&gt;6.8115234&lt;/D&gt;&lt;/FQL&gt;&lt;FQL&gt;&lt;Q&gt;EWT^FG_TOTAL_RETURNC(-10AY,0,AM)&lt;/Q&gt;&lt;R&gt;121&lt;/R&gt;&lt;C&gt;1&lt;/C&gt;&lt;D xsi:type="xsd:double"&gt;1.77809&lt;/D&gt;&lt;D xsi:type="xsd:double"&gt;2.5856018&lt;/D&gt;&lt;D xsi:type="xsd:double"&gt;3.6784768&lt;/D&gt;&lt;D xsi:type="xsd:double"&gt;3.2194495&lt;/D&gt;&lt;D xsi:type="xsd:double"&gt;3.1826854&lt;/D&gt;&lt;D xsi:type="xsd:double"&gt;1.9741058&lt;/D&gt;&lt;D xsi:type="xsd:double"&gt;-7.0175467&lt;/D&gt;&lt;D xsi:type="xsd:double"&gt;1.1060476&lt;/D&gt;&lt;D xsi:type="xsd:double"&gt;1.7374516&lt;/D&gt;&lt;D xsi:type="xsd:double"&gt;-3.1160712&lt;/D&gt;&lt;D xsi:type="xsd:double"&gt;4.593873&lt;/D&gt;&lt;D xsi:type="xsd:double"&gt;1.8459558&lt;/D&gt;&lt;D xsi:type="xsd:double"&gt;-2.2187471&lt;/D&gt;&lt;D xsi:type="xsd:double"&gt;8.021725&lt;/D&gt;&lt;D xsi:type="xsd:double"&gt;-2.1301687&lt;/D&gt;&lt;D xsi:type="xsd:double"&gt;-3.5671175&lt;/D&gt;&lt;D xsi:type="xsd:double"&gt;-8.275861&lt;/D&gt;&lt;D xsi:type="xsd:double"&gt;-9.022552&lt;/D&gt;&lt;D xsi:type="xsd:double"&gt;-4.2824984&lt;/D&gt;&lt;D xsi:type="xsd:double"&gt;10.361075&lt;/D&gt;&lt;D xsi:type="xsd:double"&gt;-4.480797&lt;/D&gt;&lt;D xsi:type="xsd:double"&gt;0.32553673&lt;/D&gt;&lt;D xsi:type="xsd:double"&gt;-8.798772&lt;/D&gt;&lt;D xsi:type="xsd:double"&gt;7.2986603&lt;/D&gt;&lt;D xsi:type="xsd:double"&gt;6.567633&lt;/D&gt;&lt;D xsi:type="xsd:double"&gt;-3.1181216&lt;/D&gt;&lt;D xsi:type="xsd:double"&gt;0.56796074&lt;/D&gt;&lt;D xsi:type="xsd:double"&gt;3.0873537&lt;/D&gt;&lt;D xsi:type="xsd:double"&gt;9.934258&lt;/D&gt;&lt;D xsi:type="xsd:double"&gt;1.0631204&lt;/D&gt;&lt;D xsi:type="xsd:double"&gt;3.7475348&lt;/D&gt;&lt;D xsi:type="xsd:double"&gt;-0.8238256&lt;/D&gt;&lt;D xsi:type="xsd:double"&gt;-1.6932845&lt;/D&gt;&lt;D xsi:type="xsd:double"&gt;-2.651602&lt;/D&gt;&lt;D xsi:type="xsd:double"&gt;7.8605533&lt;/D&gt;&lt;D xsi:type="xsd:double"&gt;2.629912&lt;/D&gt;&lt;D xsi:type="xsd:double"&gt;4.4766903&lt;/D&gt;&lt;D xsi:type="xsd:double"&gt;-0.2364099&lt;/D&gt;&lt;D xsi:type="xsd:double"&gt;2.813983&lt;/D&gt;&lt;D xsi:type="xsd:double"&gt;3.7165165&lt;/D&gt;&lt;D xsi:type="xsd:double"&gt;1.8333316&lt;/D&gt;&lt;D xsi:type="xsd:double"&gt;1.7457724&lt;/D&gt;&lt;D xsi:type="xsd:double"&gt;-3.9946318&lt;/D&gt;&lt;D xsi:type="xsd:double"&gt;5.920136&lt;/D&gt;&lt;D xsi:type="xsd:double"&gt;-0.50091743&lt;/D&gt;&lt;D xsi:type="xsd:double"&gt;-1.9381523&lt;/D&gt;&lt;D xsi:type="xsd:double"&gt;8.896292&lt;/D&gt;&lt;D xsi:type="xsd:double"&gt;-6.433487&lt;/D&gt;&lt;D xsi:type="xsd:double"&gt;2.919507&lt;/D&gt;&lt;D xsi:type="xsd:double"&gt;-3.817612&lt;/D&gt;&lt;D xsi:type="xsd:double"&gt;2.2877693&lt;/D&gt;&lt;D xsi:type="xsd:double"&gt;-4.8234997&lt;/D&gt;&lt;D xsi:type="xsd:double"&gt;6.7100763&lt;/D&gt;&lt;D xsi:type="xsd:double"&gt;0.23878813&lt;/D&gt;&lt;D xsi:type="xsd:double"&gt;-0.2117455&lt;/D&gt;&lt;D xsi:type="xsd:double"&gt;-15.278512&lt;/D&gt;&lt;D xsi:type="xsd:double"&gt;5.792117&lt;/D&gt;&lt;D xsi:type="xsd:double"&gt;-3.1984627&lt;/D&gt;&lt;D xsi:type="xsd:double"&gt;2.6174784&lt;/D&gt;&lt;D xsi:type="xsd:double"&gt;2.0282745&lt;/D&gt;&lt;D xsi:type="xsd:double"&gt;2.8915644&lt;/D&gt;&lt;D xsi:type="xsd:double"&gt;4.742384&lt;/D&gt;&lt;D xsi:type="xsd:double"&gt;-9.334826&lt;/D&gt;&lt;D xsi:type="xsd:double"&gt;7.76819&lt;/D&gt;&lt;D xsi:type="xsd:double"&gt;2.4027467&lt;/D&gt;&lt;D xsi:type="xsd:double"&gt;-4.3854713&lt;/D&gt;&lt;D xsi:type="xsd:double"&gt;5.4046273&lt;/D&gt;&lt;D xsi:type="xsd:double"&gt;7.5387955&lt;/D&gt;&lt;D xsi:type="xsd:double"&gt;3.5824776&lt;/D&gt;&lt;D xsi:type="xsd:double"&gt;5.360186&lt;/D&gt;&lt;D xsi:type="xsd:double"&gt;-4.28468&lt;/D&gt;&lt;D xsi:type="xsd:double"&gt;-5.3616643&lt;/D&gt;&lt;D xsi:type="xsd:double"&gt;-13.281661&lt;/D&gt;&lt;D xsi:type="xsd:double"&gt;11.710321&lt;/D&gt;&lt;D xsi:type="xsd:double"&gt;2.0413876&lt;/D&gt;&lt;D xsi:type="xsd:double"&gt;7.921052&lt;/D&gt;&lt;D xsi:type="xsd:double"&gt;10.62125&lt;/D&gt;&lt;D xsi:type="xsd:double"&gt;1.6304374&lt;/D&gt;&lt;D xsi:type="xsd:double"&gt;-1.2700498&lt;/D&gt;&lt;D xsi:type="xsd:double"&gt;2.730763&lt;/D&gt;&lt;D xsi:type="xsd:double"&gt;10.434973&lt;/D&gt;&lt;D xsi:type="xsd:double"&gt;6.2549233&lt;/D&gt;&lt;D xsi:type="xsd:double"&gt;8.946967&lt;/D&gt;&lt;D xsi:type="xsd:double"&gt;2.3463488&lt;/D&gt;&lt;D xsi:type="xsd:double"&gt;1.5055656&lt;/D&gt;&lt;D xsi:type="xsd:double"&gt;9.708405&lt;/D&gt;&lt;D xsi:type="xsd:double"&gt;-4.194188&lt;/D&gt;&lt;D xsi:type="xsd:double"&gt;2.6940346&lt;/D&gt;&lt;D xsi:type="xsd:double"&gt;-1.6239882&lt;/D&gt;&lt;D xsi:type="xsd:double"&gt;1.4920592&lt;/D&gt;&lt;D xsi:type="xsd:double"&gt;-1.8141985&lt;/D&gt;&lt;D xsi:type="xsd:double"&gt;1.4972925&lt;/D&gt;&lt;D xsi:type="xsd:double"&gt;-0.078475475&lt;/D&gt;&lt;D xsi:type="xsd:double"&gt;7.7236056&lt;/D&gt;&lt;D xsi:type="xsd:double"&gt;-5.992508&lt;/D&gt;&lt;D xsi:type="xsd:double"&gt;1.8645406&lt;/D&gt;&lt;D xsi:type="xsd:double"&gt;-3.9737105&lt;/D&gt;&lt;D xsi:type="xsd:double"&gt;-7.8038454&lt;/D&gt;&lt;D xsi:type="xsd:double"&gt;-0.9719014&lt;/D&gt;&lt;D xsi:type="xsd:double"&gt;-7.601714&lt;/D&gt;&lt;D xsi:type="xsd:double"&gt;-1.0042489&lt;/D&gt;&lt;D xsi:type="xsd:double"&gt;-0.8193493&lt;/D&gt;&lt;D xsi:type="xsd:double"&gt;-12.608183&lt;/D&gt;&lt;D xsi:type="xsd:double"&gt;-5.5367947&lt;/D&gt;&lt;D xsi:type="xsd:double"&gt;14.867759&lt;/D&gt;&lt;D xsi:type="xsd:double"&gt;-2.567935&lt;/D&gt;&lt;D xsi:type="xsd:double"&gt;14.020109&lt;/D&gt;&lt;D xsi:type="xsd:double"&gt;-3.7241101&lt;/D&gt;&lt;D xsi:type="xsd:double"&gt;3.0670643&lt;/D&gt;&lt;D xsi:type="xsd:double"&gt;-2.4650276&lt;/D&gt;&lt;D xsi:type="xsd:double"&gt;6.557381&lt;/D&gt;&lt;D xsi:type="xsd:double"&gt;0.66239834&lt;/D&gt;&lt;D xsi:type="xsd:double"&gt;3.5448909&lt;/D&gt;&lt;D xsi:type="xsd:double"&gt;-6.068057&lt;/D&gt;&lt;D xsi:type="xsd:double"&gt;-2.3134053&lt;/D&gt;&lt;D xsi:type="xsd:double"&gt;-2.9043794&lt;/D&gt;&lt;D xsi:type="xsd:double"&gt;12.172115&lt;/D&gt;&lt;D xsi:type="xsd:double"&gt;6.436622&lt;/D&gt;&lt;D xsi:type="xsd:double"&gt;-2.2376657&lt;/D&gt;&lt;D xsi:type="xsd:double"&gt;1.9111156&lt;/D&gt;&lt;D xsi:type="xsd:double"&gt;6.149149&lt;/D&gt;&lt;/FQL&gt;&lt;FQL&gt;&lt;Q&gt;EWM^FG_TOTAL_RETURNC(-10AY,0,AM)&lt;/Q&gt;&lt;R&gt;121&lt;/R&gt;&lt;C&gt;1&lt;/C&gt;&lt;D xsi:type="xsd:double"&gt;2.4788022&lt;/D&gt;&lt;D xsi:type="xsd:double"&gt;-0.76384544&lt;/D&gt;&lt;D xsi:type="xsd:double"&gt;2.8223276&lt;/D&gt;&lt;D xsi:type="xsd:double"&gt;1.2735486&lt;/D&gt;&lt;D xsi:type="xsd:double"&gt;1.3149619&lt;/D&gt;&lt;D xsi:type="xsd:double"&gt;0.24721622&lt;/D&gt;&lt;D xsi:type="xsd:double"&gt;-5.2404404&lt;/D&gt;&lt;D xsi:type="xsd:double"&gt;-0.2602458&lt;/D&gt;&lt;D xsi:type="xsd:double"&gt;-4.827136&lt;/D&gt;&lt;D xsi:type="xsd:double"&gt;-4.9562216&lt;/D&gt;&lt;D xsi:type="xsd:double"&gt;-2.5773227&lt;/D&gt;&lt;D xsi:type="xsd:double"&gt;2.5699139&lt;/D&gt;&lt;D xsi:type="xsd:double"&gt;-2.2107542&lt;/D&gt;&lt;D xsi:type="xsd:double"&gt;7.234359&lt;/D&gt;&lt;D xsi:type="xsd:double"&gt;-8.99508&lt;/D&gt;&lt;D xsi:type="xsd:double"&gt;-5.4975214&lt;/D&gt;&lt;D xsi:type="xsd:double"&gt;-1.6556263&lt;/D&gt;&lt;D xsi:type="xsd:double"&gt;-14.478117&lt;/D&gt;&lt;D xsi:type="xsd:double"&gt;-5.6102333&lt;/D&gt;&lt;D xsi:type="xsd:double"&gt;8.446288&lt;/D&gt;&lt;D xsi:type="xsd:double"&gt;1.7307758&lt;/D&gt;&lt;D xsi:type="xsd:double"&gt;-0.8728981&lt;/D&gt;&lt;D xsi:type="xsd:double"&gt;1.1703491&lt;/D&gt;&lt;D xsi:type="xsd:double"&gt;-0.12853742&lt;/D&gt;&lt;D xsi:type="xsd:double"&gt;9.652519&lt;/D&gt;&lt;D xsi:type="xsd:double"&gt;1.7605543&lt;/D&gt;&lt;D xsi:type="xsd:double"&gt;-7.0357504&lt;/D&gt;&lt;D xsi:type="xsd:double"&gt;0.79381466&lt;/D&gt;&lt;D xsi:type="xsd:double"&gt;1.9950151&lt;/D&gt;&lt;D xsi:type="xsd:double"&gt;2.0782351&lt;/D&gt;&lt;D xsi:type="xsd:double"&gt;-1.9161761&lt;/D&gt;&lt;D xsi:type="xsd:double"&gt;-2.8082967&lt;/D&gt;&lt;D xsi:type="xsd:double"&gt;-7.851762&lt;/D&gt;&lt;D xsi:type="xsd:double"&gt;-0.49555898&lt;/D&gt;&lt;D xsi:type="xsd:double"&gt;5.118108&lt;/D&gt;&lt;D xsi:type="xsd:double"&gt;0.40857792&lt;/D&gt;&lt;D xsi:type="xsd:double"&gt;4.9169183&lt;/D&gt;&lt;D xsi:type="xsd:double"&gt;2.4240494&lt;/D&gt;&lt;D xsi:type="xsd:double"&gt;2.1773458&lt;/D&gt;&lt;D xsi:type="xsd:double"&gt;-0.46129823&lt;/D&gt;&lt;D xsi:type="xsd:double"&gt;-0.09409785&lt;/D&gt;&lt;D xsi:type="xsd:double"&gt;0.6907344&lt;/D&gt;&lt;D xsi:type="xsd:double"&gt;0.3430009&lt;/D&gt;&lt;D xsi:type="xsd:double"&gt;-0.062149763&lt;/D&gt;&lt;D xsi:type="xsd:double"&gt;1.4925361&lt;/D&gt;&lt;D xsi:type="xsd:double"&gt;5.1067114&lt;/D&gt;&lt;D xsi:type="xsd:double"&gt;10.039675&lt;/D&gt;&lt;D xsi:type="xsd:double"&gt;-2.9950142&lt;/D&gt;&lt;D xsi:type="xsd:double"&gt;2.0869017&lt;/D&gt;&lt;D xsi:type="xsd:double"&gt;-0.47605038&lt;/D&gt;&lt;D xsi:type="xsd:double"&gt;-4.5582533&lt;/D&gt;&lt;D xsi:type="xsd:double"&gt;-7.561052&lt;/D&gt;&lt;D xsi:type="xsd:double"&gt;5.790508&lt;/D&gt;&lt;D xsi:type="xsd:double"&gt;1.8450141&lt;/D&gt;&lt;D xsi:type="xsd:double"&gt;-2.3248792&lt;/D&gt;&lt;D xsi:type="xsd:double"&gt;-7.4497643&lt;/D&gt;&lt;D xsi:type="xsd:double"&gt;1.60321&lt;/D&gt;&lt;D xsi:type="xsd:double"&gt;-0.037759542&lt;/D&gt;&lt;D xsi:type="xsd:double"&gt;2.309239&lt;/D&gt;&lt;D xsi:type="xsd:double"&gt;-0.03271103&lt;/D&gt;&lt;D xsi:type="xsd:double"&gt;-2.3232937&lt;/D&gt;&lt;D xsi:type="xsd:double"&gt;-0.43551326&lt;/D&gt;&lt;D xsi:type="xsd:double"&gt;-4.1386247&lt;/D&gt;&lt;D xsi:type="xsd:double"&gt;6.227052&lt;/D&gt;&lt;D xsi:type="xsd:double"&gt;-1.3790786&lt;/D&gt;&lt;D xsi:type="xsd:double"&gt;-5.42292&lt;/D&gt;&lt;D xsi:type="xsd:double"&gt;-0.25243163&lt;/D&gt;&lt;D xsi:type="xsd:double"&gt;0.97614527&lt;/D&gt;&lt;D xsi:type="xsd:double"&gt;0.07160902&lt;/D&gt;&lt;D xsi:type="xsd:double"&gt;3.4035087&lt;/D&gt;&lt;D xsi:type="xsd:double"&gt;-3.5689294&lt;/D&gt;&lt;D xsi:type="xsd:double"&gt;-7.583457&lt;/D&gt;&lt;D xsi:type="xsd:double"&gt;-13.3883&lt;/D&gt;&lt;D xsi:type="xsd:double"&gt;5.6663632&lt;/D&gt;&lt;D xsi:type="xsd:double"&gt;6.349218&lt;/D&gt;&lt;D xsi:type="xsd:double"&gt;2.7454972&lt;/D&gt;&lt;D xsi:type="xsd:double"&gt;9.903765&lt;/D&gt;&lt;D xsi:type="xsd:double"&gt;-2.3713946&lt;/D&gt;&lt;D xsi:type="xsd:double"&gt;-2.4289966&lt;/D&gt;&lt;D xsi:type="xsd:double"&gt;-1.953274&lt;/D&gt;&lt;D xsi:type="xsd:double"&gt;10.3515625&lt;/D&gt;&lt;D xsi:type="xsd:double"&gt;2.5132656&lt;/D&gt;&lt;D xsi:type="xsd:double"&gt;-5.2486124&lt;/D&gt;&lt;D xsi:type="xsd:double"&gt;-0.8746326&lt;/D&gt;&lt;D xsi:type="xsd:double"&gt;2.2058725&lt;/D&gt;&lt;D xsi:type="xsd:double"&gt;0.79137087&lt;/D&gt;&lt;D xsi:type="xsd:double"&gt;-2.2127092&lt;/D&gt;&lt;D xsi:type="xsd:double"&gt;-3.061813&lt;/D&gt;&lt;D xsi:type="xsd:double"&gt;-3.611654&lt;/D&gt;&lt;D xsi:type="xsd:double"&gt;6.325543&lt;/D&gt;&lt;D xsi:type="xsd:double"&gt;-3.3345938&lt;/D&gt;&lt;D xsi:type="xsd:double"&gt;3.1360269&lt;/D&gt;&lt;D xsi:type="xsd:double"&gt;-7.031548&lt;/D&gt;&lt;D xsi:type="xsd:double"&gt;4.8493385&lt;/D&gt;&lt;D xsi:type="xsd:double"&gt;-1.7317772&lt;/D&gt;&lt;D xsi:type="xsd:double"&gt;6.270492&lt;/D&gt;&lt;D xsi:type="xsd:double"&gt;-0.65560937&lt;/D&gt;&lt;D xsi:type="xsd:double"&gt;-4.1925488&lt;/D&gt;&lt;D xsi:type="xsd:double"&gt;-2.4311185&lt;/D&gt;&lt;D xsi:type="xsd:double"&gt;-6.9393516&lt;/D&gt;&lt;D xsi:type="xsd:double"&gt;2.5045633&lt;/D&gt;&lt;D xsi:type="xsd:double"&gt;-0.8440733&lt;/D&gt;&lt;D xsi:type="xsd:double"&gt;-7.8853073&lt;/D&gt;&lt;D xsi:type="xsd:double"&gt;1.4591455&lt;/D&gt;&lt;D xsi:type="xsd:double"&gt;7.71811&lt;/D&gt;&lt;D xsi:type="xsd:double"&gt;0.78829527&lt;/D&gt;&lt;D xsi:type="xsd:double"&gt;6.9995522&lt;/D&gt;&lt;D xsi:type="xsd:double"&gt;-9.41667&lt;/D&gt;&lt;D xsi:type="xsd:double"&gt;1.2879491&lt;/D&gt;&lt;D xsi:type="xsd:double"&gt;-1.1353314&lt;/D&gt;&lt;D xsi:type="xsd:double"&gt;-3.8585186&lt;/D&gt;&lt;D xsi:type="xsd:double"&gt;-2.714783&lt;/D&gt;&lt;D xsi:type="xsd:double"&gt;7.8500032&lt;/D&gt;&lt;D xsi:type="xsd:double"&gt;-2.735281&lt;/D&gt;&lt;D xsi:type="xsd:double"&gt;-0.66729784&lt;/D&gt;&lt;D xsi:type="xsd:double"&gt;-2.06334&lt;/D&gt;&lt;D xsi:type="xsd:double"&gt;4.262626&lt;/D&gt;&lt;D xsi:type="xsd:double"&gt;1.4327288&lt;/D&gt;&lt;D xsi:type="xsd:double"&gt;-0.4243195&lt;/D&gt;&lt;D xsi:type="xsd:double"&gt;2.0359755&lt;/D&gt;&lt;D xsi:type="xsd:double"&gt;1.1137009&lt;/D&gt;&lt;/FQL&gt;&lt;FQL&gt;&lt;Q&gt;EPU^FG_TOTAL_RETURNC(-10AY,0,AM)&lt;/Q&gt;&lt;R&gt;121&lt;/R&gt;&lt;C&gt;1&lt;/C&gt;&lt;D xsi:type="xsd:double"&gt;-4.0993395&lt;/D&gt;&lt;D xsi:type="xsd:double"&gt;5.80343&lt;/D&gt;&lt;D xsi:type="xsd:double"&gt;2.6929855&lt;/D&gt;&lt;D xsi:type="xsd:double"&gt;2.6688695&lt;/D&gt;&lt;D xsi:type="xsd:double"&gt;3.3902287&lt;/D&gt;&lt;D xsi:type="xsd:double"&gt;-0.6285846&lt;/D&gt;&lt;D xsi:type="xsd:double"&gt;-4.299325&lt;/D&gt;&lt;D xsi:type="xsd:double"&gt;-3.82514&lt;/D&gt;&lt;D xsi:type="xsd:double"&gt;-0.17941594&lt;/D&gt;&lt;D xsi:type="xsd:double"&gt;-3.6591053&lt;/D&gt;&lt;D xsi:type="xsd:double"&gt;-5.7169557&lt;/D&gt;&lt;D xsi:type="xsd:double"&gt;-1.0603011&lt;/D&gt;&lt;D xsi:type="xsd:double"&gt;-5.659747&lt;/D&gt;&lt;D xsi:type="xsd:double"&gt;8.235704&lt;/D&gt;&lt;D xsi:type="xsd:double"&gt;-2.8533936&lt;/D&gt;&lt;D xsi:type="xsd:double"&gt;1.3588548&lt;/D&gt;&lt;D xsi:type="xsd:double"&gt;-10.231465&lt;/D&gt;&lt;D xsi:type="xsd:double"&gt;-13.19133&lt;/D&gt;&lt;D xsi:type="xsd:double"&gt;-6.4571676&lt;/D&gt;&lt;D xsi:type="xsd:double"&gt;6.9028974&lt;/D&gt;&lt;D xsi:type="xsd:double"&gt;-7.2045507&lt;/D&gt;&lt;D xsi:type="xsd:double"&gt;-4.6779575&lt;/D&gt;&lt;D xsi:type="xsd:double"&gt;-5.250245&lt;/D&gt;&lt;D xsi:type="xsd:double"&gt;13.412738&lt;/D&gt;&lt;D xsi:type="xsd:double"&gt;16.757988&lt;/D&gt;&lt;D xsi:type="xsd:double"&gt;21.118498&lt;/D&gt;&lt;D xsi:type="xsd:double"&gt;-5.4568887&lt;/D&gt;&lt;D xsi:type="xsd:double"&gt;2.1713734&lt;/D&gt;&lt;D xsi:type="xsd:double"&gt;15.338051&lt;/D&gt;&lt;D xsi:type="xsd:double"&gt;-2.2747219&lt;/D&gt;&lt;D xsi:type="xsd:double"&gt;-0.089520216&lt;/D&gt;&lt;D xsi:type="xsd:double"&gt;-2.9868603&lt;/D&gt;&lt;D xsi:type="xsd:double"&gt;-0.6773412&lt;/D&gt;&lt;D xsi:type="xsd:double"&gt;0.8711219&lt;/D&gt;&lt;D xsi:type="xsd:double"&gt;7.7041626&lt;/D&gt;&lt;D xsi:type="xsd:double"&gt;-2.0314693&lt;/D&gt;&lt;D xsi:type="xsd:double"&gt;-0.5841136&lt;/D&gt;&lt;D xsi:type="xsd:double"&gt;-1.9976497&lt;/D&gt;&lt;D xsi:type="xsd:double"&gt;3.7769675&lt;/D&gt;&lt;D xsi:type="xsd:double"&gt;-0.43705702&lt;/D&gt;&lt;D xsi:type="xsd:double"&gt;5.524385&lt;/D&gt;&lt;D xsi:type="xsd:double"&gt;4.6192527&lt;/D&gt;&lt;D xsi:type="xsd:double"&gt;3.4519672&lt;/D&gt;&lt;D xsi:type="xsd:double"&gt;8.147955&lt;/D&gt;&lt;D xsi:type="xsd:double"&gt;-1.482904&lt;/D&gt;&lt;D xsi:type="xsd:double"&gt;1.0968685&lt;/D&gt;&lt;D xsi:type="xsd:double"&gt;8.470022&lt;/D&gt;&lt;D xsi:type="xsd:double"&gt;-5.393821&lt;/D&gt;&lt;D xsi:type="xsd:double"&gt;-0.47709346&lt;/D&gt;&lt;D xsi:type="xsd:double"&gt;5.465007&lt;/D&gt;&lt;D xsi:type="xsd:double"&gt;-3.2045424&lt;/D&gt;&lt;D xsi:type="xsd:double"&gt;-7.842529&lt;/D&gt;&lt;D xsi:type="xsd:double"&gt;3.6522627&lt;/D&gt;&lt;D xsi:type="xsd:double"&gt;-5.8808923&lt;/D&gt;&lt;D xsi:type="xsd:double"&gt;-2.6628077&lt;/D&gt;&lt;D xsi:type="xsd:double"&gt;-6.224537&lt;/D&gt;&lt;D xsi:type="xsd:double"&gt;2.2185445&lt;/D&gt;&lt;D xsi:type="xsd:double"&gt;-0.120562315&lt;/D&gt;&lt;D xsi:type="xsd:double"&gt;4.2625785&lt;/D&gt;&lt;D xsi:type="xsd:double"&gt;5.4783344&lt;/D&gt;&lt;D xsi:type="xsd:double"&gt;0.85270405&lt;/D&gt;&lt;D xsi:type="xsd:double"&gt;-2.6389897&lt;/D&gt;&lt;D xsi:type="xsd:double"&gt;-8.631575&lt;/D&gt;&lt;D xsi:type="xsd:double"&gt;8.677363&lt;/D&gt;&lt;D xsi:type="xsd:double"&gt;0.62094927&lt;/D&gt;&lt;D xsi:type="xsd:double"&gt;-10.195864&lt;/D&gt;&lt;D xsi:type="xsd:double"&gt;4.601121&lt;/D&gt;&lt;D xsi:type="xsd:double"&gt;0.37132502&lt;/D&gt;&lt;D xsi:type="xsd:double"&gt;-2.3050606&lt;/D&gt;&lt;D xsi:type="xsd:double"&gt;8.695006&lt;/D&gt;&lt;D xsi:type="xsd:double"&gt;-3.8680017&lt;/D&gt;&lt;D xsi:type="xsd:double"&gt;-12.099046&lt;/D&gt;&lt;D xsi:type="xsd:double"&gt;-28.841227&lt;/D&gt;&lt;D xsi:type="xsd:double"&gt;11.515975&lt;/D&gt;&lt;D xsi:type="xsd:double"&gt;9.76199&lt;/D&gt;&lt;D xsi:type="xsd:double"&gt;5.298877&lt;/D&gt;&lt;D xsi:type="xsd:double"&gt;8.12633&lt;/D&gt;&lt;D xsi:type="xsd:double"&gt;3.052187&lt;/D&gt;&lt;D xsi:type="xsd:double"&gt;-6.728661&lt;/D&gt;&lt;D xsi:type="xsd:double"&gt;0.42407513&lt;/D&gt;&lt;D xsi:type="xsd:double"&gt;14.071417&lt;/D&gt;&lt;D xsi:type="xsd:double"&gt;3.5146952&lt;/D&gt;&lt;D xsi:type="xsd:double"&gt;0.28951168&lt;/D&gt;&lt;D xsi:type="xsd:double"&gt;7.0150137&lt;/D&gt;&lt;D xsi:type="xsd:double"&gt;-7.3104916&lt;/D&gt;&lt;D xsi:type="xsd:double"&gt;-7.5960455&lt;/D&gt;&lt;D xsi:type="xsd:double"&gt;3.6535382&lt;/D&gt;&lt;D xsi:type="xsd:double"&gt;-10.248507&lt;/D&gt;&lt;D xsi:type="xsd:double"&gt;-1.6729295&lt;/D&gt;&lt;D xsi:type="xsd:double"&gt;-7.8125&lt;/D&gt;&lt;D xsi:type="xsd:double"&gt;0.37665367&lt;/D&gt;&lt;D xsi:type="xsd:double"&gt;13.358343&lt;/D&gt;&lt;D xsi:type="xsd:double"&gt;-7.5769606&lt;/D&gt;&lt;D xsi:type="xsd:double"&gt;7.6868176&lt;/D&gt;&lt;D xsi:type="xsd:double"&gt;10.827374&lt;/D&gt;&lt;D xsi:type="xsd:double"&gt;7.035339&lt;/D&gt;&lt;D xsi:type="xsd:double"&gt;7.032144&lt;/D&gt;&lt;D xsi:type="xsd:double"&gt;-14.642&lt;/D&gt;&lt;D xsi:type="xsd:double"&gt;-1.8535972&lt;/D&gt;&lt;D xsi:type="xsd:double"&gt;-11.445207&lt;/D&gt;&lt;D xsi:type="xsd:double"&gt;-4.4977546&lt;/D&gt;&lt;D xsi:type="xsd:double"&gt;3.5714269&lt;/D&gt;&lt;D xsi:type="xsd:double"&gt;-7.4270544&lt;/D&gt;&lt;D xsi:type="xsd:double"&gt;8.350384&lt;/D&gt;&lt;D xsi:type="xsd:double"&gt;7.706845&lt;/D&gt;&lt;D xsi:type="xsd:double"&gt;2.4008036&lt;/D&gt;&lt;D xsi:type="xsd:double"&gt;9.864068&lt;/D&gt;&lt;D xsi:type="xsd:double"&gt;-7.868016&lt;/D&gt;&lt;D xsi:type="xsd:double"&gt;3.3402205&lt;/D&gt;&lt;D xsi:type="xsd:double"&gt;3.3655405&lt;/D&gt;&lt;D xsi:type="xsd:double"&gt;-4.5280457&lt;/D&gt;&lt;D xsi:type="xsd:double"&gt;3.7826657&lt;/D&gt;&lt;D xsi:type="xsd:double"&gt;11.558962&lt;/D&gt;&lt;D xsi:type="xsd:double"&gt;-4.419237&lt;/D&gt;&lt;D xsi:type="xsd:double"&gt;-6.497961&lt;/D&gt;&lt;D xsi:type="xsd:double"&gt;-2.698636&lt;/D&gt;&lt;D xsi:type="xsd:double"&gt;6.1042547&lt;/D&gt;&lt;D xsi:type="xsd:double"&gt;14.122879&lt;/D&gt;&lt;D xsi:type="xsd:double"&gt;-2.2293031&lt;/D&gt;&lt;D xsi:type="xsd:double"&gt;2.8149247&lt;/D&gt;&lt;D xsi:type="xsd:double"&gt;12.814867&lt;/D&gt;&lt;/FQL&gt;&lt;FQL&gt;&lt;Q&gt;EPOL^FG_TOTAL_RETURNC(-10AY,0,AM)&lt;/Q&gt;&lt;R&gt;121&lt;/R&gt;&lt;C&gt;1&lt;/C&gt;&lt;D xsi:type="xsd:double"&gt;-3.8923144&lt;/D&gt;&lt;D xsi:type="xsd:double"&gt;0.60749054&lt;/D&gt;&lt;D xsi:type="xsd:double"&gt;0.7044673&lt;/D&gt;&lt;D xsi:type="xsd:double"&gt;-1.7156363&lt;/D&gt;&lt;D xsi:type="xsd:double"&gt;-0.06835461&lt;/D&gt;&lt;D xsi:type="xsd:double"&gt;-4.240763&lt;/D&gt;&lt;D xsi:type="xsd:double"&gt;1.4999986&lt;/D&gt;&lt;D xsi:type="xsd:double"&gt;-1.618582&lt;/D&gt;&lt;D xsi:type="xsd:double"&gt;-3.6122978&lt;/D&gt;&lt;D xsi:type="xsd:double"&gt;-8.738488&lt;/D&gt;&lt;D xsi:type="xsd:double"&gt;-5.4492593&lt;/D&gt;&lt;D xsi:type="xsd:double"&gt;3.5195827&lt;/D&gt;&lt;D xsi:type="xsd:double"&gt;-0.2550006&lt;/D&gt;&lt;D xsi:type="xsd:double"&gt;10.225832&lt;/D&gt;&lt;D xsi:type="xsd:double"&gt;-7.112485&lt;/D&gt;&lt;D xsi:type="xsd:double"&gt;-2.5566995&lt;/D&gt;&lt;D xsi:type="xsd:double"&gt;-3.5760462&lt;/D&gt;&lt;D xsi:type="xsd:double"&gt;-4.066128&lt;/D&gt;&lt;D xsi:type="xsd:double"&gt;-4.2384744&lt;/D&gt;&lt;D xsi:type="xsd:double"&gt;-0.58365464&lt;/D&gt;&lt;D xsi:type="xsd:double"&gt;-9.050882&lt;/D&gt;&lt;D xsi:type="xsd:double"&gt;1.411891&lt;/D&gt;&lt;D xsi:type="xsd:double"&gt;-10.752689&lt;/D&gt;&lt;D xsi:type="xsd:double"&gt;5.7831287&lt;/D&gt;&lt;D xsi:type="xsd:double"&gt;10.763109&lt;/D&gt;&lt;D xsi:type="xsd:double"&gt;-4.473013&lt;/D&gt;&lt;D xsi:type="xsd:double"&gt;-4.8439145&lt;/D&gt;&lt;D xsi:type="xsd:double"&gt;-5.2045465&lt;/D&gt;&lt;D xsi:type="xsd:double"&gt;5.382788&lt;/D&gt;&lt;D xsi:type="xsd:double"&gt;1.4755845&lt;/D&gt;&lt;D xsi:type="xsd:double"&gt;2.4888277&lt;/D&gt;&lt;D xsi:type="xsd:double"&gt;0.0818491&lt;/D&gt;&lt;D xsi:type="xsd:double"&gt;-6.379497&lt;/D&gt;&lt;D xsi:type="xsd:double"&gt;5.9865713&lt;/D&gt;&lt;D xsi:type="xsd:double"&gt;13.333332&lt;/D&gt;&lt;D xsi:type="xsd:double"&gt;3.8556576&lt;/D&gt;&lt;D xsi:type="xsd:double"&gt;5.949545&lt;/D&gt;&lt;D xsi:type="xsd:double"&gt;6.7385435&lt;/D&gt;&lt;D xsi:type="xsd:double"&gt;1.7255902&lt;/D&gt;&lt;D xsi:type="xsd:double"&gt;1.7089128&lt;/D&gt;&lt;D xsi:type="xsd:double"&gt;4.3265343&lt;/D&gt;&lt;D xsi:type="xsd:double"&gt;8.450699&lt;/D&gt;&lt;D xsi:type="xsd:double"&gt;-5.663782&lt;/D&gt;&lt;D xsi:type="xsd:double"&gt;1.644361&lt;/D&gt;&lt;D xsi:type="xsd:double"&gt;3.0850291&lt;/D&gt;&lt;D xsi:type="xsd:double"&gt;0.833869&lt;/D&gt;&lt;D xsi:type="xsd:double"&gt;10.297907&lt;/D&gt;&lt;D xsi:type="xsd:double"&gt;-12.3374405&lt;/D&gt;&lt;D xsi:type="xsd:double"&gt;-5.2871885&lt;/D&gt;&lt;D xsi:type="xsd:double"&gt;1.5261054&lt;/D&gt;&lt;D xsi:type="xsd:double"&gt;-8.742094&lt;/D&gt;</t>
        </r>
      </text>
    </comment>
    <comment ref="A9" authorId="0" shapeId="0" xr:uid="{3323D4E5-37DD-46B7-9527-75B4486EA25A}">
      <text>
        <r>
          <rPr>
            <b/>
            <sz val="9"/>
            <color indexed="81"/>
            <rFont val="Tahoma"/>
            <family val="2"/>
          </rPr>
          <t>&lt;D xsi:type="xsd:double"&gt;-7.119817&lt;/D&gt;&lt;D xsi:type="xsd:double"&gt;12.073803&lt;/D&gt;&lt;D xsi:type="xsd:double"&gt;4.4800997&lt;/D&gt;&lt;D xsi:type="xsd:double"&gt;-4.82648&lt;/D&gt;&lt;D xsi:type="xsd:double"&gt;-10.058683&lt;/D&gt;&lt;D xsi:type="xsd:double"&gt;10.018646&lt;/D&gt;&lt;D xsi:type="xsd:double"&gt;-1.2824655&lt;/D&gt;&lt;D xsi:type="xsd:double"&gt;4.130435&lt;/D&gt;&lt;D xsi:type="xsd:double"&gt;-2.546978&lt;/D&gt;&lt;D xsi:type="xsd:double"&gt;-1.4995754&lt;/D&gt;&lt;D xsi:type="xsd:double"&gt;1.4789104&lt;/D&gt;&lt;D xsi:type="xsd:double"&gt;-6.9867077&lt;/D&gt;&lt;D xsi:type="xsd:double"&gt;9.640145&lt;/D&gt;&lt;D xsi:type="xsd:double"&gt;-3.2421052&lt;/D&gt;&lt;D xsi:type="xsd:double"&gt;-12.924278&lt;/D&gt;&lt;D xsi:type="xsd:double"&gt;3.2983541&lt;/D&gt;&lt;D xsi:type="xsd:double"&gt;6.095791&lt;/D&gt;&lt;D xsi:type="xsd:double"&gt;-2.963972&lt;/D&gt;&lt;D xsi:type="xsd:double"&gt;1.4467478&lt;/D&gt;&lt;D xsi:type="xsd:double"&gt;-3.0346096&lt;/D&gt;&lt;D xsi:type="xsd:double"&gt;-16.528124&lt;/D&gt;&lt;D xsi:type="xsd:double"&gt;-19.683653&lt;/D&gt;&lt;D xsi:type="xsd:double"&gt;5.8351636&lt;/D&gt;&lt;D xsi:type="xsd:double"&gt;11.164701&lt;/D&gt;&lt;D xsi:type="xsd:double"&gt;4.28679&lt;/D&gt;&lt;D xsi:type="xsd:double"&gt;8.108115&lt;/D&gt;&lt;D xsi:type="xsd:double"&gt;2.6111126&lt;/D&gt;&lt;D xsi:type="xsd:double"&gt;-10.882515&lt;/D&gt;&lt;D xsi:type="xsd:double"&gt;-13.973266&lt;/D&gt;&lt;D xsi:type="xsd:double"&gt;26.05933&lt;/D&gt;&lt;D xsi:type="xsd:double"&gt;9.924722&lt;/D&gt;&lt;D xsi:type="xsd:double"&gt;-1.7930329&lt;/D&gt;&lt;D xsi:type="xsd:double"&gt;-2.6082397&lt;/D&gt;&lt;D xsi:type="xsd:double"&gt;-2.4102867&lt;/D&gt;&lt;D xsi:type="xsd:double"&gt;9.330416&lt;/D&gt;&lt;D xsi:type="xsd:double"&gt;13.152611&lt;/D&gt;&lt;D xsi:type="xsd:double"&gt;-0.5303621&lt;/D&gt;&lt;D xsi:type="xsd:double"&gt;-3.756708&lt;/D&gt;&lt;D xsi:type="xsd:double"&gt;3.8568735&lt;/D&gt;&lt;D xsi:type="xsd:double"&gt;-3.3109605&lt;/D&gt;&lt;D xsi:type="xsd:double"&gt;8.051825&lt;/D&gt;&lt;D xsi:type="xsd:double"&gt;-15.28908&lt;/D&gt;&lt;D xsi:type="xsd:double"&gt;6.7463517&lt;/D&gt;&lt;D xsi:type="xsd:double"&gt;-3.1354666&lt;/D&gt;&lt;D xsi:type="xsd:double"&gt;-11.489993&lt;/D&gt;&lt;D xsi:type="xsd:double"&gt;5.1368&lt;/D&gt;&lt;D xsi:type="xsd:double"&gt;-13.5953245&lt;/D&gt;&lt;D xsi:type="xsd:double"&gt;1.0448694&lt;/D&gt;&lt;D xsi:type="xsd:double"&gt;-9.77025&lt;/D&gt;&lt;D xsi:type="xsd:double"&gt;-5.306119&lt;/D&gt;&lt;D xsi:type="xsd:double"&gt;-7.6149464&lt;/D&gt;&lt;D xsi:type="xsd:double"&gt;-11.430788&lt;/D&gt;&lt;D xsi:type="xsd:double"&gt;9.569788&lt;/D&gt;&lt;D xsi:type="xsd:double"&gt;17.628216&lt;/D&gt;&lt;D xsi:type="xsd:double"&gt;4.319072&lt;/D&gt;&lt;D xsi:type="xsd:double"&gt;11.229229&lt;/D&gt;&lt;D xsi:type="xsd:double"&gt;-5.7945013&lt;/D&gt;&lt;D xsi:type="xsd:double"&gt;-5.389982&lt;/D&gt;&lt;D xsi:type="xsd:double"&gt;18.09652&lt;/D&gt;&lt;D xsi:type="xsd:double"&gt;1.2485743&lt;/D&gt;&lt;D xsi:type="xsd:double"&gt;6.0538054&lt;/D&gt;&lt;D xsi:type="xsd:double"&gt;11.046516&lt;/D&gt;&lt;D xsi:type="xsd:double"&gt;-8.138985&lt;/D&gt;&lt;D xsi:type="xsd:double"&gt;-12.746107&lt;/D&gt;&lt;D xsi:type="xsd:double"&gt;14.608073&lt;/D&gt;&lt;D xsi:type="xsd:double"&gt;15.647674&lt;/D&gt;&lt;D xsi:type="xsd:double"&gt;5.5515885&lt;/D&gt;&lt;D xsi:type="xsd:double"&gt;-7.121009&lt;/D&gt;&lt;D xsi:type="xsd:double"&gt;9.830666&lt;/D&gt;&lt;D xsi:type="xsd:double"&gt;1.0278344&lt;/D&gt;&lt;/FQL&gt;&lt;FQL&gt;&lt;Q&gt;EPHE^FG_TOTAL_RETURNC(-10AY,0,AM)&lt;/Q&gt;&lt;R&gt;121&lt;/R&gt;&lt;C&gt;1&lt;/C&gt;&lt;D xsi:type="xsd:double"&gt;-0.9069681&lt;/D&gt;&lt;D xsi:type="xsd:double"&gt;3.5429597&lt;/D&gt;&lt;D xsi:type="xsd:double"&gt;5.531788&lt;/D&gt;&lt;D xsi:type="xsd:double"&gt;1.4289498&lt;/D&gt;&lt;D xsi:type="xsd:double"&gt;1.3683915&lt;/D&gt;&lt;D xsi:type="xsd:double"&gt;2.2233963&lt;/D&gt;&lt;D xsi:type="xsd:double"&gt;-1.242876&lt;/D&gt;&lt;D xsi:type="xsd:double"&gt;-0.99633336&lt;/D&gt;&lt;D xsi:type="xsd:double"&gt;2.2775412&lt;/D&gt;&lt;D xsi:type="xsd:double"&gt;0.16860962&lt;/D&gt;&lt;D xsi:type="xsd:double"&gt;5.054426&lt;/D&gt;&lt;D xsi:type="xsd:double"&gt;3.010118&lt;/D&gt;&lt;D xsi:type="xsd:double"&gt;-0.5269468&lt;/D&gt;&lt;D xsi:type="xsd:double"&gt;1.3243556&lt;/D&gt;&lt;D xsi:type="xsd:double"&gt;-6.701529&lt;/D&gt;&lt;D xsi:type="xsd:double"&gt;-0.32166243&lt;/D&gt;&lt;D xsi:type="xsd:double"&gt;-1.0280192&lt;/D&gt;&lt;D xsi:type="xsd:double"&gt;-8.776933&lt;/D&gt;&lt;D xsi:type="xsd:double"&gt;-4.7822356&lt;/D&gt;&lt;D xsi:type="xsd:double"&gt;6.995511&lt;/D&gt;&lt;D xsi:type="xsd:double"&gt;-4.330814&lt;/D&gt;&lt;D xsi:type="xsd:double"&gt;0.054466724&lt;/D&gt;&lt;D xsi:type="xsd:double"&gt;-8.481026&lt;/D&gt;&lt;D xsi:type="xsd:double"&gt;4.6094775&lt;/D&gt;&lt;D xsi:type="xsd:double"&gt;10.801708&lt;/D&gt;&lt;D xsi:type="xsd:double"&gt;-2.7064323&lt;/D&gt;&lt;D xsi:type="xsd:double"&gt;5.3079724&lt;/D&gt;&lt;D xsi:type="xsd:double"&gt;3.821361&lt;/D&gt;&lt;D xsi:type="xsd:double"&gt;2.9702902&lt;/D&gt;&lt;D xsi:type="xsd:double"&gt;-1.1386633&lt;/D&gt;&lt;D xsi:type="xsd:double"&gt;-4.9910426&lt;/D&gt;&lt;D xsi:type="xsd:double"&gt;-5.118531&lt;/D&gt;&lt;D xsi:type="xsd:double"&gt;-8.489502&lt;/D&gt;&lt;D xsi:type="xsd:double"&gt;-0.6168783&lt;/D&gt;&lt;D xsi:type="xsd:double"&gt;8.578587&lt;/D&gt;&lt;D xsi:type="xsd:double"&gt;-4.1522446&lt;/D&gt;&lt;D xsi:type="xsd:double"&gt;3.7605286&lt;/D&gt;&lt;D xsi:type="xsd:double"&gt;3.9141774&lt;/D&gt;&lt;D xsi:type="xsd:double"&gt;2.9017925&lt;/D&gt;&lt;D xsi:type="xsd:double"&gt;-1.2586057&lt;/D&gt;&lt;D xsi:type="xsd:double"&gt;0.9366393&lt;/D&gt;&lt;D xsi:type="xsd:double"&gt;-1.2554586&lt;/D&gt;&lt;D xsi:type="xsd:double"&gt;1.4372587&lt;/D&gt;&lt;D xsi:type="xsd:double"&gt;-0.10899305&lt;/D&gt;&lt;D xsi:type="xsd:double"&gt;1.7730594&lt;/D&gt;&lt;D xsi:type="xsd:double"&gt;3.7143707&lt;/D&gt;&lt;D xsi:type="xsd:double"&gt;3.129053&lt;/D&gt;&lt;D xsi:type="xsd:double"&gt;-9.277832&lt;/D&gt;&lt;D xsi:type="xsd:double"&gt;-5.4173527&lt;/D&gt;&lt;D xsi:type="xsd:double"&gt;-1.1104643&lt;/D&gt;&lt;D xsi:type="xsd:double"&gt;-2.2163093&lt;/D&gt;&lt;D xsi:type="xsd:double"&gt;-10.555946&lt;/D&gt;&lt;D xsi:type="xsd:double"&gt;9.972858&lt;/D&gt;&lt;D xsi:type="xsd:double"&gt;2.282548&lt;/D&gt;&lt;D xsi:type="xsd:double"&gt;-9.378773&lt;/D&gt;&lt;D xsi:type="xsd:double"&gt;-1.5640557&lt;/D&gt;&lt;D xsi:type="xsd:double"&gt;7.809329&lt;/D&gt;&lt;D xsi:type="xsd:double"&gt;1.1952162&lt;/D&gt;&lt;D xsi:type="xsd:double"&gt;7.782936&lt;/D&gt;&lt;D xsi:type="xsd:double"&gt;-3.5097718&lt;/D&gt;&lt;D xsi:type="xsd:double"&gt;1.6100168&lt;/D&gt;&lt;D xsi:type="xsd:double"&gt;1.3204098&lt;/D&gt;&lt;D xsi:type="xsd:double"&gt;-2.519548&lt;/D&gt;&lt;D xsi:type="xsd:double"&gt;6.525469&lt;/D&gt;&lt;D xsi:type="xsd:double"&gt;1.5445113&lt;/D&gt;&lt;D xsi:type="xsd:double"&gt;-6.830758&lt;/D&gt;&lt;D xsi:type="xsd:double"&gt;-1.0982454&lt;/D&gt;&lt;D xsi:type="xsd:double"&gt;5.0120115&lt;/D&gt;&lt;D xsi:type="xsd:double"&gt;-1.6861975&lt;/D&gt;&lt;D xsi:type="xsd:double"&gt;0.14916658&lt;/D&gt;&lt;D xsi:type="xsd:double"&gt;-5.461931&lt;/D&gt;&lt;D xsi:type="xsd:double"&gt;-10.202831&lt;/D&gt;&lt;D xsi:type="xsd:double"&gt;-23.990417&lt;/D&gt;&lt;D xsi:type="xsd:double"&gt;10.040533&lt;/D&gt;&lt;D xsi:type="xsd:double"&gt;-0.49099922&lt;/D&gt;&lt;D xsi:type="xsd:double"&gt;10.856724&lt;/D&gt;&lt;D xsi:type="xsd:double"&gt;-2.2387981&lt;/D&gt;&lt;D xsi:type="xsd:double"&gt;1.7557263&lt;/D&gt;&lt;D xsi:type="xsd:double"&gt;-0.60014725&lt;/D&gt;&lt;D xsi:type="xsd:double"&gt;6.528306&lt;/D&gt;&lt;D xsi:type="xsd:double"&gt;10.308182&lt;/D&gt;&lt;D xsi:type="xsd:double"&gt;4.547119&lt;/D&gt;&lt;D xsi:type="xsd:double"&gt;-4.940748&lt;/D&gt;&lt;D xsi:type="xsd:double"&gt;-2.234453&lt;/D&gt;&lt;D xsi:type="xsd:double"&gt;-0.8943379&lt;/D&gt;&lt;D xsi:type="xsd:double"&gt;-2.4398386&lt;/D&gt;&lt;D xsi:type="xsd:double"&gt;5.4813266&lt;/D&gt;&lt;D xsi:type="xsd:double"&gt;2.2168517&lt;/D&gt;&lt;D xsi:type="xsd:double"&gt;-9.6289215&lt;/D&gt;&lt;D xsi:type="xsd:double"&gt;7.1504474&lt;/D&gt;&lt;D xsi:type="xsd:double"&gt;-2.7750254&lt;/D&gt;&lt;D xsi:type="xsd:double"&gt;8.59667&lt;/D&gt;&lt;D xsi:type="xsd:double"&gt;0.25031567&lt;/D&gt;&lt;D xsi:type="xsd:double"&gt;1.1821985&lt;/D&gt;&lt;D xsi:type="xsd:double"&gt;-1.8885434&lt;/D&gt;&lt;D xsi:type="xsd:double"&gt;3.9760232&lt;/D&gt;&lt;D xsi:type="xsd:double"&gt;-6.4946947&lt;/D&gt;&lt;D xsi:type="xsd:double"&gt;-4.316783&lt;/D&gt;&lt;D xsi:type="xsd:double"&gt;0.16961098&lt;/D&gt;&lt;D xsi:type="xsd:double"&gt;-11.602211&lt;/D&gt;&lt;D xsi:type="xsd:double"&gt;-0.6589174&lt;/D&gt;&lt;D xsi:type="xsd:double"&gt;5.189228&lt;/D&gt;&lt;D xsi:type="xsd:double"&gt;-15.207708&lt;/D&gt;&lt;D xsi:type="xsd:double"&gt;5.2493334&lt;/D&gt;&lt;D xsi:type="xsd:double"&gt;9.891939&lt;/D&gt;&lt;D xsi:type="xsd:double"&gt;-2.0428061&lt;/D&gt;&lt;D xsi:type="xsd:double"&gt;12.878203&lt;/D&gt;&lt;D xsi:type="xsd:double"&gt;-9.243989&lt;/D&gt;&lt;D xsi:type="xsd:double"&gt;3.2563448&lt;/D&gt;&lt;D xsi:type="xsd:double"&gt;-0.91676116&lt;/D&gt;&lt;D xsi:type="xsd:double"&gt;-3.6269426&lt;/D&gt;&lt;D xsi:type="xsd:double"&gt;1.9863605&lt;/D&gt;&lt;D xsi:type="xsd:double"&gt;3.125&lt;/D&gt;&lt;D xsi:type="xsd:double"&gt;-9.940868&lt;/D&gt;&lt;D xsi:type="xsd:double"&gt;3.3647895&lt;/D&gt;&lt;D xsi:type="xsd:double"&gt;-7.661772&lt;/D&gt;&lt;D xsi:type="xsd:double"&gt;8.813405&lt;/D&gt;&lt;D xsi:type="xsd:double"&gt;3.8087726&lt;/D&gt;&lt;D xsi:type="xsd:double"&gt;1.45818&lt;/D&gt;&lt;D xsi:type="xsd:double"&gt;3.5174012&lt;/D&gt;&lt;D xsi:type="xsd:double"&gt;0.94994307&lt;/D&gt;&lt;/FQL&gt;&lt;FQL&gt;&lt;Q&gt;EIDO^FG_TOTAL_RETURNC(-10AY,0,AM)&lt;/Q&gt;&lt;R&gt;121&lt;/R&gt;&lt;C&gt;1&lt;/C&gt;&lt;D xsi:type="xsd:double"&gt;7.4726105&lt;/D&gt;&lt;D xsi:type="xsd:double"&gt;-1.8201649&lt;/D&gt;&lt;D xsi:type="xsd:double"&gt;4.931402&lt;/D&gt;&lt;D xsi:type="xsd:double"&gt;-7.650566&lt;/D&gt;&lt;D xsi:type="xsd:double"&gt;13.268864&lt;/D&gt;&lt;D xsi:type="xsd:double"&gt;-1.1611998&lt;/D&gt;&lt;D xsi:type="xsd:double"&gt;-5.217695&lt;/D&gt;&lt;D xsi:type="xsd:double"&gt;-1.4582574&lt;/D&gt;&lt;D xsi:type="xsd:double"&gt;1.7758012&lt;/D&gt;&lt;D xsi:type="xsd:double"&gt;-0.07086396&lt;/D&gt;&lt;D xsi:type="xsd:double"&gt;-0.51075816&lt;/D&gt;&lt;D xsi:type="xsd:double"&gt;1.1367798&lt;/D&gt;&lt;D xsi:type="xsd:double"&gt;-2.175492&lt;/D&gt;&lt;D xsi:type="xsd:double"&gt;-3.409934&lt;/D&gt;&lt;D xsi:type="xsd:double"&gt;-0.9976983&lt;/D&gt;&lt;D xsi:type="xsd:double"&gt;-8.1076565&lt;/D&gt;&lt;D xsi:type="xsd:double"&gt;-5.9829054&lt;/D&gt;&lt;D xsi:type="xsd:double"&gt;-8.181816&lt;/D&gt;&lt;D xsi:type="xsd:double"&gt;-17.87129&lt;/D&gt;&lt;D xsi:type="xsd:double"&gt;26.702833&lt;/D&gt;&lt;D xsi:type="xsd:double"&gt;-1.3320684&lt;/D&gt;&lt;D xsi:type="xsd:double"&gt;2.412188&lt;/D&gt;&lt;D xsi:type="xsd:double"&gt;-0.42452812&lt;/D&gt;&lt;D xsi:type="xsd:double"&gt;4.6897173&lt;/D&gt;&lt;D xsi:type="xsd:double"&gt;2.714932&lt;/D&gt;&lt;D xsi:type="xsd:double"&gt;2.4669528&lt;/D&gt;&lt;D xsi:type="xsd:double"&gt;-3.4823716&lt;/D&gt;&lt;D xsi:type="xsd:double"&gt;6.4833403&lt;/D&gt;&lt;D xsi:type="xsd:double"&gt;9.344614&lt;/D&gt;&lt;D xsi:type="xsd:double"&gt;0.34803152&lt;/D&gt;&lt;D xsi:type="xsd:double"&gt;4.123318&lt;/D&gt;&lt;D xsi:type="xsd:double"&gt;-3.4789085&lt;/D&gt;&lt;D xsi:type="xsd:double"&gt;-11.618101&lt;/D&gt;&lt;D xsi:type="xsd:double"&gt;2.4124622&lt;/D&gt;&lt;D xsi:type="xsd:double"&gt;3.6047459&lt;/D&gt;&lt;D xsi:type="xsd:double"&gt;0.24559498&lt;/D&gt;&lt;D xsi:type="xsd:double"&gt;5.3899527&lt;/D&gt;&lt;D xsi:type="xsd:double"&gt;2.0147204&lt;/D&gt;&lt;D xsi:type="xsd:double"&gt;1.7470598&lt;/D&gt;&lt;D xsi:type="xsd:double"&gt;4.284477&lt;/D&gt;&lt;D xsi:type="xsd:double"&gt;-2.898556&lt;/D&gt;&lt;D xsi:type="xsd:double"&gt;1.3805985&lt;/D&gt;&lt;D xsi:type="xsd:double"&gt;-3.5701096&lt;/D&gt;&lt;D xsi:type="xsd:double"&gt;1.603055&lt;/D&gt;&lt;D xsi:type="xsd:double"&gt;2.3290753&lt;/D&gt;&lt;D xsi:type="xsd:double"&gt;4.225445&lt;/D&gt;&lt;D xsi:type="xsd:double"&gt;7.7574015&lt;/D&gt;&lt;D xsi:type="xsd:double"&gt;-6.380886&lt;/D&gt;&lt;D xsi:type="xsd:double"&gt;-7.375044&lt;/D&gt;&lt;D xsi:type="xsd:double"&gt;-3.6981106&lt;/D&gt;&lt;D xsi:type="xsd:double"&gt;-1.3714731&lt;/D&gt;&lt;D xsi:type="xsd:double"&gt;-9.661084&lt;/D&gt;&lt;D xsi:type="xsd:double"&gt;8.06452&lt;/D&gt;&lt;D xsi:type="xsd:double"&gt;-0.538975&lt;/D&gt;&lt;D xsi:type="xsd:double"&gt;-4.251772&lt;/D&gt;&lt;D xsi:type="xsd:double"&gt;-5.528945&lt;/D&gt;&lt;D xsi:type="xsd:double"&gt;13.917041&lt;/D&gt;&lt;D xsi:type="xsd:double"&gt;0.6374836&lt;/D&gt;&lt;D xsi:type="xsd:double"&gt;8.376968&lt;/D&gt;&lt;D xsi:type="xsd:double"&gt;-4.384989&lt;/D&gt;&lt;D xsi:type="xsd:double"&gt;-0.07773042&lt;/D&gt;&lt;D xsi:type="xsd:double"&gt;1.0890722&lt;/D&gt;&lt;D xsi:type="xsd:double"&gt;-8.00308&lt;/D&gt;&lt;D xsi:type="xsd:double"&gt;10.516512&lt;/D&gt;&lt;D xsi:type="xsd:double"&gt;-0.38476586&lt;/D&gt;&lt;D xsi:type="xsd:double"&gt;-3.9783657&lt;/D&gt;&lt;D xsi:type="xsd:double"&gt;-1.8101394&lt;/D&gt;&lt;D xsi:type="xsd:double"&gt;5.0798893&lt;/D&gt;&lt;D xsi:type="xsd:double"&gt;-5.497074&lt;/D&gt;&lt;D xsi:type="xsd:double"&gt;6.1329126&lt;/D&gt;&lt;D xsi:type="xsd:double"&gt;-0.7009387&lt;/D&gt;&lt;D xsi:type="xsd:double"&gt;-15.215683&lt;/D&gt;&lt;D xsi:type="xsd:double"&gt;-33.67253&lt;/D&gt;&lt;D xsi:type="xsd:double"&gt;7.6708436&lt;/D&gt;&lt;D xsi:type="xsd:double"&gt;9.4559555&lt;/D&gt;&lt;D xsi:type="xsd:double"&gt;8.523798&lt;/D&gt;&lt;D xsi:type="xsd:double"&gt;4.5154214&lt;/D&gt;&lt;D xsi:type="xsd:double"&gt;6.6385627&lt;/D&gt;&lt;D xsi:type="xsd:double"&gt;-14.179838&lt;/D&gt;&lt;D xsi:type="xsd:double"&gt;5.1813483&lt;/D&gt;&lt;D xsi:type="xsd:double"&gt;24.137926&lt;/D&gt;&lt;D xsi:type="xsd:double"&gt;5.3629994&lt;/D&gt;&lt;D xsi:type="xsd:double"&gt;-1.9814491&lt;/D&gt;&lt;D xsi:type="xsd:double"&gt;-1.7204285&lt;/D&gt;&lt;D xsi:type="xsd:double"&gt;0.7877469&lt;/D&gt;&lt;D xsi:type="xsd:double"&gt;-5.601394&lt;/D&gt;&lt;D xsi:type="xsd:double"&gt;-1.7479241&lt;/D&gt;&lt;D xsi:type="xsd:double"&gt;-4.924589&lt;/D&gt;&lt;D xsi:type="xsd:double"&gt;-0.5450964&lt;/D&gt;&lt;D xsi:type="xsd:double"&gt;4.0856957&lt;/D&gt;&lt;D xsi:type="xsd:double"&gt;0.38295984&lt;/D&gt;&lt;D xsi:type="xsd:double"&gt;13.82929&lt;/D&gt;&lt;D xsi:type="xsd:double"&gt;-3.812325&lt;/D&gt;&lt;D xsi:type="xsd:double"&gt;1.8470287&lt;/D&gt;&lt;D xsi:type="xsd:double"&gt;-0.08612871&lt;/D&gt;&lt;D xsi:type="xsd:double"&gt;4.870689&lt;/D&gt;&lt;D xsi:type="xsd:double"&gt;2.4249911&lt;/D&gt;&lt;D xsi:type="xsd:double"&gt;1.4446259&lt;/D&gt;&lt;D xsi:type="xsd:double"&gt;-2.808547&lt;/D&gt;&lt;D xsi:type="xsd:double"&gt;-6.2252464&lt;/D&gt;&lt;D xsi:type="xsd:double"&gt;1.7165542&lt;/D&gt;&lt;D xsi:type="xsd:double"&gt;1.9472003&lt;/D&gt;&lt;D xsi:type="xsd:double"&gt;1.3157964&lt;/D&gt;&lt;D xsi:type="xsd:double"&gt;-0.54461956&lt;/D&gt;&lt;D xsi:type="xsd:double"&gt;-1.9376516&lt;/D&gt;&lt;D xsi:type="xsd:double"&gt;-4.457408&lt;/D&gt;&lt;D xsi:type="xsd:double"&gt;6.9482207&lt;/D&gt;&lt;D xsi:type="xsd:double"&gt;-2.7176201&lt;/D&gt;&lt;D xsi:type="xsd:double"&gt;1.2658238&lt;/D&gt;&lt;D xsi:type="xsd:double"&gt;6.681025&lt;/D&gt;&lt;D xsi:type="xsd:double"&gt;-3.8787842&lt;/D&gt;&lt;D xsi:type="xsd:double"&gt;-1.2304068&lt;/D&gt;&lt;D xsi:type="xsd:double"&gt;1.5204191&lt;/D&gt;&lt;D xsi:type="xsd:double"&gt;-1.1981189&lt;/D&gt;&lt;D xsi:type="xsd:double"&gt;-3.248161&lt;/D&gt;&lt;D xsi:type="xsd:double"&gt;-8.863026&lt;/D&gt;&lt;D xsi:type="xsd:double"&gt;7.31827&lt;/D&gt;&lt;D xsi:type="xsd:double"&gt;2.561617&lt;/D&gt;&lt;D xsi:type="xsd:double"&gt;-3.9586127&lt;/D&gt;&lt;D xsi:type="xsd:double"&gt;5.5737734&lt;/D&gt;&lt;D xsi:type="xsd:double"&gt;-0.044363737&lt;/D&gt;&lt;/FQL&gt;&lt;FQL&gt;&lt;Q&gt;ECH^FG_TOTAL_RETURNC(-10AY,0,AM)&lt;/Q&gt;&lt;R&gt;121&lt;/R&gt;&lt;C&gt;1&lt;/C&gt;&lt;D xsi:type="xsd:double"&gt;4.361725&lt;/D&gt;&lt;D xsi:type="xsd:double"&gt;-0.6783426&lt;/D&gt;&lt;D xsi:type="xsd:double"&gt;3.9215684&lt;/D&gt;&lt;D xsi:type="xsd:double"&gt;-2.071792&lt;/D&gt;&lt;D xsi:type="xsd:double"&gt;-0.6804228&lt;/D&gt;&lt;D xsi:type="xsd:double"&gt;-5.370164&lt;/D&gt;&lt;D xsi:type="xsd:double"&gt;-0.0700593&lt;/D&gt;&lt;D xsi:type="xsd:double"&gt;-1.6358972&lt;/D&gt;&lt;D xsi:type="xsd:double"&gt;-1.0216236&lt;/D&gt;&lt;D xsi:type="xsd:double"&gt;-4.662204&lt;/D&gt;&lt;D xsi:type="xsd:double"&gt;-1.7902136&lt;/D&gt;&lt;D xsi:type="xsd:double"&gt;6.0590506&lt;/D&gt;&lt;D xsi:type="xsd:double"&gt;-3.6310792&lt;/D&gt;&lt;D xsi:type="xsd:double"&gt;8.540559&lt;/D&gt;&lt;D xsi:type="xsd:double"&gt;-3.3557057&lt;/D&gt;&lt;D xsi:type="xsd:double"&gt;-6.8614125&lt;/D&gt;&lt;D xsi:type="xsd:double"&gt;-7.6702356&lt;/D&gt;&lt;D xsi:type="xsd:double"&gt;-2.1474957&lt;/D&gt;&lt;D xsi:type="xsd:double"&gt;-7.2769284&lt;/D&gt;&lt;D xsi:type="xsd:double"&gt;10.464037&lt;/D&gt;&lt;D xsi:type="xsd:double"&gt;-8.316887&lt;/D&gt;&lt;D xsi:type="xsd:double"&gt;-0.23012757&lt;/D&gt;&lt;D xsi:type="xsd:double"&gt;-2.4744868&lt;/D&gt;&lt;D xsi:type="xsd:double"&gt;5.8039904&lt;/D&gt;&lt;D xsi:type="xsd:double"&gt;7.2841763&lt;/D&gt;&lt;D xsi:type="xsd:double"&gt;5.8675528&lt;/D&gt;&lt;D xsi:type="xsd:double"&gt;-5.832672&lt;/D&gt;&lt;D xsi:type="xsd:double"&gt;2.3804426&lt;/D&gt;&lt;D xsi:type="xsd:double"&gt;6.5253735&lt;/D&gt;&lt;D xsi:type="xsd:double"&gt;-1.8586338&lt;/D&gt;&lt;D xsi:type="xsd:double"&gt;-0.37344098&lt;/D&gt;&lt;D xsi:type="xsd:double"&gt;6.8808556&lt;/D&gt;&lt;D xsi:type="xsd:double"&gt;-6.1873674&lt;/D&gt;&lt;D xsi:type="xsd:double"&gt;-1.6429067&lt;/D&gt;&lt;D xsi:type="xsd:double"&gt;7.115698&lt;/D&gt;&lt;D xsi:type="xsd:double"&gt;2.1551728&lt;/D&gt;&lt;D xsi:type="xsd:double"&gt;9.13378&lt;/D&gt;&lt;D xsi:type="xsd:double"&gt;-2.3425102&lt;/D&gt;&lt;D xsi:type="xsd:double"&gt;1.0712743&lt;/D&gt;&lt;D xsi:type="xsd:double"&gt;-2.2858024&lt;/D&gt;&lt;D xsi:type="xsd:double"&gt;8.940554&lt;/D&gt;&lt;D xsi:type="xsd:double"&gt;6.160617&lt;/D&gt;&lt;D xsi:type="xsd:double"&gt;0.41451454&lt;/D&gt;&lt;D xsi:type="xsd:double"&gt;4.8503637&lt;/D&gt;&lt;D xsi:type="xsd:double"&gt;-9.507871&lt;/D&gt;&lt;D xsi:type="xsd:double"&gt;13.877785&lt;/D&gt;&lt;D xsi:type="xsd:double"&gt;7.304013&lt;/D&gt;&lt;D xsi:type="xsd:double"&gt;-4.2943716&lt;/D&gt;&lt;D xsi:type="xsd:double"&gt;-3.3699453&lt;/D&gt;&lt;D xsi:type="xsd:double"&gt;4.9518347&lt;/D&gt;&lt;D xsi:type="xsd:double"&gt;-5.6912127&lt;/D&gt;&lt;D xsi:type="xsd:double"&gt;-9.200203&lt;/D&gt;&lt;D xsi:type="xsd:double"&gt;3.0157328&lt;/D&gt;&lt;D xsi:type="xsd:double"&gt;-4.6669483&lt;/D&gt;&lt;D xsi:type="xsd:double"&gt;0.8233309&lt;/D&gt;&lt;D xsi:type="xsd:double"&gt;-6.775546&lt;/D&gt;&lt;D xsi:type="xsd:double"&gt;2.8882504&lt;/D&gt;&lt;D xsi:type="xsd:double"&gt;-4.7618685&lt;/D&gt;&lt;D xsi:type="xsd:double"&gt;9.774971&lt;/D&gt;&lt;D xsi:type="xsd:double"&gt;-0.55102706&lt;/D&gt;&lt;D xsi:type="xsd:double"&gt;-5.429965&lt;/D&gt;&lt;D xsi:type="xsd:double"&gt;0.7733822&lt;/D&gt;&lt;D xsi:type="xsd:double"&gt;-11.488366&lt;/D&gt;&lt;D xsi:type="xsd:double"&gt;9.413826&lt;/D&gt;&lt;D xsi:type="xsd:double"&gt;-4.1116&lt;/D&gt;&lt;D xsi:type="xsd:double"&gt;-12.098015&lt;/D&gt;&lt;D xsi:type="xsd:double"&gt;9.320569&lt;/D&gt;&lt;D xsi:type="xsd:double"&gt;-2.6560426&lt;/D&gt;&lt;D xsi:type="xsd:double"&gt;-17.189634&lt;/D&gt;&lt;D xsi:type="xsd:double"&gt;10.488033&lt;/D&gt;&lt;D xsi:type="xsd:double"&gt;-6.694561&lt;/D&gt;&lt;D xsi:type="xsd:double"&gt;-13.645101&lt;/D&gt;&lt;D xsi:type="xsd:double"&gt;-23.961418&lt;/D&gt;&lt;D xsi:type="xsd:double"&gt;21.658539&lt;/D&gt;&lt;D xsi:type="xsd:double"&gt;-3.688854&lt;/D&gt;&lt;D xsi:type="xsd:double"&gt;8.360124&lt;/D&gt;&lt;D xsi:type="xsd:double"&gt;9.283197&lt;/D&gt;&lt;D xsi:type="xsd:double"&gt;-6.523299&lt;/D&gt;&lt;D xsi:type="xsd:double"&gt;-8.512264&lt;/D&gt;&lt;D xsi:type="xsd:double"&gt;0.75440407&lt;/D&gt;&lt;D xsi:type="xsd:double"&gt;15.723789&lt;/D&gt;&lt;D xsi:type="xsd:double"&gt;8.39616&lt;/D&gt;&lt;D xsi:type="xsd:double"&gt;1.7333388&lt;/D&gt;&lt;D xsi:type="xsd:double"&gt;2.9161215&lt;/D&gt;&lt;D xsi:type="xsd:double"&gt;6.94046&lt;/D&gt;&lt;D xsi:type="xsd:double"&gt;-1.7564774&lt;/D&gt;&lt;D xsi:type="xsd:double"&gt;-10.87879&lt;/D&gt;&lt;D xsi:type="xsd:double"&gt;-1.3090551&lt;/D&gt;&lt;D xsi:type="xsd:double"&gt;-6.061673&lt;/D&gt;&lt;D xsi:type="xsd:double"&gt;4.51324&lt;/D&gt;&lt;D xsi:type="xsd:double"&gt;-6.852251&lt;/D&gt;&lt;D xsi:type="xsd:double"&gt;-4.9425306&lt;/D&gt;&lt;D xsi:type="xsd:double"&gt;7.013297&lt;/D&gt;&lt;D xsi:type="xsd:double"&gt;-10.98178&lt;/D&gt;&lt;D xsi:type="xsd:double"&gt;12.227524&lt;/D&gt;&lt;D xsi:type="xsd:double"&gt;1.323986&lt;/D&gt;&lt;D xsi:type="xsd:double"&gt;12.336659&lt;/D&gt;&lt;D xsi:type="xsd:double"&gt;-12.863499&lt;/D&gt;&lt;D xsi:type="xsd:double"&gt;20.533966&lt;/D&gt;&lt;D xsi:type="xsd:double"&gt;-17.027832&lt;/D&gt;&lt;D xsi:type="xsd:double"&gt;6.9007754&lt;/D&gt;&lt;D xsi:type="xsd:double"&gt;6.5317035&lt;/D&gt;&lt;D xsi:type="xsd:double"&gt;-12.405878&lt;/D&gt;&lt;D xsi:type="xsd:double"&gt;3.9705276&lt;/D&gt;&lt;D xsi:type="xsd:double"&gt;-0.27558804&lt;/D&gt;&lt;D xsi:type="xsd:double"&gt;7.351768&lt;/D&gt;&lt;D xsi:type="xsd:double"&gt;8.600533&lt;/D&gt;&lt;D xsi:type="xsd:double"&gt;-2.3619294&lt;/D&gt;&lt;D xsi:type="xsd:double"&gt;1.1739612&lt;/D&gt;&lt;D xsi:type="xsd:double"&gt;-0.1054883&lt;/D&gt;&lt;D xsi:type="xsd:double"&gt;3.4494877&lt;/D&gt;&lt;D xsi:type="xsd:double"&gt;1.297617&lt;/D&gt;&lt;D xsi:type="xsd:double"&gt;8.487606&lt;/D&gt;&lt;D xsi:type="xsd:double"&gt;-8.564067&lt;/D&gt;&lt;D xsi:type="xsd:double"&gt;-9.052813&lt;/D&gt;&lt;D xsi:type="xsd:double"&gt;-5.958414&lt;/D&gt;&lt;D xsi:type="xsd:double"&gt;9.757101&lt;/D&gt;&lt;D xsi:type="xsd:double"&gt;6.00394&lt;/D&gt;&lt;D xsi:type="xsd:double"&gt;-7.6566935&lt;/D&gt;&lt;D xsi:type="xsd:double"&gt;-0.65560937&lt;/D&gt;&lt;D xsi:type="xsd:double"&gt;3.1444073&lt;/D&gt;&lt;/FQL&gt;&lt;FQL&gt;&lt;Q&gt;CNYA^FG_TOTAL_RETURNC(-10AY,0,AM)&lt;/Q&gt;&lt;R&gt;121&lt;/R&gt;&lt;C&gt;1&lt;/C&gt;&lt;D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xsi:type="xsd:double"&gt;5.642259&lt;/D&gt;&lt;D xsi:type="xsd:double"&gt;1.8181801&lt;/D&gt;&lt;D xsi:type="xsd:double"&gt;-2.0089269&lt;/D&gt;&lt;D xsi:type="xsd:double"&gt;0.03796816&lt;/D&gt;&lt;D xsi:type="xsd:double"&gt;3.1119585&lt;/D&gt;&lt;D xsi:type="xsd:double"&gt;-7.6960144&lt;/D&gt;&lt;D xsi:type="xsd:double"&gt;7.1919203&lt;/D&gt;&lt;D xsi:type="xsd:double"&gt;0.037693977&lt;/D&gt;&lt;D xsi:type="xsd:double"&gt;0.48981905&lt;/D&gt;&lt;D xsi:type="xsd:double"&gt;-1.4998138&lt;/D&gt;&lt;D xsi:type="xsd:double"&gt;1.5226483&lt;/D&gt;&lt;D xsi:type="xsd:double"&gt;5.497241&lt;/D&gt;&lt;D xsi:type="xsd:double"&gt;4.104209&lt;/D&gt;&lt;D xsi:type="xsd:double"&gt;4.6828866&lt;/D&gt;&lt;D xsi:type="xsd:double"&gt;-0.7401109&lt;/D&gt;&lt;D xsi:type="xsd:double"&gt;4.849887&lt;/D&gt;&lt;D xsi:type="xsd:double"&gt;0.660789&lt;/D&gt;&lt;D xsi:type="xsd:double"&gt;0.13144016&lt;/D&gt;&lt;D xsi:type="xsd:double"&gt;12.032676&lt;/D&gt;&lt;D xsi:type="xsd:double"&gt;-9.029728&lt;/D&gt;&lt;D xsi:type="xsd:double"&gt;-3.1442642&lt;/D&gt;&lt;D xsi:type="xsd:double"&gt;-2.1801412&lt;/D&gt;&lt;D xsi:type="xsd:double"&gt;1.4804006&lt;/D&gt;&lt;D xsi:type="xsd:double"&gt;-12.224502&lt;/D&gt;&lt;D xsi:type="xsd:double"&gt;0.073337555&lt;/D&gt;&lt;D xsi:type="xsd:double"&gt;-3.228289&lt;/D&gt;&lt;D xsi:type="xsd:double"&gt;0.42446852&lt;/D&gt;&lt;D xsi:type="xsd:double"&gt;-8.41254&lt;/D&gt;&lt;D xsi:type="xsd:double"&gt;1.5232563&lt;/D&gt;&lt;D xsi:type="xsd:double"&gt;-4.6554327&lt;/D&gt;&lt;D xsi:type="xsd:double"&gt;7.938218&lt;/D&gt;&lt;D xsi:type="xsd:double"&gt;15.01286&lt;/D&gt;&lt;D xsi:type="xsd:double"&gt;0.71702003&lt;/D&gt;&lt;D xsi:type="xsd:double"&gt;4.1555285&lt;/D&gt;&lt;D xsi:type="xsd:double"&gt;-9.146422&lt;/D&gt;&lt;D xsi:type="xsd:double"&gt;6.2399983&lt;/D&gt;&lt;D xsi:type="xsd:double"&gt;0.7371068&lt;/D&gt;&lt;D xsi:type="xsd:double"&gt;-3.9024413&lt;/D&gt;&lt;D xsi:type="xsd:double"&gt;-0.036257505&lt;/D&gt;&lt;D xsi:type="xsd:double"&gt;5.0246596&lt;/D&gt;&lt;D xsi:type="xsd:double"&gt;-0.8817017&lt;/D&gt;&lt;D xsi:type="xsd:double"&gt;4.4852376&lt;/D&gt;&lt;D xsi:type="xsd:double"&gt;-4.9108624&lt;/D&gt;&lt;D xsi:type="xsd:double"&gt;5.801201&lt;/D&gt;&lt;D xsi:type="xsd:double"&gt;-8.893347&lt;/D&gt;&lt;D xsi:type="xsd:double"&gt;5.805135&lt;/D&gt;&lt;D xsi:type="xsd:double"&gt;-1.3592541&lt;/D&gt;&lt;D xsi:type="xsd:double"&gt;9.380018&lt;/D&gt;&lt;D xsi:type="xsd:double"&gt;13.38278&lt;/D&gt;&lt;D xsi:type="xsd:double"&gt;9.01593&lt;/D&gt;&lt;D xsi:type="xsd:double"&gt;-5.1395774&lt;/D&gt;&lt;D xsi:type="xsd:double"&gt;3.1628132&lt;/D&gt;&lt;D xsi:type="xsd:double"&gt;7.9712152&lt;/D&gt;&lt;D xsi:type="xsd:double"&gt;3.0203223&lt;/D&gt;&lt;D xsi:type="xsd:double"&gt;7.6644063&lt;/D&gt;&lt;D xsi:type="xsd:double"&gt;-1.8639088&lt;/D&gt;&lt;D xsi:type="xsd:double"&gt;-5.491996&lt;/D&gt;&lt;D xsi:type="xsd:double"&gt;3.1719208&lt;/D&gt;&lt;D xsi:type="xsd:double"&gt;6.266129&lt;/D&gt;&lt;D xsi:type="xsd:double"&gt;-1.6281545&lt;/D&gt;&lt;D xsi:type="xsd:double"&gt;-5.194515&lt;/D&gt;&lt;D xsi:type="xsd:double"&gt;0.47438145&lt;/D&gt;&lt;D xsi:type="xsd:double"&gt;-0.5665779&lt;/D&gt;&lt;D xsi:type="xsd:double"&gt;2.6115894&lt;/D&gt;&lt;D xsi:type="xsd:double"&gt;-0.23137927&lt;/D&gt;&lt;D xsi:type="xsd:double"&gt;2.0913124&lt;/D&gt;&lt;D xsi:type="xsd:double"&gt;-8.768916&lt;/D&gt;&lt;D xsi:type="xsd:double"&gt;3.002894&lt;/D&gt;&lt;D xsi:type="xsd:double"&gt;-10.978288&lt;/D&gt;&lt;D xsi:type="xsd:double"&gt;-10.660463&lt;/D&gt;&lt;D xsi:type="xsd:double"&gt;3.2822132&lt;/D&gt;&lt;D xsi:type="xsd:double"&gt;11.792051&lt;/D&gt;&lt;D xsi:type="xsd:double"&gt;-4.7644434&lt;/D&gt;&lt;D xsi:type="xsd:double"&gt;-4.276127&lt;/D&gt;&lt;D xsi:type="xsd:double"&gt;-9.372258&lt;/D&gt;&lt;D xsi:type="xsd:double"&gt;-8.956188&lt;/D&gt;&lt;D xsi:type="xsd:double"&gt;6.157112&lt;/D&gt;&lt;D xsi:type="xsd:double"&gt;5.2733064&lt;/D&gt;&lt;D xsi:type="xsd:double"&gt;14.725912&lt;/D&gt;&lt;D xsi:type="xsd:double"&gt;-7.718402&lt;/D&gt;&lt;D xsi:type="xsd:double"&gt;-0.73528886&lt;/D&gt;&lt;D xsi:type="xsd:double"&gt;-0.43210983&lt;/D&gt;&lt;D xsi:type="xsd:double"&gt;-6.6955924&lt;/D&gt;&lt;D xsi:type="xsd:double"&gt;-3.0055583&lt;/D&gt;&lt;D xsi:type="xsd:double"&gt;6.9847226&lt;/D&gt;&lt;D xsi:type="xsd:double"&gt;-8.61758&lt;/D&gt;&lt;D xsi:type="xsd:double"&gt;-1.4531016&lt;/D&gt;&lt;D xsi:type="xsd:double"&gt;-4.4531527&lt;/D&gt;&lt;D xsi:type="xsd:double"&gt;2.5727034&lt;/D&gt;&lt;D xsi:type="xsd:double"&gt;-2.4969518&lt;/D&gt;&lt;D xsi:type="xsd:double"&gt;-3.8058221&lt;/D&gt;&lt;D xsi:type="xsd:double"&gt;2.9874802&lt;/D&gt;&lt;D xsi:type="xsd:double"&gt;1.7248154&lt;/D&gt;&lt;/FQL&gt;&lt;FQL&gt;&lt;Q&gt;ECH^JULIAN(FG_TOTAL_RETURNC(-10AY,0,AM).DATES)&lt;/Q&gt;&lt;R&gt;121&lt;/R&gt;&lt;C&gt;1&lt;/C&gt;&lt;D xsi:type="xsd:long"&gt;41726&lt;/D&gt;&lt;D xsi:type="xsd:long"&gt;41757&lt;/D&gt;&lt;D xsi:type="xsd:long"&gt;41787&lt;/D&gt;&lt;D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xsi:type="xsd:double"&gt;4.6233833568011&lt;/D&gt;&lt;D xsi:type="xsd:double"&gt;4.60363249656635&lt;/D&gt;&lt;D xsi:type="xsd:double"&gt;4.64980830316131&lt;/D&gt;&lt;D xsi:type="xsd:double"&gt;5.19288782503835&lt;/D&gt;&lt;D xsi:type="xsd:double"&gt;5.05580781825112&lt;/D&gt;&lt;D xsi:type="xsd:double"&gt;4.67002837821452&lt;/D&gt;&lt;D xsi:type="xsd:double"&gt;3.99120916399486&lt;/D&gt;&lt;D xsi:type="xsd:double"&gt;4.20232764662806&lt;/D&gt;&lt;D xsi:type="xsd:double"&gt;4.28951587967916&lt;/D&gt;&lt;D xsi:type="xsd:double"&gt;4.3976513252336&lt;/D&gt;&lt;D xsi:type="xsd:double"&gt;4.75785958773422&lt;/D&gt;&lt;D xsi:type="xsd:double"&gt;5.03754865167887&lt;/D&gt;&lt;D xsi:type="xsd:double"&gt;4.70818029836219&lt;/D&gt;&lt;D xsi:type="xsd:double"&gt;3.96129887991566&lt;/D&gt;&lt;D xsi:type="xsd:double"&gt;3.79766403190892&lt;/D&gt;&lt;D xsi:type="xsd:double"&gt;3.72888029094784&lt;/D&gt;&lt;D xsi:type="xsd:double"&gt;3.80856706646941&lt;/D&gt;&lt;D xsi:type="xsd:double"&gt;4.04387830214657&lt;/D&gt;&lt;D xsi:type="xsd:double"&gt;4.05736444226875&lt;/D&gt;&lt;D xsi:type="xsd:double"&gt;4.10813530922062&lt;/D&gt;&lt;D xsi:type="xsd:double"&gt;3.62638596777184&lt;/D&gt;&lt;D xsi:type="xsd:double"&gt;3.78353471889692&lt;/D&gt;&lt;D xsi:type="xsd:double"&gt;4.05965117941277&lt;/D&gt;&lt;D xsi:type="xsd:double"&gt;4.30338252944212&lt;/D&gt;&lt;D xsi:type="xsd:double"&gt;4.46031411728661&lt;/D&gt;&lt;D xsi:type="xsd:double"&gt;4.36475703659637&lt;/D&gt;&lt;D xsi:type="xsd:double"&gt;4.30602102586491&lt;/D&gt;&lt;D xsi:type="xsd:double"&gt;4.16716664957706&lt;/D&gt;&lt;D xsi:type="xsd:double"&gt;4.31497311241309&lt;/D&gt;&lt;D xsi:type="xsd:double"&gt;3.86301886390144&lt;/D&gt;&lt;D xsi:type="xsd:double"&gt;3.78628896942596&lt;/D&gt;&lt;D xsi:type="xsd:double"&gt;3.83766703121651&lt;/D&gt;&lt;D xsi:type="xsd:double"&gt;3.81809006166243&lt;/D&gt;&lt;D xsi:type="xsd:double"&gt;3.81441145145774&lt;/D&gt;&lt;D xsi:type="xsd:double"&gt;4.04359243325458&lt;/D&gt;&lt;D xsi:type="xsd:double"&gt;4.23024730686169&lt;/D&gt;&lt;D xsi:type="xsd:double"&gt;4.19980363338156&lt;/D&gt;&lt;D xsi:type="xsd:double"&gt;4.40518942271013&lt;/D&gt;&lt;D xsi:type="xsd:double"&gt;4.30130228721057&lt;/D&gt;&lt;D xsi:type="xsd:double"&gt;3.89910403811998&lt;/D&gt;&lt;D xsi:type="xsd:double"&gt;3.94291741014723&lt;/D&gt;&lt;D xsi:type="xsd:double"&gt;3.82051794922444&lt;/D&gt;&lt;D xsi:type="xsd:double"&gt;3.63236696793845&lt;/D&gt;&lt;D xsi:type="xsd:double"&gt;3.94069687341436&lt;/D&gt;&lt;D xsi:type="xsd:double"&gt;3.89679920197661&lt;/D&gt;&lt;D xsi:type="xsd:double"&gt;3.87379766118579&lt;/D&gt;&lt;D xsi:type="xsd:double"&gt;4.10178629512228&lt;/D&gt;&lt;D xsi:type="xsd:double"&gt;4.15696439292742&lt;/D&gt;&lt;D xsi:type="xsd:double"&gt;4.26647805693163&lt;/D&gt;&lt;D xsi:type="xsd:double"&gt;4.22285184057122&lt;/D&gt;&lt;D xsi:type="xsd:double"&gt;3.97137648906062&lt;/D&gt;&lt;D xsi:type="xsd:double"&gt;4.16633294993436&lt;/D&gt;&lt;D xsi:type="xsd:double"&gt;4.54924627821477&lt;/D&gt;&lt;D xsi:type="xsd:double"&gt;5.36204172962268&lt;/D&gt;&lt;D xsi:type="xsd:double"&gt;4.50062999776609&lt;/D&gt;&lt;D xsi:type="xsd:double"&gt;4.29605135777452&lt;/D&gt;&lt;D xsi:type="xsd:double"&gt;3.94125232436951&lt;/D&gt;&lt;D xsi:type="xsd:double"&gt;3.81162571288491&lt;/D&gt;&lt;D xsi:type="xsd:double"&gt;3.49823688499567&lt;/D&gt;&lt;D xsi:type="xsd:double"&gt;3.42581928248821&lt;/D&gt;&lt;D xsi:type="xsd:double"&gt;3.45000164237785&lt;/D&gt;&lt;D xsi:type="xsd:double"&gt;3.39544146766953&lt;/D&gt;&lt;D xsi:type="xsd:double"&gt;3.52876636609275&lt;/D&gt;&lt;D xsi:type="xsd:double"&gt;3.55409699615334&lt;/D&gt;&lt;D xsi:type="xsd:double"&gt;3.48860099484258&lt;/D&gt;&lt;D xsi:type="xsd:double"&gt;3.53793547163021&lt;/D&gt;&lt;D xsi:type="xsd:double"&gt;3.15322777144377&lt;/D&gt;&lt;D xsi:type="xsd:double"&gt;3.28645832347807&lt;/D&gt;&lt;D xsi:type="xsd:double"&gt;3.19084059203802&lt;/D&gt;&lt;D xsi:type="xsd:double"&gt;3.2639272347706&lt;/D&gt;&lt;D xsi:type="xsd:double"&gt;3.14628472160417&lt;/D&gt;&lt;D xsi:type="xsd:double"&gt;3.05525344595127&lt;/D&gt;&lt;D xsi:type="xsd:double"&gt;2.93955668499626&lt;/D&gt;&lt;D xsi:type="xsd:double"&gt;3.17862282121993&lt;/D&gt;&lt;D xsi:type="xsd:double"&gt;3.20838863787225&lt;/D&gt;&lt;D xsi:type="xsd:double"&gt;3.06437654196297&lt;/D&gt;&lt;D xsi:type="xsd:double"&gt;2.91601686181575&lt;/D&gt;&lt;D xsi:type="xsd:double"&gt;2.81885277894192&lt;/D&gt;&lt;D xsi:type="xsd:double"&gt;2.62944813273827&lt;/D&gt;&lt;D xsi:type="xsd:double"&gt;2.99010498259966&lt;/D&gt;&lt;D xsi:type="xsd:double"&gt;3.21423173045893&lt;/D&gt;&lt;D xsi:type="xsd:double"&gt;3.19449962616575&lt;/D&gt;&lt;D xsi:type="xsd:double"&gt;3.03945906169344&lt;/D&gt;&lt;D xsi:type="xsd:double"&gt;3.53464852143511&lt;/D&gt;&lt;D xsi:type="xsd:double"&gt;3.30765572943483&lt;/D&gt;&lt;D xsi:type="xsd:double"&gt;3.59869604965512&lt;/D&gt;&lt;D xsi:type="xsd:double"&gt;3.74897007321338&lt;/D&gt;&lt;D xsi:type="xsd:double"&gt;3.6652138827119&lt;/D&gt;&lt;D xsi:type="xsd:double"&gt;3.92309089514043&lt;/D&gt;&lt;D xsi:type="xsd:double"&gt;3.70944670358366&lt;/D&gt;&lt;D xsi:type="xsd:double"&gt;3.40011574773367&lt;/D&gt;&lt;D xsi:type="xsd:double"&gt;3.50834072459619&lt;/D&gt;&lt;D xsi:type="xsd:double"&gt;3.46544572293529&lt;/D&gt;&lt;D xsi:type="xsd:double"&gt;3.34162975242482&lt;/D&gt;&lt;D xsi:type="xsd:double"&gt;3.57651202845581&lt;/D&gt;&lt;D xsi:type="xsd:double"&gt;3.72863449789221&lt;/D&gt;&lt;D xsi:type="xsd:double"&gt;4.01758520330951&lt;/D&gt;&lt;D xsi:type="xsd:double"&gt;3.78544081497117&lt;/D&gt;&lt;D xsi:type="xsd:double"&gt;3.48053207313909&lt;/D&gt;&lt;D xsi:type="xsd:double"&gt;3.41694972106341&lt;/D&gt;&lt;D xsi:type="xsd:double"&gt;3.26109880421571&lt;/D&gt;&lt;D xsi:type="xsd:double"&gt;3.42465702105817&lt;/D&gt;&lt;/FQL&gt;&lt;FQL&gt;&lt;Q&gt;VNM^FMA_DIV_YLD(NTMA,-10AY,0,AM,"PORTAGG","MEANR")&lt;/Q&gt;&lt;R&gt;121&lt;/R&gt;&lt;C&gt;1&lt;/C&gt;&lt;D xsi:type="xsd:double"&gt;3.59249974633295&lt;/D&gt;&lt;D xsi:type="xsd:double"&gt;3.5110186987497&lt;/D&gt;&lt;D xsi:type="xsd:double"&gt;3.46721943157257&lt;/D&gt;&lt;D xsi:type="xsd:double"&gt;3.05537262972271&lt;/D&gt;&lt;D xsi:type="xsd:double"&gt;3.47167975070217&lt;/D&gt;&lt;D xsi:type="xsd:double"&gt;2.86985082132564&lt;/D&gt;&lt;D xsi:type="xsd:double"&gt;3.27632758458038&lt;/D&gt;&lt;D xsi:type="xsd:double"&gt;2.92881176516827&lt;/D&gt;&lt;D xsi:type="xsd:double"&gt;3.16892433748503&lt;/D&gt;&lt;D xsi:type="xsd:double"&gt;3.38709554088481&lt;/D&gt;&lt;D xsi:type="xsd:double"&gt;3.0151874630756&lt;/D&gt;&lt;D xsi:type="xsd:double"&gt;3.02329248727526&lt;/D&gt;&lt;D xsi:type="xsd:double"&gt;2.97634095689328&lt;/D&gt;&lt;D xsi:type="xsd:double"&gt;2.93792842555869&lt;/D&gt;&lt;D xsi:type="xsd:double"&gt;2.87235219482174&lt;/D&gt;&lt;D xsi:type="xsd:double"&gt;2.78769047577975&lt;/D&gt;&lt;D xsi:type="xsd:double"&gt;4.08213374963986&lt;/D&gt;&lt;D xsi:type="xsd:double"&gt;3.97808326310383&lt;/D&gt;&lt;D xsi:type="xsd:double"&gt;3.35722712649144&lt;/D&gt;&lt;D xsi:type="xsd:double"&gt;3.20018445655348&lt;/D&gt;&lt;D xsi:type="xsd:double"&gt;2.70264882591728&lt;/D&gt;&lt;D xsi:type="xsd:double"&gt;2.59713140057902&lt;/D&gt;&lt;D xsi:type="xsd:string"&gt;@NA&lt;/D&gt;&lt;D xsi:type="xsd:string"&gt;@NA&lt;/D&gt;&lt;D xsi:type="xsd:double"&gt;3.01295514249217&lt;/D&gt;&lt;D xsi:type="xsd:double"&gt;3.11305634404669&lt;/D&gt;&lt;D xsi:type="xsd:double"&gt;3.30399927287977&lt;/D&gt;&lt;D xsi:type="xsd:double"&gt;3.32108585791479&lt;/D&gt;&lt;D xsi:type="xsd:double"&gt;3.15292028622204&lt;/D&gt;&lt;D xsi:type="xsd:double"&gt;3.24941950389566&lt;/D&gt;&lt;D xsi:type="xsd:double"&gt;2.65961357841646&lt;/D&gt;&lt;D xsi:type="xsd:double"&gt;2.65824936580041&lt;/D&gt;&lt;D xsi:type="xsd:string"&gt;@NA&lt;/D&gt;&lt;D xsi:type="xsd:double"&gt;2.87625225155809&lt;/D&gt;&lt;D xsi:type="xsd:string"&gt;@NA&lt;/D&gt;&lt;D xsi:type="xsd:double"&gt;3.54291771507517&lt;/D&gt;&lt;D xsi:type="xsd:double"&gt;2.65810617474251&lt;/D&gt;&lt;D xsi:type="xsd:double"&gt;2.4859858482273&lt;/D&gt;&lt;D xsi:type="xsd:double"&gt;2.4143260862859&lt;/D&gt;&lt;D xsi:type="xsd:double"&gt;1.89880920248323&lt;/D&gt;&lt;D xsi:type="xsd:double"&gt;1.54618374003406&lt;/D&gt;&lt;D xsi:type="xsd:double"&gt;1.76720714134671&lt;/D&gt;&lt;D xsi:type="xsd:double"&gt;1.71422208593493&lt;/D&gt;&lt;D xsi:type="xsd:double"&gt;1.88110575805839&lt;/D&gt;&lt;D xsi:type="xsd:double"&gt;1.88373644142907&lt;/D&gt;&lt;D xsi:type="xsd:double"&gt;1.44061277557434&lt;/D&gt;&lt;D xsi:type="xsd:double"&gt;1.49224049035992&lt;/D&gt;&lt;D xsi:type="xsd:double"&gt;1.699072585614&lt;/D&gt;&lt;D xsi:type="xsd:double"&gt;1.88577555255264&lt;/D&gt;&lt;D xsi:type="xsd:double"&gt;1.94523</t>
        </r>
      </text>
    </comment>
    <comment ref="A10" authorId="0" shapeId="0" xr:uid="{B97D3BE1-A6F8-4E81-9D10-B124A6888189}">
      <text>
        <r>
          <rPr>
            <b/>
            <sz val="9"/>
            <color indexed="81"/>
            <rFont val="Tahoma"/>
            <family val="2"/>
          </rPr>
          <t>408164592&lt;/D&gt;&lt;D xsi:type="xsd:double"&gt;1.85102379155081&lt;/D&gt;&lt;D xsi:type="xsd:double"&gt;1.6484594719974&lt;/D&gt;&lt;D xsi:type="xsd:double"&gt;1.81289751737213&lt;/D&gt;&lt;D xsi:type="xsd:double"&gt;1.64774384054117&lt;/D&gt;&lt;D xsi:type="xsd:double"&gt;1.59150135018866&lt;/D&gt;&lt;D xsi:type="xsd:double"&gt;1.8154934858271&lt;/D&gt;&lt;D xsi:type="xsd:double"&gt;1.75337433674153&lt;/D&gt;&lt;D xsi:type="xsd:double"&gt;1.71533625078204&lt;/D&gt;&lt;D xsi:type="xsd:double"&gt;1.77517438285857&lt;/D&gt;&lt;D xsi:type="xsd:double"&gt;1.562225950371&lt;/D&gt;&lt;D xsi:type="xsd:double"&gt;1.6055085733707&lt;/D&gt;&lt;D xsi:type="xsd:double"&gt;1.52932991161807&lt;/D&gt;&lt;D xsi:type="xsd:double"&gt;1.5725318669467&lt;/D&gt;&lt;D xsi:type="xsd:double"&gt;1.72316933572292&lt;/D&gt;&lt;D xsi:type="xsd:double"&gt;1.72799779912908&lt;/D&gt;&lt;D xsi:type="xsd:double"&gt;1.94752470572656&lt;/D&gt;&lt;D xsi:type="xsd:double"&gt;1.64045454768636&lt;/D&gt;&lt;D xsi:type="xsd:double"&gt;1.76430649658986&lt;/D&gt;&lt;D xsi:type="xsd:double"&gt;1.59975357451692&lt;/D&gt;&lt;D xsi:type="xsd:double"&gt;1.50151094180541&lt;/D&gt;&lt;D xsi:type="xsd:double"&gt;1.50822115236738&lt;/D&gt;&lt;D xsi:type="xsd:double"&gt;1.79298543763763&lt;/D&gt;&lt;D xsi:type="xsd:double"&gt;2.13283312504229&lt;/D&gt;&lt;D xsi:type="xsd:double"&gt;1.76168191684216&lt;/D&gt;&lt;D xsi:type="xsd:double"&gt;1.3783057145518&lt;/D&gt;&lt;D xsi:type="xsd:double"&gt;1.40684392419987&lt;/D&gt;&lt;D xsi:type="xsd:double"&gt;1.41759578238726&lt;/D&gt;&lt;D xsi:type="xsd:double"&gt;1.29494398726675&lt;/D&gt;&lt;D xsi:type="xsd:double"&gt;1.32380413626214&lt;/D&gt;&lt;D xsi:type="xsd:double"&gt;1.37853075248592&lt;/D&gt;&lt;D xsi:type="xsd:double"&gt;1.31486330006827&lt;/D&gt;&lt;D xsi:type="xsd:double"&gt;1.21488692268432&lt;/D&gt;&lt;D xsi:type="xsd:double"&gt;1.29734410981498&lt;/D&gt;&lt;D xsi:type="xsd:double"&gt;1.21871654242438&lt;/D&gt;&lt;D xsi:type="xsd:double"&gt;1.24665855187299&lt;/D&gt;&lt;D xsi:type="xsd:double"&gt;1.15228726566505&lt;/D&gt;&lt;D xsi:type="xsd:double"&gt;1.19543113431745&lt;/D&gt;&lt;D xsi:type="xsd:double"&gt;1.34987960237406&lt;/D&gt;&lt;D xsi:type="xsd:double"&gt;1.43512120304254&lt;/D&gt;&lt;D xsi:type="xsd:double"&gt;1.44159685692945&lt;/D&gt;&lt;D xsi:type="xsd:double"&gt;1.42133007966709&lt;/D&gt;&lt;D xsi:type="xsd:double"&gt;1.37265308641336&lt;/D&gt;&lt;D xsi:type="xsd:double"&gt;1.48308859503629&lt;/D&gt;&lt;D xsi:type="xsd:double"&gt;1.52274246985141&lt;/D&gt;&lt;D xsi:type="xsd:double"&gt;1.60397701825857&lt;/D&gt;&lt;D xsi:type="xsd:double"&gt;1.8317924646768&lt;/D&gt;&lt;D xsi:type="xsd:double"&gt;1.56645637335526&lt;/D&gt;&lt;D xsi:type="xsd:double"&gt;1.75104027924182&lt;/D&gt;&lt;D xsi:type="xsd:double"&gt;1.78163768040802&lt;/D&gt;&lt;D xsi:type="xsd:double"&gt;1.96375145227006&lt;/D&gt;&lt;D xsi:type="xsd:double"&gt;1.9267226472499&lt;/D&gt;&lt;D xsi:type="xsd:double"&gt;1.94868100081408&lt;/D&gt;&lt;D xsi:type="xsd:double"&gt;2.33616218984386&lt;/D&gt;&lt;D xsi:type="xsd:double"&gt;2.55993609517694&lt;/D&gt;&lt;D xsi:type="xsd:double"&gt;2.38950421174606&lt;/D&gt;&lt;D xsi:type="xsd:double"&gt;2.78603709751714&lt;/D&gt;&lt;D xsi:type="xsd:double"&gt;2.56796231587647&lt;/D&gt;&lt;D xsi:type="xsd:double"&gt;2.55955992078293&lt;/D&gt;&lt;D xsi:type="xsd:double"&gt;2.51086068640296&lt;/D&gt;&lt;D xsi:type="xsd:double"&gt;2.60398468741697&lt;/D&gt;&lt;D xsi:type="xsd:double"&gt;2.58309686036956&lt;/D&gt;&lt;D xsi:type="xsd:double"&gt;2.5230607165459&lt;/D&gt;&lt;D xsi:type="xsd:double"&gt;2.60219712222008&lt;/D&gt;&lt;D xsi:type="xsd:double"&gt;2.43577029680473&lt;/D&gt;&lt;D xsi:type="xsd:double"&gt;2.98931399038817&lt;/D&gt;&lt;D xsi:type="xsd:double"&gt;3.15358962163354&lt;/D&gt;&lt;D xsi:type="xsd:double"&gt;2.91674661129149&lt;/D&gt;&lt;D xsi:type="xsd:double"&gt;2.77757608693096&lt;/D&gt;&lt;D xsi:type="xsd:double"&gt;2.76084397952432&lt;/D&gt;&lt;D xsi:type="xsd:double"&gt;2.70012247099195&lt;/D&gt;&lt;D xsi:type="xsd:double"&gt;2.20468799341157&lt;/D&gt;&lt;/FQL&gt;&lt;FQL&gt;&lt;Q&gt;UAE^FMA_DIV_YLD(NTMA,-10AY,0,AM,"PORTAGG","MEANR")&lt;/Q&gt;&lt;R&gt;121&lt;/R&gt;&lt;C&gt;1&lt;/C&gt;&lt;D xsi:type="xsd:string"&gt;@NA&lt;/D&gt;&lt;D xsi:type="xsd:string"&gt;@NA&lt;/D&gt;&lt;D xsi:type="xsd:string"&gt;@NA&lt;/D&gt;&lt;D xsi:type="xsd:double"&gt;2.71993042005342&lt;/D&gt;&lt;D xsi:type="xsd:double"&gt;2.71829978454548&lt;/D&gt;&lt;D xsi:type="xsd:double"&gt;2.58127246511749&lt;/D&gt;&lt;D xsi:type="xsd:double"&gt;2.54128845116663&lt;/D&gt;&lt;D xsi:type="xsd:double"&gt;2.79133623757473&lt;/D&gt;&lt;D xsi:type="xsd:double"&gt;2.94233036611571&lt;/D&gt;&lt;D xsi:type="xsd:double"&gt;3.36200592234724&lt;/D&gt;&lt;D xsi:type="xsd:double"&gt;3.50642503468798&lt;/D&gt;&lt;D xsi:type="xsd:double"&gt;3.41134361249899&lt;/D&gt;&lt;D xsi:type="xsd:double"&gt;3.75181010118913&lt;/D&gt;&lt;D xsi:type="xsd:double"&gt;3.08733741188324&lt;/D&gt;&lt;D xsi:type="xsd:double"&gt;3.34228368589127&lt;/D&gt;&lt;D xsi:type="xsd:double"&gt;3.46133276394183&lt;/D&gt;&lt;D xsi:type="xsd:double"&gt;3.48687203957463&lt;/D&gt;&lt;D xsi:type="xsd:double"&gt;4.03635701355824&lt;/D&gt;&lt;D xsi:type="xsd:double"&gt;4.08641280958202&lt;/D&gt;&lt;D xsi:type="xsd:double"&gt;4.1046155570588&lt;/D&gt;&lt;D xsi:type="xsd:double"&gt;4.26214020832092&lt;/D&gt;&lt;D xsi:type="xsd:double"&gt;4.09786865752685&lt;/D&gt;&lt;D xsi:type="xsd:double"&gt;4.71363867097256&lt;/D&gt;&lt;D xsi:type="xsd:double"&gt;4.4743618349737&lt;/D&gt;&lt;D xsi:type="xsd:double"&gt;4.09579819924742&lt;/D&gt;&lt;D xsi:type="xsd:double"&gt;4.03960612549101&lt;/D&gt;&lt;D xsi:type="xsd:double"&gt;3.97954748559299&lt;/D&gt;&lt;D xsi:type="xsd:double"&gt;3.96606639599072&lt;/D&gt;&lt;D xsi:type="xsd:double"&gt;3.79530134860881&lt;/D&gt;&lt;D xsi:type="xsd:double"&gt;3.7495489262143&lt;/D&gt;&lt;D xsi:type="xsd:double"&gt;3.66292807261226&lt;/D&gt;&lt;D xsi:type="xsd:double"&gt;3.74730211534037&lt;/D&gt;&lt;D xsi:type="xsd:double"&gt;4.06787452659127&lt;/D&gt;&lt;D xsi:type="xsd:double"&gt;4.16820198533629&lt;/D&gt;&lt;D xsi:type="xsd:double"&gt;4.11323143414171&lt;/D&gt;&lt;D xsi:type="xsd:double"&gt;4.06522062602522&lt;/D&gt;&lt;D xsi:type="xsd:double"&gt;4.20174059946315&lt;/D&gt;&lt;D xsi:type="xsd:double"&gt;4.03534057126694&lt;/D&gt;&lt;D xsi:type="xsd:double"&gt;4.00899040132133&lt;/D&gt;&lt;D xsi:type="xsd:double"&gt;4.04216526068241&lt;/D&gt;&lt;D xsi:type="xsd:double"&gt;3.94042930747285&lt;/D&gt;&lt;D xsi:type="xsd:double"&gt;4.01521257707644&lt;/D&gt;&lt;D xsi:type="xsd:double"&gt;4.2503743873459&lt;/D&gt;&lt;D xsi:type="xsd:double"&gt;4.19711432305686&lt;/D&gt;&lt;D xsi:type="xsd:double"&gt;4.43842043751783&lt;/D&gt;&lt;D xsi:type="xsd:double"&gt;4.50365344124909&lt;/D&gt;&lt;D xsi:type="xsd:double"&gt;4.20421888397222&lt;/D&gt;&lt;D xsi:type="xsd:double"&gt;4.53666972472183&lt;/D&gt;&lt;D xsi:type="xsd:double"&gt;4.65377590518211&lt;/D&gt;&lt;D xsi:type="xsd:double"&gt;4.81868119730004&lt;/D&gt;&lt;D xsi:type="xsd:double"&gt;4.85421440263934&lt;/D&gt;&lt;D xsi:type="xsd:double"&gt;5.00009015838208&lt;/D&gt;&lt;D xsi:type="xsd:double"&gt;4.7176414855277&lt;/D&gt;&lt;D xsi:type="xsd:double"&gt;4.75945635245016&lt;/D&gt;&lt;D xsi:type="xsd:double"&gt;4.774931119222&lt;/D&gt;&lt;D xsi:type="xsd:double"&gt;5.05202538052351&lt;/D&gt;&lt;D xsi:type="xsd:double"&gt;4.9911703999819&lt;/D&gt;&lt;D xsi:type="xsd:double"&gt;5.22102828289127&lt;/D&gt;&lt;D xsi:type="xsd:double"&gt;5.13273721301767&lt;/D&gt;&lt;D xsi:type="xsd:double"&gt;5.02195533331297&lt;/D&gt;&lt;D xsi:type="xsd:double"&gt;5.13590310122054&lt;/D&gt;&lt;D xsi:type="xsd:double"&gt;4.74268192024895&lt;/D&gt;&lt;D xsi:type="xsd:double"&gt;5.27509770046549&lt;/D&gt;&lt;D xsi:type="xsd:double"&gt;5.2255647172023&lt;/D&gt;&lt;D xsi:type="xsd:double"&gt;4.85964276872122&lt;/D&gt;&lt;D xsi:type="xsd:double"&gt;4.96177190296362&lt;/D&gt;&lt;D xsi:type="xsd:double"&gt;4.7820957843665&lt;/D&gt;&lt;D xsi:type="xsd:double"&gt;4.70975404143843&lt;/D&gt;&lt;D xsi:type="xsd:double"&gt;4.95456663174105&lt;/D&gt;&lt;D xsi:type="xsd:double"&gt;5.08824594027039&lt;/D&gt;&lt;D xsi:type="xsd:double"&gt;5.22359192597604&lt;/D&gt;&lt;D xsi:type="xsd:double"&gt;5.50973181719463&lt;/D&gt;&lt;D xsi:type="xsd:double"&gt;6.80819400077671&lt;/D&gt;&lt;D xsi:type="xsd:double"&gt;4.75716791034219&lt;/D&gt;&lt;D xsi:type="xsd:double"&gt;4.38565144916768&lt;/D&gt;&lt;D xsi:type="xsd:double"&gt;4.47737258929643&lt;/D&gt;&lt;D xsi:type="xsd:double"&gt;4.59963721197376&lt;/D&gt;&lt;D xsi:type="xsd:double"&gt;4.50512921746069&lt;/D&gt;&lt;D xsi:type="xsd:double"&gt;4.45173074979898&lt;/D&gt;&lt;D xsi:type="xsd:double"&gt;4.07676215683647&lt;/D&gt;&lt;D xsi:type="xsd:double"&gt;4.73979119063637&lt;/D&gt;&lt;D xsi:type="xsd:double"&gt;4.52448772098696&lt;/D&gt;&lt;D xsi:type="xsd:double"&gt;4.19249506297111&lt;/D&gt;&lt;D xsi:type="xsd:double"&gt;4.53261462076026&lt;/D&gt;&lt;D xsi:type="xsd:double"&gt;4.44643137550287&lt;/D&gt;&lt;D xsi:type="xsd:double"&gt;4.47291935866299&lt;/D&gt;&lt;D xsi:type="xsd:double"&gt;4.232399050415&lt;/D&gt;&lt;D xsi:type="xsd:double"&gt;4.57098932847682&lt;/D&gt;&lt;D xsi:type="xsd:double"&gt;4.64647961251429&lt;/D&gt;&lt;D xsi:type="xsd:double"&gt;4.47615680477987&lt;/D&gt;&lt;D xsi:type="xsd:double"&gt;4.13297021007336&lt;/D&gt;&lt;D xsi:type="xsd:double"&gt;4.08167346842748&lt;/D&gt;&lt;D xsi:type="xsd:double"&gt;3.81921280497654&lt;/D&gt;&lt;D xsi:type="xsd:double"&gt;4.39295690863962&lt;/D&gt;&lt;D xsi:type="xsd:double"&gt;4.20717696263188&lt;/D&gt;&lt;D xsi:type="xsd:double"&gt;4.01964848938167&lt;/D&gt;&lt;D xsi:type="xsd:double"&gt;3.37137136491684&lt;/D&gt;&lt;D xsi:type="xsd:double"&gt;3.52018814201281&lt;/D&gt;&lt;D xsi:type="xsd:double"&gt;4.02877551323777&lt;/D&gt;&lt;D xsi:type="xsd:double"&gt;4.34636432107436&lt;/D&gt;&lt;D xsi:type="xsd:double"&gt;4.1703549136522&lt;/D&gt;&lt;D xsi:type="xsd:double"&gt;4.02320262086019&lt;/D&gt;&lt;D xsi:type="xsd:double"&gt;4.36785176707934&lt;/D&gt;&lt;D xsi:type="xsd:double"&gt;4.38167238737679&lt;/D&gt;&lt;D xsi:type="xsd:double"&gt;4.44279047934821&lt;/D&gt;&lt;D xsi:type="xsd:double"&gt;4.71816842019025&lt;/D&gt;&lt;D xsi:type="xsd:double"&gt;4.88077861027422&lt;/D&gt;&lt;D xsi:type="xsd:double"&gt;4.67152354353601&lt;/D&gt;&lt;D xsi:type="xsd:double"&gt;4.63914671716832&lt;/D&gt;&lt;D xsi:type="xsd:double"&gt;4.35355188556705&lt;/D&gt;&lt;D xsi:type="xsd:double"&gt;4.589683098442&lt;/D&gt;&lt;D xsi:type="xsd:double"&gt;4.40538813146364&lt;/D&gt;&lt;D xsi:type="xsd:double"&gt;4.20688978222916&lt;/D&gt;&lt;D xsi:type="xsd:double"&gt;4.25167904017834&lt;/D&gt;&lt;D xsi:type="xsd:double"&gt;4.2650320779214&lt;/D&gt;&lt;D xsi:type="xsd:double"&gt;4.94952665267691&lt;/D&gt;&lt;D xsi:type="xsd:double"&gt;4.70088284446979&lt;/D&gt;&lt;D xsi:type="xsd:double"&gt;4.58526664912902&lt;/D&gt;&lt;D xsi:type="xsd:double"&gt;4.55497579454858&lt;/D&gt;&lt;D xsi:type="xsd:double"&gt;4.93895374555132&lt;/D&gt;&lt;D xsi:type="xsd:double"&gt;5.33259683797406&lt;/D&gt;&lt;/FQL&gt;&lt;FQL&gt;&lt;Q&gt;TUR^FMA_DIV_YLD(NTMA,-10AY,0,AM,"PORTAGG","MEANR")&lt;/Q&gt;&lt;R&gt;121&lt;/R&gt;&lt;C&gt;1&lt;/C&gt;&lt;D xsi:type="xsd:double"&gt;3.18506080500273&lt;/D&gt;&lt;D xsi:type="xsd:double"&gt;2.9177206455714&lt;/D&gt;&lt;D xsi:type="xsd:double"&gt;2.7958768452077&lt;/D&gt;&lt;D xsi:type="xsd:double"&gt;3.08478650527988&lt;/D&gt;&lt;D xsi:type="xsd:double"&gt;2.64215664198634&lt;/D&gt;&lt;D xsi:type="xsd:double"&gt;3.01228905423958&lt;/D&gt;&lt;D xsi:type="xsd:double"&gt;3.19714657609868&lt;/D&gt;&lt;D xsi:type="xsd:double"&gt;2.9717012009052&lt;/D&gt;&lt;D xsi:type="xsd:double"&gt;2.74258272052963&lt;/D&gt;&lt;D xsi:type="xsd:double"&gt;2.72286602176301&lt;/D&gt;&lt;D xsi:type="xsd:double"&gt;2.70122675683985&lt;/D&gt;&lt;D xsi:type="xsd:double"&gt;2.89773812291483&lt;/D&gt;&lt;D xsi:type="xsd:double"&gt;3.03759145100506&lt;/D&gt;&lt;D xsi:type="xsd:double"&gt;2.81545712201987&lt;/D&gt;&lt;D xsi:type="xsd:double"&gt;2.91166375033329&lt;/D&gt;&lt;D xsi:type="xsd:double"&gt;2.99256917297721&lt;/D&gt;&lt;D xsi:type="xsd:double"&gt;3.17127802583984&lt;/D&gt;&lt;D xsi:type="xsd:double"&gt;3.32861355593015&lt;/D&gt;&lt;D xsi:type="xsd:double"&gt;3.47494326035103&lt;/D&gt;&lt;D xsi:type="xsd:double"&gt;3.21643225030303&lt;/D&gt;&lt;D xsi:type="xsd:double"&gt;3.42566632824598&lt;/D&gt;&lt;D xsi:type="xsd:double"&gt;3.50245972145062&lt;/D&gt;&lt;D xsi:type="xsd:double"&gt;3.54491869192468&lt;/D&gt;&lt;D xsi:type="xsd:double"&gt;3.42097156749627&lt;/D&gt;&lt;D xsi:type="xsd:double"&gt;3.17789920545637&lt;/D&gt;&lt;D xsi:type="xsd:double"&gt;3.1857090040534&lt;/D&gt;&lt;D xsi:type="xsd:double"&gt;3.48074174829368&lt;/D&gt;&lt;D xsi:type="xsd:double"&gt;3.58498742653001&lt;/D&gt;&lt;D xsi:type="xsd:double"&gt;3.68838968043706&lt;/D&gt;&lt;D xsi:type="xsd:double"&gt;3.51889890736097&lt;/D&gt;&lt;D xsi:type="xsd:double"&gt;3.62089625550564&lt;/D&gt;&lt;D xsi:type="xsd:double"&gt;3.58409243605337&lt;/D&gt;&lt;D xsi:type="xsd:double"&gt;3.8184150182196&lt;/D&gt;&lt;D xsi:type="xsd:double"&gt;3.78434584576573&lt;/D&gt;&lt;D xsi:type="xsd:double"&gt;3.60694242008465&lt;/D&gt;&lt;D xsi:type="xsd:double"&gt;3.57187399499773&lt;/D&gt;&lt;D xsi:type="xsd:double"&gt;3.55949376655102&lt;/D&gt;&lt;D xsi:type="xsd:double"&gt;3.58626439024682&lt;/D&gt;&lt;D xsi:type="xsd:double"&gt;3.61153092522676&lt;/D&gt;&lt;D xsi:type="xsd:double"&gt;3.55113154699709&lt;/D&gt;&lt;D xsi:type="xsd:double"&gt;3.59507452965725&lt;/D&gt;&lt;D xsi:type="xsd:double"&gt;3.74048946081507&lt;/D&gt;&lt;D xsi:type="xsd:double"&gt;4.17285059599142&lt;/D&gt;&lt;D xsi:type="xsd:double"&gt;4.17544985933908&lt;/D&gt;&lt;D xsi:type="xsd:double"&gt;4.48659109962141&lt;/D&gt;&lt;D xsi:type="xsd:double"&gt;4.09711017962328&lt;/D&gt;&lt;D xsi:type="xsd:double"&gt;3.89116587416411&lt;/D&gt;&lt;D xsi:type="xsd:double"&gt;4.1596943560228&lt;/D&gt;&lt;D xsi:type="xsd:double"&gt;4.55659215430487&lt;/D&gt;&lt;D xsi:type="xsd:double"&gt;4.96434027132999&lt;/D&gt;&lt;D xsi:type="xsd:double"&gt;5.2130588007896&lt;/D&gt;&lt;D xsi:type="xsd:double"&gt;5.50832525221373&lt;/D&gt;&lt;D xsi:type="xsd:double"&gt;5.38140079036323&lt;/D&gt;&lt;D xsi:type="xsd:double"&gt;5.72515732615478&lt;/D&gt;&lt;D xsi:type="xsd:double"&gt;5.25881381516175&lt;/D&gt;&lt;D xsi:type="xsd:double"&gt;5.62524725392021&lt;/D&gt;&lt;D xsi:type="xsd:double"&gt;5.28255005585886&lt;/D&gt;&lt;D xsi:type="xsd:double"&gt;5.35951827563527&lt;/D&gt;&lt;D xsi:type="xsd:double"&gt;4.47840767154961&lt;/D&gt;&lt;D xsi:type="xsd:double"&gt;4.80364939973165&lt;/D&gt;&lt;D xsi:type="xsd:double"&gt;5.02306157445642&lt;/D&gt;&lt;D xsi:type="xsd:double"&gt;4.91017157510265&lt;/D&gt;&lt;D xsi:type="xsd:double"&gt;5.37425419748155&lt;/D&gt;&lt;D xsi:type="xsd:double"&gt;4.6736674539789&lt;/D&gt;&lt;D xsi:type="xsd:double"&gt;4.30162762484641&lt;/D&gt;&lt;D xsi:type="xsd:double"&gt;5.06073226233723&lt;/D&gt;&lt;D xsi:type="xsd:double"&gt;4.65118927169688&lt;/D&gt;&lt;D xsi:type="xsd:double"&gt;4.72075230414887&lt;/D&gt;&lt;D xsi:type="xsd:double"&gt;4.4678299384143&lt;/D&gt;&lt;D xsi:type="xsd:double"&gt;4.22502603247413&lt;/D&gt;&lt;D xsi:type="xsd:double"&gt;4.36237288409927&lt;/D&gt;&lt;D xsi:type="xsd:double"&gt;4.73463705157656&lt;/D&gt;&lt;D xsi:type="xsd:double"&gt;5.67752836419871&lt;/D&gt;&lt;D xsi:type="xsd:double"&gt;4.28221481579856&lt;/D&gt;&lt;D xsi:type="xsd:double"&gt;3.75965433668705&lt;/D&gt;&lt;D xsi:type="xsd:double"&gt;3.20437487029759&lt;/D&gt;&lt;D xsi:type="xsd:double"&gt;3.52210995804742&lt;/D&gt;&lt;D xsi:type="xsd:double"&gt;4.06204186772319&lt;/D&gt;&lt;D xsi:type="xsd:double"&gt;4.54474558828924&lt;/D&gt;&lt;D xsi:type="xsd:double"&gt;4.51954367181591&lt;/D&gt;&lt;D xsi:type="xsd:double"&gt;3.87321709849367&lt;/D&gt;&lt;D xsi:type="xsd:double"&gt;3.86509878297291&lt;/D&gt;&lt;D xsi:type="xsd:double"&gt;4.07253314951388&lt;/D&gt;&lt;D xsi:type="xsd:double"&gt;4.75500173865164&lt;/D&gt;&lt;D xsi:type="xsd:double"&gt;5.16346971438704&lt;/D&gt;&lt;D xsi:type="xsd:double"&gt;5.23785522518949&lt;/D&gt;&lt;D xsi:type="xsd:double"&gt;5.59356736541377&lt;/D&gt;&lt;D xsi:type="xsd:double"&gt;5.61242431205326&lt;/D&gt;&lt;D xsi:type="xsd:double"&gt;6.10058607709386&lt;/D&gt;&lt;D xsi:type="xsd:double"&gt;5.76333367269696&lt;/D&gt;&lt;D xsi:type="xsd:double"&gt;6.08414113838493&lt;/D&gt;&lt;D xsi:type="xsd:double"&gt;5.72191896796479&lt;/D&gt;&lt;D xsi:type="xsd:double"&gt;5.0413000240581&lt;/D&gt;&lt;D xsi:type="xsd:double"&gt;5.48616185692325&lt;/D&gt;&lt;D xsi:type="xsd:double"&gt;5.81060913569278&lt;/D&gt;&lt;D xsi:type="xsd:double"&gt;6.11508395755374&lt;/D&gt;&lt;D xsi:type="xsd:double"&gt;5.50393840692112&lt;/D&gt;&lt;D xsi:type="xsd:double"&gt;5.45165789767944&lt;/D&gt;&lt;D xsi:type="xsd:double"&gt;5.42515498143757&lt;/D&gt;&lt;D xsi:type="xsd:double"&gt;5.92792666699966&lt;/D&gt;&lt;D xsi:type="xsd:double"&gt;5.87469861199248&lt;/D&gt;&lt;D xsi:type="xsd:double"&gt;4.67180497923911&lt;/D&gt;&lt;D xsi:type="xsd:double"&gt;5.23857476865766&lt;/D&gt;&lt;D xsi:type="xsd:double"&gt;5.02424353804646&lt;/D&gt;&lt;D xsi:type="xsd:double"&gt;4.52664721549895&lt;/D&gt;&lt;D xsi:type="xsd:double"&gt;4.31450555556593&lt;/D&gt;&lt;D xsi:type="xsd:double"&gt;4.84954772996305&lt;/D&gt;&lt;D xsi:type="xsd:double"&gt;4.98937452516505&lt;/D&gt;&lt;D xsi:type="xsd:double"&gt;5.04011370509853&lt;/D&gt;&lt;D xsi:type="xsd:double"&gt;5.31000799643672&lt;/D&gt;&lt;D xsi:type="xsd:double"&gt;5.38957073349962&lt;/D&gt;&lt;D xsi:type="xsd:double"&gt;4.3985258365744&lt;/D&gt;&lt;D xsi:type="xsd:double"&gt;3.50608401834213&lt;/D&gt;&lt;D xsi:type="xsd:double"&gt;3.47953593571175&lt;/D&gt;&lt;D xsi:type="xsd:double"&gt;3.61102506374508&lt;/D&gt;&lt;D xsi:type="xsd:double"&gt;4.28814071813946&lt;/D&gt;&lt;D xsi:type="xsd:double"&gt;4.32769633723312&lt;/D&gt;&lt;D xsi:type="xsd:double"&gt;4.86856288613385&lt;/D&gt;&lt;D xsi:type="xsd:double"&gt;4.37936957291272&lt;/D&gt;&lt;D xsi:type="xsd:double"&gt;4.18960411940899&lt;/D&gt;&lt;D xsi:type="xsd:double"&gt;4.39642994042355&lt;/D&gt;&lt;/FQL&gt;&lt;FQL&gt;&lt;Q&gt;SET-BKK^FMA_DIV_YLD(NTMA,-10AY,0,AM,"PORTAGG","MEANR")&lt;/Q&gt;&lt;R&gt;121&lt;/R&gt;&lt;C&gt;1&lt;/C&gt;&lt;D xsi:type="xsd:double"&gt;3.88242556178334&lt;/D&gt;&lt;D xsi:type="xsd:double"&gt;3.75639056253002&lt;/D&gt;&lt;D xsi:type="xsd:double"&gt;3.77357367174546&lt;/D&gt;&lt;D xsi:type="xsd:double"&gt;5.48084492960388&lt;/D&gt;&lt;D xsi:type="xsd:double"&gt;5.69910918017578&lt;/D&gt;&lt;D xsi:type="xsd:double"&gt;3.40271989003714&lt;/D&gt;&lt;D xsi:type="xsd:double"&gt;3.35372672673606&lt;/D&gt;&lt;D xsi:type="xsd:double"&gt;3.41534182434958&lt;/D&gt;&lt;D xsi:type="xsd:double"&gt;3.31169595498065&lt;/D&gt;&lt;D xsi:type="xsd:double"&gt;3.49270361273886&lt;/D&gt;&lt;D xsi:type="xsd:double"&gt;3.23042965393658&lt;/D&gt;&lt;D xsi:type="xsd:double"&gt;3.22013291833098&lt;/D&gt;&lt;D xsi:type="xsd:double"&gt;3.4623458560029&lt;/D&gt;&lt;D xsi:type="xsd:double"&gt;3.41227397712266&lt;/D&gt;&lt;D xsi:type="xsd:double"&gt;3.45340831701988&lt;/D&gt;&lt;D xsi:type="xsd:double"&gt;3.41796629526316&lt;/D&gt;&lt;D xsi:type="xsd:double"&gt;3.60278305604884&lt;/D&gt;&lt;D xsi:type="xsd:double"&gt;3.69478079128431&lt;/D&gt;&lt;D xsi:type="xsd:double"&gt;3.74082820408883&lt;/D&gt;&lt;D xsi:type="xsd:double"&gt;3.65736575627942&lt;/D&gt;&lt;D xsi:type="xsd:double"&gt;3.70197728567659&lt;/D&gt;&lt;D xsi:type="xsd:double"&gt;3.87130952504764&lt;/D&gt;&lt;D xsi:type="xsd:double"&gt;3.69223592265058&lt;/D&gt;&lt;D xsi:type="xsd:double"&gt;3.54249235371387&lt;/D&gt;&lt;D xsi:type="xsd:double"&gt;3.39840505197496&lt;/D&gt;&lt;D xsi:type="xsd:double"&gt;3.38084043112962&lt;/D&gt;&lt;D xsi:type="xsd:double"&gt;3.35749409262923&lt;/D&gt;&lt;D xsi:type="xsd:double"&gt;3.30274957299723&lt;/D&gt;&lt;D xsi:type="xsd:double"&gt;3.12942694845326&lt;/D&gt;&lt;D xsi:type="xsd:double"&gt;3.13003934083539&lt;/D&gt;&lt;D xsi:type="xsd:double"&gt;3.29232017471047&lt;/D&gt;&lt;D xsi:type="xsd:double"&gt;3.30127558717782&lt;/D&gt;&lt;D xsi:type="xsd:double"&gt;3.28277810778239&lt;/D&gt;&lt;D xsi:type="xsd:double"&gt;3.23112126931131&lt;/D&gt;&lt;D xsi:type="xsd:double"&gt;3.12600579210554&lt;/D&gt;&lt;D xsi:type="xsd:double"&gt;3.15172360091443&lt;/D&gt;&lt;D xsi:type="xsd:double"&gt;3.13953620092398&lt;/D&gt;&lt;D xsi:type="xsd:double"&gt;3.17881197448565&lt;/D&gt;&lt;D xsi:type="xsd:double"&gt;3.18586324223023&lt;/D&gt;&lt;D xsi:type="xsd:double"&gt;3.20305987815357&lt;/D&gt;&lt;D xsi:type="xsd:double"&gt;3.23796865472367&lt;/D&gt;&lt;D xsi:type="xsd:double"&gt;3.1296170865516&lt;/D&gt;&lt;D xsi:type="xsd:double"&gt;3.03857548151166&lt;/D&gt;&lt;D xsi:type="xsd:double"&gt;2.99965550246687&lt;/D&gt;&lt;D xsi:type="xsd:double"&gt;3.04735613534521&lt;/D&gt;&lt;D xsi:type="xsd:double"&gt;2.98609200372833&lt;/D&gt;&lt;D xsi:type="xsd:double"&gt;2.86415272243468&lt;/D&gt;&lt;D xsi:type="xsd:double"&gt;2.94272248131528&lt;/D&gt;&lt;D xsi:type="xsd:double"&gt;3.07022886222469&lt;/D&gt;&lt;D xsi:type="xsd:double"&gt;3.06192909457266&lt;/D&gt;&lt;D xsi:type="xsd:double"&gt;3.16316156157918&lt;/D&gt;&lt;D xsi:type="xsd:double"&gt;3.46258179268142&lt;/D&gt;&lt;D xsi:type="xsd:double"&gt;3.25284291542353&lt;/D&gt;&lt;D xsi:type="xsd:double"&gt;3.19431098025324&lt;/D&gt;&lt;D xsi:type="xsd:double"&gt;3.18698788922165&lt;/D&gt;&lt;D xsi:type="xsd:double"&gt;3.44361901156317&lt;/D&gt;&lt;D xsi:type="xsd:double"&gt;3.45216757239895&lt;/D&gt;&lt;D xsi:type="xsd:double"&gt;3.59956881612755&lt;/D&gt;&lt;D xsi:type="xsd:double"&gt;3.39604129791495&lt;/D&gt;&lt;D xsi:type="xsd:double"&gt;3.26437867439072&lt;/D&gt;&lt;D xsi:type="xsd:double"&gt;3.31597447306171&lt;/D&gt;&lt;D xsi:type="xsd:double"&gt;3.26298825812455&lt;/D&gt;&lt;D xsi:type="xsd:double"&gt;3.33581271455235&lt;/D&gt;&lt;D xsi:type="xsd:double"&gt;3.11733585487225&lt;/D&gt;&lt;D xsi:type="xsd:double"&gt;3.14130357194996&lt;/D&gt;&lt;D xsi:type="xsd:double"&gt;3.26791549068694&lt;/D&gt;&lt;D xsi:type="xsd:double"&gt;3.24947242050616&lt;/D&gt;&lt;D xsi:type="xsd:double"&gt;3.30283498823423&lt;/D&gt;&lt;D xsi:type="xsd:double"&gt;3.22918978526725&lt;/D&gt;&lt;D xsi:type="xsd:double"&gt;3.23448818789987&lt;/D&gt;&lt;D xsi:type="xsd:double"&gt;3.35578378540877&lt;/D&gt;&lt;D xsi:type="xsd:double"&gt;3.72027451469491&lt;/D&gt;&lt;D xsi:type="xsd:double"&gt;4.26353941322095&lt;/D&gt;&lt;D xsi:type="xsd:double"&gt;3.38525322170549&lt;/D&gt;&lt;D xsi:type="xsd:double"&gt;3.12097915890327&lt;/D&gt;&lt;D xsi:type="xsd:double"&gt;3.10406561179031&lt;/D&gt;&lt;D xsi:type="xsd:double"&gt;3.05857185910784&lt;/D&gt;&lt;D xsi:type="xsd:double"&gt;3.07928781824622&lt;/D&gt;&lt;D xsi:type="xsd:double"&gt;3.19579461111081&lt;/D&gt;&lt;D xsi:type="xsd:double"&gt;3.28609011928223&lt;/D&gt;&lt;D xsi:type="xsd:double"&gt;2.74656437989097&lt;/D&gt;&lt;D xsi:type="xsd:double"&gt;2.79014028444629&lt;/D&gt;&lt;D xsi:type="xsd:double"&gt;2.84538943160633&lt;/D&gt;&lt;D xsi:type="xsd:double"&gt;2.84618437850297&lt;/D&gt;&lt;D xsi:type="xsd:double"&gt;2.76194067418767&lt;/D&gt;&lt;D xsi:type="xsd:double"&gt;2.83101560617042&lt;/D&gt;&lt;D xsi:type="xsd:double"&gt;2.88178515792073&lt;/D&gt;&lt;D xsi:type="xsd:double"&gt;2.88217111999069&lt;/D&gt;&lt;D xsi:type="xsd:double"&gt;3.02007533198983&lt;/D&gt;&lt;D xsi:type="xsd:double"&gt;2.84353560272187&lt;/D&gt;&lt;D xsi:type="xsd:double"&gt;2.84913524944714&lt;/D&gt;&lt;D xsi:type="xsd:double"&gt;2.86324641033226&lt;/D&gt;&lt;D xsi:type="xsd:double"&gt;2.93186238497279&lt;/D&gt;&lt;D xsi:type="xsd:double"&gt;2.86669190958726&lt;/D&gt;&lt;D xsi:type="xsd:double"&gt;2.89808892488851&lt;/D&gt;&lt;D xsi:type="xsd:double"&gt;2.88068673673092&lt;/D&gt;&lt;D xsi:type="xsd:double"&gt;2.89008656375705&lt;/D&gt;&lt;D xsi:type="xsd:double"&gt;2.99523247280251&lt;/D&gt;&lt;D xsi:type="xsd:double"&gt;3.02043037003284&lt;/D&gt;&lt;D xsi:type="xsd:double"&gt;3.12975978543679&lt;/D&gt;&lt;D xsi:type="xsd:double"&gt;3.1729250458781&lt;/D&gt;&lt;D xsi:type="xsd:double"&gt;3.11264535950893&lt;/D&gt;&lt;D xsi:type="xsd:double"&gt;3.14428237448395&lt;/D&gt;&lt;D xsi:type="xsd:double"&gt;3.13300967794031&lt;/D&gt;&lt;D xsi:type="xsd:double"&gt;3.02551269094775&lt;/D&gt;&lt;D xsi:type="xsd:double"&gt;2.95935441922919&lt;/D&gt;&lt;D xsi:type="xsd:double"&gt;2.96296051796103&lt;/D&gt;&lt;D xsi:type="xsd:double"&gt;3.12458984033132&lt;/D&gt;&lt;D xsi:type="xsd:double"&gt;3.09387283510204&lt;/D&gt;&lt;D xsi:type="xsd:double"&gt;3.25934208165226&lt;/D&gt;&lt;D xsi:type="xsd:double"&gt;3.14705111079995&lt;/D&gt;&lt;D xsi:type="xsd:double"&gt;3.25587174053433&lt;/D&gt;&lt;D xsi:type="xsd:double"&gt;3.07836360840297&lt;/D&gt;&lt;D xsi:type="xsd:double"&gt;3.04897709672533&lt;/D&gt;&lt;D xsi:type="xsd:double"&gt;3.26233853368033&lt;/D&gt;&lt;D xsi:type="xsd:double"&gt;3.47739744142734&lt;/D&gt;&lt;D xsi:type="xsd:double"&gt;3.41115797047795&lt;/D&gt;&lt;D xsi:type="xsd:double"&gt;3.35967623109806&lt;/D&gt;&lt;D xsi:type="xsd:double"&gt;3.509185023748&lt;/D&gt;&lt;D xsi:type="xsd:double"&gt;3.48882269365428&lt;/D&gt;&lt;D xsi:type="xsd:double"&gt;3.51163976382339&lt;/D&gt;&lt;/FQL&gt;&lt;FQL&gt;&lt;Q&gt;QAT^FMA_DIV_YLD(NTMA,-10AY,0,AM,"PORTAGG","MEANR")&lt;/Q&gt;&lt;R&gt;121&lt;/R&gt;&lt;C&gt;1&lt;/C&gt;&lt;D xsi:type="xsd:string"&gt;@NA&lt;/D&gt;&lt;D xsi:type="xsd:string"&gt;@NA&lt;/D&gt;&lt;D xsi:type="xsd:string"&gt;@NA&lt;/D&gt;&lt;D xsi:type="xsd:double"&gt;4.34257196339129&lt;/D&gt;&lt;D xsi:type="xsd:double"&gt;4.07661299485271&lt;/D&gt;&lt;D xsi:type="xsd:double"&gt;4.07660663110487&lt;/D&gt;&lt;D xsi:type="xsd:double"&gt;4.0058750352855&lt;/D&gt;&lt;D xsi:type="xsd:double"&gt;4.0749570644673&lt;/D&gt;&lt;D xsi:type="xsd:double"&gt;3.99016129519455&lt;/D&gt;&lt;D xsi:type="xsd:double"&gt;4.43518674303446&lt;/D&gt;&lt;D xsi:type="xsd:double"&gt;4.34188102772839&lt;/D&gt;&lt;D xsi:type="xsd:double"&gt;4.12701566039391&lt;/D&gt;&lt;D xsi:type="xsd:double"&gt;4.59500407136526&lt;/D&gt;&lt;D xsi:type="xsd:double"&gt;4.49558036233289&lt;/D&gt;&lt;D xsi:type="xsd:double"&gt;4.70035542765138&lt;/D&gt;&lt;D xsi:type="xsd:double"&gt;4.63606321069692&lt;/D&gt;&lt;D xsi:type="xsd:double"&gt;4.71674100748444&lt;/D&gt;&lt;D xsi:type="xsd:double"&gt;4.9909028153336&lt;/D&gt;&lt;D xsi:type="xsd:double"&gt;4.93429238640933&lt;/D&gt;&lt;D xsi:type="xsd:double"&gt;4.88422957168509&lt;/D&gt;&lt;D xsi:type="xsd:double"&gt;5.4408762402681&lt;/D&gt;&lt;D xsi:type="xsd:double"&gt;5.48023533210675&lt;/D&gt;&lt;D xsi:type="xsd:double"&gt;5.90513934833749&lt;/D&gt;&lt;D xsi:type="xsd:double"&gt;5.07795098003631&lt;/D&gt;&lt;D xsi:type="xsd:double"&gt;4.31540848692734&lt;/D&gt;&lt;D xsi:type="xsd:double"&gt;4.30786232205911&lt;/D&gt;&lt;D xsi:type="xsd:double"&gt;4.3448207248952&lt;/D&gt;&lt;D xsi:type="xsd:double"&gt;4.26188447003295&lt;/D&gt;&lt;D xsi:type="xsd:double"&gt;4.01689881082924&lt;/D&gt;&lt;D xsi:type="xsd:double"&gt;3.61802670235937&lt;/D&gt;&lt;D xsi:type="xsd:double"&gt;3.90778566844092&lt;/D&gt;&lt;D xsi:type="xsd:double"&gt;3.89317329576549&lt;/D&gt;&lt;D xsi:type="xsd:double"&gt;4.31886054464163&lt;/D&gt;&lt;D xsi:type="xsd:double"&gt;3.88445354539569&lt;/D&gt;&lt;D xsi:type="xsd:double"&gt;3.60315971350677&lt;/D&gt;&lt;D xsi:type="xsd:double"&gt;3.77123068347459&lt;/D&gt;&lt;D xsi:type="xsd:double"&gt;3.89762736727242&lt;/D&gt;&lt;D xsi:type="xsd:double"&gt;3.97029620511719&lt;/D&gt;&lt;D xsi:type="xsd:double"&gt;3.89983354870329&lt;/D&gt;&lt;D xsi:type="xsd:double"&gt;4.47272381323914&lt;/D&gt;&lt;D xsi:type="xsd:double"&gt;4.1251565545099&lt;/D&gt;&lt;D xsi:type="xsd:double"&gt;4.40764191760361&lt;/D&gt;&lt;D xsi:type="xsd:double"&gt;4.68934856428575&lt;/D&gt;&lt;D xsi:type="xsd:double"&gt;4.53598873638331&lt;/D&gt;&lt;D xsi:type="xsd:double"&gt;4.71821659484348&lt;/D&gt;&lt;D xsi:type="xsd:double"&gt;4.32679265597609&lt;/D&gt;&lt;D xsi:type="xsd:double"&gt;4.02550259577914&lt;/D&gt;&lt;D xsi:type="xsd:double"&gt;4.85707817029101&lt;/D&gt;&lt;D xsi:type="xsd:double"&gt;5.01309513418291&lt;/D&gt;&lt;D xsi:type="xsd:double"&gt;4.69111632097107&lt;/D&gt;&lt;D xsi:type="xsd:double"&gt;4.78822741435088&lt;/D&gt;&lt;D xsi:type="xsd:double"&gt;4.88654149817758&lt;/D&gt;&lt;D xsi:type="xsd:double"&gt;4.55660932989599&lt;/D&gt;&lt;D xsi:type="xsd:double"&gt;4.25519764943803&lt;/D&gt;&lt;D xsi:type="xsd:double"&gt;4.39780640992807&lt;/D&gt;&lt;D xsi:type="xsd:double"&gt;4.27926089400651&lt;/D&gt;&lt;D xsi:type="xsd:double"&gt;4.40407666947056&lt;/D&gt;&lt;D xsi:type="xsd:double"&gt;4.5424590842939&lt;/D&gt;&lt;D xsi:type="xsd:double"&gt;4.32050986776443&lt;/D&gt;&lt;D xsi:type="xsd:double"&gt;4.57790264600661&lt;/D&gt;&lt;D xsi:type="xsd:double"&gt;4.46709203170057&lt;/D&gt;&lt;D xsi:type="xsd:double"&gt;4.18537111544981&lt;/D&gt;&lt;D xsi:type="xsd:double"&gt;4.39426142392822&lt;/D&gt;&lt;D xsi:type="xsd:double"&gt;4.08300979981691&lt;/D&gt;&lt;D xsi:type="xsd:double"&gt;4.08693471766139&lt;/D&gt;&lt;D xsi:type="xsd:double"&gt;4.33379295064358&lt;/D&gt;&lt;D xsi:type="xsd:double"&gt;4.16978479736891&lt;/D&gt;&lt;D xsi:type="xsd:double"&gt;4.14861452923779&lt;/D&gt;&lt;D xsi:type="xsd:double"&gt;4.1743338818406&lt;/D&gt;&lt;D xsi:type="xsd:double"&gt;4.04739336872682&lt;/D&gt;&lt;D xsi:type="xsd:double"&gt;4.12887042859739&lt;/D&gt;&lt;D xsi:type="xsd:double"&gt;4.51958487996831&lt;/D&gt;&lt;D xsi:type="xsd:double"&gt;4.6751820133956&lt;/D&gt;&lt;D xsi:type="xsd:double"&gt;4.31657929936205&lt;/D&gt;&lt;D xsi:type="xsd:double"&gt;4.08113072219839&lt;/D&gt;&lt;D xsi:type="xsd:double"&gt;3.87979914546465&lt;/D&gt;&lt;D xsi:type="xsd:double"&gt;3.67314362417072&lt;/D&gt;&lt;D xsi:type="xsd:double"&gt;3.50690142970091&lt;/D&gt;&lt;D xsi:type="xsd:double"&gt;3.55020666111534&lt;/D&gt;&lt;D xsi:type="xsd:double"&gt;3.71989733831001&lt;/D&gt;&lt;D xsi:type="xsd:double"&gt;3.64852100234744&lt;/D&gt;&lt;D xsi:type="xsd:double"&gt;3.64345995016225&lt;/D&gt;&lt;D xsi:type="xsd:double"&gt;3.79144979816741&lt;/D&gt;&lt;D xsi:type="xsd:double"&gt;3.89294947316357&lt;/D&gt;&lt;D xsi:type="xsd:double"&gt;3.92078792783364&lt;/D&gt;&lt;D xsi:type="xsd:double"&gt;3.76377920613781&lt;/D&gt;&lt;D xsi:type="xsd:double"&gt;3.80446054333195&lt;/D&gt;&lt;D xsi:type="xsd:double"&gt;3.90779385568925&lt;/D&gt;&lt;D xsi:type="xsd:double"&gt;3.91663293458515&lt;/D&gt;&lt;D xsi:type="xsd:double"&gt;3.89059973935541&lt;/D&gt;&lt;D xsi:type="xsd:double"&gt;4.00698924451728&lt;/D&gt;&lt;D xsi:type="xsd:double"&gt;3.76878200468785&lt;/D&gt;&lt;D xsi:type="xsd:double"&gt;3.86326759803471&lt;/D&gt;&lt;D xsi:type="xsd:double"&gt;4.0650474201085&lt;/D&gt;&lt;D xsi:type="xsd:double"&gt;3.95315565514365&lt;/D&gt;&lt;D xsi:type="xsd:double"&gt;3.8418014039248&lt;/D&gt;&lt;D xsi:type="xsd:double"&gt;3.63249114372507&lt;/D&gt;&lt;D xsi:type="xsd:double"&gt;3.82170875825012&lt;/D&gt;&lt;D xsi:type="xsd:double"&gt;4.22852462998977&lt;/D&gt;&lt;D xsi:type="xsd:double"&gt;4.31802317859063&lt;/D&gt;&lt;D xsi:type="xsd:double"&gt;3.9495468265882&lt;/D&gt;&lt;D xsi:type="xsd:double"&gt;3.82428800728913&lt;/D&gt;&lt;D xsi:type="xsd:double"&gt;4.094408724071&lt;/D&gt;&lt;D xsi:type="xsd:double"&gt;4.13547193260723&lt;/D&gt;&lt;D xsi:type="xsd:double"&gt;4.42562960429526&lt;/D&gt;&lt;D xsi:type="xsd:double"&gt;4.79673215479912&lt;/D&gt;&lt;D xsi:type="xsd:double"&gt;4.52295352006659&lt;/D&gt;&lt;D xsi:type="xsd:double"&gt;4.75130285757771&lt;/D&gt;&lt;D xsi:type="xsd:double"&gt;4.81371431543592&lt;/D&gt;&lt;D xsi:type="xsd:double"&gt;4.94396037250576&lt;/D&gt;&lt;D xsi:type="xsd:double"&gt;4.69455272313206&lt;/D&gt;&lt;D xsi:type="xsd:double"&gt;4.79118762860359&lt;/D&gt;&lt;D xsi:type="xsd:double"&gt;4.43396999964505&lt;/D&gt;&lt;D xsi:type="xsd:double"&gt;4.61287570310493&lt;/D&gt;&lt;D xsi:type="xsd:double"&gt;4.69280946045222&lt;/D&gt;&lt;D xsi:type="xsd:double"&gt;5.21947612390759&lt;/D&gt;&lt;D xsi:type="xsd:double"&gt;4.9382541500918&lt;/D&gt;&lt;D xsi:type="xsd:double"&gt;4.7282460005173&lt;/D&gt;&lt;D xsi:type="xsd:double"&gt;4.802738233986&lt;/D&gt;&lt;D xsi:type="xsd:double"&gt;4.74281799275612&lt;/D&gt;&lt;D xsi:type="xsd:double"&gt;4.99332119054557&lt;/D&gt;&lt;/FQL&gt;&lt;FQL&gt;&lt;Q&gt;MCHI^FMA_DIV_YLD(NTMA,-10AY,0,AM,"PORTAGG","MEANR")&lt;/Q&gt;&lt;R&gt;121&lt;/R&gt;&lt;C&gt;1&lt;/C&gt;&lt;D xsi:type="xsd:double"&gt;3.79697461416053&lt;/D&gt;&lt;D xsi:type="xsd:double"&gt;3.83415502916724&lt;/D&gt;&lt;D xsi:type="xsd:double"&gt;3.68833507065557&lt;/D&gt;&lt;D xsi:type="xsd:double"&gt;3.68242105165593&lt;/D&gt;&lt;D xsi:type="xsd:double"&gt;3.47212227811237&lt;/D&gt;&lt;D xsi:type="xsd:double"&gt;3.53184094350595&lt;/D&gt;&lt;D xsi:type="xsd:double"&gt;3.69354212958397&lt;/D&gt;&lt;D xsi:type="xsd:double"&gt;3.73707005252305&lt;/D&gt;&lt;D xsi:type="xsd:double"&gt;3.55241680457531&lt;/D&gt;&lt;D xsi:type="xsd:double"&gt;3.47328002130685&lt;/D&gt;&lt;D xsi:type="xsd:double"&gt;3.12851255061531&lt;/D&gt;&lt;D xsi:type="xsd:double"&gt;3.07096692409337&lt;/D&gt;&lt;D xsi:type="xsd:double"&gt;3.05322217792289&lt;/D&gt;&lt;D xsi:type="xsd:double"&gt;2.47021409881414&lt;/D&gt;&lt;D xsi:type="xsd:double"&gt;2.6237222335483&lt;/D&gt;&lt;D xsi:type="xsd:double"&gt;2.79298380185276&lt;/D&gt;&lt;D xsi:type="xsd:double"&gt;3.23969618684661&lt;/D&gt;&lt;D xsi:type="xsd:double"&gt;3.52668563924772&lt;/D&gt;&lt;D xsi:type="xsd:double"&gt;3.50767457954248&lt;/D&gt;&lt;D xsi:type="xsd:double"&gt;3.19205678119134&lt;/D&gt;&lt;D xsi:type="xsd:double"&gt;3.28773884241482&lt;/D&gt;&lt;D xsi:type="xsd:double"&gt;3.26075297109549&lt;/D&gt;&lt;D xsi:type="xsd:double"&gt;3.2869587426471&lt;/D&gt;&lt;D xsi:type="xsd:double"&gt;3.25974255439003&lt;/D&gt;&lt;D xsi:type="xsd:double"&gt;3.00802485176959&lt;/D&gt;&lt;D xsi:type="xsd:double"&gt;2.87229404590587&lt;/D&gt;&lt;D xsi:type="xsd:double"&gt;2.94842308450205&lt;/D&gt;&lt;D xsi:type="xsd:double"&gt;2.66138057445253&lt;/D&gt;&lt;D xsi:type="xsd:double"&gt;2.45385576549253&lt;/D&gt;&lt;D xsi:type="xsd:double"&gt;2.33801161990128&lt;/D&gt;&lt;D xsi:type="xsd:double"&gt;2.240033949816&lt;/D&gt;&lt;D xsi:type="xsd:double"&gt;2.31610381339245&lt;/D&gt;&lt;D xsi:type="xsd:double"&gt;2.29502408819084&lt;/D&gt;&lt;D xsi:type="xsd:double"&gt;2.43050536878593&lt;/D&gt;&lt;D xsi:type="xsd:double"&gt;2.31047448131384&lt;/D&gt;&lt;D xsi:type="xsd:double"&gt;2.26929355339756&lt;/D&gt;&lt;D xsi:type="xsd:double"&gt;2.24432563820517&lt;/D&gt;&lt;D xsi:type="xsd:double"&gt;2.26664656376087&lt;/D&gt;&lt;D xsi:type="xsd:double"&gt;2.17315023693672&lt;/D&gt;&lt;D xsi:type="xsd:double"&gt;2.17138722267397&lt;/D&gt;&lt;D xsi:type="xsd:double"&gt;2.0743060021114&lt;/D&gt;&lt;D xsi:type="xsd:double"&gt;2.1239613766472&lt;/D&gt;&lt;D xsi:type="xsd:double"&gt;2.13415917972212&lt;/D&gt;&lt;D xsi:type="xsd:double"&gt;2.07596069157445&lt;/D&gt;&lt;D xsi:type="xsd:double"&gt;2.0144832810554&lt;/D&gt;&lt;D xsi:type="xsd:double"&gt;2.075509605757&lt;/D&gt;&lt;D xsi:type="xsd:double"&gt;1.90926990939595&lt;/D&gt;&lt;D xsi:type="xsd:double"&gt;2.10986235717956&lt;/D&gt;&lt;D xsi:type="xsd:double"&gt;2.28133873373807&lt;/D&gt;&lt;D xsi:type="xsd:double"&gt;2.32461924320031&lt;/D&gt;&lt;D xsi:type="xsd:double"&gt;2.26875366130076&lt;/D&gt;&lt;D xsi:type="xsd:double"&gt;2.44885190244576&lt;/D&gt;&lt;D xsi:type="xsd:double"&gt;2.37363757728045&lt;/D&gt;&lt;D xsi:type="xsd:double"&gt;2.49499250014918&lt;/D&gt;&lt;D xsi:type="xsd:double"&gt;2.58649246259551&lt;/D&gt;&lt;D xsi:type="xsd:double"&gt;2.95410648275486&lt;/D&gt;&lt;D xsi:type="xsd:double"&gt;2.71486561911692&lt;/D&gt;&lt;D xsi:type="xsd:double"&gt;2.86411156767696&lt;/D&gt;&lt;D xsi:type="xsd:double"&gt;2.63436134232445&lt;/D&gt;&lt;D xsi:type="xsd:double"&gt;2.51598515677015&lt;/D&gt;&lt;D xsi:type="xsd:double"&gt;2.45190848161942&lt;/D&gt;&lt;D xsi:type="xsd:double"&gt;2.37384565407948&lt;/D&gt;&lt;D xsi:type="xsd:double"&gt;2.6787621144925&lt;/D&gt;&lt;D xsi:type="xsd:double"&gt;2.47816493316814&lt;/D&gt;&lt;D xsi:type="xsd:double"&gt;2.46501250429783&lt;/D&gt;&lt;D xsi:type="xsd:double"&gt;2.58172784557005&lt;/D&gt;&lt;D xsi:type="xsd:double"&gt;2.57226381371967&lt;/D&gt;&lt;D xsi:type="xsd:double"&gt;2.49358311197866&lt;/D&gt;&lt;D xsi:type="xsd:double"&gt;2.37362515706021&lt;/D&gt;&lt;D xsi:type="xsd:double"&gt;2.24956071776302&lt;/D&gt;&lt;D xsi:type="xsd:double"&gt;2.30326610602086&lt;/D&gt;&lt;D xsi:type="xsd:double"&gt;2.33873874497326&lt;/D&gt;&lt;D xsi:type="xsd:double"&gt;2.37616677893213&lt;/D&gt;&lt;D xsi:type="xsd:double"&gt;2.19720792317101&lt;/D&gt;&lt;D xsi:type="xsd:double"&gt;2.2148222551589&lt;/D&gt;&lt;D xsi:type="xsd:double"&gt;1.92370055330189&lt;/D&gt;&lt;D xsi:type="xsd:double"&gt;1.81036111648244&lt;/D&gt;&lt;D xsi:type="xsd:double"&gt;1.71417196239293&lt;/D&gt;&lt;D xsi:type="xsd:double"&gt;1.81672471624698&lt;/D&gt;&lt;D xsi:type="xsd:double"&gt;1.70859828160467&lt;/D&gt;&lt;D xsi:type="xsd:double"&gt;1.69344497945476&lt;/D&gt;&lt;D xsi:type="xsd:double"&gt;1.73387890568106&lt;/D&gt;&lt;D xsi:type="xsd:double"&gt;1.42402916767315&lt;/D&gt;&lt;D xsi:type="xsd:double"&gt;1.46277552725794&lt;/D&gt;&lt;D xsi:type="xsd:double"&gt;1.56701537588723&lt;/D&gt;&lt;D xsi:type="xsd:double"&gt;1.59148096233436&lt;/D&gt;&lt;D xsi:type="xsd:double"&gt;1.62719007610219&lt;/D&gt;&lt;D xsi:type="xsd:double"&gt;1.57759010747367&lt;/D&gt;&lt;D xsi:type="xsd:double"&gt;1.87119022349573&lt;/D&gt;&lt;D xsi:type="xsd:double"&gt;1.93863454166421&lt;/D&gt;&lt;D xsi:type="xsd:double"&gt;1.96751953226947&lt;/D&gt;&lt;D xsi:type="xsd:double"&gt;1.93999820982214&lt;/D&gt;&lt;D xsi:type="xsd:double"&gt;2.05945775483599&lt;/D&gt;&lt;D xsi:type="xsd:double"&gt;2.17108696124854&lt;/D&gt;&lt;D xsi:type="xsd:double"&gt;2.26492546678401&lt;/D&gt;&lt;D xsi:type="xsd:double"&gt;2.34819095138171&lt;/D&gt;&lt;D xsi:type="xsd:double"&gt;2.53480852161626&lt;/D&gt;&lt;D xsi:type="xsd:double"&gt;2.68494123471343&lt;/D&gt;&lt;D xsi:type="xsd:double"&gt;2.59099086947727&lt;/D&gt;&lt;D xsi:type="xsd:double"&gt;2.28956211136064&lt;/D&gt;&lt;D xsi:type="xsd:double"&gt;2.50318197140624&lt;/D&gt;&lt;D xsi:type="xsd:double"&gt;2.48085732986608&lt;/D&gt;&lt;D xsi:type="xsd:double"&gt;2.70229853409429&lt;/D&gt;&lt;D xsi:type="xsd:double"&gt;3.23223604300843&lt;/D&gt;&lt;D xsi:type="xsd:double"&gt;2.74085530123708&lt;/D&gt;&lt;D xsi:type="xsd:double"&gt;2.45425067268621&lt;/D&gt;&lt;D xsi:type="xsd:double"&gt;2.13598841933767&lt;/D&gt;&lt;D xsi:type="xsd:double"&gt;2.44248709289275&lt;/D&gt;&lt;D xsi:type="xsd:double"&gt;2.4004179705648&lt;/D&gt;&lt;D xsi:type="xsd:double"&gt;2.50710163324387&lt;/D&gt;&lt;D xsi:type="xsd:double"&gt;2.65617949307838&lt;/D&gt;&lt;D xsi:type="xsd:double"&gt;2.52327674954251&lt;/D&gt;&lt;D xsi:type="xsd:double"&gt;2.32174083263113&lt;/D&gt;&lt;D xsi:type="xsd:double"&gt;2.5071364271724&lt;/D&gt;&lt;D xsi:type="xsd:double"&gt;2.59859042147258&lt;/D&gt;&lt;D xsi:type="xsd:double"&gt;2.62631242132842&lt;/D&gt;&lt;D xsi:type="xsd:double"&gt;2.62555404693411&lt;/D&gt;&lt;D xsi:type="xsd:double"&gt;2.70237430233306&lt;/D&gt;&lt;D xsi:type="xsd:double"&gt;2.85051729369308&lt;/D&gt;&lt;D xsi:type="xsd:double"&gt;2.89864366022803&lt;/D&gt;&lt;D xsi:type="xsd:double"&gt;3.02319992344599&lt;/D&gt;&lt;/FQL&gt;&lt;FQL&gt;&lt;Q&gt;INDA^FMA_DIV_YLD(NTMA,-10AY,0,AM,"PORTAGG","MEANR")&lt;/Q&gt;&lt;R&gt;121&lt;/R&gt;&lt;C&gt;1&lt;/C&gt;&lt;D xsi:type="xsd:double"&gt;1.63615577718604&lt;/D&gt;&lt;D xsi:type="xsd:double"&gt;1.67035244226653&lt;/D&gt;&lt;D xsi:type="xsd:double"&gt;1.59474100837955&lt;/D&gt;&lt;D xsi:type="xsd:double"&gt;1.56922060142789&lt;/D&gt;&lt;D xsi:type="xsd:double"&gt;1.57493895387449&lt;/D&gt;&lt;D xsi:type="xsd:double"&gt;1.56732182723066&lt;/D&gt;&lt;D xsi:type="xsd:double"&gt;1.5796845616713&lt;/D&gt;&lt;D xsi:type="xsd:double"&gt;1.60938351616785&lt;/D&gt;&lt;D xsi:type="xsd:double"&gt;1.50702225810179&lt;/D&gt;&lt;D xsi:type="xsd:double"&gt;1.60217985094018&lt;/D&gt;&lt;D xsi:type="xsd:double"&gt;1.47998726989834&lt;/D&gt;&lt;D xsi:type="xsd:double"&gt;1.47254169625089&lt;/D&gt;&lt;D xsi:type="xsd:double"&gt;1.56389160479072&lt;/D&gt;&lt;D xsi:type="xsd:double"&gt;1.669392159824&lt;/D&gt;&lt;D xsi:type="xsd:double"&gt;1.65337501511007&lt;/D&gt;&lt;D xsi:type="xsd:double"&gt;1.65075082267748&lt;/D&gt;&lt;D xsi:type="xsd:double"&gt;1.57762367675326&lt;/D&gt;&lt;D xsi:type="xsd:double"&gt;1.63715998610431&lt;/D&gt;&lt;D xsi:type="xsd:double"&gt;1.71029430433102&lt;/D&gt;&lt;D xsi:type="xsd:double"&gt;1.65780707773656&lt;/D&gt;&lt;D xsi:type="xsd:double"&gt;1.72286599969192&lt;/D&gt;&lt;D xsi:type="xsd:double"&gt;1.70971287730931&lt;/D&gt;&lt;D xsi:type="xsd:double"&gt;1.79318063055667&lt;/D&gt;&lt;D xsi:type="xsd:double"&gt;1.86302937421243&lt;/D&gt;&lt;D xsi:type="xsd:double"&gt;1.75446430163443&lt;/D&gt;&lt;D xsi:type="xsd:double"&gt;1.69842099271712&lt;/D&gt;&lt;D xsi:type="xsd:double"&gt;1.65955057406852&lt;/D&gt;&lt;D xsi:type="xsd:double"&gt;1.62444086415124&lt;/D&gt;&lt;D xsi:type="xsd:double"&gt;1.52301876230844&lt;/D&gt;&lt;D xsi:type="xsd:double"&gt;1.55567923154527&lt;/D&gt;&lt;D xsi:type="xsd:double"&gt;1.52628745550805&lt;/D&gt;&lt;D xsi:type="xsd:double"&gt;1.56736498605141&lt;/D&gt;&lt;D xsi:type="xsd:double"&gt;1.68308663779773&lt;/D&gt;&lt;D xsi:type="xsd:double"&gt;1.7252344629023&lt;/D&gt;&lt;D xsi:type="xsd:double"&gt;1.61752947405768&lt;/D&gt;&lt;D xsi:type="xsd:double"&gt;1.58709013129702&lt;/D&gt;&lt;D xsi:type="xsd:double"&gt;1.56255009121882&lt;/D&gt;&lt;D xsi:type="xsd:double"&gt;1.56878802167138&lt;/D&gt;&lt;D xsi:type="xsd:double"&gt;1.5736773903458&lt;/D&gt;&lt;D xsi:type="xsd:double"&gt;1.65027688477933&lt;/D&gt;&lt;D xsi:type="xsd:double"&gt;1.52381155634609&lt;/D&gt;&lt;D xsi:type="xsd:double"&gt;1.535058542772&lt;/D&gt;&lt;D xsi:type="xsd:double"&gt;1.58933154443231&lt;/D&gt;&lt;D xsi:type="xsd:double"&gt;1.5205719</t>
        </r>
      </text>
    </comment>
    <comment ref="A11" authorId="0" shapeId="0" xr:uid="{E202DC52-13BC-4FF5-9916-0343670FEC59}">
      <text>
        <r>
          <rPr>
            <b/>
            <sz val="9"/>
            <color indexed="81"/>
            <rFont val="Tahoma"/>
            <family val="2"/>
          </rPr>
          <t>4249231&lt;/D&gt;&lt;D xsi:type="xsd:double"&gt;1.51622326516046&lt;/D&gt;&lt;D xsi:type="xsd:double"&gt;1.51083873388795&lt;/D&gt;&lt;D xsi:type="xsd:double"&gt;1.45101968423772&lt;/D&gt;&lt;D xsi:type="xsd:double"&gt;1.572230372169&lt;/D&gt;&lt;D xsi:type="xsd:double"&gt;1.62211437581869&lt;/D&gt;&lt;D xsi:type="xsd:double"&gt;1.59194447173966&lt;/D&gt;&lt;D xsi:type="xsd:double"&gt;1.6361350750562&lt;/D&gt;&lt;D xsi:type="xsd:double"&gt;1.64451904679976&lt;/D&gt;&lt;D xsi:type="xsd:double"&gt;1.53542111636025&lt;/D&gt;&lt;D xsi:type="xsd:double"&gt;1.46729241067393&lt;/D&gt;&lt;D xsi:type="xsd:double"&gt;1.59062229352705&lt;/D&gt;&lt;D xsi:type="xsd:double"&gt;1.75362894809004&lt;/D&gt;&lt;D xsi:type="xsd:double"&gt;1.65124030397349&lt;/D&gt;&lt;D xsi:type="xsd:double"&gt;1.63497253570852&lt;/D&gt;&lt;D xsi:type="xsd:double"&gt;1.68596755466986&lt;/D&gt;&lt;D xsi:type="xsd:double"&gt;1.65067532882832&lt;/D&gt;&lt;D xsi:type="xsd:double"&gt;1.58407378044657&lt;/D&gt;&lt;D xsi:type="xsd:double"&gt;1.62550896612815&lt;/D&gt;&lt;D xsi:type="xsd:double"&gt;1.64916313764241&lt;/D&gt;&lt;D xsi:type="xsd:double"&gt;1.697742881549&lt;/D&gt;&lt;D xsi:type="xsd:double"&gt;1.79425664388724&lt;/D&gt;&lt;D xsi:type="xsd:double"&gt;1.8034184432995&lt;/D&gt;&lt;D xsi:type="xsd:double"&gt;1.77409210234142&lt;/D&gt;&lt;D xsi:type="xsd:double"&gt;1.79919833053136&lt;/D&gt;&lt;D xsi:type="xsd:double"&gt;1.65818018420133&lt;/D&gt;&lt;D xsi:type="xsd:double"&gt;1.65462339043204&lt;/D&gt;&lt;D xsi:type="xsd:double"&gt;1.66146555281648&lt;/D&gt;&lt;D xsi:type="xsd:double"&gt;1.8079552170123&lt;/D&gt;&lt;D xsi:type="xsd:double"&gt;2.30682615066153&lt;/D&gt;&lt;D xsi:type="xsd:double"&gt;2.00723944771131&lt;/D&gt;&lt;D xsi:type="xsd:double"&gt;1.84868280567633&lt;/D&gt;&lt;D xsi:type="xsd:double"&gt;1.65548648742007&lt;/D&gt;&lt;D xsi:type="xsd:double"&gt;1.52449176031957&lt;/D&gt;&lt;D xsi:type="xsd:double"&gt;1.49961680454038&lt;/D&gt;&lt;D xsi:type="xsd:double"&gt;1.56374400158927&lt;/D&gt;&lt;D xsi:type="xsd:double"&gt;1.56152226417749&lt;/D&gt;&lt;D xsi:type="xsd:double"&gt;1.46561809970963&lt;/D&gt;&lt;D xsi:type="xsd:double"&gt;1.35053053968861&lt;/D&gt;&lt;D xsi:type="xsd:double"&gt;1.38871311468756&lt;/D&gt;&lt;D xsi:type="xsd:double"&gt;1.38947432637859&lt;/D&gt;&lt;D xsi:type="xsd:double"&gt;1.39892423444898&lt;/D&gt;&lt;D xsi:type="xsd:double"&gt;1.39338933908209&lt;/D&gt;&lt;D xsi:type="xsd:double"&gt;1.41696662124484&lt;/D&gt;&lt;D xsi:type="xsd:double"&gt;1.39735392347959&lt;/D&gt;&lt;D xsi:type="xsd:double"&gt;1.39373928564159&lt;/D&gt;&lt;D xsi:type="xsd:double"&gt;1.33399734416713&lt;/D&gt;&lt;D xsi:type="xsd:double"&gt;1.27206734205874&lt;/D&gt;&lt;D xsi:type="xsd:double"&gt;1.32887739236848&lt;/D&gt;&lt;D xsi:type="xsd:double"&gt;1.4154207094169&lt;/D&gt;&lt;D xsi:type="xsd:double"&gt;1.37249588732574&lt;/D&gt;&lt;D xsi:type="xsd:double"&gt;1.41593656307884&lt;/D&gt;&lt;D xsi:type="xsd:double"&gt;1.49529972918666&lt;/D&gt;&lt;D xsi:type="xsd:double"&gt;1.46835139614518&lt;/D&gt;&lt;D xsi:type="xsd:double"&gt;1.49331710252649&lt;/D&gt;&lt;D xsi:type="xsd:double"&gt;1.66460820666598&lt;/D&gt;&lt;D xsi:type="xsd:double"&gt;1.68009801913408&lt;/D&gt;&lt;D xsi:type="xsd:double"&gt;1.55085025729854&lt;/D&gt;&lt;D xsi:type="xsd:double"&gt;1.4878342846641&lt;/D&gt;&lt;D xsi:type="xsd:double"&gt;1.5673651039122&lt;/D&gt;&lt;D xsi:type="xsd:double"&gt;1.52519468164946&lt;/D&gt;&lt;D xsi:type="xsd:double"&gt;1.46285849466886&lt;/D&gt;&lt;D xsi:type="xsd:double"&gt;1.49303784110758&lt;/D&gt;&lt;D xsi:type="xsd:double"&gt;1.55787200566574&lt;/D&gt;&lt;D xsi:type="xsd:double"&gt;1.60538611142169&lt;/D&gt;&lt;D xsi:type="xsd:double"&gt;1.65872748301913&lt;/D&gt;&lt;D xsi:type="xsd:double"&gt;1.60343536608936&lt;/D&gt;&lt;D xsi:type="xsd:double"&gt;1.59892357134048&lt;/D&gt;&lt;D xsi:type="xsd:double"&gt;1.53267737697815&lt;/D&gt;&lt;D xsi:type="xsd:double"&gt;1.47706506716895&lt;/D&gt;&lt;D xsi:type="xsd:double"&gt;1.5164565446605&lt;/D&gt;&lt;D xsi:type="xsd:double"&gt;1.53073289138069&lt;/D&gt;&lt;D xsi:type="xsd:double"&gt;1.5499213619196&lt;/D&gt;&lt;D xsi:type="xsd:double"&gt;1.50179529004267&lt;/D&gt;&lt;D xsi:type="xsd:double"&gt;1.36767977304829&lt;/D&gt;&lt;D xsi:type="xsd:double"&gt;1.40198627805072&lt;/D&gt;&lt;D xsi:type="xsd:double"&gt;1.35899735325688&lt;/D&gt;&lt;D xsi:type="xsd:double"&gt;1.35721616683982&lt;/D&gt;&lt;/FQL&gt;&lt;FQL&gt;&lt;Q&gt;GREK^FMA_DIV_YLD(NTMA,-10AY,0,AM,"PORTAGG","MEANR")&lt;/Q&gt;&lt;R&gt;121&lt;/R&gt;&lt;C&gt;1&lt;/C&gt;&lt;D xsi:type="xsd:double"&gt;2.17011459781931&lt;/D&gt;&lt;D xsi:type="xsd:double"&gt;2.54478194260245&lt;/D&gt;&lt;D xsi:type="xsd:double"&gt;2.10874141111051&lt;/D&gt;&lt;D xsi:type="xsd:double"&gt;1.94218745188699&lt;/D&gt;&lt;D xsi:type="xsd:double"&gt;2.01679728706813&lt;/D&gt;&lt;D xsi:type="xsd:double"&gt;2.03955763688846&lt;/D&gt;&lt;D xsi:type="xsd:double"&gt;2.27487003827667&lt;/D&gt;&lt;D xsi:type="xsd:double"&gt;2.51891179293932&lt;/D&gt;&lt;D xsi:type="xsd:double"&gt;2.60697170328483&lt;/D&gt;&lt;D xsi:type="xsd:double"&gt;2.96964237394202&lt;/D&gt;&lt;D xsi:type="xsd:double"&gt;3.71863389797105&lt;/D&gt;&lt;D xsi:type="xsd:double"&gt;3.15096406614448&lt;/D&gt;&lt;D xsi:type="xsd:double"&gt;3.47770351490157&lt;/D&gt;&lt;D xsi:type="xsd:double"&gt;3.33977213461643&lt;/D&gt;&lt;D xsi:type="xsd:double"&gt;3.24878746176994&lt;/D&gt;&lt;D xsi:type="xsd:double"&gt;3.47200635043727&lt;/D&gt;&lt;D xsi:type="xsd:double"&gt;3.37804140405406&lt;/D&gt;&lt;D xsi:type="xsd:double"&gt;3.99360734820795&lt;/D&gt;&lt;D xsi:type="xsd:double"&gt;3.32477880444518&lt;/D&gt;&lt;D xsi:type="xsd:double"&gt;2.72880216543074&lt;/D&gt;&lt;D xsi:type="xsd:double"&gt;3.18407305076412&lt;/D&gt;&lt;D xsi:type="xsd:double"&gt;3.31647513084875&lt;/D&gt;&lt;D xsi:type="xsd:double"&gt;2.49252464383243&lt;/D&gt;&lt;D xsi:type="xsd:double"&gt;2.75671609987214&lt;/D&gt;&lt;D xsi:type="xsd:double"&gt;3.36911468496943&lt;/D&gt;&lt;D xsi:type="xsd:double"&gt;3.03854151309111&lt;/D&gt;&lt;D xsi:type="xsd:double"&gt;2.37157673380818&lt;/D&gt;&lt;D xsi:type="xsd:double"&gt;2.99313248919704&lt;/D&gt;&lt;D xsi:type="xsd:double"&gt;2.98676346477522&lt;/D&gt;&lt;D xsi:type="xsd:double"&gt;3.02728865562055&lt;/D&gt;&lt;D xsi:type="xsd:double"&gt;3.2445177162835&lt;/D&gt;&lt;D xsi:type="xsd:double"&gt;3.01558351419979&lt;/D&gt;&lt;D xsi:type="xsd:double"&gt;2.8708206441117&lt;/D&gt;&lt;D xsi:type="xsd:double"&gt;2.90192121589635&lt;/D&gt;&lt;D xsi:type="xsd:double"&gt;2.92764574761689&lt;/D&gt;&lt;D xsi:type="xsd:double"&gt;3.02576159397068&lt;/D&gt;&lt;D xsi:type="xsd:double"&gt;2.91686650891144&lt;/D&gt;&lt;D xsi:type="xsd:double"&gt;2.53100942189438&lt;/D&gt;&lt;D xsi:type="xsd:double"&gt;2.61140439375509&lt;/D&gt;&lt;D xsi:type="xsd:double"&gt;2.52651444638602&lt;/D&gt;&lt;D xsi:type="xsd:double"&gt;2.52721182696205&lt;/D&gt;&lt;D xsi:type="xsd:double"&gt;2.50988434333198&lt;/D&gt;&lt;D xsi:type="xsd:double"&gt;2.99974986028674&lt;/D&gt;&lt;D xsi:type="xsd:double"&gt;2.90521622395508&lt;/D&gt;&lt;D xsi:type="xsd:double"&gt;3.13651598380313&lt;/D&gt;&lt;D xsi:type="xsd:double"&gt;2.629350304555&lt;/D&gt;&lt;D xsi:type="xsd:double"&gt;2.52685438195439&lt;/D&gt;&lt;D xsi:type="xsd:double"&gt;2.91852209509951&lt;/D&gt;&lt;D xsi:type="xsd:double"&gt;3.23988183455201&lt;/D&gt;&lt;D xsi:type="xsd:double"&gt;2.95373999808638&lt;/D&gt;&lt;D xsi:type="xsd:double"&gt;3.45825982184091&lt;/D&gt;&lt;D xsi:type="xsd:double"&gt;3.45402506921817&lt;/D&gt;&lt;D xsi:type="xsd:double"&gt;3.46102222304056&lt;/D&gt;&lt;D xsi:type="xsd:double"&gt;3.61276142509374&lt;/D&gt;&lt;D xsi:type="xsd:double"&gt;3.8127299323576&lt;/D&gt;&lt;D xsi:type="xsd:double"&gt;4.16237833553195&lt;/D&gt;&lt;D xsi:type="xsd:double"&gt;4.41925569006834&lt;/D&gt;&lt;D xsi:type="xsd:double"&gt;4.66062964432637&lt;/D&gt;&lt;D xsi:type="xsd:double"&gt;4.32890094476315&lt;/D&gt;&lt;D xsi:type="xsd:double"&gt;3.82519329660691&lt;/D&gt;&lt;D xsi:type="xsd:double"&gt;3.75762087641551&lt;/D&gt;&lt;D xsi:type="xsd:double"&gt;3.55591681032808&lt;/D&gt;&lt;D xsi:type="xsd:double"&gt;3.55309183150814&lt;/D&gt;&lt;D xsi:type="xsd:double"&gt;3.33711724539575&lt;/D&gt;&lt;D xsi:type="xsd:double"&gt;3.18691867939391&lt;/D&gt;&lt;D xsi:type="xsd:double"&gt;3.38695645741497&lt;/D&gt;&lt;D xsi:type="xsd:double"&gt;3.28999922822574&lt;/D&gt;&lt;D xsi:type="xsd:double"&gt;3.19890658916236&lt;/D&gt;&lt;D xsi:type="xsd:double"&gt;3.07816835939211&lt;/D&gt;&lt;D xsi:type="xsd:double"&gt;2.94054414432708&lt;/D&gt;&lt;D xsi:type="xsd:double"&gt;3.09105330436038&lt;/D&gt;&lt;D xsi:type="xsd:double"&gt;3.78054455016736&lt;/D&gt;&lt;D xsi:type="xsd:double"&gt;4.99959552303193&lt;/D&gt;&lt;D xsi:type="xsd:double"&gt;4.45462178411227&lt;/D&gt;&lt;D xsi:type="xsd:double"&gt;3.80085545209034&lt;/D&gt;&lt;D xsi:type="xsd:double"&gt;3.82112680657308&lt;/D&gt;&lt;D xsi:type="xsd:double"&gt;3.64396955453789&lt;/D&gt;&lt;D xsi:type="xsd:double"&gt;3.62386086209972&lt;/D&gt;&lt;D xsi:type="xsd:double"&gt;3.73650012355557&lt;/D&gt;&lt;D xsi:type="xsd:double"&gt;4.30128892786801&lt;/D&gt;&lt;D xsi:type="xsd:double"&gt;3.35049097665402&lt;/D&gt;&lt;D xsi:type="xsd:double"&gt;3.18452675682123&lt;/D&gt;&lt;D xsi:type="xsd:double"&gt;3.48447723945332&lt;/D&gt;&lt;D xsi:type="xsd:double"&gt;3.20373773240713&lt;/D&gt;&lt;D xsi:type="xsd:double"&gt;3.57144954568108&lt;/D&gt;&lt;D xsi:type="xsd:double"&gt;3.38988836401059&lt;/D&gt;&lt;D xsi:type="xsd:double"&gt;3.13236499566077&lt;/D&gt;&lt;D xsi:type="xsd:double"&gt;3.05401507065042&lt;/D&gt;&lt;D xsi:type="xsd:double"&gt;3.05019751457125&lt;/D&gt;&lt;D xsi:type="xsd:double"&gt;3.11813306670957&lt;/D&gt;&lt;D xsi:type="xsd:double"&gt;3.03648287685725&lt;/D&gt;&lt;D xsi:type="xsd:double"&gt;3.05777352832176&lt;/D&gt;&lt;D xsi:type="xsd:double"&gt;3.03705394150535&lt;/D&gt;&lt;D xsi:type="xsd:double"&gt;3.20161903876396&lt;/D&gt;&lt;D xsi:type="xsd:double"&gt;3.06854183771312&lt;/D&gt;&lt;D xsi:type="xsd:double"&gt;3.09140122962338&lt;/D&gt;&lt;D xsi:type="xsd:double"&gt;3.35323233275705&lt;/D&gt;&lt;D xsi:type="xsd:double"&gt;3.17173243394702&lt;/D&gt;&lt;D xsi:type="xsd:double"&gt;3.82697135794931&lt;/D&gt;&lt;D xsi:type="xsd:double"&gt;4.17216505934677&lt;/D&gt;&lt;D xsi:type="xsd:double"&gt;4.13830195584038&lt;/D&gt;&lt;D xsi:type="xsd:double"&gt;3.9747894747844&lt;/D&gt;&lt;D xsi:type="xsd:double"&gt;4.72947085432069&lt;/D&gt;&lt;D xsi:type="xsd:double"&gt;4.31237780172672&lt;/D&gt;&lt;D xsi:type="xsd:double"&gt;4.36880306884089&lt;/D&gt;&lt;D xsi:type="xsd:double"&gt;4.46042923902456&lt;/D&gt;&lt;D xsi:type="xsd:double"&gt;4.25836773657907&lt;/D&gt;&lt;D xsi:type="xsd:double"&gt;3.88361338463818&lt;/D&gt;&lt;D xsi:type="xsd:double"&gt;4.54199580989671&lt;/D&gt;&lt;D xsi:type="xsd:double"&gt;4.28721860466475&lt;/D&gt;&lt;D xsi:type="xsd:double"&gt;3.91078611332111&lt;/D&gt;&lt;D xsi:type="xsd:double"&gt;4.04784605934428&lt;/D&gt;&lt;D xsi:type="xsd:double"&gt;4.05843551310485&lt;/D&gt;&lt;D xsi:type="xsd:double"&gt;4.35102006587776&lt;/D&gt;&lt;D xsi:type="xsd:double"&gt;4.93978208309929&lt;/D&gt;&lt;D xsi:type="xsd:double"&gt;4.9673087460094&lt;/D&gt;&lt;D xsi:type="xsd:double"&gt;4.32365496139201&lt;/D&gt;&lt;D xsi:type="xsd:double"&gt;4.57731779048083&lt;/D&gt;&lt;D xsi:type="xsd:double"&gt;4.58214768011394&lt;/D&gt;&lt;D xsi:type="xsd:double"&gt;4.66534505166869&lt;/D&gt;&lt;D xsi:type="xsd:double"&gt;5.14877350126992&lt;/D&gt;&lt;/FQL&gt;&lt;FQL&gt;&lt;Q&gt;EZA^FMA_DIV_YLD(NTMA,-10AY,0,AM,"PORTAGG","MEANR")&lt;/Q&gt;&lt;R&gt;121&lt;/R&gt;&lt;C&gt;1&lt;/C&gt;&lt;D xsi:type="xsd:double"&gt;3.42287761511028&lt;/D&gt;&lt;D xsi:type="xsd:double"&gt;3.43457373527571&lt;/D&gt;&lt;D xsi:type="xsd:double"&gt;3.38375762406467&lt;/D&gt;&lt;D xsi:type="xsd:double"&gt;3.33807755515624&lt;/D&gt;&lt;D xsi:type="xsd:double"&gt;3.21274179636127&lt;/D&gt;&lt;D xsi:type="xsd:double"&gt;3.2502353200087&lt;/D&gt;&lt;D xsi:type="xsd:double"&gt;3.46165253043245&lt;/D&gt;&lt;D xsi:type="xsd:double"&gt;3.44483597474251&lt;/D&gt;&lt;D xsi:type="xsd:double"&gt;3.32757728769856&lt;/D&gt;&lt;D xsi:type="xsd:double"&gt;3.36472124692267&lt;/D&gt;&lt;D xsi:type="xsd:double"&gt;3.14120211412093&lt;/D&gt;&lt;D xsi:type="xsd:double"&gt;3.05476411882601&lt;/D&gt;&lt;D xsi:type="xsd:double"&gt;3.08655938444547&lt;/D&gt;&lt;D xsi:type="xsd:double"&gt;2.91765479892861&lt;/D&gt;&lt;D xsi:type="xsd:double"&gt;3.19579229463074&lt;/D&gt;&lt;D xsi:type="xsd:double"&gt;3.16336875427058&lt;/D&gt;&lt;D xsi:type="xsd:double"&gt;3.30660824348833&lt;/D&gt;&lt;D xsi:type="xsd:double"&gt;3.34130067237266&lt;/D&gt;&lt;D xsi:type="xsd:double"&gt;3.52001551882175&lt;/D&gt;&lt;D xsi:type="xsd:double"&gt;3.2017977143988&lt;/D&gt;&lt;D xsi:type="xsd:double"&gt;3.33596207246182&lt;/D&gt;&lt;D xsi:type="xsd:double"&gt;3.41224438052728&lt;/D&gt;&lt;D xsi:type="xsd:double"&gt;3.61396862089752&lt;/D&gt;&lt;D xsi:type="xsd:double"&gt;3.52596030718425&lt;/D&gt;&lt;D xsi:type="xsd:double"&gt;3.30879053388572&lt;/D&gt;&lt;D xsi:type="xsd:double"&gt;3.20978089144449&lt;/D&gt;&lt;D xsi:type="xsd:double"&gt;3.25580535456399&lt;/D&gt;&lt;D xsi:type="xsd:double"&gt;3.24453257783104&lt;/D&gt;&lt;D xsi:type="xsd:double"&gt;2.9530034358816&lt;/D&gt;&lt;D xsi:type="xsd:double"&gt;2.9921522519784&lt;/D&gt;&lt;D xsi:type="xsd:double"&gt;3.15137050079298&lt;/D&gt;&lt;D xsi:type="xsd:double"&gt;3.25141021277357&lt;/D&gt;&lt;D xsi:type="xsd:double"&gt;3.33424923151142&lt;/D&gt;&lt;D xsi:type="xsd:double"&gt;3.23934988495525&lt;/D&gt;&lt;D xsi:type="xsd:double"&gt;3.18712057835879&lt;/D&gt;&lt;D xsi:type="xsd:double"&gt;3.22286978724204&lt;/D&gt;&lt;D xsi:type="xsd:double"&gt;3.15639302999662&lt;/D&gt;&lt;D xsi:type="xsd:double"&gt;3.08763164047335&lt;/D&gt;&lt;D xsi:type="xsd:double"&gt;3.01601975908924&lt;/D&gt;&lt;D xsi:type="xsd:double"&gt;3.36018212405794&lt;/D&gt;&lt;D xsi:type="xsd:double"&gt;3.17555517338477&lt;/D&gt;&lt;D xsi:type="xsd:double"&gt;3.11152080765093&lt;/D&gt;&lt;D xsi:type="xsd:double"&gt;3.41054105572531&lt;/D&gt;&lt;D xsi:type="xsd:double"&gt;3.24851406238334&lt;/D&gt;&lt;D xsi:type="xsd:double"&gt;3.09108665000185&lt;/D&gt;&lt;D xsi:type="xsd:double"&gt;3.32434290917186&lt;/D&gt;&lt;D xsi:type="xsd:double"&gt;3.21658531293666&lt;/D&gt;&lt;D xsi:type="xsd:double"&gt;3.34713441136927&lt;/D&gt;&lt;D xsi:type="xsd:double"&gt;3.34245446477072&lt;/D&gt;&lt;D xsi:type="xsd:double"&gt;3.31316911120273&lt;/D&gt;&lt;D xsi:type="xsd:double"&gt;3.42680819818702&lt;/D&gt;&lt;D xsi:type="xsd:double"&gt;3.6781449028596&lt;/D&gt;&lt;D xsi:type="xsd:double"&gt;3.56240709623278&lt;/D&gt;&lt;D xsi:type="xsd:double"&gt;3.41353965618068&lt;/D&gt;&lt;D xsi:type="xsd:double"&gt;3.81919603546028&lt;/D&gt;&lt;D xsi:type="xsd:double"&gt;4.28848090580621&lt;/D&gt;&lt;D xsi:type="xsd:double"&gt;3.96672977333232&lt;/D&gt;&lt;D xsi:type="xsd:double"&gt;3.82214917051645&lt;/D&gt;&lt;D xsi:type="xsd:double"&gt;3.74078760216968&lt;/D&gt;&lt;D xsi:type="xsd:double"&gt;3.84592020984927&lt;/D&gt;&lt;D xsi:type="xsd:double"&gt;3.93337536097895&lt;/D&gt;&lt;D xsi:type="xsd:double"&gt;3.64886775264255&lt;/D&gt;&lt;D xsi:type="xsd:double"&gt;4.11342873519347&lt;/D&gt;&lt;D xsi:type="xsd:double"&gt;3.76599030596004&lt;/D&gt;&lt;D xsi:type="xsd:double"&gt;3.85538674076286&lt;/D&gt;&lt;D xsi:type="xsd:double"&gt;4.18018166794165&lt;/D&gt;&lt;D xsi:type="xsd:double"&gt;4.29675324366978&lt;/D&gt;&lt;D xsi:type="xsd:double"&gt;4.18590029190779&lt;/D&gt;&lt;D xsi:type="xsd:double"&gt;3.77175543145126&lt;/D&gt;&lt;D xsi:type="xsd:double"&gt;3.67940437522625&lt;/D&gt;&lt;D xsi:type="xsd:double"&gt;3.83534528943696&lt;/D&gt;&lt;D xsi:type="xsd:double"&gt;4.2586443515706&lt;/D&gt;&lt;D xsi:type="xsd:double"&gt;5.32628836290792&lt;/D&gt;&lt;D xsi:type="xsd:double"&gt;3.62385543848591&lt;/D&gt;&lt;D xsi:type="xsd:double"&gt;3.48804987329317&lt;/D&gt;&lt;D xsi:type="xsd:double"&gt;3.53589685652347&lt;/D&gt;&lt;D xsi:type="xsd:double"&gt;3.28414520516181&lt;/D&gt;&lt;D xsi:type="xsd:double"&gt;3.40541654059241&lt;/D&gt;&lt;D xsi:type="xsd:double"&gt;3.57126922502345&lt;/D&gt;&lt;D xsi:type="xsd:double"&gt;3.68605957101103&lt;/D&gt;&lt;D xsi:type="xsd:double"&gt;3.71869037995327&lt;/D&gt;&lt;D xsi:type="xsd:double"&gt;3.881732855362&lt;/D&gt;&lt;D xsi:type="xsd:double"&gt;3.8845841800666&lt;/D&gt;&lt;D xsi:type="xsd:double"&gt;3.8637216687963&lt;/D&gt;&lt;D xsi:type="xsd:double"&gt;3.80523161590146&lt;/D&gt;&lt;D xsi:type="xsd:double"&gt;4.24701470271174&lt;/D&gt;&lt;D xsi:type="xsd:double"&gt;4.11626186467544&lt;/D&gt;&lt;D xsi:type="xsd:double"&gt;4.44184627799295&lt;/D&gt;&lt;D xsi:type="xsd:double"&gt;4.56185587962462&lt;/D&gt;&lt;D xsi:type="xsd:double"&gt;5.05153003991816&lt;/D&gt;&lt;D xsi:type="xsd:double"&gt;4.84483742183606&lt;/D&gt;&lt;D xsi:type="xsd:double"&gt;4.62582071409092&lt;/D&gt;&lt;D xsi:type="xsd:double"&gt;4.85645566792076&lt;/D&gt;&lt;D xsi:type="xsd:double"&gt;4.62198103109092&lt;/D&gt;&lt;D xsi:type="xsd:double"&gt;4.48093012654072&lt;/D&gt;&lt;D xsi:type="xsd:double"&gt;4.34723680311252&lt;/D&gt;&lt;D xsi:type="xsd:double"&gt;4.4942507780077&lt;/D&gt;&lt;D xsi:type="xsd:double"&gt;4.70919696541281&lt;/D&gt;&lt;D xsi:type="xsd:double"&gt;4.86477686933805&lt;/D&gt;&lt;D xsi:type="xsd:double"&gt;5.01857381641116&lt;/D&gt;&lt;D xsi:type="xsd:double"&gt;4.94950698277684&lt;/D&gt;&lt;D xsi:type="xsd:double"&gt;4.95206339755558&lt;/D&gt;&lt;D xsi:type="xsd:double"&gt;5.58360639193821&lt;/D&gt;&lt;D xsi:type="xsd:double"&gt;5.34577262378369&lt;/D&gt;&lt;D xsi:type="xsd:double"&gt;4.8786137469222&lt;/D&gt;&lt;D xsi:type="xsd:double"&gt;4.87090017204457&lt;/D&gt;&lt;D xsi:type="xsd:double"&gt;4.53139792569377&lt;/D&gt;&lt;D xsi:type="xsd:double"&gt;4.71718765728784&lt;/D&gt;&lt;D xsi:type="xsd:double"&gt;4.69821920907989&lt;/D&gt;&lt;D xsi:type="xsd:double"&gt;4.47148231648082&lt;/D&gt;&lt;D xsi:type="xsd:double"&gt;4.79184767234833&lt;/D&gt;&lt;D xsi:type="xsd:double"&gt;4.51612400323158&lt;/D&gt;&lt;D xsi:type="xsd:double"&gt;4.10183963872162&lt;/D&gt;&lt;D xsi:type="xsd:double"&gt;4.38524725046733&lt;/D&gt;&lt;D xsi:type="xsd:double"&gt;4.540580447728&lt;/D&gt;&lt;D xsi:type="xsd:double"&gt;4.66108327074697&lt;/D&gt;&lt;D xsi:type="xsd:double"&gt;4.26935358267138&lt;/D&gt;&lt;D xsi:type="xsd:double"&gt;4.13699271358216&lt;/D&gt;&lt;D xsi:type="xsd:double"&gt;4.24129694529062&lt;/D&gt;&lt;D xsi:type="xsd:double"&gt;4.36757644295436&lt;/D&gt;&lt;D xsi:type="xsd:double"&gt;4.22283078238133&lt;/D&gt;&lt;/FQL&gt;&lt;FQL&gt;&lt;Q&gt;EWZ^FMA_DIV_YLD(NTMA,-10AY,0,AM,"PORTAGG","MEANR")&lt;/Q&gt;&lt;R&gt;121&lt;/R&gt;&lt;C&gt;1&lt;/C&gt;&lt;D xsi:type="xsd:double"&gt;4.23574938132929&lt;/D&gt;&lt;D xsi:type="xsd:double"&gt;4.17689288545044&lt;/D&gt;&lt;D xsi:type="xsd:double"&gt;4.11743785520872&lt;/D&gt;&lt;D xsi:type="xsd:double"&gt;4.09283297933404&lt;/D&gt;&lt;D xsi:type="xsd:double"&gt;3.76501924667226&lt;/D&gt;&lt;D xsi:type="xsd:double"&gt;3.56637009138083&lt;/D&gt;&lt;D xsi:type="xsd:double"&gt;3.72875790142467&lt;/D&gt;&lt;D xsi:type="xsd:double"&gt;3.92333396123425&lt;/D&gt;&lt;D xsi:type="xsd:double"&gt;3.70579599981418&lt;/D&gt;&lt;D xsi:type="xsd:double"&gt;4.11734417643303&lt;/D&gt;&lt;D xsi:type="xsd:double"&gt;4.17701815737298&lt;/D&gt;&lt;D xsi:type="xsd:double"&gt;3.92647278045223&lt;/D&gt;&lt;D xsi:type="xsd:double"&gt;3.93214999253575&lt;/D&gt;&lt;D xsi:type="xsd:double"&gt;3.61899211665616&lt;/D&gt;&lt;D xsi:type="xsd:double"&gt;3.78971513256454&lt;/D&gt;&lt;D xsi:type="xsd:double"&gt;3.86825694172325&lt;/D&gt;&lt;D xsi:type="xsd:double"&gt;4.07301064601552&lt;/D&gt;&lt;D xsi:type="xsd:double"&gt;4.25074044337055&lt;/D&gt;&lt;D xsi:type="xsd:double"&gt;4.40469882471029&lt;/D&gt;&lt;D xsi:type="xsd:double"&gt;4.04016630459551&lt;/D&gt;&lt;D xsi:type="xsd:double"&gt;4.03805659816746&lt;/D&gt;&lt;D xsi:type="xsd:double"&gt;4.10489734301062&lt;/D&gt;&lt;D xsi:type="xsd:double"&gt;4.825815448645&lt;/D&gt;&lt;D xsi:type="xsd:double"&gt;4.26593043290344&lt;/D&gt;&lt;D xsi:type="xsd:double"&gt;3.23058224179018&lt;/D&gt;&lt;D xsi:type="xsd:double"&gt;3.08519551053631&lt;/D&gt;&lt;D xsi:type="xsd:double"&gt;3.4730932282771&lt;/D&gt;&lt;D xsi:type="xsd:double"&gt;3.41957129081256&lt;/D&gt;&lt;D xsi:type="xsd:double"&gt;2.96227636411252&lt;/D&gt;&lt;D xsi:type="xsd:double"&gt;3.15821762361602&lt;/D&gt;&lt;D xsi:type="xsd:double"&gt;3.10089820869779&lt;/D&gt;&lt;D xsi:type="xsd:double"&gt;2.84498954408692&lt;/D&gt;&lt;D xsi:type="xsd:double"&gt;3.11672774875901&lt;/D&gt;&lt;D xsi:type="xsd:double"&gt;3.54084495577026&lt;/D&gt;&lt;D xsi:type="xsd:double"&gt;3.32622687378374&lt;/D&gt;&lt;D xsi:type="xsd:double"&gt;3.41339154920404&lt;/D&gt;&lt;D xsi:type="xsd:double"&gt;3.6185259440219&lt;/D&gt;&lt;D xsi:type="xsd:double"&gt;3.60209814864686&lt;/D&gt;&lt;D xsi:type="xsd:double"&gt;3.67169606386374&lt;/D&gt;&lt;D xsi:type="xsd:double"&gt;3.68072831691593&lt;/D&gt;&lt;D xsi:type="xsd:double"&gt;3.49232824285161&lt;/D&gt;&lt;D xsi:type="xsd:double"&gt;3.3016271266421&lt;/D&gt;&lt;D xsi:type="xsd:double"&gt;3.25457979401574&lt;/D&gt;&lt;D xsi:type="xsd:double"&gt;3.21632797161225&lt;/D&gt;&lt;D xsi:type="xsd:double"&gt;3.52883011806503&lt;/D&gt;&lt;D xsi:type="xsd:double"&gt;3.42856136477743&lt;/D&gt;&lt;D xsi:type="xsd:double"&gt;3.13445934995669&lt;/D&gt;&lt;D xsi:type="xsd:double"&gt;3.37089567466124&lt;/D&gt;&lt;D xsi:type="xsd:double"&gt;3.55045381154086&lt;/D&gt;&lt;D xsi:type="xsd:double"&gt;3.64391794517955&lt;/D&gt;&lt;D xsi:type="xsd:double"&gt;4.06659306448698&lt;/D&gt;&lt;D xsi:type="xsd:double"&gt;4.53605950821642&lt;/D&gt;&lt;D xsi:type="xsd:double"&gt;4.14001750999132&lt;/D&gt;&lt;D xsi:type="xsd:double"&gt;4.3200707597639&lt;/D&gt;&lt;D xsi:type="xsd:double"&gt;4.29716502438738&lt;/D&gt;&lt;D xsi:type="xsd:double"&gt;3.97698333471425&lt;/D&gt;&lt;D xsi:type="xsd:double"&gt;3.88773436684948&lt;/D&gt;&lt;D xsi:type="xsd:double"&gt;4.00061762309327&lt;/D&gt;&lt;D xsi:type="xsd:double"&gt;3.66926040105109&lt;/D&gt;&lt;D xsi:type="xsd:double"&gt;3.57518304657292&lt;/D&gt;&lt;D xsi:type="xsd:double"&gt;3.4101499290733&lt;/D&gt;&lt;D xsi:type="xsd:double"&gt;3.40716214722453&lt;/D&gt;&lt;D xsi:type="xsd:double"&gt;3.42461112238682&lt;/D&gt;&lt;D xsi:type="xsd:double"&gt;3.10799654620443&lt;/D&gt;&lt;D xsi:type="xsd:double"&gt;3.15981818768944&lt;/D&gt;&lt;D xsi:type="xsd:double"&gt;3.46729953305298&lt;/D&gt;&lt;D xsi:type="xsd:double"&gt;3.224135954609&lt;/D&gt;&lt;D xsi:type="xsd:double"&gt;3.22090994093553&lt;/D&gt;&lt;D xsi:type="xsd:double"&gt;3.29137943979313&lt;/D&gt;&lt;D xsi:type="xsd:double"&gt;3.12177287237632&lt;/D&gt;&lt;D xsi:type="xsd:double"&gt;3.0787304775244&lt;/D&gt;&lt;D xsi:type="xsd:double"&gt;3.47802147594461&lt;/D&gt;&lt;D xsi:type="xsd:double"&gt;4.59408307114031&lt;/D&gt;&lt;D xsi:type="xsd:double"&gt;3.77323718164941&lt;/D&gt;&lt;D xsi:type="xsd:double"&gt;3.27659918487183&lt;/D&gt;&lt;D xsi:type="xsd:double"&gt;3.01335454808132&lt;/D&gt;&lt;D xsi:type="xsd:double"&gt;2.68370124676963&lt;/D&gt;&lt;D xsi:type="xsd:double"&gt;2.84656209276711&lt;/D&gt;&lt;D xsi:type="xsd:double"&gt;3.51109500696825&lt;/D&gt;&lt;D xsi:type="xsd:double"&gt;3.56724694054777&lt;/D&gt;&lt;D xsi:type="xsd:double"&gt;3.3140767243955&lt;/D&gt;&lt;D xsi:type="xsd:double"&gt;3.34602604448113&lt;/D&gt;&lt;D xsi:type="xsd:double"&gt;3.56349935024545&lt;/D&gt;&lt;D xsi:type="xsd:double"&gt;4.14674589597042&lt;/D&gt;&lt;D xsi:type="xsd:double"&gt;4.48247253827986&lt;/D&gt;&lt;D xsi:type="xsd:double"&gt;4.74060321627105&lt;/D&gt;&lt;D xsi:type="xsd:double"&gt;4.61426953556855&lt;/D&gt;&lt;D xsi:type="xsd:double"&gt;4.95159289318114&lt;/D&gt;&lt;D xsi:type="xsd:double"&gt;5.4792272998877&lt;/D&gt;&lt;D xsi:type="xsd:double"&gt;5.97819228039268&lt;/D&gt;&lt;D xsi:type="xsd:double"&gt;6.50502810132627&lt;/D&gt;&lt;D xsi:type="xsd:double"&gt;7.09316200392914&lt;/D&gt;&lt;D xsi:type="xsd:double"&gt;7.92287483627481&lt;/D&gt;&lt;D xsi:type="xsd:double"&gt;7.53591903785078&lt;/D&gt;&lt;D xsi:type="xsd:double"&gt;6.88344705107703&lt;/D&gt;&lt;D xsi:type="xsd:double"&gt;7.89772370801704&lt;/D&gt;&lt;D xsi:type="xsd:double"&gt;8.4540002773996&lt;/D&gt;&lt;D xsi:type="xsd:double"&gt;8.99298381009213&lt;/D&gt;&lt;D xsi:type="xsd:double"&gt;9.85553766143993&lt;/D&gt;&lt;D xsi:type="xsd:double"&gt;11.394921269046&lt;/D&gt;&lt;D xsi:type="xsd:double"&gt;11.2427649918887&lt;/D&gt;&lt;D xsi:type="xsd:double"&gt;10.3166854934647&lt;/D&gt;&lt;D xsi:type="xsd:double"&gt;10.2906515356815&lt;/D&gt;&lt;D xsi:type="xsd:double"&gt;8.55340633592434&lt;/D&gt;&lt;D xsi:type="xsd:double"&gt;7.69577231104396&lt;/D&gt;&lt;D xsi:type="xsd:double"&gt;6.67834148003133&lt;/D&gt;&lt;D xsi:type="xsd:double"&gt;6.58066325884288&lt;/D&gt;&lt;D xsi:type="xsd:double"&gt;6.53909549640606&lt;/D&gt;&lt;D xsi:type="xsd:double"&gt;6.80363573893707&lt;/D&gt;&lt;D xsi:type="xsd:double"&gt;6.81124581877644&lt;/D&gt;&lt;D xsi:type="xsd:double"&gt;6.46663828632814&lt;/D&gt;&lt;D xsi:type="xsd:double"&gt;6.15968435977445&lt;/D&gt;&lt;D xsi:type="xsd:double"&gt;5.87481817849946&lt;/D&gt;&lt;D xsi:type="xsd:double"&gt;5.92545331926028&lt;/D&gt;&lt;D xsi:type="xsd:double"&gt;5.97424110173486&lt;/D&gt;&lt;D xsi:type="xsd:double"&gt;6.39165615193923&lt;/D&gt;&lt;D xsi:type="xsd:double"&gt;6.08721311007008&lt;/D&gt;&lt;D xsi:type="xsd:double"&gt;5.68337815928109&lt;/D&gt;&lt;D xsi:type="xsd:double"&gt;5.7778634148853&lt;/D&gt;&lt;D xsi:type="xsd:double"&gt;5.93811156751748&lt;/D&gt;&lt;D xsi:type="xsd:double"&gt;6.31948653385308&lt;/D&gt;&lt;/FQL&gt;&lt;FQL&gt;&lt;Q&gt;EWY^FMA_DIV_YLD(NTMA,-10AY,0,AM,"PORTAGG","MEANR")&lt;/Q&gt;&lt;R&gt;121&lt;/R&gt;&lt;C&gt;1&lt;/C&gt;&lt;D xsi:type="xsd:double"&gt;1.2833825758417&lt;/D&gt;&lt;D xsi:type="xsd:double"&gt;1.29647392208331&lt;/D&gt;&lt;D xsi:type="xsd:double"&gt;1.25146614713146&lt;/D&gt;&lt;D xsi:type="xsd:double"&gt;1.27403764498325&lt;/D&gt;&lt;D xsi:type="xsd:double"&gt;1.26959192101364&lt;/D&gt;&lt;D xsi:type="xsd:double"&gt;1.28934200581813&lt;/D&gt;&lt;D xsi:type="xsd:double"&gt;1.34660616409203&lt;/D&gt;&lt;D xsi:type="xsd:double"&gt;1.47351136542721&lt;/D&gt;&lt;D xsi:type="xsd:double"&gt;1.380343561442&lt;/D&gt;&lt;D xsi:type="xsd:double"&gt;1.39965471639886&lt;/D&gt;&lt;D xsi:type="xsd:double"&gt;1.58093211722603&lt;/D&gt;&lt;D xsi:type="xsd:double"&gt;1.57782996013108&lt;/D&gt;&lt;D xsi:type="xsd:double"&gt;1.55182251440488&lt;/D&gt;&lt;D xsi:type="xsd:double"&gt;1.50972329286891&lt;/D&gt;&lt;D xsi:type="xsd:double"&gt;1.59237245599893&lt;/D&gt;&lt;D xsi:type="xsd:double"&gt;1.64596850541778&lt;/D&gt;&lt;D xsi:type="xsd:double"&gt;1.74425522690696&lt;/D&gt;&lt;D xsi:type="xsd:double"&gt;1.85853472936527&lt;/D&gt;&lt;D xsi:type="xsd:double"&gt;1.85143898500603&lt;/D&gt;&lt;D xsi:type="xsd:double"&gt;1.7194203709968&lt;/D&gt;&lt;D xsi:type="xsd:double"&gt;1.84392580678127&lt;/D&gt;&lt;D xsi:type="xsd:double"&gt;1.97326297551356&lt;/D&gt;&lt;D xsi:type="xsd:double"&gt;1.95881514042826&lt;/D&gt;&lt;D xsi:type="xsd:double"&gt;1.96178327382173&lt;/D&gt;&lt;D xsi:type="xsd:double"&gt;1.91735583117729&lt;/D&gt;&lt;D xsi:type="xsd:double"&gt;1.93638676397882&lt;/D&gt;&lt;D xsi:type="xsd:double"&gt;1.98983198724096&lt;/D&gt;&lt;D xsi:type="xsd:double"&gt;2.00266309679778&lt;/D&gt;&lt;D xsi:type="xsd:double"&gt;1.91844389860052&lt;/D&gt;&lt;D xsi:type="xsd:double"&gt;1.88859384308946&lt;/D&gt;&lt;D xsi:type="xsd:double"&gt;1.86852473225289&lt;/D&gt;&lt;D xsi:type="xsd:double"&gt;1.93870665812093&lt;/D&gt;&lt;D xsi:type="xsd:double"&gt;1.99662913660293&lt;/D&gt;&lt;D xsi:type="xsd:double"&gt;1.96624210452112&lt;/D&gt;&lt;D xsi:type="xsd:double"&gt;1.90879457271616&lt;/D&gt;&lt;D xsi:type="xsd:double"&gt;1.93121976126595&lt;/D&gt;&lt;D xsi:type="xsd:double"&gt;1.89350823045453&lt;/D&gt;&lt;D xsi:type="xsd:double"&gt;1.90807625207123&lt;/D&gt;&lt;D xsi:type="xsd:double"&gt;1.7824490888525&lt;/D&gt;&lt;D xsi:type="xsd:double"&gt;1.76257687353925&lt;/D&gt;&lt;D xsi:type="xsd:double"&gt;1.78809433026713&lt;/D&gt;&lt;D xsi:type="xsd:double"&gt;1.83387766581184&lt;/D&gt;&lt;D xsi:type="xsd:double"&gt;1.80775105954594&lt;/D&gt;&lt;D xsi:type="xsd:double"&gt;1.72719185387685&lt;/D&gt;&lt;D xsi:type="xsd:double"&gt;2.00065139156168&lt;/D&gt;&lt;D xsi:type="xsd:double"&gt;2.0651837447482&lt;/D&gt;&lt;D xsi:type="xsd:double"&gt;1.9899363419853&lt;/D&gt;&lt;D xsi:type="xsd:double"&gt;2.17514916921874&lt;/D&gt;&lt;D xsi:type="xsd:double"&gt;2.22482534773048&lt;/D&gt;&lt;D xsi:type="xsd:double"&gt;2.20153560622347&lt;/D&gt;&lt;D xsi:type="xsd:double"&gt;2.21544654785019&lt;/D&gt;&lt;D xsi:type="xsd:double"&gt;2.37177874530819&lt;/D&gt;&lt;D xsi:type="xsd:double"&gt;2.35699225435616&lt;/D&gt;&lt;D xsi:type="xsd:double"&gt;2.38496323703428&lt;/D&gt;&lt;D xsi:type="xsd:double"&gt;2.37882683885163&lt;/D&gt;&lt;D xsi:type="xsd:double"&gt;2.69163193451352&lt;/D&gt;&lt;D xsi:type="xsd:double"&gt;2.59020149388975&lt;/D&gt;&lt;D xsi:type="xsd:double"&gt;2.66017397913926&lt;/D&gt;&lt;D xsi:type="xsd:double"&gt;2.46683347341416&lt;/D&gt;&lt;D xsi:type="xsd:double"&gt;2.48368007988719&lt;/D&gt;&lt;D xsi:type="xsd:double"&gt;2.55435713193955&lt;/D&gt;&lt;D xsi:type="xsd:double"&gt;2.47245310607433&lt;/D&gt;&lt;D xsi:type="xsd:double"&gt;2.60787404547751&lt;/D&gt;&lt;D xsi:type="xsd:double"&gt;2.49249439166264&lt;/D&gt;&lt;D xsi:type="xsd:double"&gt;2.55186128328847&lt;/D&gt;&lt;D xsi:type="xsd:double"&gt;2.68112107066833&lt;/D&gt;&lt;D xsi:type="xsd:double"&gt;2.52403643636564&lt;/D&gt;&lt;D xsi:type="xsd:double"&gt;2.45809512993044&lt;/D&gt;&lt;D xsi:type="xsd:double"&gt;2.39839148301864&lt;/D&gt;&lt;D xsi:type="xsd:double"&gt;2.3220184986219&lt;/D&gt;&lt;D xsi:type="xsd:double"&gt;2.3477228248165&lt;/D&gt;&lt;D xsi:type="xsd:double"&gt;2.50937388471834&lt;/D&gt;&lt;D xsi:type="xsd:double"&gt;2.87242145786886&lt;/D&gt;&lt;D xsi:type="xsd:double"&gt;2.49042835526652&lt;/D&gt;&lt;D xsi:type="xsd:double"&gt;2.36463597705462&lt;/D&gt;&lt;D xsi:type="xsd:double"&gt;2.26563707208393&lt;/D&gt;&lt;D xsi:type="xsd:double"&gt;2.1894946959514&lt;/D&gt;&lt;D xsi:type="xsd:double"&gt;2.10594367597686&lt;/D&gt;&lt;D xsi:type="xsd:double"&gt;2.1709141904827&lt;/D&gt;&lt;D xsi:type="xsd:double"&gt;2.17598848829686&lt;/D&gt;&lt;D xsi:type="xsd:double"&gt;1.93649506367106&lt;/D&gt;&lt;D xsi:type="xsd:double"&gt;1.84198792996827&lt;/D&gt;&lt;D xsi:type="xsd:double"&gt;1.646216096629&lt;/D&gt;&lt;D xsi:type="xsd:double"&gt;1.70743936185468&lt;/D&gt;&lt;D xsi:type="xsd:double"&gt;1.70195102232893&lt;/D&gt;&lt;D xsi:type="xsd:double"&gt;1.71508873700101&lt;/D&gt;&lt;D xsi:type="xsd:double"&gt;1.70171217149405&lt;/D&gt;&lt;D xsi:type="xsd:double"&gt;1.65943827293238&lt;/D&gt;&lt;D xsi:type="xsd:double"&gt;1.73481389023996&lt;/D&gt;&lt;D xsi:type="xsd:double"&gt;1.83440104962278&lt;/D&gt;&lt;D xsi:type="xsd:double"&gt;1.86674115666454&lt;/D&gt;&lt;D xsi:type="xsd:double"&gt;1.94587537280175&lt;/D&gt;&lt;D xsi:type="xsd:double"&gt;2.01023718215637&lt;/D&gt;&lt;D xsi:type="xsd:double"&gt;1.91937378040337&lt;/D&gt;&lt;D xsi:type="xsd:double"&gt;2.25976825111429&lt;/D&gt;&lt;D xsi:type="xsd:double"&gt;2.22024326051364&lt;/D&gt;&lt;D xsi:type="xsd:double"&gt;2.23927888990823&lt;/D&gt;&lt;D xsi:type="xsd:double"&gt;2.29971706886232&lt;/D&gt;&lt;D xsi:type="xsd:double"&gt;2.34740581038242&lt;/D&gt;&lt;D xsi:type="xsd:double"&gt;2.54702079187259&lt;/D&gt;&lt;D xsi:type="xsd:double"&gt;2.54002538347246&lt;/D&gt;&lt;D xsi:type="xsd:double"&gt;2.5422543005361&lt;/D&gt;&lt;D xsi:type="xsd:double"&gt;2.84668129616502&lt;/D&gt;&lt;D xsi:type="xsd:double"&gt;2.68143272204097&lt;/D&gt;&lt;D xsi:type="xsd:double"&gt;2.56040791853915&lt;/D&gt;&lt;D xsi:type="xsd:double"&gt;2.63993410443522&lt;/D&gt;&lt;D xsi:type="xsd:double"&gt;2.43322861616252&lt;/D&gt;&lt;D xsi:type="xsd:double"&gt;2.5058198709019&lt;/D&gt;&lt;D xsi:type="xsd:double"&gt;2.45280976573304&lt;/D&gt;&lt;D xsi:type="xsd:double"&gt;2.42583635660337&lt;/D&gt;&lt;D xsi:type="xsd:double"&gt;2.36899685254217&lt;/D&gt;&lt;D xsi:type="xsd:double"&gt;2.37223504706698&lt;/D&gt;&lt;D xsi:type="xsd:double"&gt;2.31892562921972&lt;/D&gt;&lt;D xsi:type="xsd:double"&gt;2.45219608912849&lt;/D&gt;&lt;D xsi:type="xsd:double"&gt;2.48581140606156&lt;/D&gt;&lt;D xsi:type="xsd:double"&gt;2.67012177617806&lt;/D&gt;&lt;D xsi:type="xsd:double"&gt;2.39231578227683&lt;/D&gt;&lt;D xsi:type="xsd:double"&gt;2.23494018155833&lt;/D&gt;&lt;D xsi:type="xsd:double"&gt;2.42299326779012&lt;/D&gt;&lt;D xsi:type="xsd:double"&gt;2.25714959024603&lt;/D&gt;&lt;D xsi:type="xsd:double"&gt;2.1511799778999&lt;/D&gt;&lt;/FQL&gt;&lt;FQL&gt;&lt;Q&gt;EWW^FMA_DIV_YLD(NTMA,-10AY,0,AM,"PORTAGG","MEANR")&lt;/Q&gt;&lt;R&gt;121&lt;/R&gt;&lt;C&gt;1&lt;/C&gt;&lt;D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xsi:type="xsd:double"&gt;2.15715831017169&lt;/D&gt;&lt;D xsi:type="xsd:double"&gt;2.12360556478281&lt;/D&gt;&lt;D xsi:type="xsd:double"&gt;2.04587562342543&lt;/D&gt;&lt;D xsi:type="xsd:double"&gt;2.04775147082908&lt;/D&gt;&lt;D xsi:type="xsd:double"&gt;2.05824029452954&lt;/D&gt;&lt;D xsi:type="xsd:double"&gt;2.17456810103117&lt;/D&gt;&lt;D xsi:type="xsd:double"&gt;2.08569633849645&lt;/D&gt;&lt;D xsi:type="xsd:double"&gt;2.06880427211388&lt;/D&gt;&lt;D xsi:type="xsd:double"&gt;2.05085423501812&lt;/D&gt;&lt;D xsi:type="xsd:double"&gt;2.09096256787938&lt;/D&gt;&lt;D xsi:type="xsd:double"&gt;2.28051135019235&lt;/D&gt;&lt;D xsi:type="xsd:double"&gt;2.38324702089929&lt;/D&gt;&lt;D xsi:type="xsd:double"&gt;2.34150690785615&lt;/D&gt;&lt;D xsi:type="xsd:double"&gt;2.38395611933613&lt;/D&gt;&lt;D xsi:type="xsd:double"&gt;2.34431319139522&lt;/D&gt;&lt;D xsi:type="xsd:double"&gt;2.38508016041764&lt;/D&gt;&lt;D xsi:type="xsd:double"&gt;2.37547295376518&lt;/D&gt;&lt;D xsi:type="xsd:double"&gt;2.45469253688968&lt;/D&gt;&lt;D xsi:type="xsd:double"&gt;2.38763960091693&lt;/D&gt;&lt;D xsi:type="xsd:double"&gt;2.36446914832308&lt;/D&gt;&lt;D xsi:type="xsd:double"&gt;2.48310003374233&lt;/D&gt;&lt;D xsi:type="xsd:double"&gt;2.52799810990251&lt;/D&gt;&lt;D xsi:type="xsd:double"&gt;2.58351653266928&lt;/D&gt;&lt;D xsi:type="xsd:double"&gt;2.51729044962003&lt;/D&gt;&lt;D xsi:type="xsd:double"&gt;2.43694595449527&lt;/D&gt;&lt;D xsi:type="xsd:double"&gt;2.65658452348469&lt;/D&gt;&lt;D xsi:type="xsd:double"&gt;2.69561494573978&lt;/D&gt;&lt;D xsi:type="xsd:double"&gt;2.67080168734382&lt;/D&gt;&lt;D xsi:type="xsd:double"&gt;2.92735555219357&lt;/D&gt;&lt;D xsi:type="xsd:double"&gt;2.82367232010463&lt;/D&gt;&lt;D xsi:type="xsd:double"&gt;2.6904282423086&lt;/D&gt;&lt;D xsi:type="xsd:double"&gt;2.74389330238778&lt;/D&gt;&lt;D xsi:type="xsd:double"&gt;2.77434173526884&lt;/D&gt;&lt;D xsi:type="xsd:double"&gt;3.10189252107931&lt;/D&gt;&lt;D xsi:type="xsd:double"&gt;3.52497179246983&lt;/D&gt;&lt;D xsi:type="xsd:double"&gt;3.45858600387452&lt;/D&gt;&lt;D xsi:type="xsd:double"&gt;3.30735661160418&lt;/D&gt;&lt;D xsi:type="xsd:double"&gt;3.357805777245&lt;/D&gt;&lt;D xsi:type="xsd:double"&gt;3.45492136022917&lt;/D&gt;&lt;D xsi:type="xsd:double"&gt;3.29999718789908&lt;/D&gt;&lt;D xsi:type="xsd:double"&gt;3.61883709657079&lt;/D&gt;&lt;D xsi:type="xsd:double"&gt;3.55597239056183&lt;/D&gt;&lt;D xsi:type="xsd:double"&gt;3.8015896179812&lt;/D&gt;&lt;D xsi:type="xsd:double"&gt;3.80344707634454&lt;/D&gt;&lt;D xsi:type="xsd:double"&gt;3.62088858594959&lt;/D&gt;&lt;D xsi:type="xsd:double"&gt;3.47901249527843&lt;/D&gt;&lt;D xsi:type="xsd:double"&gt;3.5542366624718&lt;/D&gt;&lt;D xsi:type="xsd:double"&gt;3.4622348680228&lt;/D&gt;&lt;D xsi:type="xsd:double"&gt;3.46372164075994&lt;/D&gt;&lt;D xsi:type="xsd:double"&gt;3.59606248260605&lt;/D&gt;&lt;D xsi:type="xsd:double"&gt;4.55854481241844&lt;/D&gt;&lt;D xsi:type="xsd:double"&gt;3.97155162704666&lt;/D&gt;&lt;D xsi:type="xsd:double"&gt;3.2314725800312&lt;/D&gt;&lt;D xsi:type="xsd:double"&gt;3.05761653082436&lt;/D&gt;&lt;D xsi:type="xsd:double"&gt;3.02962945955162&lt;/D&gt;&lt;D xsi:type="xsd:double"&gt;3.07390314406181&lt;/D&gt;&lt;D xsi:type="xsd:double"&gt;3.39047309348115&lt;/D&gt;&lt;D xsi:type="xsd:double"&gt;3.43632892234301&lt;/D&gt;&lt;D xsi:type="xsd:double"&gt;3.24805941340137&lt;/D&gt;&lt;D xsi:type="xsd:double"&gt;3.49011970181838&lt;/D&gt;&lt;D xsi:type="xsd:double"&gt;3.54936409440415&lt;/D&gt;&lt;D xsi:type="xsd:double"&gt;3.48362538670616&lt;/D&gt;&lt;D xsi:type="xsd:double"&gt;3.32027001930944&lt;/D&gt;&lt;D xsi:type="xsd:double"&gt;3.13101303993999&lt;/D&gt;&lt;D xsi:type="xsd:double"&gt;3.11886095279737&lt;/D&gt;&lt;D xsi:type="xsd:double"&gt;3.13177003674091&lt;/D&gt;&lt;D xsi:type="xsd:double"&gt;3.08718432361216&lt;/D&gt;&lt;D xsi:type="xsd:double"&gt;3.10974674867888&lt;/D&gt;&lt;D xsi:type="xsd:double"&gt;3.2974207322036&lt;/D&gt;&lt;D xsi:type="xsd:double"&gt;3.46899475755651&lt;/D&gt;&lt;D xsi:type="xsd:double"&gt;3.60407849073998&lt;/D&gt;&lt;D xsi:type="xsd:double"&gt;3.35454820899058&lt;/D&gt;&lt;D xsi:type="xsd:double"&gt;3.72769621574699&lt;/D&gt;&lt;D xsi:type="xsd:double"&gt;3.61361643403122&lt;/D&gt;&lt;D xsi:type="xsd:double"&gt;3.37641531047771&lt;/D&gt;&lt;D xsi:type="xsd:double"&gt;3.66310776407811&lt;/D&gt;&lt;D xsi:type="xsd:double"&gt;3.64444733026185&lt;/D&gt;&lt;D xsi:type="xsd:double"&gt;4.06192030384075&lt;/D&gt;&lt;D xsi:type="xsd:double"&gt;4.00778371820331&lt;/D&gt;&lt;D xsi:type="xsd:double"&gt;4.08905730608465&lt;/D&gt;&lt;D xsi:type="xsd:double"&gt;4.17162153126937&lt;/D&gt;&lt;D xsi:type="xsd:double"&gt;3.8413039648336&lt;/D&gt;&lt;D xsi:type="xsd:double"&gt;3.76573899354737&lt;/D&gt;&lt;D xsi:type="xsd:double"&gt;3.88630211113952&lt;/D&gt;&lt;D xsi:type="xsd:double"&gt;3.5581407922179&lt;/D&gt;&lt;D xsi:type="xsd:double"&gt;3.64203299717428&lt;/D&gt;&lt;D xsi:type="xsd:double"&gt;3.7112827509421&lt;/D&gt;&lt;D xsi:type="xsd:double"&gt;3.57804085667101&lt;/D&gt;&lt;D xsi:type="xsd:double"&gt;3.69458759914269&lt;/D&gt;&lt;D xsi:type="xsd:double"&gt;3.87716706722079&lt;/D&gt;&lt;D xsi:type="xsd:double"&gt;3.7371298383542&lt;/D&gt;&lt;D xsi:type="xsd:double"&gt;3.9801785699642&lt;/D&gt;&lt;D xsi:type="xsd:double"&gt;4.18706266940459&lt;/D&gt;&lt;D xsi:type="xsd:double"&gt;4.37264744680118&lt;/D&gt;&lt;D xsi:type="xsd:double"&gt;4.07038570439137&lt;/D&gt;&lt;D xsi:type="xsd:double"&gt;3.71883804897197&lt;/D&gt;&lt;D xsi:type="xsd:double"&gt;3.75240050070163&lt;/D&gt;&lt;D xsi:type="xsd:double"&gt;3.98294417014021&lt;/D&gt;&lt;D xsi:type="xsd:double"&gt;3.98442348691872&lt;/D&gt;&lt;/FQL&gt;&lt;FQL&gt;&lt;Q&gt;EWT^FMA_DIV_YLD(NTMA,-10AY,0,AM,"PORTAGG","MEANR")&lt;/Q&gt;&lt;R&gt;121&lt;/R&gt;&lt;C&gt;1&lt;/C&gt;&lt;D xsi:type="xsd:double"&gt;3.27993374390522&lt;/D&gt;&lt;D xsi:type="xsd:double"&gt;3.24418009701872&lt;/D&gt;&lt;D xsi:type="xsd:double"&gt;3.19547539160092&lt;/D&gt;&lt;D xsi:type="xsd:double"&gt;3.1740615126985&lt;/D&gt;&lt;D xsi:type="xsd:double"&gt;3.16927394121721&lt;/D&gt;&lt;D xsi:type="xsd:double"&gt;3.21099715288135&lt;/D&gt;&lt;D xsi:type="xsd:double"&gt;3.4737313058185&lt;/D&gt;&lt;D xsi:type="xsd:double"&gt;3.534549222913&lt;/D&gt;&lt;D xsi:type="xsd:double"&gt;3.38023990755614&lt;/D&gt;&lt;D xsi:type="xsd:double"&gt;3.40802718796348&lt;/D&gt;&lt;D xsi:type="xsd:double"&gt;3.39314744237414&lt;/D&gt;&lt;D xsi:type="xsd:double"&gt;3.38703874236579&lt;/D&gt;&lt;D xsi:type="xsd:double"&gt;3.5615868947978&lt;/D&gt;&lt;D xsi:type="xsd:double"&gt;3.43180305086454&lt;/D&gt;&lt;D xsi:type="xsd:double"&gt;3.69018412311326&lt;/D&gt;&lt;D xsi:type="xsd:double"&gt;3.79545695719718&lt;/D&gt;&lt;D xsi:type="xsd:double"&gt;4.22221194279678&lt;/D&gt;&lt;D xsi:type="xsd:double"&gt;4.40341684878555&lt;/D&gt;&lt;D xsi:type="xsd:double"&gt;4.40786608905236&lt;/D&gt;&lt;D xsi:type="xsd:double"&gt;4.08130287195849&lt;/D&gt;&lt;D xsi:type="xsd:double"&gt;4.18190342588919&lt;/D&gt;&lt;D xsi:type="xsd:double"&gt;4.1742107716718&lt;/D&gt;&lt;D xsi:type="xsd:double"&gt;4.53768148599744&lt;/D&gt;&lt;D xsi:type="xsd:double"&gt;4.25614516401852&lt;/D&gt;&lt;D xsi:type="xsd:double"&gt;4.12814520135404&lt;/D&gt;&lt;D xsi:type="xsd:double"&gt;4.38057718889003&lt;/D&gt;&lt;D xsi:type="xsd:double"&gt;4.34031831509751&lt;/D&gt;&lt;D xsi:type="xsd:double"&gt;4.2717494912442&lt;/D&gt;&lt;D xsi:type="xsd:double"&gt;4.02183344647859&lt;/D&gt;&lt;D xsi:type="xsd:double"&gt;4.03770440639854&lt;/D&gt;&lt;D xsi:type="xsd:double"&gt;4.0269147147087&lt;/D&gt;&lt;D xsi:type="xsd:double"&gt;3.9857508899522&lt;/D&gt;&lt;D xsi:type="xsd:double"&gt;4.16131739133244&lt;/D&gt;&lt;D xsi:type="xsd:double"&gt;4.23892665175699&lt;/D&gt;&lt;D xsi:type="xsd:double"&gt;4.15630445535683&lt;/D&gt;&lt;D xsi:type="xsd:double"&gt;4.11427330340036&lt;/D&gt;&lt;D xsi:type="xsd:double"&gt;4.10299306371902&lt;/D&gt;&lt;D xsi:type="xsd:double"&gt;4.0902816492297&lt;/D&gt;&lt;D xsi:type="xsd:double"&gt;4.0466783319156&lt;/D&gt;&lt;D xsi:type="xsd:double"&gt;3.98676391799188&lt;/D&gt;&lt;D xsi:type="xsd:double"&gt;3.97752055322307&lt;/D&gt;&lt;D xsi:type="xsd:double"&gt;4.03712640623555&lt;/D&gt;&lt;D xsi:type="xsd:double"&gt;4.18946</t>
        </r>
      </text>
    </comment>
    <comment ref="A12" authorId="0" shapeId="0" xr:uid="{6396FB09-E80F-42CA-BDE1-8A6EE1DF79D1}">
      <text>
        <r>
          <rPr>
            <b/>
            <sz val="9"/>
            <color indexed="81"/>
            <rFont val="Tahoma"/>
            <family val="2"/>
          </rPr>
          <t xml:space="preserve">674044795&lt;/D&gt;&lt;D xsi:type="xsd:double"&gt;4.04156505871846&lt;/D&gt;&lt;D xsi:type="xsd:double"&gt;4.08853957279774&lt;/D&gt;&lt;D xsi:type="xsd:double"&gt;4.21461465385747&lt;/D&gt;&lt;D xsi:type="xsd:double"&gt;4.04895195756775&lt;/D&gt;&lt;D xsi:type="xsd:double"&gt;4.210010093867&lt;/D&gt;&lt;D xsi:type="xsd:double"&gt;4.23047980619092&lt;/D&gt;&lt;D xsi:type="xsd:double"&gt;4.37500117046837&lt;/D&gt;&lt;D xsi:type="xsd:double"&gt;4.32237534969129&lt;/D&gt;&lt;D xsi:type="xsd:double"&gt;4.51746003624001&lt;/D&gt;&lt;D xsi:type="xsd:double"&gt;4.32938435805984&lt;/D&gt;&lt;D xsi:type="xsd:double"&gt;4.3448350925688&lt;/D&gt;&lt;D xsi:type="xsd:double"&gt;4.40672962161278&lt;/D&gt;&lt;D xsi:type="xsd:double"&gt;5.15334002374839&lt;/D&gt;&lt;D xsi:type="xsd:double"&gt;4.87154166551677&lt;/D&gt;&lt;D xsi:type="xsd:double"&gt;4.91193560664164&lt;/D&gt;&lt;D xsi:type="xsd:double"&gt;4.62903197252108&lt;/D&gt;&lt;D xsi:type="xsd:double"&gt;4.43297736712052&lt;/D&gt;&lt;D xsi:type="xsd:double"&gt;4.3320148676195&lt;/D&gt;&lt;D xsi:type="xsd:double"&gt;4.21322466269422&lt;/D&gt;&lt;D xsi:type="xsd:double"&gt;4.5871358336244&lt;/D&gt;&lt;D xsi:type="xsd:double"&gt;4.36272917337803&lt;/D&gt;&lt;D xsi:type="xsd:double"&gt;4.26298215721457&lt;/D&gt;&lt;D xsi:type="xsd:double"&gt;4.45674096186178&lt;/D&gt;&lt;D xsi:type="xsd:double"&gt;4.27400836103852&lt;/D&gt;&lt;D xsi:type="xsd:double"&gt;4.12479858375707&lt;/D&gt;&lt;D xsi:type="xsd:double"&gt;4.06332297264051&lt;/D&gt;&lt;D xsi:type="xsd:double"&gt;3.95968713697718&lt;/D&gt;&lt;D xsi:type="xsd:double"&gt;3.96728073863322&lt;/D&gt;&lt;D xsi:type="xsd:double"&gt;4.25007290803681&lt;/D&gt;&lt;D xsi:type="xsd:double"&gt;4.77396458853442&lt;/D&gt;&lt;D xsi:type="xsd:double"&gt;4.22636575320804&lt;/D&gt;&lt;D xsi:type="xsd:double"&gt;4.12177288463586&lt;/D&gt;&lt;D xsi:type="xsd:double"&gt;3.87936158160233&lt;/D&gt;&lt;D xsi:type="xsd:double"&gt;3.59409896046366&lt;/D&gt;&lt;D xsi:type="xsd:double"&gt;3.75938246750754&lt;/D&gt;&lt;D xsi:type="xsd:double"&gt;3.9333976932381&lt;/D&gt;&lt;D xsi:type="xsd:double"&gt;3.89023059068203&lt;/D&gt;&lt;D xsi:type="xsd:double"&gt;3.74245762118928&lt;/D&gt;&lt;D xsi:type="xsd:double"&gt;3.64743551951262&lt;/D&gt;&lt;D xsi:type="xsd:double"&gt;3.53727334589653&lt;/D&gt;&lt;D xsi:type="xsd:double"&gt;3.59157855893426&lt;/D&gt;&lt;D xsi:type="xsd:double"&gt;3.65427850104003&lt;/D&gt;&lt;D xsi:type="xsd:double"&gt;3.69179382168312&lt;/D&gt;&lt;D xsi:type="xsd:double"&gt;4.00625881094025&lt;/D&gt;&lt;D xsi:type="xsd:double"&gt;4.00479092942396&lt;/D&gt;&lt;D xsi:type="xsd:double"&gt;4.21604858235978&lt;/D&gt;&lt;D xsi:type="xsd:double"&gt;4.30221710499189&lt;/D&gt;&lt;D xsi:type="xsd:double"&gt;4.32509648660471&lt;/D&gt;&lt;D xsi:type="xsd:double"&gt;4.37788315422194&lt;/D&gt;&lt;D xsi:type="xsd:double"&gt;4.340360184389&lt;/D&gt;&lt;D xsi:type="xsd:double"&gt;4.09267755624294&lt;/D&gt;&lt;D xsi:type="xsd:double"&gt;4.39946802543338&lt;/D&gt;&lt;D xsi:type="xsd:double"&gt;4.3884325803817&lt;/D&gt;&lt;D xsi:type="xsd:double"&gt;4.51153508833241&lt;/D&gt;&lt;D xsi:type="xsd:double"&gt;4.80014836357632&lt;/D&gt;&lt;D xsi:type="xsd:double"&gt;4.7917940276462&lt;/D&gt;&lt;D xsi:type="xsd:double"&gt;4.99655459768981&lt;/D&gt;&lt;D xsi:type="xsd:double"&gt;5.13464919666653&lt;/D&gt;&lt;D xsi:type="xsd:double"&gt;4.90256178313167&lt;/D&gt;&lt;D xsi:type="xsd:double"&gt;5.46598693915859&lt;/D&gt;&lt;D xsi:type="xsd:double"&gt;5.20426752369085&lt;/D&gt;&lt;D xsi:type="xsd:double"&gt;4.46850327896706&lt;/D&gt;&lt;D xsi:type="xsd:double"&gt;4.53624979067174&lt;/D&gt;&lt;D xsi:type="xsd:double"&gt;4.20829241938458&lt;/D&gt;&lt;D xsi:type="xsd:double"&gt;3.9998202079722&lt;/D&gt;&lt;D xsi:type="xsd:double"&gt;3.9057842843517&lt;/D&gt;&lt;D xsi:type="xsd:double"&gt;3.80250892371445&lt;/D&gt;&lt;D xsi:type="xsd:double"&gt;3.57794183658408&lt;/D&gt;&lt;D xsi:type="xsd:double"&gt;3.49123546038029&lt;/D&gt;&lt;D xsi:type="xsd:double"&gt;3.38985168093846&lt;/D&gt;&lt;D xsi:type="xsd:double"&gt;3.58754769944598&lt;/D&gt;&lt;D xsi:type="xsd:double"&gt;3.65757114409865&lt;/D&gt;&lt;D xsi:type="xsd:double"&gt;3.69394508129872&lt;/D&gt;&lt;D xsi:type="xsd:double"&gt;3.44150999549109&lt;/D&gt;&lt;D xsi:type="xsd:double"&gt;3.31005841275694&lt;/D&gt;&lt;D xsi:type="xsd:double"&gt;3.37102953203367&lt;/D&gt;&lt;D xsi:type="xsd:double"&gt;3.28122890428223&lt;/D&gt;&lt;D xsi:type="xsd:double"&gt;3.10380968535219&lt;/D&gt;&lt;/FQL&gt;&lt;FQL&gt;&lt;Q&gt;EWM^FMA_DIV_YLD(NTMA,-10AY,0,AM,"PORTAGG","MEANR")&lt;/Q&gt;&lt;R&gt;121&lt;/R&gt;&lt;C&gt;1&lt;/C&gt;&lt;D xsi:type="xsd:double"&gt;3.11105180187994&lt;/D&gt;&lt;D xsi:type="xsd:double"&gt;3.13786256618967&lt;/D&gt;&lt;D xsi:type="xsd:double"&gt;3.11023932020495&lt;/D&gt;&lt;D xsi:type="xsd:double"&gt;3.11214896045041&lt;/D&gt;&lt;D xsi:type="xsd:double"&gt;3.15813509053513&lt;/D&gt;&lt;D xsi:type="xsd:double"&gt;3.13774189194931&lt;/D&gt;&lt;D xsi:type="xsd:double"&gt;3.20903565468392&lt;/D&gt;&lt;D xsi:type="xsd:double"&gt;3.27955424960405&lt;/D&gt;&lt;D xsi:type="xsd:double"&gt;3.20371677768658&lt;/D&gt;&lt;D xsi:type="xsd:double"&gt;3.29312316304513&lt;/D&gt;&lt;D xsi:type="xsd:double"&gt;3.24496187519337&lt;/D&gt;&lt;D xsi:type="xsd:double"&gt;3.14140983906306&lt;/D&gt;&lt;D xsi:type="xsd:double"&gt;3.18727514725567&lt;/D&gt;&lt;D xsi:type="xsd:double"&gt;3.0872708237848&lt;/D&gt;&lt;D xsi:type="xsd:double"&gt;3.21891100167845&lt;/D&gt;&lt;D xsi:type="xsd:double"&gt;3.29648225012019&lt;/D&gt;&lt;D xsi:type="xsd:double"&gt;3.31981229703432&lt;/D&gt;&lt;D xsi:type="xsd:double"&gt;3.47031759523301&lt;/D&gt;&lt;D xsi:type="xsd:double"&gt;3.44604163172041&lt;/D&gt;&lt;D xsi:type="xsd:double"&gt;3.26153301129936&lt;/D&gt;&lt;D xsi:type="xsd:double"&gt;3.25858637632009&lt;/D&gt;&lt;D xsi:type="xsd:double"&gt;3.28817507614311&lt;/D&gt;&lt;D xsi:type="xsd:double"&gt;3.3465280736245&lt;/D&gt;&lt;D xsi:type="xsd:double"&gt;3.15228388240886&lt;/D&gt;&lt;D xsi:type="xsd:double"&gt;3.08531224233942&lt;/D&gt;&lt;D xsi:type="xsd:double"&gt;3.1332333537722&lt;/D&gt;&lt;D xsi:type="xsd:double"&gt;3.15136822457749&lt;/D&gt;&lt;D xsi:type="xsd:double"&gt;3.08626126836578&lt;/D&gt;&lt;D xsi:type="xsd:double"&gt;3.01789109628357&lt;/D&gt;&lt;D xsi:type="xsd:double"&gt;2.95482079227186&lt;/D&gt;&lt;D xsi:type="xsd:double"&gt;2.96045592127984&lt;/D&gt;&lt;D xsi:type="xsd:double"&gt;2.94236061624386&lt;/D&gt;&lt;D xsi:type="xsd:double"&gt;3.01330640614907&lt;/D&gt;&lt;D xsi:type="xsd:double"&gt;3.04890876308012&lt;/D&gt;&lt;D xsi:type="xsd:double"&gt;2.98547940186279&lt;/D&gt;&lt;D xsi:type="xsd:double"&gt;3.01201147409562&lt;/D&gt;&lt;D xsi:type="xsd:double"&gt;2.94622423593864&lt;/D&gt;&lt;D xsi:type="xsd:double"&gt;2.94933868852452&lt;/D&gt;&lt;D xsi:type="xsd:double"&gt;2.97825440439086&lt;/D&gt;&lt;D xsi:type="xsd:double"&gt;3.02671684629985&lt;/D&gt;&lt;D xsi:type="xsd:double"&gt;3.03069368063655&lt;/D&gt;&lt;D xsi:type="xsd:double"&gt;3.04772279126195&lt;/D&gt;&lt;D xsi:type="xsd:double"&gt;3.07994392620517&lt;/D&gt;&lt;D xsi:type="xsd:double"&gt;3.19678440734305&lt;/D&gt;&lt;D xsi:type="xsd:double"&gt;3.31690176405401&lt;/D&gt;&lt;D xsi:type="xsd:double"&gt;3.17486035615786&lt;/D&gt;&lt;D xsi:type="xsd:double"&gt;3.07011602270428&lt;/D&gt;&lt;D xsi:type="xsd:double"&gt;3.14842387876147&lt;/D&gt;&lt;D xsi:type="xsd:double"&gt;3.19391952755614&lt;/D&gt;&lt;D xsi:type="xsd:double"&gt;3.18927591835462&lt;/D&gt;&lt;D xsi:type="xsd:double"&gt;3.2930921899642&lt;/D&gt;&lt;D xsi:type="xsd:double"&gt;3.42502937820346&lt;/D&gt;&lt;D xsi:type="xsd:double"&gt;3.22336809511002&lt;/D&gt;&lt;D xsi:type="xsd:double"&gt;3.12449144328374&lt;/D&gt;&lt;D xsi:type="xsd:double"&gt;3.22275748655689&lt;/D&gt;&lt;D xsi:type="xsd:double"&gt;3.45562149252295&lt;/D&gt;&lt;D xsi:type="xsd:double"&gt;3.36315208235219&lt;/D&gt;&lt;D xsi:type="xsd:double"&gt;3.28560196719486&lt;/D&gt;&lt;D xsi:type="xsd:double"&gt;3.24810640368549&lt;/D&gt;&lt;D xsi:type="xsd:double"&gt;3.25632385774838&lt;/D&gt;&lt;D xsi:type="xsd:double"&gt;3.38619560945397&lt;/D&gt;&lt;D xsi:type="xsd:double"&gt;3.38326731787061&lt;/D&gt;&lt;D xsi:type="xsd:double"&gt;3.45538505789462&lt;/D&gt;&lt;D xsi:type="xsd:double"&gt;3.42697706895065&lt;/D&gt;&lt;D xsi:type="xsd:double"&gt;3.45205617247555&lt;/D&gt;&lt;D xsi:type="xsd:double"&gt;3.53255290705185&lt;/D&gt;&lt;D xsi:type="xsd:double"&gt;3.54705717874428&lt;/D&gt;&lt;D xsi:type="xsd:double"&gt;3.56335426965855&lt;/D&gt;&lt;D xsi:type="xsd:double"&gt;3.4859666674753&lt;/D&gt;&lt;D xsi:type="xsd:double"&gt;3.43583728206342&lt;/D&gt;&lt;D xsi:type="xsd:double"&gt;3.57584270370016&lt;/D&gt;&lt;D xsi:type="xsd:double"&gt;3.7773974195501&lt;/D&gt;&lt;D xsi:type="xsd:double"&gt;4.06917597957159&lt;/D&gt;&lt;D xsi:type="xsd:double"&gt;3.77684263816893&lt;/D&gt;&lt;D xsi:type="xsd:double"&gt;3.24477187177041&lt;/D&gt;&lt;D xsi:type="xsd:double"&gt;3.16258828809843&lt;/D&gt;&lt;D xsi:type="xsd:double"&gt;3.0022360849463&lt;/D&gt;&lt;D xsi:type="xsd:double"&gt;3.22613245576327&lt;/D&gt;&lt;D xsi:type="xsd:double"&gt;3.283488862034&lt;/D&gt;&lt;D xsi:type="xsd:double"&gt;3.46158745849957&lt;/D&gt;&lt;D xsi:type="xsd:double"&gt;3.45457923009025&lt;/D&gt;&lt;D xsi:type="xsd:double"&gt;3.57621396888694&lt;/D&gt;&lt;D xsi:type="xsd:double"&gt;3.80136459987723&lt;/D&gt;&lt;D xsi:type="xsd:double"&gt;4.01487580657477&lt;/D&gt;&lt;D xsi:type="xsd:double"&gt;4.02661366273884&lt;/D&gt;&lt;D xsi:type="xsd:double"&gt;3.96236652919296&lt;/D&gt;&lt;D xsi:type="xsd:double"&gt;4.10676258843488&lt;/D&gt;&lt;D xsi:type="xsd:double"&gt;4.1952861906044&lt;/D&gt;&lt;D xsi:type="xsd:double"&gt;4.24990643285331&lt;/D&gt;&lt;D xsi:type="xsd:double"&gt;4.00284344249792&lt;/D&gt;&lt;D xsi:type="xsd:double"&gt;4.03056918595632&lt;/D&gt;&lt;D xsi:type="xsd:double"&gt;3.90747237381162&lt;/D&gt;&lt;D xsi:type="xsd:double"&gt;4.02177570851402&lt;/D&gt;&lt;D xsi:type="xsd:double"&gt;3.76974532422813&lt;/D&gt;&lt;D xsi:type="xsd:double"&gt;3.87732099139644&lt;/D&gt;&lt;D xsi:type="xsd:double"&gt;3.75672146357554&lt;/D&gt;&lt;D xsi:type="xsd:double"&gt;3.78858801859407&lt;/D&gt;&lt;D xsi:type="xsd:double"&gt;3.83750229103488&lt;/D&gt;&lt;D xsi:type="xsd:double"&gt;3.97693655650324&lt;/D&gt;&lt;D xsi:type="xsd:double"&gt;4.16667067563055&lt;/D&gt;&lt;D xsi:type="xsd:double"&gt;4.06283760807174&lt;/D&gt;&lt;D xsi:type="xsd:double"&gt;4.05967696402376&lt;/D&gt;&lt;D xsi:type="xsd:double"&gt;4.38953883249498&lt;/D&gt;&lt;D xsi:type="xsd:double"&gt;4.28613445785936&lt;/D&gt;&lt;D xsi:type="xsd:double"&gt;4.15112474501096&lt;/D&gt;&lt;D xsi:type="xsd:double"&gt;4.21240907027421&lt;/D&gt;&lt;D xsi:type="xsd:double"&gt;4.19009390774601&lt;/D&gt;&lt;D xsi:type="xsd:double"&gt;4.3014627444384&lt;/D&gt;&lt;D xsi:type="xsd:double"&gt;4.48748464424761&lt;/D&gt;&lt;D xsi:type="xsd:double"&gt;4.43711833174927&lt;/D&gt;&lt;D xsi:type="xsd:double"&gt;4.45102944337479&lt;/D&gt;&lt;D xsi:type="xsd:double"&gt;4.44591235311614&lt;/D&gt;&lt;D xsi:type="xsd:double"&gt;4.25888354511798&lt;/D&gt;&lt;D xsi:type="xsd:double"&gt;4.24952851629936&lt;/D&gt;&lt;D xsi:type="xsd:double"&gt;4.31922483244704&lt;/D&gt;&lt;D xsi:type="xsd:double"&gt;4.31427503173595&lt;/D&gt;&lt;D xsi:type="xsd:double"&gt;4.26311773066835&lt;/D&gt;&lt;D xsi:type="xsd:double"&gt;4.30585249509403&lt;/D&gt;&lt;D xsi:type="xsd:double"&gt;4.24788933956231&lt;/D&gt;&lt;D xsi:type="xsd:double"&gt;4.13601021959867&lt;/D&gt;&lt;D xsi:type="xsd:double"&gt;4.19272279587326&lt;/D&gt;&lt;/FQL&gt;&lt;FQL&gt;&lt;Q&gt;EPU^FMA_DIV_YLD(NTMA,-10AY,0,AM,"PORTAGG","MEANR")&lt;/Q&gt;&lt;R&gt;121&lt;/R&gt;&lt;C&gt;1&lt;/C&gt;&lt;D xsi:type="xsd:double"&gt;2.64156185425409&lt;/D&gt;&lt;D xsi:type="xsd:double"&gt;2.55232614948721&lt;/D&gt;&lt;D xsi:type="xsd:double"&gt;2.41888999390195&lt;/D&gt;&lt;D xsi:type="xsd:double"&gt;2.22403745844291&lt;/D&gt;&lt;D xsi:type="xsd:double"&gt;2.18950673163822&lt;/D&gt;&lt;D xsi:type="xsd:double"&gt;2.13699886798071&lt;/D&gt;&lt;D xsi:type="xsd:double"&gt;2.19445135046213&lt;/D&gt;&lt;D xsi:type="xsd:double"&gt;2.27189150454958&lt;/D&gt;&lt;D xsi:type="xsd:double"&gt;2.17659013044525&lt;/D&gt;&lt;D xsi:type="xsd:double"&gt;2.15471686591924&lt;/D&gt;&lt;D xsi:type="xsd:double"&gt;2.27856446212592&lt;/D&gt;&lt;D xsi:type="xsd:double"&gt;2.21424926964644&lt;/D&gt;&lt;D xsi:type="xsd:double"&gt;2.37607783238019&lt;/D&gt;&lt;D xsi:type="xsd:double"&gt;2.00659162874738&lt;/D&gt;&lt;D xsi:type="xsd:double"&gt;1.87848120093897&lt;/D&gt;&lt;D xsi:type="xsd:double"&gt;1.98545435168338&lt;/D&gt;&lt;D xsi:type="xsd:double"&gt;2.09836592553082&lt;/D&gt;&lt;D xsi:type="xsd:double"&gt;2.33819392523839&lt;/D&gt;&lt;D xsi:type="xsd:double"&gt;2.62571105879403&lt;/D&gt;&lt;D xsi:type="xsd:double"&gt;2.3607652380011&lt;/D&gt;&lt;D xsi:type="xsd:double"&gt;2.41125289879998&lt;/D&gt;&lt;D xsi:type="xsd:double"&gt;2.73201617293972&lt;/D&gt;&lt;D xsi:type="xsd:double"&gt;2.76312847619604&lt;/D&gt;&lt;D xsi:type="xsd:double"&gt;2.35079716479596&lt;/D&gt;&lt;D xsi:type="xsd:double"&gt;2.13029841764386&lt;/D&gt;&lt;D xsi:type="xsd:double"&gt;1.66907503403771&lt;/D&gt;&lt;D xsi:type="xsd:double"&gt;1.87671737426998&lt;/D&gt;&lt;D xsi:type="xsd:double"&gt;1.81015992858571&lt;/D&gt;&lt;D xsi:type="xsd:double"&gt;1.6172264271354&lt;/D&gt;&lt;D xsi:type="xsd:double"&gt;1.50565140383842&lt;/D&gt;&lt;D xsi:type="xsd:double"&gt;1.5409863039094&lt;/D&gt;&lt;D xsi:type="xsd:double"&gt;1.69184835771886&lt;/D&gt;&lt;D xsi:type="xsd:double"&gt;2.07155526814087&lt;/D&gt;&lt;D xsi:type="xsd:double"&gt;2.28699388096886&lt;/D&gt;&lt;D xsi:type="xsd:double"&gt;2.07847713925231&lt;/D&gt;&lt;D xsi:type="xsd:double"&gt;2.05434598835605&lt;/D&gt;&lt;D xsi:type="xsd:double"&gt;2.20298942113972&lt;/D&gt;&lt;D xsi:type="xsd:double"&gt;2.0138945346723&lt;/D&gt;&lt;D xsi:type="xsd:double"&gt;2.26327780021026&lt;/D&gt;&lt;D xsi:type="xsd:double"&gt;2.29017904369311&lt;/D&gt;&lt;D xsi:type="xsd:double"&gt;2.30362780184156&lt;/D&gt;&lt;D xsi:type="xsd:double"&gt;2.02984647101183&lt;/D&gt;&lt;D xsi:type="xsd:double"&gt;2.27432844091419&lt;/D&gt;&lt;D xsi:type="xsd:double"&gt;2.33660229108299&lt;/D&gt;&lt;D xsi:type="xsd:double"&gt;2.68445079406664&lt;/D&gt;&lt;D xsi:type="xsd:double"&gt;2.7375953734102&lt;/D&gt;&lt;D xsi:type="xsd:double"&gt;2.41492416762088&lt;/D&gt;&lt;D xsi:type="xsd:double"&gt;2.35781642273817&lt;/D&gt;&lt;D xsi:type="xsd:double"&gt;2.21864472376687&lt;/D&gt;&lt;D xsi:type="xsd:double"&gt;2.07155781206759&lt;/D&gt;&lt;D xsi:type="xsd:double"&gt;4.58675089657733&lt;/D&gt;&lt;D xsi:type="xsd:double"&gt;2.0908684022491&lt;/D&gt;&lt;D xsi:type="xsd:double"&gt;2.22756732903008&lt;/D&gt;&lt;D xsi:type="xsd:double"&gt;2.41669651234274&lt;/D&gt;&lt;D xsi:type="xsd:double"&gt;2.31079385576579&lt;/D&gt;&lt;D xsi:type="xsd:double"&gt;2.60538554355464&lt;/D&gt;&lt;D xsi:type="xsd:double"&gt;2.29824959864097&lt;/D&gt;&lt;D xsi:type="xsd:double"&gt;2.35490404290812&lt;/D&gt;&lt;D xsi:type="xsd:double"&gt;2.25687733215421&lt;/D&gt;&lt;D xsi:type="xsd:double"&gt;2.20356507522905&lt;/D&gt;&lt;D xsi:type="xsd:double"&gt;2.27038338649252&lt;/D&gt;&lt;D xsi:type="xsd:double"&gt;2.44259781568053&lt;/D&gt;&lt;D xsi:type="xsd:double"&gt;2.80057463931248&lt;/D&gt;&lt;D xsi:type="xsd:double"&gt;2.67732605158413&lt;/D&gt;&lt;D xsi:type="xsd:double"&gt;2.71993451512461&lt;/D&gt;&lt;D xsi:type="xsd:double"&gt;2.92567952135902&lt;/D&gt;&lt;D xsi:type="xsd:double"&gt;2.98987919138016&lt;/D&gt;&lt;D xsi:type="xsd:double"&gt;2.996567488263&lt;/D&gt;&lt;D xsi:type="xsd:double"&gt;2.83719262932895&lt;/D&gt;&lt;D xsi:type="xsd:double"&gt;2.56053083263955&lt;/D&gt;&lt;D xsi:type="xsd:double"&gt;2.71971172356671&lt;/D&gt;&lt;D xsi:type="xsd:double"&gt;3.36793072191509&lt;/D&gt;&lt;D xsi:type="xsd:double"&gt;4.56225937868062&lt;/D&gt;&lt;D xsi:type="xsd:double"&gt;3.58604185210028&lt;/D&gt;&lt;D xsi:type="xsd:double"&gt;3.18911556977792&lt;/D&gt;&lt;D xsi:type="xsd:double"&gt;3.18905242471611&lt;/D&gt;&lt;D xsi:type="xsd:double"&gt;2.80059649507544&lt;/D&gt;&lt;D xsi:type="xsd:double"&gt;2.49395135052725&lt;/D&gt;&lt;D xsi:type="xsd:double"&gt;2.72436353649197&lt;/D&gt;&lt;D xsi:type="xsd:double"&gt;2.57139471699914&lt;/D&gt;&lt;D xsi:type="xsd:double"&gt;1.98315187234969&lt;/D&gt;&lt;D xsi:type="xsd:double"&gt;1.68178838762335&lt;/D&gt;&lt;D xsi:type="xsd:double"&gt;1.59499216726003&lt;/D&gt;&lt;D xsi:type="xsd:double"&gt;1.73917220251884&lt;/D&gt;&lt;D xsi:type="xsd:double"&gt;2.12834641498019&lt;/D&gt;&lt;D xsi:type="xsd:double"&gt;2.40139194585899&lt;/D&gt;&lt;D xsi:type="xsd:double"&gt;2.44418084542521&lt;/D&gt;&lt;D xsi:type="xsd:double"&gt;2.84971186787629&lt;/D&gt;&lt;D xsi:type="xsd:double"&gt;3.09100266096513&lt;/D&gt;&lt;D xsi:type="xsd:double"&gt;3.57824858609492&lt;/D&gt;&lt;D xsi:type="xsd:double"&gt;3.61950455108552&lt;/D&gt;&lt;D xsi:type="xsd:double"&gt;3.67137912921861&lt;/D&gt;&lt;D xsi:type="xsd:double"&gt;3.91193385954922&lt;/D&gt;&lt;D xsi:type="xsd:double"&gt;4.13401389002575&lt;/D&gt;&lt;D xsi:type="xsd:double"&gt;3.71167102487854&lt;/D&gt;&lt;D xsi:type="xsd:double"&gt;3.43029426272304&lt;/D&gt;&lt;D xsi:type="xsd:double"&gt;3.55347050778459&lt;/D&gt;&lt;D xsi:type="xsd:double"&gt;4.21728891827002&lt;/D&gt;&lt;D xsi:type="xsd:double"&gt;4.45209757417612&lt;/D&gt;&lt;D xsi:type="xsd:double"&gt;5.00936780597294&lt;/D&gt;&lt;D xsi:type="xsd:double"&gt;5.30975510450953&lt;/D&gt;&lt;D xsi:type="xsd:double"&gt;5.07645298076153&lt;/D&gt;&lt;D xsi:type="xsd:double"&gt;5.27152447938081&lt;/D&gt;&lt;D xsi:type="xsd:double"&gt;4.83642696421616&lt;/D&gt;&lt;D xsi:type="xsd:double"&gt;3.85781938654611&lt;/D&gt;&lt;D xsi:type="xsd:double"&gt;3.83780419389567&lt;/D&gt;&lt;D xsi:type="xsd:double"&gt;3.61787528827504&lt;/D&gt;&lt;D xsi:type="xsd:double"&gt;4.3134080722927&lt;/D&gt;&lt;D xsi:type="xsd:double"&gt;4.58988577296403&lt;/D&gt;&lt;D xsi:type="xsd:double"&gt;4.76333500004998&lt;/D&gt;&lt;D xsi:type="xsd:double"&gt;5.18859546466292&lt;/D&gt;&lt;D xsi:type="xsd:double"&gt;5.09509053762349&lt;/D&gt;&lt;D xsi:type="xsd:double"&gt;4.28957946766752&lt;/D&gt;&lt;D xsi:type="xsd:double"&gt;4.63785649749249&lt;/D&gt;&lt;D xsi:type="xsd:double"&gt;5.00785796914733&lt;/D&gt;&lt;D xsi:type="xsd:double"&gt;5.14861386323749&lt;/D&gt;&lt;D xsi:type="xsd:double"&gt;4.35344341734529&lt;/D&gt;&lt;D xsi:type="xsd:double"&gt;3.61192271845596&lt;/D&gt;&lt;D xsi:type="xsd:double"&gt;3.47280437850066&lt;/D&gt;&lt;D xsi:type="xsd:double"&gt;3.78101688856962&lt;/D&gt;&lt;D xsi:type="xsd:double"&gt;3.4080370531751&lt;/D&gt;&lt;/FQL&gt;&lt;FQL&gt;&lt;Q&gt;EPOL^FMA_DIV_YLD(NTMA,-10AY,0,AM,"PORTAGG","MEANR")&lt;/Q&gt;&lt;R&gt;121&lt;/R&gt;&lt;C&gt;1&lt;/C&gt;&lt;D xsi:type="xsd:double"&gt;3.84441628794468&lt;/D&gt;&lt;D xsi:type="xsd:double"&gt;3.88404959300263&lt;/D&gt;&lt;D xsi:type="xsd:double"&gt;3.94287619872695&lt;/D&gt;&lt;D xsi:type="xsd:double"&gt;4.11025787983913&lt;/D&gt;&lt;D xsi:type="xsd:double"&gt;4.08153065803&lt;/D&gt;&lt;D xsi:type="xsd:double"&gt;4.24892682724607&lt;/D&gt;&lt;D xsi:type="xsd:double"&gt;4.15895990086468&lt;/D&gt;&lt;D xsi:type="xsd:double"&gt;3.9389218720431&lt;/D&gt;&lt;D xsi:type="xsd:double"&gt;3.95118424581936&lt;/D&gt;&lt;D xsi:type="xsd:double"&gt;4.03142376688241&lt;/D&gt;&lt;D xsi:type="xsd:double"&gt;3.95649675157148&lt;/D&gt;&lt;D xsi:type="xsd:double"&gt;3.71639282240792&lt;/D&gt;&lt;D xsi:type="xsd:double"&gt;3.72047527960348&lt;/D&gt;&lt;D xsi:type="xsd:double"&gt;3.27014250172124&lt;/D&gt;&lt;D xsi:type="xsd:double"&gt;3.43569575180641&lt;/D&gt;&lt;D xsi:type="xsd:double"&gt;3.59940030075662&lt;/D&gt;&lt;D xsi:type="xsd:double"&gt;3.74931106070556&lt;/D&gt;&lt;D xsi:type="xsd:double"&gt;3.74149378351846&lt;/D&gt;&lt;D xsi:type="xsd:double"&gt;3.79024864067304&lt;/D&gt;&lt;D xsi:type="xsd:double"&gt;3.59270931291071&lt;/D&gt;&lt;D xsi:type="xsd:double"&gt;4.00012160761677&lt;/D&gt;&lt;D xsi:type="xsd:double"&gt;4.05983474068764&lt;/D&gt;&lt;D xsi:type="xsd:double"&gt;4.25933078314964&lt;/D&gt;&lt;D xsi:type="xsd:double"&gt;3.99304120706209&lt;/D&gt;&lt;D xsi:type="xsd:double"&gt;3.6990254888716&lt;/D&gt;&lt;D xsi:type="xsd:double"&gt;3.70410750649121&lt;/D&gt;&lt;D xsi:type="xsd:double"&gt;3.79964079326378&lt;/D&gt;&lt;D xsi:type="xsd:double"&gt;3.90581311015308&lt;/D&gt;&lt;D xsi:type="xsd:double"&gt;3.5971367110439&lt;/D&gt;&lt;D xsi:type="xsd:double"&gt;3.55692910388572&lt;/D&gt;&lt;D xsi:type="xsd:double"&gt;3.64961928577269&lt;/D&gt;&lt;D xsi:type="xsd:double"&gt;3.27898722869986&lt;/D&gt;&lt;D xsi:type="xsd:double"&gt;3.26077362925462&lt;/D&gt;&lt;D xsi:type="xsd:double"&gt;3.11055747892535&lt;/D&gt;&lt;D xsi:type="xsd:double"&gt;2.72228436759257&lt;/D&gt;&lt;D xsi:type="xsd:double"&gt;2.54208520508196&lt;/D&gt;&lt;D xsi:type="xsd:double"&gt;2.52530715586262&lt;/D&gt;&lt;D xsi:type="xsd:double"&gt;2.40546187947041&lt;/D&gt;&lt;D xsi:type="xsd:double"&gt;2.49745086394104&lt;/D&gt;&lt;D xsi:type="xsd:double"&gt;2.40862665343605&lt;/D&gt;&lt;D xsi:type="xsd:double"&gt;2.2747959012404&lt;/D&gt;&lt;D xsi:type="xsd:double"&gt;2.32449605696285&lt;/D&gt;&lt;D xsi:type="xsd:double"&gt;2.49968290070559&lt;/D&gt;&lt;D xsi:type="xsd:double"&gt;2.41326782072862&lt;/D&gt;&lt;D xsi:type="xsd:double"&gt;2.62483566424251&lt;/D&gt;&lt;D xsi:type="xsd:double"&gt;2.79184305211327&lt;/D&gt;&lt;D xsi:type="xsd:double"&gt;2.75526128167677&lt;/D&gt;&lt;D xsi:type="xsd:double"&gt;3.05497435042528&lt;/D&gt;&lt;D xsi:type="xsd:double"&gt;3.21789386185905&lt;/D&gt;&lt;D xsi:type="xsd:double"&gt;3.04285263028653&lt;/D&gt;&lt;D xsi:type="xsd:double"&gt;3.11412950852596&lt;/D&gt;&lt;D xsi:type="xsd:double"&gt;3.20134610535271&lt;/D&gt;&lt;D xsi:type="xsd:double"&gt;2.81650547281427&lt;/D&gt;&lt;D xsi:type="xsd:double"&gt;2.7382236671893&lt;/D&gt;&lt;D xsi:type="xsd:double"&gt;2.936208716504&lt;/D&gt;&lt;D xsi:type="xsd:double"&gt;3.29276535713897&lt;/D&gt;&lt;D xsi:type="xsd:double"&gt;3.0909935767218&lt;/D&gt;&lt;D xsi:type="xsd:double"&gt;3.17929363698465&lt;/D&gt;&lt;D xsi:type="xsd:double"&gt;3.00665801785495&lt;/D&gt;&lt;D xsi:type="xsd:double"&gt;3.0541092803099&lt;/D&gt;&lt;D xsi:type="xsd:double"&gt;3.06496025135772&lt;/D&gt;&lt;D xsi:type="xsd:double"&gt;3.10719729228216&lt;/D&gt;&lt;D xsi:type="xsd:double"&gt;3.33291580187874&lt;/D&gt;&lt;D xsi:type="xsd:double"&gt;3.26554892992837&lt;/D&gt;&lt;D xsi:type="xsd:double"&gt;3.33046062052834&lt;/D&gt;&lt;D xsi:type="xsd:double"&gt;3.93348045571478&lt;/D&gt;&lt;D xsi:type="xsd:double"&gt;3.54379537451819&lt;/D&gt;&lt;D xsi:type="xsd:double"&gt;3.39605666729755&lt;/D&gt;&lt;D xsi:type="xsd:double"&gt;3.43556164674068&lt;/D&gt;&lt;D xsi:type="xsd:double"&gt;3.52683764794827&lt;/D&gt;&lt;D xsi:type="xsd:double"&gt;3.76020820804577&lt;/D&gt;&lt;D xsi:type="xsd:double"&gt;4.33614194299903&lt;/D&gt;&lt;D xsi:type="xsd:double"&gt;4.65619941763442&lt;/D&gt;&lt;D xsi:type="xsd:double"&gt;3.32222148033475&lt;/D&gt;&lt;D xsi:type="xsd:double"&gt;2.63036936057755&lt;/D&gt;&lt;D xsi:type="xsd:double"&gt;2.69308963609504&lt;/D&gt;&lt;D xsi:type="xsd:double"&gt;2.50569974880763&lt;/D&gt;&lt;D xsi:type="xsd:double"&gt;2.78836165548014&lt;/D&gt;&lt;D xsi:type="xsd:double"&gt;2.9816475708531&lt;/D&gt;&lt;D xsi:type="xsd:double"&gt;3.2290092733061&lt;/D&gt;&lt;D xsi:type="xsd:double"&gt;2.62711228499509&lt;/D&gt;&lt;D xsi:type="xsd:double"&gt;2.72583371382636&lt;/D&gt;&lt;D xsi:type="xsd:double"&gt;2.79319810171884&lt;/D&gt;&lt;D xsi:type="xsd:double"&gt;2.92504918077961&lt;/D&gt;&lt;D xsi:type="xsd:double"&gt;2.9539402268971&lt;/D&gt;&lt;D xsi:type="xsd:double"&gt;2.87063471977976&lt;/D&gt;&lt;D xsi:type="xsd:double"&gt;2.90362322379306&lt;/D&gt;&lt;D xsi:type="xsd:double"&gt;3.00218785076064&lt;/D&gt;&lt;D xsi:type="xsd:double"&gt;3.06004569103071&lt;/D&gt;&lt;D xsi:type="xsd:double"&gt;2.99692434551684&lt;/D&gt;&lt;D xsi:type="xsd:double"&gt;3.06214518971246&lt;/D&gt;&lt;D xsi:type="xsd:double"&gt;2.89520768854937&lt;/D&gt;&lt;D xsi:type="xsd:double"&gt;3.48017777395225&lt;/D&gt;&lt;D xsi:type="xsd:double"&gt;3.34814558635784&lt;/D&gt;&lt;D xsi:type="xsd:double"&gt;3.33226321282957&lt;/D&gt;&lt;D xsi:type="xsd:double"&gt;3.69225472111129&lt;/D&gt;&lt;D xsi:type="xsd:double"&gt;3.43149195461289&lt;/D&gt;&lt;D xsi:type="xsd:double"&gt;3.75805633760079&lt;/D&gt;&lt;D xsi:type="xsd:double"&gt;4.08127937302937&lt;/D&gt;&lt;D xsi:type="xsd:double"&gt;4.2480067761095&lt;/D&gt;&lt;D xsi:type="xsd:double"&gt;4.37261875821908&lt;/D&gt;&lt;D xsi:type="xsd:double"&gt;4.44285281043693&lt;/D&gt;&lt;D xsi:type="xsd:double"&gt;4.77440837860806&lt;/D&gt;&lt;D xsi:type="xsd:double"&gt;4.78946853710193&lt;/D&gt;&lt;D xsi:type="xsd:double"&gt;4.16855749616574&lt;/D&gt;&lt;D xsi:type="xsd:double"&gt;4.23243781400922&lt;/D&gt;&lt;D xsi:type="xsd:double"&gt;3.93962807503894&lt;/D&gt;&lt;D xsi:type="xsd:double"&gt;4.26116182808226&lt;/D&gt;&lt;D xsi:type="xsd:double"&gt;4.90674908153489&lt;/D&gt;&lt;D xsi:type="xsd:double"&gt;4.29952426944792&lt;/D&gt;&lt;D xsi:type="xsd:double"&gt;4.32126608906968&lt;/D&gt;&lt;D xsi:type="xsd:double"&gt;3.94562695832315&lt;/D&gt;&lt;D xsi:type="xsd:double"&gt;3.72870626341136&lt;/D&gt;&lt;D xsi:type="xsd:double"&gt;3.96749754025475&lt;/D&gt;&lt;D xsi:type="xsd:double"&gt;4.43934423248376&lt;/D&gt;&lt;D xsi:type="xsd:double"&gt;4.32848245240204&lt;/D&gt;&lt;D xsi:type="xsd:double"&gt;4.91630558271804&lt;/D&gt;&lt;D xsi:type="xsd:double"&gt;4.69707706211889&lt;/D&gt;&lt;D xsi:type="xsd:double"&gt;5.12226667931327&lt;/D&gt;&lt;D xsi:type="xsd:double"&gt;4.78037161893363&lt;/D&gt;&lt;D xsi:type="xsd:double"&gt;4.98487884836474&lt;/D&gt;&lt;/FQL&gt;&lt;FQL&gt;&lt;Q&gt;EPHE^FMA_DIV_YLD(NTMA,-10AY,0,AM,"PORTAGG","MEANR")&lt;/Q&gt;&lt;R&gt;121&lt;/R&gt;&lt;C&gt;1&lt;/C&gt;&lt;D xsi:type="xsd:double"&gt;2.20902527510156&lt;/D&gt;&lt;D xsi:type="xsd:double"&gt;2.15854533607755&lt;/D&gt;&lt;D xsi:type="xsd:double"&gt;2.08935345118158&lt;/D&gt;&lt;D xsi:type="xsd:double"&gt;2.17285049445162&lt;/D&gt;&lt;D xsi:type="xsd:double"&gt;2.09557150104945&lt;/D&gt;&lt;D xsi:type="xsd:double"&gt;2.0244340840163&lt;/D&gt;&lt;D xsi:type="xsd:double"&gt;1.94704993493235&lt;/D&gt;&lt;D xsi:type="xsd:double"&gt;2.26772965135233&lt;/D&gt;&lt;D xsi:type="xsd:double"&gt;2.16207167570037&lt;/D&gt;&lt;D xsi:type="xsd:double"&gt;2.17014753854681&lt;/D&gt;&lt;D xsi:type="xsd:double"&gt;2.05613693317763&lt;/D&gt;&lt;D xsi:type="xsd:double"&gt;1.95183813990852&lt;/D&gt;&lt;D xsi:type="xsd:double"&gt;1.90279378349078&lt;/D&gt;&lt;D xsi:type="xsd:double"&gt;1.9059019837736&lt;/D&gt;&lt;D xsi:type="xsd:double"&gt;2.02436980942872&lt;/D&gt;&lt;D xsi:type="xsd:double"&gt;1.96749135405993&lt;/D&gt;&lt;D xsi:type="xsd:double"&gt;1.93003184516496&lt;/D&gt;&lt;D xsi:type="xsd:double"&gt;2.03449389187368&lt;/D&gt;&lt;D xsi:type="xsd:double"&gt;2.11972593635583&lt;/D&gt;&lt;D xsi:type="xsd:double"&gt;1.93242021491748&lt;/D&gt;&lt;D xsi:type="xsd:double"&gt;2.03048641586459&lt;/D&gt;&lt;D xsi:type="xsd:double"&gt;1.94484884929147&lt;/D&gt;&lt;D xsi:type="xsd:double"&gt;2.08511851455696&lt;/D&gt;&lt;D xsi:type="xsd:double"&gt;2.00198574247868&lt;/D&gt;&lt;D xsi:type="xsd:double"&gt;1.78118333745608&lt;/D&gt;&lt;D xsi:type="xsd:double"&gt;1.83170278569901&lt;/D&gt;&lt;D xsi:type="xsd:double"&gt;1.75955387782716&lt;/D&gt;&lt;D xsi:type="xsd:double"&gt;1.68015086053098&lt;/D&gt;&lt;D xsi:type="xsd:double"&gt;1.63654846700889&lt;/D&gt;&lt;D xsi:type="xsd:double"&gt;1.62859387217221&lt;/D&gt;&lt;D xsi:type="xsd:double"&gt;1.67435861540324&lt;/D&gt;&lt;D xsi:type="xsd:double"&gt;1.66383412379653&lt;/D&gt;&lt;D xsi:type="xsd:double"&gt;1.79663646984469&lt;/D&gt;&lt;D xsi:type="xsd:double"&gt;1.76399249093821&lt;/D&gt;&lt;D xsi:type="xsd:double"&gt;1.63240078754736&lt;/D&gt;&lt;D xsi:type="xsd:double"&gt;1.65051538690643&lt;/D&gt;&lt;D xsi:type="xsd:double"&gt;1.64597370079352&lt;/D&gt;&lt;D xsi:type="xsd:double"&gt;1.58535596611044&lt;/D&gt;&lt;D xsi:type="xsd:double"&gt;1.55556825445096&lt;/D&gt;&lt;D xsi:type="xsd:double"&gt;1.56583056092383&lt;/D&gt;&lt;D xsi:type="xsd:double"&gt;1.56374341752837&lt;/D&gt;&lt;D xsi:type="xsd:double"&gt;1.55064513636054&lt;/D&gt;&lt;D xsi:type="xsd:double"&gt;1.48264618540007&lt;/D&gt;&lt;D xsi:type="xsd:double"&gt;1.47665120609947&lt;/D&gt;&lt;D xsi:type="xsd:double"&gt;1.5308403665468&lt;/D&gt;&lt;D xsi:type="xsd:double"&gt;1.55434296107721&lt;/D&gt;&lt;D xsi:type="xsd:double"&gt;1.47872928481308&lt;/D&gt;&lt;D xsi:type="xsd:double"&gt;1.55848785091794&lt;/D&gt;&lt;D xsi:type="xsd:double"&gt;1.6562809720236&lt;/D&gt;&lt;D xsi:type="xsd:double"&gt;1.74449719984272&lt;/D&gt;&lt;D xsi:type="xsd:double"&gt;1.76166688667623&lt;/D&gt;&lt;D xsi:type="xsd:double"&gt;1.89263139341183&lt;/D&gt;&lt;D xsi:type="xsd:double"&gt;1.73253953244908&lt;/D&gt;&lt;D xsi:type="xsd:double"&gt;1.71757825015359&lt;/D&gt;&lt;D xsi:type="xsd:double"&gt;1.84496761629999&lt;/D&gt;&lt;D xsi:type="xsd:double"&gt;1.92270704561903&lt;/D&gt;&lt;D xsi:type="xsd:double"&gt;1.83029315848624&lt;/D&gt;&lt;D xsi:type="xsd:double"&gt;1.79258911368292&lt;/D&gt;&lt;D xsi:type="xsd:double"&gt;1.65483963072802&lt;/D&gt;&lt;D xsi:type="xsd:double"&gt;1.74635338072634&lt;/D&gt;&lt;D xsi:type="xsd:double"&gt;1.72537139414815&lt;/D&gt;&lt;D xsi:type="xsd:double"&gt;1.73001920091686&lt;/D&gt;&lt;D xsi:type="xsd:double"&gt;1.78703791016668&lt;/D&gt;&lt;D xsi:type="xsd:double"&gt;1.75850619604019&lt;/D&gt;&lt;D xsi:type="xsd:double"&gt;1.73570041191491&lt;/D&gt;&lt;D xsi:type="xsd:double"&gt;1.83631349998964&lt;/D&gt;&lt;D xsi:type="xsd:double"&gt;1.87512322729336&lt;/D&gt;&lt;D xsi:type="xsd:double"&gt;1.8415002776727&lt;/D&gt;&lt;D xsi:type="xsd:double"&gt;1.90041596404286&lt;/D&gt;&lt;D xsi:type="xsd:double"&gt;1.84437265141465&lt;/D&gt;&lt;D xsi:type="xsd:double"&gt;1.90405450488164&lt;/D&gt;&lt;D xsi:type="xsd:double"&gt;2.08276692205922&lt;/D&gt;&lt;D xsi:type="xsd:double"&gt;2.71614612268664&lt;/D&gt;&lt;D xsi:type="xsd:double"&gt;2.49941200318554&lt;/D&gt;&lt;D xsi:type="xsd:double"&gt;2.39461845031858&lt;/D&gt;&lt;D xsi:type="xsd:double"&gt;2.11552473823696&lt;/D&gt;&lt;D xsi:type="xsd:double"&gt;2.18931192270034&lt;/D&gt;&lt;D xsi:type="xsd:double"&gt;2.12596220807502&lt;/D&gt;&lt;D xsi:type="xsd:double"&gt;2.06408899660769&lt;/D&gt;&lt;D xsi:type="xsd:double"&gt;1.80122669844402&lt;/D&gt;&lt;D xsi:type="xsd:double"&gt;1.68392143189262&lt;/D&gt;&lt;D xsi:type="xsd:double"&gt;1.72552926694111&lt;/D&gt;&lt;D xsi:type="xsd:double"&gt;1.78022180533476&lt;/D&gt;&lt;D xsi:type="xsd:double"&gt;1.77729663521172&lt;/D&gt;&lt;D xsi:type="xsd:double"&gt;1.89069331416956&lt;/D&gt;&lt;D xsi:type="xsd:double"&gt;1.97556545336873&lt;/D&gt;&lt;D xsi:type="xsd:double"&gt;1.95741949404743&lt;/D&gt;&lt;D xsi:type="xsd:double"&gt;1.90159152929227&lt;/D&gt;&lt;D xsi:type="xsd:double"&gt;2.0492851526118&lt;/D&gt;&lt;D xsi:type="xsd:double"&gt;1.99180724590051&lt;/D&gt;&lt;D xsi:type="xsd:double"&gt;1.8822673890795&lt;/D&gt;&lt;D xsi:type="xsd:double"&gt;1.81110693286007&lt;/D&gt;&lt;D xsi:type="xsd:double"&gt;1.75845328211218&lt;/D&gt;&lt;D xsi:type="xsd:double"&gt;1.76498057506548&lt;/D&gt;&lt;D xsi:type="xsd:double"&gt;1.80925978296405&lt;/D&gt;&lt;D xsi:type="xsd:double"&gt;1.85072076030919&lt;/D&gt;&lt;D xsi:type="xsd:double"&gt;1.97906384186082&lt;/D&gt;&lt;D xsi:type="xsd:double"&gt;2.09656558828488&lt;/D&gt;&lt;D xsi:type="xsd:double"&gt;2.31136390122408&lt;/D&gt;&lt;D xsi:type="xsd:double"&gt;2.38560346400645&lt;/D&gt;&lt;D xsi:type="xsd:double"&gt;2.41331252999916&lt;/D&gt;&lt;D xsi:type="xsd:double"&gt;2.26103598330115&lt;/D&gt;&lt;D xsi:type="xsd:double"&gt;2.70450375990246&lt;/D&gt;&lt;D xsi:type="xsd:double"&gt;2.56625697733713&lt;/D&gt;&lt;D xsi:type="xsd:double"&gt;2.36533188523887&lt;/D&gt;&lt;D xsi:type="xsd:double"&gt;2.3615798913584&lt;/D&gt;&lt;D xsi:type="xsd:double"&gt;2.24336231146245&lt;/D&gt;&lt;D xsi:type="xsd:double"&gt;2.46816917253767&lt;/D&gt;&lt;D xsi:type="xsd:double"&gt;2.70990966048865&lt;/D&gt;&lt;D xsi:type="xsd:double"&gt;2.69717867036137&lt;/D&gt;&lt;D xsi:type="xsd:double"&gt;2.88581778245004&lt;/D&gt;&lt;D xsi:type="xsd:double"&gt;2.94052050377137&lt;/D&gt;&lt;D xsi:type="xsd:double"&gt;2.92335782593513&lt;/D&gt;&lt;D xsi:type="xsd:double"&gt;2.99580638815146&lt;/D&gt;&lt;D xsi:type="xsd:double"&gt;2.80621668690938&lt;/D&gt;&lt;D xsi:type="xsd:double"&gt;3.11143409457687&lt;/D&gt;&lt;D xsi:type="xsd:double"&gt;3.08905904658137&lt;/D&gt;&lt;D xsi:type="xsd:double"&gt;3.1718293364425&lt;/D&gt;&lt;D xsi:type="xsd:double"&gt;3.06515789472684&lt;/D&gt;&lt;D xsi:type="xsd:double"&gt;2.76095261210301&lt;/D&gt;&lt;D xsi:type="xsd:double"&gt;2.75475486702398&lt;/D&gt;&lt;/FQL&gt;&lt;FQL&gt;&lt;Q&gt;EIDO^FMA_DIV_YLD(NTMA,-10AY,0,AM,"PORTAGG","MEANR")&lt;/Q&gt;&lt;R&gt;121&lt;/R&gt;&lt;C&gt;1&lt;/C&gt;&lt;D xsi:type="xsd:double"&gt;2.57031148723691&lt;/D&gt;&lt;D xsi:type="xsd:double"&gt;2.58441105784653&lt;/D&gt;&lt;D xsi:type="xsd:double"&gt;2.49527779641498&lt;/D&gt;&lt;D xsi:type="xsd:double"&gt;2.66209352811905&lt;/D&gt;&lt;D xsi:type="xsd:double"&gt;2.53941841358538&lt;/D&gt;&lt;D xsi:type="xsd:double"&gt;2.48923407209649&lt;/D&gt;&lt;D xsi:type="xsd:double"&gt;2.53900915192893&lt;/D&gt;&lt;D xsi:type="xsd:double"&gt;2.63186182937571&lt;/D&gt;&lt;D xsi:type="xsd:double"&gt;2.47804550349136&lt;/D&gt;&lt;D xsi:type="xsd:double"&gt;2.47427643630237&lt;/D&gt;&lt;D xsi:type="xsd:double"&gt;2.45074650292083&lt;/D&gt;&lt;D xsi:type="xsd:double"&gt;2.30660702444686&lt;/D&gt;&lt;D xsi:type="xsd:double"&gt;2.3366298495155&lt;/D&gt;&lt;D xsi:type="xsd:double"&gt;2.39803577539557&lt;/D&gt;&lt;D xsi:type="xsd:double"&gt;2.3600256090751&lt;/D&gt;&lt;D xsi:type="xsd:double"&gt;2.45810910281215&lt;/D&gt;&lt;D xsi:type="xsd:double"&gt;2.59265221230396&lt;/D&gt;&lt;D xsi:type="xsd:double"&gt;2.70033703794222&lt;/D&gt;&lt;D xsi:type="xsd:double"&gt;2.99578344444719&lt;/D&gt;&lt;D xsi:type="xsd:double"&gt;2.5240903856631&lt;/D&gt;&lt;D xsi:type="xsd:double"&gt;2.50384951763878&lt;/D&gt;&lt;D xsi:type="xsd:double"&gt;2.51448097282675&lt;/D&gt;&lt;D xsi:type="xsd:double"&gt;2.49587022209503&lt;/D&gt;&lt;D xsi:type="xsd:double"&gt;2.43731097773798&lt;/D&gt;&lt;D xsi:type="xsd:double"&gt;2.41200861001224&lt;/D&gt;&lt;D xsi:type="xsd:double"&gt;2.40890052697397&lt;/D&gt;&lt;D xsi:type="xsd:double"&gt;2.39849750809933&lt;/D&gt;&lt;D xsi:type="xsd:double"&gt;2.34642080720808&lt;/D&gt;&lt;D xsi:type="xsd:double"&gt;2.15585488184142&lt;/D&gt;&lt;D xsi:type="xsd:double"&gt;2.14750893778876&lt;/D&gt;&lt;D xsi:type="xsd:double"&gt;2.16793229098004&lt;/D&gt;&lt;D xsi:type="xsd:double"&gt;2.23034696861921&lt;/D&gt;&lt;D xsi:type="xsd:double"&gt;2.51696358758812&lt;/D&gt;&lt;D xsi:type="xsd:double"&gt;2.50697158409016&lt;/D&gt;&lt;D xsi:type="xsd:double"&gt;2.42562888476296&lt;/D&gt;&lt;D xsi:type="xsd:double"&gt;2.42647193576201&lt;/D&gt;&lt;D xsi:type="xsd:double"&gt;2.42276135252146&lt;/D&gt;&lt;D xsi:type="xsd:double"&gt;2.41806355397398&lt;/D&gt;&lt;D xsi:type="xsd:double"&gt;2.47796250154258&lt;/D&gt;&lt;D xsi:type="xsd:double"&gt;2.5407402891188&lt;/D&gt;&lt;D xsi:type="xsd:double"&gt;2.57486234693012&lt;/D&gt;&lt;D xsi:type="xsd:double"&gt;2.55076506845796&lt;/D&gt;&lt;D xsi:type="xsd:double"&gt;2.60966777006048&lt;/D&gt;&lt;D xsi:type="xsd:double"&gt;2.59636638287039&lt;/D&gt;&lt;D xsi:type="xsd:double"&gt;2.60031513236035&lt;/D&gt;&lt;D xsi:type="xsd:double"&gt;2.52760139066686&lt;/D&gt;&lt;D xsi:type="xsd:double"&gt;2.41040038614316&lt;/D&gt;&lt;D xsi:type="xsd:double"&gt;2.49264172936278&lt;/D&gt;&lt;D xsi:type="xsd:double"&gt;2.72885622885933&lt;/D&gt;&lt;D xsi:type="xsd:double"&gt;2.90859504041316&lt;/D&gt;&lt;D xsi:type="xsd:double"&gt;2.98332524754587&lt;/D&gt;&lt;D xsi:type="xsd:double"&gt;3.2572152246202&lt;/D&gt;&lt;D xsi:type="xsd:double"&gt;3.02603807868989&lt;/D&gt;&lt;D xsi:type="xsd:double"&gt;2.93499025368022&lt;/D&gt;&lt;D xsi:type="xsd:double"&gt;2.99213019813628&lt;/D&gt;&lt;D xsi:type="xsd:double"&gt;3.14120421826862&lt;/D&gt;&lt;D xsi:type="xsd:double"&gt;2.93137058494636&lt;/D&gt;&lt;D xsi:type="xsd:double"&gt;2.86556818398265&lt;/D&gt;&lt;D xsi:type="xsd:double"&gt;2.76651866352194&lt;/D&gt;&lt;D xsi:type="xsd:double"&gt;2.83441180004188&lt;/D&gt;&lt;D xsi:type="xsd:double"&gt;2.81298085785928&lt;/D&gt;&lt;D xsi:type="xsd:double"&gt;2.81416193683524&lt;/D&gt;&lt;D xsi:type="xsd:double"&gt;3.08886259144132&lt;/D&gt;&lt;D xsi:type="xsd:double"&gt;2.7822841454397&lt;/D&gt;&lt;D xsi:type="xsd:double"&gt;2.73573475564007&lt;/D&gt;&lt;D xsi:type="xsd:double"&gt;2.79717599400269&lt;/D&gt;&lt;D xsi:type="xsd:double"&gt;2.83755870498459&lt;/D&gt;&lt;D xsi:type="xsd:double"&gt;2.74123144493306&lt;/D&gt;&lt;D xsi:type="xsd:double"&gt;2.87477228925745&lt;/D&gt;&lt;D xsi:type="xsd:double"&gt;2.77449752971753&lt;/D&gt;&lt;D xsi:type="xsd:double"&gt;2.76221562118849&lt;/D&gt;&lt;D xsi:type="xsd:double"&gt;3.19306488654945&lt;/D&gt;&lt;D xsi:type="xsd:double"&gt;3.9820414626299&lt;/D&gt;&lt;D xsi:type="xsd:double"&gt;4.065411791703&lt;/D&gt;&lt;D xsi:type="xsd:double"&gt;3.52191681426129&lt;/D&gt;&lt;D xsi:type="xsd:double"&gt;3.01048449716168&lt;/D&gt;&lt;D xsi:type="xsd:double"&gt;2.86520551416982&lt;/D&gt;&lt;D xsi:type="xsd:double"&gt;2.68486222540575&lt;/D&gt;&lt;D xsi:type="xsd:double"&gt;3.04420762081243&lt;/D&gt;&lt;D xsi:type="xsd:double"&gt;2.84404188573236&lt;/D&gt;&lt;D xsi:type="xsd:double"&gt;2.39829194112429&lt;/D&gt;&lt;D xsi:type="xsd:double"&gt;2.23377996171746&lt;/D&gt;&lt;D xsi:type="xsd:double"&gt;2.38272950885891&lt;/D&gt;&lt;D xsi:type="xsd:double"&gt;2.48033356777667&lt;/D&gt;&lt;D xsi:type="xsd:double"&gt;2.59993088463556&lt;/D&gt;&lt;D xsi:type="xsd:double"&gt;2.77272126282228&lt;/D&gt;&lt;D xsi:type="xsd:double"&gt;2.83088414961764&lt;/D&gt;&lt;D xsi:type="xsd:double"&gt;3.05825974429962&lt;/D&gt;&lt;D xsi:type="xsd:double"&gt;3.12761744513902&lt;/D&gt;&lt;D xsi:type="xsd:double"&gt;3.10628721355421&lt;/D&gt;&lt;D xsi:type="xsd:double"&gt;3.19063742800593&lt;/D&gt;&lt;D xsi:type="xsd:double"&gt;3.0123405673626&lt;/D&gt;&lt;D xsi:type="xsd:double"&gt;3.11239377369058&lt;/D&gt;&lt;D xsi:type="xsd:double"&gt;3.18189927048967&lt;/D&gt;&lt;D xsi:type="xsd:double"&gt;3.14843746421166&lt;/D&gt;&lt;D xsi:type="xsd:double"&gt;3.00289716610672&lt;/D&gt;&lt;D xsi:type="xsd:double"&gt;3.22417871522814&lt;/D&gt;&lt;D xsi:type="xsd:double"&gt;3.23422254851229&lt;/D&gt;&lt;D xsi:type="xsd:double"&gt;3.44106636885646&lt;/D&gt;&lt;D xsi:type="xsd:double"&gt;3.57795924374679&lt;/D&gt;&lt;D xsi:type="xsd:double"&gt;3.62600573511411&lt;/D&gt;&lt;D xsi:type="xsd:double"&gt;3.66359408325805&lt;/D&gt;&lt;D xsi:type="xsd:double"&gt;3.69183284479475&lt;/D&gt;&lt;D xsi:type="xsd:double"&gt;3.86921104502704&lt;/D&gt;&lt;D xsi:type="xsd:double"&gt;3.92779227104987&lt;/D&gt;&lt;D xsi:type="xsd:double"&gt;4.10399854749135&lt;/D&gt;&lt;D xsi:type="xsd:double"&gt;4.1428493247689&lt;/D&gt;&lt;D xsi:type="xsd:double"&gt;4.25276230284&lt;/D&gt;&lt;D xsi:type="xsd:double"&gt;4.46335942156893&lt;/D&gt;&lt;D xsi:type="xsd:double"&gt;4.41580396854446&lt;/D&gt;&lt;D xsi:type="xsd:double"&gt;4.65202203853189&lt;/D&gt;&lt;D xsi:type="xsd:double"&gt;4.36253734605976&lt;/D&gt;&lt;D xsi:type="xsd:double"&gt;4.12730812008527&lt;/D&gt;&lt;D xsi:type="xsd:double"&gt;4.19633019197893&lt;/D&gt;&lt;D xsi:type="xsd:double"&gt;4.18823341440151&lt;/D&gt;&lt;D xsi:type="xsd:double"&gt;4.40757677426143&lt;/D&gt;&lt;D xsi:type="xsd:double"&gt;4.21452807402912&lt;/D&gt;&lt;D xsi:type="xsd:double"&gt;4.1094665869873&lt;/D&gt;&lt;D xsi:type="xsd:double"&gt;4.22270029256855&lt;/D&gt;&lt;D xsi:type="xsd:double"&gt;4.10625930553774&lt;/D&gt;&lt;D xsi:type="xsd:double"&gt;4.04140558862886&lt;/D&gt;&lt;/FQL&gt;&lt;FQL&gt;&lt;Q&gt;ECH^FMA_DIV_YLD(NTMA,-10AY,0,AM,"PORTAGG","MEANR")&lt;/Q&gt;&lt;R&gt;121&lt;/R&gt;&lt;C&gt;1&lt;/C&gt;&lt;D xsi:type="xsd:double"&gt;3.19445761375578&lt;/D&gt;&lt;D xsi:type="xsd:double"&gt;3.14657148741909&lt;/D&gt;&lt;D xsi:type="xsd:double"&gt;3.0514844948903&lt;/D&gt;&lt;D xsi:type="xsd:double"&gt;3.06664028265042&lt;/D&gt;&lt;D xsi:type="xsd:double"&gt;3.06901419480712&lt;/D&gt;&lt;D xsi:type="xsd:double"&gt;3.11312292135052&lt;/D&gt;&lt;D xsi:type="xsd:double"&gt;3.08659039288276&lt;/D&gt;&lt;D xsi:type="xsd:double"&gt;3.24627246157435&lt;/D&gt;&lt;D xsi:type="xsd:double"&gt;3.03023038280053&lt;/D&gt;&lt;D xsi:type="xsd:double"&gt;3.19654108757893&lt;/D&gt;&lt;D xsi:type="xsd:double"&gt;3.1727119557446&lt;/D&gt;&lt;D xsi:type="xsd:double"&gt;3.14994142505626&lt;/D&gt;&lt;D xsi:type="xsd:double"&gt;3.29356410496885&lt;/D&gt;&lt;D xsi:type="xsd:double"&gt;3.17717565008509&lt;/D&gt;&lt;D xsi:type="xsd:double"&gt;3.32150026786994&lt;/D&gt;&lt;D xsi:type="xsd:double"&gt;3.47519138838509&lt;/D&gt;&lt;D xsi:type="xsd:double"&gt;3.6517945587248&lt;/D&gt;&lt;D xsi:type="xsd:double"&gt;3.58793867935634&lt;/D&gt;&lt;D xsi:type="xsd:double"&gt;3.81452558189648&lt;/D&gt;&lt;D xsi:type="xsd:double"&gt;3.41601647180888&lt;/D&gt;&lt;D xsi:type="xsd:double"&gt;3.68211531694603&lt;/D&gt;&lt;D xsi:type="xsd:double"&gt;3.81947256303523&lt;/D&gt;&lt;D xsi:type="xsd:double"&gt;3.88841751458896&lt;/D&gt;&lt;D xsi:type="xsd:double"&gt;3.69519935680375&lt;/D&gt;&lt;D xsi:type="xsd:double"&gt;3.44871423198884&lt;/D&gt;&lt;D xsi:type="xsd:double"&gt;3.27731305791006&lt;/D&gt;&lt;D xsi:type="xsd:double"&gt;3.28928207274146&lt;/D&gt;&lt;D xsi:type="xsd:double"&gt;3.182625149135&lt;/D&gt;&lt;D xsi:type="xsd:double"&gt;2.86674261383657&lt;/D&gt;&lt;D xsi:type="xsd:double"&gt;2.90547752387163&lt;/D&gt;&lt;D xsi:type="xsd:double"&gt;3.0515654668822&lt;/D&gt;&lt;D xsi:type="xsd:double"&gt;2.64914297574032&lt;/D&gt;&lt;D xsi:type="xsd:double"&gt;2.88097728783213&lt;/D&gt;&lt;D xsi:type="xsd:double"&gt;2.91330761257907&lt;/D&gt;&lt;D xsi:type="xsd:double"&gt;2.87805289097032&lt;/D&gt;&lt;D </t>
        </r>
      </text>
    </comment>
    <comment ref="A13" authorId="0" shapeId="0" xr:uid="{D94D9B5D-3247-4DCF-805A-188BA164293D}">
      <text>
        <r>
          <rPr>
            <b/>
            <sz val="9"/>
            <color indexed="81"/>
            <rFont val="Tahoma"/>
            <family val="2"/>
          </rPr>
          <t>xsi:type="xsd:double"&gt;2.7702287428953&lt;/D&gt;&lt;D xsi:type="xsd:double"&gt;2.44353935119729&lt;/D&gt;&lt;D xsi:type="xsd:double"&gt;2.53024617025894&lt;/D&gt;&lt;D xsi:type="xsd:double"&gt;2.39695653747176&lt;/D&gt;&lt;D xsi:type="xsd:double"&gt;2.70960427238827&lt;/D&gt;&lt;D xsi:type="xsd:double"&gt;2.57509763545158&lt;/D&gt;&lt;D xsi:type="xsd:double"&gt;2.45162483365658&lt;/D&gt;&lt;D xsi:type="xsd:double"&gt;2.44740485952579&lt;/D&gt;&lt;D xsi:type="xsd:double"&gt;2.85691193278752&lt;/D&gt;&lt;D xsi:type="xsd:double"&gt;3.1932086008439&lt;/D&gt;&lt;D xsi:type="xsd:double"&gt;2.98416089461224&lt;/D&gt;&lt;D xsi:type="xsd:double"&gt;2.74389906348581&lt;/D&gt;&lt;D xsi:type="xsd:double"&gt;3.03498693604422&lt;/D&gt;&lt;D xsi:type="xsd:double"&gt;3.14816929060983&lt;/D&gt;&lt;D xsi:type="xsd:double"&gt;3.13139397271215&lt;/D&gt;&lt;D xsi:type="xsd:double"&gt;3.16571092334139&lt;/D&gt;&lt;D xsi:type="xsd:double"&gt;3.43753947438798&lt;/D&gt;&lt;D xsi:type="xsd:double"&gt;3.31664245066244&lt;/D&gt;&lt;D xsi:type="xsd:double"&gt;3.46667390957058&lt;/D&gt;&lt;D xsi:type="xsd:double"&gt;3.37135938319128&lt;/D&gt;&lt;D xsi:type="xsd:double"&gt;3.02275341153841&lt;/D&gt;&lt;D xsi:type="xsd:double"&gt;2.95652101120669&lt;/D&gt;&lt;D xsi:type="xsd:double"&gt;3.19895737606159&lt;/D&gt;&lt;D xsi:type="xsd:double"&gt;2.93465581402564&lt;/D&gt;&lt;D xsi:type="xsd:double"&gt;3.1379712960687&lt;/D&gt;&lt;D xsi:type="xsd:double"&gt;3.07365511088625&lt;/D&gt;&lt;D xsi:type="xsd:double"&gt;3.01627737078832&lt;/D&gt;&lt;D xsi:type="xsd:double"&gt;3.42054570753479&lt;/D&gt;&lt;D xsi:type="xsd:double"&gt;3.2248508723585&lt;/D&gt;&lt;D xsi:type="xsd:double"&gt;3.21008903557552&lt;/D&gt;&lt;D xsi:type="xsd:double"&gt;3.73533200289336&lt;/D&gt;&lt;D xsi:type="xsd:double"&gt;3.25245719005535&lt;/D&gt;&lt;D xsi:type="xsd:double"&gt;3.42292489534936&lt;/D&gt;&lt;D xsi:type="xsd:double"&gt;3.76043737483235&lt;/D&gt;&lt;D xsi:type="xsd:double"&gt;3.72591623003879&lt;/D&gt;&lt;D xsi:type="xsd:double"&gt;3.84004769643522&lt;/D&gt;&lt;D xsi:type="xsd:double"&gt;4.34377423691424&lt;/D&gt;&lt;D xsi:type="xsd:double"&gt;5.21199096370787&lt;/D&gt;&lt;D xsi:type="xsd:double"&gt;4.12187857790973&lt;/D&gt;&lt;D xsi:type="xsd:double"&gt;3.7444896177078&lt;/D&gt;&lt;D xsi:type="xsd:double"&gt;3.36717817838475&lt;/D&gt;&lt;D xsi:type="xsd:double"&gt;3.29316526592267&lt;/D&gt;&lt;D xsi:type="xsd:double"&gt;3.55005008598388&lt;/D&gt;&lt;D xsi:type="xsd:double"&gt;3.88723565733263&lt;/D&gt;&lt;D xsi:type="xsd:double"&gt;3.82026043387394&lt;/D&gt;&lt;D xsi:type="xsd:double"&gt;3.27296916231245&lt;/D&gt;&lt;D xsi:type="xsd:double"&gt;3.14415100467453&lt;/D&gt;&lt;D xsi:type="xsd:double"&gt;3.27718388372373&lt;/D&gt;&lt;D xsi:type="xsd:double"&gt;2.56425760802034&lt;/D&gt;&lt;D xsi:type="xsd:double"&gt;2.83000622198109&lt;/D&gt;&lt;D xsi:type="xsd:double"&gt;3.35570969981254&lt;/D&gt;&lt;D xsi:type="xsd:double"&gt;3.92467254671817&lt;/D&gt;&lt;D xsi:type="xsd:double"&gt;3.94161508243447&lt;/D&gt;&lt;D xsi:type="xsd:double"&gt;4.82176533727373&lt;/D&gt;&lt;D xsi:type="xsd:double"&gt;4.65672088706801&lt;/D&gt;&lt;D xsi:type="xsd:double"&gt;4.77382825221123&lt;/D&gt;&lt;D xsi:type="xsd:double"&gt;5.0291145108939&lt;/D&gt;&lt;D xsi:type="xsd:double"&gt;4.91442703054304&lt;/D&gt;&lt;D xsi:type="xsd:double"&gt;5.54307216487189&lt;/D&gt;&lt;D xsi:type="xsd:double"&gt;4.75977359003474&lt;/D&gt;&lt;D xsi:type="xsd:double"&gt;4.64802329272172&lt;/D&gt;&lt;D xsi:type="xsd:double"&gt;4.64764475175587&lt;/D&gt;&lt;D xsi:type="xsd:double"&gt;5.27181272730459&lt;/D&gt;&lt;D xsi:type="xsd:double"&gt;5.32561132610481&lt;/D&gt;&lt;D xsi:type="xsd:double"&gt;7.02615531339703&lt;/D&gt;&lt;D xsi:type="xsd:double"&gt;7.37621693787452&lt;/D&gt;&lt;D xsi:type="xsd:double"&gt;7.27035449521565&lt;/D&gt;&lt;D xsi:type="xsd:double"&gt;7.16403890865661&lt;/D&gt;&lt;D xsi:type="xsd:double"&gt;6.92127460757535&lt;/D&gt;&lt;D xsi:type="xsd:double"&gt;9.08044323396863&lt;/D&gt;&lt;D xsi:type="xsd:double"&gt;8.58448388445213&lt;/D&gt;&lt;D xsi:type="xsd:double"&gt;7.78179623810797&lt;/D&gt;&lt;D xsi:type="xsd:double"&gt;7.90471367559077&lt;/D&gt;&lt;D xsi:type="xsd:double"&gt;9.01509727167829&lt;/D&gt;&lt;D xsi:type="xsd:double"&gt;8.0733208388756&lt;/D&gt;&lt;D xsi:type="xsd:double"&gt;7.21269136119661&lt;/D&gt;&lt;D xsi:type="xsd:double"&gt;7.0201700525538&lt;/D&gt;&lt;D xsi:type="xsd:double"&gt;6.20359108819564&lt;/D&gt;&lt;D xsi:type="xsd:double"&gt;6.37787156221451&lt;/D&gt;&lt;D xsi:type="xsd:double"&gt;6.86646235756011&lt;/D&gt;&lt;D xsi:type="xsd:double"&gt;6.83623627644462&lt;/D&gt;&lt;D xsi:type="xsd:double"&gt;6.64492697410341&lt;/D&gt;&lt;D xsi:type="xsd:double"&gt;6.55863613433026&lt;/D&gt;&lt;D xsi:type="xsd:double"&gt;6.71103428651056&lt;/D&gt;&lt;D xsi:type="xsd:double"&gt;7.40054049385708&lt;/D&gt;&lt;D xsi:type="xsd:double"&gt;6.89256425319056&lt;/D&gt;&lt;/FQL&gt;&lt;FQL&gt;&lt;Q&gt;CNYA^FMA_DIV_YLD(NTMA,-10AY,0,AM,"PORTAGG","MEANR")&lt;/Q&gt;&lt;R&gt;121&lt;/R&gt;&lt;C&gt;1&lt;/C&gt;&lt;D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xsi:type="xsd:double"&gt;2.24654382706648&lt;/D&gt;&lt;D xsi:type="xsd:double"&gt;2.22930423124405&lt;/D&gt;&lt;D xsi:type="xsd:double"&gt;2.29974503999138&lt;/D&gt;&lt;D xsi:type="xsd:double"&gt;2.27681512483576&lt;/D&gt;&lt;D xsi:type="xsd:double"&gt;2.16370224657203&lt;/D&gt;&lt;D xsi:type="xsd:double"&gt;2.32935313836923&lt;/D&gt;&lt;D xsi:type="xsd:double"&gt;2.28170192430299&lt;/D&gt;&lt;D xsi:type="xsd:double"&gt;2.28937037590039&lt;/D&gt;&lt;D xsi:type="xsd:double"&gt;2.31620174167321&lt;/D&gt;&lt;D xsi:type="xsd:double"&gt;2.27185581455522&lt;/D&gt;&lt;D xsi:type="xsd:double"&gt;2.21634356292313&lt;/D&gt;&lt;D xsi:type="xsd:double"&gt;2.09345312294137&lt;/D&gt;&lt;D xsi:type="xsd:double"&gt;2.14156201832991&lt;/D&gt;&lt;D xsi:type="xsd:double"&gt;2.11208319727132&lt;/D&gt;&lt;D xsi:type="xsd:double"&gt;2.16478778201466&lt;/D&gt;&lt;D xsi:type="xsd:double"&gt;2.12022059601327&lt;/D&gt;&lt;D xsi:type="xsd:double"&gt;2.1353613035469&lt;/D&gt;&lt;D xsi:type="xsd:double"&gt;2.21266525500346&lt;/D&gt;&lt;D xsi:type="xsd:double"&gt;2.06907043708745&lt;/D&gt;&lt;D xsi:type="xsd:double"&gt;2.29918034731216&lt;/D&gt;&lt;D xsi:type="xsd:double"&gt;2.46853171268919&lt;/D&gt;&lt;D xsi:type="xsd:double"&gt;2.71505565282119&lt;/D&gt;&lt;D xsi:type="xsd:double"&gt;2.72581382348446&lt;/D&gt;&lt;D xsi:type="xsd:double"&gt;3.02614936822898&lt;/D&gt;&lt;D xsi:type="xsd:double"&gt;2.99152864473035&lt;/D&gt;&lt;D xsi:type="xsd:double"&gt;3.17674028800713&lt;/D&gt;&lt;D xsi:type="xsd:double"&gt;3.05269167251167&lt;/D&gt;&lt;D xsi:type="xsd:double"&gt;3.34884272206803&lt;/D&gt;&lt;D xsi:type="xsd:double"&gt;3.2919213063253&lt;/D&gt;&lt;D xsi:type="xsd:double"&gt;3.37657530514416&lt;/D&gt;&lt;D xsi:type="xsd:double"&gt;3.19175022756275&lt;/D&gt;&lt;D xsi:type="xsd:double"&gt;2.83489788491449&lt;/D&gt;&lt;D xsi:type="xsd:double"&gt;2.86118596718033&lt;/D&gt;&lt;D xsi:type="xsd:double"&gt;2.70447203536305&lt;/D&gt;&lt;D xsi:type="xsd:double"&gt;2.85962203259626&lt;/D&gt;&lt;D xsi:type="xsd:double"&gt;2.6819197194933&lt;/D&gt;&lt;D xsi:type="xsd:double"&gt;2.69366899380033&lt;/D&gt;&lt;D xsi:type="xsd:double"&gt;2.72800207125521&lt;/D&gt;&lt;D xsi:type="xsd:double"&gt;2.70436300270305&lt;/D&gt;&lt;D xsi:type="xsd:double"&gt;2.69991290631218&lt;/D&gt;&lt;D xsi:type="xsd:double"&gt;2.58081151382421&lt;/D&gt;&lt;D xsi:type="xsd:double"&gt;2.49066210176409&lt;/D&gt;&lt;D xsi:type="xsd:double"&gt;2.50224534166749&lt;/D&gt;&lt;D xsi:type="xsd:double"&gt;2.5086155085808&lt;/D&gt;&lt;D xsi:type="xsd:double"&gt;2.59690339112879&lt;/D&gt;&lt;D xsi:type="xsd:double"&gt;2.40185309883224&lt;/D&gt;&lt;D xsi:type="xsd:double"&gt;2.37555839712123&lt;/D&gt;&lt;D xsi:type="xsd:double"&gt;2.14819819028961&lt;/D&gt;&lt;D xsi:type="xsd:double"&gt;1.98547131004509&lt;/D&gt;&lt;D xsi:type="xsd:double"&gt;1.87331246702935&lt;/D&gt;&lt;D xsi:type="xsd:double"&gt;1.99721923032636&lt;/D&gt;&lt;D xsi:type="xsd:double"&gt;1.96676783072366&lt;/D&gt;&lt;D xsi:type="xsd:double"&gt;1.91292828113532&lt;/D&gt;&lt;D xsi:type="xsd:double"&gt;1.81854808339396&lt;/D&gt;&lt;D xsi:type="xsd:double"&gt;1.72087733135144&lt;/D&gt;&lt;D xsi:type="xsd:double"&gt;1.76706047109795&lt;/D&gt;&lt;D xsi:type="xsd:double"&gt;1.89823540341709&lt;/D&gt;&lt;D xsi:type="xsd:double"&gt;1.90253730849925&lt;/D&gt;&lt;D xsi:type="xsd:double"&gt;1.81042493905694&lt;/D&gt;&lt;D xsi:type="xsd:double"&gt;1.80651177868675&lt;/D&gt;&lt;D xsi:type="xsd:double"&gt;2.0169171535875&lt;/D&gt;&lt;D xsi:type="xsd:double"&gt;1.99910273293562&lt;/D&gt;&lt;D xsi:type="xsd:double"&gt;1.98843177262044&lt;/D&gt;&lt;D xsi:type="xsd:double"&gt;2.01797321545616&lt;/D&gt;&lt;D xsi:type="xsd:double"&gt;2.00668853937497&lt;/D&gt;&lt;D xsi:type="xsd:double"&gt;1.96594847076505&lt;/D&gt;&lt;D xsi:type="xsd:double"&gt;2.22227760979878&lt;/D&gt;&lt;D xsi:type="xsd:double"&gt;2.19720183264798&lt;/D&gt;&lt;D xsi:type="xsd:double"&gt;2.42004509363932&lt;/D&gt;&lt;D xsi:type="xsd:double"&gt;2.55900397068666&lt;/D&gt;&lt;D xsi:type="xsd:double"&gt;2.46529248150983&lt;/D&gt;&lt;D xsi:type="xsd:double"&gt;2.23107918923604&lt;/D&gt;&lt;D xsi:type="xsd:double"&gt;2.38441191224826&lt;/D&gt;&lt;D xsi:type="xsd:double"&gt;2.43945671586575&lt;/D&gt;&lt;D xsi:type="xsd:double"&gt;2.64376202298158&lt;/D&gt;&lt;D xsi:type="xsd:double"&gt;2.84172673663519&lt;/D&gt;&lt;D xsi:type="xsd:double"&gt;2.65336107456937&lt;/D&gt;&lt;D xsi:type="xsd:double"&gt;2.55892050110552&lt;/D&gt;&lt;D xsi:type="xsd:double"&gt;2.3737717110308&lt;/D&gt;&lt;D xsi:type="xsd:double"&gt;2.43460456909603&lt;/D&gt;&lt;D xsi:type="xsd:double"&gt;2.4957122779484&lt;/D&gt;&lt;D xsi:type="xsd:double"&gt;2.49128910414549&lt;/D&gt;&lt;D xsi:type="xsd:double"&gt;2.60900390701819&lt;/D&gt;&lt;D xsi:type="xsd:double"&gt;2.61781045907152&lt;/D&gt;&lt;D xsi:type="xsd:double"&gt;2.50767592428606&lt;/D&gt;&lt;D xsi:type="xsd:double"&gt;2.59932365071628&lt;/D&gt;&lt;D xsi:type="xsd:double"&gt;2.6504765306966&lt;/D&gt;&lt;D xsi:type="xsd:double"&gt;2.75300965894017&lt;/D&gt;&lt;D xsi:type="xsd:double"&gt;2.73793619973538&lt;/D&gt;&lt;D xsi:type="xsd:double"&gt;2.78391822864986&lt;/D&gt;&lt;D xsi:type="xsd:double"&gt;2.87941645558687&lt;/D&gt;&lt;D xsi:type="xsd:double"&gt;2.76996126578757&lt;/D&gt;&lt;D xsi:type="xsd:double"&gt;2.81647415754527&lt;/D&gt;&lt;/FQL&gt;&lt;FQL&gt;&lt;Q&gt;ECH^JULIAN(FMA_DIV_YLD(NTMA,-10AY,0,AM,"PORTAGG","MEANR").DATES)&lt;/Q&gt;&lt;R&gt;121&lt;/R&gt;&lt;C&gt;1&lt;/C&gt;&lt;D xsi:type="xsd:long"&gt;41726&lt;/D&gt;&lt;D xsi:type="xsd:long"&gt;41757&lt;/D&gt;&lt;D xsi:type="xsd:long"&gt;41787&lt;/D&gt;&lt;D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xsi:type="xsd:long"&gt;45378&lt;/D&gt;&lt;/FQL&gt;&lt;FQL&gt;&lt;Q&gt;KSA^FMA_PE(NTMA,-10AY,0,AM,"PORTAGG","MEANR")&lt;/Q&gt;&lt;R&gt;121&lt;/R&gt;&lt;C&gt;1&lt;/C&gt;&lt;D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xsi:type="xsd:double"&gt;12.3545588498234&lt;/D&gt;&lt;D xsi:type="xsd:double"&gt;12.6870880996372&lt;/D&gt;&lt;D xsi:type="xsd:double"&gt;12.7239571861387&lt;/D&gt;&lt;D xsi:type="xsd:double"&gt;11.5385909469978&lt;/D&gt;&lt;D xsi:type="xsd:double"&gt;11.7760191941999&lt;/D&gt;&lt;D xsi:type="xsd:double"&gt;12.6015659465767&lt;/D&gt;&lt;D xsi:type="xsd:double"&gt;13.6480176293851&lt;/D&gt;&lt;D xsi:type="xsd:double"&gt;13.1278811042315&lt;/D&gt;&lt;D xsi:type="xsd:double"&gt;13.2621538041455&lt;/D&gt;&lt;D xsi:type="xsd:double"&gt;13.0408416798931&lt;/D&gt;&lt;D xsi:type="xsd:double"&gt;12.2361563299393&lt;/D&gt;&lt;D xsi:type="xsd:double"&gt;11.3850168015324&lt;/D&gt;&lt;D xsi:type="xsd:double"&gt;12.0370167118564&lt;/D&gt;&lt;D xsi:type="xsd:double"&gt;14.4125571937304&lt;/D&gt;&lt;D xsi:type="xsd:double"&gt;14.3751987050269&lt;/D&gt;&lt;D xsi:type="xsd:double"&gt;14.6232261546364&lt;/D&gt;&lt;D xsi:type="xsd:double"&gt;14.3153635760258&lt;/D&gt;&lt;D xsi:type="xsd:double"&gt;13.6461351457641&lt;/D&gt;&lt;D xsi:type="xsd:double"&gt;13.497833793083&lt;/D&gt;&lt;D xsi:type="xsd:double"&gt;13.5579606168604&lt;/D&gt;&lt;D xsi:type="xsd:double"&gt;14.8114911747469&lt;/D&gt;&lt;D xsi:type="xsd:double"&gt;14.3990843608947&lt;/D&gt;&lt;D xsi:type="xsd:double"&gt;13.9739402055615&lt;/D&gt;&lt;D xsi:type="xsd:double"&gt;13.5664436883622&lt;/D&gt;&lt;D xsi:type="xsd:double"&gt;12.8360135719636&lt;/D&gt;&lt;D xsi:type="xsd:double"&gt;13.0158834746646&lt;/D&gt;&lt;D xsi:type="xsd:double"&gt;13.2407349322949&lt;/D&gt;&lt;D xsi:type="xsd:double"&gt;13.9312519604877&lt;/D&gt;&lt;D xsi:type="xsd:double"&gt;13.5696998878712&lt;/D&gt;&lt;D xsi:type="xsd:double"&gt;14.9189273413971&lt;/D&gt;&lt;D xsi:type="xsd:double"&gt;15.1355954285867&lt;/D&gt;&lt;D xsi:type="xsd:double"&gt;14.8614959507567&lt;/D&gt;&lt;D xsi:type="xsd:double"&gt;15.0322971488091&lt;/D&gt;&lt;D xsi:type="xsd:double"&gt;14.8897493126237&lt;/D&gt;&lt;D xsi:type="xsd:double"&gt;14.2380086811961&lt;/D&gt;&lt;D xsi:type="xsd:double"&gt;13.9773199375927&lt;/D&gt;&lt;D xsi:type="xsd:double"&gt;13.9571779442084&lt;/D&gt;&lt;D xsi:type="xsd:double"&gt;13.50735551668&lt;/D&gt;&lt;D xsi:type="xsd:double"&gt;14.1292382288302&lt;/D&gt;&lt;D xsi:type="xsd:double"&gt;15.9614753817734&lt;/D&gt;&lt;D xsi:type="xsd:double"&gt;15.9302010902979&lt;/D&gt;&lt;D xsi:type="xsd:double"&gt;16.4542747939274&lt;/D&gt;&lt;D xsi:type="xsd:double"&gt;17.3076001316441&lt;/D&gt;&lt;D xsi:type="xsd:double"&gt;16.1568503544527&lt;/D&gt;&lt;D xsi:type="xsd:double"&gt;16.6156376406918&lt;/D&gt;&lt;D xsi:type="xsd:double"&gt;16.6657006471346&lt;/D&gt;&lt;D xsi:type="xsd:double"&gt;16.6448490049905&lt;/D&gt;&lt;D xsi:type="xsd:double"&gt;17.0599015032634&lt;/D&gt;&lt;D xsi:type="xsd:double"&gt;16.5224364200491&lt;/D&gt;&lt;D xsi:type="xsd:double"&gt;16.1819126111384&lt;/D&gt;&lt;D xsi:type="xsd:double"&gt;17.0218799753888&lt;/D&gt;&lt;D xsi:type="xsd:double"&gt;16.3924220781734&lt;/D&gt;&lt;D xsi:type="xsd:double"&gt;15.416705951311&lt;/D&gt;&lt;D xsi:type="xsd:double"&gt;13.8942316438071&lt;/D&gt;&lt;D xsi:type="xsd:double"&gt;17.1874968147937&lt;/D&gt;&lt;D xsi:type="xsd:double"&gt;18.6789416074358&lt;/D&gt;&lt;D xsi:type="xsd:double"&gt;18.90903946345&lt;/D&gt;&lt;D xsi:type="xsd:double"&gt;19.4512977605666&lt;/D&gt;&lt;D xsi:type="xsd:double"&gt;20.4140371678248&lt;/D&gt;&lt;D xsi:type="xsd:double"&gt;21.3545109731786&lt;/D&gt;&lt;D xsi:type="xsd:double"&gt;20.5088519701116&lt;/D&gt;&lt;D xsi:type="xsd:double"&gt;20.3069861493996&lt;/D&gt;&lt;D xsi:type="xsd:double"&gt;19.2720066093849&lt;/D&gt;&lt;D xsi:type="xsd:double"&gt;18.7747577251472&lt;/D&gt;&lt;D xsi:type="xsd:double"&gt;18.6028923104198&lt;/D&gt;&lt;D xsi:type="xsd:double"&gt;18.1002259010122&lt;/D&gt;&lt;D xsi:type="xsd:double"&gt;19.9930462885106&lt;/D&gt;&lt;D xsi:type="xsd:double"&gt;19.0269168968489&lt;/D&gt;&lt;D xsi:type="xsd:double"&gt;19.4322428954109&lt;/D&gt;&lt;D xsi:type="xsd:double"&gt;19.0551165727303&lt;/D&gt;&lt;D xsi:type="xsd:double"&gt;18.846627151876&lt;/D&gt;&lt;D xsi:type="xsd:double"&gt;18.8436351376768&lt;/D&gt;&lt;D xsi:type="xsd:double"&gt;18.7926350900529&lt;/D&gt;&lt;D xsi:type="xsd:double"&gt;17.8774846843079&lt;/D&gt;&lt;D xsi:type="xsd:double"&gt;17.8011946710695&lt;/D&gt;&lt;D xsi:type="xsd:double"&gt;19.0568110158324&lt;/D&gt;&lt;D xsi:type="xsd:double"&gt;19.4262088413976&lt;/D&gt;&lt;D xsi:type="xsd:double"&gt;19.2949895169821&lt;/D&gt;&lt;D xsi:type="xsd:double"&gt;19.3128031322376&lt;/D&gt;&lt;D xsi:type="xsd:double"&gt;16.7829957631145&lt;/D&gt;&lt;D xsi:type="xsd:double"&gt;15.6054865746677&lt;/D&gt;&lt;D xsi:type="xsd:double"&gt;16.078348566536&lt;/D&gt;&lt;D xsi:type="xsd:double"&gt;16.5334929927444&lt;/D&gt;&lt;D xsi:type="xsd:double"&gt;14.5198547909695&lt;/D&gt;&lt;D xsi:type="xsd:double"&gt;15.2911738963369&lt;/D&gt;&lt;D xsi:type="xsd:double"&gt;14.4559757937518&lt;/D&gt;&lt;D xsi:type="xsd:double"&gt;14.4139809109039&lt;/D&gt;&lt;D xsi:type="xsd:double"&gt;14.9964067628908&lt;/D&gt;&lt;D xsi:type="xsd:double"&gt;14.2385369027394&lt;/D&gt;&lt;D xsi:type="xsd:double"&gt;15.1428830530844&lt;/D&gt;&lt;D xsi:type="xsd:double"&gt;16.4654234018871&lt;/D&gt;&lt;D xsi:type="xsd:double"&gt;16.5215593591835&lt;/D&gt;&lt;D xsi:type="xsd:double"&gt;17.0349954640225&lt;/D&gt;&lt;D xsi:type="xsd:double"&gt;17.733965387186&lt;/D&gt;&lt;D xsi:type="xsd:double"&gt;17.1398607254114&lt;/D&gt;&lt;D xsi:type="xsd:double"&gt;16.2173830951845&lt;/D&gt;&lt;D xsi:type="xsd:double"&gt;15.1938090870672&lt;/D&gt;&lt;D xsi:type="xsd:double"&gt;16.3781748188665&lt;/D&gt;&lt;D xsi:type="xsd:double"&gt;18.0269863039723&lt;/D&gt;&lt;D xsi:type="xsd:double"&gt;18.4877880973578&lt;/D&gt;&lt;D xsi:type="xsd:double"&gt;18.9809845241969&lt;/D&gt;&lt;D xsi:type="xsd:double"&gt;18.1449976802841&lt;/D&gt;&lt;/FQL&gt;&lt;FQL&gt;&lt;Q&gt;VNM^FMA_PE(NTMA,-10AY,0,AM,"PORTAGG","MEANR")&lt;/Q&gt;&lt;R&gt;121&lt;/R&gt;&lt;C&gt;1&lt;/C&gt;&lt;D xsi:type="xsd:double"&gt;11.442857798928&lt;/D&gt;&lt;D xsi:type="xsd:double"&gt;11.8696053246868&lt;/D&gt;&lt;D xsi:type="xsd:double"&gt;12.0632941277385&lt;/D&gt;&lt;D xsi:type="xsd:double"&gt;12.4965626056999&lt;/D&gt;&lt;D xsi:type="xsd:double"&gt;12.7444832993687&lt;/D&gt;&lt;D xsi:type="xsd:double"&gt;13.3940672146958&lt;/D&gt;&lt;D xsi:type="xsd:double"&gt;11.7033281047043&lt;/D&gt;&lt;D xsi:type="xsd:double"&gt;11.85380397872&lt;/D&gt;&lt;D xsi:type="xsd:double"&gt;12.0464008706641&lt;/D&gt;&lt;D xsi:type="xsd:double"&gt;11.5654181561667&lt;/D&gt;&lt;D xsi:type="xsd:double"&gt;12.2287813490811&lt;/D&gt;&lt;D xsi:type="xsd:double"&gt;13.5736186359587&lt;/D&gt;&lt;D xsi:type="xsd:double"&gt;11.8209800624517&lt;/D&gt;&lt;D xsi:type="xsd:double"&gt;13.9869638875174&lt;/D&gt;&lt;D xsi:type="xsd:double"&gt;13.9503305334763&lt;/D&gt;&lt;D xsi:type="xsd:double"&gt;13.8912201130949&lt;/D&gt;&lt;D xsi:type="xsd:double"&gt;14.3320817192716&lt;/D&gt;&lt;D xsi:type="xsd:double"&gt;13.7608014360985&lt;/D&gt;&lt;D xsi:type="xsd:double"&gt;13.5028415363514&lt;/D&gt;&lt;D xsi:type="xsd:double"&gt;14.7430332021656&lt;/D&gt;&lt;D xsi:type="xsd:double"&gt;12.5837110431107&lt;/D&gt;&lt;D xsi:type="xsd:double"&gt;11.7243468179961&lt;/D&gt;&lt;D xsi:type="xsd:double"&gt;12.8236206279577&lt;/D&gt;&lt;D xsi:type="xsd:double"&gt;15.0644352816773&lt;/D&gt;&lt;D xsi:type="xsd:double"&gt;12.6943687128286&lt;/D&gt;&lt;D xsi:type="xsd:double"&gt;12.3008377748262&lt;/D&gt;&lt;D xsi:type="xsd:double"&gt;12.4146357100876&lt;/D&gt;&lt;D xsi:type="xsd:double"&gt;11.779795206647&lt;/D&gt;&lt;D xsi:type="xsd:double"&gt;12.4269313759024&lt;/D&gt;&lt;D xsi:type="xsd:double"&gt;11.9431015258363&lt;/D&gt;&lt;D xsi:type="xsd:double"&gt;13.7024919748677&lt;/D&gt;&lt;D xsi:type="xsd:double"&gt;12.8958009397453&lt;/D&gt;&lt;D xsi:type="xsd:double"&gt;12.6083296633521&lt;/D&gt;&lt;D xsi:type="xsd:double"&gt;12.4088605204183&lt;/D&gt;&lt;D xsi:type="xsd:double"&gt;12.4083028313543&lt;/D&gt;&lt;D xsi:type="xsd:double"&gt;13.3053765880825&lt;/D&gt;&lt;D xsi:type="xsd:double"&gt;14.1023771453107&lt;/D&gt;&lt;D xsi:type="xsd:double"&gt;14.588039635545&lt;/D&gt;&lt;D xsi:type="xsd:double"&gt;14.4088625566065&lt;/D&gt;&lt;D xsi:type="xsd:double"&gt;15.3841114433035&lt;/D&gt;&lt;D xsi:type="xsd:double"&gt;14.8277583967192&lt;/D&gt;&lt;D xsi:type="xsd:double"&gt;15.6207135274241&lt;/D&gt;&lt;D xsi:type="xsd:double"&gt;15.2141776861109&lt;/D&gt;&lt;D xsi:type="xsd:double"&gt;16.2869114449977&lt;/D&gt;&lt;D xsi:type="xsd:double"&gt;18.0971544208775&lt;/D&gt;&lt;D xsi:type="xsd:double"&gt;19.1200901833916&lt;/D&gt;&lt;D xsi:type="xsd:double"&gt;21.5183463196302&lt;/D&gt;&lt;D xsi:type="xsd:double"&gt;20.7630011229602&lt;/D&gt;&lt;D xsi:type="xsd:double"&gt;21.4523270328809&lt;/D&gt;&lt;D xsi:type="xsd:double"&gt;20.3629112410383&lt;/D&gt;&lt;D xsi:type="xsd:double"&gt;19.235448834612&lt;/D&gt;&lt;D xsi:type="xsd:double"&gt;17.057259327004&lt;/D&gt;&lt;D xsi:type="xsd:double"&gt;17.3977137909839&lt;/D&gt;&lt;D xsi:type="xsd:double"&gt;17.8047121687279&lt;/D&gt;&lt;D xsi:type="xsd:double"&gt;16.4801912400976&lt;/D&gt;&lt;D xsi:type="xsd:double"&gt;14.5501625151233&lt;/D&gt;&lt;D xsi:type="xsd:double"&gt;15.7587590766669&lt;/D&gt;&lt;D xsi:type="xsd:double"&gt;14.2235388284462&lt;/D&gt;&lt;D xsi:type="xsd:double"&gt;15.2040467467401&lt;/D&gt;&lt;D xsi:type="xsd:double"&gt;16.8116269515279&lt;/D&gt;&lt;D xsi:type="xsd:double"&gt;17.0050653777422&lt;/D&gt;&lt;D xsi:type="xsd:double"&gt;18.0197777164191&lt;/D&gt;&lt;D xsi:type="xsd:double"&gt;17.3620658919793&lt;/D&gt;&lt;D xsi:type="xsd:double"&gt;16.505884517052&lt;/D&gt;&lt;D xsi:type="xsd:double"&gt;15.9964818526773&lt;/D&gt;&lt;D xsi:type="xsd:double"&gt;13.8249837866893&lt;/D&gt;&lt;D xsi:type="xsd:double"&gt;13.9097364487472&lt;/D&gt;&lt;D xsi:type="xsd:double"&gt;14.257721588021&lt;/D&gt;&lt;D xsi:type="xsd:double"&gt;14.6670136398132&lt;/D&gt;&lt;D xsi:type="xsd:double"&gt;14.4709077950521&lt;/D&gt;&lt;D xsi:type="xsd:double"&gt;14.1139641815595&lt;/D&gt;&lt;D xsi:type="xsd:double"&gt;12.5366659080281&lt;/D&gt;&lt;D xsi:type="xsd:double"&gt;10.9922211109427&lt;/D&gt;&lt;D xsi:type="xsd:double"&gt;14.1785081005957&lt;/D&gt;&lt;D xsi:type="xsd:double"&gt;15.4977490546851&lt;/D&gt;&lt;D xsi:type="xsd:double"&gt;14.8271058215134&lt;/D&gt;&lt;D xsi:type="xsd:double"&gt;14.4503324847699&lt;/D&gt;&lt;D xsi:type="xsd:double"&gt;14.9648449926279&lt;/D&gt;&lt;D xsi:type="xsd:double"&gt;15.5181300915833&lt;/D&gt;&lt;D xsi:type="xsd:double"&gt;14.8052894144337&lt;/D&gt;&lt;D xsi:type="xsd:double"&gt;15.7126697896208&lt;/D&gt;&lt;D xsi:type="xsd:double"&gt;16.5972208939257&lt;/D&gt;&lt;D xsi:type="xsd:double"&gt;15.8452011155322&lt;/D&gt;&lt;D xsi:type="xsd:double"&gt;16.6561833988482&lt;/D&gt;&lt;D xsi:type="xsd:double"&gt;16.4549694778194&lt;/D&gt;&lt;D xsi:type="xsd:double"&gt;16.6116433246686&lt;/D&gt;&lt;D xsi:type="xsd:double"&gt;17.0559774771297&lt;/D&gt;&lt;D xsi:type="xsd:double"&gt;17.9666182919843&lt;/D&gt;&lt;D xsi:type="xsd:double"&gt;16.4636864345966&lt;/D&gt;&lt;D xsi:type="xsd:double"&gt;16.1056250330376&lt;/D&gt;&lt;D xsi:type="xsd:double"&gt;16.124825955495&lt;/D&gt;&lt;D xsi:type="xsd:double"&gt;16.2582590353343&lt;/D&gt;&lt;D xsi:type="xsd:double"&gt;16.3149936996087&lt;/D&gt;&lt;D xsi:type="xsd:double"&gt;16.5867096226187&lt;/D&gt;&lt;D xsi:type="xsd:double"&gt;15.030271057275&lt;/D&gt;&lt;D xsi:type="xsd:double"&gt;14.5679447695386&lt;/D&gt;&lt;D xsi:type="xsd:double"&gt;14.3953614439856&lt;/D&gt;&lt;D xsi:type="xsd:double"&gt;13.1665797616733&lt;/D&gt;&lt;D xsi:type="xsd:double"&gt;12.4453253923036&lt;/D&gt;&lt;D xsi:type="xsd:double"&gt;11.2897356612539&lt;/D&gt;&lt;D xsi:type="xsd:double"&gt;10.9465907779491&lt;/D&gt;&lt;D xsi:type="xsd:double"&gt;11.4985539152221&lt;/D&gt;&lt;D xsi:type="xsd:double"&gt;10.6529831161011&lt;/D&gt;&lt;D xsi:type="xsd:double"&gt;10.1305703654863&lt;/D&gt;&lt;D xsi:type="xsd:double"&gt;11.0875743214531&lt;/D&gt;&lt;D xsi:type="xsd:double"&gt;10.7948095293749&lt;/D&gt;&lt;D xsi:type="xsd:double"&gt;11.8099434337555&lt;/D&gt;&lt;D xsi:type="xsd:double"&gt;11.918972190124&lt;/D&gt;&lt;D xsi:type="xsd:double"&gt;13.5636632375894&lt;/D&gt;&lt;D xsi:type="xsd:double"&gt;13.7288651711326&lt;/D&gt;&lt;D xsi:type="xsd:double"&gt;14.4977959853954&lt;/D&gt;&lt;D xsi:type="xsd:double"&gt;15.4678110045216&lt;/D&gt;&lt;D xsi:type="xsd:double"&gt;14.1930818420274&lt;/D&gt;&lt;D xsi:type="xsd:double"&gt;14.3714480254867&lt;/D&gt;&lt;D xsi:type="xsd:double"&gt;12.9007974440939&lt;/D&gt;&lt;D xsi:type="xsd:double"&gt;12.9017374204554&lt;/D&gt;&lt;D xsi:type="xsd:double"&gt;14.0774431680558&lt;/D&gt;&lt;D xsi:type="xsd:double"&gt;14.5610196837457&lt;/D&gt;&lt;D xsi:type="xsd:double"&gt;14.4988897558313&lt;/D&gt;&lt;D xsi:type="xsd:double"&gt;16.7058162959228&lt;/D&gt;&lt;D xsi:type="xsd:double"&gt;17.0062846352083&lt;/D&gt;&lt;/FQL&gt;&lt;FQL&gt;&lt;Q&gt;UAE^FMA_PE(NTMA,-10AY,0,AM,"PORTAGG","MEANR")&lt;/Q&gt;&lt;R&gt;121&lt;/R&gt;&lt;C&gt;1&lt;/C&gt;&lt;D xsi:type="xsd:string"&gt;@NA&lt;/D&gt;&lt;D xsi:type="xsd:string"&gt;@NA&lt;/D&gt;&lt;D xsi:type="xsd:string"&gt;@NA&lt;/D&gt;&lt;D xsi:type="xsd:double"&gt;13.9241211155812&lt;/D&gt;&lt;D xsi:type="xsd:double"&gt;14.5036079501339&lt;/D&gt;&lt;D xsi:type="xsd:double"&gt;14.7575159417858&lt;/D&gt;&lt;D xsi:type="xsd:double"&gt;15.1907794197772&lt;/D&gt;&lt;D xsi:type="xsd:double"&gt;14.1959888793818&lt;/D&gt;&lt;D xsi:type="xsd:double"&gt;13.597402968905&lt;/D&gt;&lt;D xsi:type="xsd:double"&gt;12.230311946668&lt;/D&gt;&lt;D xsi:type="xsd:double"&gt;11.6565257454866&lt;/D&gt;&lt;D xsi:type="xsd:double"&gt;13.0244375458255&lt;/D&gt;&lt;D xsi:type="xsd:double"&gt;11.6288739690966&lt;/D&gt;&lt;D xsi:type="xsd:double"&gt;14.2734128335562&lt;/D&gt;&lt;D xsi:type="xsd:double"&gt;13.4496639893045&lt;/D&gt;&lt;D xsi:type="xsd:double"&gt;12.9941832417548&lt;/D&gt;&lt;D xsi:type="xsd:double"&gt;12.5793837215816&lt;/D&gt;&lt;D xsi:type="xsd:double"&gt;11.379610708001&lt;/D&gt;&lt;D xsi:type="xsd:double"&gt;11.7920492493911&lt;/D&gt;&lt;D xsi:type="xsd:double"&gt;11.4886063590939&lt;/D&gt;&lt;D xsi:type="xsd:double"&gt;10.6980957942538&lt;/D&gt;&lt;D xsi:type="xsd:double"&gt;10.998189626566&lt;/D&gt;&lt;D xsi:type="xsd:double"&gt;10.4632002128373&lt;/D&gt;&lt;D xsi:type="xsd:double"&gt;11.1457008152937&lt;/D&gt;&lt;D xsi:type="xsd:double"&gt;11.9216219387356&lt;/D&gt;&lt;D xsi:type="xsd:double"&gt;13.13302076903&lt;/D&gt;&lt;D xsi:type="xsd:double"&gt;12.5653053381786&lt;/D&gt;&lt;D xsi:type="xsd:double"&gt;12.3919065973782&lt;/D&gt;&lt;D xsi:type="xsd:double"&gt;12.7760078435326&lt;/D&gt;&lt;D xsi:type="xsd:double"&gt;12.3511418962598&lt;/D&gt;&lt;D xsi:type="xsd:double"&gt;12.7205237753369&lt;/D&gt;&lt;D xsi:type="xsd:double"&gt;12.1794112411547&lt;/D&gt;&lt;D xsi:type="xsd:double"&gt;11.3128919769771&lt;/D&gt;&lt;D xsi:type="xsd:double"&gt;11.5862311764795&lt;/D&gt;&lt;D xsi:type="xsd:double"&gt;12.4564253697207&lt;/D&gt;&lt;D xsi:type="xsd:double"&gt;12.1308588026841&lt;/D&gt;&lt;D xsi:type="xsd:double"&gt;11.8475920545022&lt;/D&gt;&lt;D xsi:type="xsd:double"&gt;11.8748106498423&lt;/D&gt;&lt;D xsi:type="xsd:double"&gt;11.5364647010965&lt;/D&gt;&lt;D xsi:type="xsd:double"&gt;11.0864854237073&lt;/D&gt;&lt;D xsi:type="xsd:double"&gt;11.7310622930456&lt;/D&gt;&lt;D xsi:type="xsd:double"&gt;11.4018660120752&lt;/D&gt;&lt;D xsi:type="xsd:double"&gt;10.9677694210105&lt;/D&gt;&lt;D xsi:type="xsd:double"&gt;11.4360898867531&lt;/D&gt;&lt;D xsi:type="xsd:double"&gt;10.7592281461072&lt;/D&gt;&lt;D xsi:type="xsd:double"&gt;10.9478960455119&lt;/D&gt;&lt;D xsi:type="xsd:double"&gt;11.7246085219211&lt;/D&gt;&lt;D xsi:type="xsd:double"&gt;10.9498681523323&lt;/D&gt;&lt;D xsi:type="xsd:double"&gt;10.6071982684576&lt;/D&gt;&lt;D xsi:type="xsd:double"&gt;11.3175748155919&lt;/D&gt;&lt;D xsi:type="xsd:double"&gt;10.6337210890849&lt;/D&gt;&lt;D xsi:type="xsd:double"&gt;10.7214132759457&lt;/D&gt;&lt;D xsi:type="xsd:double"&gt;11.4016966440109&lt;/D&gt;&lt;D xsi:type="xsd:double"&gt;11.6431403752796&lt;/D&gt;&lt;D xsi:type="xsd:double"&gt;11.9515833633906&lt;/D&gt;&lt;D xsi:type="xsd:double"&gt;11.326161736588&lt;/D&gt;&lt;D xsi:type="xsd:double"&gt;11.6402931105974&lt;/D&gt;&lt;D xsi:type="xsd:double"&gt;10.9403076745662&lt;/D&gt;&lt;D xsi:type="xsd:double"&gt;11.0492314831785&lt;/D&gt;&lt;D xsi:type="xsd:double"&gt;11.3965682800331&lt;/D&gt;&lt;D xsi:type="xsd:double"&gt;11.6693410118938&lt;/D&gt;&lt;D xsi:type="xsd:double"&gt;12.3071704798437&lt;/D&gt;&lt;D xsi:type="xsd:double"&gt;11.1549829192221&lt;/D&gt;&lt;D xsi:type="xsd:double"&gt;11.9335847200792&lt;/D&gt;&lt;D xsi:type="xsd:double"&gt;12.4428067498793&lt;/D&gt;&lt;D xsi:type="xsd:double"&gt;12.4706312672758&lt;/D&gt;&lt;D xsi:type="xsd:double"&gt;12.7003687287573&lt;/D&gt;&lt;D xsi:type="xsd:double"&gt;13.2689047665205&lt;/D&gt;&lt;D xsi:type="xsd:double"&gt;12.6747349778698&lt;/D&gt;&lt;D xsi:type="xsd:double"&gt;13.6629074383175&lt;/D&gt;&lt;D xsi:type="xsd:double"&gt;13.6178840212078&lt;/D&gt;&lt;D xsi:type="xsd:double"&gt;12.5022535653033&lt;/D&gt;&lt;D xsi:type="xsd:double"&gt;10.4830225902684&lt;/D&gt;&lt;D xsi:type="xsd:double"&gt;15.6604455121903&lt;/D&gt;&lt;D xsi:type="xsd:double"&gt;16.2499773507213&lt;/D&gt;&lt;D xsi:type="xsd:double"&gt;17.2840954667389&lt;/D&gt;&lt;D xsi:type="xsd:double"&gt;16.0431401669146&lt;/D&gt;&lt;D xsi:type="xsd:double"&gt;13.9044632241577&lt;/D&gt;&lt;D xsi:type="xsd:double"&gt;12.9745685943422&lt;/D&gt;&lt;D xsi:type="xsd:double"&gt;15.2175776871799&lt;/D&gt;&lt;D xsi:type="xsd:double"&gt;16.9386597511527&lt;/D&gt;&lt;D xsi:type="xsd:double"&gt;14.9376370121534&lt;/D&gt;&lt;D xsi:type="xsd:double"&gt;15.8627615695197&lt;/D&gt;&lt;D xsi:type="xsd:double"&gt;14.9300752480626&lt;/D&gt;&lt;D xsi:type="xsd:double"&gt;15.0573202228288&lt;/D&gt;&lt;D xsi:type="xsd:double"&gt;13.9788023595286&lt;/D&gt;&lt;D xsi:type="xsd:double"&gt;15.0594209464224&lt;/D&gt;&lt;D xsi:type="xsd:double"&gt;14.7235983201867&lt;/D&gt;&lt;D xsi:type="xsd:double"&gt;14.2509565558817&lt;/D&gt;&lt;D xsi:type="xsd:double"&gt;14.7661528377408&lt;/D&gt;&lt;D xsi:type="xsd:double"&gt;14.5477798753256&lt;/D&gt;&lt;D xsi:type="xsd:double"&gt;14.537078370972&lt;/D&gt;&lt;D xsi:type="xsd:double"&gt;15.0476545855538&lt;/D&gt;&lt;D xsi:type="xsd:double"&gt;15.4563725938612&lt;/D&gt;&lt;D xsi:type="xsd:double"&gt;16.0683964940536&lt;/D&gt;&lt;D xsi:type="xsd:double"&gt;16.0683764273897&lt;/D&gt;&lt;D xsi:type="xsd:double"&gt;16.3615758133665&lt;/D&gt;&lt;D xsi:type="xsd:double"&gt;16.3298939857249&lt;/D&gt;&lt;D xsi:type="xsd:double"&gt;14.1816637826514&lt;/D&gt;&lt;D xsi:type="xsd:double"&gt;13.1126563572807&lt;/D&gt;&lt;D xsi:type="xsd:double"&gt;13.359983311008&lt;/D&gt;&lt;D xsi:type="xsd:double"&gt;13.4783295996706&lt;/D&gt;&lt;D xsi:type="xsd:double"&gt;12.6120931672938&lt;/D&gt;&lt;D xsi:type="xsd:double"&gt;12.5148472365474&lt;/D&gt;&lt;D xsi:type="xsd:double"&gt;12.004786936501&lt;/D&gt;&lt;D xsi:type="xsd:double"&gt;12.1248127096995&lt;/D&gt;&lt;D xsi:type="xsd:double"&gt;11.6280703477129&lt;/D&gt;&lt;D xsi:type="xsd:double"&gt;11.8241739578856&lt;/D&gt;&lt;D xsi:type="xsd:double"&gt;10.8394407001079&lt;/D&gt;&lt;D xsi:type="xsd:double"&gt;11.5477939039067&lt;/D&gt;&lt;D xsi:type="xsd:double"&gt;10.7994391425545&lt;/D&gt;&lt;D xsi:type="xsd:double"&gt;11.2052288601527&lt;/D&gt;&lt;D xsi:type="xsd:double"&gt;11.5134791011117&lt;/D&gt;&lt;D xsi:type="xsd:double"&gt;11.1721731751244&lt;/D&gt;&lt;D xsi:type="xsd:double"&gt;11.2909817349302&lt;/D&gt;&lt;D xsi:type="xsd:double"&gt;9.57194379020123&lt;/D&gt;&lt;D xsi:type="xsd:double"&gt;10.2627125824335&lt;/D&gt;&lt;D xsi:type="xsd:double"&gt;10.5627908041774&lt;/D&gt;&lt;D xsi:type="xsd:double"&gt;10.5464363468949&lt;/D&gt;&lt;D xsi:type="xsd:double"&gt;10.0797686991103&lt;/D&gt;&lt;D xsi:type="xsd:double"&gt;9.58073900381956&lt;/D&gt;&lt;/FQL&gt;&lt;FQL&gt;&lt;Q&gt;TUR^FMA_PE(NTMA,-10AY,0,AM,"PORTAGG","MEANR")&lt;/Q&gt;&lt;R&gt;121&lt;/R&gt;&lt;C&gt;1&lt;/C&gt;&lt;D xsi:type="xsd:double"&gt;9.7436835749755&lt;/D&gt;&lt;D xsi:type="xsd:double"&gt;10.3446976071275&lt;/D&gt;&lt;D xsi:type="xsd:double"&gt;10.7237009991366&lt;/D&gt;&lt;D xsi:type="xsd:double"&gt;10.4417140563303&lt;/D&gt;&lt;D xsi:type="xsd:double"&gt;11.054977449936&lt;/D&gt;&lt;D xsi:type="xsd:double"&gt;10.3576268614702&lt;/D&gt;&lt;D xsi:type="xsd:double"&gt;9.43183185150456&lt;/D&gt;&lt;D xsi:type="xsd:double"&gt;9.9482198132589&lt;/D&gt;&lt;D xsi:type="xsd:double"&gt;10.7181300253427&lt;/D&gt;&lt;D xsi:type="xsd:double"&gt;10.4826743944364&lt;/D&gt;&lt;D xsi:type="xsd:double"&gt;11.0621123963584&lt;/D&gt;&lt;D xsi:type="xsd:double"&gt;10.3363972114981&lt;/D&gt;&lt;D xsi:type="xsd:double"&gt;9.92779382724525&lt;/D&gt;&lt;D xsi:type="xsd:double"&gt;10.505478740801&lt;/D&gt;&lt;D xsi:type="xsd:double"&gt;10.175074212625&lt;/D&gt;&lt;D xsi:type="xsd:double"&gt;10.1687011777915&lt;/D&gt;&lt;D xsi:type="xsd:double"&gt;9.35273247544252&lt;/D&gt;&lt;D xsi:type="xsd:double"&gt;8.86025435836022&lt;/D&gt;&lt;D xsi:type="xsd:double"&gt;8.69640284894975&lt;/D&gt;&lt;D xsi:type="xsd:double"&gt;9.22469439071548&lt;/D&gt;&lt;D xsi:type="xsd:double"&gt;8.72520874505289&lt;/D&gt;&lt;D xsi:type="xsd:double"&gt;8.39401918664979&lt;/D&gt;&lt;D xsi:type="xsd:double"&gt;8.14648498432477&lt;/D&gt;&lt;D xsi:type="xsd:double"&gt;8.43300281321147&lt;/D&gt;&lt;D xsi:type="xsd:double"&gt;9.04434032429777&lt;/D&gt;&lt;D xsi:type="xsd:double"&gt;9.37670870586409&lt;/D&gt;&lt;D xsi:type="xsd:double"&gt;8.48520491419636&lt;/D&gt;&lt;D xsi:type="xsd:double"&gt;8.31451826852898&lt;/D&gt;&lt;D xsi:type="xsd:double"&gt;8.01888588661254&lt;/D&gt;&lt;D xsi:type="xsd:double"&gt;8.38027308839587&lt;/D&gt;&lt;D xsi:type="xsd:double"&gt;8.3545140456998&lt;/D&gt;&lt;D xsi:type="xsd:double"&gt;8.19930652206049&lt;/D&gt;&lt;D xsi:type="xsd:double"&gt;7.59859385624156&lt;/D&gt;&lt;D xsi:type="xsd:double"&gt;7.70777235340758&lt;/D&gt;&lt;D xsi:type="xsd:double"&gt;8.26426587180228&lt;/D&gt;&lt;D xsi:type="xsd:double"&gt;8.42286763525613&lt;/D&gt;&lt;D xsi:type="xsd:double"&gt;8.42254409021466&lt;/D&gt;&lt;D xsi:type="xsd:double"&gt;8.67516197252297&lt;/D&gt;&lt;D xsi:type="xsd:double"&gt;8.6252972637581&lt;/D&gt;&lt;D xsi:type="xsd:double"&gt;8.75848733005967&lt;/D&gt;&lt;D xsi:type="xsd:double"&gt;8.91464196863642&lt;/D&gt;&lt;D xsi:type="xsd:double"&gt;8.73549443818729&lt;/D&gt;&lt;D xsi:type="xsd:double"&gt;8.00634901295947&lt;/D&gt;&lt;D xsi:type="xsd:double"&gt;8.23885269831079&lt;/D&gt;&lt;D xsi:type="xsd:double"&gt;7.57694324936397&lt;/D&gt;&lt;D xsi:type="xsd:double"&gt;8.17280009043881&lt;/D&gt;&lt;D xsi:type="xsd:double"&gt;8.50664252467786&lt;/D&gt;&lt;D xsi:type="xsd:double"&gt;8.17628220012079&lt;/D&gt;&lt;D xsi:type="xsd:double"&gt;7.63885185768842&lt;/D&gt;&lt;D xsi:type="xsd:double"&gt;7.15496758638634&lt;/D&gt;&lt;D xsi:type="xsd:double"&gt;6.77195548248533&lt;/D&gt;&lt;D xsi:type="xsd:double"&gt;6.28394506644898&lt;/D&gt;&lt;D xsi:type="xsd:double"&gt;6.18921884861401&lt;/D&gt;&lt;D xsi:type="xsd:double"&gt;6.04915194840883&lt;/D&gt;&lt;D xsi:type="xsd:double"&gt;6.22609109041569&lt;/D&gt;&lt;D xsi:type="xsd:double"&gt;5.61131865791634&lt;/D&gt;&lt;D xsi:type="xsd:double"&gt;5.78256929177833&lt;/D&gt;&lt;D xsi:type="xsd:double"&gt;5.941280516796&lt;/D&gt;&lt;D xsi:type="xsd:double"&gt;7.00351443591648&lt;/D&gt;&lt;D xsi:type="xsd:double"&gt;7.04853156931378&lt;/D&gt;&lt;D xsi:type="xsd:double"&gt;6.37552652235427&lt;/D&gt;&lt;D xsi:type="xsd:double"&gt;6.39160213837678&lt;/D&gt;&lt;D xsi:type="xsd:double"&gt;5.87507071049724&lt;/D&gt;&lt;D xsi:type="xsd:double"&gt;6.50095248971546&lt;/D&gt;&lt;D xsi:type="xsd:double"&gt;6.81320836736126&lt;/D&gt;&lt;D xsi:type="xsd:double"&gt;6.39520334045154&lt;/D&gt;&lt;D xsi:type="xsd:double"&gt;6.83086880217621&lt;/D&gt;&lt;D xsi:type="xsd:double"&gt;6.37434579064584&lt;/D&gt;&lt;D xsi:type="xsd:double"&gt;6.46002014777646&lt;/D&gt;&lt;D xsi:type="xsd:double"&gt;6.72110969433733&lt;/D&gt;&lt;D xsi:type="xsd:double"&gt;6.79425110103777&lt;/D&gt;&lt;D xsi:type="xsd:double"&gt;6.09964634624796&lt;/D&gt;&lt;D xsi:type="xsd:double"&gt;5.19174468287658&lt;/D&gt;&lt;D xsi:type="xsd:double"&gt;6.48290597255303&lt;/D&gt;&lt;D xsi:type="xsd:double"&gt;8.1655123810318&lt;/D&gt;&lt;D xsi:type="xsd:double"&gt;8.82851535935976&lt;/D&gt;&lt;D xsi:type="xsd:double</t>
        </r>
      </text>
    </comment>
    <comment ref="A14" authorId="0" shapeId="0" xr:uid="{12C245C0-DAEE-4279-B1D6-F89BB5D0B4B2}">
      <text>
        <r>
          <rPr>
            <b/>
            <sz val="9"/>
            <color indexed="81"/>
            <rFont val="Tahoma"/>
            <family val="2"/>
          </rPr>
          <t>"&gt;8.49937108930934&lt;/D&gt;&lt;D xsi:type="xsd:double"&gt;7.89998700987958&lt;/D&gt;&lt;D xsi:type="xsd:double"&gt;7.73238943543074&lt;/D&gt;&lt;D xsi:type="xsd:double"&gt;7.73443520237829&lt;/D&gt;&lt;D xsi:type="xsd:double"&gt;8.15162601167368&lt;/D&gt;&lt;D xsi:type="xsd:double"&gt;8.03788754344337&lt;/D&gt;&lt;D xsi:type="xsd:double"&gt;7.75932455723129&lt;/D&gt;&lt;D xsi:type="xsd:double"&gt;7.21163998864344&lt;/D&gt;&lt;D xsi:type="xsd:double"&gt;6.6256027266319&lt;/D&gt;&lt;D xsi:type="xsd:double"&gt;6.38136657625349&lt;/D&gt;&lt;D xsi:type="xsd:double"&gt;6.2372809517036&lt;/D&gt;&lt;D xsi:type="xsd:double"&gt;5.89320727793922&lt;/D&gt;&lt;D xsi:type="xsd:double"&gt;5.64993428865489&lt;/D&gt;&lt;D xsi:type="xsd:double"&gt;5.66958887550739&lt;/D&gt;&lt;D xsi:type="xsd:double"&gt;5.2702747360836&lt;/D&gt;&lt;D xsi:type="xsd:double"&gt;5.56494414100885&lt;/D&gt;&lt;D xsi:type="xsd:double"&gt;6.04736873116789&lt;/D&gt;&lt;D xsi:type="xsd:double"&gt;5.65954765944601&lt;/D&gt;&lt;D xsi:type="xsd:double"&gt;5.11304027807147&lt;/D&gt;&lt;D xsi:type="xsd:double"&gt;4.51582722438736&lt;/D&gt;&lt;D xsi:type="xsd:double"&gt;4.7771084975212&lt;/D&gt;&lt;D xsi:type="xsd:double"&gt;4.83282661423588&lt;/D&gt;&lt;D xsi:type="xsd:double"&gt;4.6389945273769&lt;/D&gt;&lt;D xsi:type="xsd:double"&gt;4.75414268326943&lt;/D&gt;&lt;D xsi:type="xsd:double"&gt;4.29163184661972&lt;/D&gt;&lt;D xsi:type="xsd:double"&gt;4.914268638838&lt;/D&gt;&lt;D xsi:type="xsd:double"&gt;4.5238980620664&lt;/D&gt;&lt;D xsi:type="xsd:double"&gt;5.01723385287796&lt;/D&gt;&lt;D xsi:type="xsd:double"&gt;6.13565977568795&lt;/D&gt;&lt;D xsi:type="xsd:double"&gt;6.15101235377028&lt;/D&gt;&lt;D xsi:type="xsd:double"&gt;5.54665082146608&lt;/D&gt;&lt;D xsi:type="xsd:double"&gt;5.37706883022468&lt;/D&gt;&lt;D xsi:type="xsd:double"&gt;4.9756281701444&lt;/D&gt;&lt;D xsi:type="xsd:double"&gt;4.49271764775609&lt;/D&gt;&lt;D xsi:type="xsd:double"&gt;4.24972358633991&lt;/D&gt;&lt;D xsi:type="xsd:double"&gt;5.30781923135296&lt;/D&gt;&lt;D xsi:type="xsd:double"&gt;6.07928904008193&lt;/D&gt;&lt;D xsi:type="xsd:double"&gt;6.38910543332695&lt;/D&gt;&lt;D xsi:type="xsd:double"&gt;6.22476835540289&lt;/D&gt;&lt;D xsi:type="xsd:double"&gt;5.01528649342309&lt;/D&gt;&lt;D xsi:type="xsd:double"&gt;4.92284071638457&lt;/D&gt;&lt;D xsi:type="xsd:double"&gt;4.37673178385814&lt;/D&gt;&lt;D xsi:type="xsd:double"&gt;4.94229017210234&lt;/D&gt;&lt;D xsi:type="xsd:double"&gt;5.06526294992931&lt;/D&gt;&lt;D xsi:type="xsd:double"&gt;4.93927181186342&lt;/D&gt;&lt;/FQL&gt;&lt;FQL&gt;&lt;Q&gt;SET-BKK^FMA_PE(NTMA,-10AY,0,AM,"PORTAGG","MEANR")&lt;/Q&gt;&lt;R&gt;121&lt;/R&gt;&lt;C&gt;1&lt;/C&gt;&lt;D xsi:type="xsd:double"&gt;13.6325612082869&lt;/D&gt;&lt;D xsi:type="xsd:double"&gt;14.0244620738304&lt;/D&gt;&lt;D xsi:type="xsd:double"&gt;14.0336160874403&lt;/D&gt;&lt;D xsi:type="xsd:double"&gt;14.2294375713827&lt;/D&gt;&lt;D xsi:type="xsd:double"&gt;14.3737146339975&lt;/D&gt;&lt;D xsi:type="xsd:double"&gt;15.8333416412258&lt;/D&gt;&lt;D xsi:type="xsd:double"&gt;15.8375149353156&lt;/D&gt;&lt;D xsi:type="xsd:double"&gt;15.4089250338075&lt;/D&gt;&lt;D xsi:type="xsd:double"&gt;15.7333767838347&lt;/D&gt;&lt;D xsi:type="xsd:double"&gt;14.7282796746135&lt;/D&gt;&lt;D xsi:type="xsd:double"&gt;16.0230440251386&lt;/D&gt;&lt;D xsi:type="xsd:double"&gt;15.7585708375636&lt;/D&gt;&lt;D xsi:type="xsd:double"&gt;14.7972292722712&lt;/D&gt;&lt;D xsi:type="xsd:double"&gt;15.0023604858014&lt;/D&gt;&lt;D xsi:type="xsd:double"&gt;15.2304461337448&lt;/D&gt;&lt;D xsi:type="xsd:double"&gt;15.318442079838&lt;/D&gt;&lt;D xsi:type="xsd:double"&gt;14.4502342643347&lt;/D&gt;&lt;D xsi:type="xsd:double"&gt;13.9943572331845&lt;/D&gt;&lt;D xsi:type="xsd:double"&gt;13.7545251163026&lt;/D&gt;&lt;D xsi:type="xsd:double"&gt;14.1710947923534&lt;/D&gt;&lt;D xsi:type="xsd:double"&gt;13.5399151051841&lt;/D&gt;&lt;D xsi:type="xsd:double"&gt;12.5643881229936&lt;/D&gt;&lt;D xsi:type="xsd:double"&gt;13.1507987728797&lt;/D&gt;&lt;D xsi:type="xsd:double"&gt;13.6999930141565&lt;/D&gt;&lt;D xsi:type="xsd:double"&gt;14.451367801439&lt;/D&gt;&lt;D xsi:type="xsd:double"&gt;14.4892821356304&lt;/D&gt;&lt;D xsi:type="xsd:double"&gt;14.430600557078&lt;/D&gt;&lt;D xsi:type="xsd:double"&gt;14.7105681247942&lt;/D&gt;&lt;D xsi:type="xsd:double"&gt;15.426431399168&lt;/D&gt;&lt;D xsi:type="xsd:double"&gt;15.2819803033281&lt;/D&gt;&lt;D xsi:type="xsd:double"&gt;14.5795031122539&lt;/D&gt;&lt;D xsi:type="xsd:double"&gt;14.5976969668321&lt;/D&gt;&lt;D xsi:type="xsd:double"&gt;14.5937695931833&lt;/D&gt;&lt;D xsi:type="xsd:double"&gt;14.8536186517221&lt;/D&gt;&lt;D xsi:type="xsd:double"&gt;15.265850720049&lt;/D&gt;&lt;D xsi:type="xsd:double"&gt;14.8912663014231&lt;/D&gt;&lt;D xsi:type="xsd:double"&gt;14.9791284872838&lt;/D&gt;&lt;D xsi:type="xsd:double"&gt;14.7801987916943&lt;/D&gt;&lt;D xsi:type="xsd:double"&gt;14.7132365569932&lt;/D&gt;&lt;D xsi:type="xsd:double"&gt;14.7541813390859&lt;/D&gt;&lt;D xsi:type="xsd:double"&gt;14.7364118530787&lt;/D&gt;&lt;D xsi:type="xsd:double"&gt;15.0913907990471&lt;/D&gt;&lt;D xsi:type="xsd:double"&gt;15.4212673333304&lt;/D&gt;&lt;D xsi:type="xsd:double"&gt;15.7367211247383&lt;/D&gt;&lt;D xsi:type="xsd:double"&gt;15.5384784634481&lt;/D&gt;&lt;D xsi:type="xsd:double"&gt;15.9718087952834&lt;/D&gt;&lt;D xsi:type="xsd:double"&gt;16.5576405135596&lt;/D&gt;&lt;D xsi:type="xsd:double"&gt;16.2087858107427&lt;/D&gt;&lt;D xsi:type="xsd:double"&gt;15.2655469267165&lt;/D&gt;&lt;D xsi:type="xsd:double"&gt;15.2366970680304&lt;/D&gt;&lt;D xsi:type="xsd:double"&gt;15.1349978803103&lt;/D&gt;&lt;D xsi:type="xsd:double"&gt;13.8674166458362&lt;/D&gt;&lt;D xsi:type="xsd:double"&gt;14.7597701779683&lt;/D&gt;&lt;D xsi:type="xsd:double"&gt;14.934541267219&lt;/D&gt;&lt;D xsi:type="xsd:double"&gt;15.0446271857992&lt;/D&gt;&lt;D xsi:type="xsd:double"&gt;13.9939138311071&lt;/D&gt;&lt;D xsi:type="xsd:double"&gt;14.0932568725823&lt;/D&gt;&lt;D xsi:type="xsd:double"&gt;13.5028001106746&lt;/D&gt;&lt;D xsi:type="xsd:double"&gt;14.3492257485406&lt;/D&gt;&lt;D xsi:type="xsd:double"&gt;14.9541775894701&lt;/D&gt;&lt;D xsi:type="xsd:double"&gt;14.7838136675089&lt;/D&gt;&lt;D xsi:type="xsd:double"&gt;15.0549696123112&lt;/D&gt;&lt;D xsi:type="xsd:double"&gt;14.6766465699876&lt;/D&gt;&lt;D xsi:type="xsd:double"&gt;15.7956611042603&lt;/D&gt;&lt;D xsi:type="xsd:double"&gt;15.6766678940563&lt;/D&gt;&lt;D xsi:type="xsd:double"&gt;15.3007978992263&lt;/D&gt;&lt;D xsi:type="xsd:double"&gt;15.340575813621&lt;/D&gt;&lt;D xsi:type="xsd:double"&gt;15.1945214698187&lt;/D&gt;&lt;D xsi:type="xsd:double"&gt;15.5538559916312&lt;/D&gt;&lt;D xsi:type="xsd:double"&gt;15.3646346680584&lt;/D&gt;&lt;D xsi:type="xsd:double"&gt;15.1216852064206&lt;/D&gt;&lt;D xsi:type="xsd:double"&gt;13.9048018582006&lt;/D&gt;&lt;D xsi:type="xsd:double"&gt;12.6282195439871&lt;/D&gt;&lt;D xsi:type="xsd:double"&gt;15.9137161060109&lt;/D&gt;&lt;D xsi:type="xsd:double"&gt;18.8738158210717&lt;/D&gt;&lt;D xsi:type="xsd:double"&gt;19.1489852400934&lt;/D&gt;&lt;D xsi:type="xsd:double"&gt;19.3763079484988&lt;/D&gt;&lt;D xsi:type="xsd:double"&gt;19.3684105180289&lt;/D&gt;&lt;D xsi:type="xsd:double"&gt;18.349687415855&lt;/D&gt;&lt;D xsi:type="xsd:double"&gt;17.0381705116527&lt;/D&gt;&lt;D xsi:type="xsd:double"&gt;19.5316351726939&lt;/D&gt;&lt;D xsi:type="xsd:double"&gt;19.6078934208448&lt;/D&gt;&lt;D xsi:type="xsd:double"&gt;18.9488066018454&lt;/D&gt;&lt;D xsi:type="xsd:double"&gt;18.9542185383088&lt;/D&gt;&lt;D xsi:type="xsd:double"&gt;19.4719085469073&lt;/D&gt;&lt;D xsi:type="xsd:double"&gt;18.8524284278849&lt;/D&gt;&lt;D xsi:type="xsd:double"&gt;17.714388555404&lt;/D&gt;&lt;D xsi:type="xsd:double"&gt;17.4539151751499&lt;/D&gt;&lt;D xsi:type="xsd:double"&gt;16.6748067944809&lt;/D&gt;&lt;D xsi:type="xsd:double"&gt;17.5457063252787&lt;/D&gt;&lt;D xsi:type="xsd:double"&gt;17.3745618848915&lt;/D&gt;&lt;D xsi:type="xsd:double"&gt;17.0519790940287&lt;/D&gt;&lt;D xsi:type="xsd:double"&gt;16.773564354305&lt;/D&gt;&lt;D xsi:type="xsd:double"&gt;17.276034660494&lt;/D&gt;&lt;D xsi:type="xsd:double"&gt;16.9932018845448&lt;/D&gt;&lt;D xsi:type="xsd:double"&gt;17.250589725535&lt;/D&gt;&lt;D xsi:type="xsd:double"&gt;17.3055694552289&lt;/D&gt;&lt;D xsi:type="xsd:double"&gt;16.5498209368214&lt;/D&gt;&lt;D xsi:type="xsd:double"&gt;16.1580360606064&lt;/D&gt;&lt;D xsi:type="xsd:double"&gt;15.3465856202241&lt;/D&gt;&lt;D xsi:type="xsd:double"&gt;15.0887470213778&lt;/D&gt;&lt;D xsi:type="xsd:double"&gt;15.4166054383496&lt;/D&gt;&lt;D xsi:type="xsd:double"&gt;15.1153518293484&lt;/D&gt;&lt;D xsi:type="xsd:double"&gt;15.2514577078407&lt;/D&gt;&lt;D xsi:type="xsd:double"&gt;15.5758613122024&lt;/D&gt;&lt;D xsi:type="xsd:double"&gt;15.9288604978194&lt;/D&gt;&lt;D xsi:type="xsd:double"&gt;16.0317382141758&lt;/D&gt;&lt;D xsi:type="xsd:double"&gt;15.5658903337642&lt;/D&gt;&lt;D xsi:type="xsd:double"&gt;15.8477177800019&lt;/D&gt;&lt;D xsi:type="xsd:double"&gt;15.2232747473707&lt;/D&gt;&lt;D xsi:type="xsd:double"&gt;15.6230784226283&lt;/D&gt;&lt;D xsi:type="xsd:double"&gt;15.1405960550818&lt;/D&gt;&lt;D xsi:type="xsd:double"&gt;15.9785538922014&lt;/D&gt;&lt;D xsi:type="xsd:double"&gt;16.176520059912&lt;/D&gt;&lt;D xsi:type="xsd:double"&gt;15.0621537142722&lt;/D&gt;&lt;D xsi:type="xsd:double"&gt;14.2717071845995&lt;/D&gt;&lt;D xsi:type="xsd:double"&gt;14.3297029858528&lt;/D&gt;&lt;D xsi:type="xsd:double"&gt;14.5898930502511&lt;/D&gt;&lt;D xsi:type="xsd:double"&gt;14.2122491578465&lt;/D&gt;&lt;D xsi:type="xsd:double"&gt;14.2076145374799&lt;/D&gt;&lt;D xsi:type="xsd:double"&gt;14.2373744687768&lt;/D&gt;&lt;/FQL&gt;&lt;FQL&gt;&lt;Q&gt;QAT^FMA_PE(NTMA,-10AY,0,AM,"PORTAGG","MEANR")&lt;/Q&gt;&lt;R&gt;121&lt;/R&gt;&lt;C&gt;1&lt;/C&gt;&lt;D xsi:type="xsd:string"&gt;@NA&lt;/D&gt;&lt;D xsi:type="xsd:string"&gt;@NA&lt;/D&gt;&lt;D xsi:type="xsd:string"&gt;@NA&lt;/D&gt;&lt;D xsi:type="xsd:double"&gt;14.2652856967409&lt;/D&gt;&lt;D xsi:type="xsd:double"&gt;15.2790914458764&lt;/D&gt;&lt;D xsi:type="xsd:double"&gt;15.4744022223732&lt;/D&gt;&lt;D xsi:type="xsd:double"&gt;15.558028100259&lt;/D&gt;&lt;D xsi:type="xsd:double"&gt;15.1608508224066&lt;/D&gt;&lt;D xsi:type="xsd:double"&gt;14.7493492724084&lt;/D&gt;&lt;D xsi:type="xsd:double"&gt;13.5012498700967&lt;/D&gt;&lt;D xsi:type="xsd:double"&gt;13.5068000991726&lt;/D&gt;&lt;D xsi:type="xsd:double"&gt;13.9189027814802&lt;/D&gt;&lt;D xsi:type="xsd:double"&gt;12.8978216662493&lt;/D&gt;&lt;D xsi:type="xsd:double"&gt;13.6578410606446&lt;/D&gt;&lt;D xsi:type="xsd:double"&gt;13.0521201166151&lt;/D&gt;&lt;D xsi:type="xsd:double"&gt;13.2300072230996&lt;/D&gt;&lt;D xsi:type="xsd:double"&gt;13.2593004950957&lt;/D&gt;&lt;D xsi:type="xsd:double"&gt;12.5409895051657&lt;/D&gt;&lt;D xsi:type="xsd:double"&gt;12.665876836123&lt;/D&gt;&lt;D xsi:type="xsd:double"&gt;12.6859113788099&lt;/D&gt;&lt;D xsi:type="xsd:double"&gt;11.4679910618434&lt;/D&gt;&lt;D xsi:type="xsd:double"&gt;10.5255684829608&lt;/D&gt;&lt;D xsi:type="xsd:double"&gt;10.4731503189233&lt;/D&gt;&lt;D xsi:type="xsd:double"&gt;11.4009116154265&lt;/D&gt;&lt;D xsi:type="xsd:double"&gt;11.846459194514&lt;/D&gt;&lt;D xsi:type="xsd:double"&gt;12.2833497336908&lt;/D&gt;&lt;D xsi:type="xsd:double"&gt;11.5920160406317&lt;/D&gt;&lt;D xsi:type="xsd:double"&gt;11.8577374224547&lt;/D&gt;&lt;D xsi:type="xsd:double"&gt;12.6829946791065&lt;/D&gt;&lt;D xsi:type="xsd:double"&gt;13.4400751251535&lt;/D&gt;&lt;D xsi:type="xsd:double"&gt;12.7922849020351&lt;/D&gt;&lt;D xsi:type="xsd:double"&gt;13.0696574441255&lt;/D&gt;&lt;D xsi:type="xsd:double"&gt;11.9488508690768&lt;/D&gt;&lt;D xsi:type="xsd:double"&gt;13.1306000980754&lt;/D&gt;&lt;D xsi:type="xsd:double"&gt;13.9086525011828&lt;/D&gt;&lt;D xsi:type="xsd:double"&gt;13.2692804571862&lt;/D&gt;&lt;D xsi:type="xsd:double"&gt;12.863980056842&lt;/D&gt;&lt;D xsi:type="xsd:double"&gt;12.8156622232546&lt;/D&gt;&lt;D xsi:type="xsd:double"&gt;13.1125261253934&lt;/D&gt;&lt;D xsi:type="xsd:double"&gt;11.9437272648788&lt;/D&gt;&lt;D xsi:type="xsd:double"&gt;12.5828501147495&lt;/D&gt;&lt;D xsi:type="xsd:double"&gt;11.8530553512876&lt;/D&gt;&lt;D xsi:type="xsd:double"&gt;10.8364016297413&lt;/D&gt;&lt;D xsi:type="xsd:double"&gt;10.9302400551999&lt;/D&gt;&lt;D xsi:type="xsd:double"&gt;10.6326896644263&lt;/D&gt;&lt;D xsi:type="xsd:double"&gt;11.772828471388&lt;/D&gt;&lt;D xsi:type="xsd:double"&gt;12.3595006830858&lt;/D&gt;&lt;D xsi:type="xsd:double"&gt;11.0496210451994&lt;/D&gt;&lt;D xsi:type="xsd:double"&gt;10.9366833171894&lt;/D&gt;&lt;D xsi:type="xsd:double"&gt;11.5241543496993&lt;/D&gt;&lt;D xsi:type="xsd:double"&gt;11.4161426908432&lt;/D&gt;&lt;D xsi:type="xsd:double"&gt;11.1905385501534&lt;/D&gt;&lt;D xsi:type="xsd:double"&gt;11.8232693963778&lt;/D&gt;&lt;D xsi:type="xsd:double"&gt;12.5955897393116&lt;/D&gt;&lt;D xsi:type="xsd:double"&gt;12.3067176743998&lt;/D&gt;&lt;D xsi:type="xsd:double"&gt;12.8562042509409&lt;/D&gt;&lt;D xsi:type="xsd:double"&gt;12.9015948612657&lt;/D&gt;&lt;D xsi:type="xsd:double"&gt;12.8345293003824&lt;/D&gt;&lt;D xsi:type="xsd:double"&gt;13.4746125241221&lt;/D&gt;&lt;D xsi:type="xsd:double"&gt;12.6475142194934&lt;/D&gt;&lt;D xsi:type="xsd:double"&gt;12.619699396557&lt;/D&gt;&lt;D xsi:type="xsd:double"&gt;13.3089618303389&lt;/D&gt;&lt;D xsi:type="xsd:double"&gt;12.359771379913&lt;/D&gt;&lt;D xsi:type="xsd:double"&gt;13.188208368498&lt;/D&gt;&lt;D xsi:type="xsd:double"&gt;13.4536595674093&lt;/D&gt;&lt;D xsi:type="xsd:double"&gt;12.8437578747466&lt;/D&gt;&lt;D xsi:type="xsd:double"&gt;13.3382670391441&lt;/D&gt;&lt;D xsi:type="xsd:double"&gt;13.3494405143741&lt;/D&gt;&lt;D xsi:type="xsd:double"&gt;13.0378146072643&lt;/D&gt;&lt;D xsi:type="xsd:double"&gt;13.7863240262503&lt;/D&gt;&lt;D xsi:type="xsd:double"&gt;13.8116222245335&lt;/D&gt;&lt;D xsi:type="xsd:double"&gt;12.6917895977196&lt;/D&gt;&lt;D xsi:type="xsd:double"&gt;11.6854178785929&lt;/D&gt;&lt;D xsi:type="xsd:double"&gt;12.7690406286122&lt;/D&gt;&lt;D xsi:type="xsd:double"&gt;13.8901809840786&lt;/D&gt;&lt;D xsi:type="xsd:double"&gt;14.7643220568744&lt;/D&gt;&lt;D xsi:type="xsd:double"&gt;15.3662080373167&lt;/D&gt;&lt;D xsi:type="xsd:double"&gt;15.4581591415885&lt;/D&gt;&lt;D xsi:type="xsd:double"&gt;15.006788997875&lt;/D&gt;&lt;D xsi:type="xsd:double"&gt;14.9858081948083&lt;/D&gt;&lt;D xsi:type="xsd:double"&gt;15.314291580572&lt;/D&gt;&lt;D xsi:type="xsd:double"&gt;14.2899983725978&lt;/D&gt;&lt;D xsi:type="xsd:double"&gt;14.0542203206251&lt;/D&gt;&lt;D xsi:type="xsd:double"&gt;13.3680486152985&lt;/D&gt;&lt;D xsi:type="xsd:double"&gt;13.3342704022511&lt;/D&gt;&lt;D xsi:type="xsd:double"&gt;13.9588910710511&lt;/D&gt;&lt;D xsi:type="xsd:double"&gt;13.7201142469513&lt;/D&gt;&lt;D xsi:type="xsd:double"&gt;13.4759581037613&lt;/D&gt;&lt;D xsi:type="xsd:double"&gt;12.8676544209743&lt;/D&gt;&lt;D xsi:type="xsd:double"&gt;13.482714061519&lt;/D&gt;&lt;D xsi:type="xsd:double"&gt;13.346159881928&lt;/D&gt;&lt;D xsi:type="xsd:double"&gt;13.5808163563958&lt;/D&gt;&lt;D xsi:type="xsd:double"&gt;13.3754616878946&lt;/D&gt;&lt;D xsi:type="xsd:double"&gt;13.0870216848268&lt;/D&gt;&lt;D xsi:type="xsd:double"&gt;13.6765576525409&lt;/D&gt;&lt;D xsi:type="xsd:double"&gt;13.930218433446&lt;/D&gt;&lt;D xsi:type="xsd:double"&gt;14.231096488175&lt;/D&gt;&lt;D xsi:type="xsd:double"&gt;13.7019752271558&lt;/D&gt;&lt;D xsi:type="xsd:double"&gt;12.5494448816238&lt;/D&gt;&lt;D xsi:type="xsd:double"&gt;12.2655037075032&lt;/D&gt;&lt;D xsi:type="xsd:double"&gt;13.3349841456907&lt;/D&gt;&lt;D xsi:type="xsd:double"&gt;13.5333343707206&lt;/D&gt;&lt;D xsi:type="xsd:double"&gt;12.4938551737276&lt;/D&gt;&lt;D xsi:type="xsd:double"&gt;12.2951388743975&lt;/D&gt;&lt;D xsi:type="xsd:double"&gt;12.1777222802386&lt;/D&gt;&lt;D xsi:type="xsd:double"&gt;11.1391509998417&lt;/D&gt;&lt;D xsi:type="xsd:double"&gt;11.6766785162271&lt;/D&gt;&lt;D xsi:type="xsd:double"&gt;11.134694121175&lt;/D&gt;&lt;D xsi:type="xsd:double"&gt;11.0312172871983&lt;/D&gt;&lt;D xsi:type="xsd:double"&gt;10.7686743055329&lt;/D&gt;&lt;D xsi:type="xsd:double"&gt;11.1673684635618&lt;/D&gt;&lt;D xsi:type="xsd:double"&gt;10.9481492492134&lt;/D&gt;&lt;D xsi:type="xsd:double"&gt;11.8702481819119&lt;/D&gt;&lt;D xsi:type="xsd:double"&gt;11.1084222317411&lt;/D&gt;&lt;D xsi:type="xsd:double"&gt;10.8708881265737&lt;/D&gt;&lt;D xsi:type="xsd:double"&gt;9.93557000905398&lt;/D&gt;&lt;D xsi:type="xsd:double"&gt;10.478271815657&lt;/D&gt;&lt;D xsi:type="xsd:double"&gt;10.8939900808779&lt;/D&gt;&lt;D xsi:type="xsd:double"&gt;10.7290703318097&lt;/D&gt;&lt;D xsi:type="xsd:double"&gt;10.651493092876&lt;/D&gt;&lt;D xsi:type="xsd:double"&gt;10.2080717087178&lt;/D&gt;&lt;/FQL&gt;&lt;FQL&gt;&lt;Q&gt;MCHI^FMA_PE(NTMA,-10AY,0,AM,"PORTAGG","MEANR")&lt;/Q&gt;&lt;R&gt;121&lt;/R&gt;&lt;C&gt;1&lt;/C&gt;&lt;D xsi:type="xsd:double"&gt;8.47227549389633&lt;/D&gt;&lt;D xsi:type="xsd:double"&gt;8.36849147884109&lt;/D&gt;&lt;D xsi:type="xsd:double"&gt;8.74430426231627&lt;/D&gt;&lt;D xsi:type="xsd:double"&gt;8.77222583202844&lt;/D&gt;&lt;D xsi:type="xsd:double"&gt;9.34287010350293&lt;/D&gt;&lt;D xsi:type="xsd:double"&gt;9.14654523612813&lt;/D&gt;&lt;D xsi:type="xsd:double"&gt;8.71449611822483&lt;/D&gt;&lt;D xsi:type="xsd:double"&gt;8.63452380875265&lt;/D&gt;&lt;D xsi:type="xsd:double"&gt;9.07557106689444&lt;/D&gt;&lt;D xsi:type="xsd:double"&gt;9.16405541865002&lt;/D&gt;&lt;D xsi:type="xsd:double"&gt;10.1502522852914&lt;/D&gt;&lt;D xsi:type="xsd:double"&gt;10.3408263886756&lt;/D&gt;&lt;D xsi:type="xsd:double"&gt;10.2202058998277&lt;/D&gt;&lt;D xsi:type="xsd:double"&gt;12.5430334512046&lt;/D&gt;&lt;D xsi:type="xsd:double"&gt;11.6957690537886&lt;/D&gt;&lt;D xsi:type="xsd:double"&gt;10.9971027544858&lt;/D&gt;&lt;D xsi:type="xsd:double"&gt;9.4484366860001&lt;/D&gt;&lt;D xsi:type="xsd:double"&gt;8.74061099852152&lt;/D&gt;&lt;D xsi:type="xsd:double"&gt;8.74274534437221&lt;/D&gt;&lt;D xsi:type="xsd:double"&gt;9.5960426378978&lt;/D&gt;&lt;D xsi:type="xsd:double"&gt;9.28226667768459&lt;/D&gt;&lt;D xsi:type="xsd:double"&gt;9.34174598895629&lt;/D&gt;&lt;D xsi:type="xsd:double"&gt;8.92700791901484&lt;/D&gt;&lt;D xsi:type="xsd:double"&gt;9.02885849145464&lt;/D&gt;&lt;D xsi:type="xsd:double"&gt;9.90074601574824&lt;/D&gt;&lt;D xsi:type="xsd:double"&gt;10.2271628150538&lt;/D&gt;&lt;D xsi:type="xsd:double"&gt;9.92799317315808&lt;/D&gt;&lt;D xsi:type="xsd:double"&gt;10.5594734764106&lt;/D&gt;&lt;D xsi:type="xsd:double"&gt;11.5009681999659&lt;/D&gt;&lt;D xsi:type="xsd:double"&gt;12.0120506381175&lt;/D&gt;&lt;D xsi:type="xsd:double"&gt;12.4792509350564&lt;/D&gt;&lt;D xsi:type="xsd:double"&gt;12.0534397042207&lt;/D&gt;&lt;D xsi:type="xsd:double"&gt;12.0158025306645&lt;/D&gt;&lt;D xsi:type="xsd:double"&gt;11.2727362349352&lt;/D&gt;&lt;D xsi:type="xsd:double"&gt;12.0071719293888&lt;/D&gt;&lt;D xsi:type="xsd:double"&gt;12.277883546916&lt;/D&gt;&lt;D xsi:type="xsd:double"&gt;12.4962834572092&lt;/D&gt;&lt;D xsi:type="xsd:double"&gt;12.5862053862381&lt;/D&gt;&lt;D xsi:type="xsd:double"&gt;13.1313430127667&lt;/D&gt;&lt;D xsi:type="xsd:double"&gt;12.9976844546102&lt;/D&gt;&lt;D xsi:type="xsd:double"&gt;13.5870587036366&lt;/D&gt;&lt;D xsi:type="xsd:double"&gt;13.5103155404491&lt;/D&gt;&lt;D xsi:type="xsd:double"&gt;13.4243102726417&lt;/D&gt;&lt;D xsi:type="xsd:double"&gt;13.5839121885553&lt;/D&gt;&lt;D xsi:type="xsd:double"&gt;13.9422904759604&lt;/D&gt;&lt;D xsi:type="xsd:double"&gt;13.3645209236612&lt;/D&gt;&lt;D xsi:type="xsd:double"&gt;14.60594637657&lt;/D&gt;&lt;D xsi:type="xsd:double"&gt;13.2420904888303&lt;/D&gt;&lt;D xsi:type="xsd:double"&gt;12.4307618135578&lt;/D&gt;&lt;D xsi:type="xsd:double"&gt;12.2974779430999&lt;/D&gt;&lt;D xsi:type="xsd:double"&gt;12.5733373596657&lt;/D&gt;&lt;D xsi:type="xsd:double"&gt;11.6924264561198&lt;/D&gt;&lt;D xsi:type="xsd:double"&gt;12.0383355185074&lt;/D&gt;&lt;D xsi:type="xsd:double"&gt;11.5532699738091&lt;/D&gt;&lt;D xsi:type="xsd:double"&gt;11.2030128822044&lt;/D&gt;&lt;D xsi:type="xsd:double"&gt;9.84273305602087&lt;/D&gt;&lt;D xsi:type="xsd:double"&gt;10.7715284736849&lt;/D&gt;&lt;D xsi:type="xsd:double"&gt;10.0531179239669&lt;/D&gt;&lt;D xsi:type="xsd:double"&gt;10.829796120976&lt;/D&gt;&lt;D xsi:type="xsd:double"&gt;11.4061366542568&lt;/D&gt;&lt;D xsi:type="xsd:double"&gt;11.6454824123255&lt;/D&gt;&lt;D xsi:type="xsd:double"&gt;12.0737782130924&lt;/D&gt;&lt;D xsi:type="xsd:double"&gt;10.6771368781023&lt;/D&gt;&lt;D xsi:type="xsd:double"&gt;11.4961226056859&lt;/D&gt;&lt;D xsi:type="xsd:double"&gt;11.5518659769633&lt;/D&gt;&lt;D xsi:type="xsd:double"&gt;11.0271994184778&lt;/D&gt;&lt;D xsi:type="xsd:double"&gt;10.9586562629262&lt;/D&gt;&lt;D xsi:type="xsd:double"&gt;11.2784960912078&lt;/D&gt;&lt;D xsi:type="xsd:double"&gt;11.7254389340039&lt;/D&gt;&lt;D xsi:type="xsd:double"&gt;12.3735719920609&lt;/D&gt;&lt;D xsi:type="xsd:double"&gt;12.0510737440233&lt;/D&gt;&lt;D xsi:type="xsd:double"&gt;11.785508348796&lt;/D&gt;&lt;D xsi:type="xsd:double"&gt;11.5191213778567&lt;/D&gt;&lt;D xsi:type="xsd:double"&gt;12.4737039871254&lt;/D&gt;&lt;D xsi:type="xsd:double"&gt;12.3333796778945&lt;/D&gt;&lt;D xsi:type="xsd:double"&gt;14.0037931352513&lt;/D&gt;&lt;D xsi:type="xsd:double"&gt;14.8561477619823&lt;/D&gt;&lt;D xsi:type="xsd:double"&gt;15.5607137977093&lt;/D&gt;&lt;D xsi:type="xsd:double"&gt;14.6166060713359&lt;/D&gt;&lt;D xsi:type="xsd:double"&gt;15.4856183183269&lt;/D&gt;&lt;D xsi:type="xsd:double"&gt;15.3782955819989&lt;/D&gt;&lt;D xsi:type="xsd:double"&gt;14.9205342871605&lt;/D&gt;&lt;D xsi:type="xsd:double"&gt;17.3015998294681&lt;/D&gt;&lt;D xsi:type="xsd:double"&gt;16.8571305916445&lt;/D&gt;&lt;D xsi:type="xsd:double"&gt;16.0360450952811&lt;/D&gt;&lt;D xsi:type="xsd:double"&gt;16.1908974969712&lt;/D&gt;&lt;D xsi:type="xsd:double"&gt;15.9215526362206&lt;/D&gt;&lt;D xsi:type="xsd:double"&gt;16.3465417913951&lt;/D&gt;&lt;D xsi:type="xsd:double"&gt;13.7053936655316&lt;/D&gt;&lt;D xsi:type="xsd:double"&gt;13.3865781226107&lt;/D&gt;&lt;D xsi:type="xsd:double"&gt;13.2009934348915&lt;/D&gt;&lt;D xsi:type="xsd:double"&gt;13.4711100653539&lt;/D&gt;&lt;D xsi:type="xsd:double"&gt;12.80224889818&lt;/D&gt;&lt;D xsi:type="xsd:double"&gt;12.2783093589834&lt;/D&gt;&lt;D xsi:type="xsd:double"&gt;11.7605395242393&lt;/D&gt;&lt;D xsi:type="xsd:double"&gt;11.4207990088936&lt;/D&gt;&lt;D xsi:type="xsd:double"&gt;10.7090395955384&lt;/D&gt;&lt;D xsi:type="xsd:double"&gt;10.2020160026755&lt;/D&gt;&lt;D xsi:type="xsd:double"&gt;10.7242132423558&lt;/D&gt;&lt;D xsi:type="xsd:double"&gt;12.2408721630165&lt;/D&gt;&lt;D xsi:type="xsd:double"&gt;11.2042351268687&lt;/D&gt;&lt;D xsi:type="xsd:double"&gt;11.0951042720195&lt;/D&gt;&lt;D xsi:type="xsd:double"&gt;9.95937087828742&lt;/D&gt;&lt;D xsi:type="xsd:double"&gt;8.37309927564197&lt;/D&gt;&lt;D xsi:type="xsd:double"&gt;9.75424154329436&lt;/D&gt;&lt;D xsi:type="xsd:double"&gt;10.7931426430201&lt;/D&gt;&lt;D xsi:type="xsd:double"&gt;12.2922587279033&lt;/D&gt;&lt;D xsi:type="xsd:double"&gt;10.6863098501358&lt;/D&gt;&lt;D xsi:type="xsd:double"&gt;10.7817995353605&lt;/D&gt;&lt;D xsi:type="xsd:double"&gt;10.5466534267888&lt;/D&gt;&lt;D xsi:type="xsd:double"&gt;9.90780607596929&lt;/D&gt;&lt;D xsi:type="xsd:double"&gt;10.3099830876614&lt;/D&gt;&lt;D xsi:type="xsd:double"&gt;11.0295009116611&lt;/D&gt;&lt;D xsi:type="xsd:double"&gt;10.1373339100509&lt;/D&gt;&lt;D xsi:type="xsd:double"&gt;9.7991901216056&lt;/D&gt;&lt;D xsi:type="xsd:double"&gt;9.67986339886975&lt;/D&gt;&lt;D xsi:type="xsd:double"&gt;9.62171322929241&lt;/D&gt;&lt;D xsi:type="xsd:double"&gt;9.3435096181208&lt;/D&gt;&lt;D xsi:type="xsd:double"&gt;8.79473852290267&lt;/D&gt;&lt;D xsi:type="xsd:double"&gt;9.12194836787504&lt;/D&gt;&lt;D xsi:type="xsd:double"&gt;9.17054850014137&lt;/D&gt;&lt;/FQL&gt;&lt;FQL&gt;&lt;Q&gt;INDA^FMA_PE(NTMA,-10AY,0,AM,"PORTAGG","MEANR")&lt;/Q&gt;&lt;R&gt;121&lt;/R&gt;&lt;C&gt;1&lt;/C&gt;&lt;D xsi:type="xsd:double"&gt;14.8660604622711&lt;/D&gt;&lt;D xsi:type="xsd:double"&gt;15.0341716313006&lt;/D&gt;&lt;D xsi:type="xsd:double"&gt;16.0643082153224&lt;/D&gt;&lt;D xsi:type="xsd:double"&gt;16.3344149241613&lt;/D&gt;&lt;D xsi:type="xsd:double"&gt;16.7401443370182&lt;/D&gt;&lt;D xsi:type="xsd:double"&gt;16.6593325192016&lt;/D&gt;&lt;D xsi:type="xsd:double"&gt;16.6220858624533&lt;/D&gt;&lt;D xsi:type="xsd:double"&gt;16.4384157588923&lt;/D&gt;&lt;D xsi:type="xsd:double"&gt;17.5554921361451&lt;/D&gt;&lt;D xsi:type="xsd:double"&gt;16.6215340228863&lt;/D&gt;&lt;D xsi:type="xsd:double"&gt;18.1714662586794&lt;/D&gt;&lt;D xsi:type="xsd:double"&gt;18.3912749195702&lt;/D&gt;&lt;D xsi:type="xsd:double"&gt;17.3905910399902&lt;/D&gt;&lt;D xsi:type="xsd:double"&gt;17.107164808489&lt;/D&gt;&lt;D xsi:type="xsd:double"&gt;17.5212633860738&lt;/D&gt;&lt;D xsi:type="xsd:double"&gt;17.5887516204023&lt;/D&gt;&lt;D xsi:type="xsd:double"&gt;18.1609933755325&lt;/D&gt;&lt;D xsi:type="xsd:double"&gt;17.9036195605235&lt;/D&gt;&lt;D xsi:type="xsd:double"&gt;17.2037414618577&lt;/D&gt;&lt;D xsi:type="xsd:double"&gt;17.8774450585917&lt;/D&gt;&lt;D xsi:type="xsd:double"&gt;17.2987192167477&lt;/D&gt;&lt;D xsi:type="xsd:double"&gt;17.3256788078765&lt;/D&gt;&lt;D xsi:type="xsd:double"&gt;16.4835634033187&lt;/D&gt;&lt;D xsi:type="xsd:double"&gt;16.2486594697101&lt;/D&gt;&lt;D xsi:type="xsd:double"&gt;17.0857013799181&lt;/D&gt;&lt;D xsi:type="xsd:double"&gt;17.3614725154928&lt;/D&gt;&lt;D xsi:type="xsd:double"&gt;17.8543479276287&lt;/D&gt;&lt;D xsi:type="xsd:double"&gt;17.3792583775375&lt;/D&gt;&lt;D xsi:type="xsd:double"&gt;18.4108726288002&lt;/D&gt;&lt;D xsi:type="xsd:double"&gt;17.9286621657808&lt;/D&gt;&lt;D xsi:type="xsd:double"&gt;17.8896197575202&lt;/D&gt;&lt;D xsi:type="xsd:double"&gt;17.5414391680566&lt;/D&gt;&lt;D xsi:type="xsd:double"&gt;16.3523647236903&lt;/D&gt;&lt;D xsi:type="xsd:double"&gt;15.8775393336594&lt;/D&gt;&lt;D xsi:type="xsd:double"&gt;17.1368201871115&lt;/D&gt;&lt;D xsi:type="xsd:double"&gt;17.7667199324674&lt;/D&gt;&lt;D xsi:type="xsd:double"&gt;17.8433733502987&lt;/D&gt;&lt;D xsi:type="xsd:double"&gt;18.1476510824644&lt;/D&gt;&lt;D xsi:type="xsd:double"&gt;18.4733910227041&lt;/D&gt;&lt;D xsi:type="xsd:double"&gt;17.7933569228134&lt;/D&gt;&lt;D xsi:type="xsd:double"&gt;18.9065798813494&lt;/D&gt;&lt;D xsi:type="xsd:double"&gt;18.7416028056996&lt;/D&gt;&lt;D xsi:type="xsd:double"&gt;18.1331977597605&lt;/D&gt;&lt;D xsi:type="xsd:double"&gt;18.8963654552221&lt;/D&gt;&lt;D xsi:type="xsd:double"&gt;18.8442394160105&lt;/D&gt;&lt;D xsi:type="xsd:double"&gt;18.9217914349909&lt;/D&gt;&lt;D xsi:type="xsd:double"&gt;19.5604230465989&lt;/D&gt;&lt;D xsi:type="xsd:double"&gt;18.44379744663&lt;/D&gt;&lt;D xsi:type="xsd:double"&gt;17.7193234646767&lt;/D&gt;&lt;D xsi:type="xsd:double"&gt;18.749600988421&lt;/D&gt;&lt;D xsi:type="xsd:double"&gt;18.2033455111931&lt;/D&gt;&lt;D xsi:type="xsd:double"&gt;18.0810364985961&lt;/D&gt;&lt;D xsi:type="xsd:double"&gt;19.1522858341749&lt;/D&gt;&lt;D xsi:type="xsd:double"&gt;20.1232495291592&lt;/D&gt;&lt;D xsi:type="xsd:double"&gt;18.3366012841361&lt;/D&gt;&lt;D xsi:type="xsd:double"&gt;16.6799437487917&lt;/D&gt;&lt;D xsi:type="xsd:double"&gt;17.9725946862377&lt;/D&gt;&lt;D xsi:type="xsd:double"&gt;17.9844448809235&lt;/D&gt;&lt;D xsi:type="xsd:double"&gt;17.7730828855643&lt;/D&gt;&lt;D xsi:type="xsd:double"&gt;18.2276792027785&lt;/D&gt;&lt;D xsi:type="xsd:double"&gt;18.9386718827189&lt;/D&gt;&lt;D xsi:type="xsd:double"&gt;19.2261592487239&lt;/D&gt;&lt;D xsi:type="xsd:double"&gt;19.3230169656442&lt;/D&gt;&lt;D xsi:type="xsd:double"&gt;18.7998853569909&lt;/D&gt;&lt;D xsi:type="xsd:double"&gt;18.190665261184&lt;/D&gt;&lt;D xsi:type="xsd:double"&gt;18.2491397115621&lt;/D&gt;&lt;D xsi:type="xsd:double"&gt;18.3962418083197&lt;/D&gt;&lt;D xsi:type="xsd:double"&gt;18.5921638631899&lt;/D&gt;&lt;D xsi:type="xsd:double"&gt;19.440652098742&lt;/D&gt;&lt;D xsi:type="xsd:double"&gt;19.25068672836&lt;/D&gt;&lt;D xsi:type="xsd:double"&gt;19.1055934725382&lt;/D&gt;&lt;D xsi:type="xsd:double"&gt;17.6089054954298&lt;/D&gt;&lt;D xsi:type="xsd:double"&gt;14.0656134602199&lt;/D&gt;&lt;D xsi:type="xsd:double"&gt;17.3735857175227&lt;/D&gt;&lt;D xsi:type="xsd:double"&gt;19.2299819415407&lt;/D&gt;&lt;D xsi:type="xsd:double"&gt;22.3638480730283&lt;/D&gt;&lt;D xsi:type="xsd:double"&gt;24.0117397502456&lt;/D&gt;&lt;D xsi:type="xsd:double"&gt;23.7296328863258&lt;/D&gt;&lt;D xsi:type="xsd:double"&gt;22.5453923868363&lt;/D&gt;&lt;D xsi:type="xsd:double"&gt;22.1070478244249&lt;/D&gt;&lt;D xsi:type="xsd:double"&gt;22.6658819089275&lt;/D&gt;&lt;D xsi:type="xsd:double"&gt;24.0989581458667&lt;/D&gt;&lt;D xsi:type="xsd:double"&gt;23.0424411224939&lt;/D&gt;&lt;D xsi:type="xsd:double"&gt;22.7003324071191&lt;/D&gt;&lt;D xsi:type="xsd:double"&gt;22.5160174817&lt;/D&gt;&lt;D xsi:type="xsd:double"&gt;22.5093910648574&lt;/D&gt;&lt;D xsi:type="xsd:double"&gt;22.8806325672188&lt;/D&gt;&lt;D xsi:type="xsd:double"&gt;23.2598483696369&lt;/D&gt;&lt;D xsi:type="xsd:double"&gt;23.0423600366655&lt;/D&gt;&lt;D xsi:type="xsd:double"&gt;23.8543939527088&lt;/D&gt;&lt;D xsi:type="xsd:double"&gt;24.6560680147857&lt;/D&gt;&lt;D xsi:type="xsd:double"&gt;23.9203095426097&lt;/D&gt;&lt;D xsi:type="xsd:double"&gt;22.4994223266466&lt;/D&gt;&lt;D xsi:type="xsd:double"&gt;23.0112521588973&lt;/D&gt;&lt;D xsi:type="xsd:double"&gt;22.1060392085609&lt;/D&gt;&lt;D xsi:type="xsd:double"&gt;21.4520970342491&lt;/D&gt;&lt;D xsi:type="xsd:double"&gt;21.8166312330188&lt;/D&gt;&lt;D xsi:type="xsd:double"&gt;21.9256836194705&lt;/D&gt;&lt;D xsi:type="xsd:double"&gt;20.5257973765988&lt;/D&gt;&lt;D xsi:type="xsd:double"&gt;20.0148522296767&lt;/D&gt;&lt;D xsi:type="xsd:double"&gt;21.5653753815557&lt;/D&gt;&lt;D xsi:type="xsd:double"&gt;22.4522591822963&lt;/D&gt;&lt;D xsi:type="xsd:double"&gt;21.2863056878457&lt;/D&gt;&lt;D xsi:type="xsd:double"&gt;21.9330374434334&lt;/D&gt;&lt;D xsi:type="xsd:double"&gt;22.6735473776321&lt;/D&gt;&lt;D xsi:type="xsd:double"&gt;21.9995434284156&lt;/D&gt;&lt;D xsi:type="xsd:double"&gt;20.9867938553003&lt;/D&gt;&lt;D xsi:type="xsd:double"&gt;20.1834256486452&lt;/D&gt;&lt;D xsi:type="xsd:double"&gt;19.4865336275247&lt;/D&gt;&lt;D xsi:type="xsd:double"&gt;20.6533716874246&lt;/D&gt;&lt;D xsi:type="xsd:double"&gt;21.2012857081325&lt;/D&gt;&lt;D xsi:type="xsd:double"&gt;21.6338457658881&lt;/D&gt;&lt;D xsi:type="xsd:double"&gt;21.433488739481&lt;/D&gt;&lt;D xsi:type="xsd:double"&gt;20.7167537030924&lt;/D&gt;&lt;D xsi:type="xsd:double"&gt;20.4557703430244&lt;/D&gt;&lt;D xsi:type="xsd:double"&gt;19.7750989014813&lt;/D&gt;&lt;D xsi:type="xsd:double"&gt;20.4034404739285&lt;/D&gt;&lt;D xsi:type="xsd:double"&gt;22.0718809776603&lt;/D&gt;&lt;D xsi:type="xsd:double"&gt;21.9431764201054&lt;/D&gt;&lt;D xsi:type="xsd:double"&gt;22.4085677894895&lt;/D&gt;&lt;D xsi:type="xsd:double"&gt;22.2270080926333&lt;/D&gt;&lt;/FQL&gt;&lt;FQL&gt;&lt;Q&gt;GREK^FMA_PE(NTMA,-10AY,0,AM,"PORTAGG","MEANR")&lt;/Q&gt;&lt;R&gt;121&lt;/R&gt;&lt;C&gt;1&lt;/C&gt;&lt;D xsi:type="xsd:double"&gt;14.5115966207457&lt;/D&gt;&lt;D xsi:type="xsd:double"&gt;13.9825116805585&lt;/D&gt;&lt;D xsi:type="xsd:double"&gt;18.6421498027325&lt;/D&gt;&lt;D xsi:type="xsd:double"&gt;9.66625469704048&lt;/D&gt;&lt;D xsi:type="xsd:double"&gt;8.93793169047846&lt;/D&gt;&lt;D xsi:type="xsd:double"&gt;8.47968761524587&lt;/D&gt;&lt;D xsi:type="xsd:double"&gt;7.3200507369813&lt;/D&gt;&lt;D xsi:type="xsd:double"&gt;6.63077754677918&lt;/D&gt;&lt;D xsi:type="xsd:double"&gt;6.6293015491823&lt;/D&gt;&lt;D xsi:type="xsd:double"&gt;5.19343032918091&lt;/D&gt;&lt;D xsi:type="xsd:double"&gt;3.76315894815825&lt;/D&gt;&lt;D xsi:type="xsd:double"&gt;5.04545084319914&lt;/D&gt;&lt;D xsi:type="xsd:double"&gt;4.99185063681904&lt;/D&gt;&lt;D xsi:type="xsd:double"&gt;5.26344406481871&lt;/D&gt;&lt;D xsi:type="xsd:double"&gt;5.2827004497634&lt;/D&gt;&lt;D xsi:type="xsd:double"&gt;5.49288285532426&lt;/D&gt;&lt;D xsi:type="xsd:double"&gt;4.60906391738285&lt;/D&gt;&lt;D xsi:type="xsd:double"&gt;4.04098178327308&lt;/D&gt;&lt;D xsi:type="xsd:double"&gt;4.08431772897878&lt;/D&gt;&lt;D xsi:type="xsd:double"&gt;4.08490052031992&lt;/D&gt;&lt;D xsi:type="xsd:double"&gt;5.63715735080944&lt;/D&gt;&lt;D xsi:type="xsd:double"&gt;4.84013513643083&lt;/D&gt;&lt;D xsi:type="xsd:double"&gt;9.82036982763414&lt;/D&gt;&lt;D xsi:type="xsd:double"&gt;8.53062099907395&lt;/D&gt;&lt;D xsi:type="xsd:double"&gt;8.77509967855684&lt;/D&gt;&lt;D xsi:type="xsd:double"&gt;10.033355126239&lt;/D&gt;&lt;D xsi:type="xsd:double"&gt;10.5736317902035&lt;/D&gt;&lt;D xsi:type="xsd:double"&gt;8.40616152969915&lt;/D&gt;&lt;D xsi:type="xsd:double"&gt;8.88553169777141&lt;/D&gt;&lt;D xsi:type="xsd:double"&gt;8.51551066776957&lt;/D&gt;&lt;D xsi:type="xsd:double"&gt;8.70912635077157&lt;/D&gt;&lt;D xsi:type="xsd:double"&gt;8.8119645715315&lt;/D&gt;&lt;D xsi:type="xsd:double"&gt;8.94045940313112&lt;/D&gt;&lt;D xsi:type="xsd:double"&gt;8.74264257135835&lt;/D&gt;&lt;D xsi:type="xsd:double"&gt;8.95210094003398&lt;/D&gt;&lt;D xsi:type="xsd:double"&gt;9.13842005763492&lt;/D&gt;&lt;D xsi:type="xsd:double"&gt;9.3774243869418&lt;/D&gt;&lt;D xsi:type="xsd:double"&gt;11.2689194979327&lt;/D&gt;&lt;D xsi:type="xsd:double"&gt;13.5534041922106&lt;/D&gt;&lt;D xsi:type="xsd:double"&gt;12.8254878265037&lt;/D&gt;&lt;D xsi:type="xsd:double"&gt;12.6292149037152&lt;/D&gt;&lt;D xsi:type="xsd:double"&gt;12.228328987835&lt;/D&gt;&lt;D xsi:type="xsd:double"&gt;11.2172006987062&lt;/D&gt;&lt;D xsi:type="xsd:double"&gt;11.8891340474238&lt;/D&gt;&lt;D xsi:type="xsd:double"&gt;11.8756775444716&lt;/D&gt;&lt;D xsi:type="xsd:double"&gt;13.9021902943144&lt;/D&gt;&lt;D xsi:type="xsd:double"&gt;14.9162219604357&lt;/D&gt;&lt;D xsi:type="xsd:double"&gt;14.4430617472366&lt;/D&gt;&lt;D xsi:type="xsd:double"&gt;13.5522046610494&lt;/D&gt;&lt;D xsi:type="xsd:double"&gt;15.1193844538398&lt;/D&gt;&lt;D xsi:type="xsd:double"&gt;14.1729875324738&lt;/D&gt;&lt;D xsi:type="xsd:double"&gt;14.7611370618221&lt;/D&gt;&lt;D xsi:type="xsd:double"&gt;14.5724112320965&lt;/D&gt;&lt;D xsi:type="xsd:double"&gt;14.6320719567046&lt;/D&gt;&lt;D xsi:type="xsd:double"&gt;14.3097061993617&lt;/D&gt;&lt;D xsi:type="xsd:double"&gt;12.2897128411344&lt;/D&gt;&lt;D xsi:type="xsd:double"&gt;11.5828011071054&lt;/D&gt;&lt;D xsi:type="xsd:double"&gt;10.1631506450635&lt;/D&gt;&lt;D xsi:type="xsd:double"&gt;11.1801949634785&lt;/D&gt;&lt;D xsi:type="xsd:double"&gt;12.6004793344694&lt;/D&gt;&lt;D xsi:type="xsd:double"&gt;13.6739644438438&lt;/D&gt;&lt;D xsi:type="xsd:double"&gt;14.1174611316467&lt;/D&gt;&lt;D xsi:type="xsd:double"&gt;13.2220824802379&lt;/D&gt;&lt;D xsi:type="xsd:double"&gt;13.5664395857574&lt;/D&gt;&lt;D xsi:type="xsd:double"&gt;13.9283139527039&lt;/D&gt;&lt;D xsi:type="xsd:double"&gt;13.6671008552563&lt;/D&gt;&lt;D xsi:type="xsd:double"&gt;13.5500190111954&lt;/D&gt;&lt;D xsi:type="xsd:double"&gt;11.8979909372985&lt;/D&gt;&lt;D xsi:type="xsd:double"&gt;11.6343526195623&lt;/D&gt;&lt;D xsi:type="xsd:double"&gt;11.5040989935036&lt;/D&gt;&lt;D xsi:type="xsd:double"&gt;11.0456104844062&lt;/D&gt;&lt;D xsi:type="xsd:double"&gt;8.85607510716343&lt;/D&gt;&lt;D xsi:type="xsd:double"&gt;6.77216290039179&lt;/D&gt;&lt;D xsi:type="xsd:double"&gt;10.1326461545448&lt;/D&gt;&lt;D xsi:type="xsd:double"&gt;11.3039904886208&lt;/D&gt;&lt;D xsi:type="xsd:double"&gt;13.5351590669641&lt;/D&gt;&lt;D xsi:type="xsd:double"&gt;13.2437291239023&lt;/D&gt;&lt;D xsi:type="xsd:double"&gt;12.0349008747236&lt;/D&gt;&lt;D xsi:type="xsd:double"&gt;11.5167673459949&lt;/D&gt;&lt;D xsi:type="xsd:double"&gt;9.49357407914638&lt;/D&gt;&lt;D xsi:type="xsd:double"&gt;11.4423704739401&lt;/D&gt;&lt;D xsi:type="xsd:double"&gt;12.6046532676397&lt;/D&gt;&lt;D xsi:type="xsd:double"&gt;11.3578883891835&lt;/D&gt;&lt;D xsi:type="xsd:double"&gt;11.7619187069586&lt;/D&gt;&lt;D xsi:type="xsd:double"&gt;12.1539471142693&lt;/D&gt;&lt;D xsi:type="xsd:double"&gt;13.0368501017886&lt;/D&gt;&lt;D xsi:type="xsd:double"&gt;12.5672486380294&lt;/D&gt;&lt;D xsi:type="xsd:double"&gt;12.3524359052386&lt;/D&gt;&lt;D xsi:type="xsd:double"&gt;10.7694282967063&lt;/D&gt;&lt;D xsi:type="xsd:double"&gt;11.1251432918779&lt;/D&gt;&lt;D xsi:type="xsd:double"&gt;10.192008183714&lt;/D&gt;&lt;D xsi:type="xsd:double"&gt;10.4613583340147&lt;/D&gt;&lt;D xsi:type="xsd:double"&gt;10.3305075428935&lt;/D&gt;&lt;D xsi:type="xsd:double"&gt;9.57814807671012&lt;/D&gt;&lt;D xsi:type="xsd:double"&gt;9.76023422883604&lt;/D&gt;&lt;D xsi:type="xsd:double"&gt;9.6925985542091&lt;/D&gt;&lt;D xsi:type="xsd:double"&gt;9.68830346016059&lt;/D&gt;&lt;D xsi:type="xsd:double"&gt;10.3028735575706&lt;/D&gt;&lt;D xsi:type="xsd:double"&gt;9.4427619623009&lt;/D&gt;&lt;D xsi:type="xsd:double"&gt;8.23133536641543&lt;/D&gt;&lt;D xsi:type="xsd:double"&gt;8.08050730357875&lt;/D&gt;&lt;D xsi:type="xsd:double"&gt;8.25370640418086&lt;/D&gt;&lt;D xsi:type="xsd:double"&gt;6.42680395095356&lt;/D&gt;&lt;D xsi:type="xsd:double"&gt;6.98389234731143&lt;/D&gt;&lt;D xsi:type="xsd:double"&gt;6.66416721119165&lt;/D&gt;&lt;D xsi:type="xsd:double"&gt;6.68416657933706&lt;/D&gt;&lt;D xsi:type="xsd:double"&gt;6.88654906003932&lt;/D&gt;&lt;D xsi:type="xsd:double"&gt;8.05876037431856&lt;/D&gt;&lt;D xsi:type="xsd:double"&gt;6.94974957471941&lt;/D&gt;&lt;D xsi:type="xsd:double"&gt;6.99429552617128&lt;/D&gt;&lt;D xsi:type="xsd:double"&gt;7.55186850406503&lt;/D&gt;&lt;D xsi:type="xsd:double"&gt;7.63515871111818&lt;/D&gt;&lt;D xsi:type="xsd:double"&gt;8.14741829335303&lt;/D&gt;&lt;D xsi:type="xsd:double"&gt;7.56116596371453&lt;/D&gt;&lt;D xsi:type="xsd:double"&gt;6.64234636561727&lt;/D&gt;&lt;D xsi:type="xsd:double"&gt;6.52833320507181&lt;/D&gt;&lt;D xsi:type="xsd:double"&gt;6.83939352297254&lt;/D&gt;&lt;D xsi:type="xsd:double"&gt;6.569750185204&lt;/D&gt;&lt;D xsi:type="xsd:double"&gt;6.87002953318434&lt;/D&gt;&lt;D xsi:type="xsd:double"&gt;7.0153753270864&lt;/D&gt;&lt;D xsi:type="xsd:double"&gt;6.98223118433169&lt;/D&gt;&lt;/FQL&gt;&lt;FQL&gt;&lt;Q&gt;EZA^FMA_PE(NTMA,-10AY,0,AM,"PORTAGG","MEANR")&lt;/Q&gt;&lt;R&gt;121&lt;/R&gt;&lt;C&gt;1&lt;/C&gt;&lt;D xsi:type="xsd:double"&gt;14.3684549305908&lt;/D&gt;&lt;D xsi:type="xsd:double"&gt;14.1189815426904&lt;/D&gt;&lt;D xsi:type="xsd:double"&gt;14.4548160214336&lt;/D&gt;&lt;D xsi:type="xsd:double"&gt;14.6528571391024&lt;/D&gt;&lt;D xsi:type="xsd:double"&gt;15.2139216325728&lt;/D&gt;&lt;D xsi:type="xsd:double"&gt;15.2338146965645&lt;/D&gt;&lt;D xsi:type="xsd:double"&gt;14.4787703410639&lt;/D&gt;&lt;D xsi:type="xsd:double"&gt;14.5976338135738&lt;/D&gt;&lt;D xsi:type="xsd:double"&gt;15.0927039831895&lt;/D&gt;&lt;D xsi:type="xsd:double"&gt;15.5616488851931&lt;/D&gt;&lt;D xsi:type="xsd:double"&gt;16.973794441273&lt;/D&gt;&lt;D xsi:type="xsd:double"&gt;16.895802477581&lt;/D&gt;&lt;D xsi:type="xsd:double"&gt;16.7301653888529&lt;/D&gt;&lt;D xsi:type="xsd:double"&gt;17.925747884743&lt;/D&gt;&lt;D xsi:type="xsd:double"&gt;16.4239447690438&lt;/D&gt;&lt;D xsi:type="xsd:double"&gt;16.3825299806463&lt;/D&gt;&lt;D xsi:type="xsd:double"&gt;15.6062036602995&lt;/D&gt;&lt;D xsi:type="xsd:double"&gt;15.247262798519&lt;/D&gt;&lt;D xsi:type="xsd:double"&gt;14.6397178185814&lt;/D&gt;&lt;D xsi:type="xsd:double"&gt;15.999685599607&lt;/D&gt;&lt;D xsi:type="xsd:double"&gt;15.2017752318967&lt;/D&gt;&lt;D xsi:type="xsd:double"&gt;14.7526084155173&lt;/D&gt;&lt;D xsi:type="xsd:double"&gt;13.8497713541476&lt;/D&gt;&lt;D xsi:type="xsd:double"&gt;13.9204506551298&lt;/D&gt;&lt;D xsi:type="xsd:double"&gt;14.6885254862819&lt;/D&gt;&lt;D xsi:type="xsd:double"&gt;15.2447477010596&lt;/D&gt;&lt;D xsi:type="xsd:double"&gt;14.5717027947484&lt;/D&gt;&lt;D xsi:type="xsd:double"&gt;14.1410845475181&lt;/D&gt;&lt;D xsi:type="xsd:double"&gt;15.4660971565026&lt;/D&gt;&lt;D xsi:type="xsd:double"&gt;15.4766806062634&lt;/D&gt;&lt;D xsi:type="xsd:double"&gt;14.9319989092419&lt;/D&gt;&lt;D xsi:type="xsd:double"&gt;14.5721088653848&lt;/D&gt;&lt;D xsi:type="xsd:double"&gt;14.1123787924206&lt;/D&gt;&lt;D xsi:type="xsd:double"&gt;14.4292453679452&lt;/D&gt;&lt;D xsi:type="xsd:double"&gt;14.9251011472753&lt;/D&gt;&lt;D xsi:type="xsd:double"&gt;15.2309953297831&lt;/D&gt;&lt;D xsi:type="xsd:double"&gt;16.0326180310418&lt;/D&gt;&lt;D xsi:type="xsd:double"&gt;16.2079834669641&lt;/D&gt;&lt;D xsi:type="xsd:double"&gt;16.3649060635767&lt;/D&gt;&lt;D xsi:type="xsd:double"&gt;15.077997216786&lt;/D&gt;&lt;D xsi:type="xsd:double"&gt;15.8905121285706&lt;/D&gt;&lt;D xsi:type="xsd:double"&gt;16.0347410514084&lt;/D&gt;&lt;D xsi:type="xsd:double"&gt;14.6907446480719&lt;/D&gt;&lt;D xsi:type="xsd:double"&gt;15.364837014383&lt;/D&gt;&lt;D xsi:type="xsd:double"&gt;15.9024189500655&lt;/D&gt;&lt;D xsi:type="xsd:double"&gt;15.0809028859714&lt;/D&gt;&lt;D xsi:type="xsd:double"&gt;15.7137537547714&lt;/D&gt;&lt;D xsi:type="xsd:double"&gt;15.1469102530475&lt;/D&gt;&lt;D xsi:type="xsd:double"&gt;14.9500890471703&lt;/D&gt;&lt;D xsi:type="xsd:double"&gt;15.1086008358765&lt;/D&gt;&lt;D xsi:type="xsd:double"&gt;14.5901498775763&lt;/D&gt;&lt;D xsi:type="xsd:double"&gt;13.7284028843805&lt;/D&gt;&lt;D xsi:type="xsd:double"&gt;14.0109865196795&lt;/D&gt;&lt;D xsi:type="xsd:double"&gt;14.4184967790519&lt;/D&gt;&lt;D xsi:type="xsd:double"&gt;12.9641923736685&lt;/D&gt;&lt;D xsi:type="xsd:double"&gt;11.6298321227094&lt;/D&gt;&lt;D xsi:type="xsd:double"&gt;12.5617977050051&lt;/D&gt;&lt;D xsi:type="xsd:double"&gt;12.5835452483243&lt;/D&gt;&lt;D xsi:type="xsd:double"&gt;13.0282783423023&lt;/D&gt;&lt;D xsi:type="xsd:double"&gt;13.1750013682846&lt;/D&gt;&lt;D xsi:type="xsd:double"&gt;12.7652347680044&lt;/D&gt;&lt;D xsi:type="xsd:double"&gt;13.7003044740387&lt;/D&gt;&lt;D xsi:type="xsd:double"&gt;12.2799297175386&lt;/D&gt;&lt;D xsi:type="xsd:double"&gt;13.2377192865115&lt;/D&gt;&lt;D xsi:type="xsd:double"&gt;12.8231769789259&lt;/D&gt;&lt;D xsi:type="xsd:double"&gt;11.7238065230491&lt;/D&gt;&lt;D xsi:type="xsd:double"&gt;11.6757942570975&lt;/D&gt;&lt;D xsi:type="xsd:double"&gt;11.7218356801504&lt;/D&gt;&lt;D xsi:type="xsd:double"&gt;12.2367387618157&lt;/D&gt;&lt;D xsi:type="xsd:double"&gt;12.4560755908235&lt;/D&gt;&lt;D xsi:type="xsd:</t>
        </r>
      </text>
    </comment>
    <comment ref="A15" authorId="0" shapeId="0" xr:uid="{A42964A2-A934-4AE0-890C-CDE567473421}">
      <text>
        <r>
          <rPr>
            <b/>
            <sz val="9"/>
            <color indexed="81"/>
            <rFont val="Tahoma"/>
            <family val="2"/>
          </rPr>
          <t>double"&gt;11.5474645397576&lt;/D&gt;&lt;D xsi:type="xsd:double"&gt;10.4805770724636&lt;/D&gt;&lt;D xsi:type="xsd:double"&gt;8.15865553917761&lt;/D&gt;&lt;D xsi:type="xsd:double"&gt;10.3052389673004&lt;/D&gt;&lt;D xsi:type="xsd:double"&gt;10.9000649655686&lt;/D&gt;&lt;D xsi:type="xsd:double"&gt;11.2194111192764&lt;/D&gt;&lt;D xsi:type="xsd:double"&gt;12.0123535913281&lt;/D&gt;&lt;D xsi:type="xsd:double"&gt;11.2593789463378&lt;/D&gt;&lt;D xsi:type="xsd:double"&gt;10.4348817157714&lt;/D&gt;&lt;D xsi:type="xsd:double"&gt;9.94634204834666&lt;/D&gt;&lt;D xsi:type="xsd:double"&gt;10.0941593489521&lt;/D&gt;&lt;D xsi:type="xsd:double"&gt;9.76210883252081&lt;/D&gt;&lt;D xsi:type="xsd:double"&gt;10.0113275614462&lt;/D&gt;&lt;D xsi:type="xsd:double"&gt;10.0332236641992&lt;/D&gt;&lt;D xsi:type="xsd:double"&gt;10.0693660933569&lt;/D&gt;&lt;D xsi:type="xsd:double"&gt;9.67567164109542&lt;/D&gt;&lt;D xsi:type="xsd:double"&gt;10.1731071036415&lt;/D&gt;&lt;D xsi:type="xsd:double"&gt;9.38568995194762&lt;/D&gt;&lt;D xsi:type="xsd:double"&gt;9.31245776505218&lt;/D&gt;&lt;D xsi:type="xsd:double"&gt;8.93632741978087&lt;/D&gt;&lt;D xsi:type="xsd:double"&gt;9.24165843674687&lt;/D&gt;&lt;D xsi:type="xsd:double"&gt;9.47331584756138&lt;/D&gt;&lt;D xsi:type="xsd:double"&gt;8.99923879527044&lt;/D&gt;&lt;D xsi:type="xsd:double"&gt;9.68036515325782&lt;/D&gt;&lt;D xsi:type="xsd:double"&gt;9.51665535141395&lt;/D&gt;&lt;D xsi:type="xsd:double"&gt;10.1060610143583&lt;/D&gt;&lt;D xsi:type="xsd:double"&gt;9.83224028726074&lt;/D&gt;&lt;D xsi:type="xsd:double"&gt;9.25440326976689&lt;/D&gt;&lt;D xsi:type="xsd:double"&gt;9.03830794284779&lt;/D&gt;&lt;D xsi:type="xsd:double"&gt;8.72697626579007&lt;/D&gt;&lt;D xsi:type="xsd:double"&gt;8.84285272627438&lt;/D&gt;&lt;D xsi:type="xsd:double"&gt;8.78679171204052&lt;/D&gt;&lt;D xsi:type="xsd:double"&gt;7.81706066647324&lt;/D&gt;&lt;D xsi:type="xsd:double"&gt;8.34204005105861&lt;/D&gt;&lt;D xsi:type="xsd:double"&gt;9.17445627114845&lt;/D&gt;&lt;D xsi:type="xsd:double"&gt;8.96345604588535&lt;/D&gt;&lt;D xsi:type="xsd:double"&gt;9.48188962880999&lt;/D&gt;&lt;D xsi:type="xsd:double"&gt;8.88444383173098&lt;/D&gt;&lt;D xsi:type="xsd:double"&gt;8.96717735284423&lt;/D&gt;&lt;D xsi:type="xsd:double"&gt;9.14531746164451&lt;/D&gt;&lt;D xsi:type="xsd:double"&gt;8.63384007118773&lt;/D&gt;&lt;D xsi:type="xsd:double"&gt;9.31605248152392&lt;/D&gt;&lt;D xsi:type="xsd:double"&gt;10.1767039381119&lt;/D&gt;&lt;D xsi:type="xsd:double"&gt;9.67182435398714&lt;/D&gt;&lt;D xsi:type="xsd:double"&gt;9.29464088884708&lt;/D&gt;&lt;D xsi:type="xsd:double"&gt;9.06369758767275&lt;/D&gt;&lt;D xsi:type="xsd:double"&gt;9.85456577994037&lt;/D&gt;&lt;D xsi:type="xsd:double"&gt;9.98775093658614&lt;/D&gt;&lt;D xsi:type="xsd:double"&gt;9.66313178708666&lt;/D&gt;&lt;D xsi:type="xsd:double"&gt;9.19857940442835&lt;/D&gt;&lt;D xsi:type="xsd:double"&gt;9.34275948852077&lt;/D&gt;&lt;/FQL&gt;&lt;FQL&gt;&lt;Q&gt;EWZ^FMA_PE(NTMA,-10AY,0,AM,"PORTAGG","MEANR")&lt;/Q&gt;&lt;R&gt;121&lt;/R&gt;&lt;C&gt;1&lt;/C&gt;&lt;D xsi:type="xsd:double"&gt;10.4844227625967&lt;/D&gt;&lt;D xsi:type="xsd:double"&gt;10.8101792583126&lt;/D&gt;&lt;D xsi:type="xsd:double"&gt;10.9214632693344&lt;/D&gt;&lt;D xsi:type="xsd:double"&gt;11.2424170184555&lt;/D&gt;&lt;D xsi:type="xsd:double"&gt;11.8939444610398&lt;/D&gt;&lt;D xsi:type="xsd:double"&gt;12.4675108904461&lt;/D&gt;&lt;D xsi:type="xsd:double"&gt;11.847686290494&lt;/D&gt;&lt;D xsi:type="xsd:double"&gt;11.1285343208634&lt;/D&gt;&lt;D xsi:type="xsd:double"&gt;11.6293869769987&lt;/D&gt;&lt;D xsi:type="xsd:double"&gt;11.1068814423898&lt;/D&gt;&lt;D xsi:type="xsd:double"&gt;11.1489976025594&lt;/D&gt;&lt;D xsi:type="xsd:double"&gt;12.4040620489982&lt;/D&gt;&lt;D xsi:type="xsd:double"&gt;12.5057546127547&lt;/D&gt;&lt;D xsi:type="xsd:double"&gt;14.1976444057731&lt;/D&gt;&lt;D xsi:type="xsd:double"&gt;13.5281598665003&lt;/D&gt;&lt;D xsi:type="xsd:double"&gt;13.2651542617249&lt;/D&gt;&lt;D xsi:type="xsd:double"&gt;12.1160996684132&lt;/D&gt;&lt;D xsi:type="xsd:double"&gt;11.2608298473955&lt;/D&gt;&lt;D xsi:type="xsd:double"&gt;10.4799074770391&lt;/D&gt;&lt;D xsi:type="xsd:double"&gt;11.0906489329711&lt;/D&gt;&lt;D xsi:type="xsd:double"&gt;10.7799224034055&lt;/D&gt;&lt;D xsi:type="xsd:double"&gt;10.445281664659&lt;/D&gt;&lt;D xsi:type="xsd:double"&gt;9.84867487255427&lt;/D&gt;&lt;D xsi:type="xsd:double"&gt;10.9444823607844&lt;/D&gt;&lt;D xsi:type="xsd:double"&gt;13.6383224192902&lt;/D&gt;&lt;D xsi:type="xsd:double"&gt;13.7631074606959&lt;/D&gt;&lt;D xsi:type="xsd:double"&gt;12.1038566696463&lt;/D&gt;&lt;D xsi:type="xsd:double"&gt;12.1779539730083&lt;/D&gt;&lt;D xsi:type="xsd:double"&gt;13.5177839730999&lt;/D&gt;&lt;D xsi:type="xsd:double"&gt;13.6667562694684&lt;/D&gt;&lt;D xsi:type="xsd:double"&gt;13.882120581018&lt;/D&gt;&lt;D xsi:type="xsd:double"&gt;14.9320484732706&lt;/D&gt;&lt;D xsi:type="xsd:double"&gt;13.8889082411997&lt;/D&gt;&lt;D xsi:type="xsd:double"&gt;12.628745256042&lt;/D&gt;&lt;D xsi:type="xsd:double"&gt;13.4410623451278&lt;/D&gt;&lt;D xsi:type="xsd:double"&gt;13.4842583906091&lt;/D&gt;&lt;D xsi:type="xsd:double"&gt;12.7151475472601&lt;/D&gt;&lt;D xsi:type="xsd:double"&gt;12.7270796389791&lt;/D&gt;&lt;D xsi:type="xsd:double"&gt;12.3598386098548&lt;/D&gt;&lt;D xsi:type="xsd:double"&gt;11.8177527577274&lt;/D&gt;&lt;D xsi:type="xsd:double"&gt;12.3657284531973&lt;/D&gt;&lt;D xsi:type="xsd:double"&gt;13.395583027505&lt;/D&gt;&lt;D xsi:type="xsd:double"&gt;13.6136745005199&lt;/D&gt;&lt;D xsi:type="xsd:double"&gt;13.7444778607068&lt;/D&gt;&lt;D xsi:type="xsd:double"&gt;13.2247078095016&lt;/D&gt;&lt;D xsi:type="xsd:double"&gt;13.4914515836173&lt;/D&gt;&lt;D xsi:type="xsd:double"&gt;14.3108041255717&lt;/D&gt;&lt;D xsi:type="xsd:double"&gt;13.4644442279864&lt;/D&gt;&lt;D xsi:type="xsd:double"&gt;12.3919034342783&lt;/D&gt;&lt;D xsi:type="xsd:double"&gt;12.8838545775823&lt;/D&gt;&lt;D xsi:type="xsd:double"&gt;11.4726101658917&lt;/D&gt;&lt;D xsi:type="xsd:double"&gt;10.4058777351267&lt;/D&gt;&lt;D xsi:type="xsd:double"&gt;11.2722510635382&lt;/D&gt;&lt;D xsi:type="xsd:double"&gt;10.7550690651564&lt;/D&gt;&lt;D xsi:type="xsd:double"&gt;10.6241946564351&lt;/D&gt;&lt;D xsi:type="xsd:double"&gt;11.3534727340547&lt;/D&gt;&lt;D xsi:type="xsd:double"&gt;11.622791089278&lt;/D&gt;&lt;D xsi:type="xsd:double"&gt;11.478256187115&lt;/D&gt;&lt;D xsi:type="xsd:double"&gt;12.9855600688717&lt;/D&gt;&lt;D xsi:type="xsd:double"&gt;12.4622173131517&lt;/D&gt;&lt;D xsi:type="xsd:double"&gt;11.9291520262276&lt;/D&gt;&lt;D xsi:type="xsd:double"&gt;11.6534519650268&lt;/D&gt;&lt;D xsi:type="xsd:double"&gt;11.8555606187797&lt;/D&gt;&lt;D xsi:type="xsd:double"&gt;12.2198799208295&lt;/D&gt;&lt;D xsi:type="xsd:double"&gt;12.7301989678047&lt;/D&gt;&lt;D xsi:type="xsd:double"&gt;12.1449805552456&lt;/D&gt;&lt;D xsi:type="xsd:double"&gt;13.04148204294&lt;/D&gt;&lt;D xsi:type="xsd:double"&gt;13.5536441893941&lt;/D&gt;&lt;D xsi:type="xsd:double"&gt;13.4503628769808&lt;/D&gt;&lt;D xsi:type="xsd:double"&gt;14.4832300293233&lt;/D&gt;&lt;D xsi:type="xsd:double"&gt;14.2747119772907&lt;/D&gt;&lt;D xsi:type="xsd:double"&gt;12.8882226431965&lt;/D&gt;&lt;D xsi:type="xsd:double"&gt;10.4979154473962&lt;/D&gt;&lt;D xsi:type="xsd:double"&gt;13.1087963151373&lt;/D&gt;&lt;D xsi:type="xsd:double"&gt;16.7492194264533&lt;/D&gt;&lt;D xsi:type="xsd:double"&gt;17.8075985961256&lt;/D&gt;&lt;D xsi:type="xsd:double"&gt;25.4996219975451&lt;/D&gt;&lt;D xsi:type="xsd:double"&gt;23.4715342658245&lt;/D&gt;&lt;D xsi:type="xsd:double"&gt;17.2830996848439&lt;/D&gt;&lt;D xsi:type="xsd:double"&gt;15.3187245057233&lt;/D&gt;&lt;D xsi:type="xsd:double"&gt;14.5421896228592&lt;/D&gt;&lt;D xsi:type="xsd:double"&gt;12.9336105111213&lt;/D&gt;&lt;D xsi:type="xsd:double"&gt;11.554388349661&lt;/D&gt;&lt;D xsi:type="xsd:double"&gt;9.86034198723988&lt;/D&gt;&lt;D xsi:type="xsd:double"&gt;9.3971200357976&lt;/D&gt;&lt;D xsi:type="xsd:double"&gt;8.974279032708&lt;/D&gt;&lt;D xsi:type="xsd:double"&gt;9.18306042693294&lt;/D&gt;&lt;D xsi:type="xsd:double"&gt;9.17092048053485&lt;/D&gt;&lt;D xsi:type="xsd:double"&gt;8.48987773929353&lt;/D&gt;&lt;D xsi:type="xsd:double"&gt;7.92875463485485&lt;/D&gt;&lt;D xsi:type="xsd:double"&gt;7.47282927417679&lt;/D&gt;&lt;D xsi:type="xsd:double"&gt;7.4462549512217&lt;/D&gt;&lt;D xsi:type="xsd:double"&gt;7.32928455582684&lt;/D&gt;&lt;D xsi:type="xsd:double"&gt;7.7299068755602&lt;/D&gt;&lt;D xsi:type="xsd:double"&gt;8.15706261117692&lt;/D&gt;&lt;D xsi:type="xsd:double"&gt;8.10902728464513&lt;/D&gt;&lt;D xsi:type="xsd:double"&gt;7.83609829171554&lt;/D&gt;&lt;D xsi:type="xsd:double"&gt;6.73710857428698&lt;/D&gt;&lt;D xsi:type="xsd:double"&gt;6.75343751990307&lt;/D&gt;&lt;D xsi:type="xsd:double"&gt;5.97480703001105&lt;/D&gt;&lt;D xsi:type="xsd:double"&gt;6.06648337908522&lt;/D&gt;&lt;D xsi:type="xsd:double"&gt;6.48182941791334&lt;/D&gt;&lt;D xsi:type="xsd:double"&gt;6.43979642932566&lt;/D&gt;&lt;D xsi:type="xsd:double"&gt;6.92012523527709&lt;/D&gt;&lt;D xsi:type="xsd:double"&gt;6.61467096040453&lt;/D&gt;&lt;D xsi:type="xsd:double"&gt;7.02424382550994&lt;/D&gt;&lt;D xsi:type="xsd:double"&gt;7.1559789219382&lt;/D&gt;&lt;D xsi:type="xsd:double"&gt;6.80430035337689&lt;/D&gt;&lt;D xsi:type="xsd:double"&gt;6.46268919108302&lt;/D&gt;&lt;D xsi:type="xsd:double"&gt;6.79032468991852&lt;/D&gt;&lt;D xsi:type="xsd:double"&gt;7.15527197633456&lt;/D&gt;&lt;D xsi:type="xsd:double"&gt;7.76360419501309&lt;/D&gt;&lt;D xsi:type="xsd:double"&gt;8.19324777879668&lt;/D&gt;&lt;D xsi:type="xsd:double"&gt;7.90882752200495&lt;/D&gt;&lt;D xsi:type="xsd:double"&gt;7.66723381265992&lt;/D&gt;&lt;D xsi:type="xsd:double"&gt;7.18158589622592&lt;/D&gt;&lt;D xsi:type="xsd:double"&gt;7.77589403546282&lt;/D&gt;&lt;D xsi:type="xsd:double"&gt;8.00163227495858&lt;/D&gt;&lt;D xsi:type="xsd:double"&gt;7.78546249276587&lt;/D&gt;&lt;D xsi:type="xsd:double"&gt;7.9532892915382&lt;/D&gt;&lt;D xsi:type="xsd:double"&gt;7.71709128362198&lt;/D&gt;&lt;/FQL&gt;&lt;FQL&gt;&lt;Q&gt;EWY^FMA_PE(NTMA,-10AY,0,AM,"PORTAGG","MEANR")&lt;/Q&gt;&lt;R&gt;121&lt;/R&gt;&lt;C&gt;1&lt;/C&gt;&lt;D xsi:type="xsd:double"&gt;9.31162789882854&lt;/D&gt;&lt;D xsi:type="xsd:double"&gt;9.30231716555386&lt;/D&gt;&lt;D xsi:type="xsd:double"&gt;9.61173553371853&lt;/D&gt;&lt;D xsi:type="xsd:double"&gt;9.60297539689895&lt;/D&gt;&lt;D xsi:type="xsd:double"&gt;10.1126088564808&lt;/D&gt;&lt;D xsi:type="xsd:double"&gt;10.3264797708104&lt;/D&gt;&lt;D xsi:type="xsd:double"&gt;10.2539998449008&lt;/D&gt;&lt;D xsi:type="xsd:double"&gt;9.37498629608428&lt;/D&gt;&lt;D xsi:type="xsd:double"&gt;9.8870192086381&lt;/D&gt;&lt;D xsi:type="xsd:double"&gt;9.6932128064491&lt;/D&gt;&lt;D xsi:type="xsd:double"&gt;9.79460040863973&lt;/D&gt;&lt;D xsi:type="xsd:double"&gt;9.85450697972138&lt;/D&gt;&lt;D xsi:type="xsd:double"&gt;9.92890662274005&lt;/D&gt;&lt;D xsi:type="xsd:double"&gt;10.2544336293508&lt;/D&gt;&lt;D xsi:type="xsd:double"&gt;9.77687296599119&lt;/D&gt;&lt;D xsi:type="xsd:double"&gt;9.69525412349939&lt;/D&gt;&lt;D xsi:type="xsd:double"&gt;9.48705497936003&lt;/D&gt;&lt;D xsi:type="xsd:double"&gt;9.26759272318893&lt;/D&gt;&lt;D xsi:type="xsd:double"&gt;9.44278698433545&lt;/D&gt;&lt;D xsi:type="xsd:double"&gt;10.3332157607382&lt;/D&gt;&lt;D xsi:type="xsd:double"&gt;10.3187575813941&lt;/D&gt;&lt;D xsi:type="xsd:double"&gt;10.0054514208824&lt;/D&gt;&lt;D xsi:type="xsd:double"&gt;10.2315674958751&lt;/D&gt;&lt;D xsi:type="xsd:double"&gt;10.2844998605884&lt;/D&gt;&lt;D xsi:type="xsd:double"&gt;10.6237385632093&lt;/D&gt;&lt;D xsi:type="xsd:double"&gt;10.2144536536064&lt;/D&gt;&lt;D xsi:type="xsd:double"&gt;9.93198925406516&lt;/D&gt;&lt;D xsi:type="xsd:double"&gt;9.73929607798161&lt;/D&gt;&lt;D xsi:type="xsd:double"&gt;9.96018147754644&lt;/D&gt;&lt;D xsi:type="xsd:double"&gt;10.0311093419683&lt;/D&gt;&lt;D xsi:type="xsd:double"&gt;10.0833781668949&lt;/D&gt;&lt;D xsi:type="xsd:double"&gt;9.90834342830003&lt;/D&gt;&lt;D xsi:type="xsd:double"&gt;9.6588865227703&lt;/D&gt;&lt;D xsi:type="xsd:double"&gt;9.70146007508897&lt;/D&gt;&lt;D xsi:type="xsd:double"&gt;9.58451766003526&lt;/D&gt;&lt;D xsi:type="xsd:double"&gt;9.43555790460964&lt;/D&gt;&lt;D xsi:type="xsd:double"&gt;9.53348558170992&lt;/D&gt;&lt;D xsi:type="xsd:double"&gt;9.0251066861339&lt;/D&gt;&lt;D xsi:type="xsd:double"&gt;9.61116199746942&lt;/D&gt;&lt;D xsi:type="xsd:double"&gt;9.54467778434029&lt;/D&gt;&lt;D xsi:type="xsd:double"&gt;9.38288868645594&lt;/D&gt;&lt;D xsi:type="xsd:double"&gt;9.13541577216713&lt;/D&gt;&lt;D xsi:type="xsd:double"&gt;9.12758331650416&lt;/D&gt;&lt;D xsi:type="xsd:double"&gt;9.3960549268031&lt;/D&gt;&lt;D xsi:type="xsd:double"&gt;9.243592394757&lt;/D&gt;&lt;D xsi:type="xsd:double"&gt;9.09281353314228&lt;/D&gt;&lt;D xsi:type="xsd:double"&gt;9.40566718352965&lt;/D&gt;&lt;D xsi:type="xsd:double"&gt;8.98385337111577&lt;/D&gt;&lt;D xsi:type="xsd:double"&gt;8.87035789161346&lt;/D&gt;&lt;D xsi:type="xsd:double"&gt;8.97706045911289&lt;/D&gt;&lt;D xsi:type="xsd:double"&gt;8.84772886823141&lt;/D&gt;&lt;D xsi:type="xsd:double"&gt;8.33016550298122&lt;/D&gt;&lt;D xsi:type="xsd:double"&gt;8.32784810176448&lt;/D&gt;&lt;D xsi:type="xsd:double"&gt;8.3093680766456&lt;/D&gt;&lt;D xsi:type="xsd:double"&gt;8.43019039811309&lt;/D&gt;&lt;D xsi:type="xsd:double"&gt;7.54685311588463&lt;/D&gt;&lt;D xsi:type="xsd:double"&gt;7.99715680328575&lt;/D&gt;&lt;D xsi:type="xsd:double"&gt;8.23661815374156&lt;/D&gt;&lt;D xsi:type="xsd:double"&gt;9.67982334321663&lt;/D&gt;&lt;D xsi:type="xsd:double"&gt;10.3162578287691&lt;/D&gt;&lt;D xsi:type="xsd:double"&gt;10.5016216818189&lt;/D&gt;&lt;D xsi:type="xsd:double"&gt;11.0972127404674&lt;/D&gt;&lt;D xsi:type="xsd:double"&gt;10.5430035629974&lt;/D&gt;&lt;D xsi:type="xsd:double"&gt;11.2676940381793&lt;/D&gt;&lt;D xsi:type="xsd:double"&gt;11.1974663684525&lt;/D&gt;&lt;D xsi:type="xsd:double"&gt;10.4691506440294&lt;/D&gt;&lt;D xsi:type="xsd:double"&gt;10.921774222034&lt;/D&gt;&lt;D xsi:type="xsd:double"&gt;11.2179290793552&lt;/D&gt;&lt;D xsi:type="xsd:double"&gt;11.2624231812947&lt;/D&gt;&lt;D xsi:type="xsd:double"&gt;11.4145939488846&lt;/D&gt;&lt;D xsi:type="xsd:double"&gt;11.1075320830088&lt;/D&gt;&lt;D xsi:type="xsd:double"&gt;10.2069272384898&lt;/D&gt;&lt;D xsi:type="xsd:double"&gt;9.13910916153433&lt;/D&gt;&lt;D xsi:type="xsd:double"&gt;11.332351565601&lt;/D&gt;&lt;D xsi:type="xsd:double"&gt;12.1348622069083&lt;/D&gt;&lt;D xsi:type="xsd:double"&gt;12.5821795282989&lt;/D&gt;&lt;D xsi:type="xsd:double"&gt;12.7104248713134&lt;/D&gt;&lt;D xsi:type="xsd:double"&gt;13.0033057740033&lt;/D&gt;&lt;D xsi:type="xsd:double"&gt;12.2719569229154&lt;/D&gt;&lt;D xsi:type="xsd:double"&gt;11.8721863190328&lt;/D&gt;&lt;D xsi:type="xsd:double"&gt;12.8622523273681&lt;/D&gt;&lt;D xsi:type="xsd:double"&gt;13.1427529822771&lt;/D&gt;&lt;D xsi:type="xsd:double"&gt;14.0357746782732&lt;/D&gt;&lt;D xsi:type="xsd:double"&gt;13.3076501163872&lt;/D&gt;&lt;D xsi:type="xsd:double"&gt;13.0177635504898&lt;/D&gt;&lt;D xsi:type="xsd:double"&gt;12.5138037069801&lt;/D&gt;&lt;D xsi:type="xsd:double"&gt;11.1573430446783&lt;/D&gt;&lt;D xsi:type="xsd:double"&gt;11.3568201315493&lt;/D&gt;&lt;D xsi:type="xsd:double"&gt;10.7297655162396&lt;/D&gt;&lt;D xsi:type="xsd:double"&gt;10.192298452117&lt;/D&gt;&lt;D xsi:type="xsd:double"&gt;10.15790575898&lt;/D&gt;&lt;D xsi:type="xsd:double"&gt;10.0852304416935&lt;/D&gt;&lt;D xsi:type="xsd:double"&gt;9.93375842244489&lt;/D&gt;&lt;D xsi:type="xsd:double"&gt;10.3826581259441&lt;/D&gt;&lt;D xsi:type="xsd:double"&gt;9.0969297899021&lt;/D&gt;&lt;D xsi:type="xsd:double"&gt;9.38372246156642&lt;/D&gt;&lt;D xsi:type="xsd:double"&gt;9.31633102191635&lt;/D&gt;&lt;D xsi:type="xsd:double"&gt;8.90801454450593&lt;/D&gt;&lt;D xsi:type="xsd:double"&gt;8.84174825129121&lt;/D&gt;&lt;D xsi:type="xsd:double"&gt;8.33197811155606&lt;/D&gt;&lt;D xsi:type="xsd:double"&gt;8.63840971276976&lt;/D&gt;&lt;D xsi:type="xsd:double"&gt;8.71624407420018&lt;/D&gt;&lt;D xsi:type="xsd:double"&gt;8.12659613704868&lt;/D&gt;&lt;D xsi:type="xsd:double"&gt;9.6076445463514&lt;/D&gt;&lt;D xsi:type="xsd:double"&gt;10.5142864927198&lt;/D&gt;&lt;D xsi:type="xsd:double"&gt;10.523682610734&lt;/D&gt;&lt;D xsi:type="xsd:double"&gt;12.1348959594856&lt;/D&gt;&lt;D xsi:type="xsd:double"&gt;12.6533977350843&lt;/D&gt;&lt;D xsi:type="xsd:double"&gt;13.225976425799&lt;/D&gt;&lt;D xsi:type="xsd:double"&gt;13.3440252000531&lt;/D&gt;&lt;D xsi:type="xsd:double"&gt;12.9725893542403&lt;/D&gt;&lt;D xsi:type="xsd:double"&gt;12.1402720038139&lt;/D&gt;&lt;D xsi:type="xsd:double"&gt;12.0193725571355&lt;/D&gt;&lt;D xsi:type="xsd:double"&gt;11.0817025254715&lt;/D&gt;&lt;D xsi:type="xsd:double"&gt;10.5747616364033&lt;/D&gt;&lt;D xsi:type="xsd:double"&gt;9.65482992232827&lt;/D&gt;&lt;D xsi:type="xsd:double"&gt;10.2512023736619&lt;/D&gt;&lt;D xsi:type="xsd:double"&gt;10.4293985575146&lt;/D&gt;&lt;D xsi:type="xsd:double"&gt;9.62519814996212&lt;/D&gt;&lt;D xsi:type="xsd:double"&gt;10.3872307275976&lt;/D&gt;&lt;D xsi:type="xsd:double"&gt;10.7204848800286&lt;/D&gt;&lt;/FQL&gt;&lt;FQL&gt;&lt;Q&gt;EWW^FMA_PE(NTMA,-10AY,0,AM,"PORTAGG","MEANR")&lt;/Q&gt;&lt;R&gt;121&lt;/R&gt;&lt;C&gt;1&lt;/C&gt;&lt;D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xsi:type="xsd:double"&gt;16.6600212000288&lt;/D&gt;&lt;D xsi:type="xsd:double"&gt;17.6069587228401&lt;/D&gt;&lt;D xsi:type="xsd:double"&gt;18.5651493502862&lt;/D&gt;&lt;D xsi:type="xsd:double"&gt;19.4745245383749&lt;/D&gt;&lt;D xsi:type="xsd:double"&gt;19.2684123083504&lt;/D&gt;&lt;D xsi:type="xsd:double"&gt;18.0305284086266&lt;/D&gt;&lt;D xsi:type="xsd:double"&gt;18.4820604182099&lt;/D&gt;&lt;D xsi:type="xsd:double"&gt;18.423170247326&lt;/D&gt;&lt;D xsi:type="xsd:double"&gt;18.0838102567477&lt;/D&gt;&lt;D xsi:type="xsd:double"&gt;18.1305147713206&lt;/D&gt;&lt;D xsi:type="xsd:double"&gt;16.6593521989137&lt;/D&gt;&lt;D xsi:type="xsd:double"&gt;16.1277863134586&lt;/D&gt;&lt;D xsi:type="xsd:double"&gt;16.495710208372&lt;/D&gt;&lt;D xsi:type="xsd:double"&gt;16.3488453232643&lt;/D&gt;&lt;D xsi:type="xsd:double"&gt;17.3023137546744&lt;/D&gt;&lt;D xsi:type="xsd:double"&gt;16.7907752910439&lt;/D&gt;&lt;D xsi:type="xsd:double"&gt;16.6657365437143&lt;/D&gt;&lt;D xsi:type="xsd:double"&gt;16.5367680514803&lt;/D&gt;&lt;D xsi:type="xsd:double"&gt;17.4087848965597&lt;/D&gt;&lt;D xsi:type="xsd:double"&gt;17.163431345528&lt;/D&gt;&lt;D xsi:type="xsd:double"&gt;16.6543997041967&lt;/D&gt;&lt;D xsi:type="xsd:double"&gt;16.0625409741118&lt;/D&gt;&lt;D xsi:type="xsd:double"&gt;15.5214806966427&lt;/D&gt;&lt;D xsi:type="xsd:double"&gt;15.8094780451366&lt;/D&gt;&lt;D xsi:type="xsd:double"&gt;16.4004033871537&lt;/D&gt;&lt;D xsi:type="xsd:double"&gt;15.3587816477678&lt;/D&gt;&lt;D xsi:type="xsd:double"&gt;14.8803679822121&lt;/D&gt;&lt;D xsi:type="xsd:double"&gt;15.5073539927887&lt;/D&gt;&lt;D xsi:type="xsd:double"&gt;14.3645506281839&lt;/D&gt;&lt;D xsi:type="xsd:double"&gt;14.9332593374906&lt;/D&gt;&lt;D xsi:type="xsd:double"&gt;15.5973574211892&lt;/D&gt;&lt;D xsi:type="xsd:double"&gt;15.3784575801428&lt;/D&gt;&lt;D xsi:type="xsd:double"&gt;15.0579521412802&lt;/D&gt;&lt;D xsi:type="xsd:double"&gt;13.8893186024176&lt;/D&gt;&lt;D xsi:type="xsd:double"&gt;12.2691627256789&lt;/D&gt;&lt;D xsi:type="xsd:double"&gt;12.4106135292408&lt;/D&gt;&lt;D xsi:type="xsd:double"&gt;13.1405652708563&lt;/D&gt;&lt;D xsi:type="xsd:double"&gt;12.9155347525031&lt;/D&gt;&lt;D xsi:type="xsd:double"&gt;12.9230466512754&lt;/D&gt;&lt;D xsi:type="xsd:double"&gt;13.6505027209293&lt;/D&gt;&lt;D xsi:type="xsd:double"&gt;12.6431666192445&lt;/D&gt;&lt;D xsi:type="xsd:double"&gt;12.9305071230619&lt;/D&gt;&lt;D xsi:type="xsd:double"&gt;12.4592356414235&lt;/D&gt;&lt;D xsi:type="xsd:double"&gt;12.5924733756458&lt;/D&gt;&lt;D xsi:type="xsd:double"&gt;13.3320621870514&lt;/D&gt;&lt;D xsi:type="xsd:double"&gt;13.838128944791&lt;/D&gt;&lt;D xsi:type="xsd:double"&gt;13.5926281638043&lt;/D&gt;&lt;D xsi:type="xsd:double"&gt;14.0773167894797&lt;/D&gt;&lt;D xsi:type="xsd:double"&gt;14.2432244583941&lt;/D&gt;&lt;D xsi:type="xsd:double"&gt;13.0852643951892&lt;/D&gt;&lt;D xsi:type="xsd:double"&gt;10.4936077974852&lt;/D&gt;&lt;D xsi:type="xsd:double"&gt;12.7163378306371&lt;/D&gt;&lt;D xsi:type="xsd:double"&gt;15.3310582175235&lt;/D&gt;&lt;D xsi:type="xsd:double"&gt;16.8979540831166&lt;/D&gt;&lt;D xsi:type="xsd:double"&gt;17.1987385466075&lt;/D&gt;&lt;D xsi:type="xsd:double"&gt;16.6586956151167&lt;/D&gt;&lt;D xsi:type="xsd:double"&gt;15.3352050557921&lt;/D&gt;&lt;D xsi:type="xsd:double"&gt;14.358306754441&lt;/D&gt;&lt;D xsi:type="xsd:double"&gt;15.1288089044974&lt;/D&gt;&lt;D xsi:type="xsd:double"&gt;14.9410850084539&lt;/D&gt;&lt;D xsi:type="xsd:double"&gt;14.5643010468432&lt;/D&gt;&lt;D xsi:type="xsd:double"&gt;14.1540724895346&lt;/D&gt;&lt;D xsi:type="xsd:double"&gt;14.8306549386292&lt;/D&gt;&lt;D xsi:type="xsd:double"&gt;15.0447460984433&lt;/D&gt;&lt;D xsi:type="xsd:double"&gt;14.9984488316199&lt;/D&gt;&lt;D xsi:type="xsd:double"&gt;14.8994926756692&lt;/D&gt;&lt;D xsi:type="xsd:double"&gt;14.5790657908464&lt;/D&gt;&lt;D xsi:type="xsd:double"&gt;14.6538177329572&lt;/D&gt;&lt;D xsi:type="xsd:double"&gt;13.8008452899368&lt;/D&gt;&lt;D xsi:type="xsd:double"&gt;13.8425767841945&lt;/D&gt;&lt;D xsi:type="xsd:double"&gt;12.8429891320422&lt;/D&gt;&lt;D xsi:type="xsd:double"&gt;13.9188026996312&lt;/D&gt;&lt;D xsi:type="xsd:double"&gt;13.0986705959058&lt;/D&gt;&lt;D xsi:type="xsd:double"&gt;13.6274112184376&lt;/D&gt;&lt;D xsi:type="xsd:double"&gt;14.0784541767035&lt;/D&gt;&lt;D xsi:type="xsd:double"&gt;13.1903429736942&lt;/D&gt;&lt;D xsi:type="xsd:double"&gt;12.9720628748386&lt;/D&gt;&lt;D xsi:type="xsd:double"&gt;11.8490661915583&lt;/D&gt;&lt;D xsi:type="xsd:double"&gt;11.7608268142702&lt;/D&gt;&lt;D xsi:type="xsd:double"&gt;11.4745717056234&lt;/D&gt;&lt;D xsi:type="xsd:double"&gt;11.1909126518388&lt;/D&gt;&lt;D xsi:type="xsd:double"&gt;12.069262119079&lt;/D&gt;&lt;D xsi:type="xsd:double"&gt;12.5136006821782&lt;/D&gt;&lt;D xsi:type="xsd:double"&gt;11.9720805210591&lt;/D&gt;&lt;D xsi:type="xsd:double"&gt;13.0694891266765&lt;/D&gt;&lt;D xsi:type="xsd:double"&gt;12.652043895043&lt;/D&gt;&lt;D xsi:type="xsd:double"&gt;12.539033152489&lt;/D&gt;&lt;D xsi:type="xsd:double"&gt;12.6365721037966&lt;/D&gt;&lt;D xsi:type="xsd:double"&gt;12.031712262653&lt;/D&gt;&lt;D xsi:type="xsd:double"&gt;11.7763212945493&lt;/D&gt;&lt;D xsi:type="xsd:double"&gt;12.151196239409&lt;/D&gt;&lt;D xsi:type="xsd:double"&gt;11.8058174131413&lt;/D&gt;&lt;D xsi:type="xsd:double"&gt;11.4392377901337&lt;/D&gt;&lt;D xsi:type="xsd:double"&gt;11.0286431560412&lt;/D&gt;&lt;D xsi:type="xsd:double"&gt;11.9456033896116&lt;/D&gt;&lt;D xsi:type="xsd:double"&gt;13.0105735993672&lt;/D&gt;&lt;D xsi:type="xsd:double"&gt;12.7960178597906&lt;/D&gt;&lt;D xsi:type="xsd:double"&gt;12.4417449864042&lt;/D&gt;&lt;D xsi:type="xsd:double"&gt;12.7020745851221&lt;/D&gt;&lt;/FQL&gt;&lt;FQL&gt;&lt;Q&gt;EWT^FMA_PE(NTMA,-10AY,0,AM,"PORTAGG","MEANR")&lt;/Q&gt;&lt;R&gt;121&lt;/R&gt;&lt;C&gt;1&lt;/C&gt;&lt;D xsi:type="xsd:double"&gt;14.4334096518272&lt;/D&gt;&lt;D xsi:type="xsd:double"&gt;14.2295784559627&lt;/D&gt;&lt;D xsi:type="xsd:double"&gt;14.3153015562258&lt;/D&gt;&lt;D xsi:type="xsd:double"&gt;14.4025669976173&lt;/D&gt;&lt;D xsi:type="xsd:double"&gt;14.0314936677077&lt;/D&gt;&lt;D xsi:type="xsd:double"&gt;13.9605489829025&lt;/D&gt;&lt;D xsi:type="xsd:double"&gt;13.0644195224531&lt;/D&gt;&lt;D xsi:type="xsd:double"&gt;12.8727785097602&lt;/D&gt;&lt;D xsi:type="xsd:double"&gt;13.2259063543011&lt;/D&gt;&lt;D xsi:type="xsd:double"&gt;13.0433948543575&lt;/D&gt;&lt;D xsi:type="xsd:double"&gt;12.9246552526148&lt;/D&gt;&lt;D xsi:type="xsd:double"&gt;12.8525949143028&lt;/D&gt;&lt;D xsi:type="xsd:double"&gt;12.4634713870907&lt;/D&gt;&lt;D xsi:type="xsd:double"&gt;13.2140798771161&lt;/D&gt;&lt;D xsi:type="xsd:double"&gt;12.9334866730283&lt;/D&gt;&lt;D xsi:type="xsd:double"&gt;12.7826574124464&lt;/D&gt;&lt;D xsi:type="xsd:double"&gt;11.7734973266402&lt;/D&gt;&lt;D xsi:type="xsd:double"&gt;11.2993691387169&lt;/D&gt;&lt;D xsi:type="xsd:double"&gt;11.4379946409795&lt;/D&gt;&lt;D xsi:type="xsd:double"&gt;12.1973575947356&lt;/D&gt;&lt;D xsi:type="xsd:double"&gt;11.9711092812208&lt;/D&gt;&lt;D xsi:type="xsd:double"&gt;11.8817802614317&lt;/D&gt;&lt;D xsi:type="xsd:double"&gt;11.3785852603357&lt;/D&gt;&lt;D xsi:type="xsd:double"&gt;12.2253146421806&lt;/D&gt;&lt;D xsi:type="xsd:double"&gt;12.7487015775906&lt;/D&gt;&lt;D xsi:type="xsd:double"&gt;12.4505413970192&lt;/D&gt;&lt;D xsi:type="xsd:double"&gt;12.6543162650773&lt;/D&gt;&lt;D xsi:type="xsd:double"&gt;12.8211895128366&lt;/D&gt;&lt;D xsi:type="xsd:double"&gt;13.7171198406392&lt;/D&gt;&lt;D xsi:type="xsd:double"&gt;13.7124415960243&lt;/D&gt;&lt;D xsi:type="xsd:double"&gt;13.6484362925315&lt;/D&gt;&lt;D xsi:type="xsd:double"&gt;13.5861219399777&lt;/D&gt;&lt;D xsi:type="xsd:double"&gt;13.1505721298478&lt;/D&gt;&lt;D xsi:type="xsd:double"&gt;12.8833276081576&lt;/D&gt;&lt;D xsi:type="xsd:double"&gt;13.0874036662076&lt;/D&gt;&lt;D xsi:type="xsd:double"&gt;13.1221894504159&lt;/D&gt;&lt;D xsi:type="xsd:double"&gt;13.2410913879285&lt;/D&gt;&lt;D xsi:type="xsd:double"&gt;13.1746398487127&lt;/D&gt;&lt;D xsi:type="xsd:double"&gt;13.4799718825167&lt;/D&gt;&lt;D xsi:type="xsd:double"&gt;13.9349183152962&lt;/D&gt;&lt;D xsi:type="xsd:double"&gt;14.0040788802781&lt;/D&gt;&lt;D xsi:type="xsd:double"&gt;14.0025727838787&lt;/D&gt;&lt;D xsi:type="xsd:double"&gt;13.1530211264287&lt;/D&gt;&lt;D xsi:type="xsd:double"&gt;13.7254575813824&lt;/D&gt;&lt;D xsi:type="xsd:double"&gt;13.5637934931822&lt;/D&gt;&lt;D xsi:type="xsd:double"&gt;13.1602460900104&lt;/D&gt;&lt;D xsi:type="xsd:double"&gt;13.8609556660866&lt;/D&gt;&lt;D xsi:type="xsd:double"&gt;13.3955571856103&lt;/D&gt;&lt;D xsi:type="xsd:double"&gt;13.4492544820758&lt;/D&gt;&lt;D xsi:type="xsd:double"&gt;13.1382431630496&lt;/D&gt;&lt;D xsi:type="xsd:double"&gt;13.5246353854733&lt;/D&gt;&lt;D xsi:type="xsd:double"&gt;13.0341457046097&lt;/D&gt;&lt;D xsi:type="xsd:double"&gt;13.5834164488691&lt;/D&gt;&lt;D xsi:type="xsd:double"&gt;13.5214419018613&lt;/D&gt;&lt;D xsi:type="xsd:double"&gt;13.2549228519608&lt;/D&gt;&lt;D xsi:type="xsd:double"&gt;11.5531082856458&lt;/D&gt;&lt;D xsi:type="xsd:double"&gt;12.5317134575941&lt;/D&gt;&lt;D xsi:type="xsd:double"&gt;12.4247653246528&lt;/D&gt;&lt;D xsi:type="xsd:double"&gt;13.5199734182261&lt;/D&gt;&lt;D xsi:type="xsd:double"&gt;14.3011463981842&lt;/D&gt;&lt;D xsi:type="xsd:double"&gt;14.695350166554&lt;/D&gt;&lt;D xsi:type="xsd:double"&gt;15.2418616775487&lt;/D&gt;&lt;D xsi:type="xsd:double"&gt;14.1707265935923&lt;/D&gt;&lt;D xsi:type="xsd:double"&gt;14.9438790984493&lt;/D&gt;&lt;D xsi:type="xsd:double"&gt;15.1305062748584&lt;/D&gt;&lt;D xsi:type="xsd:double"&gt;14.4889741072476&lt;/D&gt;&lt;D xsi:type="xsd:double"&gt;15.1109092969621&lt;/D&gt;&lt;D xsi:type="xsd:double"&gt;15.4797164304979&lt;/D&gt;&lt;D xsi:type="xsd:double"&gt;15.4926361946507&lt;/D&gt;&lt;D xsi:type="xsd:double"&gt;15.8642176772267&lt;/D&gt;&lt;D xsi:type="xsd:double"&gt;15.6004826121295&lt;/D&gt;&lt;D xsi:type="xsd:double"&gt;14.4034641579301&lt;/D&gt;&lt;D xsi:type="xsd:double"&gt;13.2995755584495&lt;/D&gt;&lt;D xsi:type="xsd:double"&gt;14.7999717280807&lt;/D&gt;&lt;D xsi:type="xsd:double"&gt;15.3914374620682&lt;/D&gt;&lt;D xsi:type="xsd:double"&gt;16.3734293238366&lt;/D&gt;&lt;D xsi:type="xsd:double"&gt;17.2276995804206&lt;/D&gt;&lt;D xsi:type="xsd:double"&gt;16.09215077949&lt;/D&gt;&lt;D xsi:type="xsd:double"&gt;15.1115805893032&lt;/D&gt;&lt;D xsi:type="xsd:double"&gt;14.996730935855&lt;/D&gt;&lt;D xsi:type="xsd:double"&gt;15.4810172823994&lt;/D&gt;&lt;D xsi:type="xsd:double"&gt;15.799427578396&lt;/D&gt;&lt;D xsi:type="xsd:double"&gt;16.0849840741428&lt;/D&gt;&lt;D xsi:type="xsd:double"&gt;15.6214102298071&lt;/D&gt;&lt;D xsi:type="xsd:double"&gt;15.4244501310353&lt;/D&gt;&lt;D xsi:type="xsd:double"&gt;15.1323544659125&lt;/D&gt;&lt;D xsi:type="xsd:double"&gt;13.7832746602128&lt;/D&gt;&lt;D xsi:type="xsd:double"&gt;13.8311420145127&lt;/D&gt;&lt;D xsi:type="xsd:double"&gt;13.2504512648468&lt;/D&gt;&lt;D xsi:type="xsd:double"&gt;12.9319523355901&lt;/D&gt;&lt;D xsi:type="xsd:double"&gt;13.0286788085685&lt;/D&gt;&lt;D xsi:type="xsd:double"&gt;12.8999749980676&lt;/D&gt;&lt;D xsi:type="xsd:double"&gt;13.0086473147742&lt;/D&gt;&lt;D xsi:type="xsd:double"&gt;13.8251395471551&lt;/D&gt;&lt;D xsi:type="xsd:double"&gt;12.6128977706118&lt;/D&gt;&lt;D xsi:type="xsd:double"&gt;12.4824827170357&lt;/D&gt;&lt;D xsi:type="xsd:double"&gt;12.2914656639425&lt;/D&gt;&lt;D xsi:type="xsd:double"&gt;11.4806423728125&lt;/D&gt;&lt;D xsi:type="xsd:double"&gt;11.3708154540521&lt;/D&gt;&lt;D xsi:type="xsd:double"&gt;10.8292662398555&lt;/D&gt;&lt;D xsi:type="xsd:double"&gt;10.596301084063&lt;/D&gt;&lt;D xsi:type="xsd:double"&gt;11.2023529390214&lt;/D&gt;&lt;D xsi:type="xsd:double"&gt;10.1001131392721&lt;/D&gt;&lt;D xsi:type="xsd:double"&gt;10.5565670493314&lt;/D&gt;&lt;D xsi:type="xsd:double"&gt;12.5746179178215&lt;/D&gt;&lt;D xsi:type="xsd:double"&gt;12.5512575949974&lt;/D&gt;&lt;D xsi:type="xsd:double"&gt;13.8008834585309&lt;/D&gt;&lt;D xsi:type="xsd:double"&gt;14.4236612875038&lt;/D&gt;&lt;D xsi:type="xsd:double"&gt;14.9288539811092&lt;/D&gt;&lt;D xsi:type="xsd:double"&gt;15.1029142697024&lt;/D&gt;&lt;D xsi:type="xsd:double"&gt;16.1739853902395&lt;/D&gt;&lt;D xsi:type="xsd:double"&gt;16.2513369651758&lt;/D&gt;&lt;D xsi:type="xsd:double"&gt;16.8744591092661&lt;/D&gt;&lt;D xsi:type="xsd:double"&gt;15.7769368979765&lt;/D&gt;&lt;D xsi:type="xsd:double"&gt;15.2842036470995&lt;/D&gt;&lt;D xsi:type="xsd:double"&gt;14.8074773323012&lt;/D&gt;&lt;D xsi:type="xsd:double"&gt;15.7027273696878&lt;/D&gt;&lt;D xsi:type="xsd:double"&gt;16.2181610233584&lt;/D&gt;&lt;D xsi:type="xsd:double"&gt;15.977932887486&lt;/D&gt;&lt;D xsi:type="xsd:double"&gt;16.3832125600926&lt;/D&gt;&lt;D xsi:type="xsd:double"&gt;17.3657717674709&lt;/D&gt;&lt;/FQL&gt;&lt;FQL&gt;&lt;Q&gt;EWM^FMA_PE(NTMA,-10AY,0,AM,"PORTAGG","MEANR")&lt;/Q&gt;&lt;R&gt;121&lt;/R&gt;&lt;C&gt;1&lt;/C&gt;&lt;D xsi:type="xsd:double"&gt;15.6783918970072&lt;/D&gt;&lt;D xsi:type="xsd:double"&gt;15.56936009096&lt;/D&gt;&lt;D xsi:type="xsd:double"&gt;15.6725490414329&lt;/D&gt;&lt;D xsi:type="xsd:double"&gt;15.7817490232232&lt;/D&gt;&lt;D xsi:type="xsd:double"&gt;15.7323194113043&lt;/D&gt;&lt;D xsi:type="xsd:double"&gt;15.8928329278416&lt;/D&gt;&lt;D xsi:type="xsd:double"&gt;15.6543876724608&lt;/D&gt;&lt;D xsi:type="xsd:double"&gt;15.4144566942522&lt;/D&gt;&lt;D xsi:type="xsd:double"&gt;15.622533182123&lt;/D&gt;&lt;D xsi:type="xsd:double"&gt;15.1603573191634&lt;/D&gt;&lt;D xsi:type="xsd:double"&gt;15.2789921781148&lt;/D&gt;&lt;D xsi:type="xsd:double"&gt;15.9371721658981&lt;/D&gt;&lt;D xsi:type="xsd:double"&gt;15.8649195016944&lt;/D&gt;&lt;D xsi:type="xsd:double"&gt;16.1116279721755&lt;/D&gt;&lt;D xsi:type="xsd:double"&gt;15.5001119836828&lt;/D&gt;&lt;D xsi:type="xsd:double"&gt;15.1394660720864&lt;/D&gt;&lt;D xsi:type="xsd:double"&gt;15.120547525669&lt;/D&gt;&lt;D xsi:type="xsd:double"&gt;14.522103977506&lt;/D&gt;&lt;D xsi:type="xsd:double"&gt;14.6115912892973&lt;/D&gt;&lt;D xsi:type="xsd:double"&gt;15.4559576767556&lt;/D&gt;&lt;D xsi:type="xsd:double"&gt;15.5170723914256&lt;/D&gt;&lt;D xsi:type="xsd:double"&gt;15.4033301419804&lt;/D&gt;&lt;D xsi:type="xsd:double"&gt;15.1004320966704&lt;/D&gt;&lt;D xsi:type="xsd:double"&gt;15.599515514504&lt;/D&gt;&lt;D xsi:type="xsd:double"&gt;16.0742419105602&lt;/D&gt;&lt;D xsi:type="xsd:double"&gt;15.8169261851241&lt;/D&gt;&lt;D xsi:type="xsd:double"&gt;15.7209763177787&lt;/D&gt;&lt;D xsi:type="xsd:double"&gt;16.2132922402946&lt;/D&gt;&lt;D xsi:type="xsd:double"&gt;16.4053877659338&lt;/D&gt;&lt;D xsi:type="xsd:double"&gt;16.7983823150725&lt;/D&gt;&lt;D xsi:type="xsd:double"&gt;16.7231146207023&lt;/D&gt;&lt;D xsi:type="xsd:double"&gt;16.6920460629748&lt;/D&gt;&lt;D xsi:type="xsd:double"&gt;16.2568472984344&lt;/D&gt;&lt;D xsi:type="xsd:double"&gt;16.2831776551495&lt;/D&gt;&lt;D xsi:type="xsd:double"&gt;16.7323198720637&lt;/D&gt;&lt;D xsi:type="xsd:double"&gt;16.6947538359821&lt;/D&gt;&lt;D xsi:type="xsd:double"&gt;17.0234640693854&lt;/D&gt;&lt;D xsi:type="xsd:double"&gt;17.0562177363026&lt;/D&gt;&lt;D xsi:type="xsd:double"&gt;16.8872955566577&lt;/D&gt;&lt;D xsi:type="xsd:double"&gt;16.5059087638275&lt;/D&gt;&lt;D xsi:type="xsd:double"&gt;16.4018052613329&lt;/D&gt;&lt;D xsi:type="xsd:double"&gt;16.3792534944039&lt;/D&gt;&lt;D xsi:type="xsd:double"&gt;16.1984594855048&lt;/D&gt;&lt;D xsi:type="xsd:double"&gt;16.0122802828828&lt;/D&gt;&lt;D xsi:type="xsd:double"&gt;15.5941400611348&lt;/D&gt;&lt;D xsi:type="xsd:double"&gt;16.2888074505727&lt;/D&gt;&lt;D xsi:type="xsd:double"&gt;16.950125783914&lt;/D&gt;&lt;D xsi:type="xsd:double"&gt;16.5884567556532&lt;/D&gt;&lt;D xsi:type="xsd:double"&gt;16.3601075459447&lt;/D&gt;&lt;D xsi:type="xsd:double"&gt;16.3832313247331&lt;/D&gt;&lt;D xsi:type="xsd:double"&gt;16.0132109425966&lt;/D&gt;&lt;D xsi:type="xsd:double"&gt;15.2408042052964&lt;/D&gt;&lt;D xsi:type="xsd:double"&gt;16.1856191930338&lt;/D&gt;&lt;D xsi:type="xsd:double"&gt;16.7250087745455&lt;/D&gt;&lt;D xsi:type="xsd:double"&gt;16.3667547544371&lt;/D&gt;&lt;D xsi:type="xsd:double"&gt;15.290796364053&lt;/D&gt;&lt;D xsi:type="xsd:double"&gt;15.7360787640921&lt;/D&gt;&lt;D xsi:type="xsd:double"&gt;16.0151163472174&lt;/D&gt;&lt;D xsi:type="xsd:double"&gt;16.294436216567&lt;/D&gt;&lt;D xsi:type="xsd:double"&gt;16.651600337052&lt;/D&gt;&lt;D xsi:type="xsd:double"&gt;16.0675766597145&lt;/D&gt;&lt;D xsi:type="xsd:double"&gt;16.100997667974&lt;/D&gt;&lt;D xsi:type="xsd:double"&gt;15.9440290480755&lt;/D&gt;&lt;D xsi:type="xsd:double"&gt;16.7462985994578&lt;/D&gt;&lt;D xsi:type="xsd:double"&gt;16.4607664640565&lt;/D&gt;&lt;D xsi:type="xsd:double"&gt;15.8959653517339&lt;/D&gt;&lt;D xsi:type="xsd:double"&gt;15.9264085083273&lt;/D&gt;&lt;D xsi:type="xsd:double"&gt;15.7276035922452&lt;/D&gt;&lt;D xsi:type="xsd:double"&gt;16.0527118088353&lt;/D&gt;&lt;D xsi:type="xsd:double"&gt;16.2601349319802&lt;/D&gt;&lt;D xsi:type="xsd:double"&gt;15.5841734029365&lt;/D&gt;&lt;D xsi:type="xsd:double"&gt;15.4946306254689&lt;/D&gt;&lt;D xsi:type="xsd:double"&gt;14.605310917053&lt;/D&gt;&lt;D xsi:type="xsd:double"&gt;15.9151374443343&lt;/D&gt;&lt;D xsi:type="xsd:double"&gt;18.4700037953148&lt;/D&gt;&lt;D xsi:type="xsd:double"&gt;18.8829471938403&lt;/D&gt;&lt;D xsi:type="xsd:double"&gt;19.7498854333849&lt;/D&gt;&lt;D xsi:type="xsd:double"&gt;18.5809903580668&lt;/D&gt;&lt;D xsi:type="xsd:double"&gt;17.4753756964877&lt;/D&gt;&lt;D xsi:type="xsd:double"&gt;16.3312361673088&lt;/D&gt;&lt;D xsi:type="xsd:double"&gt;16.0693218946886&lt;/D&gt;&lt;D xsi:type="xsd:double"&gt;15.0526802132366&lt;/D&gt;&lt;D xsi:type="xsd:double"&gt;14.297131342069&lt;/D&gt;&lt;D xsi:type="xsd:double"&gt;14.0255274272844&lt;/D&gt;&lt;D xsi:type="xsd:double"&gt;14.2386551105429&lt;/D&gt;&lt;D xsi:type="xsd:double"&gt;14.2348113569611&lt;/D&gt;&lt;D xsi:type="xsd:double"&gt;13.9718141733554&lt;/D&gt;&lt;D xsi:type="xsd:double"&gt;13.6429931043388&lt;/D&gt;&lt;D xsi:type="xsd:double"&gt;13.4949593475602&lt;/D&gt;&lt;D xsi:type="xsd:double"&gt;14.2132563470163&lt;/D&gt;&lt;D xsi:type="xsd:double"&gt;14.1931903267689&lt;/D&gt;&lt;D xsi:type="xsd:double"&gt;14.5793306140097&lt;/D&gt;&lt;D xsi:type="xsd:double"&gt;14.3236879919043&lt;/D&gt;&lt;D xsi:type="xsd:double"&gt;15.4929240745046&lt;/D&gt;&lt;D xsi:type="xsd:double"&gt;15.1396115003866&lt;/D&gt;&lt;D xsi:type="xsd:double"&gt;15.5051641903556&lt;/D&gt;&lt;D xsi:type="xsd:double"&gt;15.3447205383858&lt;/D&gt;&lt;D xsi:type="xsd:double"&gt;15.0205670897836&lt;/D&gt;&lt;D xsi:type="xsd:double"&gt;14.4180956244263&lt;/D&gt;&lt;D xsi:type="xsd:double"&gt;13.5426811061402&lt;/D&gt;&lt;D xsi:type="xsd:double"&gt;13.8730205180588&lt;/D&gt;&lt;D xsi:type="xsd:double"&gt;13.9582483933191&lt;/D&gt;&lt;D xsi:type="xsd:double"&gt;12.8658185728937&lt;/D&gt;&lt;D xsi:type="xsd:double"&gt;13.1445299486029&lt;/D&gt;&lt;D xsi:type="xsd:double"&gt;13.4952042491412&lt;/D&gt;&lt;D xsi:type="xsd:double"&gt;13.431098203022&lt;/D&gt;&lt;D xsi:type="xsd:double"&gt;13.5934624141984&lt;/D&gt;&lt;D xsi:type="xsd:double"&gt;13.299063368184&lt;/D&gt;&lt;D xsi:type="xsd:double"&gt;12.9084325487885&lt;/D&gt;&lt;D xsi:type="xsd:double"&gt;12.9899217650027&lt;/D&gt;&lt;D xsi:type="xsd:double"&gt;13.1346082008979&lt;/D&gt;&lt;D xsi:type="xsd:double"&gt;13.2930917624865&lt;/D&gt;&lt;D xsi:type="xsd:double"&gt;13.8296983995238&lt;/D&gt;&lt;D xsi:type="xsd:double"&gt;13.8417237331164&lt;/D&gt;&lt;D xsi:type="xsd:double"&gt;13.6601537983188&lt;/D&gt;&lt;D xsi:type="xsd:double"&gt;13.5973816100203&lt;/D&gt;&lt;D xsi:type="xsd:double"&gt;13.5417574443023&lt;/D&gt;&lt;D xsi:type="xsd:double"&gt;13.6347097511938&lt;/D&gt;&lt;D xsi:type="xsd:double"&gt;13.821674619762&lt;/D&gt;&lt;D xsi:type="xsd:double"&gt;14.2196434102991&lt;/D&gt;&lt;D xsi:type="xsd:double"&gt;13.8533942547949&lt;/D&gt;&lt;/FQL&gt;&lt;FQL&gt;&lt;Q&gt;EPU^FMA_PE(NTMA,-10AY,0,AM,"PORTAGG","MEANR")&lt;/Q&gt;&lt;R&gt;121&lt;/R&gt;&lt;C&gt;1&lt;/C&gt;&lt;D xsi:type="xsd:double"&gt;11.1767948282046&lt;/D&gt;&lt;D xsi:type="xsd:double"&gt;11.7631658227725&lt;/D&gt;&lt;D xsi:type="xsd:double"&gt;13.49614246155&lt;/D&gt;&lt;D xsi:type="xsd:double"&gt;13.9648827266302&lt;/D&gt;&lt;D xsi:type="xsd:double"&gt;14.6202442358621&lt;/D&gt;&lt;D xsi:type="xsd:double"&gt;13.7958460781461&lt;/D&gt;&lt;D xsi:type="xsd:double"&gt;12.9166898774483&lt;/D&gt;&lt;D xsi:type="xsd:double"&gt;12.1237132678657&lt;/D&gt;&lt;D xsi:type="xsd:double"&gt;12.1929160495294&lt;/D&gt;&lt;D xsi:type="xsd:double"&gt;12.3651355432338&lt;/D&gt;&lt;D xsi:type="xsd:double"&gt;12.6574052568907&lt;/D&gt;&lt;D xsi:type="xsd:double"&gt;13.0213612950914&lt;/D&gt;&lt;D xsi:type="xsd:double"&gt;12.4354957361059&lt;/D&gt;&lt;D xsi:type="xsd:double"&gt;12.9475966067546&lt;/D&gt;&lt;D xsi:type="xsd:double"&gt;13.7140009914137&lt;/D&gt;&lt;D xsi:type="xsd:double"&gt;13.995065909279&lt;/D&gt;&lt;D xsi:type="xsd:double"&gt;12.3800062362436&lt;/D&gt;&lt;D xsi:type="xsd:double"&gt;11.3336049905915&lt;/D&gt;&lt;D xsi:type="xsd:double"&gt;10.8769704759603&lt;/D&gt;&lt;D xsi:type="xsd:double"&gt;8.20524614940178&lt;/D&gt;&lt;D xsi:type="xsd:double"&gt;7.56977010973072&lt;/D&gt;&lt;D xsi:type="xsd:double"&gt;7.57282434651481&lt;/D&gt;&lt;D xsi:type="xsd:double"&gt;12.0517138593943&lt;/D&gt;&lt;D xsi:type="xsd:double"&gt;13.8731689751078&lt;/D&gt;&lt;D xsi:type="xsd:double"&gt;14.8123752101912&lt;/D&gt;&lt;D xsi:type="xsd:double"&gt;16.8508380810184&lt;/D&gt;&lt;D xsi:type="xsd:double"&gt;14.4098858652734&lt;/D&gt;&lt;D xsi:type="xsd:double"&gt;13.6673153105369&lt;/D&gt;&lt;D xsi:type="xsd:double"&gt;14.4445319485737&lt;/D&gt;&lt;D xsi:type="xsd:double"&gt;14.0140350818071&lt;/D&gt;&lt;D xsi:type="xsd:double"&gt;13.5696963309368&lt;/D&gt;&lt;D xsi:type="xsd:double"&gt;12.0820049803189&lt;/D&gt;&lt;D xsi:type="xsd:double"&gt;11.8421669191518&lt;/D&gt;&lt;D xsi:type="xsd:double"&gt;11.5203958450199&lt;/D&gt;&lt;D xsi:type="xsd:double"&gt;12.895951670287&lt;/D&gt;&lt;D xsi:type="xsd:double"&gt;12.8481743546414&lt;/D&gt;&lt;D xsi:type="xsd:double"&gt;13.3062251256099&lt;/D&gt;&lt;D xsi:type="xsd:double"&gt;11.0722398062664&lt;/D&gt;&lt;D xsi:type="xsd:double"&gt;11.8739052316928&lt;/D&gt;&lt;D xsi:type="xsd:double"&gt;11.7874812397156&lt;/D&gt;&lt;D xsi:type="xsd:double"&gt;12.663585057153&lt;/D&gt;&lt;D xsi:type="xsd:double"&gt;12.5017226086906&lt;/D&gt;&lt;D xsi:type="xsd:double"&gt;12.7494691171745&lt;/D&gt;&lt;D xsi:type="xsd:double"&gt;13.2099307370339&lt;/D&gt;&lt;D xsi:type="xsd:double"&gt;12.5234443206979&lt;/D&gt;&lt;D xsi:type="xsd:double"&gt;13.4012023448916&lt;/D&gt;&lt;D xsi:type="xsd:double"&gt;14.6013665053627&lt;/D&gt;&lt;D xsi:type="xsd:double"&gt;13.7323687409092&lt;/D&gt;&lt;D xsi:type="xsd:double"&gt;13.3577145494253&lt;/D&gt;&lt;D xsi:type="xsd:double"&gt;13.8838790500261&lt;/D&gt;&lt;D xsi:type="xsd:double"&gt;13.4819291184683&lt;/D&gt;&lt;D xsi:type="xsd:double"&gt;13.2398809588097&lt;/D&gt;&lt;D xsi:type="xsd:double"&gt;13.860794461988&lt;/D&gt;&lt;D xsi:type="xsd:double"&gt;13.5638073883339&lt;/D&gt;&lt;D xsi:type="xsd:double"&gt;13.0612697638937&lt;/D&gt;&lt;D xsi:type="xsd:double"&gt;12.6664016241075&lt;/D&gt;&lt;D xsi:type="xsd:double"&gt;13.0059534228591&lt;/D&gt;&lt;D xsi:type="xsd:double"&gt;13.1206622974242&lt;/D&gt;&lt;D xsi:type="xsd:double"&gt;15.1161781725536&lt;/D&gt;&lt;D xsi:type="xsd:double"&gt;15.5369641914079&lt;/D&gt;&lt;D xsi:type="xsd:double"&gt;15.4851814221367&lt;/D&gt;&lt;D xsi:type="xsd:double"&gt;14.3673867537865&lt;/D&gt;&lt;D xsi:type="xsd:double"&gt;12.7758343542444&lt;/D&gt;&lt;D xsi:type="xsd:double"&gt;13.623188110198&lt;/D&gt;&lt;D xsi:type="xsd:double"&gt;14.8892304277117&lt;/D&gt;&lt;D xsi:type="xsd:double"&gt;14.153490592809&lt;/D&gt;&lt;D xsi:type="xsd:double"&gt;14.0542156629038&lt;/D&gt;&lt;D xsi:type="xsd:double"&gt;13.9290821312643&lt;/D&gt;&lt;D xsi:type="xsd:double"&gt;13.1958553228765&lt;/D&gt;&lt;D xsi:type="xsd:double"&gt;15.28379</t>
        </r>
      </text>
    </comment>
    <comment ref="A16" authorId="0" shapeId="0" xr:uid="{92E74CFC-70C5-48B0-8812-8460C4EBD800}">
      <text>
        <r>
          <rPr>
            <b/>
            <sz val="9"/>
            <color indexed="81"/>
            <rFont val="Tahoma"/>
            <family val="2"/>
          </rPr>
          <t>35552418&lt;/D&gt;&lt;D xsi:type="xsd:double"&gt;14.3152301689604&lt;/D&gt;&lt;D xsi:type="xsd:double"&gt;13.2708553185125&lt;/D&gt;&lt;D xsi:type="xsd:double"&gt;10.0522748796558&lt;/D&gt;&lt;D xsi:type="xsd:double"&gt;12.7435659935077&lt;/D&gt;&lt;D xsi:type="xsd:double"&gt;17.1459188439499&lt;/D&gt;&lt;D xsi:type="xsd:double"&gt;19.6463817576089&lt;/D&gt;&lt;D xsi:type="xsd:double"&gt;20.8543467016982&lt;/D&gt;&lt;D xsi:type="xsd:double"&gt;23.6025530491928&lt;/D&gt;&lt;D xsi:type="xsd:double"&gt;20.8440291001491&lt;/D&gt;&lt;D xsi:type="xsd:double"&gt;17.7481341362512&lt;/D&gt;&lt;D xsi:type="xsd:double"&gt;17.23865930456&lt;/D&gt;&lt;D xsi:type="xsd:double"&gt;14.587494472758&lt;/D&gt;&lt;D xsi:type="xsd:double"&gt;14.0585775897354&lt;/D&gt;&lt;D xsi:type="xsd:double"&gt;15.0765336282796&lt;/D&gt;&lt;D xsi:type="xsd:double"&gt;13.5348772054597&lt;/D&gt;&lt;D xsi:type="xsd:double"&gt;10.9707509919984&lt;/D&gt;&lt;D xsi:type="xsd:double"&gt;11.0827889745104&lt;/D&gt;&lt;D xsi:type="xsd:double"&gt;9.04440696514894&lt;/D&gt;&lt;D xsi:type="xsd:double"&gt;9.30742843652786&lt;/D&gt;&lt;D xsi:type="xsd:double"&gt;9.07750265676857&lt;/D&gt;&lt;D xsi:type="xsd:double"&gt;9.32293881361508&lt;/D&gt;&lt;D xsi:type="xsd:double"&gt;10.1701395655793&lt;/D&gt;&lt;D xsi:type="xsd:double"&gt;9.60191151849213&lt;/D&gt;&lt;D xsi:type="xsd:double"&gt;9.97120873420003&lt;/D&gt;&lt;D xsi:type="xsd:double"&gt;10.7680785363682&lt;/D&gt;&lt;D xsi:type="xsd:double"&gt;10.8480794805572&lt;/D&gt;&lt;D xsi:type="xsd:double"&gt;11.6092162974226&lt;/D&gt;&lt;D xsi:type="xsd:double"&gt;9.09035266519801&lt;/D&gt;&lt;D xsi:type="xsd:double"&gt;8.46194939725077&lt;/D&gt;&lt;D xsi:type="xsd:double"&gt;7.25606156931295&lt;/D&gt;&lt;D xsi:type="xsd:double"&gt;7.32656467614544&lt;/D&gt;&lt;D xsi:type="xsd:double"&gt;7.87742093629318&lt;/D&gt;&lt;D xsi:type="xsd:double"&gt;7.82358772303882&lt;/D&gt;&lt;D xsi:type="xsd:double"&gt;8.6708466213762&lt;/D&gt;&lt;D xsi:type="xsd:double"&gt;9.40813508538712&lt;/D&gt;&lt;D xsi:type="xsd:double"&gt;9.23491109637625&lt;/D&gt;&lt;D xsi:type="xsd:double"&gt;10.2450697054442&lt;/D&gt;&lt;D xsi:type="xsd:double"&gt;9.50457741721246&lt;/D&gt;&lt;D xsi:type="xsd:double"&gt;9.68378536328586&lt;/D&gt;&lt;D xsi:type="xsd:double"&gt;9.59438022913656&lt;/D&gt;&lt;D xsi:type="xsd:double"&gt;9.15772673560882&lt;/D&gt;&lt;D xsi:type="xsd:double"&gt;9.79722508321965&lt;/D&gt;&lt;D xsi:type="xsd:double"&gt;10.7414939612565&lt;/D&gt;&lt;D xsi:type="xsd:double"&gt;10.3792019089153&lt;/D&gt;&lt;D xsi:type="xsd:double"&gt;9.71927708405767&lt;/D&gt;&lt;D xsi:type="xsd:double"&gt;9.46753566790539&lt;/D&gt;&lt;D xsi:type="xsd:double"&gt;10.0907398463984&lt;/D&gt;&lt;D xsi:type="xsd:double"&gt;11.6614803348301&lt;/D&gt;&lt;D xsi:type="xsd:double"&gt;11.4167275192449&lt;/D&gt;&lt;D xsi:type="xsd:double"&gt;11.5179001188857&lt;/D&gt;&lt;D xsi:type="xsd:double"&gt;12.5985075762934&lt;/D&gt;&lt;/FQL&gt;&lt;FQL&gt;&lt;Q&gt;EPOL^FMA_PE(NTMA,-10AY,0,AM,"PORTAGG","MEANR")&lt;/Q&gt;&lt;R&gt;121&lt;/R&gt;&lt;C&gt;1&lt;/C&gt;&lt;D xsi:type="xsd:double"&gt;13.8972055428703&lt;/D&gt;&lt;D xsi:type="xsd:double"&gt;13.9583126307643&lt;/D&gt;&lt;D xsi:type="xsd:double"&gt;13.6523740074966&lt;/D&gt;&lt;D xsi:type="xsd:double"&gt;13.3246738323359&lt;/D&gt;&lt;D xsi:type="xsd:double"&gt;13.227905661201&lt;/D&gt;&lt;D xsi:type="xsd:double"&gt;13.2589050603625&lt;/D&gt;&lt;D xsi:type="xsd:double"&gt;13.4960320980591&lt;/D&gt;&lt;D xsi:type="xsd:double"&gt;13.6194625198293&lt;/D&gt;&lt;D xsi:type="xsd:double"&gt;13.5881027405856&lt;/D&gt;&lt;D xsi:type="xsd:double"&gt;13.374061618964&lt;/D&gt;&lt;D xsi:type="xsd:double"&gt;13.368088154684&lt;/D&gt;&lt;D xsi:type="xsd:double"&gt;13.6216022886754&lt;/D&gt;&lt;D xsi:type="xsd:double"&gt;13.6654429005025&lt;/D&gt;&lt;D xsi:type="xsd:double"&gt;15.0159777017077&lt;/D&gt;&lt;D xsi:type="xsd:double"&gt;14.0887204864661&lt;/D&gt;&lt;D xsi:type="xsd:double"&gt;13.36898912798&lt;/D&gt;&lt;D xsi:type="xsd:double"&gt;12.6348121612742&lt;/D&gt;&lt;D xsi:type="xsd:double"&gt;12.3927628957962&lt;/D&gt;&lt;D xsi:type="xsd:double"&gt;11.7727317576048&lt;/D&gt;&lt;D xsi:type="xsd:double"&gt;12.2602489690382&lt;/D&gt;&lt;D xsi:type="xsd:double"&gt;11.67476339319&lt;/D&gt;&lt;D xsi:type="xsd:double"&gt;12.1989770233518&lt;/D&gt;&lt;D xsi:type="xsd:double"&gt;12.0567527867797&lt;/D&gt;&lt;D xsi:type="xsd:double"&gt;13.063578502597&lt;/D&gt;&lt;D xsi:type="xsd:double"&gt;13.4057731096663&lt;/D&gt;&lt;D xsi:type="xsd:double"&gt;12.7024829714112&lt;/D&gt;&lt;D xsi:type="xsd:double"&gt;12.0701347295986&lt;/D&gt;&lt;D xsi:type="xsd:double"&gt;11.4755851330497&lt;/D&gt;&lt;D xsi:type="xsd:double"&gt;11.7756138474342&lt;/D&gt;&lt;D xsi:type="xsd:double"&gt;12.0166861239764&lt;/D&gt;&lt;D xsi:type="xsd:double"&gt;11.5641764060372&lt;/D&gt;&lt;D xsi:type="xsd:double"&gt;12.0086180783071&lt;/D&gt;&lt;D xsi:type="xsd:double"&gt;11.4740056213744&lt;/D&gt;&lt;D xsi:type="xsd:double"&gt;11.7760054468139&lt;/D&gt;&lt;D xsi:type="xsd:double"&gt;12.4490192945783&lt;/D&gt;&lt;D xsi:type="xsd:double"&gt;12.5326677394816&lt;/D&gt;&lt;D xsi:type="xsd:double"&gt;12.2705944893148&lt;/D&gt;&lt;D xsi:type="xsd:double"&gt;12.8529225328744&lt;/D&gt;&lt;D xsi:type="xsd:double"&gt;12.3659463442345&lt;/D&gt;&lt;D xsi:type="xsd:double"&gt;12.476676326749&lt;/D&gt;&lt;D xsi:type="xsd:double"&gt;12.576586979706&lt;/D&gt;&lt;D xsi:type="xsd:double"&gt;13.1532578889845&lt;/D&gt;&lt;D xsi:type="xsd:double"&gt;12.1048512713289&lt;/D&gt;&lt;D xsi:type="xsd:double"&gt;12.1190971192455&lt;/D&gt;&lt;D xsi:type="xsd:double"&gt;11.9149586288668&lt;/D&gt;&lt;D xsi:type="xsd:double"&gt;11.9512413204351&lt;/D&gt;&lt;D xsi:type="xsd:double"&gt;12.8081710547429&lt;/D&gt;&lt;D xsi:type="xsd:double"&gt;11.3874756615333&lt;/D&gt;&lt;D xsi:type="xsd:double"&gt;10.7598722747679&lt;/D&gt;&lt;D xsi:type="xsd:double"&gt;11.314298565353&lt;/D&gt;&lt;D xsi:type="xsd:double"&gt;10.9315177582442&lt;/D&gt;&lt;D xsi:type="xsd:double"&gt;10.2010936630402&lt;/D&gt;&lt;D xsi:type="xsd:double"&gt;11.025282518623&lt;/D&gt;&lt;D xsi:type="xsd:double"&gt;11.4732497580624&lt;/D&gt;&lt;D xsi:type="xsd:double"&gt;10.8751905325099&lt;/D&gt;&lt;D xsi:type="xsd:double"&gt;9.89268409047269&lt;/D&gt;&lt;D xsi:type="xsd:double"&gt;10.6551539284825&lt;/D&gt;&lt;D xsi:type="xsd:double"&gt;10.5622888641434&lt;/D&gt;&lt;D xsi:type="xsd:double"&gt;10.7952756831213&lt;/D&gt;&lt;D xsi:type="xsd:double"&gt;10.6545506219008&lt;/D&gt;&lt;D xsi:type="xsd:double"&gt;11.0578521392695&lt;/D&gt;&lt;D xsi:type="xsd:double"&gt;11.3282799592031&lt;/D&gt;&lt;D xsi:type="xsd:double"&gt;10.2873839815474&lt;/D&gt;&lt;D xsi:type="xsd:double"&gt;10.8813382439014&lt;/D&gt;&lt;D xsi:type="xsd:double"&gt;10.6230530919439&lt;/D&gt;&lt;D xsi:type="xsd:double"&gt;9.46610160108746&lt;/D&gt;&lt;D xsi:type="xsd:double"&gt;9.94001329282693&lt;/D&gt;&lt;D xsi:type="xsd:double"&gt;10.0824637771037&lt;/D&gt;&lt;D xsi:type="xsd:double"&gt;10.1636334151112&lt;/D&gt;&lt;D xsi:type="xsd:double"&gt;10.2838450823151&lt;/D&gt;&lt;D xsi:type="xsd:double"&gt;10.1608299769121&lt;/D&gt;&lt;D xsi:type="xsd:double"&gt;9.09396143309197&lt;/D&gt;&lt;D xsi:type="xsd:double"&gt;8.39875182470234&lt;/D&gt;&lt;D xsi:type="xsd:double"&gt;11.063736027266&lt;/D&gt;&lt;D xsi:type="xsd:double"&gt;12.8000808461396&lt;/D&gt;&lt;D xsi:type="xsd:double"&gt;12.4518479013949&lt;/D&gt;&lt;D xsi:type="xsd:double"&gt;12.0434184719692&lt;/D&gt;&lt;D xsi:type="xsd:double"&gt;12.4862846083039&lt;/D&gt;&lt;D xsi:type="xsd:double"&gt;11.6365886366417&lt;/D&gt;&lt;D xsi:type="xsd:double"&gt;11.5614913995525&lt;/D&gt;&lt;D xsi:type="xsd:double"&gt;13.6353615095299&lt;/D&gt;&lt;D xsi:type="xsd:double"&gt;13.3035664228762&lt;/D&gt;&lt;D xsi:type="xsd:double"&gt;11.3777028099261&lt;/D&gt;&lt;D xsi:type="xsd:double"&gt;11.3446832860972&lt;/D&gt;&lt;D xsi:type="xsd:double"&gt;11.7709880202197&lt;/D&gt;&lt;D xsi:type="xsd:double"&gt;12.0320490623935&lt;/D&gt;&lt;D xsi:type="xsd:double"&gt;13.0736073990039&lt;/D&gt;&lt;D xsi:type="xsd:double"&gt;12.7676897088095&lt;/D&gt;&lt;D xsi:type="xsd:double"&gt;11.939100570373&lt;/D&gt;&lt;D xsi:type="xsd:double"&gt;11.8750414795578&lt;/D&gt;&lt;D xsi:type="xsd:double"&gt;11.282286391261&lt;/D&gt;&lt;D xsi:type="xsd:double"&gt;12.1226719654626&lt;/D&gt;&lt;D xsi:type="xsd:double"&gt;10.4626386434238&lt;/D&gt;&lt;D xsi:type="xsd:double"&gt;10.3434402494595&lt;/D&gt;&lt;D xsi:type="xsd:double"&gt;10.16039922939&lt;/D&gt;&lt;D xsi:type="xsd:double"&gt;9.32568151075965&lt;/D&gt;&lt;D xsi:type="xsd:double"&gt;9.51576958645554&lt;/D&gt;&lt;D xsi:type="xsd:double"&gt;7.76382359644656&lt;/D&gt;&lt;D xsi:type="xsd:double"&gt;6.8072476076309&lt;/D&gt;&lt;D xsi:type="xsd:double"&gt;6.78233265696919&lt;/D&gt;&lt;D xsi:type="xsd:double"&gt;6.01539810700295&lt;/D&gt;&lt;D xsi:type="xsd:double"&gt;6.15329332282842&lt;/D&gt;&lt;D xsi:type="xsd:double"&gt;5.62146911724371&lt;/D&gt;&lt;D xsi:type="xsd:double"&gt;6.4000950421096&lt;/D&gt;&lt;D xsi:type="xsd:double"&gt;7.29469249140031&lt;/D&gt;&lt;D xsi:type="xsd:double"&gt;7.54974008593299&lt;/D&gt;&lt;D xsi:type="xsd:double"&gt;8.05799146408071&lt;/D&gt;&lt;D xsi:type="xsd:double"&gt;7.99972048263043&lt;/D&gt;&lt;D xsi:type="xsd:double"&gt;6.45019357898309&lt;/D&gt;&lt;D xsi:type="xsd:double"&gt;7.16956184250541&lt;/D&gt;&lt;D xsi:type="xsd:double"&gt;7.35670716192052&lt;/D&gt;&lt;D xsi:type="xsd:double"&gt;8.11362211869134&lt;/D&gt;&lt;D xsi:type="xsd:double"&gt;8.31357149821307&lt;/D&gt;&lt;D xsi:type="xsd:double"&gt;8.25114371246283&lt;/D&gt;&lt;D xsi:type="xsd:double"&gt;7.66335066865864&lt;/D&gt;&lt;D xsi:type="xsd:double"&gt;8.31878469031542&lt;/D&gt;&lt;D xsi:type="xsd:double"&gt;8.31574501535448&lt;/D&gt;&lt;D xsi:type="xsd:double"&gt;8.54524998827144&lt;/D&gt;&lt;D xsi:type="xsd:double"&gt;8.18058379424957&lt;/D&gt;&lt;D xsi:type="xsd:double"&gt;9.27175743368732&lt;/D&gt;&lt;D xsi:type="xsd:double"&gt;8.49526419404333&lt;/D&gt;&lt;/FQL&gt;&lt;FQL&gt;&lt;Q&gt;EPHE^FMA_PE(NTMA,-10AY,0,AM,"PORTAGG","MEANR")&lt;/Q&gt;&lt;R&gt;121&lt;/R&gt;&lt;C&gt;1&lt;/C&gt;&lt;D xsi:type="xsd:double"&gt;17.0801202446286&lt;/D&gt;&lt;D xsi:type="xsd:double"&gt;17.1880986143767&lt;/D&gt;&lt;D xsi:type="xsd:double"&gt;17.6675869127342&lt;/D&gt;&lt;D xsi:type="xsd:double"&gt;17.4636295298019&lt;/D&gt;&lt;D xsi:type="xsd:double"&gt;17.2802977680853&lt;/D&gt;&lt;D xsi:type="xsd:double"&gt;17.5482587134232&lt;/D&gt;&lt;D xsi:type="xsd:double"&gt;17.7509545649722&lt;/D&gt;&lt;D xsi:type="xsd:double"&gt;17.0672483031641&lt;/D&gt;&lt;D xsi:type="xsd:double"&gt;17.5940966995845&lt;/D&gt;&lt;D xsi:type="xsd:double"&gt;17.1307705778571&lt;/D&gt;&lt;D xsi:type="xsd:double"&gt;18.0855760768576&lt;/D&gt;&lt;D xsi:type="xsd:double"&gt;18.2195601209288&lt;/D&gt;&lt;D xsi:type="xsd:double"&gt;18.3741010147076&lt;/D&gt;&lt;D xsi:type="xsd:double"&gt;18.0634312091025&lt;/D&gt;&lt;D xsi:type="xsd:double"&gt;17.4300191168771&lt;/D&gt;&lt;D xsi:type="xsd:double"&gt;17.5202193364469&lt;/D&gt;&lt;D xsi:type="xsd:double"&gt;17.454084641249&lt;/D&gt;&lt;D xsi:type="xsd:double"&gt;16.5934705523602&lt;/D&gt;&lt;D xsi:type="xsd:double"&gt;16.0318953321259&lt;/D&gt;&lt;D xsi:type="xsd:double"&gt;17.1247916153114&lt;/D&gt;&lt;D xsi:type="xsd:double"&gt;15.9347438802756&lt;/D&gt;&lt;D xsi:type="xsd:double"&gt;16.1131389797972&lt;/D&gt;&lt;D xsi:type="xsd:double"&gt;15.0796259194254&lt;/D&gt;&lt;D xsi:type="xsd:double"&gt;15.0828749548037&lt;/D&gt;&lt;D xsi:type="xsd:double"&gt;16.9874738915831&lt;/D&gt;&lt;D xsi:type="xsd:double"&gt;16.162204543051&lt;/D&gt;&lt;D xsi:type="xsd:double"&gt;16.3744639167261&lt;/D&gt;&lt;D xsi:type="xsd:double"&gt;17.2408028892433&lt;/D&gt;&lt;D xsi:type="xsd:double"&gt;17.9026560734165&lt;/D&gt;&lt;D xsi:type="xsd:double"&gt;18.3528798425695&lt;/D&gt;&lt;D xsi:type="xsd:double"&gt;16.9132286571538&lt;/D&gt;&lt;D xsi:type="xsd:double"&gt;16.433106136553&lt;/D&gt;&lt;D xsi:type="xsd:double"&gt;15.2527922806512&lt;/D&gt;&lt;D xsi:type="xsd:double"&gt;15.5250020050601&lt;/D&gt;&lt;D xsi:type="xsd:double"&gt;16.8274441991922&lt;/D&gt;&lt;D xsi:type="xsd:double"&gt;16.2276073957647&lt;/D&gt;&lt;D xsi:type="xsd:double"&gt;16.8049505944571&lt;/D&gt;&lt;D xsi:type="xsd:double"&gt;17.5158929112367&lt;/D&gt;&lt;D xsi:type="xsd:double"&gt;17.4668091989021&lt;/D&gt;&lt;D xsi:type="xsd:double"&gt;17.1559062396008&lt;/D&gt;&lt;D xsi:type="xsd:double"&gt;16.790817655181&lt;/D&gt;&lt;D xsi:type="xsd:double"&gt;16.8374027954292&lt;/D&gt;&lt;D xsi:type="xsd:double"&gt;17.0593646589181&lt;/D&gt;&lt;D xsi:type="xsd:double"&gt;17.5709712634276&lt;/D&gt;&lt;D xsi:type="xsd:double"&gt;17.10449463076&lt;/D&gt;&lt;D xsi:type="xsd:double"&gt;17.5903972189778&lt;/D&gt;&lt;D xsi:type="xsd:double"&gt;18.1057071186108&lt;/D&gt;&lt;D xsi:type="xsd:double"&gt;17.206898209246&lt;/D&gt;&lt;D xsi:type="xsd:double"&gt;16.1181017083957&lt;/D&gt;&lt;D xsi:type="xsd:double"&gt;15.6082742431975&lt;/D&gt;&lt;D xsi:type="xsd:double"&gt;15.944061832367&lt;/D&gt;&lt;D xsi:type="xsd:double"&gt;14.7141111571996&lt;/D&gt;&lt;D xsi:type="xsd:double"&gt;15.6392427515245&lt;/D&gt;&lt;D xsi:type="xsd:double"&gt;15.4363202483437&lt;/D&gt;&lt;D xsi:type="xsd:double"&gt;13.9957971125565&lt;/D&gt;&lt;D xsi:type="xsd:double"&gt;13.6554590330412&lt;/D&gt;&lt;D xsi:type="xsd:double"&gt;14.2376552651352&lt;/D&gt;&lt;D xsi:type="xsd:double"&gt;15.0195266042585&lt;/D&gt;&lt;D xsi:type="xsd:double"&gt;15.755311714338&lt;/D&gt;&lt;D xsi:type="xsd:double"&gt;14.9419224828602&lt;/D&gt;&lt;D xsi:type="xsd:double"&gt;15.2227110735472&lt;/D&gt;&lt;D xsi:type="xsd:double"&gt;15.3332016279943&lt;/D&gt;&lt;D xsi:type="xsd:double"&gt;15.1409749893206&lt;/D&gt;&lt;D xsi:type="xsd:double"&gt;15.4401296062998&lt;/D&gt;&lt;D xsi:type="xsd:double"&gt;15.6072852397869&lt;/D&gt;&lt;D xsi:type="xsd:double"&gt;14.6493037151519&lt;/D&gt;&lt;D xsi:type="xsd:double"&gt;13.8151013490447&lt;/D&gt;&lt;D xsi:type="xsd:double"&gt;13.9408474382989&lt;/D&gt;&lt;D xsi:type="xsd:double"&gt;13.6714830752365&lt;/D&gt;&lt;D xsi:type="xsd:double"&gt;14.1278671230663&lt;/D&gt;&lt;D xsi:type="xsd:double"&gt;13.3691337971083&lt;/D&gt;&lt;D xsi:type="xsd:double"&gt;12.1103309916123&lt;/D&gt;&lt;D xsi:type="xsd:double"&gt;9.66317082351314&lt;/D&gt;&lt;D xsi:type="xsd:double"&gt;11.4339494446644&lt;/D&gt;&lt;D xsi:type="xsd:double"&gt;13.5103269184772&lt;/D&gt;&lt;D xsi:type="xsd:double"&gt;15.4718490297704&lt;/D&gt;&lt;D xsi:type="xsd:double"&gt;14.9035536570706&lt;/D&gt;&lt;D xsi:type="xsd:double"&gt;15.8072726113735&lt;/D&gt;&lt;D xsi:type="xsd:double"&gt;15.5924532575344&lt;/D&gt;&lt;D xsi:type="xsd:double"&gt;16.6849800174648&lt;/D&gt;&lt;D xsi:type="xsd:double"&gt;17.4267363300247&lt;/D&gt;&lt;D xsi:type="xsd:double"&gt;16.4172320848767&lt;/D&gt;&lt;D xsi:type="xsd:double"&gt;15.9402331166735&lt;/D&gt;&lt;D xsi:type="xsd:double"&gt;15.5053820152764&lt;/D&gt;&lt;D xsi:type="xsd:double"&gt;15.0313660997463&lt;/D&gt;&lt;D xsi:type="xsd:double"&gt;14.7820394116571&lt;/D&gt;&lt;D xsi:type="xsd:double"&gt;16.1160822841808&lt;/D&gt;&lt;D xsi:type="xsd:double"&gt;16.4349603749713&lt;/D&gt;&lt;D xsi:type="xsd:double"&gt;14.9582299568448&lt;/D&gt;&lt;D xsi:type="xsd:double"&gt;15.7931603562359&lt;/D&gt;&lt;D xsi:type="xsd:double"&gt;15.5489874578986&lt;/D&gt;&lt;D xsi:type="xsd:double"&gt;16.2959854894351&lt;/D&gt;&lt;D xsi:type="xsd:double"&gt;15.9852985742768&lt;/D&gt;&lt;D xsi:type="xsd:double"&gt;15.4450720424284&lt;/D&gt;&lt;D xsi:type="xsd:double"&gt;15.0722602460396&lt;/D&gt;&lt;D xsi:type="xsd:double"&gt;14.8711469270812&lt;/D&gt;&lt;D xsi:type="xsd:double"&gt;14.3050052384227&lt;/D&gt;&lt;D xsi:type="xsd:double"&gt;13.9756722336458&lt;/D&gt;&lt;D xsi:type="xsd:double"&gt;13.2046207779856&lt;/D&gt;&lt;D xsi:type="xsd:double"&gt;12.8137266516676&lt;/D&gt;&lt;D xsi:type="xsd:double"&gt;12.8196403117319&lt;/D&gt;&lt;D xsi:type="xsd:double"&gt;13.2535715275664&lt;/D&gt;&lt;D xsi:type="xsd:double"&gt;11.2747365916715&lt;/D&gt;&lt;D xsi:type="xsd:double"&gt;11.8458847315573&lt;/D&gt;&lt;D xsi:type="xsd:double"&gt;12.6432324125216&lt;/D&gt;&lt;D xsi:type="xsd:double"&gt;12.4559304009183&lt;/D&gt;&lt;D xsi:type="xsd:double"&gt;13.3033712409786&lt;/D&gt;&lt;D xsi:type="xsd:double"&gt;12.0836601524136&lt;/D&gt;&lt;D xsi:type="xsd:double"&gt;11.9853714095399&lt;/D&gt;&lt;D xsi:type="xsd:double"&gt;11.6777164423312&lt;/D&gt;&lt;D xsi:type="xsd:double"&gt;10.8081391945027&lt;/D&gt;&lt;D xsi:type="xsd:double"&gt;10.1773321995244&lt;/D&gt;&lt;D xsi:type="xsd:double"&gt;10.3074281473899&lt;/D&gt;&lt;D xsi:type="xsd:double"&gt;9.42875853489549&lt;/D&gt;&lt;D xsi:type="xsd:double"&gt;10.0028227653887&lt;/D&gt;&lt;D xsi:type="xsd:double"&gt;9.32092583676182&lt;/D&gt;&lt;D xsi:type="xsd:double"&gt;9.63734063801949&lt;/D&gt;&lt;D xsi:type="xsd:double"&gt;9.45042740921945&lt;/D&gt;&lt;D xsi:type="xsd:double"&gt;9.63904084295537&lt;/D&gt;&lt;D xsi:type="xsd:double"&gt;10.0011618786388&lt;/D&gt;&lt;D xsi:type="xsd:double"&gt;9.49998859194511&lt;/D&gt;&lt;/FQL&gt;&lt;FQL&gt;&lt;Q&gt;EIDO^FMA_PE(NTMA,-10AY,0,AM,"PORTAGG","MEANR")&lt;/Q&gt;&lt;R&gt;121&lt;/R&gt;&lt;C&gt;1&lt;/C&gt;&lt;D xsi:type="xsd:double"&gt;14.0614653978518&lt;/D&gt;&lt;D xsi:type="xsd:double"&gt;14.2642322042975&lt;/D&gt;&lt;D xsi:type="xsd:double"&gt;14.6611778663128&lt;/D&gt;&lt;D xsi:type="xsd:double"&gt;13.7166918118778&lt;/D&gt;&lt;D xsi:type="xsd:double"&gt;14.5646697430166&lt;/D&gt;&lt;D xsi:type="xsd:double"&gt;14.9196408964606&lt;/D&gt;&lt;D xsi:type="xsd:double"&gt;14.4814830826088&lt;/D&gt;&lt;D xsi:type="xsd:double"&gt;14.1999322577659&lt;/D&gt;&lt;D xsi:type="xsd:double"&gt;14.9442153771435&lt;/D&gt;&lt;D xsi:type="xsd:double"&gt;14.8838181868616&lt;/D&gt;&lt;D xsi:type="xsd:double"&gt;15.151052927767&lt;/D&gt;&lt;D xsi:type="xsd:double"&gt;16.0589060250585&lt;/D&gt;&lt;D xsi:type="xsd:double"&gt;15.8641719587454&lt;/D&gt;&lt;D xsi:type="xsd:double"&gt;15.1692703186155&lt;/D&gt;&lt;D xsi:type="xsd:double"&gt;15.3446409012953&lt;/D&gt;&lt;D xsi:type="xsd:double"&gt;14.5018901740464&lt;/D&gt;&lt;D xsi:type="xsd:double"&gt;13.7057612483072&lt;/D&gt;&lt;D xsi:type="xsd:double"&gt;13.123722401702&lt;/D&gt;&lt;D xsi:type="xsd:double"&gt;12.3174332104446&lt;/D&gt;&lt;D xsi:type="xsd:double"&gt;14.5463399301345&lt;/D&gt;&lt;D xsi:type="xsd:double"&gt;14.4282552571101&lt;/D&gt;&lt;D xsi:type="xsd:double"&gt;14.3171541323369&lt;/D&gt;&lt;D xsi:type="xsd:double"&gt;14.4744194911488&lt;/D&gt;&lt;D xsi:type="xsd:double"&gt;14.8452879832438&lt;/D&gt;&lt;D xsi:type="xsd:double"&gt;14.9447860151469&lt;/D&gt;&lt;D xsi:type="xsd:double"&gt;14.8734596585395&lt;/D&gt;&lt;D xsi:type="xsd:double"&gt;14.6884019061595&lt;/D&gt;&lt;D xsi:type="xsd:double"&gt;15.1264467927811&lt;/D&gt;&lt;D xsi:type="xsd:double"&gt;16.564523489995&lt;/D&gt;&lt;D xsi:type="xsd:double"&gt;16.7755549980973&lt;/D&gt;&lt;D xsi:type="xsd:double"&gt;16.7080479396371&lt;/D&gt;&lt;D xsi:type="xsd:double"&gt;16.4577926763578&lt;/D&gt;&lt;D xsi:type="xsd:double"&gt;14.6804073690743&lt;/D&gt;&lt;D xsi:type="xsd:double"&gt;14.7494822494916&lt;/D&gt;&lt;D xsi:type="xsd:double"&gt;15.1816604320246&lt;/D&gt;&lt;D xsi:type="xsd:double"&gt;15.2271914541782&lt;/D&gt;&lt;D xsi:type="xsd:double"&gt;15.3489266090534&lt;/D&gt;&lt;D xsi:type="xsd:double"&gt;15.6244039059283&lt;/D&gt;&lt;D xsi:type="xsd:double"&gt;15.6191639744788&lt;/D&gt;&lt;D xsi:type="xsd:double"&gt;15.7635738659197&lt;/D&gt;&lt;D xsi:type="xsd:double"&gt;15.6170884849999&lt;/D&gt;&lt;D xsi:type="xsd:double"&gt;15.7561491915295&lt;/D&gt;&lt;D xsi:type="xsd:double"&gt;15.2690191673121&lt;/D&gt;&lt;D xsi:type="xsd:double"&gt;15.3708778631206&lt;/D&gt;&lt;D xsi:type="xsd:double"&gt;15.4359351906114&lt;/D&gt;&lt;D xsi:type="xsd:double"&gt;15.8101081807983&lt;/D&gt;&lt;D xsi:type="xsd:double"&gt;16.3079613389896&lt;/D&gt;&lt;D xsi:type="xsd:double"&gt;15.3823639826787&lt;/D&gt;&lt;D xsi:type="xsd:double"&gt;14.2552804496602&lt;/D&gt;&lt;D xsi:type="xsd:double"&gt;13.7280273485994&lt;/D&gt;&lt;D xsi:type="xsd:double"&gt;13.7258170140981&lt;/D&gt;&lt;D xsi:type="xsd:double"&gt;12.2302887315397&lt;/D&gt;&lt;D xsi:type="xsd:double"&gt;13.2112705719542&lt;/D&gt;&lt;D xsi:type="xsd:double"&gt;13.8693514607082&lt;/D&gt;&lt;D xsi:type="xsd:double"&gt;13.474194926487&lt;/D&gt;&lt;D xsi:type="xsd:double"&gt;12.9064667985999&lt;/D&gt;&lt;D xsi:type="xsd:double"&gt;13.6659233991469&lt;/D&gt;&lt;D xsi:type="xsd:double"&gt;14.0520613367201&lt;/D&gt;&lt;D xsi:type="xsd:double"&gt;14.7203383159023&lt;/D&gt;&lt;D xsi:type="xsd:double"&gt;14.3483990107587&lt;/D&gt;&lt;D xsi:type="xsd:double"&gt;14.5888270780733&lt;/D&gt;&lt;D xsi:type="xsd:double"&gt;14.1439960979097&lt;/D&gt;&lt;D xsi:type="xsd:double"&gt;13.0435569339728&lt;/D&gt;&lt;D xsi:type="xsd:double"&gt;14.174236283851&lt;/D&gt;&lt;D xsi:type="xsd:double"&gt;14.7481110356752&lt;/D&gt;&lt;D xsi:type="xsd:double"&gt;14.6273629244781&lt;/D&gt;&lt;D xsi:type="xsd:double"&gt;14.3960640652657&lt;/D&gt;&lt;D xsi:type="xsd:double"&gt;14.8732174705338&lt;/D&gt;&lt;D xsi:type="xsd:double"&gt;14.6293717390716&lt;/D&gt;&lt;D xsi:type="xsd:double"&gt;15.1583289405868&lt;/D&gt;&lt;D xsi:type="xsd:double"&gt;15.2729207611938&lt;/D&gt;&lt;D xsi:type="xsd:double"&gt;13.4028248901319&lt;/D&gt;&lt;D xsi:type="xsd:double"&gt;10.8687791850658&lt;/D&gt;&lt;D xsi:type="xsd:double"&gt;10.9584389873923&lt;/D&gt;&lt;D xsi:type="xsd:double"&gt;14.1090288046314&lt;/D&gt;&lt;D xsi:type="xsd:double"&gt;15.913942797255&lt;/D&gt;&lt;D xsi:type="xsd:double"&gt;16.4481921509503&lt;/D&gt;&lt;D xsi:type="xsd:double"&gt;17.3085162468602&lt;/D&gt;&lt;D xsi:type="xsd:double"&gt;15.0208839103798&lt;/D&gt;&lt;D xsi:type="xsd:double"&gt;15.7884415293221&lt;/D&gt;&lt;D xsi:type="xsd:double"&gt;17.9482801974494&lt;/D&gt;&lt;D xsi:type="xsd:double"&gt;17.8063190077241&lt;/D&gt;&lt;D xsi:type="xsd:double"&gt;16.9264773771058&lt;/D&gt;&lt;D xsi:type="xsd:double"&gt;17.1935506099693&lt;/D&gt;&lt;D xsi:type="xsd:double"&gt;16.3010094754292&lt;/D&gt;&lt;D xsi:type="xsd:double"&gt;15.9648429631454&lt;/D&gt;&lt;D xsi:type="xsd:double"&gt;15.4874704581219&lt;/D&gt;&lt;D xsi:type="xsd:double"&gt;14.6731859406532&lt;/D&gt;&lt;D xsi:type="xsd:double"&gt;14.4887414064102&lt;/D&gt;&lt;D xsi:type="xsd:double"&gt;14.7576096943754&lt;/D&gt;&lt;D xsi:type="xsd:double"&gt;14.645991583533&lt;/D&gt;&lt;D xsi:type="xsd:double"&gt;15.1552145670547&lt;/D&gt;&lt;D xsi:type="xsd:double"&gt;14.9070477786502&lt;/D&gt;&lt;D xsi:type="xsd:double"&gt;14.5596826255367&lt;/D&gt;&lt;D xsi:type="xsd:double"&gt;14.902683144958&lt;/D&gt;&lt;D xsi:type="xsd:double"&gt;15.547153783399&lt;/D&gt;&lt;D xsi:type="xsd:double"&gt;15.0231274549516&lt;/D&gt;&lt;D xsi:type="xsd:double"&gt;14.7266792664816&lt;/D&gt;&lt;D xsi:type="xsd:double"&gt;13.5802210252053&lt;/D&gt;&lt;D xsi:type="xsd:double"&gt;12.5737277599069&lt;/D&gt;&lt;D xsi:type="xsd:double"&gt;12.5855935648837&lt;/D&gt;&lt;D xsi:type="xsd:double"&gt;12.8359621145711&lt;/D&gt;&lt;D xsi:type="xsd:double"&gt;12.7901313169951&lt;/D&gt;&lt;D xsi:type="xsd:double"&gt;12.7699347467259&lt;/D&gt;&lt;D xsi:type="xsd:double"&gt;12.5791728411047&lt;/D&gt;&lt;D xsi:type="xsd:double"&gt;12.1832958308012&lt;/D&gt;&lt;D xsi:type="xsd:double"&gt;12.289633708446&lt;/D&gt;&lt;D xsi:type="xsd:double"&gt;12.1595586334568&lt;/D&gt;&lt;D xsi:type="xsd:double"&gt;11.800742250929&lt;/D&gt;&lt;D xsi:type="xsd:double"&gt;12.2369006836655&lt;/D&gt;&lt;D xsi:type="xsd:double"&gt;12.0285158475269&lt;/D&gt;&lt;D xsi:type="xsd:double"&gt;13.3283361180562&lt;/D&gt;&lt;D xsi:type="xsd:double"&gt;13.5720366174939&lt;/D&gt;&lt;D xsi:type="xsd:double"&gt;13.6482595751957&lt;/D&gt;&lt;D xsi:type="xsd:double"&gt;13.1644567333958&lt;/D&gt;&lt;D xsi:type="xsd:double"&gt;12.2862321780016&lt;/D&gt;&lt;D xsi:type="xsd:double"&gt;12.4824234791603&lt;/D&gt;&lt;D xsi:type="xsd:double"&gt;12.8813217084068&lt;/D&gt;&lt;D xsi:type="xsd:double"&gt;12.5387995836068&lt;/D&gt;&lt;D xsi:type="xsd:double"&gt;13.0976812445879&lt;/D&gt;&lt;D xsi:type="xsd:double"&gt;13.0230244215769&lt;/D&gt;&lt;/FQL&gt;&lt;FQL&gt;&lt;Q&gt;ECH^FMA_PE(NTMA,-10AY,0,AM,"PORTAGG","MEANR")&lt;/Q&gt;&lt;R&gt;121&lt;/R&gt;&lt;C&gt;1&lt;/C&gt;&lt;D xsi:type="xsd:double"&gt;13.5108951853142&lt;/D&gt;&lt;D xsi:type="xsd:double"&gt;13.6715925955806&lt;/D&gt;&lt;D xsi:type="xsd:double"&gt;13.9486794394697&lt;/D&gt;&lt;D xsi:type="xsd:double"&gt;14.1294269646928&lt;/D&gt;&lt;D xsi:type="xsd:double"&gt;14.581589134908&lt;/D&gt;&lt;D xsi:type="xsd:double"&gt;14.4924869318374&lt;/D&gt;&lt;D xsi:type="xsd:double"&gt;14.441093785999&lt;/D&gt;&lt;D xsi:type="xsd:double"&gt;13.5920665235375&lt;/D&gt;&lt;D xsi:type="xsd:double"&gt;14.3702441061022&lt;/D&gt;&lt;D xsi:type="xsd:double"&gt;13.3895024899655&lt;/D&gt;&lt;D xsi:type="xsd:double"&gt;13.2261046848634&lt;/D&gt;&lt;D xsi:type="xsd:double"&gt;13.4651283207719&lt;/D&gt;&lt;D xsi:type="xsd:double"&gt;13.3021299926856&lt;/D&gt;&lt;D xsi:type="xsd:double"&gt;14.2821501354543&lt;/D&gt;&lt;D xsi:type="xsd:double"&gt;13.9051038887144&lt;/D&gt;&lt;D xsi:type="xsd:double"&gt;13.3253716906624&lt;/D&gt;&lt;D xsi:type="xsd:double"&gt;12.3681170286148&lt;/D&gt;&lt;D xsi:type="xsd:double"&gt;12.6503631070916&lt;/D&gt;&lt;D xsi:type="xsd:double"&gt;12.0073057101843&lt;/D&gt;&lt;D xsi:type="xsd:double"&gt;13.3687914167756&lt;/D&gt;&lt;D xsi:type="xsd:double"&gt;13.3010713301728&lt;/D&gt;&lt;D xsi:type="xsd:double"&gt;12.2858244853398&lt;/D&gt;&lt;D xsi:type="xsd:double"&gt;12.130861221166&lt;/D&gt;&lt;D xsi:type="xsd:double"&gt;12.2797681534162&lt;/D&gt;&lt;D xsi:type="xsd:double"&gt;13.3274847247596&lt;/D&gt;&lt;D xsi:type="xsd:double"&gt;14.0520750910171&lt;/D&gt;&lt;D xsi:type="xsd:double"&gt;13.7481096402596&lt;/D&gt;&lt;D xsi:type="xsd:double"&gt;14.4788320287489&lt;/D&gt;&lt;D xsi:type="xsd:double"&gt;15.3327918464274&lt;/D&gt;&lt;D xsi:type="xsd:double"&gt;15.8370970467779&lt;/D&gt;&lt;D xsi:type="xsd:double"&gt;15.5419112355547&lt;/D&gt;&lt;D xsi:type="xsd:double"&gt;16.9097676901026&lt;/D&gt;&lt;D xsi:type="xsd:double"&gt;16.0047386528881&lt;/D&gt;&lt;D xsi:type="xsd:double"&gt;15.3785950660118&lt;/D&gt;&lt;D xsi:type="xsd:double"&gt;15.7497077072457&lt;/D&gt;&lt;D xsi:type="xsd:double"&gt;16.0291420071865&lt;/D&gt;&lt;D xsi:type="xsd:double"&gt;17.3883351555516&lt;/D&gt;&lt;D xsi:type="xsd:double"&gt;17.0164153945466&lt;/D&gt;&lt;D xsi:type="xsd:double"&gt;17.4347207376342&lt;/D&gt;&lt;D xsi:type="xsd:double"&gt;16.755137083689&lt;/D&gt;&lt;D xsi:type="xsd:double"&gt;17.9227537126995&lt;/D&gt;&lt;D xsi:type="xsd:double"&gt;18.6361520997955&lt;/D&gt;&lt;D xsi:type="xsd:double"&gt;19.1581489186758&lt;/D&gt;&lt;D xsi:type="xsd:double"&gt;15.4179399266373&lt;/D&gt;&lt;D xsi:type="xsd:double"&gt;12.8905438562643&lt;/D&gt;&lt;D xsi:type="xsd:double"&gt;14.1027725103141&lt;/D&gt;&lt;D xsi:type="xsd:double"&gt;14.8613165493865&lt;/D&gt;&lt;D xsi:type="xsd:double"&gt;14.0561652269148&lt;/D&gt;&lt;D xsi:type="xsd:double"&gt;13.6175255808537&lt;/D&gt;&lt;D xsi:type="xsd:double"&gt;13.9621156489723&lt;/D&gt;&lt;D xsi:type="xsd:double"&gt;12.9624976381516&lt;/D&gt;&lt;D xsi:type="xsd:double"&gt;11.566205299815&lt;/D&gt;&lt;D xsi:type="xsd:double"&gt;12.0421129293643&lt;/D&gt;&lt;D xsi:type="xsd:double"&gt;12.1916033692788&lt;/D&gt;&lt;D xsi:type="xsd:double"&gt;11.9650175331024&lt;/D&gt;&lt;D xsi:type="xsd:double"&gt;14.9781483350395&lt;/D&gt;&lt;D xsi:type="xsd:double"&gt;14.9410180981277&lt;/D&gt;&lt;D xsi:type="xsd:double"&gt;14.4496388796715&lt;/D&gt;&lt;D xsi:type="xsd:double"&gt;15.7887644113619&lt;/D&gt;&lt;D xsi:type="xsd:double"&gt;15.3499518719848&lt;/D&gt;&lt;D xsi:type="xsd:double"&gt;14.659987191157&lt;/D&gt;&lt;D xsi:type="xsd:double"&gt;14.7603987160561&lt;/D&gt;&lt;D xsi:type="xsd:double"&gt;13.6062690516601&lt;/D&gt;&lt;D xsi:type="xsd:double"&gt;15.0823565896546&lt;/D&gt;&lt;D xsi:type="xsd:double"&gt;14.7745730828855&lt;/D&gt;&lt;D xsi:type="xsd:double"&gt;13.5141175893008&lt;/D&gt;&lt;D xsi:type="xsd:double"&gt;15.3876688080641&lt;/D&gt;&lt;D xsi:type="xsd:double"&gt;14.7938248583783&lt;/D&gt;&lt;D xsi:type="xsd:double"&gt;13.1314475935427&lt;/D&gt;&lt;D xsi:type="xsd:double"&gt;13.2893423083206&lt;/D&gt;&lt;D xsi:type="xsd:double"&gt;13.1036240034362&lt;/D&gt;&lt;D xsi:type="xsd:double"&gt;11.4974137642808&lt;/D&gt;&lt;D xsi:type="xsd:double"&gt;9.25256340971135&lt;/D&gt;&lt;D xsi:type="xsd:double"&gt;11.5246044120622&lt;/D&gt;&lt;D xsi:type="xsd:double"&gt;12.2810798245388&lt;/D&gt;&lt;D xsi:type="xsd:double"&gt;14.6419360798472&lt;/D&gt;&lt;D xsi:type="xsd:double"&gt;16.2383858884555&lt;/D&gt;&lt;D xsi:type="xsd:double"&gt;15.3420404426239&lt;/D&gt;&lt;D xsi:type="xsd:double"&gt;13.8584378954715&lt;/D&gt;&lt;D xsi:type="xsd:double"&gt;13.5569153089931&lt;/D&gt;&lt;D xsi:type="xsd:double"&gt;14.8090869859327&lt;/D&gt;&lt;D xsi:type="xsd:double"&gt;13.8213618318127&lt;/D&gt;&lt;D xsi:type="xsd:double"&gt;14.136224332694&lt;/D&gt;&lt;D xsi:type="xsd:double"&gt;14.4469431281138&lt;/D&gt;&lt;D xsi:type="xsd:double"&gt;14.4971912797327&lt;/D&gt;&lt;D xsi:type="xsd:double"&gt;13.0381182071861&lt;/D&gt;&lt;D xsi:type="xsd:double"&gt;11.3743079827579&lt;/D&gt;&lt;D xsi:type="xsd:double"&gt;11.2843574511585&lt;/D&gt;&lt;D xsi:type="xsd:double"&gt;10.2640361056425&lt;/D&gt;&lt;D xsi:type="xsd:double"&gt;10.2081090028889&lt;/D&gt;&lt;D xsi:type="xsd:double"&gt;9.81984679577883&lt;/D&gt;&lt;D xsi:type="xsd:double"&gt;9.14204268554655&lt;/D&gt;&lt;D xsi:type="xsd:double"&gt;9.74124592434812&lt;/D&gt;&lt;D xsi:type="xsd:double"&gt;9.27232015628327&lt;/D&gt;&lt;D xsi:type="xsd:double"&gt;9.88019135210445&lt;/D&gt;&lt;D xsi:type="xsd:double"&gt;9.97383592280638&lt;/D&gt;&lt;D xsi:type="xsd:double"&gt;9.85700187238163&lt;/D&gt;&lt;D xsi:type="xsd:double"&gt;8.78403871836466&lt;/D&gt;&lt;D xsi:type="xsd:double"&gt;8.95361501852144&lt;/D&gt;&lt;D xsi:type="xsd:double"&gt;6.5127458814123&lt;/D&gt;&lt;D xsi:type="xsd:double"&gt;6.59401210528504&lt;/D&gt;&lt;D xsi:type="xsd:double"&gt;6.78674370318499&lt;/D&gt;&lt;D xsi:type="xsd:double"&gt;7.16101909418607&lt;/D&gt;&lt;D xsi:type="xsd:double"&gt;7.42111855248008&lt;/D&gt;&lt;D xsi:type="xsd:double"&gt;6.90740838945425&lt;/D&gt;&lt;D xsi:type="xsd:double"&gt;7.28726989008873&lt;/D&gt;&lt;D xsi:type="xsd:double"&gt;7.8269725751766&lt;/D&gt;&lt;D xsi:type="xsd:double"&gt;8.00780178950409&lt;/D&gt;&lt;D xsi:type="xsd:double"&gt;7.32563824647877&lt;/D&gt;&lt;D xsi:type="xsd:double"&gt;7.87784477609226&lt;/D&gt;&lt;D xsi:type="xsd:double"&gt;8.2841168384208&lt;/D&gt;&lt;D xsi:type="xsd:double"&gt;8.32935059164033&lt;/D&gt;&lt;D xsi:type="xsd:double"&gt;9.382259087987&lt;/D&gt;&lt;D xsi:type="xsd:double"&gt;9.02942046363706&lt;/D&gt;&lt;D xsi:type="xsd:double"&gt;8.3859761602883&lt;/D&gt;&lt;D xsi:type="xsd:double"&gt;8.40264936796178&lt;/D&gt;&lt;D xsi:type="xsd:double"&gt;8.88138868643878&lt;/D&gt;&lt;D xsi:type="xsd:double"&gt;7.68689562385121&lt;/D&gt;&lt;D xsi:type="xsd:double"&gt;8.0900201337451&lt;/D&gt;&lt;D xsi:type="xsd:double"&gt;6.87162087751503&lt;/D&gt;&lt;D xsi:type="xsd:double"&gt;7.7791532169601&lt;/D&gt;&lt;/FQL&gt;&lt;FQL&gt;&lt;Q&gt;CNYA^FMA_PE(NTMA,-10AY,0,AM,"PORTAGG","MEANR")&lt;/Q&gt;&lt;R&gt;121&lt;/R&gt;&lt;C&gt;1&lt;/C&gt;&lt;D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xsi:type="xsd:double"&gt;13.6867197019445&lt;/D&gt;&lt;D xsi:type="xsd:double"&gt;13.7978494815428&lt;/D&gt;&lt;D xsi:type="xsd:double"&gt;13.493215435382&lt;/D&gt;&lt;D xsi:type="xsd:double"&gt;13.7976729559029&lt;/D&gt;&lt;D xsi:type="xsd:double"&gt;14.3515161765457&lt;/D&gt;&lt;D xsi:type="xsd:double"&gt;13.1189867030845&lt;/D&gt;&lt;D xsi:type="xsd:double"&gt;13.240012857235&lt;/D&gt;&lt;D xsi:type="xsd:double"&gt;13.2309850491724&lt;/D&gt;&lt;D xsi:type="xsd:double"&gt;13.2572567469955&lt;/D&gt;&lt;D xsi:type="xsd:double"&gt;13.421439210764&lt;/D&gt;&lt;D xsi:type="xsd:double"&gt;13.4590708183203&lt;/D&gt;&lt;D xsi:type="xsd:double"&gt;14.2028284577929&lt;/D&gt;&lt;D xsi:type="xsd:double"&gt;14.1627664982509&lt;/D&gt;&lt;D xsi:type="xsd:double"&gt;14.3475846928981&lt;/D&gt;&lt;D xsi:type="xsd:double"&gt;14.2032095686074&lt;/D&gt;&lt;D xsi:type="xsd:double"&gt;14.6061532923588&lt;/D&gt;&lt;D xsi:type="xsd:double"&gt;14.3330719831144&lt;/D&gt;&lt;D xsi:type="xsd:double"&gt;13.7601587311935&lt;/D&gt;&lt;D xsi:type="xsd:double"&gt;14.623347261544&lt;/D&gt;&lt;D xsi:type="xsd:double"&gt;13.2360307509419&lt;/D&gt;&lt;D xsi:type="xsd:double"&gt;12.5047405006738&lt;/D&gt;&lt;D xsi:type="xsd:double"&gt;11.6287990280693&lt;/D&gt;&lt;D xsi:type="xsd:double"&gt;11.6956450690484&lt;/D&gt;&lt;D xsi:type="xsd:double"&gt;10.6260590299669&lt;/D&gt;&lt;D xsi:type="xsd:double"&gt;10.6879368237526&lt;/D&gt;&lt;D xsi:type="xsd:double"&gt;10.2046058165222&lt;/D&gt;&lt;D xsi:type="xsd:double"&gt;10.6089534689028&lt;/D&gt;&lt;D xsi:type="xsd:double"&gt;9.71960458046026&lt;/D&gt;&lt;D xsi:type="xsd:double"&gt;9.77625506806351&lt;/D&gt;&lt;D xsi:type="xsd:double"&gt;9.43655116548272&lt;/D&gt;&lt;D xsi:type="xsd:double"&gt;10.0213736613382&lt;/D&gt;&lt;D xsi:type="xsd:double"&gt;11.3325555224873&lt;/D&gt;&lt;D xsi:type="xsd:double"&gt;11.3093106684542&lt;/D&gt;&lt;D xsi:type="xsd:double"&gt;11.7832170056761&lt;/D&gt;&lt;D xsi:type="xsd:double"&gt;11.0422013985991&lt;/D&gt;&lt;D xsi:type="xsd:double"&gt;11.8150884805463&lt;/D&gt;&lt;D xsi:type="xsd:double"&gt;11.6796230380548&lt;/D&gt;&lt;D xsi:type="xsd:double"&gt;11.6470146989383&lt;/D&gt;&lt;D xsi:type="xsd:double"&gt;11.6819152200616&lt;/D&gt;&lt;D xsi:type="xsd:double"&gt;11.7168572224441&lt;/D&gt;&lt;D xsi:type="xsd:double"&gt;12.1155083894159&lt;/D&gt;&lt;D xsi:type="xsd:double"&gt;12.5021763354801&lt;/D&gt;&lt;D xsi:type="xsd:double"&gt;12.4452252760745&lt;/D&gt;&lt;D xsi:type="xsd:double"&gt;12.3559832700632&lt;/D&gt;&lt;D xsi:type="xsd:double"&gt;11.8449823880507&lt;/D&gt;&lt;D xsi:type="xsd:double"&gt;12.7770812165535&lt;/D&gt;&lt;D xsi:type="xsd:double"&gt;12.9053281265962&lt;/D&gt;&lt;D xsi:type="xsd:double"&gt;14.2050242667963&lt;/D&gt;&lt;D xsi:type="xsd:double"&gt;15.6051256347278&lt;/D&gt;&lt;D xsi:type="xsd:double"&gt;16.5848712917024&lt;/D&gt;&lt;D xsi:type="xsd:double"&gt;15.6255050293511&lt;/D&gt;&lt;D xsi:type="xsd:double"&gt;15.8596434880298&lt;/D&gt;&lt;D xsi:type="xsd:double"&gt;16.2568036454393&lt;/D&gt;&lt;D xsi:type="xsd:double"&gt;16.7614959491711&lt;/D&gt;&lt;D xsi:type="xsd:double"&gt;17.6585843612633&lt;/D&gt;&lt;D xsi:type="xsd:double"&gt;17.1570342881721&lt;/D&gt;&lt;D xsi:type="xsd:double"&gt;16.0657973502497&lt;/D&gt;&lt;D xsi:type="xsd:double"&gt;16.2163444941638&lt;/D&gt;&lt;D xsi:type="xsd:double"&gt;16.8678875459456&lt;/D&gt;&lt;D xsi:type="xsd:double"&gt;16.828730018412&lt;/D&gt;&lt;D xsi:type="xsd:double"&gt;14.9032795201249&lt;/D&gt;&lt;D xsi:type="xsd:double"&gt;15.1938455866683&lt;/D&gt;&lt;D xsi:type="xsd:double"&gt;15.3077844149687&lt;/D&gt;&lt;D xsi:type="xsd:double"&gt;15.1485700271842&lt;/D&gt;&lt;D xsi:type="xsd:double"&gt;15.1750018773979&lt;/D&gt;&lt;D xsi:type="xsd:double"&gt;15.3389167755746&lt;/D&gt;&lt;D xsi:type="xsd:double"&gt;13.730590114391&lt;/D&gt;&lt;D xsi:type="xsd:double"&gt;13.8426804823908&lt;/D&gt;&lt;D xsi:type="xsd:double"&gt;12.546862034467&lt;/D&gt;&lt;D xsi:type="xsd:double"&gt;11.9802204348633&lt;/D&gt;&lt;D xsi:type="xsd:double"&gt;12.5195122065983&lt;/D&gt;&lt;D xsi:type="xsd:double"&gt;13.8008237117028&lt;/D&gt;&lt;D xsi:type="xsd:double"&gt;12.9744152324772&lt;/D&gt;&lt;D xsi:type="xsd:double"&gt;12.6196840714785&lt;/D&gt;&lt;D xsi:type="xsd:double"&gt;11.7099473316233&lt;/D&gt;&lt;D xsi:type="xsd:double"&gt;10.946293122516&lt;/D&gt;&lt;D xsi:type="xsd:double"&gt;11.5377378469426&lt;/D&gt;&lt;D xsi:type="xsd:double"&gt;11.7603842967284&lt;/D&gt;&lt;D xsi:type="xsd:double"&gt;12.6514704194658&lt;/D&gt;&lt;D xsi:type="xsd:double"&gt;12.2609859918312&lt;/D&gt;&lt;D xsi:type="xsd:double"&gt;11.9672200080037&lt;/D&gt;&lt;D xsi:type="xsd:double"&gt;12.2212890854392&lt;/D&gt;&lt;D xsi:type="xsd:double"&gt;11.6944657223389&lt;/D&gt;&lt;D xsi:type="xsd:double"&gt;11.7760815503638&lt;/D&gt;&lt;D xsi:type="xsd:double"&gt;12.1897219884411&lt;/D&gt;&lt;D xsi:type="xsd:double"&gt;11.6008160625221&lt;/D&gt;&lt;D xsi:type="xsd:double"&gt;11.6797745627539&lt;/D&gt;&lt;D xsi:type="xsd:double"&gt;11.2602081539655&lt;/D&gt;&lt;D xsi:type="xsd:double"&gt;11.4465686400004&lt;/D&gt;&lt;D xsi:type="xsd:double"&gt;11.2905746510827&lt;/D&gt;&lt;D xsi:type="xsd:double"&gt;10.8753015123528&lt;/D&gt;&lt;D xsi:type="xsd:double"&gt;11.3315207707329&lt;/D&gt;&lt;D xsi:type="xsd:double"&gt;11.6121636613703&lt;/D&gt;&lt;/FQL&gt;&lt;FQL&gt;&lt;Q&gt;KSA^FMA_PE(LTMA,-10AY,0,AM,"PORTAGG","MEANR")&lt;/Q&gt;&lt;R&gt;121&lt;/R&gt;&lt;C&gt;1&lt;/C&gt;&lt;D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xsi:type="xsd:double"&gt;10.9433186232037&lt;/D&gt;&lt;D xsi:type="xsd:double"&gt;11.3559043863377&lt;/D&gt;&lt;D xsi:type="xsd:double"&gt;11.7849360411247&lt;/D&gt;&lt;D xsi:type="xsd:double"&gt;12.2761308480169&lt;/D&gt;&lt;D xsi:type="xsd:double"&gt;12.3178960221993&lt;/D&gt;&lt;D xsi:type="xsd:double"&gt;12.645859755169&lt;/D&gt;&lt;D xsi:type="xsd:double"&gt;12.7588461474989&lt;/D&gt;&lt;D xsi:type="xsd:double"&gt;12.4980998208415&lt;/D&gt;&lt;D xsi:type="xsd:double"&gt;12.1111278097296&lt;/D&gt;&lt;D xsi:type="xsd:double"&gt;12.9204957933116&lt;/D&gt;&lt;D xsi:type="xsd:double"&gt;14.6978802503033&lt;/D&gt;&lt;D xsi:type="xsd:double"&gt;15.4108584130648&lt;/D&gt;&lt;D xsi:type="xsd:double"&gt;15.3204957758141&lt;/D&gt;&lt;D xsi:type="xsd:double"&gt;15.4240544855496&lt;/D&gt;&lt;D xsi:type="xsd:double"&gt;15.1940529437332&lt;/D&gt;&lt;D xsi:type="xsd:double"&gt;15.0869857290888&lt;/D&gt;&lt;D xsi:type="xsd:double"&gt;15.0199259725557&lt;/D&gt;&lt;D xsi:type="xsd:double"&gt;15.5790701020158&lt;/D&gt;&lt;D xsi:type="xsd:double"&gt;15.3154527771025&lt;/D&gt;&lt;D xsi:type="xsd:double"&gt;15.127750544574&lt;/D&gt;&lt;D xsi:type="xsd:double"&gt;14.9119488537997&lt;/D&gt;&lt;D xsi:type="xsd:double"&gt;14.3053914238132&lt;/D&gt;&lt;D xsi:type="xsd:double"&gt;14.2544233854167&lt;/D&gt;&lt;D xsi:type="xsd:double"&gt;14.3700836309531&lt;/D&gt;&lt;D xsi:type="xsd:double"&gt;15.1474766460146&lt;/D&gt;&lt;D xsi:type="xsd:double"&gt;15.0278506946004&lt;/D&gt;&lt;D xsi:type="xsd:double"&gt;15.2703840722411&lt;/D&gt;&lt;D xsi:type="xsd:double"&gt;15.3943163320115&lt;/D&gt;&lt;D xsi:type="xsd:double"&gt;15.3298005786191&lt;/D&gt;&lt;D xsi:type="xsd:double"&gt;15.5299966128571&lt;/D&gt;&lt;D xsi:type="xsd:double"&gt;15.4644931290469&lt;/D&gt;&lt;D xsi:type="xsd:double"&gt;15.0664762709675&lt;/D&gt;&lt;D xsi:type="xsd:double"&gt;14.889714578674&lt;/D&gt;&lt;D xsi:type="xsd:double"&gt;15.0179298144612&lt;/D&gt;&lt;D xsi:type="xsd:double"&gt;14.6418694292987&lt;/D&gt;&lt;D xsi:type="xsd:double"&gt;15.2590943547561&lt;/D&gt;&lt;D xsi:type="xsd:double"&gt;17.3243132316515&lt;/D&gt;&lt;D xsi:type="xsd:double"&gt;17.2155499976917&lt;/D&gt;&lt;D xsi:type="xsd:double"&gt;17.2816933159613&lt;/D&gt;&lt;D xsi:type="xsd:double"&gt;17.5440933795795&lt;/D&gt;&lt;D xsi:type="xsd:double"&gt;17.1601798712378&lt;/D&gt;&lt;D xsi:type="xsd:double"&gt;17.3322711354025&lt;/D&gt;&lt;D xsi:type="xsd:double"&gt;17.4902660714762&lt;/D&gt;&lt;D xsi:type="xsd:double"&gt;17.7299145144194&lt;/D&gt;&lt;D xsi:type="xsd:double"&gt;18.3105348829279&lt;/D&gt;&lt;D xsi:type="xsd:double"&gt;18.1485822071082&lt;/D&gt;&lt;D xsi:type="xsd:double"&gt;18.2583392680357&lt;/D&gt;&lt;D xsi:type="xsd:double"&gt;19.9602078208699&lt;/D&gt;&lt;D xsi:type="xsd:double"&gt;19.1544224912508&lt;/D&gt;&lt;D xsi:type="xsd:double"&gt;17.583368602696&lt;/D&gt;&lt;D xsi:type="xsd:double"&gt;17.0601039231845&lt;/D&gt;&lt;D xsi:type="xsd:double"&gt;17.9797563128756&lt;/D&gt;&lt;D xsi:type="xsd:double"&gt;18.735549874723&lt;/D&gt;&lt;D xsi:type="xsd:double"&gt;19.1990093487368&lt;/D&gt;&lt;D xsi:type="xsd:double"&gt;19.8000048951803&lt;/D&gt;</t>
        </r>
      </text>
    </comment>
    <comment ref="A17" authorId="0" shapeId="0" xr:uid="{B9E58EDE-6C47-4DD2-8D06-83003AD92869}">
      <text>
        <r>
          <rPr>
            <b/>
            <sz val="9"/>
            <color indexed="81"/>
            <rFont val="Tahoma"/>
            <family val="2"/>
          </rPr>
          <t>&lt;D xsi:type="xsd:double"&gt;21.5239894005021&lt;/D&gt;&lt;D xsi:type="xsd:double"&gt;24.3421751018425&lt;/D&gt;&lt;D xsi:type="xsd:double"&gt;25.364099240645&lt;/D&gt;&lt;D xsi:type="xsd:double"&gt;27.317168629098&lt;/D&gt;&lt;D xsi:type="xsd:double"&gt;28.8318601582586&lt;/D&gt;&lt;D xsi:type="xsd:double"&gt;26.9014513957924&lt;/D&gt;&lt;D xsi:type="xsd:double"&gt;26.6406302836988&lt;/D&gt;&lt;D xsi:type="xsd:double"&gt;25.8822206897613&lt;/D&gt;&lt;D xsi:type="xsd:double"&gt;25.7565202179584&lt;/D&gt;&lt;D xsi:type="xsd:double"&gt;24.7535465070544&lt;/D&gt;&lt;D xsi:type="xsd:double"&gt;24.3276670391023&lt;/D&gt;&lt;D xsi:type="xsd:double"&gt;23.4373253641133&lt;/D&gt;&lt;D xsi:type="xsd:double"&gt;22.9933688125923&lt;/D&gt;&lt;D xsi:type="xsd:double"&gt;22.1354894266387&lt;/D&gt;&lt;D xsi:type="xsd:double"&gt;21.7287048740631&lt;/D&gt;&lt;D xsi:type="xsd:double"&gt;20.2707046719266&lt;/D&gt;&lt;D xsi:type="xsd:double"&gt;19.6835884008052&lt;/D&gt;&lt;D xsi:type="xsd:double"&gt;21.0177540525611&lt;/D&gt;&lt;D xsi:type="xsd:double"&gt;21.4937296660765&lt;/D&gt;&lt;D xsi:type="xsd:double"&gt;21.3324998430039&lt;/D&gt;&lt;D xsi:type="xsd:double"&gt;21.2303560908564&lt;/D&gt;&lt;D xsi:type="xsd:double"&gt;20.0474306143483&lt;/D&gt;&lt;D xsi:type="xsd:double"&gt;19.1014744757542&lt;/D&gt;&lt;D xsi:type="xsd:double"&gt;19.0594448147916&lt;/D&gt;&lt;D xsi:type="xsd:double"&gt;18.993360712855&lt;/D&gt;&lt;D xsi:type="xsd:double"&gt;17.2813512347743&lt;/D&gt;&lt;D xsi:type="xsd:double"&gt;17.335574278104&lt;/D&gt;&lt;D xsi:type="xsd:double"&gt;16.2420500636092&lt;/D&gt;&lt;D xsi:type="xsd:double"&gt;15.5540345987975&lt;/D&gt;&lt;D xsi:type="xsd:double"&gt;16.0649810764412&lt;/D&gt;&lt;D xsi:type="xsd:double"&gt;15.2076881776476&lt;/D&gt;&lt;D xsi:type="xsd:double"&gt;15.3906380792398&lt;/D&gt;&lt;D xsi:type="xsd:double"&gt;15.9288571794651&lt;/D&gt;&lt;D xsi:type="xsd:double"&gt;16.1701605140956&lt;/D&gt;&lt;D xsi:type="xsd:double"&gt;16.8135790455638&lt;/D&gt;&lt;D xsi:type="xsd:double"&gt;17.6381860975211&lt;/D&gt;&lt;D xsi:type="xsd:double"&gt;17.8326893621894&lt;/D&gt;&lt;D xsi:type="xsd:double"&gt;17.5731152436205&lt;/D&gt;&lt;D xsi:type="xsd:double"&gt;17.0968316239484&lt;/D&gt;&lt;D xsi:type="xsd:double"&gt;18.6912114752377&lt;/D&gt;&lt;D xsi:type="xsd:double"&gt;20.9721897953373&lt;/D&gt;&lt;D xsi:type="xsd:double"&gt;21.3256404344903&lt;/D&gt;&lt;D xsi:type="xsd:double"&gt;21.8756333621935&lt;/D&gt;&lt;D xsi:type="xsd:double"&gt;21.5532790903149&lt;/D&gt;&lt;/FQL&gt;&lt;FQL&gt;&lt;Q&gt;VNM^FMA_PE(LTMA,-10AY,0,AM,"PORTAGG","MEANR")&lt;/Q&gt;&lt;R&gt;121&lt;/R&gt;&lt;C&gt;1&lt;/C&gt;&lt;D xsi:type="xsd:double"&gt;11.6833326494891&lt;/D&gt;&lt;D xsi:type="xsd:double"&gt;11.8399381464458&lt;/D&gt;&lt;D xsi:type="xsd:double"&gt;11.969534868761&lt;/D&gt;&lt;D xsi:type="xsd:double"&gt;12.3737710214717&lt;/D&gt;&lt;D xsi:type="xsd:double"&gt;12.6796081958085&lt;/D&gt;&lt;D xsi:type="xsd:double"&gt;13.5025198098934&lt;/D&gt;&lt;D xsi:type="xsd:double"&gt;12.9636366426191&lt;/D&gt;&lt;D xsi:type="xsd:double"&gt;13.0271669831679&lt;/D&gt;&lt;D xsi:type="xsd:double"&gt;12.9623684971283&lt;/D&gt;&lt;D xsi:type="xsd:double"&gt;12.5271412681812&lt;/D&gt;&lt;D xsi:type="xsd:double"&gt;12.3222060845816&lt;/D&gt;&lt;D xsi:type="xsd:double"&gt;17.2464644755943&lt;/D&gt;&lt;D xsi:type="xsd:double"&gt;16.5294362940733&lt;/D&gt;&lt;D xsi:type="xsd:double"&gt;16.9072881398096&lt;/D&gt;&lt;D xsi:type="xsd:double"&gt;16.7986774137475&lt;/D&gt;&lt;D xsi:type="xsd:double"&gt;16.7019971162573&lt;/D&gt;&lt;D xsi:type="xsd:double"&gt;17.0990840624837&lt;/D&gt;&lt;D xsi:type="xsd:double"&gt;17.4472389802922&lt;/D&gt;&lt;D xsi:type="xsd:double"&gt;17.9222019512574&lt;/D&gt;&lt;D xsi:type="xsd:double"&gt;23.247554995469&lt;/D&gt;&lt;D xsi:type="xsd:double"&gt;23.2637166200739&lt;/D&gt;&lt;D xsi:type="xsd:double"&gt;23.5893895940863&lt;/D&gt;&lt;D xsi:type="xsd:double"&gt;18.0382894226978&lt;/D&gt;&lt;D xsi:type="xsd:double"&gt;-7.55414771184933&lt;/D&gt;&lt;D xsi:type="xsd:double"&gt;-4.57996082967966&lt;/D&gt;&lt;D xsi:type="xsd:double"&gt;-2.67308216061764&lt;/D&gt;&lt;D xsi:type="xsd:double"&gt;-0.806908088468499&lt;/D&gt;&lt;D xsi:type="xsd:double"&gt;0.885892855866205&lt;/D&gt;&lt;D xsi:type="xsd:double"&gt;3.10532699425237&lt;/D&gt;&lt;D xsi:type="xsd:double"&gt;4.8315831844305&lt;/D&gt;&lt;D xsi:type="xsd:double"&gt;8.48610004120294&lt;/D&gt;&lt;D xsi:type="xsd:double"&gt;11.07198819713&lt;/D&gt;&lt;D xsi:type="xsd:double"&gt;12.2174160567377&lt;/D&gt;&lt;D xsi:type="xsd:double"&gt;14.4820040086391&lt;/D&gt;&lt;D xsi:type="xsd:double"&gt;14.3725225751387&lt;/D&gt;&lt;D xsi:type="xsd:double"&gt;15.6290014419234&lt;/D&gt;&lt;D xsi:type="xsd:double"&gt;15.7045054234936&lt;/D&gt;&lt;D xsi:type="xsd:double"&gt;15.8048386016897&lt;/D&gt;&lt;D xsi:type="xsd:double"&gt;15.735853188947&lt;/D&gt;&lt;D xsi:type="xsd:double"&gt;16.385027572154&lt;/D&gt;&lt;D xsi:type="xsd:double"&gt;16.0375098546398&lt;/D&gt;&lt;D xsi:type="xsd:double"&gt;17.0944018431552&lt;/D&gt;&lt;D xsi:type="xsd:double"&gt;17.7488287930187&lt;/D&gt;&lt;D xsi:type="xsd:double"&gt;18.3161237234966&lt;/D&gt;&lt;D xsi:type="xsd:double"&gt;20.3378930878401&lt;/D&gt;&lt;D xsi:type="xsd:double"&gt;22.8050059295243&lt;/D&gt;&lt;D xsi:type="xsd:double"&gt;26.1379560179535&lt;/D&gt;&lt;D xsi:type="xsd:double"&gt;24.6349840744869&lt;/D&gt;&lt;D xsi:type="xsd:double"&gt;24.6001180925853&lt;/D&gt;&lt;D xsi:type="xsd:double"&gt;24.0498076819721&lt;/D&gt;&lt;D xsi:type="xsd:double"&gt;23.5460213678058&lt;/D&gt;&lt;D xsi:type="xsd:double"&gt;22.0276738558175&lt;/D&gt;&lt;D xsi:type="xsd:double"&gt;21.8376601528636&lt;/D&gt;&lt;D xsi:type="xsd:double"&gt;22.0368664550777&lt;/D&gt;&lt;D xsi:type="xsd:double"&gt;21.3167639871284&lt;/D&gt;&lt;D xsi:type="xsd:double"&gt;19.3542535575739&lt;/D&gt;&lt;D xsi:type="xsd:double"&gt;19.6246250369984&lt;/D&gt;&lt;D xsi:type="xsd:double"&gt;17.5510143561346&lt;/D&gt;&lt;D xsi:type="xsd:double"&gt;18.4573780061449&lt;/D&gt;&lt;D xsi:type="xsd:double"&gt;19.6958375052901&lt;/D&gt;&lt;D xsi:type="xsd:double"&gt;19.5599228525468&lt;/D&gt;&lt;D xsi:type="xsd:double"&gt;19.7423267437136&lt;/D&gt;&lt;D xsi:type="xsd:double"&gt;19.477444126255&lt;/D&gt;&lt;D xsi:type="xsd:double"&gt;19.1728599166598&lt;/D&gt;&lt;D xsi:type="xsd:double"&gt;18.7917221264608&lt;/D&gt;&lt;D xsi:type="xsd:double"&gt;17.2918201176634&lt;/D&gt;&lt;D xsi:type="xsd:double"&gt;17.2074416333736&lt;/D&gt;&lt;D xsi:type="xsd:double"&gt;17.3296361216278&lt;/D&gt;&lt;D xsi:type="xsd:double"&gt;17.6339620301917&lt;/D&gt;&lt;D xsi:type="xsd:double"&gt;17.138679336719&lt;/D&gt;&lt;D xsi:type="xsd:double"&gt;16.341829945162&lt;/D&gt;&lt;D xsi:type="xsd:double"&gt;15.0160144826031&lt;/D&gt;&lt;D xsi:type="xsd:double"&gt;14.4897037199034&lt;/D&gt;&lt;D xsi:type="xsd:double"&gt;15.3271272054698&lt;/D&gt;&lt;D xsi:type="xsd:double"&gt;16.1032447083105&lt;/D&gt;&lt;D xsi:type="xsd:double"&gt;16.0273521022262&lt;/D&gt;&lt;D xsi:type="xsd:double"&gt;16.1542784369665&lt;/D&gt;&lt;D xsi:type="xsd:double"&gt;17.3548838084307&lt;/D&gt;&lt;D xsi:type="xsd:double"&gt;18.238468096548&lt;/D&gt;&lt;D xsi:type="xsd:double"&gt;18.2384508055943&lt;/D&gt;&lt;D xsi:type="xsd:double"&gt;20.0477516954612&lt;/D&gt;&lt;D xsi:type="xsd:double"&gt;22.9146037266186&lt;/D&gt;&lt;D xsi:type="xsd:double"&gt;22.7694193714065&lt;/D&gt;&lt;D xsi:type="xsd:double"&gt;24.4882125928502&lt;/D&gt;&lt;D xsi:type="xsd:double"&gt;23.8440626701303&lt;/D&gt;&lt;D xsi:type="xsd:double"&gt;23.1712157705136&lt;/D&gt;&lt;D xsi:type="xsd:double"&gt;22.7740025111677&lt;/D&gt;&lt;D xsi:type="xsd:double"&gt;22.6909367058728&lt;/D&gt;&lt;D xsi:type="xsd:double"&gt;21.3629272982634&lt;/D&gt;&lt;D xsi:type="xsd:double"&gt;20.6707248571826&lt;/D&gt;&lt;D xsi:type="xsd:double"&gt;20.1366884997806&lt;/D&gt;&lt;D xsi:type="xsd:double"&gt;20.2480196966318&lt;/D&gt;&lt;D xsi:type="xsd:double"&gt;18.8866509433769&lt;/D&gt;&lt;D xsi:type="xsd:double"&gt;18.752904167986&lt;/D&gt;&lt;D xsi:type="xsd:double"&gt;16.9793818544627&lt;/D&gt;&lt;D xsi:type="xsd:double"&gt;16.4323116792967&lt;/D&gt;&lt;D xsi:type="xsd:double"&gt;16.3097850723085&lt;/D&gt;&lt;D xsi:type="xsd:double"&gt;15.7706086169443&lt;/D&gt;&lt;D xsi:type="xsd:double"&gt;15.2869364109704&lt;/D&gt;&lt;D xsi:type="xsd:double"&gt;14.3766881316445&lt;/D&gt;&lt;D xsi:type="xsd:double"&gt;13.857494784146&lt;/D&gt;&lt;D xsi:type="xsd:double"&gt;14.0003901484607&lt;/D&gt;&lt;D xsi:type="xsd:double"&gt;13.0142613035365&lt;/D&gt;&lt;D xsi:type="xsd:double"&gt;12.0886250877881&lt;/D&gt;&lt;D xsi:type="xsd:double"&gt;12.1536713032624&lt;/D&gt;&lt;D xsi:type="xsd:double"&gt;11.5590770383551&lt;/D&gt;&lt;D xsi:type="xsd:double"&gt;12.674297347263&lt;/D&gt;&lt;D xsi:type="xsd:double"&gt;12.2804406930642&lt;/D&gt;&lt;D xsi:type="xsd:double"&gt;12.6911558321767&lt;/D&gt;&lt;D xsi:type="xsd:double"&gt;12.944158156864&lt;/D&gt;&lt;D xsi:type="xsd:double"&gt;13.5170766198157&lt;/D&gt;&lt;D xsi:type="xsd:double"&gt;14.3388793590116&lt;/D&gt;&lt;D xsi:type="xsd:double"&gt;14.0347880023038&lt;/D&gt;&lt;D xsi:type="xsd:double"&gt;14.7852889145144&lt;/D&gt;&lt;D xsi:type="xsd:double"&gt;14.5180606568313&lt;/D&gt;&lt;D xsi:type="xsd:double"&gt;14.4030504506612&lt;/D&gt;&lt;D xsi:type="xsd:double"&gt;15.8265176484198&lt;/D&gt;&lt;D xsi:type="xsd:double"&gt;17.0582277793604&lt;/D&gt;&lt;D xsi:type="xsd:double"&gt;16.8040655229211&lt;/D&gt;&lt;D xsi:type="xsd:double"&gt;18.7434474466226&lt;/D&gt;&lt;D xsi:type="xsd:double"&gt;18.7797667749663&lt;/D&gt;&lt;/FQL&gt;&lt;FQL&gt;&lt;Q&gt;UAE^FMA_PE(LTMA,-10AY,0,AM,"PORTAGG","MEANR")&lt;/Q&gt;&lt;R&gt;121&lt;/R&gt;&lt;C&gt;1&lt;/C&gt;&lt;D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xsi:type="xsd:double"&gt;11.8836268368705&lt;/D&gt;&lt;D xsi:type="xsd:double"&gt;13.1336316112065&lt;/D&gt;&lt;D xsi:type="xsd:double"&gt;12.8587863794989&lt;/D&gt;&lt;D xsi:type="xsd:double"&gt;13.7386606388237&lt;/D&gt;&lt;D xsi:type="xsd:double"&gt;13.6078931400908&lt;/D&gt;&lt;D xsi:type="xsd:double"&gt;13.552904049648&lt;/D&gt;&lt;D xsi:type="xsd:double"&gt;13.4328867700846&lt;/D&gt;&lt;D xsi:type="xsd:double"&gt;12.8982077826179&lt;/D&gt;&lt;D xsi:type="xsd:double"&gt;13.2640136786064&lt;/D&gt;&lt;D xsi:type="xsd:double"&gt;13.0931045391168&lt;/D&gt;&lt;D xsi:type="xsd:double"&gt;12.087435200795&lt;/D&gt;&lt;D xsi:type="xsd:double"&gt;12.3211541340124&lt;/D&gt;&lt;D xsi:type="xsd:double"&gt;11.9355996834542&lt;/D&gt;&lt;D xsi:type="xsd:double"&gt;12.4533550105119&lt;/D&gt;&lt;D xsi:type="xsd:double"&gt;12.9239138911058&lt;/D&gt;&lt;D xsi:type="xsd:double"&gt;13.320720105263&lt;/D&gt;&lt;D xsi:type="xsd:double"&gt;13.2464952838965&lt;/D&gt;&lt;D xsi:type="xsd:double"&gt;13.2279976663929&lt;/D&gt;&lt;D xsi:type="xsd:double"&gt;13.5023382386493&lt;/D&gt;&lt;D xsi:type="xsd:double"&gt;13.3585067178666&lt;/D&gt;&lt;D xsi:type="xsd:double"&gt;13.8421842223581&lt;/D&gt;&lt;D xsi:type="xsd:double"&gt;13.3362971402701&lt;/D&gt;&lt;D xsi:type="xsd:double"&gt;12.5766506122137&lt;/D&gt;&lt;D xsi:type="xsd:double"&gt;12.7303582442786&lt;/D&gt;&lt;D xsi:type="xsd:double"&gt;13.65017976858&lt;/D&gt;&lt;D xsi:type="xsd:double"&gt;13.4319955355359&lt;/D&gt;&lt;D xsi:type="xsd:double"&gt;13.2874343403593&lt;/D&gt;&lt;D xsi:type="xsd:double"&gt;13.2291197215184&lt;/D&gt;&lt;D xsi:type="xsd:double"&gt;13.075858491855&lt;/D&gt;&lt;D xsi:type="xsd:double"&gt;12.7664549300696&lt;/D&gt;&lt;D xsi:type="xsd:double"&gt;13.0831216041984&lt;/D&gt;&lt;D xsi:type="xsd:double"&gt;12.615001607201&lt;/D&gt;&lt;D xsi:type="xsd:double"&gt;12.0670944195611&lt;/D&gt;&lt;D xsi:type="xsd:double"&gt;12.4077335176715&lt;/D&gt;&lt;D xsi:type="xsd:double"&gt;11.3402695554881&lt;/D&gt;&lt;D xsi:type="xsd:double"&gt;11.7482203562533&lt;/D&gt;&lt;D xsi:type="xsd:double"&gt;12.3686617842054&lt;/D&gt;&lt;D xsi:type="xsd:double"&gt;12.392970597408&lt;/D&gt;&lt;D xsi:type="xsd:double"&gt;12.2338918979435&lt;/D&gt;&lt;D xsi:type="xsd:double"&gt;12.392468202874&lt;/D&gt;&lt;D xsi:type="xsd:double"&gt;11.8689596307753&lt;/D&gt;&lt;D xsi:type="xsd:double"&gt;11.9606659281086&lt;/D&gt;&lt;D xsi:type="xsd:double"&gt;12.2811455725914&lt;/D&gt;&lt;D xsi:type="xsd:double"&gt;12.3970533960689&lt;/D&gt;&lt;D xsi:type="xsd:double"&gt;12.8210026002618&lt;/D&gt;&lt;D xsi:type="xsd:double"&gt;12.4700105818805&lt;/D&gt;&lt;D xsi:type="xsd:double"&gt;12.6724123958149&lt;/D&gt;&lt;D xsi:type="xsd:double"&gt;11.887801097498&lt;/D&gt;&lt;D xsi:type="xsd:double"&gt;12.2267291994917&lt;/D&gt;&lt;D xsi:type="xsd:double"&gt;12.7112629823351&lt;/D&gt;&lt;D xsi:type="xsd:double"&gt;12.7097825635585&lt;/D&gt;&lt;D xsi:type="xsd:double"&gt;12.9047207251744&lt;/D&gt;&lt;D xsi:type="xsd:double"&gt;12.4788223191839&lt;/D&gt;&lt;D xsi:type="xsd:double"&gt;13.1159233374885&lt;/D&gt;&lt;D xsi:type="xsd:double"&gt;13.3747665321392&lt;/D&gt;&lt;D xsi:type="xsd:double"&gt;13.9570409837523&lt;/D&gt;&lt;D xsi:type="xsd:double"&gt;14.2755631336763&lt;/D&gt;&lt;D xsi:type="xsd:double"&gt;14.3819079240046&lt;/D&gt;&lt;D xsi:type="xsd:double"&gt;14.1018057538667&lt;/D&gt;&lt;D xsi:type="xsd:double"&gt;15.8997514932298&lt;/D&gt;&lt;D xsi:type="xsd:double"&gt;16.0290643155271&lt;/D&gt;&lt;D xsi:type="xsd:double"&gt;14.7578317071443&lt;/D&gt;&lt;D xsi:type="xsd:double"&gt;14.0939761172074&lt;/D&gt;&lt;D xsi:type="xsd:double"&gt;15.8329295265985&lt;/D&gt;&lt;D xsi:type="xsd:double"&gt;16.6782865454229&lt;/D&gt;&lt;D xsi:type="xsd:double"&gt;17.8135491621884&lt;/D&gt;&lt;D xsi:type="xsd:double"&gt;17.8490096632245&lt;/D&gt;&lt;D xsi:type="xsd:double"&gt;16.6001292363202&lt;/D&gt;&lt;D xsi:type="xsd:double"&gt;18.4845861739835&lt;/D&gt;&lt;D xsi:type="xsd:double"&gt;22.0095986843583&lt;/D&gt;&lt;D xsi:type="xsd:double"&gt;26.8790670399997&lt;/D&gt;&lt;D xsi:type="xsd:double"&gt;24.290510044826&lt;/D&gt;&lt;D xsi:type="xsd:double"&gt;24.2590409255339&lt;/D&gt;&lt;D xsi:type="xsd:double"&gt;27.5987027982311&lt;/D&gt;&lt;D xsi:type="xsd:double"&gt;26.5840699763703&lt;/D&gt;&lt;D xsi:type="xsd:double"&gt;25.0195997708028&lt;/D&gt;&lt;D xsi:type="xsd:double"&gt;24.2664894571365&lt;/D&gt;&lt;D xsi:type="xsd:double"&gt;23.1172986625586&lt;/D&gt;&lt;D xsi:type="xsd:double"&gt;21.7612238189769&lt;/D&gt;&lt;D xsi:type="xsd:double"&gt;21.2583663049573&lt;/D&gt;&lt;D xsi:type="xsd:double"&gt;19.8277206248311&lt;/D&gt;&lt;D xsi:type="xsd:double"&gt;18.5376859685509&lt;/D&gt;&lt;D xsi:type="xsd:double"&gt;17.7088008632467&lt;/D&gt;&lt;D xsi:type="xsd:double"&gt;16.6427951245184&lt;/D&gt;&lt;D xsi:type="xsd:double"&gt;17.1756797239935&lt;/D&gt;&lt;D xsi:type="xsd:double"&gt;17.3035021700578&lt;/D&gt;&lt;D xsi:type="xsd:double"&gt;17.3399849491095&lt;/D&gt;&lt;D xsi:type="xsd:double"&gt;17.3875654160829&lt;/D&gt;&lt;D xsi:type="xsd:double"&gt;16.4947825596622&lt;/D&gt;&lt;D xsi:type="xsd:double"&gt;15.7681809727268&lt;/D&gt;&lt;D xsi:type="xsd:double"&gt;15.5976316299161&lt;/D&gt;&lt;D xsi:type="xsd:double"&gt;15.5642806337468&lt;/D&gt;&lt;D xsi:type="xsd:double"&gt;14.6794614257769&lt;/D&gt;&lt;D xsi:type="xsd:double"&gt;14.2364217545951&lt;/D&gt;&lt;D xsi:type="xsd:double"&gt;13.3895045099063&lt;/D&gt;&lt;D xsi:type="xsd:double"&gt;12.6734080143568&lt;/D&gt;&lt;D xsi:type="xsd:double"&gt;12.0214118291078&lt;/D&gt;&lt;D xsi:type="xsd:double"&gt;12.3373965360137&lt;/D&gt;&lt;D xsi:type="xsd:double"&gt;12.0511967643759&lt;/D&gt;&lt;D xsi:type="xsd:double"&gt;12.1507936817082&lt;/D&gt;&lt;D xsi:type="xsd:double"&gt;11.745426559836&lt;/D&gt;&lt;D xsi:type="xsd:double"&gt;11.7774022580642&lt;/D&gt;&lt;D xsi:type="xsd:double"&gt;11.772766885252&lt;/D&gt;&lt;D xsi:type="xsd:double"&gt;11.3421986301484&lt;/D&gt;&lt;D xsi:type="xsd:double"&gt;11.2648353070473&lt;/D&gt;&lt;D xsi:type="xsd:double"&gt;9.94691123885859&lt;/D&gt;&lt;D xsi:type="xsd:double"&gt;10.1436983199399&lt;/D&gt;&lt;D xsi:type="xsd:double"&gt;10.1385601219654&lt;/D&gt;&lt;D xsi:type="xsd:double"&gt;10.1230926519568&lt;/D&gt;&lt;D xsi:type="xsd:double"&gt;9.49353320338751&lt;/D&gt;&lt;D xsi:type="xsd:double"&gt;9.40892461775666&lt;/D&gt;&lt;/FQL&gt;&lt;FQL&gt;&lt;Q&gt;TUR^FMA_PE(LTMA,-10AY,0,AM,"PORTAGG","MEANR")&lt;/Q&gt;&lt;R&gt;121&lt;/R&gt;&lt;C&gt;1&lt;/C&gt;&lt;D xsi:type="xsd:double"&gt;9.42806131174086&lt;/D&gt;&lt;D xsi:type="xsd:double"&gt;9.79585999495625&lt;/D&gt;&lt;D xsi:type="xsd:double"&gt;10.1772927608832&lt;/D&gt;&lt;D xsi:type="xsd:double"&gt;10.3116078639606&lt;/D&gt;&lt;D xsi:type="xsd:double"&gt;10.9198784432807&lt;/D&gt;&lt;D xsi:type="xsd:double"&gt;10.7819052048324&lt;/D&gt;&lt;D xsi:type="xsd:double"&gt;10.2699438183431&lt;/D&gt;&lt;D xsi:type="xsd:double"&gt;10.8646518801469&lt;/D&gt;&lt;D xsi:type="xsd:double"&gt;11.8485377949138&lt;/D&gt;&lt;D xsi:type="xsd:double"&gt;11.8023412211531&lt;/D&gt;&lt;D xsi:type="xsd:double"&gt;12.8101899653272&lt;/D&gt;&lt;D xsi:type="xsd:double"&gt;11.9291448057089&lt;/D&gt;&lt;D xsi:type="xsd:double"&gt;11.7309252773342&lt;/D&gt;&lt;D xsi:type="xsd:double"&gt;11.8105873336872&lt;/D&gt;&lt;D xsi:type="xsd:double"&gt;11.6665471101446&lt;/D&gt;&lt;D xsi:type="xsd:double"&gt;11.644598668156&lt;/D&gt;&lt;D xsi:type="xsd:double"&gt;11.090620613077&lt;/D&gt;&lt;D xsi:type="xsd:double"&gt;10.6596558960887&lt;/D&gt;&lt;D xsi:type="xsd:double"&gt;10.4646117268065&lt;/D&gt;&lt;D xsi:type="xsd:double"&gt;10.9762376706405&lt;/D&gt;&lt;D xsi:type="xsd:double"&gt;10.6193470626993&lt;/D&gt;&lt;D xsi:type="xsd:double"&gt;10.0263112311953&lt;/D&gt;&lt;D xsi:type="xsd:double"&gt;9.78610796751246&lt;/D&gt;&lt;D xsi:type="xsd:double"&gt;9.75253748760704&lt;/D&gt;&lt;D xsi:type="xsd:double"&gt;9.81285367090586&lt;/D&gt;&lt;D xsi:type="xsd:double"&gt;9.9104554254563&lt;/D&gt;&lt;D xsi:type="xsd:double"&gt;9.57539948311873&lt;/D&gt;&lt;D xsi:type="xsd:double"&gt;9.45027517587276&lt;/D&gt;&lt;D xsi:type="xsd:double"&gt;9.2196475401616&lt;/D&gt;&lt;D xsi:type="xsd:double"&gt;9.51914938692712&lt;/D&gt;&lt;D xsi:type="xsd:double"&gt;9.46936748320486&lt;/D&gt;&lt;D xsi:type="xsd:double"&gt;9.31820493054852&lt;/D&gt;&lt;D xsi:type="xsd:double"&gt;8.89236884960938&lt;/D&gt;&lt;D xsi:type="xsd:double"&gt;8.97106623270117&lt;/D&gt;&lt;D xsi:type="xsd:double"&gt;9.56898219923211&lt;/D&gt;&lt;D xsi:type="xsd:double"&gt;9.87984238002814&lt;/D&gt;&lt;D xsi:type="xsd:double"&gt;9.77904468186992&lt;/D&gt;&lt;D xsi:type="xsd:double"&gt;9.78638525611803&lt;/D&gt;&lt;D xsi:type="xsd:double"&gt;9.73817885392023&lt;/D&gt;&lt;D xsi:type="xsd:double"&gt;9.7284475373236&lt;/D&gt;&lt;D xsi:type="xsd:double"&gt;9.78736590568026&lt;/D&gt;&lt;D xsi:type="xsd:double"&gt;9.63329924388277&lt;/D&gt;&lt;D xsi:type="xsd:double"&gt;9.0375254000144&lt;/D&gt;&lt;D xsi:type="xsd:double"&gt;9.11674337177259&lt;/D&gt;&lt;D xsi:type="xsd:double"&gt;8.40908178787582&lt;/D&gt;&lt;D xsi:type="xsd:double"&gt;9.00746086273183&lt;/D&gt;&lt;D xsi:type="xsd:double"&gt;9.36471102211374&lt;/D&gt;&lt;D xsi:type="xsd:double"&gt;9.23871809638318&lt;/D&gt;&lt;D xsi:type="xsd:double"&gt;9.03702832953426&lt;/D&gt;&lt;D xsi:type="xsd:double"&gt;8.77936192056747&lt;/D&gt;&lt;D xsi:type="xsd:double"&gt;8.50136459998205&lt;/D&gt;&lt;D xsi:type="xsd:double"&gt;8.09236009643928&lt;/D&gt;&lt;D xsi:type="xsd:double"&gt;7.82650656715479&lt;/D&gt;&lt;D xsi:type="xsd:double"&gt;7.52819531472241&lt;/D&gt;&lt;D xsi:type="xsd:double"&gt;7.72745425695315&lt;/D&gt;&lt;D xsi:type="xsd:double"&gt;7.0286917242774&lt;/D&gt;&lt;D xsi:type="xsd:double"&gt;6.78846587644119&lt;/D&gt;&lt;D xsi:type="xsd:double"&gt;6.58895024306127&lt;/D&gt;&lt;D xsi:type="xsd:double"&gt;7.32845522710273&lt;/D&gt;&lt;D xsi:type="xsd:double"&gt;7.41117802475559&lt;/D&gt;&lt;D xsi:type="xsd:double"&gt;7.26692656127382&lt;/D&gt;&lt;D xsi:type="xsd:double"&gt;7.26341165628379&lt;/D&gt;&lt;D xsi:type="xsd:double"&gt;7.06337606757195&lt;/D&gt;&lt;D xsi:type="xsd:double"&gt;7.46242457720563&lt;/D&gt;&lt;D xsi:type="xsd:double"&gt;7.75937361008855&lt;/D&gt;&lt;D xsi:type="xsd:double"&gt;7.64113513466591&lt;/D&gt;&lt;D xsi:type="xsd:double"&gt;8.13572387553634&lt;/D&gt;&lt;D xsi:type="xsd:double"&gt;7.91615365295048&lt;/D&gt;&lt;D xsi:type="xsd:double"&gt;8.51564279957108&lt;/D&gt;&lt;D xsi:type="xsd:double"&gt;9.40428824735404&lt;/D&gt;&lt;D xsi:type="xsd:double"&gt;9.62961450200601&lt;/D&gt;&lt;D xsi:type="xsd:double"&gt;8.42643401595475&lt;/D&gt;&lt;D xsi:type="xsd:double"&gt;8.0345099034286&lt;/D&gt;&lt;D xsi:type="xsd:double"&gt;8.24199883347843&lt;/D&gt;&lt;D xsi:type="xsd:double"&gt;9.14223466155587&lt;/D&gt;&lt;D xsi:type="xsd:double"&gt;9.87388375201707&lt;/D&gt;&lt;D xsi:type="xsd:double"&gt;10.1904144252694&lt;/D&gt;&lt;D xsi:type="xsd:double"&gt;10.2447925655071&lt;/D&gt;&lt;D xsi:type="xsd:double"&gt;10.6989598483537&lt;/D&gt;&lt;D xsi:type="xsd:double"&gt;11.6955927064794&lt;/D&gt;&lt;D xsi:type="xsd:double"&gt;12.966624585057&lt;/D&gt;&lt;D xsi:type="xsd:double"&gt;13.8053941221994&lt;/D&gt;&lt;D xsi:type="xsd:double"&gt;13.4614043752255&lt;/D&gt;&lt;D xsi:type="xsd:double"&gt;12.1356741922579&lt;/D&gt;&lt;D xsi:type="xsd:double"&gt;11.6014224434328&lt;/D&gt;&lt;D xsi:type="xsd:double"&gt;11.0227983793914&lt;/D&gt;&lt;D xsi:type="xsd:double"&gt;10.46221627618&lt;/D&gt;&lt;D xsi:type="xsd:double"&gt;9.80904644053607&lt;/D&gt;&lt;D xsi:type="xsd:double"&gt;9.16625948163403&lt;/D&gt;&lt;D xsi:type="xsd:double"&gt;8.57202210746893&lt;/D&gt;&lt;D xsi:type="xsd:double"&gt;7.7278860831321&lt;/D&gt;&lt;D xsi:type="xsd:double"&gt;7.37747047077594&lt;/D&gt;&lt;D xsi:type="xsd:double"&gt;7.20509446902294&lt;/D&gt;&lt;D xsi:type="xsd:double"&gt;6.77964622289361&lt;/D&gt;&lt;D xsi:type="xsd:double"&gt;6.64684365100712&lt;/D&gt;&lt;D xsi:type="xsd:double"&gt;6.02248013002417&lt;/D&gt;&lt;D xsi:type="xsd:double"&gt;5.96206145274769&lt;/D&gt;&lt;D xsi:type="xsd:double"&gt;5.86043770775436&lt;/D&gt;&lt;D xsi:type="xsd:double"&gt;5.65603229971412&lt;/D&gt;&lt;D xsi:type="xsd:double"&gt;5.59397594810243&lt;/D&gt;&lt;D xsi:type="xsd:double"&gt;5.18405915752506&lt;/D&gt;&lt;D xsi:type="xsd:double"&gt;5.30288245791506&lt;/D&gt;&lt;D xsi:type="xsd:double"&gt;4.81505308977121&lt;/D&gt;&lt;D xsi:type="xsd:double"&gt;5.0283538128912&lt;/D&gt;&lt;D xsi:type="xsd:double"&gt;5.64211786781034&lt;/D&gt;&lt;D xsi:type="xsd:double"&gt;5.49006136221039&lt;/D&gt;&lt;D xsi:type="xsd:double"&gt;5.22860530075047&lt;/D&gt;&lt;D xsi:type="xsd:double"&gt;5.00888093594676&lt;/D&gt;&lt;D xsi:type="xsd:double"&gt;4.9701914219666&lt;/D&gt;&lt;D xsi:type="xsd:double"&gt;4.82957320161221&lt;/D&gt;&lt;D xsi:type="xsd:double"&gt;4.73392580653825&lt;/D&gt;&lt;D xsi:type="xsd:double"&gt;5.28825488460346&lt;/D&gt;&lt;D xsi:type="xsd:double"&gt;6.06981974120705&lt;/D&gt;&lt;D xsi:type="xsd:double"&gt;6.53098177332889&lt;/D&gt;&lt;D xsi:type="xsd:double"&gt;6.76420499778184&lt;/D&gt;&lt;D xsi:type="xsd:double"&gt;5.83829471253525&lt;/D&gt;&lt;D xsi:type="xsd:double"&gt;5.85131093154724&lt;/D&gt;&lt;D xsi:type="xsd:double"&gt;5.40228838935438&lt;/D&gt;&lt;D xsi:type="xsd:double"&gt;6.03060306441061&lt;/D&gt;&lt;D xsi:type="xsd:double"&gt;6.52842571492877&lt;/D&gt;&lt;D xsi:type="xsd:double"&gt;6.45377857055134&lt;/D&gt;&lt;/FQL&gt;&lt;FQL&gt;&lt;Q&gt;SET-BKK^FMA_PE(LTMA,-10AY,0,AM,"PORTAGG","MEANR")&lt;/Q&gt;&lt;R&gt;121&lt;/R&gt;&lt;C&gt;1&lt;/C&gt;&lt;D xsi:type="xsd:double"&gt;18.4919858290272&lt;/D&gt;&lt;D xsi:type="xsd:double"&gt;18.1945969700698&lt;/D&gt;&lt;D xsi:type="xsd:double"&gt;17.936203040555&lt;/D&gt;&lt;D xsi:type="xsd:double"&gt;17.7975671569654&lt;/D&gt;&lt;D xsi:type="xsd:double"&gt;17.6950927160903&lt;/D&gt;&lt;D xsi:type="xsd:double"&gt;18.9724662564097&lt;/D&gt;&lt;D xsi:type="xsd:double"&gt;19.2053965010331&lt;/D&gt;&lt;D xsi:type="xsd:double"&gt;19.1769011761474&lt;/D&gt;&lt;D xsi:type="xsd:double"&gt;20.1840910610913&lt;/D&gt;&lt;D xsi:type="xsd:double"&gt;19.2635738478251&lt;/D&gt;&lt;D xsi:type="xsd:double"&gt;21.9123102514543&lt;/D&gt;&lt;D xsi:type="xsd:double"&gt;23.7280664525877&lt;/D&gt;&lt;D xsi:type="xsd:double"&gt;22.8469458068178&lt;/D&gt;&lt;D xsi:type="xsd:double"&gt;22.0979282696699&lt;/D&gt;&lt;D xsi:type="xsd:double"&gt;21.6468275255126&lt;/D&gt;&lt;D xsi:type="xsd:double"&gt;21.11224999975&lt;/D&gt;&lt;D xsi:type="xsd:double"&gt;20.089776068842&lt;/D&gt;&lt;D xsi:type="xsd:double"&gt;19.196548231642&lt;/D&gt;&lt;D xsi:type="xsd:double"&gt;18.4316921235163&lt;/D&gt;&lt;D xsi:type="xsd:double"&gt;18.3567260750148&lt;/D&gt;&lt;D xsi:type="xsd:double"&gt;16.0388822661439&lt;/D&gt;&lt;D xsi:type="xsd:double"&gt;14.2228510991307&lt;/D&gt;&lt;D xsi:type="xsd:double"&gt;15.7219627429672&lt;/D&gt;&lt;D xsi:type="xsd:double"&gt;16.5800966240845&lt;/D&gt;&lt;D xsi:type="xsd:double"&gt;16.5572247746982&lt;/D&gt;&lt;D xsi:type="xsd:double"&gt;16.4412593515073&lt;/D&gt;&lt;D xsi:type="xsd:double"&gt;16.339387351435&lt;/D&gt;&lt;D xsi:type="xsd:double"&gt;16.3969908354002&lt;/D&gt;&lt;D xsi:type="xsd:double"&gt;16.7915273853056&lt;/D&gt;&lt;D xsi:type="xsd:double"&gt;16.6687242626164&lt;/D&gt;&lt;D xsi:type="xsd:double"&gt;16.1481696019149&lt;/D&gt;&lt;D xsi:type="xsd:double"&gt;16.0381919550308&lt;/D&gt;&lt;D xsi:type="xsd:double"&gt;16.0082516091299&lt;/D&gt;&lt;D xsi:type="xsd:double"&gt;16.2584649900595&lt;/D&gt;&lt;D xsi:type="xsd:double"&gt;16.7526170537891&lt;/D&gt;&lt;D xsi:type="xsd:double"&gt;16.3499523555078&lt;/D&gt;&lt;D xsi:type="xsd:double"&gt;16.2889423898714&lt;/D&gt;&lt;D xsi:type="xsd:double"&gt;16.1721074788834&lt;/D&gt;&lt;D xsi:type="xsd:double"&gt;16.0692077034324&lt;/D&gt;&lt;D xsi:type="xsd:double"&gt;16.0291194565605&lt;/D&gt;&lt;D xsi:type="xsd:double"&gt;15.9958999931661&lt;/D&gt;&lt;D xsi:type="xsd:double"&gt;16.2098303576322&lt;/D&gt;&lt;D xsi:type="xsd:double"&gt;16.5129363186994&lt;/D&gt;&lt;D xsi:type="xsd:double"&gt;16.8618069831449&lt;/D&gt;&lt;D xsi:type="xsd:double"&gt;17.1087152676862&lt;/D&gt;&lt;D xsi:type="xsd:double"&gt;17.8482121183143&lt;/D&gt;&lt;D xsi:type="xsd:double"&gt;18.5474008767848&lt;/D&gt;&lt;D xsi:type="xsd:double"&gt;17.8491278288067&lt;/D&gt;&lt;D xsi:type="xsd:double"&gt;17.4898751969361&lt;/D&gt;&lt;D xsi:type="xsd:double"&gt;17.2823193329468&lt;/D&gt;&lt;D xsi:type="xsd:double"&gt;17.1146291232616&lt;/D&gt;&lt;D xsi:type="xsd:double"&gt;16.3066695082587&lt;/D&gt;&lt;D xsi:type="xsd:double"&gt;16.5958265151791&lt;/D&gt;&lt;D xsi:type="xsd:double"&gt;16.4697337307595&lt;/D&gt;&lt;D xsi:type="xsd:double"&gt;16.4648715454525&lt;/D&gt;&lt;D xsi:type="xsd:double"&gt;15.410633823622&lt;/D&gt;&lt;D xsi:type="xsd:double"&gt;15.1612569435507&lt;/D&gt;&lt;D xsi:type="xsd:double"&gt;14.2800531873881&lt;/D&gt;&lt;D xsi:type="xsd:double"&gt;15.2509040271284&lt;/D&gt;&lt;D xsi:type="xsd:double"&gt;16.2470650053239&lt;/D&gt;&lt;D xsi:type="xsd:double"&gt;16.1323299124519&lt;/D&gt;&lt;D xsi:type="xsd:double"&gt;16.1438184306817&lt;/D&gt;&lt;D xsi:type="xsd:double"&gt;15.9517693633763&lt;/D&gt;&lt;D xsi:type="xsd:double"&gt;16.4679147439247&lt;/D&gt;&lt;D xsi:type="xsd:double"&gt;16.4750880889192&lt;/D&gt;&lt;D xsi:type="xsd:double"&gt;16.3616980598986&lt;/D&gt;&lt;D xsi:type="xsd:double"&gt;16.4978778083111&lt;/D&gt;&lt;D xsi:type="xsd:double"&gt;16.5473771682817&lt;/D&gt;&lt;D xsi:type="xsd:double"&gt;17.1503710470993&lt;/D&gt;&lt;D xsi:type="xsd:double"&gt;17.0156816072371&lt;/D&gt;&lt;D xsi:type="xsd:double"&gt;16.4507497176757&lt;/D&gt;&lt;D xsi:type="xsd:double"&gt;14.8807190311338&lt;/D&gt;&lt;D xsi:type="xsd:double"&gt;14.5251167781702&lt;/D&gt;&lt;D xsi:type="xsd:double"&gt;15.5407224917896&lt;/D&gt;&lt;D xsi:type="xsd:double"&gt;17.2923322684473&lt;/D&gt;&lt;D xsi:type="xsd:double"&gt;18.2811051366844&lt;/D&gt;&lt;D xsi:type="xsd:double"&gt;19.3487579588032&lt;/D&gt;&lt;D xsi:type="xsd:double"&gt;20.5925188525562&lt;/D&gt;&lt;D xsi:type="xsd:double"&gt;21.1345756477226&lt;/D&gt;&lt;D xsi:type="xsd:double"&gt;21.1761356691474&lt;/D&gt;&lt;D xsi:type="xsd:double"&gt;24.6127365811373&lt;/D&gt;&lt;D xsi:type="xsd:double"&gt;27.3225581947019&lt;/D&gt;&lt;D xsi:type="xsd:double"&gt;26.906183634332&lt;/D&gt;&lt;D xsi:type="xsd:double"&gt;27.7478253298715&lt;/D&gt;&lt;D xsi:type="xsd:double"&gt;27.0773213725257&lt;/D&gt;&lt;D xsi:type="xsd:double"&gt;26.2038815693017&lt;/D&gt;&lt;D xsi:type="xsd:double"&gt;24.8905989265608&lt;/D&gt;&lt;D xsi:type="xsd:double"&gt;23.8786643265755&lt;/D&gt;&lt;D xsi:type="xsd:double"&gt;22.6118990462304&lt;/D&gt;&lt;D xsi:type="xsd:double"&gt;22.3829700998657&lt;/D&gt;&lt;D xsi:type="xsd:double"&gt;21.423722780761&lt;/D&gt;&lt;D xsi:type="xsd:double"&gt;20.4119548511176&lt;/D&gt;&lt;D xsi:type="xsd:double"&gt;19.2316804153061&lt;/D&gt;&lt;D xsi:type="xsd:double"&gt;18.937638901768&lt;/D&gt;&lt;D xsi:type="xsd:double"&gt;18.6199735801737&lt;/D&gt;&lt;D xsi:type="xsd:double"&gt;18.8905140777603&lt;/D&gt;&lt;D xsi:type="xsd:double"&gt;18.812802115148&lt;/D&gt;&lt;D xsi:type="xsd:double"&gt;18.4738609331459&lt;/D&gt;&lt;D xsi:type="xsd:double"&gt;18.1894780212497&lt;/D&gt;&lt;D xsi:type="xsd:double"&gt;17.6113593906871&lt;/D&gt;&lt;D xsi:type="xsd:double"&gt;17.2482445699771&lt;/D&gt;&lt;D xsi:type="xsd:double"&gt;17.0499298150351&lt;/D&gt;&lt;D xsi:type="xsd:double"&gt;16.4858109163064&lt;/D&gt;&lt;D xsi:type="xsd:double"&gt;16.3177214407753&lt;/D&gt;&lt;D xsi:type="xsd:double"&gt;16.6570521389254&lt;/D&gt;&lt;D xsi:type="xsd:double"&gt;16.8544940827632&lt;/D&gt;&lt;D xsi:type="xsd:double"&gt;17.3372115505677&lt;/D&gt;&lt;D xsi:type="xsd:double"&gt;17.4064074414446&lt;/D&gt;&lt;D xsi:type="xsd:double"&gt;17.3575441565909&lt;/D&gt;&lt;D xsi:type="xsd:double"&gt;17.0922216675292&lt;/D&gt;&lt;D xsi:type="xsd:double"&gt;17.1560979298947&lt;/D&gt;&lt;D xsi:type="xsd:double"&gt;16.9155008039529&lt;/D&gt;&lt;D xsi:type="xsd:double"&gt;17.421108389556&lt;/D&gt;&lt;D xsi:type="xsd:double"&gt;17.7432559052756&lt;/D&gt;&lt;D xsi:type="xsd:double"&gt;16.916643938435&lt;/D&gt;&lt;D xsi:type="xsd:double"&gt;16.4180794888251&lt;/D&gt;&lt;D xsi:type="xsd:double"&gt;16.1255801323354&lt;/D&gt;&lt;D xsi:type="xsd:double"&gt;16.38301158933&lt;/D&gt;&lt;D xsi:type="xsd:double"&gt;15.7790663445264&lt;/D&gt;&lt;D xsi:type="xsd:double"&gt;16.9088493017164&lt;/D&gt;&lt;D xsi:type="xsd:double"&gt;16.7102587646461&lt;/D&gt;&lt;/FQL&gt;&lt;FQL&gt;&lt;Q&gt;QAT^FMA_PE(LTMA,-10AY,0,AM,"PORTAGG","MEANR")&lt;/Q&gt;&lt;R&gt;121&lt;/R&gt;&lt;C&gt;1&lt;/C&gt;&lt;D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xsi:type="xsd:double"&gt;14.7486831121182&lt;/D&gt;&lt;D xsi:type="xsd:double"&gt;15.0861002134848&lt;/D&gt;&lt;D xsi:type="xsd:double"&gt;14.7756015900302&lt;/D&gt;&lt;D xsi:type="xsd:double"&gt;14.8740663699078&lt;/D&gt;&lt;D xsi:type="xsd:double"&gt;14.546080974935&lt;/D&gt;&lt;D xsi:type="xsd:double"&gt;14.5485250139715&lt;/D&gt;&lt;D xsi:type="xsd:double"&gt;14.5672520206571&lt;/D&gt;&lt;D xsi:type="xsd:double"&gt;14.0283940656905&lt;/D&gt;&lt;D xsi:type="xsd:double"&gt;14.0162794429446&lt;/D&gt;&lt;D xsi:type="xsd:double"&gt;13.8732615237647&lt;/D&gt;&lt;D xsi:type="xsd:double"&gt;12.5404995852778&lt;/D&gt;&lt;D xsi:type="xsd:double"&gt;11.2987019039869&lt;/D&gt;&lt;D xsi:type="xsd:double"&gt;10.9679132080313&lt;/D&gt;&lt;D xsi:type="xsd:double"&gt;11.9753269012723&lt;/D&gt;&lt;D xsi:type="xsd:double"&gt;12.0789958066192&lt;/D&gt;&lt;D xsi:type="xsd:double"&gt;12.2955352439465&lt;/D&gt;&lt;D xsi:type="xsd:double"&gt;12.0954213244586&lt;/D&gt;&lt;D xsi:type="xsd:double"&gt;12.2512229273215&lt;/D&gt;&lt;D xsi:type="xsd:double"&gt;12.7757942761844&lt;/D&gt;&lt;D xsi:type="xsd:double"&gt;13.4221135675166&lt;/D&gt;&lt;D xsi:type="xsd:double"&gt;13.2111242023869&lt;/D&gt;&lt;D xsi:type="xsd:double"&gt;13.6190178282136&lt;/D&gt;&lt;D xsi:type="xsd:double"&gt;13.0897082609241&lt;/D&gt;&lt;D xsi:type="xsd:double"&gt;14.2602966914982&lt;/D&gt;&lt;D xsi:type="xsd:double"&gt;15.1580226398912&lt;/D&gt;&lt;D xsi:type="xsd:double"&gt;14.9118781388585&lt;/D&gt;&lt;D xsi:type="xsd:double"&gt;14.7109228280907&lt;/D&gt;&lt;D xsi:type="xsd:double"&gt;14.5756400939044&lt;/D&gt;&lt;D xsi:type="xsd:double"&gt;14.636455883733&lt;/D&gt;&lt;D xsi:type="xsd:double"&gt;13.9803848001669&lt;/D&gt;&lt;D xsi:type="xsd:double"&gt;14.2580045789056&lt;/D&gt;&lt;D xsi:type="xsd:double"&gt;13.7320479757881&lt;/D&gt;&lt;D xsi:type="xsd:double"&gt;12.7075738902599&lt;/D&gt;&lt;D xsi:type="xsd:double"&gt;12.757115158472&lt;/D&gt;&lt;D xsi:type="xsd:double"&gt;12.1400723153993&lt;/D&gt;&lt;D xsi:type="xsd:double"&gt;13.3602085500937&lt;/D&gt;&lt;D xsi:type="xsd:double"&gt;13.9195001457132&lt;/D&gt;&lt;D xsi:type="xsd:double"&gt;12.837489123309&lt;/D&gt;&lt;D xsi:type="xsd:double"&gt;12.6753322013892&lt;/D&gt;&lt;D xsi:type="xsd:double"&gt;12.7341978872691&lt;/D&gt;&lt;D xsi:type="xsd:double"&gt;12.6138067239756&lt;/D&gt;&lt;D xsi:type="xsd:double"&gt;12.4668969430278&lt;/D&gt;&lt;D xsi:type="xsd:double"&gt;12.7448717143013&lt;/D&gt;&lt;D xsi:type="xsd:double"&gt;13.216852001383&lt;/D&gt;&lt;D xsi:type="xsd:double"&gt;13.0867097731791&lt;/D&gt;&lt;D xsi:type="xsd:double"&gt;13.662043066346&lt;/D&gt;&lt;D xsi:type="xsd:double"&gt;13.8972350236044&lt;/D&gt;&lt;D xsi:type="xsd:double"&gt;14.0349055150163&lt;/D&gt;&lt;D xsi:type="xsd:double"&gt;14.6504421337632&lt;/D&gt;&lt;D xsi:type="xsd:double"&gt;13.6268375324807&lt;/D&gt;&lt;D xsi:type="xsd:double"&gt;13.5605652295885&lt;/D&gt;&lt;D xsi:type="xsd:double"&gt;13.7280494871224&lt;/D&gt;&lt;D xsi:type="xsd:double"&gt;13.3638823035733&lt;/D&gt;&lt;D xsi:type="xsd:double"&gt;13.7571151680127&lt;/D&gt;&lt;D xsi:type="xsd:double"&gt;13.9557287503065&lt;/D&gt;&lt;D xsi:type="xsd:double"&gt;13.5633312337744&lt;/D&gt;&lt;D xsi:type="xsd:double"&gt;13.9224753194194&lt;/D&gt;&lt;D xsi:type="xsd:double"&gt;14.0079722661917&lt;/D&gt;&lt;D xsi:type="xsd:double"&gt;13.9929981556993&lt;/D&gt;&lt;D xsi:type="xsd:double"&gt;14.6503946605104&lt;/D&gt;&lt;D xsi:type="xsd:double"&gt;14.9304708660172&lt;/D&gt;&lt;D xsi:type="xsd:double"&gt;13.873538383743&lt;/D&gt;&lt;D xsi:type="xsd:double"&gt;13.5608774062658&lt;/D&gt;&lt;D xsi:type="xsd:double"&gt;13.7846918126726&lt;/D&gt;&lt;D xsi:type="xsd:double"&gt;14.3232603562204&lt;/D&gt;&lt;D xsi:type="xsd:double"&gt;14.9262853200982&lt;/D&gt;&lt;D xsi:type="xsd:double"&gt;15.7307959332622&lt;/D&gt;&lt;D xsi:type="xsd:double"&gt;16.2175655771197&lt;/D&gt;&lt;D xsi:type="xsd:double"&gt;16.0603399895858&lt;/D&gt;&lt;D xsi:type="xsd:double"&gt;16.4642039760139&lt;/D&gt;&lt;D xsi:type="xsd:double"&gt;17.6707299278891&lt;/D&gt;&lt;D xsi:type="xsd:double"&gt;17.5117680257764&lt;/D&gt;&lt;D xsi:type="xsd:double"&gt;17.2045240789726&lt;/D&gt;&lt;D xsi:type="xsd:double"&gt;16.9432209996957&lt;/D&gt;&lt;D xsi:type="xsd:double"&gt;16.6624980252342&lt;/D&gt;&lt;D xsi:type="xsd:double"&gt;16.552039875571&lt;/D&gt;&lt;D xsi:type="xsd:double"&gt;16.2650090847968&lt;/D&gt;&lt;D xsi:type="xsd:double"&gt;15.9197261166465&lt;/D&gt;&lt;D xsi:type="xsd:double"&gt;15.3601811004158&lt;/D&gt;&lt;D xsi:type="xsd:double"&gt;15.5059735680588&lt;/D&gt;&lt;D xsi:type="xsd:double"&gt;15.3588651214733&lt;/D&gt;&lt;D xsi:type="xsd:double"&gt;15.6735745652142&lt;/D&gt;&lt;D xsi:type="xsd:double"&gt;15.3424195251341&lt;/D&gt;&lt;D xsi:type="xsd:double"&gt;14.79661282704&lt;/D&gt;&lt;D xsi:type="xsd:double"&gt;15.5613478259679&lt;/D&gt;&lt;D xsi:type="xsd:double"&gt;16.307035375659&lt;/D&gt;&lt;D xsi:type="xsd:double"&gt;16.1908285727084&lt;/D&gt;&lt;D xsi:type="xsd:double"&gt;15.8702725781951&lt;/D&gt;&lt;D xsi:type="xsd:double"&gt;15.2373869225783&lt;/D&gt;&lt;D xsi:type="xsd:double"&gt;14.7689175421199&lt;/D&gt;&lt;D xsi:type="xsd:double"&gt;15.1446363778006&lt;/D&gt;&lt;D xsi:type="xsd:double"&gt;15.1432227925541&lt;/D&gt;&lt;D xsi:type="xsd:double"&gt;14.2736295713902&lt;/D&gt;&lt;D xsi:type="xsd:double"&gt;13.709385626624&lt;/D&gt;&lt;D xsi:type="xsd:double"&gt;13.1872031288642&lt;/D&gt;&lt;D xsi:type="xsd:double"&gt;12.0788371384546&lt;/D&gt;&lt;D xsi:type="xsd:double"&gt;12.484623140819&lt;/D&gt;&lt;D xsi:type="xsd:double"&gt;11.8157537602789&lt;/D&gt;&lt;D xsi:type="xsd:double"&gt;11.7625024880128&lt;/D&gt;&lt;D xsi:type="xsd:double"&gt;11.6445013961154&lt;/D&gt;&lt;D xsi:type="xsd:double"&gt;11.7702448017749&lt;/D&gt;&lt;D xsi:type="xsd:double"&gt;11.6820309904527&lt;/D&gt;&lt;D xsi:type="xsd:double"&gt;12.2691414868889&lt;/D&gt;&lt;D xsi:type="xsd:double"&gt;11.8395922688771&lt;/D&gt;&lt;D xsi:type="xsd:double"&gt;11.6645200936704&lt;/D&gt;&lt;D xsi:type="xsd:double"&gt;10.8682377438258&lt;/D&gt;&lt;D xsi:type="xsd:double"&gt;11.4407248272314&lt;/D&gt;&lt;D xsi:type="xsd:double"&gt;11.9249220957605&lt;/D&gt;&lt;D xsi:type="xsd:double"&gt;11.5587878237794&lt;/D&gt;&lt;D xsi:type="xsd:double"&gt;11.5169839318491&lt;/D&gt;&lt;D xsi:type="xsd:double"&gt;11.3489020833581&lt;/D&gt;&lt;/FQL&gt;&lt;FQL&gt;&lt;Q&gt;MCHI^FMA_PE(LTMA,-10AY,0,AM,"PORTAGG","MEANR")&lt;/Q&gt;&lt;R&gt;121&lt;/R&gt;&lt;C&gt;1&lt;/C&gt;&lt;D xsi:type="xsd:double"&gt;9.26014915093684&lt;/D&gt;&lt;D xsi:type="xsd:double"&gt;9.18372908912442&lt;/D&gt;&lt;D xsi:type="xsd:double"&gt;9.29804036582105&lt;/D&gt;&lt;D xsi:type="xsd:double"&gt;9.32438068017972&lt;/D&gt;&lt;D xsi:type="xsd:double"&gt;9.70503941668866&lt;/D&gt;&lt;D xsi:type="xsd:double"&gt;9.66878701020614&lt;/D&gt;&lt;D xsi:type="xsd:double"&gt;9.40398021064681&lt;/D&gt;&lt;D xsi:type="xsd:double"&gt;9.35299125337429&lt;/D&gt;&lt;D xsi:type="xsd:double"&gt;9.77721380898662&lt;/D&gt;&lt;D xsi:type="xsd:double"&gt;9.88161268352179&lt;/D&gt;&lt;D xsi:type="xsd:double"&gt;10.6819807122342&lt;/D&gt;&lt;D xsi:type="xsd:double"&gt;10.8550849099166&lt;/D&gt;&lt;D xsi:type="xsd:double"&gt;10.8165725123335&lt;/D&gt;&lt;D xsi:type="xsd:double"&gt;11.5934548257766&lt;/D&gt;&lt;D xsi:type="xsd:double"&gt;11.4732017474473&lt;/D&gt;&lt;D xsi:type="xsd:double"&gt;11.2712203393413&lt;/D&gt;&lt;D xsi:type="xsd:double"&gt;10.4260460308219&lt;/D&gt;&lt;D xsi:type="xsd:double"&gt;9.87586320712594&lt;/D&gt;&lt;D xsi:type="xsd:double"&gt;9.69800331419534&lt;/D&gt;&lt;D xsi:type="xsd:double"&gt;10.2862808553866&lt;/D&gt;&lt;D xsi:type="xsd:double"&gt;9.92957177535209&lt;/D&gt;&lt;D xsi:type="xsd:double"&gt;9.88401810660387&lt;/D&gt;&lt;D xsi:type="xsd:double"&gt;9.38772660918111&lt;/D&gt;&lt;D xsi:type="xsd:double"&gt;9.35854714289755&lt;/D&gt;&lt;D xsi:type="xsd:double"&gt;9.49961989401878&lt;/D&gt;&lt;D xsi:type="xsd:double"&gt;9.72179842289526&lt;/D&gt;&lt;D xsi:type="xsd:double"&gt;9.74020499346772&lt;/D&gt;&lt;D xsi:type="xsd:double"&gt;10.2445690212663&lt;/D&gt;&lt;D xsi:type="xsd:double"&gt;11.0717736264049&lt;/D&gt;&lt;D xsi:type="xsd:double"&gt;11.7797486510716&lt;/D&gt;&lt;D xsi:type="xsd:double"&gt;12.6854227411062&lt;/D&gt;&lt;D xsi:type="xsd:double"&gt;12.8330223637688&lt;/D&gt;&lt;D xsi:type="xsd:double"&gt;13.3098488577944&lt;/D&gt;&lt;D xsi:type="xsd:double"&gt;12.948865843864&lt;/D&gt;&lt;D xsi:type="xsd:double"&gt;13.7960801244259&lt;/D&gt;&lt;D xsi:type="xsd:double"&gt;14.0635859284303&lt;/D&gt;&lt;D xsi:type="xsd:double"&gt;14.0012624098013&lt;/D&gt;&lt;D xsi:type="xsd:double"&gt;13.9440235075567&lt;/D&gt;&lt;D xsi:type="xsd:double"&gt;14.1322371378795&lt;/D&gt;&lt;D xsi:type="xsd:double"&gt;14.0996772239966&lt;/D&gt;&lt;D xsi:type="xsd:double"&gt;14.5158439621705&lt;/D&gt;&lt;D xsi:type="xsd:double"&gt;14.5976449862302&lt;/D&gt;&lt;D xsi:type="xsd:double"&gt;14.7017753556119&lt;/D&gt;&lt;D xsi:type="xsd:double"&gt;15.0051414203602&lt;/D&gt;&lt;D xsi:type="xsd:double"&gt;15.5927901443915&lt;/D&gt;&lt;D xsi:type="xsd:double"&gt;15.3404334423401&lt;/D&gt;&lt;D xsi:type="xsd:double"&gt;16.8688177200905&lt;/D&gt;&lt;D xsi:type="xsd:double"&gt;15.3586950861764&lt;/D&gt;&lt;D xsi:type="xsd:double"&gt;15.0277926838175&lt;/D&gt;&lt;D xsi:type="xsd:double"&gt;14.7963221647615&lt;/D&gt;&lt;D xsi:type="xsd:double"&gt;14.7555125996273&lt;/D&gt;&lt;D xsi:type="xsd:double"&gt;14.1644905383667&lt;/D&gt;&lt;D xsi:type="xsd:double"&gt;14.2124925849429&lt;/D&gt;&lt;D xsi:type="xsd:double"&gt;13.7272680190312&lt;/D&gt;&lt;D xsi:type="xsd:double"&gt;13.2902380442386&lt;/D&gt;&lt;D xsi:type="xsd:double"&gt;11.8884201766867&lt;/D&gt;&lt;D xsi:type="xsd:double"&gt;12.4068493418734&lt;/D&gt;&lt;D xsi:type="xsd:double"&gt;11.3829139275013&lt;/D&gt;&lt;D xsi:type="xsd:double"&gt;12.2262048063414&lt;/D&gt;&lt;D xsi:type="xsd:double"&gt;12.8264711882089&lt;/D&gt;&lt;D xsi:type="xsd:double"&gt;12.8021580413247&lt;/D&gt;&lt;D xsi:type="xsd:double"&gt;12.8972347743905&lt;/D&gt;&lt;D xsi:type="xsd:double"&gt;12.3088165523809&lt;/D&gt;&lt;D xsi:type="xsd:double"&gt;12.6577677498922&lt;/D&gt;&lt;D xsi:type="xsd:double"&gt;12.7083828806962&lt;/D&gt;&lt;D xsi:type="xsd:double"&gt;12.3067643133685&lt;/D&gt;&lt;D xsi:type="xsd:double"&gt;12.2395137702132&lt;/D&gt;&lt;D xsi:type="xsd:double"&gt;12.5294827652655&lt;/D&gt;&lt;D xsi:type="xsd:double"&gt;12.9776269396359&lt;/D&gt;&lt;D xsi:type="xsd:double"&gt;13.8043093539864&lt;/D&gt;&lt;D xsi:type="xsd:double"&gt;13.4895519669616&lt;/D&gt;&lt;D xsi:type="xsd:double"&gt;13.0314766440493&lt;/D&gt;&lt;D xsi:type="xsd:double"&gt;12.9154159019022&lt;/D&gt;&lt;D xsi:type="xsd:double"&gt;13.1921118003079&lt;/D&gt;&lt;D xsi:type="xsd:double"&gt;13.1872979938718&lt;/D&gt;&lt;D xsi:type="xsd:double"</t>
        </r>
      </text>
    </comment>
    <comment ref="A18" authorId="0" shapeId="0" xr:uid="{C8C0FE77-2C7C-4086-BF24-166B8AFE1F3E}">
      <text>
        <r>
          <rPr>
            <b/>
            <sz val="9"/>
            <color indexed="81"/>
            <rFont val="Tahoma"/>
            <family val="2"/>
          </rPr>
          <t>&gt;14.1676693593484&lt;/D&gt;&lt;D xsi:type="xsd:double"&gt;15.0158571007691&lt;/D&gt;&lt;D xsi:type="xsd:double"&gt;15.8959699230524&lt;/D&gt;&lt;D xsi:type="xsd:double"&gt;15.7258543281481&lt;/D&gt;&lt;D xsi:type="xsd:double"&gt;17.0302758687165&lt;/D&gt;&lt;D xsi:type="xsd:double"&gt;17.4561710437203&lt;/D&gt;&lt;D xsi:type="xsd:double"&gt;17.5769889303421&lt;/D&gt;&lt;D xsi:type="xsd:double"&gt;20.4628063981626&lt;/D&gt;&lt;D xsi:type="xsd:double"&gt;19.7812011490731&lt;/D&gt;&lt;D xsi:type="xsd:double"&gt;19.3992099993092&lt;/D&gt;&lt;D xsi:type="xsd:double"&gt;19.1907536053293&lt;/D&gt;&lt;D xsi:type="xsd:double"&gt;18.8864496164062&lt;/D&gt;&lt;D xsi:type="xsd:double"&gt;18.9378716347398&lt;/D&gt;&lt;D xsi:type="xsd:double"&gt;17.1545542036606&lt;/D&gt;&lt;D xsi:type="xsd:double"&gt;16.5543009420878&lt;/D&gt;&lt;D xsi:type="xsd:double"&gt;16.0588128962299&lt;/D&gt;&lt;D xsi:type="xsd:double"&gt;16.0072161501273&lt;/D&gt;&lt;D xsi:type="xsd:double"&gt;14.913188643785&lt;/D&gt;&lt;D xsi:type="xsd:double"&gt;13.9687823276139&lt;/D&gt;&lt;D xsi:type="xsd:double"&gt;13.4470504464953&lt;/D&gt;&lt;D xsi:type="xsd:double"&gt;13.0675168690598&lt;/D&gt;&lt;D xsi:type="xsd:double"&gt;12.7889707957368&lt;/D&gt;&lt;D xsi:type="xsd:double"&gt;12.4735435152979&lt;/D&gt;&lt;D xsi:type="xsd:double"&gt;12.5396017161071&lt;/D&gt;&lt;D xsi:type="xsd:double"&gt;13.2303068687688&lt;/D&gt;&lt;D xsi:type="xsd:double"&gt;12.6853011338054&lt;/D&gt;&lt;D xsi:type="xsd:double"&gt;12.5705690810133&lt;/D&gt;&lt;D xsi:type="xsd:double"&gt;11.6684046033184&lt;/D&gt;&lt;D xsi:type="xsd:double"&gt;10.0760123407406&lt;/D&gt;&lt;D xsi:type="xsd:double"&gt;11.2528258261168&lt;/D&gt;&lt;D xsi:type="xsd:double"&gt;12.36680222112&lt;/D&gt;&lt;D xsi:type="xsd:double"&gt;14.2072272198614&lt;/D&gt;&lt;D xsi:type="xsd:double"&gt;12.3717135795037&lt;/D&gt;&lt;D xsi:type="xsd:double"&gt;12.2896523456655&lt;/D&gt;&lt;D xsi:type="xsd:double"&gt;12.1257675117137&lt;/D&gt;&lt;D xsi:type="xsd:double"&gt;11.7713230642381&lt;/D&gt;&lt;D xsi:type="xsd:double"&gt;11.8444410278324&lt;/D&gt;&lt;D xsi:type="xsd:double"&gt;12.2210633143397&lt;/D&gt;&lt;D xsi:type="xsd:double"&gt;11.5965939801554&lt;/D&gt;&lt;D xsi:type="xsd:double"&gt;11.3407720435981&lt;/D&gt;&lt;D xsi:type="xsd:double"&gt;11.2502005598092&lt;/D&gt;&lt;D xsi:type="xsd:double"&gt;11.1192000414013&lt;/D&gt;&lt;D xsi:type="xsd:double"&gt;10.8263166758902&lt;/D&gt;&lt;D xsi:type="xsd:double"&gt;10.1889876112987&lt;/D&gt;&lt;D xsi:type="xsd:double"&gt;10.4770972509374&lt;/D&gt;&lt;D xsi:type="xsd:double"&gt;10.4088639152353&lt;/D&gt;&lt;/FQL&gt;&lt;FQL&gt;&lt;Q&gt;INDA^FMA_PE(LTMA,-10AY,0,AM,"PORTAGG","MEANR")&lt;/Q&gt;&lt;R&gt;121&lt;/R&gt;&lt;C&gt;1&lt;/C&gt;&lt;D xsi:type="xsd:double"&gt;16.3680340347201&lt;/D&gt;&lt;D xsi:type="xsd:double"&gt;16.3584613207365&lt;/D&gt;&lt;D xsi:type="xsd:double"&gt;16.7962473276022&lt;/D&gt;&lt;D xsi:type="xsd:double"&gt;17.050410121874&lt;/D&gt;&lt;D xsi:type="xsd:double"&gt;17.4610310194189&lt;/D&gt;&lt;D xsi:type="xsd:double"&gt;17.688754808211&lt;/D&gt;&lt;D xsi:type="xsd:double"&gt;17.9516866820999&lt;/D&gt;&lt;D xsi:type="xsd:double"&gt;18.0972352302227&lt;/D&gt;&lt;D xsi:type="xsd:double"&gt;19.6291568241158&lt;/D&gt;&lt;D xsi:type="xsd:double"&gt;18.9698837925017&lt;/D&gt;&lt;D xsi:type="xsd:double"&gt;20.7312202573539&lt;/D&gt;&lt;D xsi:type="xsd:double"&gt;21.0395593436174&lt;/D&gt;&lt;D xsi:type="xsd:double"&gt;20.6554818966318&lt;/D&gt;&lt;D xsi:type="xsd:double"&gt;20.3453801870299&lt;/D&gt;&lt;D xsi:type="xsd:double"&gt;20.362486123516&lt;/D&gt;&lt;D xsi:type="xsd:double"&gt;20.3319033671887&lt;/D&gt;&lt;D xsi:type="xsd:double"&gt;20.7014267914568&lt;/D&gt;&lt;D xsi:type="xsd:double"&gt;20.5867944867075&lt;/D&gt;&lt;D xsi:type="xsd:double"&gt;20.0982745110373&lt;/D&gt;&lt;D xsi:type="xsd:double"&gt;20.7743497713994&lt;/D&gt;&lt;D xsi:type="xsd:double"&gt;20.3239227030895&lt;/D&gt;&lt;D xsi:type="xsd:double"&gt;20.5329940002425&lt;/D&gt;&lt;D xsi:type="xsd:double"&gt;19.4080665612495&lt;/D&gt;&lt;D xsi:type="xsd:double"&gt;18.999220048377&lt;/D&gt;&lt;D xsi:type="xsd:double"&gt;18.9090686146788&lt;/D&gt;&lt;D xsi:type="xsd:double"&gt;18.9419669681441&lt;/D&gt;&lt;D xsi:type="xsd:double"&gt;19.1463399708058&lt;/D&gt;&lt;D xsi:type="xsd:double"&gt;19.0054843315012&lt;/D&gt;&lt;D xsi:type="xsd:double"&gt;19.7597563419651&lt;/D&gt;&lt;D xsi:type="xsd:double"&gt;19.6269572350209&lt;/D&gt;&lt;D xsi:type="xsd:double"&gt;19.8150012701975&lt;/D&gt;&lt;D xsi:type="xsd:double"&gt;19.8217647786198&lt;/D&gt;&lt;D xsi:type="xsd:double"&gt;18.9354550133435&lt;/D&gt;&lt;D xsi:type="xsd:double"&gt;18.6091243479738&lt;/D&gt;&lt;D xsi:type="xsd:double"&gt;19.910105551654&lt;/D&gt;&lt;D xsi:type="xsd:double"&gt;20.5681027739357&lt;/D&gt;&lt;D xsi:type="xsd:double"&gt;20.4188209244304&lt;/D&gt;&lt;D xsi:type="xsd:double"&gt;20.4021997969974&lt;/D&gt;&lt;D xsi:type="xsd:double"&gt;20.4943314170326&lt;/D&gt;&lt;D xsi:type="xsd:double"&gt;20.1637322591803&lt;/D&gt;&lt;D xsi:type="xsd:double"&gt;20.8599207729023&lt;/D&gt;&lt;D xsi:type="xsd:double"&gt;20.9165247077063&lt;/D&gt;&lt;D xsi:type="xsd:double"&gt;20.6584020169341&lt;/D&gt;&lt;D xsi:type="xsd:double"&gt;21.6122623504543&lt;/D&gt;&lt;D xsi:type="xsd:double"&gt;21.9831500028588&lt;/D&gt;&lt;D xsi:type="xsd:double"&gt;22.5184219645404&lt;/D&gt;&lt;D xsi:type="xsd:double"&gt;23.3440522994892&lt;/D&gt;&lt;D xsi:type="xsd:double"&gt;21.7554506665343&lt;/D&gt;&lt;D xsi:type="xsd:double"&gt;21.3751509123849&lt;/D&gt;&lt;D xsi:type="xsd:double"&gt;21.4975378262227&lt;/D&gt;&lt;D xsi:type="xsd:double"&gt;21.1724003300821&lt;/D&gt;&lt;D xsi:type="xsd:double"&gt;20.9768074860031&lt;/D&gt;&lt;D xsi:type="xsd:double"&gt;21.6025540235111&lt;/D&gt;&lt;D xsi:type="xsd:double"&gt;22.5297788090484&lt;/D&gt;&lt;D xsi:type="xsd:double"&gt;21.3349580775584&lt;/D&gt;&lt;D xsi:type="xsd:double"&gt;19.8895074840038&lt;/D&gt;&lt;D xsi:type="xsd:double"&gt;21.3894816653122&lt;/D&gt;&lt;D xsi:type="xsd:double"&gt;21.6209459027169&lt;/D&gt;&lt;D xsi:type="xsd:double"&gt;21.2846577650978&lt;/D&gt;&lt;D xsi:type="xsd:double"&gt;21.7123924713774&lt;/D&gt;&lt;D xsi:type="xsd:double"&gt;21.673311781335&lt;/D&gt;&lt;D xsi:type="xsd:double"&gt;21.65243409754&lt;/D&gt;&lt;D xsi:type="xsd:double"&gt;21.6691855508979&lt;/D&gt;&lt;D xsi:type="xsd:double"&gt;21.4025650111065&lt;/D&gt;&lt;D xsi:type="xsd:double"&gt;21.0547233794753&lt;/D&gt;&lt;D xsi:type="xsd:double"&gt;21.1505830011625&lt;/D&gt;&lt;D xsi:type="xsd:double"&gt;21.47454833673&lt;/D&gt;&lt;D xsi:type="xsd:double"&gt;22.0639034263961&lt;/D&gt;&lt;D xsi:type="xsd:double"&gt;23.1072249171909&lt;/D&gt;&lt;D xsi:type="xsd:double"&gt;23.5179131345116&lt;/D&gt;&lt;D xsi:type="xsd:double"&gt;23.1687232680866&lt;/D&gt;&lt;D xsi:type="xsd:double"&gt;21.2595563798889&lt;/D&gt;&lt;D xsi:type="xsd:double"&gt;20.1482187667813&lt;/D&gt;&lt;D xsi:type="xsd:double"&gt;20.7543241013376&lt;/D&gt;&lt;D xsi:type="xsd:double"&gt;21.4973850223162&lt;/D&gt;&lt;D xsi:type="xsd:double"&gt;23.4358402545676&lt;/D&gt;&lt;D xsi:type="xsd:double"&gt;25.2016654632866&lt;/D&gt;&lt;D xsi:type="xsd:double"&gt;25.9108899527602&lt;/D&gt;&lt;D xsi:type="xsd:double"&gt;25.7823667194403&lt;/D&gt;&lt;D xsi:type="xsd:double"&gt;26.2512957463257&lt;/D&gt;&lt;D xsi:type="xsd:double"&gt;27.496786000713&lt;/D&gt;&lt;D xsi:type="xsd:double"&gt;33.3995722813851&lt;/D&gt;&lt;D xsi:type="xsd:double"&gt;31.9311229734624&lt;/D&gt;&lt;D xsi:type="xsd:double"&gt;31.0976815937456&lt;/D&gt;&lt;D xsi:type="xsd:double"&gt;30.4254349572899&lt;/D&gt;&lt;D xsi:type="xsd:double"&gt;29.7228309554021&lt;/D&gt;&lt;D xsi:type="xsd:double"&gt;29.300226027612&lt;/D&gt;&lt;D xsi:type="xsd:double"&gt;29.0319127978787&lt;/D&gt;&lt;D xsi:type="xsd:double"&gt;28.6076341598541&lt;/D&gt;&lt;D xsi:type="xsd:double"&gt;28.9327155196725&lt;/D&gt;&lt;D xsi:type="xsd:double"&gt;29.4453819466088&lt;/D&gt;&lt;D xsi:type="xsd:double"&gt;28.9121488035752&lt;/D&gt;&lt;D xsi:type="xsd:double"&gt;27.6296971838601&lt;/D&gt;&lt;D xsi:type="xsd:double"&gt;28.4070391264051&lt;/D&gt;&lt;D xsi:type="xsd:double"&gt;27.2548397691535&lt;/D&gt;&lt;D xsi:type="xsd:double"&gt;26.4333191182651&lt;/D&gt;&lt;D xsi:type="xsd:double"&gt;26.166752520768&lt;/D&gt;&lt;D xsi:type="xsd:double"&gt;25.8813992487572&lt;/D&gt;&lt;D xsi:type="xsd:double"&gt;25.0319013157912&lt;/D&gt;&lt;D xsi:type="xsd:double"&gt;24.384959750093&lt;/D&gt;&lt;D xsi:type="xsd:double"&gt;25.0582703926265&lt;/D&gt;&lt;D xsi:type="xsd:double"&gt;25.7035217449395&lt;/D&gt;&lt;D xsi:type="xsd:double"&gt;24.804654020329&lt;/D&gt;&lt;D xsi:type="xsd:double"&gt;25.4962493241777&lt;/D&gt;&lt;D xsi:type="xsd:double"&gt;26.5321421483933&lt;/D&gt;&lt;D xsi:type="xsd:double"&gt;26.0853751887421&lt;/D&gt;&lt;D xsi:type="xsd:double"&gt;24.9108257121424&lt;/D&gt;&lt;D xsi:type="xsd:double"&gt;24.1622672203803&lt;/D&gt;&lt;D xsi:type="xsd:double"&gt;23.7294372079583&lt;/D&gt;&lt;D xsi:type="xsd:double"&gt;23.8372988457417&lt;/D&gt;&lt;D xsi:type="xsd:double"&gt;23.9241342061281&lt;/D&gt;&lt;D xsi:type="xsd:double"&gt;24.1054712291318&lt;/D&gt;&lt;D xsi:type="xsd:double"&gt;24.0697890975366&lt;/D&gt;&lt;D xsi:type="xsd:double"&gt;23.620025596462&lt;/D&gt;&lt;D xsi:type="xsd:double"&gt;23.4612538021492&lt;/D&gt;&lt;D xsi:type="xsd:double"&gt;22.9202420302309&lt;/D&gt;&lt;D xsi:type="xsd:double"&gt;23.6186292145688&lt;/D&gt;&lt;D xsi:type="xsd:double"&gt;25.831097397854&lt;/D&gt;&lt;D xsi:type="xsd:double"&gt;25.5903513217865&lt;/D&gt;&lt;D xsi:type="xsd:double"&gt;26.1102862790031&lt;/D&gt;&lt;D xsi:type="xsd:double"&gt;25.9129685050267&lt;/D&gt;&lt;/FQL&gt;&lt;FQL&gt;&lt;Q&gt;GREK^FMA_PE(LTMA,-10AY,0,AM,"PORTAGG","MEANR")&lt;/Q&gt;&lt;R&gt;121&lt;/R&gt;&lt;C&gt;1&lt;/C&gt;&lt;D xsi:type="xsd:double"&gt;32.3974384753711&lt;/D&gt;&lt;D xsi:type="xsd:double"&gt;30.6904329287578&lt;/D&gt;&lt;D xsi:type="xsd:double"&gt;31.969438864592&lt;/D&gt;&lt;D xsi:type="xsd:double"&gt;25.3683165159668&lt;/D&gt;&lt;D xsi:type="xsd:double"&gt;23.2812849056443&lt;/D&gt;&lt;D xsi:type="xsd:double"&gt;21.4480335466431&lt;/D&gt;&lt;D xsi:type="xsd:double"&gt;18.8218680748376&lt;/D&gt;&lt;D xsi:type="xsd:double"&gt;16.9893603599536&lt;/D&gt;&lt;D xsi:type="xsd:double"&gt;18.5590977432304&lt;/D&gt;&lt;D xsi:type="xsd:double"&gt;17.198812330589&lt;/D&gt;&lt;D xsi:type="xsd:double"&gt;13.1938104532188&lt;/D&gt;&lt;D xsi:type="xsd:double"&gt;18.2156736385307&lt;/D&gt;&lt;D xsi:type="xsd:double"&gt;17.0669203222175&lt;/D&gt;&lt;D xsi:type="xsd:double"&gt;15.9115383968722&lt;/D&gt;&lt;D xsi:type="xsd:double"&gt;14.8387689278577&lt;/D&gt;&lt;D xsi:type="xsd:double"&gt;14.0994711440093&lt;/D&gt;&lt;D xsi:type="xsd:double"&gt;12.5788157388438&lt;/D&gt;&lt;D xsi:type="xsd:double"&gt;11.2427748825044&lt;/D&gt;&lt;D xsi:type="xsd:double"&gt;11.0188896752621&lt;/D&gt;&lt;D xsi:type="xsd:double"&gt;11.229319628391&lt;/D&gt;&lt;D xsi:type="xsd:double"&gt;14.3162751259324&lt;/D&gt;&lt;D xsi:type="xsd:double"&gt;-4.38756191783216&lt;/D&gt;&lt;D xsi:type="xsd:double"&gt;-0.65297841891862&lt;/D&gt;&lt;D xsi:type="xsd:double"&gt;-0.118685354826473&lt;/D&gt;&lt;D xsi:type="xsd:double"&gt;0.80914927077213&lt;/D&gt;&lt;D xsi:type="xsd:double"&gt;2.41555833890997&lt;/D&gt;&lt;D xsi:type="xsd:double"&gt;3.86327734331287&lt;/D&gt;&lt;D xsi:type="xsd:double"&gt;4.11612175976614&lt;/D&gt;&lt;D xsi:type="xsd:double"&gt;5.80600210048709&lt;/D&gt;&lt;D xsi:type="xsd:double"&gt;6.71706620054622&lt;/D&gt;&lt;D xsi:type="xsd:double"&gt;9.14003113449052&lt;/D&gt;&lt;D xsi:type="xsd:double"&gt;11.1725669373707&lt;/D&gt;&lt;D xsi:type="xsd:double"&gt;13.7480940893263&lt;/D&gt;&lt;D xsi:type="xsd:double"&gt;14.3816052764052&lt;/D&gt;&lt;D xsi:type="xsd:double"&gt;14.1295414481491&lt;/D&gt;&lt;D xsi:type="xsd:double"&gt;14.3949757653756&lt;/D&gt;&lt;D xsi:type="xsd:double"&gt;14.063630478&lt;/D&gt;&lt;D xsi:type="xsd:double"&gt;14.3390265446845&lt;/D&gt;&lt;D xsi:type="xsd:double"&gt;15.2845984561794&lt;/D&gt;&lt;D xsi:type="xsd:double"&gt;15.1398212357877&lt;/D&gt;&lt;D xsi:type="xsd:double"&gt;15.2522592072383&lt;/D&gt;&lt;D xsi:type="xsd:double"&gt;15.4559356355681&lt;/D&gt;&lt;D xsi:type="xsd:double"&gt;14.4231842348464&lt;/D&gt;&lt;D xsi:type="xsd:double"&gt;16.4595666556644&lt;/D&gt;&lt;D xsi:type="xsd:double"&gt;16.9600005830391&lt;/D&gt;&lt;D xsi:type="xsd:double"&gt;20.3316441049064&lt;/D&gt;&lt;D xsi:type="xsd:double"&gt;22.846749129131&lt;/D&gt;&lt;D xsi:type="xsd:double"&gt;23.9417061514241&lt;/D&gt;&lt;D xsi:type="xsd:double"&gt;23.0353833456184&lt;/D&gt;&lt;D xsi:type="xsd:double"&gt;22.7652612580309&lt;/D&gt;&lt;D xsi:type="xsd:double"&gt;21.8233594980342&lt;/D&gt;&lt;D xsi:type="xsd:double"&gt;21.5930000934579&lt;/D&gt;&lt;D xsi:type="xsd:double"&gt;21.092395679309&lt;/D&gt;&lt;D xsi:type="xsd:double"&gt;21.3242364240435&lt;/D&gt;&lt;D xsi:type="xsd:double"&gt;21.0608868208273&lt;/D&gt;&lt;D xsi:type="xsd:double"&gt;19.0350552190037&lt;/D&gt;&lt;D xsi:type="xsd:double"&gt;17.5237646879756&lt;/D&gt;&lt;D xsi:type="xsd:double"&gt;14.3173511569643&lt;/D&gt;&lt;D xsi:type="xsd:double"&gt;17.4643564046542&lt;/D&gt;&lt;D xsi:type="xsd:double"&gt;18.7865892897296&lt;/D&gt;&lt;D xsi:type="xsd:double"&gt;18.6084228624979&lt;/D&gt;&lt;D xsi:type="xsd:double"&gt;18.4561126574131&lt;/D&gt;&lt;D xsi:type="xsd:double"&gt;17.8581388037435&lt;/D&gt;&lt;D xsi:type="xsd:double"&gt;17.672993964141&lt;/D&gt;&lt;D xsi:type="xsd:double"&gt;18.1944484773561&lt;/D&gt;&lt;D xsi:type="xsd:double"&gt;18.858157784666&lt;/D&gt;&lt;D xsi:type="xsd:double"&gt;19.6085189246345&lt;/D&gt;&lt;D xsi:type="xsd:double"&gt;15.7317946344354&lt;/D&gt;&lt;D xsi:type="xsd:double"&gt;15.7108850553119&lt;/D&gt;&lt;D xsi:type="xsd:double"&gt;17.9843822551848&lt;/D&gt;&lt;D xsi:type="xsd:double"&gt;18.7092051537961&lt;/D&gt;&lt;D xsi:type="xsd:double"&gt;12.5473731919121&lt;/D&gt;&lt;D xsi:type="xsd:double"&gt;11.7572277301548&lt;/D&gt;&lt;D xsi:type="xsd:double"&gt;12.3297234461309&lt;/D&gt;&lt;D xsi:type="xsd:double"&gt;12.75313970105&lt;/D&gt;&lt;D xsi:type="xsd:double"&gt;15.0652271349334&lt;/D&gt;&lt;D xsi:type="xsd:double"&gt;15.3894592592306&lt;/D&gt;&lt;D xsi:type="xsd:double"&gt;15.0199202852175&lt;/D&gt;&lt;D xsi:type="xsd:double"&gt;15.5056098474488&lt;/D&gt;&lt;D xsi:type="xsd:double"&gt;13.7057906212408&lt;/D&gt;&lt;D xsi:type="xsd:double"&gt;16.138725392174&lt;/D&gt;&lt;D xsi:type="xsd:double"&gt;18.4622240180709&lt;/D&gt;&lt;D xsi:type="xsd:double"&gt;17.3538547728072&lt;/D&gt;&lt;D xsi:type="xsd:double"&gt;17.8172669033894&lt;/D&gt;&lt;D xsi:type="xsd:double"&gt;17.504113962661&lt;/D&gt;&lt;D xsi:type="xsd:double"&gt;17.4616447768222&lt;/D&gt;&lt;D xsi:type="xsd:double"&gt;17.1447831763379&lt;/D&gt;&lt;D xsi:type="xsd:double"&gt;17.0019149859136&lt;/D&gt;&lt;D xsi:type="xsd:double"&gt;15.76521956284&lt;/D&gt;&lt;D xsi:type="xsd:double"&gt;15.7702312238099&lt;/D&gt;&lt;D xsi:type="xsd:double"&gt;13.6080191857576&lt;/D&gt;&lt;D xsi:type="xsd:double"&gt;14.1780929534159&lt;/D&gt;&lt;D xsi:type="xsd:double"&gt;13.4203283570577&lt;/D&gt;&lt;D xsi:type="xsd:double"&gt;12.6370151054919&lt;/D&gt;&lt;D xsi:type="xsd:double"&gt;-87.1559575840419&lt;/D&gt;&lt;D xsi:type="xsd:double"&gt;-96.6066931491824&lt;/D&gt;&lt;D xsi:type="xsd:double"&gt;-86.8136805029902&lt;/D&gt;&lt;D xsi:type="xsd:double"&gt;-75.7191308321987&lt;/D&gt;&lt;D xsi:type="xsd:double"&gt;-65.8390324551395&lt;/D&gt;&lt;D xsi:type="xsd:double"&gt;-55.3131448199012&lt;/D&gt;&lt;D xsi:type="xsd:double"&gt;-45.0454122090464&lt;/D&gt;&lt;D xsi:type="xsd:double"&gt;-35.0722000366378&lt;/D&gt;&lt;D xsi:type="xsd:double"&gt;-25.5032759827387&lt;/D&gt;&lt;D xsi:type="xsd:double"&gt;-14.7783416988715&lt;/D&gt;&lt;D xsi:type="xsd:double"&gt;-5.23460106182331&lt;/D&gt;&lt;D xsi:type="xsd:double"&gt;5.20091641422021&lt;/D&gt;&lt;D xsi:type="xsd:double"&gt;6.79959071025012&lt;/D&gt;&lt;D xsi:type="xsd:double"&gt;7.85309188716607&lt;/D&gt;&lt;D xsi:type="xsd:double"&gt;7.6066029946602&lt;/D&gt;&lt;D xsi:type="xsd:double"&gt;7.55512315460372&lt;/D&gt;&lt;D xsi:type="xsd:double"&gt;7.72149273557985&lt;/D&gt;&lt;D xsi:type="xsd:double"&gt;7.79564084346518&lt;/D&gt;&lt;D xsi:type="xsd:double"&gt;8.10110443366501&lt;/D&gt;&lt;D xsi:type="xsd:double"&gt;7.63335309060232&lt;/D&gt;&lt;D xsi:type="xsd:double"&gt;6.90039999700201&lt;/D&gt;&lt;D xsi:type="xsd:double"&gt;6.72507878676145&lt;/D&gt;&lt;D xsi:type="xsd:double"&gt;6.61064673405664&lt;/D&gt;&lt;D xsi:type="xsd:double"&gt;6.24999378196029&lt;/D&gt;&lt;D xsi:type="xsd:double"&gt;6.46398089298769&lt;/D&gt;&lt;D xsi:type="xsd:double"&gt;6.68174189158725&lt;/D&gt;&lt;D xsi:type="xsd:double"&gt;6.76260532456632&lt;/D&gt;&lt;/FQL&gt;&lt;FQL&gt;&lt;Q&gt;EZA^FMA_PE(LTMA,-10AY,0,AM,"PORTAGG","MEANR")&lt;/Q&gt;&lt;R&gt;121&lt;/R&gt;&lt;C&gt;1&lt;/C&gt;&lt;D xsi:type="xsd:double"&gt;15.7572800308631&lt;/D&gt;&lt;D xsi:type="xsd:double"&gt;15.6023239187152&lt;/D&gt;&lt;D xsi:type="xsd:double"&gt;15.6819631404423&lt;/D&gt;&lt;D xsi:type="xsd:double"&gt;15.7902046084777&lt;/D&gt;&lt;D xsi:type="xsd:double"&gt;16.2161672113314&lt;/D&gt;&lt;D xsi:type="xsd:double"&gt;16.4576482112032&lt;/D&gt;&lt;D xsi:type="xsd:double"&gt;16.057052584624&lt;/D&gt;&lt;D xsi:type="xsd:double"&gt;16.3665170001887&lt;/D&gt;&lt;D xsi:type="xsd:double"&gt;16.5277899315567&lt;/D&gt;&lt;D xsi:type="xsd:double"&gt;16.7673213981866&lt;/D&gt;&lt;D xsi:type="xsd:double"&gt;18.1553087059254&lt;/D&gt;&lt;D xsi:type="xsd:double"&gt;18.4741774052902&lt;/D&gt;&lt;D xsi:type="xsd:double"&gt;18.3601094711161&lt;/D&gt;&lt;D xsi:type="xsd:double"&gt;18.697322939235&lt;/D&gt;&lt;D xsi:type="xsd:double"&gt;18.159038379027&lt;/D&gt;&lt;D xsi:type="xsd:double"&gt;18.1464703170594&lt;/D&gt;&lt;D xsi:type="xsd:double"&gt;17.5416757532454&lt;/D&gt;&lt;D xsi:type="xsd:double"&gt;17.2784894992895&lt;/D&gt;&lt;D xsi:type="xsd:double"&gt;16.5397819382613&lt;/D&gt;&lt;D xsi:type="xsd:double"&gt;18.0167613954151&lt;/D&gt;&lt;D xsi:type="xsd:double"&gt;17.4211640634777&lt;/D&gt;&lt;D xsi:type="xsd:double"&gt;16.857166484073&lt;/D&gt;&lt;D xsi:type="xsd:double"&gt;15.7720291967255&lt;/D&gt;&lt;D xsi:type="xsd:double"&gt;15.8641375670296&lt;/D&gt;&lt;D xsi:type="xsd:double"&gt;15.9580893999625&lt;/D&gt;&lt;D xsi:type="xsd:double"&gt;16.0689980299166&lt;/D&gt;&lt;D xsi:type="xsd:double"&gt;15.7993339038035&lt;/D&gt;&lt;D xsi:type="xsd:double"&gt;15.5890260509684&lt;/D&gt;&lt;D xsi:type="xsd:double"&gt;16.395112058624&lt;/D&gt;&lt;D xsi:type="xsd:double"&gt;16.7814706826091&lt;/D&gt;&lt;D xsi:type="xsd:double"&gt;16.7408719955413&lt;/D&gt;&lt;D xsi:type="xsd:double"&gt;16.654343019674&lt;/D&gt;&lt;D xsi:type="xsd:double"&gt;16.2837163542792&lt;/D&gt;&lt;D xsi:type="xsd:double"&gt;16.9406468802393&lt;/D&gt;&lt;D xsi:type="xsd:double"&gt;17.4108567074331&lt;/D&gt;&lt;D xsi:type="xsd:double"&gt;18.426780145922&lt;/D&gt;&lt;D xsi:type="xsd:double"&gt;18.4064426802433&lt;/D&gt;&lt;D xsi:type="xsd:double"&gt;18.324711547982&lt;/D&gt;&lt;D xsi:type="xsd:double"&gt;18.3253608815739&lt;/D&gt;&lt;D xsi:type="xsd:double"&gt;17.6605455950515&lt;/D&gt;&lt;D xsi:type="xsd:double"&gt;18.0727088700077&lt;/D&gt;&lt;D xsi:type="xsd:double"&gt;18.3207965600744&lt;/D&gt;&lt;D xsi:type="xsd:double"&gt;17.2838193474032&lt;/D&gt;&lt;D xsi:type="xsd:double"&gt;18.0972771433846&lt;/D&gt;&lt;D xsi:type="xsd:double"&gt;19.1334280728087&lt;/D&gt;&lt;D xsi:type="xsd:double"&gt;18.6727226889347&lt;/D&gt;&lt;D xsi:type="xsd:double"&gt;19.3379460118874&lt;/D&gt;&lt;D xsi:type="xsd:double"&gt;18.1242426126385&lt;/D&gt;&lt;D xsi:type="xsd:double"&gt;17.892221352725&lt;/D&gt;&lt;D xsi:type="xsd:double"&gt;17.7419852737049&lt;/D&gt;&lt;D xsi:type="xsd:double"&gt;17.3741200297289&lt;/D&gt;&lt;D xsi:type="xsd:double"&gt;16.7370151327668&lt;/D&gt;&lt;D xsi:type="xsd:double"&gt;16.7213143479583&lt;/D&gt;&lt;D xsi:type="xsd:double"&gt;16.9622540819426&lt;/D&gt;&lt;D xsi:type="xsd:double"&gt;15.6054610821154&lt;/D&gt;&lt;D xsi:type="xsd:double"&gt;14.1678643326657&lt;/D&gt;&lt;D xsi:type="xsd:double"&gt;14.8880219496859&lt;/D&gt;&lt;D xsi:type="xsd:double"&gt;14.8520674819852&lt;/D&gt;&lt;D xsi:type="xsd:double"&gt;15.2436849332314&lt;/D&gt;&lt;D xsi:type="xsd:double"&gt;15.4447799108384&lt;/D&gt;&lt;D xsi:type="xsd:double"&gt;15.1969127472941&lt;/D&gt;&lt;D xsi:type="xsd:double"&gt;15.3412396660224&lt;/D&gt;&lt;D xsi:type="xsd:double"&gt;14.6736547449347&lt;/D&gt;&lt;D xsi:type="xsd:double"&gt;15.0105815885647&lt;/D&gt;&lt;D xsi:type="xsd:double"&gt;14.7012604519659&lt;/D&gt;&lt;D xsi:type="xsd:double"&gt;13.8518170675298&lt;/D&gt;&lt;D xsi:type="xsd:double"&gt;13.6206827143414&lt;/D&gt;&lt;D xsi:type="xsd:double"&gt;13.6237885791438&lt;/D&gt;&lt;D xsi:type="xsd:double"&gt;14.2391096017533&lt;/D&gt;&lt;D xsi:type="xsd:double"&gt;14.6767639793986&lt;/D&gt;&lt;D xsi:type="xsd:double"&gt;13.7765893391765&lt;/D&gt;&lt;D xsi:type="xsd:double"&gt;12.732928021352&lt;/D&gt;&lt;D xsi:type="xsd:double"&gt;11.9928743376874&lt;/D&gt;&lt;D xsi:type="xsd:double"&gt;12.4249079934959&lt;/D&gt;&lt;D xsi:type="xsd:double"&gt;12.6641766198751&lt;/D&gt;&lt;D xsi:type="xsd:double"&gt;12.9355804711336&lt;/D&gt;&lt;D xsi:type="xsd:double"&gt;13.7434649055241&lt;/D&gt;&lt;D xsi:type="xsd:double"&gt;13.6204667971295&lt;/D&gt;&lt;D xsi:type="xsd:double"&gt;13.1563770171237&lt;/D&gt;&lt;D xsi:type="xsd:double"&gt;12.9343918053192&lt;/D&gt;&lt;D xsi:type="xsd:double"&gt;13.7011046164785&lt;/D&gt;&lt;D xsi:type="xsd:double"&gt;13.8850647992265&lt;/D&gt;&lt;D xsi:type="xsd:double"&gt;13.9620315807005&lt;/D&gt;&lt;D xsi:type="xsd:double"&gt;13.6605834149784&lt;/D&gt;&lt;D xsi:type="xsd:double"&gt;13.3612665094677&lt;/D&gt;&lt;D xsi:type="xsd:double"&gt;12.8721276784306&lt;/D&gt;&lt;D xsi:type="xsd:double"&gt;12.7649687242712&lt;/D&gt;&lt;D xsi:type="xsd:double"&gt;12.0266202916684&lt;/D&gt;&lt;D xsi:type="xsd:double"&gt;11.6217066547992&lt;/D&gt;&lt;D xsi:type="xsd:double"&gt;10.9696919836985&lt;/D&gt;&lt;D xsi:type="xsd:double"&gt;10.8697461734773&lt;/D&gt;&lt;D xsi:type="xsd:double"&gt;10.676250430372&lt;/D&gt;&lt;D xsi:type="xsd:double"&gt;10.0520632240447&lt;/D&gt;&lt;D xsi:type="xsd:double"&gt;10.3819236100346&lt;/D&gt;&lt;D xsi:type="xsd:double"&gt;10.4762415078312&lt;/D&gt;&lt;D xsi:type="xsd:double"&gt;11.2051040073307&lt;/D&gt;&lt;D xsi:type="xsd:double"&gt;11.0706650606437&lt;/D&gt;&lt;D xsi:type="xsd:double"&gt;10.7761712172501&lt;/D&gt;&lt;D xsi:type="xsd:double"&gt;10.5606203785684&lt;/D&gt;&lt;D xsi:type="xsd:double"&gt;10.2840413741111&lt;/D&gt;&lt;D xsi:type="xsd:double"&gt;10.2504206569221&lt;/D&gt;&lt;D xsi:type="xsd:double"&gt;10.2334292749586&lt;/D&gt;&lt;D xsi:type="xsd:double"&gt;9.38277465653017&lt;/D&gt;&lt;D xsi:type="xsd:double"&gt;9.62216397455429&lt;/D&gt;&lt;D xsi:type="xsd:double"&gt;10.3843717442433&lt;/D&gt;&lt;D xsi:type="xsd:double"&gt;10.2268071860703&lt;/D&gt;&lt;D xsi:type="xsd:double"&gt;10.9098153220055&lt;/D&gt;&lt;D xsi:type="xsd:double"&gt;10.3030071437919&lt;/D&gt;&lt;D xsi:type="xsd:double"&gt;10.2248473976614&lt;/D&gt;&lt;D xsi:type="xsd:double"&gt;10.2061211379797&lt;/D&gt;&lt;D xsi:type="xsd:double"&gt;9.95283978914241&lt;/D&gt;&lt;D xsi:type="xsd:double"&gt;10.2419170071227&lt;/D&gt;&lt;D xsi:type="xsd:double"&gt;10.7799807251322&lt;/D&gt;&lt;D xsi:type="xsd:double"&gt;10.5411325976023&lt;/D&gt;&lt;D xsi:type="xsd:double"&gt;10.4007950505518&lt;/D&gt;&lt;D xsi:type="xsd:double"&gt;10.3242123522334&lt;/D&gt;&lt;D xsi:type="xsd:double"&gt;11.2887482379892&lt;/D&gt;&lt;D xsi:type="xsd:double"&gt;11.6065980523027&lt;/D&gt;&lt;D xsi:type="xsd:double"&gt;11.3136129383889&lt;/D&gt;&lt;D xsi:type="xsd:double"&gt;10.6071071258574&lt;/D&gt;&lt;D xsi:type="xsd:double"&gt;10.6325536833052&lt;/D&gt;&lt;/FQL&gt;&lt;FQL&gt;&lt;Q&gt;EWZ^FMA_PE(LTMA,-10AY,0,AM,"PORTAGG","MEANR")&lt;/Q&gt;&lt;R&gt;121&lt;/R&gt;&lt;C&gt;1&lt;/C&gt;&lt;D xsi:type="xsd:double"&gt;11.3921350635909&lt;/D&gt;&lt;D xsi:type="xsd:double"&gt;11.4816621597807&lt;/D&gt;&lt;D xsi:type="xsd:double"&gt;11.5449121567674&lt;/D&gt;&lt;D xsi:type="xsd:double"&gt;11.7625195912204&lt;/D&gt;&lt;D xsi:type="xsd:double"&gt;12.2690266402911&lt;/D&gt;&lt;D xsi:type="xsd:double"&gt;12.954464969248&lt;/D&gt;&lt;D xsi:type="xsd:double"&gt;12.5909525531896&lt;/D&gt;&lt;D xsi:type="xsd:double"&gt;12.0944610571016&lt;/D&gt;&lt;D xsi:type="xsd:double"&gt;12.8616577591316&lt;/D&gt;&lt;D xsi:type="xsd:double"&gt;12.3821295585864&lt;/D&gt;&lt;D xsi:type="xsd:double"&gt;12.0121615149793&lt;/D&gt;&lt;D xsi:type="xsd:double"&gt;12.9145545886341&lt;/D&gt;&lt;D xsi:type="xsd:double"&gt;12.9778854171086&lt;/D&gt;&lt;D xsi:type="xsd:double"&gt;13.6781381003763&lt;/D&gt;&lt;D xsi:type="xsd:double"&gt;13.7675041186545&lt;/D&gt;&lt;D xsi:type="xsd:double"&gt;13.9215447277983&lt;/D&gt;&lt;D xsi:type="xsd:double"&gt;13.2989872068143&lt;/D&gt;&lt;D xsi:type="xsd:double"&gt;12.8491830000871&lt;/D&gt;&lt;D xsi:type="xsd:double"&gt;12.0341822804006&lt;/D&gt;&lt;D xsi:type="xsd:double"&gt;12.5601255111488&lt;/D&gt;&lt;D xsi:type="xsd:double"&gt;12.5900244875268&lt;/D&gt;&lt;D xsi:type="xsd:double"&gt;12.2984278744935&lt;/D&gt;&lt;D xsi:type="xsd:double"&gt;11.2571432097712&lt;/D&gt;&lt;D xsi:type="xsd:double"&gt;12.3094059496304&lt;/D&gt;&lt;D xsi:type="xsd:double"&gt;13.222922362035&lt;/D&gt;&lt;D xsi:type="xsd:double"&gt;13.4044836738775&lt;/D&gt;&lt;D xsi:type="xsd:double"&gt;12.9141689535031&lt;/D&gt;&lt;D xsi:type="xsd:double"&gt;13.0515245592712&lt;/D&gt;&lt;D xsi:type="xsd:double"&gt;13.9706976672733&lt;/D&gt;&lt;D xsi:type="xsd:double"&gt;14.300370655147&lt;/D&gt;&lt;D xsi:type="xsd:double"&gt;14.6595911868228&lt;/D&gt;&lt;D xsi:type="xsd:double"&gt;15.6120918718406&lt;/D&gt;&lt;D xsi:type="xsd:double"&gt;15.313505440273&lt;/D&gt;&lt;D xsi:type="xsd:double"&gt;14.7055739473395&lt;/D&gt;&lt;D xsi:type="xsd:double"&gt;15.796727509657&lt;/D&gt;&lt;D xsi:type="xsd:double"&gt;16.8818277540957&lt;/D&gt;&lt;D xsi:type="xsd:double"&gt;16.4307089726797&lt;/D&gt;&lt;D xsi:type="xsd:double"&gt;16.0959203666902&lt;/D&gt;&lt;D xsi:type="xsd:double"&gt;15.6855970432541&lt;/D&gt;&lt;D xsi:type="xsd:double"&gt;15.0210589374538&lt;/D&gt;&lt;D xsi:type="xsd:double"&gt;14.9628296153831&lt;/D&gt;&lt;D xsi:type="xsd:double"&gt;15.4727001144233&lt;/D&gt;&lt;D xsi:type="xsd:double"&gt;15.3860176510732&lt;/D&gt;&lt;D xsi:type="xsd:double"&gt;15.2508681435205&lt;/D&gt;&lt;D xsi:type="xsd:double"&gt;14.7699278043175&lt;/D&gt;&lt;D xsi:type="xsd:double"&gt;14.9361223129035&lt;/D&gt;&lt;D xsi:type="xsd:double"&gt;16.5164342313116&lt;/D&gt;&lt;D xsi:type="xsd:double"&gt;16.6295583770173&lt;/D&gt;&lt;D xsi:type="xsd:double"&gt;16.1317652966336&lt;/D&gt;&lt;D xsi:type="xsd:double"&gt;15.9572622567192&lt;/D&gt;&lt;D xsi:type="xsd:double"&gt;15.1241945783815&lt;/D&gt;&lt;D xsi:type="xsd:double"&gt;14.2133579318071&lt;/D&gt;&lt;D xsi:type="xsd:double"&gt;14.3508043521157&lt;/D&gt;&lt;D xsi:type="xsd:double"&gt;13.6466492051222&lt;/D&gt;&lt;D xsi:type="xsd:double"&gt;13.3284936174753&lt;/D&gt;&lt;D xsi:type="xsd:double"&gt;13.8641912054275&lt;/D&gt;&lt;D xsi:type="xsd:double"&gt;13.9201753442916&lt;/D&gt;&lt;D xsi:type="xsd:double"&gt;13.696329573754&lt;/D&gt;&lt;D xsi:type="xsd:double"&gt;14.8402382246283&lt;/D&gt;&lt;D xsi:type="xsd:double"&gt;14.8241255113211&lt;/D&gt;&lt;D xsi:type="xsd:double"&gt;14.495279164059&lt;/D&gt;&lt;D xsi:type="xsd:double"&gt;14.1848267645637&lt;/D&gt;&lt;D xsi:type="xsd:double"&gt;14.0885470124447&lt;/D&gt;&lt;D xsi:type="xsd:double"&gt;14.0893532368325&lt;/D&gt;&lt;D xsi:type="xsd:double"&gt;14.4155283302049&lt;/D&gt;&lt;D xsi:type="xsd:double"&gt;13.913283810226&lt;/D&gt;&lt;D xsi:type="xsd:double"&gt;14.4935182542764&lt;/D&gt;&lt;D xsi:type="xsd:double"&gt;15.6613381019175&lt;/D&gt;&lt;D xsi:type="xsd:double"&gt;15.2368417841338&lt;/D&gt;&lt;D xsi:type="xsd:double"&gt;17.3311853746414&lt;/D&gt;&lt;D xsi:type="xsd:double"&gt;17.4362085195976&lt;/D&gt;&lt;D xsi:type="xsd:double"&gt;17.0883613838629&lt;/D&gt;&lt;D xsi:type="xsd:double"&gt;16.2104192638357&lt;/D&gt;&lt;D xsi:type="xsd:double"&gt;16.6903412875848&lt;/D&gt;&lt;D xsi:type="xsd:double"&gt;18.7805362350043&lt;/D&gt;&lt;D xsi:type="xsd:double"&gt;20.1683132704867&lt;/D&gt;&lt;D xsi:type="xsd:double"&gt;31.3960876427135&lt;/D&gt;&lt;D xsi:type="xsd:double"&gt;35.0632331024551&lt;/D&gt;&lt;D xsi:type="xsd:double"&gt;29.4665802856547&lt;/D&gt;&lt;D xsi:type="xsd:double"&gt;31.0680839482429&lt;/D&gt;&lt;D xsi:type="xsd:double"&gt;32.4428798932447&lt;/D&gt;&lt;D xsi:type="xsd:double"&gt;36.2531342278186&lt;/D&gt;&lt;D xsi:type="xsd:double"&gt;29.4398724737378&lt;/D&gt;&lt;D xsi:type="xsd:double"&gt;20.7446286520619&lt;/D&gt;&lt;D xsi:type="xsd:double"&gt;19.6337688167326&lt;/D&gt;&lt;D xsi:type="xsd:double"&gt;18.2708779579943&lt;/D&gt;&lt;D xsi:type="xsd:double"&gt;17.2223388681815&lt;/D&gt;&lt;D xsi:type="xsd:double"&gt;16.0693614464083&lt;/D&gt;&lt;D xsi:type="xsd:double"&gt;14.4845336183749&lt;/D&gt;&lt;D xsi:type="xsd:double"&gt;12.85843677666&lt;/D&gt;&lt;D xsi:type="xsd:double"&gt;10.9320611081242&lt;/D&gt;&lt;D xsi:type="xsd:double"&gt;9.42763226558002&lt;/D&gt;&lt;D xsi:type="xsd:double"&gt;7.91652062940035&lt;/D&gt;&lt;D xsi:type="xsd:double"&gt;6.60658221900055&lt;/D&gt;&lt;D xsi:type="xsd:double"&gt;7.01887221958223&lt;/D&gt;&lt;D xsi:type="xsd:double"&gt;7.04818760895613&lt;/D&gt;&lt;D xsi:type="xsd:double"&gt;7.06360409076948&lt;/D&gt;&lt;D xsi:type="xsd:double"&gt;6.73951655656242&lt;/D&gt;&lt;D xsi:type="xsd:double"&gt;6.69527775167937&lt;/D&gt;&lt;D xsi:type="xsd:double"&gt;6.25487114672959&lt;/D&gt;&lt;D xsi:type="xsd:double"&gt;6.20925714021281&lt;/D&gt;&lt;D xsi:type="xsd:double"&gt;6.25307301999681&lt;/D&gt;&lt;D xsi:type="xsd:double"&gt;5.97730544019411&lt;/D&gt;&lt;D xsi:type="xsd:double"&gt;6.18438097344094&lt;/D&gt;&lt;D xsi:type="xsd:double"&gt;5.75381543043095&lt;/D&gt;&lt;D xsi:type="xsd:double"&gt;5.71060313442456&lt;/D&gt;&lt;D xsi:type="xsd:double"&gt;5.93592671698687&lt;/D&gt;&lt;D xsi:type="xsd:double"&gt;5.54059653057728&lt;/D&gt;&lt;D xsi:type="xsd:double"&gt;5.57296717658046&lt;/D&gt;&lt;D xsi:type="xsd:double"&gt;5.78072702091348&lt;/D&gt;&lt;D xsi:type="xsd:double"&gt;6.06682358704156&lt;/D&gt;&lt;D xsi:type="xsd:double"&gt;6.65306212642916&lt;/D&gt;&lt;D xsi:type="xsd:double"&gt;7.08877129570577&lt;/D&gt;&lt;D xsi:type="xsd:double"&gt;7.15959410324752&lt;/D&gt;&lt;D xsi:type="xsd:double"&gt;7.23778693898471&lt;/D&gt;&lt;D xsi:type="xsd:double"&gt;7.17088452788341&lt;/D&gt;&lt;D xsi:type="xsd:double"&gt;8.08343590352453&lt;/D&gt;&lt;D xsi:type="xsd:double"&gt;8.76375550130604&lt;/D&gt;&lt;D xsi:type="xsd:double"&gt;8.22421038537409&lt;/D&gt;&lt;D xsi:type="xsd:double"&gt;8.60124355032556&lt;/D&gt;&lt;D xsi:type="xsd:double"&gt;8.3808847406746&lt;/D&gt;&lt;/FQL&gt;&lt;FQL&gt;&lt;Q&gt;EWY^FMA_PE(LTMA,-10AY,0,AM,"PORTAGG","MEANR")&lt;/Q&gt;&lt;R&gt;121&lt;/R&gt;&lt;C&gt;1&lt;/C&gt;&lt;D xsi:type="xsd:double"&gt;11.6349583109092&lt;/D&gt;&lt;D xsi:type="xsd:double"&gt;11.4376322601626&lt;/D&gt;&lt;D xsi:type="xsd:double"&gt;11.3969079630432&lt;/D&gt;&lt;D xsi:type="xsd:double"&gt;11.2747567509568&lt;/D&gt;&lt;D xsi:type="xsd:double"&gt;11.487215089856&lt;/D&gt;&lt;D xsi:type="xsd:double"&gt;11.6616204108626&lt;/D&gt;&lt;D xsi:type="xsd:double"&gt;11.633650448678&lt;/D&gt;&lt;D xsi:type="xsd:double"&gt;11.0776998870222&lt;/D&gt;&lt;D xsi:type="xsd:double"&gt;11.8073218008437&lt;/D&gt;&lt;D xsi:type="xsd:double"&gt;11.616839910336&lt;/D&gt;&lt;D xsi:type="xsd:double"&gt;11.8259382742889&lt;/D&gt;&lt;D xsi:type="xsd:double"&gt;12.2927883663826&lt;/D&gt;&lt;D xsi:type="xsd:double"&gt;12.1109129437289&lt;/D&gt;&lt;D xsi:type="xsd:double"&gt;11.9953554143368&lt;/D&gt;&lt;D xsi:type="xsd:double"&gt;11.6305069466037&lt;/D&gt;&lt;D xsi:type="xsd:double"&gt;11.4042333787914&lt;/D&gt;&lt;D xsi:type="xsd:double"&gt;11.0355383172134&lt;/D&gt;&lt;D xsi:type="xsd:double"&gt;10.7254602929411&lt;/D&gt;&lt;D xsi:type="xsd:double"&gt;10.6187597243586&lt;/D&gt;&lt;D xsi:type="xsd:double"&gt;11.4207092866131&lt;/D&gt;&lt;D xsi:type="xsd:double"&gt;11.2958003631596&lt;/D&gt;&lt;D xsi:type="xsd:double"&gt;10.4582714640621&lt;/D&gt;&lt;D xsi:type="xsd:double"&gt;10.2009806836281&lt;/D&gt;&lt;D xsi:type="xsd:double"&gt;10.5800120110534&lt;/D&gt;&lt;D xsi:type="xsd:double"&gt;10.6592698189732&lt;/D&gt;&lt;D xsi:type="xsd:double"&gt;10.5566959546852&lt;/D&gt;&lt;D xsi:type="xsd:double"&gt;10.4498692343151&lt;/D&gt;&lt;D xsi:type="xsd:double"&gt;10.3550411736963&lt;/D&gt;&lt;D xsi:type="xsd:double"&gt;10.4685303113698&lt;/D&gt;&lt;D xsi:type="xsd:double"&gt;10.5624010146297&lt;/D&gt;&lt;D xsi:type="xsd:double"&gt;10.7243436366831&lt;/D&gt;&lt;D xsi:type="xsd:double"&gt;10.7955835175653&lt;/D&gt;&lt;D xsi:type="xsd:double"&gt;10.7575154250684&lt;/D&gt;&lt;D xsi:type="xsd:double"&gt;11.0252616282754&lt;/D&gt;&lt;D xsi:type="xsd:double"&gt;11.4835655928093&lt;/D&gt;&lt;D xsi:type="xsd:double"&gt;11.6597179913024&lt;/D&gt;&lt;D xsi:type="xsd:double"&gt;11.4969311219758&lt;/D&gt;&lt;D xsi:type="xsd:double"&gt;11.14263288055&lt;/D&gt;&lt;D xsi:type="xsd:double"&gt;11.1713425525731&lt;/D&gt;&lt;D xsi:type="xsd:double"&gt;10.9844344910577&lt;/D&gt;&lt;D xsi:type="xsd:double"&gt;10.7428069272956&lt;/D&gt;&lt;D xsi:type="xsd:double"&gt;10.4212202869752&lt;/D&gt;&lt;D xsi:type="xsd:double"&gt;10.3425741199464&lt;/D&gt;&lt;D xsi:type="xsd:double"&gt;10.5833883951738&lt;/D&gt;&lt;D xsi:type="xsd:double"&gt;10.2772018905209&lt;/D&gt;&lt;D xsi:type="xsd:double"&gt;10.0996706350885&lt;/D&gt;&lt;D xsi:type="xsd:double"&gt;10.7813386762906&lt;/D&gt;&lt;D xsi:type="xsd:double"&gt;10.5686269854027&lt;/D&gt;&lt;D xsi:type="xsd:double"&gt;10.4165823859025&lt;/D&gt;&lt;D xsi:type="xsd:double"&gt;10.3260799415096&lt;/D&gt;&lt;D xsi:type="xsd:double"&gt;10.1608141808177&lt;/D&gt;&lt;D xsi:type="xsd:double"&gt;9.76258194430995&lt;/D&gt;&lt;D xsi:type="xsd:double"&gt;9.60736149078762&lt;/D&gt;&lt;D xsi:type="xsd:double"&gt;9.45409942095949&lt;/D&gt;&lt;D xsi:type="xsd:double"&gt;9.40886604825133&lt;/D&gt;&lt;D xsi:type="xsd:double"&gt;8.4236798411319&lt;/D&gt;&lt;D xsi:type="xsd:double"&gt;8.51036449584955&lt;/D&gt;&lt;D xsi:type="xsd:double"&gt;8.1495815760323&lt;/D&gt;&lt;D xsi:type="xsd:double"&gt;9.29820064956293&lt;/D&gt;&lt;D xsi:type="xsd:double"&gt;9.98663461328134&lt;/D&gt;&lt;D xsi:type="xsd:double"&gt;10.1228768600489&lt;/D&gt;&lt;D xsi:type="xsd:double"&gt;10.4684606161994&lt;/D&gt;&lt;D xsi:type="xsd:double"&gt;10.4678243422207&lt;/D&gt;&lt;D xsi:type="xsd:double"&gt;11.067768779489&lt;/D&gt;&lt;D xsi:type="xsd:double"&gt;11.350532428515&lt;/D&gt;&lt;D xsi:type="xsd:double"&gt;11.1836003276671&lt;/D&gt;&lt;D xsi:type="xsd:double"&gt;11.9551424743371&lt;/D&gt;&lt;D xsi:type="xsd:double"&gt;12.7903673110912&lt;/D&gt;&lt;D xsi:type="xsd:double"&gt;13.6357417324081&lt;/D&gt;&lt;D xsi:type="xsd:double"&gt;14.5847207383438&lt;/D&gt;&lt;D xsi:type="xsd:double"&gt;14.4576992372117&lt;/D&gt;&lt;D xsi:type="xsd:double"&gt;15.1738265716614&lt;/D&gt;&lt;D xsi:type="xsd:double"&gt;14.5314871432486&lt;/D&gt;&lt;D xsi:type="xsd:double"&gt;14.8801696611318&lt;/D&gt;&lt;D xsi:type="xsd:double"&gt;15.1397622144817&lt;/D&gt;&lt;D xsi:type="xsd:double"&gt;15.3558240756799&lt;/D&gt;&lt;D xsi:type="xsd:double"&gt;15.6371475269657&lt;/D&gt;&lt;D xsi:type="xsd:double"&gt;16.2473389183369&lt;/D&gt;&lt;D xsi:type="xsd:double"&gt;15.9359799641831&lt;/D&gt;&lt;D xsi:type="xsd:double"&gt;15.9499125197638&lt;/D&gt;&lt;D xsi:type="xsd:double"&gt;17.5996521339415&lt;/D&gt;&lt;D xsi:type="xsd:double"&gt;19.0637479139829&lt;/D&gt;&lt;D xsi:type="xsd:double"&gt;21.2766210193975&lt;/D&gt;&lt;D xsi:type="xsd:double"&gt;20.5028803564756&lt;/D&gt;&lt;D xsi:type="xsd:double"&gt;19.8537801837693&lt;/D&gt;&lt;D xsi:type="xsd:double"&gt;18.9822531514031&lt;/D&gt;&lt;D xsi:type="xsd:double"&gt;17.527373620494&lt;/D&gt;&lt;D xsi:type="xsd:double"&gt;16.731331443598&lt;/D&gt;&lt;D xsi:type="xsd:double"&gt;15.4945398553581&lt;/D&gt;&lt;D xsi:type="xsd:double"&gt;14.2150545443079&lt;/D&gt;&lt;D xsi:type="xsd:double"&gt;13.0782862047179&lt;/D&gt;&lt;D xsi:type="xsd:double"&gt;11.8061581827739&lt;/D&gt;&lt;D xsi:type="xsd:double"&gt;10.5381076228494&lt;/D&gt;&lt;D xsi:type="xsd:double"&gt;9.7970692709451&lt;/D&gt;&lt;D xsi:type="xsd:double"&gt;8.99379033388497&lt;/D&gt;&lt;D xsi:type="xsd:double"&gt;9.29845816105368&lt;/D&gt;&lt;D xsi:type="xsd:double"&gt;9.33449911517826&lt;/D&gt;&lt;D xsi:type="xsd:double"&gt;9.24029863040116&lt;/D&gt;&lt;D xsi:type="xsd:double"&gt;9.21220336008141&lt;/D&gt;&lt;D xsi:type="xsd:double"&gt;8.9755509164774&lt;/D&gt;&lt;D xsi:type="xsd:double"&gt;8.99253378355547&lt;/D&gt;&lt;D xsi:type="xsd:double"&gt;8.98551592373814&lt;/D&gt;&lt;D xsi:type="xsd:double"&gt;8.30992607888361&lt;/D&gt;&lt;D xsi:type="xsd:double"&gt;9.13468070301752&lt;/D&gt;&lt;D xsi:type="xsd:double"&gt;9.74628091665624&lt;/D&gt;&lt;D xsi:type="xsd:double"&gt;9.46833933427704&lt;/D&gt;&lt;D xsi:type="xsd:double"&gt;11.0989660621146&lt;/D&gt;&lt;D xsi:type="xsd:double"&gt;10.9740571123564&lt;/D&gt;&lt;D xsi:type="xsd:double"&gt;11.4389567031543&lt;/D&gt;&lt;D xsi:type="xsd:double"&gt;11.9925506901737&lt;/D&gt;&lt;D xsi:type="xsd:double"&gt;12.3429227861114&lt;/D&gt;&lt;D xsi:type="xsd:double"&gt;12.519178761873&lt;/D&gt;&lt;D xsi:type="xsd:double"&gt;13.1453717712004&lt;/D&gt;&lt;D xsi:type="xsd:double"&gt;13.0707524301413&lt;/D&gt;&lt;D xsi:type="xsd:double"&gt;13.4185999113165&lt;/D&gt;&lt;D xsi:type="xsd:double"&gt;13.0829698823461&lt;/D&gt;&lt;D xsi:type="xsd:double"&gt;14.4298283326316&lt;/D&gt;&lt;D xsi:type="xsd:double"&gt;15.6221827250438&lt;/D&gt;&lt;D xsi:type="xsd:double"&gt;15.019541036709&lt;/D&gt;&lt;D xsi:type="xsd:double"&gt;16.3100327734723&lt;/D&gt;&lt;D xsi:type="xsd:double"&gt;15.9474763268745&lt;/D&gt;&lt;/FQL&gt;&lt;FQL&gt;&lt;Q&gt;EWW^FMA_PE(LTMA,-10AY,0,AM,"PORTAGG","MEANR")&lt;/Q&gt;&lt;R&gt;121&lt;/R&gt;&lt;C&gt;1&lt;/C&gt;&lt;D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xsi:type="xsd:double"&gt;22.8566875938703&lt;/D&gt;&lt;D xsi:type="xsd:double"&gt;24.8861741149146&lt;/D&gt;&lt;D xsi:type="xsd:double"&gt;24.5986680167376&lt;/D&gt;&lt;D xsi:type="xsd:double"&gt;24.4888521735212&lt;/D&gt;&lt;D xsi:type="xsd:double"&gt;24.0324782290389&lt;/D&gt;&lt;D xsi:type="xsd:double"&gt;22.9050861749308&lt;/D&gt;&lt;D xsi:type="xsd:double"&gt;22.9349838810319&lt;/D&gt;&lt;D xsi:type="xsd:double"&gt;22.6666016949522&lt;/D&gt;&lt;D xsi:type="xsd:double"&gt;22.2170259091977&lt;/D&gt;&lt;D xsi:type="xsd:double"&gt;22.4283419143024&lt;/D&gt;&lt;D xsi:type="xsd:double"&gt;20.88330766804&lt;/D&gt;&lt;D xsi:type="xsd:double"&gt;20.4246554600642&lt;/D&gt;&lt;D xsi:type="xsd:double"&gt;20.7118506133804&lt;/D&gt;&lt;D xsi:type="xsd:double"&gt;21.5198952245878&lt;/D&gt;&lt;D xsi:type="xsd:double"&gt;21.3584778888058&lt;/D&gt;&lt;D xsi:type="xsd:double"&gt;20.868495918125&lt;/D&gt;&lt;D xsi:type="xsd:double"&gt;20.4721140362862&lt;/D&gt;&lt;D xsi:type="xsd:double"&gt;19.9021524480247&lt;/D&gt;&lt;D xsi:type="xsd:double"&gt;20.1575162739778&lt;/D&gt;&lt;D xsi:type="xsd:double"&gt;19.5884203291145&lt;/D&gt;&lt;D xsi:type="xsd:double"&gt;19.0066513596948&lt;/D&gt;&lt;D xsi:type="xsd:double"&gt;18.2601461338607&lt;/D&gt;&lt;D xsi:type="xsd:double"&gt;16.839159918849&lt;/D&gt;&lt;D xsi:type="xsd:double"&gt;17.0119432864753&lt;/D&gt;&lt;D xsi:type="xsd:double"&gt;17.789156898089&lt;/D&gt;&lt;D xsi:type="xsd:double"&gt;17.9727025626927&lt;/D&gt;&lt;D xsi:type="xsd:double"&gt;17.6706066797939&lt;/D&gt;&lt;D xsi:type="xsd:double"&gt;17.6854085390363&lt;/D&gt;&lt;D xsi:type="xsd:double"&gt;17.1097423439392&lt;/D&gt;&lt;D xsi:type="xsd:double"&gt;17.2479051316157&lt;/D&gt;&lt;D xsi:type="xsd:double"&gt;17.5767181876512&lt;/D&gt;&lt;D xsi:type="xsd:double"&gt;17.4109824790685&lt;/D&gt;&lt;D xsi:type="xsd:double"&gt;17.1686873987436&lt;/D&gt;&lt;D xsi:type="xsd:double"&gt;16.1247505983259&lt;/D&gt;&lt;D xsi:type="xsd:double"&gt;14.5708577857332&lt;/D&gt;&lt;D xsi:type="xsd:double"&gt;14.5672235529669&lt;/D&gt;&lt;D xsi:type="xsd:double"&gt;15.3621784642126&lt;/D&gt;&lt;D xsi:type="xsd:double"&gt;15.5558127306881&lt;/D&gt;&lt;D xsi:type="xsd:double"&gt;15.3659318081246&lt;/D&gt;&lt;D xsi:type="xsd:double"&gt;15.4282521556137&lt;/D&gt;&lt;D xsi:type="xsd:double"&gt;14.8936297992428&lt;/D&gt;&lt;D xsi:type="xsd:double"&gt;14.8819357821755&lt;/D&gt;&lt;D xsi:type="xsd:double"&gt;14.5544984699431&lt;/D&gt;&lt;D xsi:type="xsd:double"&gt;14.4679000317152&lt;/D&gt;&lt;D xsi:type="xsd:double"&gt;15.0217016335833&lt;/D&gt;&lt;D xsi:type="xsd:double"&gt;15.4779062133649&lt;/D&gt;&lt;D xsi:type="xsd:double"&gt;15.2975636130903&lt;/D&gt;&lt;D xsi:type="xsd:double"&gt;15.7688434964512&lt;/D&gt;&lt;D xsi:type="xsd:double"&gt;15.9847192565676&lt;/D&gt;&lt;D xsi:type="xsd:double"&gt;15.1492676613424&lt;/D&gt;&lt;D xsi:type="xsd:double"&gt;14.3903815340676&lt;/D&gt;&lt;D xsi:type="xsd:double"&gt;14.8729257257779&lt;/D&gt;&lt;D xsi:type="xsd:double"&gt;16.</t>
        </r>
      </text>
    </comment>
    <comment ref="A19" authorId="0" shapeId="0" xr:uid="{42E13C02-F27A-4422-B146-40BF0087A431}">
      <text>
        <r>
          <rPr>
            <b/>
            <sz val="9"/>
            <color indexed="81"/>
            <rFont val="Tahoma"/>
            <family val="2"/>
          </rPr>
          <t>4339957395459&lt;/D&gt;&lt;D xsi:type="xsd:double"&gt;17.8792617139183&lt;/D&gt;&lt;D xsi:type="xsd:double"&gt;19.3009912200766&lt;/D&gt;&lt;D xsi:type="xsd:double"&gt;20.2421206165111&lt;/D&gt;&lt;D xsi:type="xsd:double"&gt;20.2169154971371&lt;/D&gt;&lt;D xsi:type="xsd:double"&gt;20.6020494627862&lt;/D&gt;&lt;D xsi:type="xsd:double"&gt;23.4216010118991&lt;/D&gt;&lt;D xsi:type="xsd:double"&gt;32.0359479832909&lt;/D&gt;&lt;D xsi:type="xsd:double"&gt;29.8149847284248&lt;/D&gt;&lt;D xsi:type="xsd:double"&gt;27.5143667519754&lt;/D&gt;&lt;D xsi:type="xsd:double"&gt;26.5199375390223&lt;/D&gt;&lt;D xsi:type="xsd:double"&gt;25.3283302373984&lt;/D&gt;&lt;D xsi:type="xsd:double"&gt;24.1615114359771&lt;/D&gt;&lt;D xsi:type="xsd:double"&gt;22.9796274333706&lt;/D&gt;&lt;D xsi:type="xsd:double"&gt;21.5459552831957&lt;/D&gt;&lt;D xsi:type="xsd:double"&gt;20.4248791548408&lt;/D&gt;&lt;D xsi:type="xsd:double"&gt;18.5491617342945&lt;/D&gt;&lt;D xsi:type="xsd:double"&gt;17.2058553267834&lt;/D&gt;&lt;D xsi:type="xsd:double"&gt;15.3464774267821&lt;/D&gt;&lt;D xsi:type="xsd:double"&gt;15.5296360067844&lt;/D&gt;&lt;D xsi:type="xsd:double"&gt;14.4222660923942&lt;/D&gt;&lt;D xsi:type="xsd:double"&gt;15.0346405199802&lt;/D&gt;&lt;D xsi:type="xsd:double"&gt;15.0748078151258&lt;/D&gt;&lt;D xsi:type="xsd:double"&gt;14.7910765106579&lt;/D&gt;&lt;D xsi:type="xsd:double"&gt;14.6090030866633&lt;/D&gt;&lt;D xsi:type="xsd:double"&gt;13.9238290677416&lt;/D&gt;&lt;D xsi:type="xsd:double"&gt;13.6537247895678&lt;/D&gt;&lt;D xsi:type="xsd:double"&gt;13.2583695998522&lt;/D&gt;&lt;D xsi:type="xsd:double"&gt;12.7664073300907&lt;/D&gt;&lt;D xsi:type="xsd:double"&gt;13.3367164971871&lt;/D&gt;&lt;D xsi:type="xsd:double"&gt;13.5485874699859&lt;/D&gt;&lt;D xsi:type="xsd:double"&gt;12.9708167316483&lt;/D&gt;&lt;D xsi:type="xsd:double"&gt;14.2391084055242&lt;/D&gt;&lt;D xsi:type="xsd:double"&gt;14.6073554880224&lt;/D&gt;&lt;D xsi:type="xsd:double"&gt;14.4559407449811&lt;/D&gt;&lt;D xsi:type="xsd:double"&gt;14.3396473467745&lt;/D&gt;&lt;D xsi:type="xsd:double"&gt;13.9446237426056&lt;/D&gt;&lt;D xsi:type="xsd:double"&gt;13.5432955308518&lt;/D&gt;&lt;D xsi:type="xsd:double"&gt;13.5600299044096&lt;/D&gt;&lt;D xsi:type="xsd:double"&gt;13.1609585580755&lt;/D&gt;&lt;D xsi:type="xsd:double"&gt;12.6949005606391&lt;/D&gt;&lt;D xsi:type="xsd:double"&gt;12.180205979804&lt;/D&gt;&lt;D xsi:type="xsd:double"&gt;12.9447093707792&lt;/D&gt;&lt;D xsi:type="xsd:double"&gt;14.1081238147661&lt;/D&gt;&lt;D xsi:type="xsd:double"&gt;13.9042078373007&lt;/D&gt;&lt;D xsi:type="xsd:double"&gt;16.0203250405902&lt;/D&gt;&lt;D xsi:type="xsd:double"&gt;15.8460850356565&lt;/D&gt;&lt;/FQL&gt;&lt;FQL&gt;&lt;Q&gt;EWT^FMA_PE(LTMA,-10AY,0,AM,"PORTAGG","MEANR")&lt;/Q&gt;&lt;R&gt;121&lt;/R&gt;&lt;C&gt;1&lt;/C&gt;&lt;D xsi:type="xsd:double"&gt;15.7102187118047&lt;/D&gt;&lt;D xsi:type="xsd:double"&gt;15.582248504283&lt;/D&gt;&lt;D xsi:type="xsd:double"&gt;15.5488258179826&lt;/D&gt;&lt;D xsi:type="xsd:double"&gt;15.5358919087365&lt;/D&gt;&lt;D xsi:type="xsd:double"&gt;15.3018954130174&lt;/D&gt;&lt;D xsi:type="xsd:double"&gt;15.1280017970382&lt;/D&gt;&lt;D xsi:type="xsd:double"&gt;14.369046414091&lt;/D&gt;&lt;D xsi:type="xsd:double"&gt;14.0887279336637&lt;/D&gt;&lt;D xsi:type="xsd:double"&gt;14.1869948093887&lt;/D&gt;&lt;D xsi:type="xsd:double"&gt;13.8632305289704&lt;/D&gt;&lt;D xsi:type="xsd:double"&gt;14.3408135422119&lt;/D&gt;&lt;D xsi:type="xsd:double"&gt;14.3500265669233&lt;/D&gt;&lt;D xsi:type="xsd:double"&gt;14.1446675789668&lt;/D&gt;&lt;D xsi:type="xsd:double"&gt;14.2416668027307&lt;/D&gt;&lt;D xsi:type="xsd:double"&gt;14.0671169858319&lt;/D&gt;&lt;D xsi:type="xsd:double"&gt;13.9151481844963&lt;/D&gt;&lt;D xsi:type="xsd:double"&gt;13.2154458596895&lt;/D&gt;&lt;D xsi:type="xsd:double"&gt;12.6676484112083&lt;/D&gt;&lt;D xsi:type="xsd:double"&gt;12.4545847083929&lt;/D&gt;&lt;D xsi:type="xsd:double"&gt;12.8410431621071&lt;/D&gt;&lt;D xsi:type="xsd:double"&gt;12.6193494373801&lt;/D&gt;&lt;D xsi:type="xsd:double"&gt;12.3936276544382&lt;/D&gt;&lt;D xsi:type="xsd:double"&gt;11.4499843896374&lt;/D&gt;&lt;D xsi:type="xsd:double"&gt;12.3539791953495&lt;/D&gt;&lt;D xsi:type="xsd:double"&gt;12.5112664749748&lt;/D&gt;&lt;D xsi:type="xsd:double"&gt;12.5089590631922&lt;/D&gt;&lt;D xsi:type="xsd:double"&gt;12.6821869356118&lt;/D&gt;&lt;D xsi:type="xsd:double"&gt;12.8724060859811&lt;/D&gt;&lt;D xsi:type="xsd:double"&gt;13.5663378243779&lt;/D&gt;&lt;D xsi:type="xsd:double"&gt;13.8761195064614&lt;/D&gt;&lt;D xsi:type="xsd:double"&gt;14.1444851507411&lt;/D&gt;&lt;D xsi:type="xsd:double"&gt;14.2816125817094&lt;/D&gt;&lt;D xsi:type="xsd:double"&gt;14.237061442399&lt;/D&gt;&lt;D xsi:type="xsd:double"&gt;14.2665404436608&lt;/D&gt;&lt;D xsi:type="xsd:double"&gt;14.325157289817&lt;/D&gt;&lt;D xsi:type="xsd:double"&gt;14.5468041912956&lt;/D&gt;&lt;D xsi:type="xsd:double"&gt;14.4693096361076&lt;/D&gt;&lt;D xsi:type="xsd:double"&gt;14.3575389344517&lt;/D&gt;&lt;D xsi:type="xsd:double"&gt;14.3958895064964&lt;/D&gt;&lt;D xsi:type="xsd:double"&gt;14.6060887630947&lt;/D&gt;&lt;D xsi:type="xsd:double"&gt;14.7073710630067&lt;/D&gt;&lt;D xsi:type="xsd:double"&gt;14.7739289675836&lt;/D&gt;&lt;D xsi:type="xsd:double"&gt;14.2383660344235&lt;/D&gt;&lt;D xsi:type="xsd:double"&gt;14.7090643155908&lt;/D&gt;&lt;D xsi:type="xsd:double"&gt;14.7412518257661&lt;/D&gt;&lt;D xsi:type="xsd:double"&gt;14.5380355664286&lt;/D&gt;&lt;D xsi:type="xsd:double"&gt;15.068916773148&lt;/D&gt;&lt;D xsi:type="xsd:double"&gt;14.4670932570349&lt;/D&gt;&lt;D xsi:type="xsd:double"&gt;14.4123958900222&lt;/D&gt;&lt;D xsi:type="xsd:double"&gt;14.2299462024361&lt;/D&gt;&lt;D xsi:type="xsd:double"&gt;14.2984801230813&lt;/D&gt;&lt;D xsi:type="xsd:double"&gt;14.011380140488&lt;/D&gt;&lt;D xsi:type="xsd:double"&gt;14.2697681014383&lt;/D&gt;&lt;D xsi:type="xsd:double"&gt;14.1533005248713&lt;/D&gt;&lt;D xsi:type="xsd:double"&gt;13.8577852483696&lt;/D&gt;&lt;D xsi:type="xsd:double"&gt;12.3007730093421&lt;/D&gt;&lt;D xsi:type="xsd:double"&gt;12.6328356363712&lt;/D&gt;&lt;D xsi:type="xsd:double"&gt;12.5161595340857&lt;/D&gt;&lt;D xsi:type="xsd:double"&gt;13.2604286025088&lt;/D&gt;&lt;D xsi:type="xsd:double"&gt;14.0790637500466&lt;/D&gt;&lt;D xsi:type="xsd:double"&gt;14.2495637688173&lt;/D&gt;&lt;D xsi:type="xsd:double"&gt;14.535820895153&lt;/D&gt;&lt;D xsi:type="xsd:double"&gt;14.303693372023&lt;/D&gt;&lt;D xsi:type="xsd:double"&gt;14.8086231048369&lt;/D&gt;&lt;D xsi:type="xsd:double"&gt;15.1666035205935&lt;/D&gt;&lt;D xsi:type="xsd:double"&gt;14.9191840898267&lt;/D&gt;&lt;D xsi:type="xsd:double"&gt;15.5629450598179&lt;/D&gt;&lt;D xsi:type="xsd:double"&gt;16.2635031034699&lt;/D&gt;&lt;D xsi:type="xsd:double"&gt;16.6971462979069&lt;/D&gt;&lt;D xsi:type="xsd:double"&gt;17.6073495688692&lt;/D&gt;&lt;D xsi:type="xsd:double"&gt;17.6180829781761&lt;/D&gt;&lt;D xsi:type="xsd:double"&gt;16.3576136671733&lt;/D&gt;&lt;D xsi:type="xsd:double"&gt;15.9775400379261&lt;/D&gt;&lt;D xsi:type="xsd:double"&gt;16.2916285905565&lt;/D&gt;&lt;D xsi:type="xsd:double"&gt;16.5721421215493&lt;/D&gt;&lt;D xsi:type="xsd:double"&gt;17.2140251103678&lt;/D&gt;&lt;D xsi:type="xsd:double"&gt;18.0628776404489&lt;/D&gt;&lt;D xsi:type="xsd:double"&gt;17.4065064986477&lt;/D&gt;&lt;D xsi:type="xsd:double"&gt;16.9380955122549&lt;/D&gt;&lt;D xsi:type="xsd:double"&gt;17.0752149371182&lt;/D&gt;&lt;D xsi:type="xsd:double"&gt;17.3024183681157&lt;/D&gt;&lt;D xsi:type="xsd:double"&gt;18.112923904736&lt;/D&gt;&lt;D xsi:type="xsd:double"&gt;18.6569125082725&lt;/D&gt;&lt;D xsi:type="xsd:double"&gt;18.6682635635784&lt;/D&gt;&lt;D xsi:type="xsd:double"&gt;18.3665469450264&lt;/D&gt;&lt;D xsi:type="xsd:double"&gt;17.9462402886551&lt;/D&gt;&lt;D xsi:type="xsd:double"&gt;17.0374439256744&lt;/D&gt;&lt;D xsi:type="xsd:double"&gt;16.5347052020661&lt;/D&gt;&lt;D xsi:type="xsd:double"&gt;15.729684824656&lt;/D&gt;&lt;D xsi:type="xsd:double"&gt;14.8630227653408&lt;/D&gt;&lt;D xsi:type="xsd:double"&gt;14.3761021184974&lt;/D&gt;&lt;D xsi:type="xsd:double"&gt;13.6108212211602&lt;/D&gt;&lt;D xsi:type="xsd:double"&gt;13.1151849477663&lt;/D&gt;&lt;D xsi:type="xsd:double"&gt;13.1014621786485&lt;/D&gt;&lt;D xsi:type="xsd:double"&gt;12.4897668222809&lt;/D&gt;&lt;D xsi:type="xsd:double"&gt;12.3496928576953&lt;/D&gt;&lt;D xsi:type="xsd:double"&gt;12.3178860563904&lt;/D&gt;&lt;D xsi:type="xsd:double"&gt;12.0334595800725&lt;/D&gt;&lt;D xsi:type="xsd:double"&gt;11.9226445546268&lt;/D&gt;&lt;D xsi:type="xsd:double"&gt;11.5641550084558&lt;/D&gt;&lt;D xsi:type="xsd:double"&gt;11.1495727580333&lt;/D&gt;&lt;D xsi:type="xsd:double"&gt;11.2996240967359&lt;/D&gt;&lt;D xsi:type="xsd:double"&gt;10.2831595460662&lt;/D&gt;&lt;D xsi:type="xsd:double"&gt;9.90313423805356&lt;/D&gt;&lt;D xsi:type="xsd:double"&gt;10.966222511376&lt;/D&gt;&lt;D xsi:type="xsd:double"&gt;10.7258138298764&lt;/D&gt;&lt;D xsi:type="xsd:double"&gt;11.6513157142118&lt;/D&gt;&lt;D xsi:type="xsd:double"&gt;12.4381012024331&lt;/D&gt;&lt;D xsi:type="xsd:double"&gt;12.8450659209439&lt;/D&gt;&lt;D xsi:type="xsd:double"&gt;13.2864892201194&lt;/D&gt;&lt;D xsi:type="xsd:double"&gt;14.2031083754352&lt;/D&gt;&lt;D xsi:type="xsd:double"&gt;14.9553815691023&lt;/D&gt;&lt;D xsi:type="xsd:double"&gt;16.0563517865744&lt;/D&gt;&lt;D xsi:type="xsd:double"&gt;15.9964965169304&lt;/D&gt;&lt;D xsi:type="xsd:double"&gt;16.261011406693&lt;/D&gt;&lt;D xsi:type="xsd:double"&gt;16.2530111443708&lt;/D&gt;&lt;D xsi:type="xsd:double"&gt;17.5510277251503&lt;/D&gt;&lt;D xsi:type="xsd:double"&gt;18.9825639320412&lt;/D&gt;&lt;D xsi:type="xsd:double"&gt;19.0995609651698&lt;/D&gt;&lt;D xsi:type="xsd:double"&gt;19.6685462838826&lt;/D&gt;&lt;D xsi:type="xsd:double"&gt;19.8129404749992&lt;/D&gt;&lt;/FQL&gt;&lt;FQL&gt;&lt;Q&gt;EWM^FMA_PE(LTMA,-10AY,0,AM,"PORTAGG","MEANR")&lt;/Q&gt;&lt;R&gt;121&lt;/R&gt;&lt;C&gt;1&lt;/C&gt;&lt;D xsi:type="xsd:double"&gt;16.7689526075054&lt;/D&gt;&lt;D xsi:type="xsd:double"&gt;16.6880302995755&lt;/D&gt;&lt;D xsi:type="xsd:double"&gt;16.6877480723029&lt;/D&gt;&lt;D xsi:type="xsd:double"&gt;16.7462171107049&lt;/D&gt;&lt;D xsi:type="xsd:double"&gt;16.7210023443785&lt;/D&gt;&lt;D xsi:type="xsd:double"&gt;16.8863956600043&lt;/D&gt;&lt;D xsi:type="xsd:double"&gt;16.7128365155652&lt;/D&gt;&lt;D xsi:type="xsd:double"&gt;16.5952118579069&lt;/D&gt;&lt;D xsi:type="xsd:double"&gt;16.7914038506548&lt;/D&gt;&lt;D xsi:type="xsd:double"&gt;16.3627591007963&lt;/D&gt;&lt;D xsi:type="xsd:double"&gt;16.5318848836349&lt;/D&gt;&lt;D xsi:type="xsd:double"&gt;17.1155525774717&lt;/D&gt;&lt;D xsi:type="xsd:double"&gt;17.0263025451227&lt;/D&gt;&lt;D xsi:type="xsd:double"&gt;17.035153863329&lt;/D&gt;&lt;D xsi:type="xsd:double"&gt;16.7727122065997&lt;/D&gt;&lt;D xsi:type="xsd:double"&gt;16.5469716047404&lt;/D&gt;&lt;D xsi:type="xsd:double"&gt;16.5009166622629&lt;/D&gt;&lt;D xsi:type="xsd:double"&gt;16.0524762568757&lt;/D&gt;&lt;D xsi:type="xsd:double"&gt;16.0333137422066&lt;/D&gt;&lt;D xsi:type="xsd:double"&gt;16.6954371322057&lt;/D&gt;&lt;D xsi:type="xsd:double"&gt;16.8243755505162&lt;/D&gt;&lt;D xsi:type="xsd:double"&gt;16.6594501489134&lt;/D&gt;&lt;D xsi:type="xsd:double"&gt;16.2517592294234&lt;/D&gt;&lt;D xsi:type="xsd:double"&gt;16.6897710781829&lt;/D&gt;&lt;D xsi:type="xsd:double"&gt;16.6536204646549&lt;/D&gt;&lt;D xsi:type="xsd:double"&gt;16.5551238138461&lt;/D&gt;&lt;D xsi:type="xsd:double"&gt;16.4945838537964&lt;/D&gt;&lt;D xsi:type="xsd:double"&gt;16.6692476523502&lt;/D&gt;&lt;D xsi:type="xsd:double"&gt;16.7840762811344&lt;/D&gt;&lt;D xsi:type="xsd:double"&gt;17.1479609299433&lt;/D&gt;&lt;D xsi:type="xsd:double"&gt;17.2010003914185&lt;/D&gt;&lt;D xsi:type="xsd:double"&gt;17.3339276600944&lt;/D&gt;&lt;D xsi:type="xsd:double"&gt;16.9533441553521&lt;/D&gt;&lt;D xsi:type="xsd:double"&gt;16.873611617405&lt;/D&gt;&lt;D xsi:type="xsd:double"&gt;17.3504256309086&lt;/D&gt;&lt;D xsi:type="xsd:double"&gt;17.0498574794052&lt;/D&gt;&lt;D xsi:type="xsd:double"&gt;17.155720035017&lt;/D&gt;&lt;D xsi:type="xsd:double"&gt;17.2417719603947&lt;/D&gt;&lt;D xsi:type="xsd:double"&gt;17.280176071097&lt;/D&gt;&lt;D xsi:type="xsd:double"&gt;17.2072628755908&lt;/D&gt;&lt;D xsi:type="xsd:double"&gt;17.2557693757139&lt;/D&gt;&lt;D xsi:type="xsd:double"&gt;17.3977898379374&lt;/D&gt;&lt;D xsi:type="xsd:double"&gt;17.3839448078672&lt;/D&gt;&lt;D xsi:type="xsd:double"&gt;17.4358467201553&lt;/D&gt;&lt;D xsi:type="xsd:double"&gt;17.2631642703209&lt;/D&gt;&lt;D xsi:type="xsd:double"&gt;18.2203801605747&lt;/D&gt;&lt;D xsi:type="xsd:double"&gt;18.854366810601&lt;/D&gt;&lt;D xsi:type="xsd:double"&gt;18.6001895224991&lt;/D&gt;&lt;D xsi:type="xsd:double"&gt;18.4014160226562&lt;/D&gt;&lt;D xsi:type="xsd:double"&gt;18.2570138601168&lt;/D&gt;&lt;D xsi:type="xsd:double"&gt;17.9832620419148&lt;/D&gt;&lt;D xsi:type="xsd:double"&gt;17.4140162500433&lt;/D&gt;&lt;D xsi:type="xsd:double"&gt;17.795742240542&lt;/D&gt;&lt;D xsi:type="xsd:double"&gt;18.0167021076858&lt;/D&gt;&lt;D xsi:type="xsd:double"&gt;17.6578896275899&lt;/D&gt;&lt;D xsi:type="xsd:double"&gt;16.5393516421241&lt;/D&gt;&lt;D xsi:type="xsd:double"&gt;16.6525493602539&lt;/D&gt;&lt;D xsi:type="xsd:double"&gt;16.9132624837313&lt;/D&gt;&lt;D xsi:type="xsd:double"&gt;16.9928627157512&lt;/D&gt;&lt;D xsi:type="xsd:double"&gt;17.107100488857&lt;/D&gt;&lt;D xsi:type="xsd:double"&gt;16.9562671153121&lt;/D&gt;&lt;D xsi:type="xsd:double"&gt;16.9185844734319&lt;/D&gt;&lt;D xsi:type="xsd:double"&gt;16.8309385638203&lt;/D&gt;&lt;D xsi:type="xsd:double"&gt;17.2259362390877&lt;/D&gt;&lt;D xsi:type="xsd:double"&gt;17.1171827656336&lt;/D&gt;&lt;D xsi:type="xsd:double"&gt;16.7653324119164&lt;/D&gt;&lt;D xsi:type="xsd:double"&gt;16.7652890548458&lt;/D&gt;&lt;D xsi:type="xsd:double"&gt;16.5879376467585&lt;/D&gt;&lt;D xsi:type="xsd:double"&gt;16.8769558871561&lt;/D&gt;&lt;D xsi:type="xsd:double"&gt;17.2298506056306&lt;/D&gt;&lt;D xsi:type="xsd:double"&gt;16.5322861137708&lt;/D&gt;&lt;D xsi:type="xsd:double"&gt;16.4069855128721&lt;/D&gt;&lt;D xsi:type="xsd:double"&gt;16.1570594419319&lt;/D&gt;&lt;D xsi:type="xsd:double"&gt;16.5310325776621&lt;/D&gt;&lt;D xsi:type="xsd:double"&gt;17.8990652235569&lt;/D&gt;&lt;D xsi:type="xsd:double"&gt;18.5790541034331&lt;/D&gt;&lt;D xsi:type="xsd:double"&gt;19.8333629441542&lt;/D&gt;&lt;D xsi:type="xsd:double"&gt;20.0527249850921&lt;/D&gt;&lt;D xsi:type="xsd:double"&gt;20.1876275612732&lt;/D&gt;&lt;D xsi:type="xsd:double"&gt;20.034909664099&lt;/D&gt;&lt;D xsi:type="xsd:double"&gt;21.2110566965256&lt;/D&gt;&lt;D xsi:type="xsd:double"&gt;21.3680397506381&lt;/D&gt;&lt;D xsi:type="xsd:double"&gt;19.9636703907042&lt;/D&gt;&lt;D xsi:type="xsd:double"&gt;19.8239129115926&lt;/D&gt;&lt;D xsi:type="xsd:double"&gt;19.3386571770402&lt;/D&gt;&lt;D xsi:type="xsd:double"&gt;18.7079072962056&lt;/D&gt;&lt;D xsi:type="xsd:double"&gt;18.0224945241494&lt;/D&gt;&lt;D xsi:type="xsd:double"&gt;17.2956776923202&lt;/D&gt;&lt;D xsi:type="xsd:double"&gt;16.6144371704354&lt;/D&gt;&lt;D xsi:type="xsd:double"&gt;16.4088140441432&lt;/D&gt;&lt;D xsi:type="xsd:double"&gt;15.6862138165816&lt;/D&gt;&lt;D xsi:type="xsd:double"&gt;15.3237276754292&lt;/D&gt;&lt;D xsi:type="xsd:double"&gt;14.2222859303666&lt;/D&gt;&lt;D xsi:type="xsd:double"&gt;15.2829154460033&lt;/D&gt;&lt;D xsi:type="xsd:double"&gt;15.0598416030585&lt;/D&gt;&lt;D xsi:type="xsd:double"&gt;15.9397390703022&lt;/D&gt;&lt;D xsi:type="xsd:double"&gt;15.9229535831217&lt;/D&gt;&lt;D xsi:type="xsd:double"&gt;15.8368409530008&lt;/D&gt;&lt;D xsi:type="xsd:double"&gt;15.6104521199642&lt;/D&gt;&lt;D xsi:type="xsd:double"&gt;15.1380521246419&lt;/D&gt;&lt;D xsi:type="xsd:double"&gt;15.285866124308&lt;/D&gt;&lt;D xsi:type="xsd:double"&gt;15.3544978377659&lt;/D&gt;&lt;D xsi:type="xsd:double"&gt;14.5044107260613&lt;/D&gt;&lt;D xsi:type="xsd:double"&gt;14.7012753496008&lt;/D&gt;&lt;D xsi:type="xsd:double"&gt;15.0454908695114&lt;/D&gt;&lt;D xsi:type="xsd:double"&gt;14.8632675939594&lt;/D&gt;&lt;D xsi:type="xsd:double"&gt;14.9706430102736&lt;/D&gt;&lt;D xsi:type="xsd:double"&gt;14.8842853337362&lt;/D&gt;&lt;D xsi:type="xsd:double"&gt;14.6783377222775&lt;/D&gt;&lt;D xsi:type="xsd:double"&gt;14.553843923232&lt;/D&gt;&lt;D xsi:type="xsd:double"&gt;14.5055170909537&lt;/D&gt;&lt;D xsi:type="xsd:double"&gt;14.5058378142426&lt;/D&gt;&lt;D xsi:type="xsd:double"&gt;14.7983908613913&lt;/D&gt;&lt;D xsi:type="xsd:double"&gt;14.9795311163581&lt;/D&gt;&lt;D xsi:type="xsd:double"&gt;14.8366695166633&lt;/D&gt;&lt;D xsi:type="xsd:double"&gt;14.8526236603622&lt;/D&gt;&lt;D xsi:type="xsd:double"&gt;14.9390748646321&lt;/D&gt;&lt;D xsi:type="xsd:double"&gt;15.1508338200776&lt;/D&gt;&lt;D xsi:type="xsd:double"&gt;15.3381556375163&lt;/D&gt;&lt;D xsi:type="xsd:double"&gt;15.7661662209376&lt;/D&gt;&lt;D xsi:type="xsd:double"&gt;15.6764354465977&lt;/D&gt;&lt;/FQL&gt;&lt;FQL&gt;&lt;Q&gt;EPU^FMA_PE(LTMA,-10AY,0,AM,"PORTAGG","MEANR")&lt;/Q&gt;&lt;R&gt;121&lt;/R&gt;&lt;C&gt;1&lt;/C&gt;&lt;D xsi:type="xsd:double"&gt;14.8808386751545&lt;/D&gt;&lt;D xsi:type="xsd:double"&gt;14.7687856052063&lt;/D&gt;&lt;D xsi:type="xsd:double"&gt;15.2524004811148&lt;/D&gt;&lt;D xsi:type="xsd:double"&gt;15.3567467424877&lt;/D&gt;&lt;D xsi:type="xsd:double"&gt;16.2574991395042&lt;/D&gt;&lt;D xsi:type="xsd:double"&gt;15.8076995404064&lt;/D&gt;&lt;D xsi:type="xsd:double"&gt;15.2619784865477&lt;/D&gt;&lt;D xsi:type="xsd:double"&gt;14.1983292311713&lt;/D&gt;&lt;D xsi:type="xsd:double"&gt;14.1030424244343&lt;/D&gt;&lt;D xsi:type="xsd:double"&gt;14.2208160585694&lt;/D&gt;&lt;D xsi:type="xsd:double"&gt;14.8937252764599&lt;/D&gt;&lt;D xsi:type="xsd:double"&gt;16.3564209364825&lt;/D&gt;&lt;D xsi:type="xsd:double"&gt;16.0046260493945&lt;/D&gt;&lt;D xsi:type="xsd:double"&gt;15.6731790941547&lt;/D&gt;&lt;D xsi:type="xsd:double"&gt;15.8788955720887&lt;/D&gt;&lt;D xsi:type="xsd:double"&gt;16.328876497754&lt;/D&gt;&lt;D xsi:type="xsd:double"&gt;15.4636266513483&lt;/D&gt;&lt;D xsi:type="xsd:double"&gt;14.938146044194&lt;/D&gt;&lt;D xsi:type="xsd:double"&gt;14.0446010393826&lt;/D&gt;&lt;D xsi:type="xsd:double"&gt;12.232419427226&lt;/D&gt;&lt;D xsi:type="xsd:double"&gt;11.1153249793615&lt;/D&gt;&lt;D xsi:type="xsd:double"&gt;10.5608949938175&lt;/D&gt;&lt;D xsi:type="xsd:double"&gt;15.1494027793434&lt;/D&gt;&lt;D xsi:type="xsd:double"&gt;19.1745319222276&lt;/D&gt;&lt;D xsi:type="xsd:double"&gt;22.1136535197959&lt;/D&gt;&lt;D xsi:type="xsd:double"&gt;22.1732635350376&lt;/D&gt;&lt;D xsi:type="xsd:double"&gt;20.7195665749074&lt;/D&gt;&lt;D xsi:type="xsd:double"&gt;19.7665672497418&lt;/D&gt;&lt;D xsi:type="xsd:double"&gt;19.4842620662106&lt;/D&gt;&lt;D xsi:type="xsd:double"&gt;18.5138679477206&lt;/D&gt;&lt;D xsi:type="xsd:double"&gt;17.5182066713144&lt;/D&gt;&lt;D xsi:type="xsd:double"&gt;16.0739980971757&lt;/D&gt;&lt;D xsi:type="xsd:double"&gt;15.5563194936678&lt;/D&gt;&lt;D xsi:type="xsd:double"&gt;15.2196673438509&lt;/D&gt;&lt;D xsi:type="xsd:double"&gt;15.5858754028594&lt;/D&gt;&lt;D xsi:type="xsd:double"&gt;16.22924570634&lt;/D&gt;&lt;D xsi:type="xsd:double"&gt;16.1278707887539&lt;/D&gt;&lt;D xsi:type="xsd:double"&gt;15.0824909195829&lt;/D&gt;&lt;D xsi:type="xsd:double"&gt;15.1046334342046&lt;/D&gt;&lt;D xsi:type="xsd:double"&gt;14.7487418461273&lt;/D&gt;&lt;D xsi:type="xsd:double"&gt;15.1029122269106&lt;/D&gt;&lt;D xsi:type="xsd:double"&gt;15.0012065511858&lt;/D&gt;&lt;D xsi:type="xsd:double"&gt;16.5319987508333&lt;/D&gt;&lt;D xsi:type="xsd:double"&gt;16.4147797469859&lt;/D&gt;&lt;D xsi:type="xsd:double"&gt;16.8775760039784&lt;/D&gt;&lt;D xsi:type="xsd:double"&gt;17.0543434668377&lt;/D&gt;&lt;D xsi:type="xsd:double"&gt;18.2495967498427&lt;/D&gt;&lt;D xsi:type="xsd:double"&gt;19.8720432327877&lt;/D&gt;&lt;D xsi:type="xsd:double"&gt;19.2874929932386&lt;/D&gt;&lt;D xsi:type="xsd:double"&gt;18.8975833862917&lt;/D&gt;&lt;D xsi:type="xsd:double"&gt;18.2948962514195&lt;/D&gt;&lt;D xsi:type="xsd:double"&gt;17.6816393978118&lt;/D&gt;&lt;D xsi:type="xsd:double"&gt;17.6848894020241&lt;/D&gt;&lt;D xsi:type="xsd:double"&gt;17.2156993235714&lt;/D&gt;&lt;D xsi:type="xsd:double"&gt;16.5064517954221&lt;/D&gt;&lt;D xsi:type="xsd:double"&gt;15.9462921720089&lt;/D&gt;&lt;D xsi:type="xsd:double"&gt;16.5182218857947&lt;/D&gt;&lt;D xsi:type="xsd:double"&gt;17.0718471190821&lt;/D&gt;&lt;D xsi:type="xsd:double"&gt;18.4020627335369&lt;/D&gt;&lt;D xsi:type="xsd:double"&gt;20.2207843788288&lt;/D&gt;&lt;D xsi:type="xsd:double"&gt;19.8525698073076&lt;/D&gt;&lt;D xsi:type="xsd:double"&gt;19.1300990889412&lt;/D&gt;&lt;D xsi:type="xsd:double"&gt;17.9705846439939&lt;/D&gt;&lt;D xsi:type="xsd:double"&gt;17.7989961094551&lt;/D&gt;&lt;D xsi:type="xsd:double"&gt;18.1829239512936&lt;/D&gt;&lt;D xsi:type="xsd:double"&gt;17.6272875960878&lt;/D&gt;&lt;D xsi:type="xsd:double"&gt;17.3053811661662&lt;/D&gt;&lt;D xsi:type="xsd:double"&gt;17.0679145445544&lt;/D&gt;&lt;D xsi:type="xsd:double"&gt;16.38559043807&lt;/D&gt;&lt;D xsi:type="xsd:double"&gt;17.8198771592657&lt;/D&gt;&lt;D xsi:type="xsd:double"&gt;16.3877858170712&lt;/D&gt;&lt;D xsi:type="xsd:double"&gt;16.6371958205185&lt;/D&gt;&lt;D xsi:type="xsd:double"&gt;15.6119247836356&lt;/D&gt;&lt;D xsi:type="xsd:double"&gt;16.1669689595967&lt;/D&gt;&lt;D xsi:type="xsd:double"&gt;18.531415363312&lt;/D&gt;&lt;D xsi:type="xsd:double"&gt;21.4905901047873&lt;/D&gt;&lt;D xsi:type="xsd:double"&gt;24.2820927080283&lt;/D&gt;&lt;D xsi:type="xsd:double"&gt;32.4233689275237&lt;/D&gt;&lt;D xsi:type="xsd:double"&gt;36.3831573062596&lt;/D&gt;&lt;D xsi:type="xsd:double"&gt;38.3569028080571&lt;/D&gt;&lt;D xsi:type="xsd:double"&gt;44.8423408872227&lt;/D&gt;&lt;D xsi:type="xsd:double"&gt;50.2252575295288&lt;/D&gt;&lt;D xsi:type="xsd:double"&gt;45.9199816533216&lt;/D&gt;&lt;D xsi:type="xsd:double"&gt;68.1834874729282&lt;/D&gt;&lt;D xsi:type="xsd:double"&gt;63.0825342331684&lt;/D&gt;&lt;D xsi:type="xsd:double"&gt;56.4451983061346&lt;/D&gt;&lt;D xsi:type="xsd:double"&gt;51.1167239936111&lt;/D&gt;&lt;D xsi:type="xsd:double"&gt;44.4197154590723&lt;/D&gt;&lt;D xsi:type="xsd:double"&gt;38.5452427280019&lt;/D&gt;&lt;D xsi:type="xsd:double"&gt;33.4307561164649&lt;/D&gt;&lt;D xsi:type="xsd:double"&gt;27.6538264247991&lt;/D&gt;&lt;D xsi:type="xsd:double"&gt;22.6007003306444&lt;/D&gt;&lt;D xsi:type="xsd:double"&gt;16.9909982395803&lt;/D&gt;&lt;D xsi:type="xsd:double"&gt;11.9942255300049&lt;/D&gt;&lt;D xsi:type="xsd:double"&gt;11.89500824768&lt;/D&gt;&lt;D xsi:type="xsd:double"&gt;13.5110824105077&lt;/D&gt;&lt;D xsi:type="xsd:double"&gt;13.4580241780472&lt;/D&gt;&lt;D xsi:type="xsd:double"&gt;12.4585827476506&lt;/D&gt;&lt;D xsi:type="xsd:double"&gt;11.8639580819556&lt;/D&gt;&lt;D xsi:type="xsd:double"&gt;10.7883781180216&lt;/D&gt;&lt;D xsi:type="xsd:double"&gt;10.1409239902831&lt;/D&gt;&lt;D xsi:type="xsd:double"&gt;9.95767542821623&lt;/D&gt;&lt;D xsi:type="xsd:double"&gt;9.13683904410689&lt;/D&gt;&lt;D xsi:type="xsd:double"&gt;9.41723717889892&lt;/D&gt;&lt;D xsi:type="xsd:double"&gt;9.64607668745861&lt;/D&gt;&lt;D xsi:type="xsd:double"&gt;9.27027546260005&lt;/D&gt;&lt;D xsi:type="xsd:double"&gt;10.3844642175137&lt;/D&gt;&lt;D xsi:type="xsd:double"&gt;9.39351630339861&lt;/D&gt;&lt;D xsi:type="xsd:double"&gt;9.47387158954767&lt;/D&gt;&lt;D xsi:type="xsd:double"&gt;9.54296924542208&lt;/D&gt;&lt;D xsi:type="xsd:double"&gt;9.48016479236044&lt;/D&gt;&lt;D xsi:type="xsd:double"&gt;9.9832515564194&lt;/D&gt;&lt;D xsi:type="xsd:double"&gt;10.8051236146438&lt;/D&gt;&lt;D xsi:type="xsd:double"&gt;11.0105947756494&lt;/D&gt;&lt;D xsi:type="xsd:double"&gt;10.8600544828007&lt;/D&gt;&lt;D xsi:type="xsd:double"&gt;10.6416088955008&lt;/D&gt;&lt;D xsi:type="xsd:double"&gt;12.0047758668564&lt;/D&gt;&lt;D xsi:type="xsd:double"&gt;14.7199243227558&lt;/D&gt;&lt;D xsi:type="xsd:double"&gt;14.9426931327656&lt;/D&gt;&lt;D xsi:type="xsd:double"&gt;15.0043884321815&lt;/D&gt;&lt;D xsi:type="xsd:double"&gt;15.1436093992861&lt;/D&gt;&lt;/FQL&gt;&lt;FQL&gt;&lt;Q&gt;EPOL^FMA_PE(LTMA,-10AY,0,AM,"PORTAGG","MEANR")&lt;/Q&gt;&lt;R&gt;121&lt;/R&gt;&lt;C&gt;1&lt;/C&gt;&lt;D xsi:type="xsd:double"&gt;15.3689356661009&lt;/D&gt;&lt;D xsi:type="xsd:double"&gt;15.336949253863&lt;/D&gt;&lt;D xsi:type="xsd:double"&gt;15.1500588501538&lt;/D&gt;&lt;D xsi:type="xsd:double"&gt;14.9316780089188&lt;/D&gt;&lt;D xsi:type="xsd:double"&gt;14.800563496203&lt;/D&gt;&lt;D xsi:type="xsd:double"&gt;14.6736584559958&lt;/D&gt;&lt;D xsi:type="xsd:double"&gt;14.6312808781305&lt;/D&gt;&lt;D xsi:type="xsd:double"&gt;14.9091292175248&lt;/D&gt;&lt;D xsi:type="xsd:double"&gt;14.6165065836233&lt;/D&gt;&lt;D xsi:type="xsd:double"&gt;14.3562343776412&lt;/D&gt;&lt;D xsi:type="xsd:double"&gt;17.5996840411743&lt;/D&gt;&lt;D xsi:type="xsd:double"&gt;20.4343330270215&lt;/D&gt;&lt;D xsi:type="xsd:double"&gt;19.8483503876841&lt;/D&gt;&lt;D xsi:type="xsd:double"&gt;19.6150633998491&lt;/D&gt;&lt;D xsi:type="xsd:double"&gt;18.7292077540079&lt;/D&gt;&lt;D xsi:type="xsd:double"&gt;17.7409147923524&lt;/D&gt;&lt;D xsi:type="xsd:double"&gt;16.4897476794653&lt;/D&gt;&lt;D xsi:type="xsd:double"&gt;15.4310840573937&lt;/D&gt;&lt;D xsi:type="xsd:double"&gt;14.0905519554328&lt;/D&gt;&lt;D xsi:type="xsd:double"&gt;13.6108034541762&lt;/D&gt;&lt;D xsi:type="xsd:double"&gt;12.220049365095&lt;/D&gt;&lt;D xsi:type="xsd:double"&gt;11.2290608569445&lt;/D&gt;&lt;D xsi:type="xsd:double"&gt;11.4210574645976&lt;/D&gt;&lt;D xsi:type="xsd:double"&gt;12.2747112112604&lt;/D&gt;&lt;D xsi:type="xsd:double"&gt;12.4080605195172&lt;/D&gt;&lt;D xsi:type="xsd:double"&gt;12.3046929923202&lt;/D&gt;&lt;D xsi:type="xsd:double"&gt;12.1420123520395&lt;/D&gt;&lt;D xsi:type="xsd:double"&gt;11.8558808524077&lt;/D&gt;&lt;D xsi:type="xsd:double"&gt;11.9831141711955&lt;/D&gt;&lt;D xsi:type="xsd:double"&gt;12.187771276555&lt;/D&gt;&lt;D xsi:type="xsd:double"&gt;12.0757643805966&lt;/D&gt;&lt;D xsi:type="xsd:double"&gt;12.8287122339512&lt;/D&gt;&lt;D xsi:type="xsd:double"&gt;12.5537276211142&lt;/D&gt;&lt;D xsi:type="xsd:double"&gt;13.6930554956513&lt;/D&gt;&lt;D xsi:type="xsd:double"&gt;14.4861896260837&lt;/D&gt;&lt;D xsi:type="xsd:double"&gt;15.7847443903929&lt;/D&gt;&lt;D xsi:type="xsd:double"&gt;15.4562592939782&lt;/D&gt;&lt;D xsi:type="xsd:double"&gt;15.3445431579033&lt;/D&gt;&lt;D xsi:type="xsd:double"&gt;14.9255895856965&lt;/D&gt;&lt;D xsi:type="xsd:double"&gt;14.632309358342&lt;/D&gt;&lt;D xsi:type="xsd:double"&gt;14.3840509159785&lt;/D&gt;&lt;D xsi:type="xsd:double"&gt;14.6176290709085&lt;/D&gt;&lt;D xsi:type="xsd:double"&gt;13.5169707858098&lt;/D&gt;&lt;D xsi:type="xsd:double"&gt;13.2952296709855&lt;/D&gt;&lt;D xsi:type="xsd:double"&gt;12.7480205560248&lt;/D&gt;&lt;D xsi:type="xsd:double"&gt;12.4645830933529&lt;/D&gt;&lt;D xsi:type="xsd:double"&gt;13.3027544238699&lt;/D&gt;&lt;D xsi:type="xsd:double"&gt;11.7666170547398&lt;/D&gt;&lt;D xsi:type="xsd:double"&gt;11.6015616258992&lt;/D&gt;&lt;D xsi:type="xsd:double"&gt;11.7525792096933&lt;/D&gt;&lt;D xsi:type="xsd:double"&gt;11.613684332248&lt;/D&gt;&lt;D xsi:type="xsd:double"&gt;11.2089826030873&lt;/D&gt;&lt;D xsi:type="xsd:double"&gt;11.6556835888529&lt;/D&gt;&lt;D xsi:type="xsd:double"&gt;12.0364117359998&lt;/D&gt;&lt;D xsi:type="xsd:double"&gt;11.6361409885646&lt;/D&gt;&lt;D xsi:type="xsd:double"&gt;10.8786838216904&lt;/D&gt;&lt;D xsi:type="xsd:double"&gt;11.5723520141587&lt;/D&gt;&lt;D xsi:type="xsd:double"&gt;11.4579071258351&lt;/D&gt;&lt;D xsi:type="xsd:double"&gt;11.7402464270913&lt;/D&gt;&lt;D xsi:type="xsd:double"&gt;11.5051836429408&lt;/D&gt;&lt;D xsi:type="xsd:double"&gt;11.5712379659264&lt;/D&gt;&lt;D xsi:type="xsd:double"&gt;11.6983642408088&lt;/D&gt;&lt;D xsi:type="xsd:double"&gt;11.3370051930268&lt;/D&gt;&lt;D xsi:type="xsd:double"&gt;11.5965689358367&lt;/D&gt;&lt;D xsi:type="xsd:double"&gt;11.4983474410654&lt;/D&gt;&lt;D xsi:type="xsd:double"&gt;10.6990383308766&lt;/D&gt;&lt;D xsi:type="xsd:double"&gt;11.0270566275596&lt;/D&gt;&lt;D xsi:type="xsd:double"&gt;11.0274551951684&lt;/D&gt;&lt;D xsi:type="xsd:double"&gt;10.9195700429048&lt;/D&gt;&lt;D xsi:type="xsd:double"&gt;10.9537945451241&lt;/D&gt;&lt;D xsi:type="xsd:double"&gt;10.7320134335174&lt;/D&gt;&lt;D xsi:type="xsd:double"&gt;9.66367170537993&lt;/D&gt;&lt;D xsi:type="xsd:double"&gt;9.4966822502424&lt;/D&gt;&lt;D xsi:type="xsd:double"&gt;10.4645337337888&lt;/D&gt;&lt;D xsi:type="xsd:double"&gt;11.649826786573&lt;/D&gt;&lt;D xsi:type="xsd:double"&gt;11.8209684309989&lt;/D&gt;&lt;D xsi:type="xsd:double"&gt;11.7842027666837&lt;/D&gt;&lt;D xsi:type="xsd:double"&gt;12.7311279316427&lt;/D&gt;&lt;D xsi:type="xsd:double"&gt;13.3378756525797&lt;/D&gt;&lt;D xsi:type="xsd:double"&gt;15.5231344804305&lt;/D&gt;&lt;D xsi:type="xsd:double"&gt;20.5389281286555&lt;/D&gt;&lt;D xsi:type="xsd:double"&gt;22.77688530903&lt;/D&gt;&lt;D xsi:type="xsd:double"&gt;15.898105300114&lt;/D&gt;&lt;D xsi:type="xsd:double"&gt;17.1839565329869&lt;/D&gt;&lt;D xsi:type="xsd:double"&gt;16.7898211558583&lt;/D&gt;&lt;D xsi:type="xsd:double"&gt;16.3153913867773&lt;/D&gt;&lt;D xsi:type="xsd:double"&gt;16.3271033246732&lt;/D&gt;&lt;D xsi:type="xsd:double"&gt;15.67594186163&lt;/D&gt;&lt;D xsi:type="xsd:double"&gt;14.8057083162934&lt;/D&gt;&lt;D xsi:type="xsd:double"&gt;14.1781537173691&lt;/D&gt;&lt;D xsi:type="xsd:double"&gt;13.5960048904993&lt;/D&gt;&lt;D xsi:type="xsd:double"&gt;14.2229669300551&lt;/D&gt;&lt;D xsi:type="xsd:double"&gt;11.9003835977807&lt;/D&gt;&lt;D xsi:type="xsd:double"&gt;10.6063376789185&lt;/D&gt;&lt;D xsi:type="xsd:double"&gt;11.9042006523001&lt;/D&gt;&lt;D xsi:type="xsd:double"&gt;9.84394723240103&lt;/D&gt;&lt;D xsi:type="xsd:double"&gt;9.8189406668435&lt;/D&gt;&lt;D xsi:type="xsd:double"&gt;9.20161123945623&lt;/D&gt;&lt;D xsi:type="xsd:double"&gt;8.59276404737516&lt;/D&gt;&lt;D xsi:type="xsd:double"&gt;8.23654402442686&lt;/D&gt;&lt;D xsi:type="xsd:double"&gt;7.22485536285481&lt;/D&gt;&lt;D xsi:type="xsd:double"&gt;6.91103126604648&lt;/D&gt;&lt;D xsi:type="xsd:double"&gt;6.20293490575216&lt;/D&gt;&lt;D xsi:type="xsd:double"&gt;6.16430101515069&lt;/D&gt;&lt;D xsi:type="xsd:double"&gt;6.10443464741226&lt;/D&gt;&lt;D xsi:type="xsd:double"&gt;5.83587873001495&lt;/D&gt;&lt;D xsi:type="xsd:double"&gt;6.37820238762786&lt;/D&gt;&lt;D xsi:type="xsd:double"&gt;6.09575534280449&lt;/D&gt;&lt;D xsi:type="xsd:double"&gt;5.84710715622948&lt;/D&gt;&lt;D xsi:type="xsd:double"&gt;6.11219654896643&lt;/D&gt;&lt;D xsi:type="xsd:double"&gt;6.26199345856805&lt;/D&gt;&lt;D xsi:type="xsd:double"&gt;6.66647985653538&lt;/D&gt;&lt;D xsi:type="xsd:double"&gt;6.66044797800397&lt;/D&gt;&lt;D xsi:type="xsd:double"&gt;6.91015621704274&lt;/D&gt;&lt;D xsi:type="xsd:double"&gt;6.74959008498484&lt;/D&gt;&lt;D xsi:type="xsd:double"&gt;7.31134817178735&lt;/D&gt;&lt;D xsi:type="xsd:double"&gt;7.80316093472131&lt;/D&gt;&lt;D xsi:type="xsd:double"&gt;9.06124912582753&lt;/D&gt;&lt;D xsi:type="xsd:double"&gt;8.50087070492529&lt;/D&gt;&lt;D xsi:type="xsd:double"&gt;8.90618244576879&lt;/D&gt;&lt;D xsi:type="xsd:double"&gt;8.78411444566904&lt;/D&gt;&lt;/FQL&gt;&lt;FQL&gt;&lt;Q&gt;EPHE^FMA_PE(LTMA,-10AY,0,AM,"PORTAGG","MEANR")&lt;/Q&gt;&lt;R&gt;121&lt;/R&gt;&lt;C&gt;1&lt;/C&gt;&lt;D xsi:type="xsd:double"&gt;19.223316372923&lt;/D&gt;&lt;D xsi:type="xsd:double"&gt;19.1658800536606&lt;/D&gt;&lt;D xsi:type="xsd:double"&gt;19.333880914524&lt;/D&gt;&lt;D xsi:type="xsd:double"&gt;19.2585303828813&lt;/D&gt;&lt;D xsi:type="xsd:double"&gt;19.2320970215509&lt;/D&gt;&lt;D xsi:type="xsd:double"&gt;19.55780989992&lt;/D&gt;&lt;D xsi:type="xsd:double"&gt;19.9265404608442&lt;/D&gt;&lt;D xsi:type="xsd:double"&gt;19.3150694952393&lt;/D&gt;&lt;D xsi:type="xsd:double"&gt;20.267481865932&lt;/D&gt;&lt;D xsi:type="xsd:double"&gt;19.8633786143475&lt;/D&gt;&lt;D xsi:type="xsd:double"&gt;20.9063142135443&lt;/D&gt;&lt;D xsi:type="xsd:double"&gt;21.071678921874&lt;/D&gt;&lt;D xsi:type="xsd:double"&gt;20.9352191191315&lt;/D&gt;&lt;D xsi:type="xsd:double"&gt;20.669365377865&lt;/D&gt;&lt;D xsi:type="xsd:double"&gt;20.2460848431692&lt;/D&gt;&lt;D xsi:type="xsd:double"&gt;20.1633994083434&lt;/D&gt;&lt;D xsi:type="xsd:double"&gt;20.0190171958444&lt;/D&gt;&lt;D xsi:type="xsd:double"&gt;19.2191846677533&lt;/D&gt;&lt;D xsi:type="xsd:double"&gt;18.6240978431949&lt;/D&gt;&lt;D xsi:type="xsd:double"&gt;19.528194571065&lt;/D&gt;&lt;D xsi:type="xsd:double"&gt;18.2233701734521&lt;/D&gt;&lt;D xsi:type="xsd:double"&gt;18.2301923286342&lt;/D&gt;&lt;D xsi:type="xsd:double"&gt;16.9041779397818&lt;/D&gt;&lt;D xsi:type="xsd:double"&gt;16.9042406399915&lt;/D&gt;&lt;D xsi:type="xsd:double"&gt;16.9798695187051&lt;/D&gt;&lt;D xsi:type="xsd:double"&gt;16.8025986220972&lt;/D&gt;&lt;D xsi:type="xsd:double"&gt;16.9584025204307&lt;/D&gt;&lt;D xsi:type="xsd:double"&gt;17.5059540198337&lt;/D&gt;&lt;D xsi:type="xsd:double"&gt;18.0999534827495&lt;/D&gt;&lt;D xsi:type="xsd:double"&gt;18.5926844561132&lt;/D&gt;&lt;D xsi:type="xsd:double"&gt;17.751249524699&lt;/D&gt;&lt;D xsi:type="xsd:double"&gt;17.44686863452&lt;/D&gt;&lt;D xsi:type="xsd:double"&gt;16.7296598276755&lt;/D&gt;&lt;D xsi:type="xsd:double"&gt;17.0864530957789&lt;/D&gt;&lt;D xsi:type="xsd:double"&gt;18.3042781623944&lt;/D&gt;&lt;D xsi:type="xsd:double"&gt;17.7790095150858&lt;/D&gt;&lt;D xsi:type="xsd:double"&gt;17.8310424435745&lt;/D&gt;&lt;D xsi:type="xsd:double"&gt;18.0512856805214&lt;/D&gt;&lt;D xsi:type="xsd:double"&gt;18.0957291662638&lt;/D&gt;&lt;D xsi:type="xsd:double"&gt;18.0463212396294&lt;/D&gt;&lt;D xsi:type="xsd:double"&gt;17.9172132369504&lt;/D&gt;&lt;D xsi:type="xsd:double"&gt;18.2543021126243&lt;/D&gt;&lt;D xsi:type="xsd:double"&gt;18.6815657316425&lt;/D&gt;&lt;D xsi:type="xsd:double"&gt;19.2954333122912&lt;/D&gt;&lt;D xsi:type="xsd:double"&gt;19.0956787784886&lt;/D&gt;&lt;D xsi:type="xsd:double"&gt;19.8012750397531&lt;/D&gt;&lt;D xsi:type="xsd:double"&gt;20.5396055443953&lt;/D&gt;&lt;D xsi:type="xsd:double"&gt;19.4031086206902&lt;/D&gt;&lt;D xsi:type="xsd:double"&gt;19.0092561483452&lt;/D&gt;&lt;D xsi:type="xsd:double"&gt;18.6217908435349&lt;/D&gt;&lt;D xsi:type="xsd:double"&gt;18.5321471570254&lt;/D&gt;&lt;D xsi:type="xsd:double"&gt;17.6921062750808&lt;/D&gt;&lt;D xsi:type="xsd:double"&gt;17.9980983365215&lt;/D&gt;&lt;D xsi:type="xsd:double"&gt;17.7659042707703&lt;/D&gt;&lt;D xsi:type="xsd:double"&gt;16.4307121553125&lt;/D&gt;&lt;D xsi:type="xsd:double"&gt;15.9933430241142&lt;/D&gt;&lt;D xsi:type="xsd:double"&gt;16.2067664532289&lt;/D&gt;&lt;D xsi:type="xsd:double"&gt;16.8091433008359&lt;/D&gt;&lt;D xsi:type="xsd:double"&gt;17.6776083271292&lt;/D&gt;&lt;D xsi:type="xsd:double"&gt;16.8003710385874&lt;/D&gt;&lt;D xsi:type="xsd:double"&gt;16.7515486517969&lt;/D&gt;&lt;D xsi:type="xsd:double"&gt;16.7124404373387&lt;/D&gt;&lt;D xsi:type="xsd:double"&gt;16.570525721089&lt;/D&gt;&lt;D xsi:type="xsd:double"&gt;16.7035712970091&lt;/D&gt;&lt;D xsi:type="xsd:double"&gt;16.7803984344025&lt;/D&gt;&lt;D xsi:type="xsd:double"&gt;15.9908999093506&lt;/D&gt;&lt;D xsi:type="xsd:double"&gt;15.2491959196088&lt;/D&gt;&lt;D xsi:type="xsd:double"&gt;15.1978284252078&lt;/D&gt;&lt;D xsi:type="xsd:double"&gt;14.7489052122813&lt;/D&gt;&lt;D xsi:type="xsd:double"&gt;15.0812160252338&lt;/D&gt;&lt;D xsi:type="xsd:double"&gt;14.349827351906&lt;/D&gt;&lt;D xsi:type="xsd:double"&gt;12.9983819879661&lt;/D&gt;&lt;D xsi:type="xsd:double"&gt;12.3729119203429&lt;/D&gt;&lt;D xsi:type="xsd:double"&gt;12.7707551556401&lt;/D&gt;&lt;D xsi:type="xsd:double"&gt;13.869291026184&lt;/D&gt;&lt;D xsi:type="xsd:double"&gt;15.3502665078031&lt;/D&gt;&lt;D xsi:type="xsd:double"&gt;15.8205460558376&lt;/D&gt;&lt;D xsi:type="xsd:double"&gt;17.7628635987676&lt;/D&gt;&lt;D xsi:type="xsd:double"&gt;18.9080086194014&lt;/D&gt;&lt;D xsi:type="xsd:double"&gt;21.3648292588176&lt;/D&gt;&lt;D xsi:type="xsd:double"&gt;24.1229342267559&lt;/D&gt;&lt;D xsi:type="xsd:double"&gt;24.7927982635401&lt;/D&gt;&lt;D xsi:type="xsd:double"&gt;24.4056848408998&lt;/D&gt;&lt;D xsi:type="xsd:double"&gt;22.9898588594565&lt;/D&gt;&lt;D xsi:type="xsd:double"&gt;22.3010295721954&lt;/D&gt;&lt;D xsi:type="xsd:double"&gt;21.584069906031&lt;/D&gt;&lt;D xsi:type="xsd:double"&gt;21.6305978169033&lt;/D&gt;&lt;D xsi:type="xsd:double"&gt;21.4846865994897&lt;/D&gt;&lt;D xsi:type="xsd:double"&gt;20.2279636166505&lt;/D&gt;&lt;D xsi:type="xsd:double"&gt;20.4390397275038&lt;/D&gt;&lt;D xsi:type="xsd:double"&gt;20.1866861454676&lt;/D&gt;&lt;D xsi:type="xsd:double"&gt;20.7395826117148&lt;/D&gt;&lt;D xsi:type="xsd:double"&gt;20.2718007014615&lt;/D&gt;&lt;D xsi:type="xsd:double"&gt;19.8493242864806&lt;/D&gt;&lt;D xsi:type="xsd:double"&gt;19.4603090461295&lt;/D&gt;&lt;D xsi:type="xsd:double"&gt;19.3419612263403&lt;/D&gt;&lt;D xsi:type="xsd:double"&gt;18.8624374784693&lt;/D&gt;&lt;D xsi:type="xsd:double"&gt;18.3497180014638&lt;/D&gt;&lt;D xsi:type="xsd:double"&gt;17.6303122453501&lt;/D&gt;&lt;D xsi:type="xsd:double"&gt;16.9477590039537&lt;/D&gt;&lt;D xsi:type="xsd:double"&gt;16.4977580677559&lt;/D&gt;&lt;D xsi:type="xsd:double"&gt;16.4832767247837&lt;/D&gt;&lt;D xsi:type="xsd:double"&gt;14.3252246362228&lt;/D&gt;&lt;D xsi:type="xsd:double"&gt;14.1614585828276&lt;/D&gt;&lt;D xsi:type="xsd:double"&gt;14.3777338341153&lt;/D&gt;&lt;D xsi:type="xsd:double"&gt;13.7898323442268&lt;/D&gt;&lt;D xsi:type="xsd:double"&gt;14.4887472969666&lt;/D&gt;&lt;D xsi:type="xsd:double"&gt;13.2894099822133&lt;/D&gt;&lt;D xsi:type="xsd:double"&gt;13.1871174176815&lt;/D&gt;&lt;D xsi:type="xsd:double"&gt;13.0245109878714&lt;/D&gt;&lt;D xsi:type="xsd:double"&gt;12.5662017925393&lt;/D&gt;&lt;D xsi:type="xsd:double"&gt;12.0479753768295&lt;/D&gt;&lt;D xsi:type="xsd:double"&gt;11.928483823071&lt;/D&gt;&lt;D xsi:type="xsd:double"&gt;11.1450623975449&lt;/D&gt;&lt;D xsi:type="xsd:double"&gt;11.2868498724185&lt;/D&gt;&lt;D xsi:type="xsd:double"&gt;10.569611855551999&lt;/D&gt;&lt;D xsi:type="xsd:double"&gt;10.5276261532875&lt;/D&gt;&lt;D xsi:type="xsd:double"&gt;9.98353950545369&lt;/D&gt;&lt;D xsi:type="xsd:double"&gt;10.200225194072&lt;/D&gt;&lt;D xsi:type="xsd:double"&gt;10.6367323571376&lt;/D&gt;&lt;D xsi:type="xsd:double"&gt;10.5523182969952&lt;/D&gt;&lt;/FQL&gt;&lt;FQL&gt;&lt;Q&gt;EIDO^FMA_PE(LTMA,-10AY,0,AM,"PORTAGG","MEANR")&lt;/Q&gt;&lt;R&gt;121&lt;/R&gt;&lt;C&gt;1&lt;/C&gt;&lt;D xsi:type="xsd:double"&gt;15.6089291118939&lt;/D&gt;&lt;D xsi:type="xsd:double"&gt;15.6272703072943&lt;/D&gt;&lt;D xsi:type="xsd:double"&gt;15.7611137411912&lt;/D&gt;&lt;D xsi:type="xsd:double"&gt;15.3662074024144&lt;/D&gt;&lt;D xsi:type="xsd:double"&gt;15.6855909770945&lt;/D&gt;&lt;D xsi:type="xsd:double"&gt;16.0087101496087&lt;/D&gt;&lt;D xsi:type="xsd:double"&gt;15.7762421706522&lt;/D&gt;&lt;D xsi:type="xsd:double"&gt;15.9023611842979&lt;/D&gt;&lt;D xsi:type="xsd:double"&gt;16.3416185654522&lt;/D&gt;&lt;D xsi:type="xsd:double"&gt;16.8452929436608&lt;/D&gt;&lt;D xsi:type="xsd:double"&gt;16.9363501402392&lt;/D&gt;&lt;D xsi:type="xsd:double"&gt;18.0029901126329&lt;/D&gt;&lt;D xsi:type="xsd:double"&gt;17.8636205650239&lt;/D&gt;&lt;D xsi:type="xsd:double"&gt;17.5350656095298&lt;/D&gt;&lt;D xsi:type="xsd:double"&gt;17.4904481687621&lt;/D&gt;&lt;D xsi:type="xsd:double"&gt;16.9792760515449&lt;/D&gt;&lt;D xsi:type="xsd:double"&gt;16.3741719785233&lt;/D&gt;&lt;D xsi:type="xsd:double"&gt;15.7673859833234&lt;/D&gt;&lt;D xsi:type="xsd:double"&gt;14.9185789074915&lt;/D&gt;&lt;D xsi:type="xsd:double"&gt;16.6775710838072&lt;/D&gt;&lt;D xsi:type="xsd:double"&gt;16.5017919966184&lt;/D&gt;&lt;D xsi:type="xsd:double"&gt;16.0702386297105&lt;/D&gt;&lt;D xsi:type="xsd:double"&gt;16.1728614710921&lt;/D&gt;&lt;D xsi:type="xsd:double"&gt;16.6747980769145&lt;/D&gt;&lt;D xsi:type="xsd:double"&gt;16.6992154276975&lt;/D&gt;&lt;D xsi:type="xsd:double"&gt;16.5785348104578&lt;/D&gt;&lt;D xsi:type="xsd:double"&gt;16.4489344620102&lt;/D&gt;&lt;D xsi:type="xsd:double"&gt;16.6593415796657&lt;/D&gt;&lt;D xsi:type="xsd:double"&gt;17.5740228325222&lt;/D&gt;&lt;D xsi:type="xsd:double"&gt;18.0214579899188&lt;/D&gt;&lt;D xsi:type="xsd:double"&gt;18.2954555312842&lt;/D&gt;&lt;D xsi:type="xsd:double"&gt;18.2884356906099&lt;/D&gt;&lt;D xsi:type="xsd:double"&gt;16.8041853452234&lt;/D&gt;&lt;D xsi:type="xsd:double"&gt;17.2334732554685&lt;/D&gt;&lt;D xsi:type="xsd:double"&gt;17.6061386757767&lt;/D&gt;&lt;D xsi:type="xsd:double"&gt;17.5649029289795&lt;/D&gt;&lt;D xsi:type="xsd:double"&gt;17.447149776459&lt;/D&gt;&lt;D xsi:type="xsd:double"&gt;17.4126592456815&lt;/D&gt;&lt;D xsi:type="xsd:double"&gt;17.349585260501&lt;/D&gt;&lt;D xsi:type="xsd:double"&gt;17.3733007486322&lt;/D&gt;&lt;D xsi:type="xsd:double"&gt;17.309627160897&lt;/D&gt;&lt;D xsi:type="xsd:double"&gt;17.4077279072595&lt;/D&gt;&lt;D xsi:type="xsd:double"&gt;17.0797148462883&lt;/D&gt;&lt;D xsi:type="xsd:double"&gt;17.1148164428055&lt;/D&gt;&lt;D xsi:type="xsd:double"&gt;17.3683040216336&lt;/D&gt;&lt;D xsi:type="xsd:double"&gt;17.8359347269981&lt;/D&gt;&lt;D xsi:type="xsd:double"&gt;18.7019782788052&lt;/D&gt;&lt;D xsi:type="xsd:double"&gt;17.6832245494409&lt;/D&gt;&lt;D xsi:type="xsd:double"&gt;17.2533568610829&lt;/D&gt;&lt;D xsi:type="xsd:double"&gt;16.8410079214244&lt;/D&gt;&lt;D xsi:type="xsd:double"&gt;16.5930500805542&lt;/D&gt;&lt;D xsi:type="xsd:double"&gt;15.5588890709034&lt;/D&gt;&lt;D xsi:type="xsd:double"&gt;15.8350863552158&lt;/D&gt;&lt;D xsi:type="xsd:double"&gt;16.0250504681544&lt;/D&gt;&lt;D xsi:type="xsd:double"&gt;15.5584755216453&lt;/D&gt;&lt;D xsi:type="xsd:double"&gt;14.8757967604433&lt;/D&gt;&lt;D xsi:type="xsd:double"&gt;15.4106334100924&lt;/D&gt;&lt;D xsi:type="xsd:double"&gt;15.5818228439187&lt;/D&gt;&lt;D xsi:type="xsd:double"&gt;16.2970395533213&lt;/D&gt;&lt;D xsi:type="xsd:double"&gt;15.9030918533536&lt;/D&gt;&lt;D xsi:type="xsd:double"&gt;15.8662949730547&lt;/D&gt;&lt;D xsi:type="xsd:double"&gt;15.6667244479657&lt;/D&gt;&lt;D xsi:type="xsd:double"&gt;15.1371113147848&lt;/D&gt;&lt;D xsi:type="xsd:double"&gt;15.5980860176553&lt;/D&gt;&lt;D xsi:type="xsd:double"&gt;15.9282498643369&lt;/D&gt;&lt;D xsi:type="xsd:double"&gt;15.9050298014679&lt;/D&gt;&lt;D xsi:type="xsd:double"&gt;15.7823845767132&lt;/D&gt;&lt;D xsi:type="xsd</t>
        </r>
      </text>
    </comment>
    <comment ref="A20" authorId="0" shapeId="0" xr:uid="{2AA23B2D-691C-40CC-93C8-BD403F4D8CF2}">
      <text>
        <r>
          <rPr>
            <b/>
            <sz val="9"/>
            <color indexed="81"/>
            <rFont val="Tahoma"/>
            <family val="2"/>
          </rPr>
          <t>:double"&gt;16.195069212796&lt;/D&gt;&lt;D xsi:type="xsd:double"&gt;16.1206761368207&lt;/D&gt;&lt;D xsi:type="xsd:double"&gt;16.8388151342206&lt;/D&gt;&lt;D xsi:type="xsd:double"&gt;17.4900047849232&lt;/D&gt;&lt;D xsi:type="xsd:double"&gt;15.0712971023306&lt;/D&gt;&lt;D xsi:type="xsd:double"&gt;14.3498444961695&lt;/D&gt;&lt;D xsi:type="xsd:double"&gt;14.1074868534724&lt;/D&gt;&lt;D xsi:type="xsd:double"&gt;15.3318967605961&lt;/D&gt;&lt;D xsi:type="xsd:double"&gt;16.6098900781029&lt;/D&gt;&lt;D xsi:type="xsd:double"&gt;17.4897381010959&lt;/D&gt;&lt;D xsi:type="xsd:double"&gt;19.0441041123595&lt;/D&gt;&lt;D xsi:type="xsd:double"&gt;18.0854673788846&lt;/D&gt;&lt;D xsi:type="xsd:double"&gt;19.8735817913755&lt;/D&gt;&lt;D xsi:type="xsd:double"&gt;23.9606623370402&lt;/D&gt;&lt;D xsi:type="xsd:double"&gt;25.3148855336499&lt;/D&gt;&lt;D xsi:type="xsd:double"&gt;24.1874775955168&lt;/D&gt;&lt;D xsi:type="xsd:double"&gt;24.1931191288691&lt;/D&gt;&lt;D xsi:type="xsd:double"&gt;23.4314996956048&lt;/D&gt;&lt;D xsi:type="xsd:double"&gt;22.6556584382757&lt;/D&gt;&lt;D xsi:type="xsd:double"&gt;21.8476748014657&lt;/D&gt;&lt;D xsi:type="xsd:double"&gt;20.7666513557515&lt;/D&gt;&lt;D xsi:type="xsd:double"&gt;20.0223655061418&lt;/D&gt;&lt;D xsi:type="xsd:double"&gt;19.5918474267355&lt;/D&gt;&lt;D xsi:type="xsd:double"&gt;18.9195208274601&lt;/D&gt;&lt;D xsi:type="xsd:double"&gt;18.5398196643845&lt;/D&gt;&lt;D xsi:type="xsd:double"&gt;17.7705251643496&lt;/D&gt;&lt;D xsi:type="xsd:double"&gt;16.8382689131118&lt;/D&gt;&lt;D xsi:type="xsd:double"&gt;17.1425323005946&lt;/D&gt;&lt;D xsi:type="xsd:double"&gt;17.5345603320164&lt;/D&gt;&lt;D xsi:type="xsd:double"&gt;17.260228018287&lt;/D&gt;&lt;D xsi:type="xsd:double"&gt;16.9607954287685&lt;/D&gt;&lt;D xsi:type="xsd:double"&gt;16.2471223996889&lt;/D&gt;&lt;D xsi:type="xsd:double"&gt;15.3898948926698&lt;/D&gt;&lt;D xsi:type="xsd:double"&gt;14.9710269797283&lt;/D&gt;&lt;D xsi:type="xsd:double"&gt;14.7440279984974&lt;/D&gt;&lt;D xsi:type="xsd:double"&gt;14.2385405075&lt;/D&gt;&lt;D xsi:type="xsd:double"&gt;13.7958883829105&lt;/D&gt;&lt;D xsi:type="xsd:double"&gt;13.1185393592824&lt;/D&gt;&lt;D xsi:type="xsd:double"&gt;12.375670041061&lt;/D&gt;&lt;D xsi:type="xsd:double"&gt;12.4494339581398&lt;/D&gt;&lt;D xsi:type="xsd:double"&gt;12.0870652347008&lt;/D&gt;&lt;D xsi:type="xsd:double"&gt;12.0342105072052&lt;/D&gt;&lt;D xsi:type="xsd:double"&gt;12.193513135081&lt;/D&gt;&lt;D xsi:type="xsd:double"&gt;12.1761453367174&lt;/D&gt;&lt;D xsi:type="xsd:double"&gt;12.9627891231945&lt;/D&gt;&lt;D xsi:type="xsd:double"&gt;13.3171537377336&lt;/D&gt;&lt;D xsi:type="xsd:double"&gt;13.5882306187225&lt;/D&gt;&lt;D xsi:type="xsd:double"&gt;13.4470418068767&lt;/D&gt;&lt;D xsi:type="xsd:double"&gt;12.8478284575593&lt;/D&gt;&lt;D xsi:type="xsd:double"&gt;13.3825162663141&lt;/D&gt;&lt;D xsi:type="xsd:double"&gt;13.9805653750507&lt;/D&gt;&lt;D xsi:type="xsd:double"&gt;13.7769662192037&lt;/D&gt;&lt;D xsi:type="xsd:double"&gt;14.2427910390724&lt;/D&gt;&lt;D xsi:type="xsd:double"&gt;14.0622037101818&lt;/D&gt;&lt;/FQL&gt;&lt;FQL&gt;&lt;Q&gt;ECH^FMA_PE(LTMA,-10AY,0,AM,"PORTAGG","MEANR")&lt;/Q&gt;&lt;R&gt;121&lt;/R&gt;&lt;C&gt;1&lt;/C&gt;&lt;D xsi:type="xsd:double"&gt;15.5725334273364&lt;/D&gt;&lt;D xsi:type="xsd:double"&gt;15.527989524795&lt;/D&gt;&lt;D xsi:type="xsd:double"&gt;15.6746176683242&lt;/D&gt;&lt;D xsi:type="xsd:double"&gt;15.840424504058&lt;/D&gt;&lt;D xsi:type="xsd:double"&gt;16.2741791523646&lt;/D&gt;&lt;D xsi:type="xsd:double"&gt;16.3738486782644&lt;/D&gt;&lt;D xsi:type="xsd:double"&gt;16.5339813900086&lt;/D&gt;&lt;D xsi:type="xsd:double"&gt;15.6642679791336&lt;/D&gt;&lt;D xsi:type="xsd:double"&gt;16.8905930196975&lt;/D&gt;&lt;D xsi:type="xsd:double"&gt;16.5530449661097&lt;/D&gt;&lt;D xsi:type="xsd:double"&gt;16.4269239648087&lt;/D&gt;&lt;D xsi:type="xsd:double"&gt;16.6968574794238&lt;/D&gt;&lt;D xsi:type="xsd:double"&gt;16.4115262839075&lt;/D&gt;&lt;D xsi:type="xsd:double"&gt;16.4824505949954&lt;/D&gt;&lt;D xsi:type="xsd:double"&gt;16.2307060970839&lt;/D&gt;&lt;D xsi:type="xsd:double"&gt;15.8404790211275&lt;/D&gt;&lt;D xsi:type="xsd:double"&gt;15.1054115216682&lt;/D&gt;&lt;D xsi:type="xsd:double"&gt;15.2474718611118&lt;/D&gt;&lt;D xsi:type="xsd:double"&gt;14.6619391149816&lt;/D&gt;&lt;D xsi:type="xsd:double"&gt;15.6937847199217&lt;/D&gt;&lt;D xsi:type="xsd:double"&gt;15.9343977907433&lt;/D&gt;&lt;D xsi:type="xsd:double"&gt;16.1863829336753&lt;/D&gt;&lt;D xsi:type="xsd:double"&gt;15.2248085266082&lt;/D&gt;&lt;D xsi:type="xsd:double"&gt;15.4713144737063&lt;/D&gt;&lt;D xsi:type="xsd:double"&gt;15.4984015190617&lt;/D&gt;&lt;D xsi:type="xsd:double"&gt;15.5300894852011&lt;/D&gt;&lt;D xsi:type="xsd:double"&gt;15.2155577204395&lt;/D&gt;&lt;D xsi:type="xsd:double"&gt;15.3716225554705&lt;/D&gt;&lt;D xsi:type="xsd:double"&gt;15.7588957356672&lt;/D&gt;&lt;D xsi:type="xsd:double"&gt;16.2033861125475&lt;/D&gt;&lt;D xsi:type="xsd:double"&gt;16.1684107044188&lt;/D&gt;&lt;D xsi:type="xsd:double"&gt;17.293916671672&lt;/D&gt;&lt;D xsi:type="xsd:double"&gt;16.5569342857537&lt;/D&gt;&lt;D xsi:type="xsd:double"&gt;15.3288173527919&lt;/D&gt;&lt;D xsi:type="xsd:double"&gt;16.2901385208145&lt;/D&gt;&lt;D xsi:type="xsd:double"&gt;16.8028019285827&lt;/D&gt;&lt;D xsi:type="xsd:double"&gt;17.1107004522487&lt;/D&gt;&lt;D xsi:type="xsd:double"&gt;17.113102043551&lt;/D&gt;&lt;D xsi:type="xsd:double"&gt;17.371699110612&lt;/D&gt;&lt;D xsi:type="xsd:double"&gt;17.2737274623043&lt;/D&gt;&lt;D xsi:type="xsd:double"&gt;18.2115760769522&lt;/D&gt;&lt;D xsi:type="xsd:double"&gt;19.4540022226223&lt;/D&gt;&lt;D xsi:type="xsd:double"&gt;20.3282375975702&lt;/D&gt;&lt;D xsi:type="xsd:double"&gt;18.2684557039332&lt;/D&gt;&lt;D xsi:type="xsd:double"&gt;16.4030962251522&lt;/D&gt;&lt;D xsi:type="xsd:double"&gt;18.005685861002&lt;/D&gt;&lt;D xsi:type="xsd:double"&gt;18.4814348093965&lt;/D&gt;&lt;D xsi:type="xsd:double"&gt;17.5551648134219&lt;/D&gt;&lt;D xsi:type="xsd:double"&gt;17.2038661095099&lt;/D&gt;&lt;D xsi:type="xsd:double"&gt;17.0403257791964&lt;/D&gt;&lt;D xsi:type="xsd:double"&gt;16.4128327091633&lt;/D&gt;&lt;D xsi:type="xsd:double"&gt;15.3972601155156&lt;/D&gt;&lt;D xsi:type="xsd:double"&gt;15.4964928862926&lt;/D&gt;&lt;D xsi:type="xsd:double"&gt;15.4196345363447&lt;/D&gt;&lt;D xsi:type="xsd:double"&gt;15.1373274331362&lt;/D&gt;&lt;D xsi:type="xsd:double"&gt;16.973903888888&lt;/D&gt;&lt;D xsi:type="xsd:double"&gt;17.2621545526213&lt;/D&gt;&lt;D xsi:type="xsd:double"&gt;16.2849483790048&lt;/D&gt;&lt;D xsi:type="xsd:double"&gt;17.7998256251681&lt;/D&gt;&lt;D xsi:type="xsd:double"&gt;15.8233364971898&lt;/D&gt;&lt;D xsi:type="xsd:double"&gt;15.653637151339&lt;/D&gt;&lt;D xsi:type="xsd:double"&gt;15.667544094286&lt;/D&gt;&lt;D xsi:type="xsd:double"&gt;15.2770169725534&lt;/D&gt;&lt;D xsi:type="xsd:double"&gt;16.0638412087148&lt;/D&gt;&lt;D xsi:type="xsd:double"&gt;15.9139088237586&lt;/D&gt;&lt;D xsi:type="xsd:double"&gt;15.1743620922045&lt;/D&gt;&lt;D xsi:type="xsd:double"&gt;16.9085276739855&lt;/D&gt;&lt;D xsi:type="xsd:double"&gt;16.414367338691&lt;/D&gt;&lt;D xsi:type="xsd:double"&gt;14.9365665518619&lt;/D&gt;&lt;D xsi:type="xsd:double"&gt;15.4705826904359&lt;/D&gt;&lt;D xsi:type="xsd:double"&gt;14.8396902634089&lt;/D&gt;&lt;D xsi:type="xsd:double"&gt;15.6532976185478&lt;/D&gt;&lt;D xsi:type="xsd:double"&gt;14.7815063966853&lt;/D&gt;&lt;D xsi:type="xsd:double"&gt;15.0644112448497&lt;/D&gt;&lt;D xsi:type="xsd:double"&gt;15.1892473032156&lt;/D&gt;&lt;D xsi:type="xsd:double"&gt;16.7340482436714&lt;/D&gt;&lt;D xsi:type="xsd:double"&gt;18.9438076679321&lt;/D&gt;&lt;D xsi:type="xsd:double"&gt;19.5269766927679&lt;/D&gt;&lt;D xsi:type="xsd:double"&gt;18.8225524215577&lt;/D&gt;&lt;D xsi:type="xsd:double"&gt;19.781412208057&lt;/D&gt;&lt;D xsi:type="xsd:double"&gt;23.4185007855385&lt;/D&gt;&lt;D xsi:type="xsd:double"&gt;24.6358558038853&lt;/D&gt;&lt;D xsi:type="xsd:double"&gt;26.3176231326627&lt;/D&gt;&lt;D xsi:type="xsd:double"&gt;32.6157538639068&lt;/D&gt;&lt;D xsi:type="xsd:double"&gt;31.0111984873296&lt;/D&gt;&lt;D xsi:type="xsd:double"&gt;28.6371518093419&lt;/D&gt;&lt;D xsi:type="xsd:double"&gt;26.0114064610594&lt;/D&gt;&lt;D xsi:type="xsd:double"&gt;23.8479364896115&lt;/D&gt;&lt;D xsi:type="xsd:double"&gt;21.2789145764963&lt;/D&gt;&lt;D xsi:type="xsd:double"&gt;19.2529127031564&lt;/D&gt;&lt;D xsi:type="xsd:double"&gt;16.7155751305233&lt;/D&gt;&lt;D xsi:type="xsd:double"&gt;14.0547624367431&lt;/D&gt;&lt;D xsi:type="xsd:double"&gt;12.4045269060221&lt;/D&gt;&lt;D xsi:type="xsd:double"&gt;9.861716131663&lt;/D&gt;&lt;D xsi:type="xsd:double"&gt;9.74124049401382&lt;/D&gt;&lt;D xsi:type="xsd:double"&gt;9.94060963533587&lt;/D&gt;&lt;D xsi:type="xsd:double"&gt;9.91287516008662&lt;/D&gt;&lt;D xsi:type="xsd:double"&gt;9.53574303826053&lt;/D&gt;&lt;D xsi:type="xsd:double"&gt;9.39102238139983&lt;/D&gt;&lt;D xsi:type="xsd:double"&gt;8.00738752038582&lt;/D&gt;&lt;D xsi:type="xsd:double"&gt;7.74170969303466&lt;/D&gt;&lt;D xsi:type="xsd:double"&gt;7.31870912521932&lt;/D&gt;&lt;D xsi:type="xsd:double"&gt;7.38094566020915&lt;/D&gt;&lt;D xsi:type="xsd:double"&gt;7.25985511490764&lt;/D&gt;&lt;D xsi:type="xsd:double"&gt;5.71468134841475&lt;/D&gt;&lt;D xsi:type="xsd:double"&gt;5.4097318096403&lt;/D&gt;&lt;D xsi:type="xsd:double"&gt;5.76413480480869&lt;/D&gt;&lt;D xsi:type="xsd:double"&gt;5.87093197751787&lt;/D&gt;&lt;D xsi:type="xsd:double"&gt;5.86935360876056&lt;/D&gt;&lt;D xsi:type="xsd:double"&gt;6.21140628240955&lt;/D&gt;&lt;D xsi:type="xsd:double"&gt;6.59537273875332&lt;/D&gt;&lt;D xsi:type="xsd:double"&gt;6.9063710266199&lt;/D&gt;&lt;D xsi:type="xsd:double"&gt;7.75078624139545&lt;/D&gt;&lt;D xsi:type="xsd:double"&gt;7.90247475977948&lt;/D&gt;&lt;D xsi:type="xsd:double"&gt;7.80088513450483&lt;/D&gt;&lt;D xsi:type="xsd:double"&gt;7.9440863165934&lt;/D&gt;&lt;D xsi:type="xsd:double"&gt;8.2840637195696&lt;/D&gt;&lt;D xsi:type="xsd:double"&gt;8.59153204305347&lt;/D&gt;&lt;D xsi:type="xsd:double"&gt;8.72092730835562&lt;/D&gt;&lt;D xsi:type="xsd:double"&gt;6.95424408222018&lt;/D&gt;&lt;D xsi:type="xsd:double"&gt;7.28710526442079&lt;/D&gt;&lt;/FQL&gt;&lt;FQL&gt;&lt;Q&gt;CNYA^FMA_PE(LTMA,-10AY,0,AM,"PORTAGG","MEANR")&lt;/Q&gt;&lt;R&gt;121&lt;/R&gt;&lt;C&gt;1&lt;/C&gt;&lt;D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xsi:type="xsd:double"&gt;15.1387397212517&lt;/D&gt;&lt;D xsi:type="xsd:double"&gt;15.2339365237193&lt;/D&gt;&lt;D xsi:type="xsd:double"&gt;15.1104690544766&lt;/D&gt;&lt;D xsi:type="xsd:double"&gt;15.040557127858&lt;/D&gt;&lt;D xsi:type="xsd:double"&gt;14.9779547826853&lt;/D&gt;&lt;D xsi:type="xsd:double"&gt;15.3108839469497&lt;/D&gt;&lt;D xsi:type="xsd:double"&gt;15.3481773813389&lt;/D&gt;&lt;D xsi:type="xsd:double"&gt;15.5714590105099&lt;/D&gt;&lt;D xsi:type="xsd:double"&gt;15.6188708174064&lt;/D&gt;&lt;D xsi:type="xsd:double"&gt;16.1329540343588&lt;/D&gt;&lt;D xsi:type="xsd:double"&gt;16.1656387682353&lt;/D&gt;&lt;D xsi:type="xsd:double"&gt;15.8465572932965&lt;/D&gt;&lt;D xsi:type="xsd:double"&gt;16.925488826303&lt;/D&gt;&lt;D xsi:type="xsd:double"&gt;15.3223457028861&lt;/D&gt;&lt;D xsi:type="xsd:double"&gt;15.0119127851075&lt;/D&gt;&lt;D xsi:type="xsd:double"&gt;14.5315007731726&lt;/D&gt;&lt;D xsi:type="xsd:double"&gt;14.3281956098981&lt;/D&gt;&lt;D xsi:type="xsd:double"&gt;13.5286571923005&lt;/D&gt;&lt;D xsi:type="xsd:double"&gt;13.2777275020689&lt;/D&gt;&lt;D xsi:type="xsd:double"&gt;12.6344016594703&lt;/D&gt;&lt;D xsi:type="xsd:double"&gt;12.711953131908&lt;/D&gt;&lt;D xsi:type="xsd:double"&gt;11.6819918574816&lt;/D&gt;&lt;D xsi:type="xsd:double"&gt;11.3711635768673&lt;/D&gt;&lt;D xsi:type="xsd:double"&gt;10.6764803649423&lt;/D&gt;&lt;D xsi:type="xsd:double"&gt;11.2723816373456&lt;/D&gt;&lt;D xsi:type="xsd:double"&gt;12.6999924874264&lt;/D&gt;&lt;D xsi:type="xsd:double"&gt;12.6128393220451&lt;/D&gt;&lt;D xsi:type="xsd:double"&gt;12.6955074390909&lt;/D&gt;&lt;D xsi:type="xsd:double"&gt;12.3591804822043&lt;/D&gt;&lt;D xsi:type="xsd:double"&gt;12.7251889377143&lt;/D&gt;&lt;D xsi:type="xsd:double"&gt;12.6877577913332&lt;/D&gt;&lt;D xsi:type="xsd:double"&gt;12.6865407712272&lt;/D&gt;&lt;D xsi:type="xsd:double"&gt;12.7850726227521&lt;/D&gt;&lt;D xsi:type="xsd:double"&gt;12.9441611254382&lt;/D&gt;&lt;D xsi:type="xsd:double"&gt;13.6659109697274&lt;/D&gt;&lt;D xsi:type="xsd:double"&gt;14.3933037076524&lt;/D&gt;&lt;D xsi:type="xsd:double"&gt;14.3774526283594&lt;/D&gt;&lt;D xsi:type="xsd:double"&gt;14.2871152203225&lt;/D&gt;&lt;D xsi:type="xsd:double"&gt;14.0340859577272&lt;/D&gt;&lt;D xsi:type="xsd:double"&gt;14.1956093720309&lt;/D&gt;&lt;D xsi:type="xsd:double"&gt;14.2194061478235&lt;/D&gt;&lt;D xsi:type="xsd:double"&gt;14.9065072580248&lt;/D&gt;&lt;D xsi:type="xsd:double"&gt;15.9587450144616&lt;/D&gt;&lt;D xsi:type="xsd:double"&gt;17.0118757988017&lt;/D&gt;&lt;D xsi:type="xsd:double"&gt;16.8108753157812&lt;/D&gt;&lt;D xsi:type="xsd:double"&gt;17.4803736250041&lt;/D&gt;&lt;D xsi:type="xsd:double"&gt;18.4028595957028&lt;/D&gt;&lt;D xsi:type="xsd:double"&gt;19.5632424610473&lt;/D&gt;&lt;D xsi:type="xsd:double"&gt;20.7165020796115&lt;/D&gt;&lt;D xsi:type="xsd:double"&gt;20.1673688717025&lt;/D&gt;&lt;D xsi:type="xsd:double"&gt;19.7035790801796&lt;/D&gt;&lt;D xsi:type="xsd:double"&gt;19.4359316711335&lt;/D&gt;&lt;D xsi:type="xsd:double"&gt;19.4854041049796&lt;/D&gt;&lt;D xsi:type="xsd:double"&gt;19.3181945274997&lt;/D&gt;&lt;D xsi:type="xsd:double"&gt;17.9581193218368&lt;/D&gt;&lt;D xsi:type="xsd:double"&gt;17.9497883530623&lt;/D&gt;&lt;D xsi:type="xsd:double"&gt;17.9007366055186&lt;/D&gt;&lt;D xsi:type="xsd:double"&gt;17.734909958517&lt;/D&gt;&lt;D xsi:type="xsd:double"&gt;17.7863750958108&lt;/D&gt;&lt;D xsi:type="xsd:double"&gt;18.2508638116663&lt;/D&gt;&lt;D xsi:type="xsd:double"&gt;16.5332152910774&lt;/D&gt;&lt;D xsi:type="xsd:double"&gt;16.6590924500134&lt;/D&gt;&lt;D xsi:type="xsd:double"&gt;16.1432514721505&lt;/D&gt;&lt;D xsi:type="xsd:double"&gt;15.6634199760433&lt;/D&gt;&lt;D xsi:type="xsd:double"&gt;15.6088371800214&lt;/D&gt;&lt;D xsi:type="xsd:double"&gt;16.0324279403191&lt;/D&gt;&lt;D xsi:type="xsd:double"&gt;15.4647714552545&lt;/D&gt;&lt;D xsi:type="xsd:double"&gt;15.1127720103502&lt;/D&gt;&lt;D xsi:type="xsd:double"&gt;14.2772973771983&lt;/D&gt;&lt;D xsi:type="xsd:double"&gt;13.3612618397045&lt;/D&gt;&lt;D xsi:type="xsd:double"&gt;13.8493275461459&lt;/D&gt;&lt;D xsi:type="xsd:double"&gt;14.0329631881229&lt;/D&gt;&lt;D xsi:type="xsd:double"&gt;15.0511911923376&lt;/D&gt;&lt;D xsi:type="xsd:double"&gt;14.6256531233408&lt;/D&gt;&lt;D xsi:type="xsd:double"&gt;14.3935291474252&lt;/D&gt;&lt;D xsi:type="xsd:double"&gt;14.3117925985106&lt;/D&gt;&lt;D xsi:type="xsd:double"&gt;13.9809158142251&lt;/D&gt;&lt;D xsi:type="xsd:double"&gt;13.8818708518372&lt;/D&gt;&lt;D xsi:type="xsd:double"&gt;14.0371560730536&lt;/D&gt;&lt;D xsi:type="xsd:double"&gt;13.6085089523468&lt;/D&gt;&lt;D xsi:type="xsd:double"&gt;13.6900901571757&lt;/D&gt;&lt;D xsi:type="xsd:double"&gt;13.3082240864918&lt;/D&gt;&lt;D xsi:type="xsd:double"&gt;13.4709642502999&lt;/D&gt;&lt;D xsi:type="xsd:double"&gt;13.304115080996&lt;/D&gt;&lt;D xsi:type="xsd:double"&gt;12.7888300415374&lt;/D&gt;&lt;D xsi:type="xsd:double"&gt;13.3231413562907&lt;/D&gt;&lt;D xsi:type="xsd:double"&gt;13.4989701371588&lt;/D&gt;&lt;/FQL&gt;&lt;FQL&gt;&lt;Q&gt;ECH^JULIAN(FMA_DIV_YLD(LTMA,-10AY,0,AM,"PORTAGG","MEANR").DATES)&lt;/Q&gt;&lt;R&gt;121&lt;/R&gt;&lt;C&gt;1&lt;/C&gt;&lt;D xsi:type="xsd:long"&gt;41726&lt;/D&gt;&lt;D xsi:type="xsd:long"&gt;41757&lt;/D&gt;&lt;D xsi:type="xsd:long"&gt;41787&lt;/D&gt;&lt;D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xsi:type="xsd:long"&gt;45378&lt;/D&gt;&lt;/FQL&gt;&lt;FQL&gt;&lt;Q&gt;DDR3512M-FDS^MAX(FG_PRICE(0,-5AY))&lt;/Q&gt;&lt;R&gt;1&lt;/R&gt;&lt;C&gt;1&lt;/C&gt;&lt;D xsi:type="xsd:double"&gt;3.3053632&lt;/D&gt;&lt;/FQL&gt;&lt;FQL&gt;&lt;Q&gt;DDR3512M-FDS^FG_PRICE(0)/MAX(FG_PRICE(0,-1AY))&lt;/Q&gt;&lt;R&gt;1&lt;/R&gt;&lt;C&gt;1&lt;/C&gt;&lt;D xsi:type="xsd:double"&gt;0.84008827324165&lt;/D&gt;&lt;/FQL&gt;&lt;FQL&gt;&lt;Q&gt;DDR3512M-FDS^FG_PRICE_CHANGE(0,-1AY)&lt;/Q&gt;&lt;R&gt;1&lt;/R&gt;&lt;C&gt;1&lt;/C&gt;&lt;D xsi:type="xsd:double"&gt;-15.991172675835&lt;/D&gt;&lt;/FQL&gt;&lt;FQL&gt;&lt;Q&gt;DDR3512M-FDS^FG_PRICE_CHANGE(0,-6AM)&lt;/Q&gt;&lt;R&gt;1&lt;/R&gt;&lt;C&gt;1&lt;/C&gt;&lt;D xsi:type="xsd:double"&gt;-3.96211269416613&lt;/D&gt;&lt;/FQL&gt;&lt;FQL&gt;&lt;Q&gt;DDR3512M-FDS^FG_PRICE_CHANGE(0,-3AM)&lt;/Q&gt;&lt;R&gt;1&lt;/R&gt;&lt;C&gt;1&lt;/C&gt;&lt;D xsi:type="xsd:double"&gt;-1.8451865865834&lt;/D&gt;&lt;/FQL&gt;&lt;FQL&gt;&lt;Q&gt;DDR3512M-FDS^FG_PRICE_CHANGE(0,-1AM)&lt;/Q&gt;&lt;R&gt;1&lt;/R&gt;&lt;C&gt;1&lt;/C&gt;&lt;D xsi:type="xsd:double"&gt;-1.24424260666205&lt;/D&gt;&lt;/FQL&gt;&lt;FQL&gt;&lt;Q&gt;DDR3512M-FDS^FG_PRICE_MAVG(0,,,,30)&lt;/Q&gt;&lt;R&gt;1&lt;/R&gt;&lt;C&gt;1&lt;/C&gt;&lt;D xsi:type="xsd:double"&gt;0.9660571&lt;/D&gt;&lt;/FQL&gt;&lt;FQL&gt;&lt;Q&gt;DDR3512M-FDS^FG_PRICE(0)&lt;/Q&gt;&lt;R&gt;1&lt;/R&gt;&lt;C&gt;1&lt;/C&gt;&lt;D xsi:type="xsd:double"&gt;0.9590378&lt;/D&gt;&lt;/FQL&gt;&lt;FQL&gt;&lt;Q&gt;WL-FDS^MAX(FG_PRICE(0,-5AY))&lt;/Q&gt;&lt;R&gt;1&lt;/R&gt;&lt;C&gt;1&lt;/C&gt;&lt;D xsi:type="xsd:double"&gt;763.4&lt;/D&gt;&lt;/FQL&gt;&lt;FQL&gt;&lt;Q&gt;WL-FDS^FG_PRICE(0)/MAX(FG_PRICE(0,-1AY))&lt;/Q&gt;&lt;R&gt;1&lt;/R&gt;&lt;C&gt;1&lt;/C&gt;&lt;D xsi:type="xsd:double"&gt;0.854728844642389&lt;/D&gt;&lt;/FQL&gt;&lt;FQL&gt;&lt;Q&gt;WL-FDS^FG_PRICE_CHANGE(0,-1AY)&lt;/Q&gt;&lt;R&gt;1&lt;/R&gt;&lt;C&gt;1&lt;/C&gt;&lt;D xsi:type="xsd:double"&gt;5.89094449853942&lt;/D&gt;&lt;/FQL&gt;&lt;FQL&gt;&lt;Q&gt;WL-FDS^FG_PRICE_CHANGE(0,-6AM)&lt;/Q&gt;&lt;R&gt;1&lt;/R&gt;&lt;C&gt;1&lt;/C&gt;&lt;D xsi:type="xsd:double"&gt;-8.94501814122244&lt;/D&gt;&lt;/FQL&gt;&lt;FQL&gt;&lt;Q&gt;WL-FDS^FG_PRICE_CHANGE(0,-3AM)&lt;/Q&gt;&lt;R&gt;1&lt;/R&gt;&lt;C&gt;1&lt;/C&gt;&lt;D xsi:type="xsd:double"&gt;4.83611825192802&lt;/D&gt;&lt;/FQL&gt;&lt;FQL&gt;&lt;Q&gt;WL-FDS^FG_PRICE_CHANGE(0,-1AM)&lt;/Q&gt;&lt;R&gt;1&lt;/R&gt;&lt;C&gt;1&lt;/C&gt;&lt;D xsi:type="xsd:double"&gt;2.75590551181102&lt;/D&gt;&lt;/FQL&gt;&lt;FQL&gt;&lt;Q&gt;WL-FDS^FG_PRICE_MAVG(0,,,,30)&lt;/Q&gt;&lt;R&gt;1&lt;/R&gt;&lt;C&gt;1&lt;/C&gt;&lt;D xsi:type="xsd:double"&gt;623.13336&lt;/D&gt;&lt;/FQL&gt;&lt;FQL&gt;&lt;Q&gt;WL-FDS^FG_PRICE(0)&lt;/Q&gt;&lt;R&gt;1&lt;/R&gt;&lt;C&gt;1&lt;/C&gt;&lt;D xsi:type="xsd:double"&gt;652.5&lt;/D&gt;&lt;/FQL&gt;&lt;FQL&gt;&lt;Q&gt;PASP-FDS^MAX(FG_PRICE(0,-5AY))&lt;/Q&gt;&lt;R&gt;1&lt;/R&gt;&lt;C&gt;1&lt;/C&gt;&lt;D xsi:type="xsd:double"&gt;3158.12&lt;/D&gt;&lt;/FQL&gt;&lt;FQL&gt;&lt;Q&gt;PASP-FDS^FG_PRICE(0)/MAX(FG_PRICE(0,-1AY))&lt;/Q&gt;&lt;R&gt;1&lt;/R&gt;&lt;C&gt;1&lt;/C&gt;&lt;D xsi:type="xsd:double"&gt;0.625&lt;/D&gt;&lt;/FQL&gt;&lt;FQL&gt;&lt;Q&gt;PASP-FDS^FG_PRICE_CHANGE(0,-1AY)&lt;/Q&gt;&lt;R&gt;1&lt;/R&gt;&lt;C&gt;1&lt;/C&gt;&lt;D xsi:type="xsd:double"&gt;-28.3216783216783&lt;/D&gt;&lt;/FQL&gt;&lt;FQL&gt;&lt;Q&gt;PASP-FDS^FG_PRICE_CHANGE(0,-6AM)&lt;/Q&gt;&lt;R&gt;1&lt;/R&gt;&lt;C&gt;1&lt;/C&gt;&lt;D xsi:type="xsd:double"&gt;-18.3266932270916&lt;/D&gt;&lt;/FQL&gt;&lt;FQL&gt;&lt;Q&gt;PASP-FDS^FG_PRICE_CHANGE(0,-3AM)&lt;/Q&gt;&lt;R&gt;1&lt;/R&gt;&lt;C&gt;1&lt;/C&gt;&lt;D xsi:type="xsd:double"&gt;-10.8695652173913&lt;/D&gt;&lt;/FQL&gt;&lt;FQL&gt;&lt;Q&gt;PASP-FDS^FG_PRICE_CHANGE(0,-1AM)&lt;/Q&gt;&lt;R&gt;1&lt;/R&gt;&lt;C&gt;1&lt;/C&gt;&lt;D xsi:type="xsd:double"&gt;10.4525862068966&lt;/D&gt;&lt;/FQL&gt;&lt;FQL&gt;&lt;Q&gt;PASP-FDS^FG_PRICE_MAVG(0,,,,30)&lt;/Q&gt;&lt;R&gt;1&lt;/R&gt;&lt;C&gt;1&lt;/C&gt;&lt;D xsi:type="xsd:double"&gt;1008.76666&lt;/D&gt;&lt;/FQL&gt;&lt;FQL&gt;&lt;Q&gt;PASP-FDS^FG_PRICE(0)&lt;/Q&gt;&lt;R&gt;1&lt;/R&gt;&lt;C&gt;1&lt;/C&gt;&lt;D xsi:type="xsd:double"&gt;1025&lt;/D&gt;&lt;/FQL&gt;&lt;FQL&gt;&lt;Q&gt;NI-FDS^MAX(FG_PRICE(0,-5AY))&lt;/Q&gt;&lt;R&gt;1&lt;/R&gt;&lt;C&gt;1&lt;/C&gt;&lt;D xsi:type="xsd:double"&gt;48241&lt;/D&gt;&lt;/FQL&gt;&lt;FQL&gt;&lt;Q&gt;NI-FDS^FG_PRICE(0)/MAX(FG_PRICE(0,-1AY))&lt;/Q&gt;&lt;R&gt;1&lt;/R&gt;&lt;C&gt;1&lt;/C&gt;&lt;D xsi:type="xsd:double"&gt;0.647220046985121&lt;/D&gt;&lt;/FQL&gt;&lt;FQL&gt;&lt;Q&gt;NI-FDS^FG_PRICE_CHANGE(0,-1AY)&lt;/Q&gt;&lt;R&gt;1&lt;/R&gt;&lt;C&gt;1&lt;/C&gt;&lt;D xsi:type="xsd:double"&gt;-29.9576271186441&lt;/D&gt;&lt;/FQL&gt;&lt;FQL&gt;&lt;Q&gt;NI-FDS^FG_PRICE_CHANGE(0,-6AM)&lt;/Q&gt;&lt;R&gt;1&lt;/R&gt;&lt;C&gt;1&lt;/C&gt;&lt;D xsi:type="xsd:double"&gt;-11.3672922252011&lt;/D&gt;&lt;/FQL&gt;&lt;FQL&gt;&lt;Q&gt;NI-FDS^FG_PRICE_CHANGE(0,-3AM)&lt;/Q&gt;&lt;R&gt;1&lt;/R&gt;&lt;C&gt;1&lt;/C&gt;&lt;D xsi:type="xsd:double"&gt;0.761962816214568&lt;/D&gt;&lt;/FQL&gt;&lt;FQL&gt;&lt;Q&gt;NI-FDS^FG_PRICE_CHANGE(0,-1AM)&lt;/Q&gt;&lt;R&gt;1&lt;/R&gt;&lt;C&gt;1&lt;/C&gt;&lt;D xsi:type="xsd:double"&gt;-3.55892648774796&lt;/D&gt;&lt;/FQL&gt;&lt;FQL&gt;&lt;Q&gt;NI-FDS^FG_PRICE_MAVG(0,,,,30)&lt;/Q&gt;&lt;R&gt;1&lt;/R&gt;&lt;C&gt;1&lt;/C&gt;&lt;D xsi:type="xsd:double"&gt;17214.166&lt;/D&gt;&lt;/FQL&gt;&lt;FQL&gt;&lt;Q&gt;NI-FDS^FG_PRICE(0)&lt;/Q&gt;&lt;R&gt;1&lt;/R&gt;&lt;C&gt;1&lt;/C&gt;&lt;D xsi:type="xsd:double"&gt;16530&lt;/D&gt;&lt;/FQL&gt;&lt;FQL&gt;&lt;Q&gt;PLATI-FDS^MAX(FG_PRICE(0,-5AY))&lt;/Q&gt;&lt;R&gt;1&lt;/R&gt;&lt;C&gt;1&lt;/C&gt;&lt;D xsi:type="xsd:double"&gt;1272.59&lt;/D&gt;&lt;/FQL&gt;&lt;FQL&gt;&lt;Q&gt;PLATI-FDS^FG_PRICE(0)/MAX(FG_PRICE(0,-1AY))&lt;/Q&gt;&lt;R&gt;1&lt;/R&gt;&lt;C&gt;1&lt;/C&gt;&lt;D xsi:type="xsd:double"&gt;0.81057268722467&lt;/D&gt;&lt;/FQL&gt;&lt;FQL&gt;&lt;Q&gt;PLATI-FDS^FG_PRICE_CHANGE(0,-1AY)&lt;/Q&gt;&lt;R&gt;1&lt;/R&gt;&lt;C&gt;1&lt;/C&gt;&lt;D xsi:type="xsd:double"&gt;-5.15463917525774&lt;/D&gt;&lt;/FQL&gt;&lt;FQL&gt;&lt;Q&gt;PLATI-FDS^FG_PRICE_CHANGE(0,-6AM)&lt;/Q&gt;&lt;R&gt;1&lt;/R&gt;&lt;C&gt;1&lt;/C&gt;&lt;D xsi:type="xsd:double"&gt;1.65745856353592&lt;/D&gt;&lt;/FQL&gt;&lt;FQL&gt;&lt;Q&gt;PLATI-FDS^FG_PRICE_CHANGE(0,-3AM)&lt;/Q&gt;&lt;R&gt;1&lt;/R&gt;&lt;C&gt;1&lt;/C&gt;&lt;D xsi:type="xsd:double"&gt;-8.45771144278606&lt;/D&gt;&lt;/FQL&gt;&lt;FQL&gt;&lt;Q&gt;PLATI-FDS^FG_PRICE_CHANGE(0,-1AM)&lt;/Q&gt;&lt;R&gt;1&lt;/R&gt;&lt;C&gt;1&lt;/C&gt;&lt;D xsi:type="xsd:double"&gt;3.60360360360361&lt;/D&gt;&lt;/FQL&gt;&lt;FQL&gt;&lt;Q&gt;PLATI-FDS^FG_PRICE_MAVG(0,,,,30)&lt;/Q&gt;&lt;R&gt;1&lt;/R&gt;&lt;C&gt;1&lt;/C&gt;&lt;D xsi:type="xsd:double"&gt;910.8&lt;/D&gt;&lt;/FQL&gt;&lt;FQL&gt;&lt;Q&gt;PLATI-FDS^FG_PRICE(0)&lt;/Q&gt;&lt;R&gt;1&lt;/R&gt;&lt;C&gt;1&lt;/C&gt;&lt;D xsi:type="xsd:double"&gt;920&lt;/D&gt;&lt;/FQL&gt;&lt;FQL&gt;&lt;Q&gt;CPALM-FDS^MAX(FG_PRICE(0,-5AY))&lt;/Q&gt;&lt;R&gt;1&lt;/R&gt;&lt;C&gt;1&lt;/C&gt;&lt;D xsi:type="xsd:double"&gt;8163&lt;/D&gt;&lt;/FQL&gt;&lt;FQL&gt;&lt;Q&gt;CPALM-FDS^FG_PRICE(0)/MAX(FG_PRICE(0,-1AY))&lt;/Q&gt;&lt;R&gt;1&lt;/R&gt;&lt;C&gt;1&lt;/C&gt;&lt;D xsi:type="xsd:double"&gt;0.975252062328139&lt;/D&gt;&lt;/FQL&gt;&lt;FQL&gt;&lt;Q&gt;CPALM-FDS^FG_PRICE_CHANGE(0,-1AY)&lt;/Q&gt;&lt;R&gt;1&lt;/R&gt;&lt;C&gt;1&lt;/C&gt;&lt;D xsi:type="xsd:double"&gt;6.10820244328099&lt;/D&gt;&lt;/FQL&gt;&lt;FQL&gt;&lt;Q&gt;CPALM-FDS^FG_PRICE_CHANGE(0,-6AM)&lt;/Q&gt;&lt;R&gt;1&lt;/R&gt;&lt;C&gt;1&lt;/C&gt;&lt;D xsi:type="xsd:double"&gt;15.7150625339859&lt;/D&gt;&lt;/FQL&gt;&lt;FQL&gt;&lt;Q&gt;CPALM-FDS^FG_PRICE_CHANGE(0,-3AM)&lt;/Q&gt;&lt;R&gt;1&lt;/R&gt;&lt;C&gt;1&lt;/C&gt;&lt;D xsi:type="xsd:double"&gt;16.3795460760186&lt;/D&gt;&lt;/FQL&gt;&lt;FQL&gt;&lt;Q&gt;CPALM-FDS^FG_PRICE_CHANGE(0,-1AM)&lt;/Q&gt;&lt;R&gt;1&lt;/R&gt;&lt;C&gt;1&lt;/C&gt;&lt;D xsi:type="xsd:double"&gt;6.85413005272408&lt;/D&gt;&lt;/FQL&gt;&lt;FQL&gt;&lt;Q&gt;CPALM-FDS^FG_PRICE_MAVG(0,,,,30)&lt;/Q&gt;&lt;R&gt;1&lt;/R&gt;&lt;C&gt;1&lt;/C&gt;&lt;D xsi:type="xsd:double"&gt;4150.1&lt;/D&gt;&lt;/FQL&gt;&lt;FQL&gt;&lt;Q&gt;CPALM-FDS^FG_PRICE(0)&lt;/Q&gt;&lt;R&gt;1&lt;/R&gt;&lt;C&gt;1&lt;/C&gt;&lt;D xsi:type="xsd:double"&gt;4256&lt;/D&gt;&lt;/FQL&gt;&lt;FQL&gt;&lt;Q&gt;W-FDS^MAX(FG_PRICE(0,-5AY))&lt;/Q&gt;&lt;R&gt;1&lt;/R&gt;&lt;C&gt;1&lt;/C&gt;&lt;D xsi:type="xsd:double"&gt;14.2525&lt;/D&gt;&lt;/FQL&gt;&lt;FQL&gt;&lt;Q&gt;W-FDS^FG_PRICE(0)/MAX(FG_PRICE(0,-1AY))&lt;/Q&gt;&lt;R&gt;1&lt;/R&gt;&lt;C&gt;1&lt;/C&gt;&lt;D xsi:type="xsd:double"&gt;0.736928641894114&lt;/D&gt;&lt;/FQL&gt;&lt;FQL&gt;&lt;Q&gt;W-FDS^FG_PRICE_CHANGE(0,-1AY)&lt;/Q&gt;&lt;R&gt;1&lt;/R&gt;&lt;C&gt;1&lt;/C&gt;&lt;D xsi:type="xsd:double"&gt;-19.935691318328&lt;/D&gt;&lt;/FQL&gt;&lt;FQL&gt;&lt;Q&gt;W-FDS^FG_PRICE_CHANGE(0,-6AM)&lt;/Q&gt;&lt;R&gt;1&lt;/R&gt;&lt;C&gt;1&lt;/C&gt;&lt;D xsi:type="xsd:double"&gt;-3.19654427645788&lt;/D&gt;&lt;/FQL&gt;&lt;FQL&gt;&lt;Q&gt;W-FDS^FG_PRICE_CHANGE(0,-3AM)&lt;/Q&gt;&lt;R&gt;1&lt;/R&gt;&lt;C&gt;1&lt;/C&gt;&lt;D xsi:type="xsd:double"&gt;-11.2826603325416&lt;/D&gt;&lt;/FQL&gt;&lt;FQL&gt;&lt;Q&gt;W-FDS^FG_PRICE_CHANGE(0,-1AM)&lt;/Q&gt;&lt;R&gt;1&lt;/R&gt;&lt;C&gt;1&lt;/C&gt;&lt;D xsi:type="xsd:double"&gt;-1.88266199649737&lt;/D&gt;&lt;/FQL&gt;&lt;FQL&gt;&lt;Q&gt;W-FDS^FG_PRICE_MAVG(0,,,,30)&lt;/Q&gt;&lt;R&gt;1&lt;/R&gt;&lt;C&gt;1&lt;/C&gt;&lt;D xsi:type="xsd:double"&gt;5.53375&lt;/D&gt;&lt;/FQL&gt;&lt;FQL&gt;&lt;Q&gt;W-FDS^FG_PRICE(0)&lt;/Q&gt;&lt;R&gt;1&lt;/R&gt;&lt;C&gt;1&lt;/C&gt;&lt;D xsi:type="xsd:double"&gt;5.6025&lt;/D&gt;&lt;/FQL&gt;&lt;FQL&gt;&lt;Q&gt;BRENT-FDS^MAX(FG_PRICE(0,-5AY))&lt;/Q&gt;&lt;R&gt;1&lt;/R&gt;&lt;C&gt;1&lt;/C&gt;&lt;D xsi:type="xsd:double"&gt;140.85&lt;/D&gt;&lt;/FQL&gt;&lt;FQL&gt;&lt;Q&gt;BRENT-FDS^FG_PRICE(0)/MAX(FG_PRICE(0,-1AY))&lt;/Q&gt;&lt;R&gt;1&lt;/R&gt;&lt;C&gt;1&lt;/C&gt;&lt;D xsi:type="xsd:double"&gt;0.870614479821537&lt;/D&gt;&lt;/FQL&gt;&lt;FQL&gt;&lt;Q&gt;BRENT-FDS^FG_PRICE_CHANGE(0,-1AY)&lt;/Q&gt;&lt;R&gt;1&lt;/R&gt;&lt;C&gt;1&lt;/C&gt;&lt;D xsi:type="xsd:double"&gt;10.0769230769231&lt;/D&gt;&lt;/FQL&gt;&lt;FQL&gt;&lt;Q&gt;BRENT-FDS^FG_PRICE_CHANGE(0,-6AM)&lt;/Q&gt;&lt;R&gt;1&lt;/R&gt;&lt;C&gt;1&lt;/C&gt;&lt;D xsi:type="xsd:double"&gt;-12.2534491568728&lt;/D&gt;&lt;/FQL&gt;&lt;FQL&gt;&lt;Q&gt;BRENT-FDS^FG_PRICE_CHANGE(0,-3AM)&lt;/Q&gt;&lt;R&gt;1&lt;/R&gt;&lt;C&gt;1&lt;/C&gt;&lt;D xsi:type="xsd:double"&gt;0&lt;/D&gt;&lt;/FQL&gt;&lt;FQL&gt;&lt;Q&gt;BRENT-FDS^FG_PRICE_CHANGE(0,-1AM)&lt;/Q&gt;&lt;R&gt;1&lt;/R&gt;&lt;C&gt;1&lt;/C&gt;&lt;D xsi:type="xsd:double"&gt;0&lt;/D&gt;&lt;/FQL&gt;&lt;FQL&gt;&lt;Q&gt;BRENT-FDS^FG_PRICE_MAVG(0,,,,30)&lt;/Q&gt;&lt;R&gt;1&lt;/R&gt;&lt;C&gt;1&lt;/C&gt;&lt;D xsi:type="xsd:double"&gt;85.86&lt;/D&gt;&lt;/FQL&gt;&lt;FQL&gt;&lt;Q&gt;BRENT-FDS^FG_PRICE(0)&lt;/Q&gt;&lt;R&gt;1&lt;/R&gt;&lt;C&gt;1&lt;/C&gt;&lt;D xsi:type="xsd:double"&gt;85.86&lt;/D&gt;&lt;/FQL&gt;&lt;FQL&gt;&lt;Q&gt;COPP-FDS^MAX(FG_PRICE(0,-5AY))&lt;/Q&gt;&lt;R&gt;1&lt;/R&gt;&lt;C&gt;1&lt;/C&gt;&lt;D xsi:type="xsd:double"&gt;4.929&lt;/D&gt;&lt;/FQL&gt;&lt;FQL&gt;&lt;Q&gt;COPP-FDS^FG_PRICE(0)/MAX(FG_PRICE(0,-1AY))&lt;/Q&gt;&lt;R&gt;1&lt;/R&gt;&lt;C&gt;1&lt;/C&gt;&lt;D xsi:type="xsd:double"&gt;0.970780795344326&lt;/D&gt;&lt;/FQL&gt;&lt;FQL&gt;&lt;Q&gt;COPP-FDS^FG_PRICE_CHANGE(0,-1AY)&lt;/Q&gt;&lt;R&gt;1&lt;/R&gt;&lt;C&gt;1&lt;/C&gt;&lt;D xsi:type="xsd:double"&gt;-2.6386186770428&lt;/D&gt;&lt;/FQL&gt;&lt;FQL&gt;&lt;Q&gt;COPP-FDS^FG_PRICE_CHANGE(0,-6AM)&lt;/Q&gt;&lt;R&gt;1&lt;/R&gt;&lt;C&gt;1&lt;/C&gt;&lt;D xsi:type="xsd:double"&gt;8.36378400324806&lt;/D&gt;&lt;/FQL&gt;&lt;FQL&gt;&lt;Q&gt;COPP-FDS^FG_PRICE_CHANGE(0,-3AM)&lt;/Q&gt;&lt;R&gt;1&lt;/R&gt;&lt;C&gt;1&lt;/C&gt;&lt;D xsi:type="xsd:double"&gt;2.31280347559417&lt;/D&gt;&lt;/FQL&gt;&lt;FQL&gt;&lt;Q&gt;COPP-FDS^FG_PRICE_CHANGE(0,-1AM)&lt;/Q&gt;&lt;R&gt;1&lt;/R&gt;&lt;C&gt;1&lt;/C&gt;&lt;D xsi:type="xsd:double"&gt;4.59830176355323&lt;/D&gt;&lt;/FQL&gt;&lt;FQL&gt;&lt;Q&gt;COPP-FDS^FG_PRICE_MAVG(0,,,,30)&lt;/Q&gt;&lt;R&gt;1&lt;/R&gt;&lt;C&gt;1&lt;/C&gt;&lt;D xsi:type="xsd:double"&gt;3.9320166&lt;/D&gt;&lt;/FQL&gt;&lt;FQL&gt;&lt;Q&gt;COPP-FDS^FG_PRICE(0)&lt;/Q&gt;&lt;R&gt;1&lt;/R&gt;&lt;C&gt;1&lt;/C&gt;&lt;D xsi:type="xsd:double"&gt;4.0035&lt;/D&gt;&lt;/FQL&gt;&lt;FQL&gt;&lt;Q&gt;TIOS-FDS^MAX(FG_PRICE(0,-5AY))&lt;/Q&gt;&lt;R&gt;1&lt;/R&gt;&lt;C&gt;1&lt;/C&gt;&lt;D xsi:type="xsd:double"&gt;219.77&lt;/D&gt;&lt;/FQL&gt;&lt;FQL&gt;&lt;Q&gt;TIOS-FDS^FG_PRICE(0)/MAX(FG_PRICE(0,-1AY))&lt;/Q&gt;&lt;R&gt;1&lt;/R&gt;&lt;C&gt;1&lt;/C&gt;&lt;D xsi:type="xsd:double"&gt;0.759780799112098&lt;/D&gt;&lt;/FQL&gt;&lt;FQL&gt;&lt;Q&gt;TIOS-FDS^FG_PRICE_CHANGE(0,-1AY)&lt;/Q&gt;&lt;R&gt;1&lt;/R&gt;&lt;C&gt;1&lt;/C&gt;&lt;D xsi:type="xsd:double"&gt;-13.0783271168955&lt;/D&gt;&lt;/FQL&gt;&lt;FQL&gt;&lt;Q&gt;TIOS-FDS^FG_PRICE_CHANGE(0,-6AM)&lt;/Q&gt;&lt;R&gt;1&lt;/R&gt;&lt;C&gt;1&lt;/C&gt;&lt;D xsi:type="xsd:double"&gt;-9.35948361469712&lt;/D&gt;&lt;/FQL&gt;&lt;FQL&gt;&lt;Q&gt;TIOS-FDS^FG_PRICE_CHANGE(0,-3AM)&lt;/Q&gt;&lt;R&gt;1&lt;/R&gt;&lt;C&gt;1&lt;/C&gt;&lt;D xsi:type="xsd:double"&gt;-19.5578730904818&lt;/D&gt;&lt;/FQL&gt;&lt;FQL&gt;&lt;Q&gt;TIOS-FDS^FG_PRICE_CHANGE(0,-1AM)&lt;/Q&gt;&lt;R&gt;1&lt;/R&gt;&lt;C&gt;1&lt;/C&gt;&lt;D xsi:type="xsd:double"&gt;-12.6276324186343&lt;/D&gt;&lt;/FQL&gt;&lt;FQL&gt;&lt;Q&gt;TIOS-FDS^FG_PRICE_MAVG(0,,,,30)&lt;/Q&gt;&lt;R&gt;1&lt;/R&gt;&lt;C&gt;1&lt;/C&gt;&lt;D xsi:type="xsd:double"&gt;117.379&lt;/D&gt;&lt;/FQL&gt;&lt;FQL&gt;&lt;Q&gt;TIOS-FDS^FG_PRICE(0)&lt;/Q&gt;&lt;R&gt;1&lt;/R&gt;&lt;C&gt;1&lt;/C&gt;&lt;D xsi:type="xsd:double"&gt;109.53&lt;/D&gt;&lt;/FQL&gt;&lt;FQL&gt;&lt;Q&gt;FC0000SA^FG_PRICE(0)&lt;/Q&gt;&lt;R&gt;1&lt;/R&gt;&lt;C&gt;1&lt;/C&gt;&lt;D xsi:type="xsd:double"&gt;52.247734&lt;/D&gt;&lt;/FQL&gt;&lt;FQL&gt;&lt;Q&gt;FTSEWIVNXXXX^FG_PRICE(0)&lt;/Q&gt;&lt;R&gt;1&lt;/R&gt;&lt;C&gt;1&lt;/C&gt;&lt;D xsi:type="xsd:double"&gt;401.86341525&lt;/D&gt;&lt;/FQL&gt;&lt;FQL&gt;&lt;Q&gt;FC0000AE^FG_PRICE(0)&lt;/Q&gt;&lt;R&gt;1&lt;/R&gt;&lt;C&gt;1&lt;/C&gt;&lt;D xsi:type="xsd:double"&gt;147.17874&lt;/D&gt;&lt;/FQL&gt;&lt;FQL&gt;&lt;Q&gt;FC0000TR^FG_PRICE(0)&lt;/Q&gt;&lt;R&gt;1&lt;/R&gt;&lt;C&gt;1&lt;/C&gt;&lt;D xsi:type="xsd:double"&gt;227.5458&lt;/D&gt;&lt;/FQL&gt;&lt;FQL&gt;&lt;Q&gt;SET-BKK^FG_PRICE(0)&lt;/Q&gt;&lt;R&gt;1&lt;/R&gt;&lt;C&gt;1&lt;/C&gt;&lt;D xsi:type="xsd:double"&gt;1377.94&lt;/D&gt;&lt;/FQL&gt;&lt;FQL&gt;&lt;Q&gt;FC0000QA^FG_PRICE(0)&lt;/Q&gt;&lt;R&gt;1&lt;/R&gt;&lt;C&gt;1&lt;/C&gt;&lt;D xsi:type="xsd:double"&gt;100.84177&lt;/D&gt;&lt;/FQL&gt;&lt;FQL&gt;&lt;Q&gt;FC0000CN^FG_PRICE(0)&lt;/Q&gt;&lt;R&gt;1&lt;/R&gt;&lt;C&gt;1&lt;/C&gt;&lt;D xsi:type="xsd:double"&gt;252.12172&lt;/D&gt;&lt;/FQL&gt;&lt;FQL&gt;&lt;Q&gt;FC0000IN^FG_PRICE(0)&lt;/Q&gt;&lt;R&gt;1&lt;/R&gt;&lt;C&gt;1&lt;/C&gt;&lt;D xsi:type="xsd:double"&gt;1263.9788&lt;/D&gt;&lt;/FQL&gt;&lt;FQL&gt;&lt;Q&gt;FC0000GR^FG_PRICE(0)&lt;/Q&gt;&lt;R&gt;1&lt;/R&gt;&lt;C&gt;1&lt;/C&gt;&lt;D xsi:type="xsd:double"&gt;9.583442&lt;/D&gt;&lt;/FQL&gt;&lt;FQL&gt;&lt;Q&gt;FC0000ZA^FG_PRICE(0)&lt;/Q&gt;&lt;R&gt;1&lt;/R&gt;&lt;C&gt;1&lt;/C&gt;&lt;D xsi:type="xsd:double"&gt;304.05396&lt;/D&gt;&lt;/FQL&gt;&lt;FQL&gt;&lt;Q&gt;FC0000BR^FG_PRICE(0)&lt;/Q&gt;&lt;R&gt;1&lt;/R&gt;&lt;C&gt;1&lt;/C&gt;&lt;D xsi:type="xsd:double"&gt;216.25897&lt;/D&gt;&lt;/FQL&gt;&lt;FQL&gt;&lt;Q&gt;FC0000KR^FG_PRICE(0)&lt;/Q&gt;&lt;R&gt;1&lt;/R&gt;&lt;C&gt;1&lt;/C&gt;&lt;D xsi:type="xsd:double"&gt;484.0461&lt;/D&gt;&lt;/FQL&gt;&lt;FQL&gt;&lt;Q&gt;FC0000MX^FG_PRICE(0)&lt;/Q&gt;&lt;R&gt;1&lt;/R&gt;&lt;C&gt;1&lt;/C&gt;&lt;D xsi:type="xsd:double"&gt;541.2401&lt;/D&gt;&lt;/FQL&gt;&lt;FQL&gt;&lt;Q&gt;FC0000TW^FG_PRICE(0)&lt;/Q&gt;&lt;R&gt;1&lt;/R&gt;&lt;C&gt;1&lt;/C&gt;&lt;D xsi:type="xsd:double"&gt;341.17633&lt;/D&gt;&lt;/FQL&gt;&lt;FQL&gt;&lt;Q&gt;FC0000MY^FG_PRICE(0)&lt;/Q&gt;&lt;R&gt;1&lt;/R&gt;&lt;C&gt;1&lt;/C&gt;&lt;D xsi:type="xsd:double"&gt;234.84851&lt;/D&gt;&lt;/FQL&gt;&lt;FQL&gt;&lt;Q&gt;FC0000PE^FG_PRICE(0)&lt;/Q&gt;&lt;R&gt;1&lt;/R&gt;&lt;C&gt;1&lt;/C&gt;&lt;D xsi:type="xsd:double"&gt;848.30194&lt;/D&gt;&lt;/FQL&gt;&lt;FQL&gt;&lt;Q&gt;FC0000PL^FG_PRICE(0)&lt;/Q&gt;&lt;R&gt;1&lt;/R&gt;&lt;C&gt;1&lt;/C&gt;&lt;D xsi:type="xsd:double"&gt;213.47049&lt;/D&gt;&lt;/FQL&gt;&lt;FQL&gt;&lt;Q&gt;FC0000PH^FG_PRICE(0)&lt;/Q&gt;&lt;R&gt;1&lt;/R&gt;&lt;C&gt;1&lt;/C&gt;&lt;D xsi:type="xsd:double"&gt;332.19888&lt;/D&gt;&lt;/FQL&gt;&lt;FQL&gt;&lt;Q&gt;FC0000ID^FG_PRICE(0)&lt;/Q&gt;&lt;R&gt;1&lt;/R&gt;&lt;C&gt;1&lt;/C&gt;&lt;D xsi:type="xsd:double"&gt;1080.1566&lt;/D&gt;&lt;/FQL&gt;&lt;FQL&gt;&lt;Q&gt;FC0000CL^FG_PRICE(0)&lt;/Q&gt;&lt;R&gt;1&lt;/R&gt;&lt;C&gt;1&lt;/C&gt;&lt;D xsi:type="xsd:double"&gt;202.09833&lt;/D&gt;&lt;/FQL&gt;&lt;FQL&gt;&lt;Q&gt;KSA^FG_PRICE_MAVG(0,,,,200)&lt;/Q&gt;&lt;R&gt;1&lt;/R&gt;&lt;C&gt;1&lt;/C&gt;&lt;D xsi:type="xsd:double"&gt;41.1964&lt;/D&gt;&lt;/FQL&gt;&lt;FQL&gt;&lt;Q&gt;KSA^FG_PRICE_MAVG(0,,,,60)&lt;/Q&gt;&lt;R&gt;1&lt;/R&gt;&lt;C&gt;1&lt;/C&gt;&lt;D xsi:type="xsd:double"&gt;43.6665&lt;/D&gt;&lt;/FQL&gt;&lt;FQL&gt;&lt;Q&gt;KSA^FG_PRICE_MAVG(0,,,,30)&lt;/Q&gt;&lt;R&gt;1&lt;/R&gt;&lt;C&gt;1&lt;/C&gt;&lt;D xsi:type="xsd:double"&gt;44.476&lt;/D&gt;&lt;/FQL&gt;&lt;FQL&gt;&lt;Q&gt;KSA^FG_PRICE(0)&lt;/Q&gt;&lt;R&gt;1&lt;/R&gt;&lt;C&gt;1&lt;/C&gt;&lt;D xsi:type="xsd:double"&gt;44.16&lt;/D&gt;&lt;/FQL&gt;&lt;FQL&gt;&lt;Q&gt;VNM^FG_PRICE_MAVG(0,,,,200)&lt;/Q&gt;&lt;R&gt;1&lt;/R&gt;&lt;C&gt;1&lt;/C&gt;&lt;D xsi:type="xsd:double"&gt;13.582725&lt;/D&gt;&lt;/FQL&gt;&lt;FQL&gt;&lt;Q&gt;VNM^FG_PRICE_MAVG(0,,,,60)&lt;/Q&gt;&lt;R&gt;1&lt;/R&gt;&lt;C&gt;1&lt;/C&gt;&lt;D xsi:type="xsd:double"&gt;13.20475&lt;/D&gt;&lt;/FQL&gt;&lt;FQL&gt;&lt;Q&gt;VNM^FG_PRICE_MAVG(0,,,,30)&lt;/Q&gt;&lt;R&gt;1&lt;/R&gt;&lt;C&gt;1&lt;/C&gt;&lt;D xsi:type="xsd:double"&gt;13.488833&lt;/D&gt;&lt;/FQL&gt;&lt;FQL&gt;&lt;Q&gt;VNM^FG_PRICE(0)&lt;/Q&gt;&lt;R&gt;1&lt;/R&gt;&lt;C&gt;1&lt;/C&gt;&lt;D xsi:type="xsd:double"&gt;13.9&lt;/D&gt;&lt;/FQL&gt;&lt;FQL&gt;&lt;Q&gt;UAE^FG_PRICE_MAVG(0,,,,200)&lt;/Q&gt;&lt;R&gt;1&lt;/R&gt;&lt;C&gt;1&lt;/C&gt;&lt;D xsi:type="xsd:double"&gt;14.813751&lt;/D&gt;&lt;/FQL&gt;&lt;FQL&gt;&lt;Q&gt;UAE^FG_PRICE_MAVG(0,,,,60)&lt;/Q&gt;&lt;R&gt;1&lt;/R&gt;&lt;C&gt;1&lt;/C&gt;&lt;D xsi:type="xsd:double"&gt;14.802506&lt;/D&gt;&lt;/FQL&gt;&lt;FQL&gt;&lt;Q&gt;UAE^FG_PRICE_MAVG(0,,,,30)&lt;/Q&gt;&lt;R&gt;1&lt;/R&gt;&lt;C&gt;1&lt;/C&gt;&lt;D xsi:type="xsd:double"&gt;14.702824&lt;/D&gt;&lt;/FQL&gt;&lt;FQL&gt;&lt;Q&gt;UAE^FG_PRICE(0)&lt;/Q&gt;&lt;R&gt;1&lt;/R&gt;&lt;C&gt;1&lt;/C&gt;&lt;D xsi:type="xsd:double"&gt;14.79&lt;/D&gt;&lt;/FQL&gt;&lt;FQL&gt;&lt;Q&gt;TUR^FG_PRICE_MAVG(0,,,,200)&lt;/Q&gt;&lt;R&gt;1&lt;/R&gt;&lt;C&gt;1&lt;/C&gt;&lt;D xsi:type="xsd:double"&gt;34.8722&lt;/D&gt;&lt;/FQL&gt;&lt;FQL&gt;&lt;Q&gt;TUR^FG_PRICE_MAVG(0,,,,60)&lt;/Q&gt;&lt;R&gt;1&lt;/R&gt;&lt;C&gt;1&lt;/C&gt;&lt;D xsi:type="xsd:double"&gt;35.740334&lt;/D&gt;&lt;/FQL&gt;&lt;FQL&gt;&lt;Q&gt;TUR^FG_PRICE_MAVG(0,,,,30)&lt;/Q&gt;&lt;R&gt;1&lt;/R&gt;&lt;C&gt;1&lt;/C&gt;&lt;D xsi:type="xsd:double"&gt;36.525333&lt;/D&gt;&lt;/FQL&gt;&lt;FQL&gt;&lt;Q&gt;TUR^FG_PRICE(0)&lt;/Q&gt;&lt;R&gt;1&lt;/R&gt;&lt;C&gt;1&lt;/C&gt;&lt;D xsi:type="xsd:double"&gt;35.94&lt;/D&gt;&lt;/FQL&gt;&lt;FQL&gt;&lt;Q&gt;SET-BKK^FG_PRICE_MAVG(0,,,,200)&lt;/Q&gt;&lt;R&gt;1&lt;/R&gt;&lt;C&gt;1&lt;/C&gt;&lt;D xsi:type="xsd:double"&gt;1447.0725&lt;/D&gt;&lt;/FQL&gt;&lt;FQL&gt;&lt;Q&gt;SET-BKK^FG_PRICE_MAVG(0,,,,60)&lt;/Q&gt;&lt;R&gt;1&lt;/R&gt;&lt;C&gt;1&lt;/C&gt;&lt;D xsi:type="xsd:double"&gt;1385.0624&lt;/D&gt;&lt;/FQL&gt;&lt;FQL&gt;&lt;Q&gt;SET-BKK^FG_PRICE_MAVG(0,,,,30)&lt;/Q&gt;&lt;R&gt;1&lt;/R&gt;&lt;C&gt;1&lt;/C&gt;&lt;D xsi:type="xsd:double"&gt;1380.9374&lt;/D&gt;&lt;/FQL&gt;&lt;FQL&gt;&lt;Q&gt;QAT^FG_PRICE_MAVG(0,,,,200)&lt;/Q&gt;&lt;R&gt;1&lt;/R&gt;&lt;C&gt;1&lt;/C&gt;&lt;D xsi:type="xsd:double"&gt;17.673674&lt;/D&gt;&lt;/FQL&gt;&lt;FQL&gt;&lt;Q&gt;QAT^FG_PRICE_MAVG(0,,,,60)&lt;/Q&gt;&lt;R&gt;1&lt;/R&gt;&lt;C&gt;1&lt;/C&gt;&lt;D xsi:type="xsd:double"&gt;17.744493&lt;/D&gt;&lt;/FQL&gt;&lt;FQL&gt;&lt;Q&gt;QAT^FG_PRICE_MAVG(0,,,,30)&lt;/Q&gt;&lt;R&gt;1&lt;/R&gt;&lt;C&gt;1&lt;/C&gt;&lt;D xsi:type="xsd:double"&gt;17.928967&lt;/D&gt;&lt;/FQL&gt;&lt;FQL&gt;&lt;Q&gt;QAT^FG_PRICE(0)&lt;/Q&gt;&lt;R&gt;1&lt;/R&gt;&lt;C&gt;1&lt;/C&gt;&lt;D xsi:type="xsd:double"&gt;17.64&lt;/D&gt;&lt;/FQL&gt;&lt;FQL&gt;&lt;Q&gt;MCHI^FG_PRICE_MAVG(0,,,,200)&lt;/Q&gt;&lt;R&gt;1&lt;/R&gt;&lt;C&gt;1&lt;/C&gt;&lt;D xsi:type="xsd:double"&gt;42.30825&lt;/D&gt;&lt;/FQL&gt;&lt;FQL&gt;&lt;Q&gt;MCHI^FG_PRICE_MAVG(0,,,,60)&lt;/Q&gt;&lt;R&gt;1&lt;/R&gt;&lt;C&gt;1&lt;/C&gt;&lt;D xsi:type="xsd:double"&gt;38.68833&lt;/D&gt;&lt;/FQL&gt;&lt;FQL&gt;&lt;Q&gt;MCHI^FG_PRICE_MAVG(0,,,,30)&lt;/Q&gt;&lt;R&gt;1&lt;/R&gt;&lt;C&gt;1&lt;/C&gt;&lt;D xsi:type="xsd:double"&gt;39.532665&lt;/D&gt;&lt;/FQL&gt;&lt;FQL&gt;&lt;Q&gt;MCHI^FG_PRICE(0)&lt;/Q&gt;&lt;R&gt;1&lt;/R&gt;&lt;C&gt;1&lt;/C&gt;&lt;D xsi:type="xsd:double"&gt;39.73&lt;/D&gt;&lt;/FQL&gt;&lt;FQL&gt;&lt;Q&gt;INDA^FG_PRICE_MAVG(0,,,,200)&lt;/Q&gt;&lt;R&gt;1&lt;/R&gt;&lt;C&gt;1&lt;/C&gt;&lt;D xsi:type="xsd:double"&gt;46.4396&lt;/D&gt;&lt;/FQL&gt;&lt;FQL&gt;&lt;Q&gt;INDA^FG_PRICE_MAVG(0,,,,60)&lt;/Q&gt;&lt;R&gt;1&lt;/R&gt;&lt;C&gt;1&lt;/C&gt;&lt;D xsi:type="xsd:double"&gt;50.45883&lt;/D&gt;&lt;/FQL&gt;&lt;FQL&gt;&lt;Q&gt;INDA^FG_PRICE_MAVG(0,,,,30)&lt;/Q&gt;&lt;R&gt;1&lt;/R&gt;&lt;C&gt;1&lt;/C&gt;&lt;D xsi:type="xsd:double"&gt;51.2565&lt;/D&gt;&lt;/FQL&gt;&lt;FQL&gt;&lt;Q&gt;INDA^FG_PRICE(0)&lt;/Q&gt;&lt;R&gt;1&lt;/R&gt;&lt;C&gt;1&lt;/C&gt;&lt;D xsi:type="xsd:double"&gt;51.59&lt;/D&gt;&lt;/FQL&gt;&lt;FQL&gt;&lt;Q&gt;GREK^FG_PRICE_MAVG(0,,,,200)&lt;/Q&gt;&lt;R&gt;1&lt;/R&gt;&lt;C&gt;1&lt;/C&gt;&lt;D xsi:type="xsd:double"&gt;37.24166&lt;/D&gt;&lt;/FQL&gt;&lt;FQL&gt;&lt;Q&gt;GREK^FG_PRICE_MAVG(0,,,,60)&lt;/Q&gt;&lt;R&gt;1&lt;/R&gt;&lt;C&gt;1&lt;/C&gt;&lt;D xsi:type="xsd:double"&gt;39.616665&lt;/D&gt;&lt;/FQL&gt;&lt;FQL&gt;&lt;Q&gt;GREK^FG_PRICE_MAVG(0,,,,30)&lt;/Q&gt;&lt;R&gt;1&lt;/R&gt;&lt;C&gt;1&lt;/C&gt;&lt;D xsi:type="xsd:double"&gt;40.351334&lt;/D&gt;&lt;/FQL&gt;&lt;FQL&gt;&lt;Q&gt;GREK^FG_PRICE(0)&lt;/Q&gt;&lt;R&gt;1&lt;/R&gt;&lt;C&gt;1&lt;/C&gt;&lt;D xsi:type="xsd:double"&gt;40.01&lt;/D&gt;&lt;/FQL&gt;&lt;FQL&gt;&lt;Q&gt;EZA^FG_PRICE_MAVG(0,,,,200)&lt;/Q&gt;&lt;R&gt;1&lt;/R&gt;&lt;C&gt;1&lt;/C&gt;&lt;D xsi:type="xsd:double"&gt;39.47235&lt;/D&gt;&lt;/FQL&gt;&lt;FQL&gt;&lt;Q&gt;EZA^FG_PRICE_MAVG(0,,,,60)&lt;/Q&gt;&lt;R&gt;1&lt;/R&gt;&lt;C&gt;1&lt;/C&gt;&lt;D xsi:type="xsd:double"&gt;38.605667&lt;/D&gt;&lt;/FQL&gt;&lt;FQL&gt;&lt;Q&gt;EZA^FG_PRICE_MAVG(0,,,,30)&lt;/Q&gt;&lt;R&gt;1&lt;/R&gt;&lt;C&gt;1&lt;/C&gt;&lt;D xsi:type="xsd:double"&gt;38.361668&lt;/D&gt;&lt;/FQL&gt;&lt;FQL&gt;&lt;Q&gt;EZA^FG_PRICE(0)&lt;/Q&gt;&lt;R&gt;1&lt;/R&gt;&lt;C&gt;1&lt;/C&gt;&lt;D xsi:type="xsd:double"&gt;39.17&lt;/D&gt;&lt;/FQL&gt;&lt;FQL&gt;&lt;Q&gt;EWZ^FG_PRICE_MAVG(0,,,,200)&lt;/Q&gt;&lt;R&gt;1&lt;/R&gt;&lt;C&gt;1&lt;/C&gt;&lt;D xsi:type="xsd:double"&gt;32.4122&lt;/D&gt;&lt;/FQL&gt;&lt;FQL&gt;&lt;Q&gt;EWZ^FG_PRICE_MAVG(0,,,,60)&lt;/Q&gt;&lt;R&gt;1&lt;/R&gt;&lt;C&gt;1&lt;/C&gt;&lt;D xsi:type="xsd:double"&gt;33.060333&lt;/D&gt;&lt;/FQL&gt;&lt;FQL&gt;&lt;Q&gt;EWZ^FG_PRICE_MAVG(0,,,,30)&lt;/Q&gt;&lt;R&gt;1&lt;/R&gt;&lt;C&gt;1&lt;/C&gt;&lt;D xsi:type="xsd:double"&gt;32.803333&lt;/D&gt;&lt;/FQL&gt;&lt;FQL&gt;&lt;Q&gt;EWZ^FG_PRICE(0)&lt;/Q&gt;&lt;R&gt;1&lt;/R&gt;&lt;C&gt;1&lt;/C&gt;&lt;D xsi:type="xsd:double"&gt;32.42&lt;/D&gt;&lt;/FQL&gt;&lt;FQL&gt;&lt;Q&gt;EWY^FG_PRICE_MAVG(0,,,,200)&lt;/Q&gt;&lt;R&gt;1&lt;/R&gt;&lt;C&gt;1&lt;/C&gt;&lt;D xsi:type="xsd:double"&gt;62.7233&lt;/D&gt;&lt;/FQL&gt;&lt;FQL&gt;&lt;Q&gt;EWY^FG_PRICE_MAVG(0,,,,60)&lt;/Q&gt;&lt;R&gt;1&lt;/R&gt;&lt;C&gt;1&lt;/C&gt;&lt;D xsi:type="xsd:double"&gt;63.441&lt;/D&gt;&lt;/FQL&gt;&lt;FQL&gt;&lt;Q&gt;EWY^FG_PRICE_MAVG(0,,,,30)&lt;/Q&gt;&lt;R&gt;1&lt;/R&gt;&lt;C&gt;1&lt;/C&gt;&lt;D xsi:type="xsd:double"&gt;65.666&lt;/D&gt;&lt;/FQL&gt;&lt;FQL&gt;&lt;Q&gt;EWY^FG_PRICE(0)&lt;/Q&gt;&lt;R&gt;1&lt;/R&gt;&lt;C&gt;1&lt;/C&gt;&lt;D xsi:type="xsd:double"&gt;67.11&lt;/D&gt;&lt;/FQL&gt;&lt;FQL&gt;&lt;Q&gt;EWW^FG_PRICE_MAVG(0,,,,200)&lt;/Q&gt;&lt;R&gt;1&lt;/R&gt;&lt;C&gt;1&lt;/C&gt;&lt;D xsi:type="xsd:double"&gt;62.9114&lt;/D&gt;&lt;/FQL&gt;&lt;FQL&gt;&lt;Q&gt;EWW^FG_PRICE_MAVG(0,,,,60)&lt;/Q&gt;&lt;R&gt;1&lt;/R&gt;&lt;C&gt;1&lt;/C&gt;&lt;D xsi:type="xsd:double"&gt;66.499664&lt;/D&gt;&lt;/FQL&gt;&lt;FQL&gt;&lt;Q&gt;EWW^FG_PRICE_MAVG(0,,,,30)&lt;/Q&gt;&lt;R&gt;1&lt;/R&gt;&lt;C&gt;1&lt;/C&gt;&lt;D xsi:type="xsd:double"&gt;66.757&lt;/D&gt;&lt;/FQL&gt;&lt;FQL&gt;&lt;Q&gt;EWW^FG_PRICE(0)&lt;/Q&gt;&lt;R&gt;1&lt;/R&gt;&lt;C&gt;1&lt;/C&gt;&lt;D xsi:type="xsd:double"&gt;69.31&lt;/D&gt;&lt;/FQL&gt;&lt;FQL&gt;&lt;Q&gt;EWT^FG_PRICE_MAVG(0,,,,200)&lt;/Q&gt;&lt;R&gt;1&lt;/R&gt;&lt;C&gt;1&lt;/C&gt;&lt;D xsi:type="xsd:double"&gt;46.39585&lt;/D&gt;&lt;/FQL&gt;&lt;FQL&gt;&lt;Q&gt;EWT^FG_PRICE_MAVG(0,,,,60)&lt;/Q&gt;&lt;R&gt;1&lt;/R&gt;&lt;C&gt;1&lt;/C&gt;&lt;D xsi:type="xsd:double"&gt;46.220833&lt;/D&gt;&lt;/FQL&gt;&lt;FQL&gt;&lt;Q&gt;EWT^FG_PRICE_MAVG(0,,,,30)&lt;/Q&gt;&lt;R&gt;1&lt;/R&gt;&lt;C&gt;1&lt;/C&gt;&lt;D xsi:type="xsd:double"&gt;47.64&lt;/D&gt;&lt;/FQL&gt;&lt;FQL&gt;&lt;Q&gt;EWT^FG_PRICE(0)&lt;/Q&gt;&lt;R&gt;1&lt;/R&gt;&lt;C&gt;1&lt;/C&gt;&lt;D xsi:type="xsd:double"&gt;48.68&lt;/D&gt;&lt;/FQL&gt;&lt;FQL&gt;&lt;Q&gt;EWM^FG_PRICE_MAVG(0,,,,200)&lt;/Q&gt;&lt;R&gt;1&lt;/R&gt;&lt;C&gt;1&lt;/C&gt;&lt;D xsi:type="xsd:double"&gt;21.09825&lt;/D&gt;&lt;/FQL&gt;&lt;FQL&gt;&lt;Q&gt;EWM^FG_PRICE_MAVG(0,,,,60)&lt;/Q&gt;&lt;R&gt;1&lt;/R&gt;&lt;C&gt;1&lt;/C&gt;&lt;D xsi:type="xsd:double"&gt;21.479834&lt;/D&gt;&lt;/FQL&gt;&lt;FQL&gt;&lt;Q&gt;EWM^FG_PRICE_MAVG(0,,,,30)&lt;/Q</t>
        </r>
      </text>
    </comment>
    <comment ref="A21" authorId="0" shapeId="0" xr:uid="{5A51D854-3304-4166-B4E8-56BF8681ED3A}">
      <text>
        <r>
          <rPr>
            <b/>
            <sz val="9"/>
            <color indexed="81"/>
            <rFont val="Tahoma"/>
            <family val="2"/>
          </rPr>
          <t>&gt;&lt;R&gt;1&lt;/R&gt;&lt;C&gt;1&lt;/C&gt;&lt;D xsi:type="xsd:double"&gt;21.769&lt;/D&gt;&lt;/FQL&gt;&lt;FQL&gt;&lt;Q&gt;EWM^FG_PRICE(0)&lt;/Q&gt;&lt;R&gt;1&lt;/R&gt;&lt;C&gt;1&lt;/C&gt;&lt;D xsi:type="xsd:double"&gt;21.79&lt;/D&gt;&lt;/FQL&gt;&lt;FQL&gt;&lt;Q&gt;EPU^FG_PRICE_MAVG(0,,,,200)&lt;/Q&gt;&lt;R&gt;1&lt;/R&gt;&lt;C&gt;1&lt;/C&gt;&lt;D xsi:type="xsd:double"&gt;32.426445&lt;/D&gt;&lt;/FQL&gt;&lt;FQL&gt;&lt;Q&gt;EPU^FG_PRICE_MAVG(0,,,,60)&lt;/Q&gt;&lt;R&gt;1&lt;/R&gt;&lt;C&gt;1&lt;/C&gt;&lt;D xsi:type="xsd:double"&gt;35.29509&lt;/D&gt;&lt;/FQL&gt;&lt;FQL&gt;&lt;Q&gt;EPU^FG_PRICE_MAVG(0,,,,30)&lt;/Q&gt;&lt;R&gt;1&lt;/R&gt;&lt;C&gt;1&lt;/C&gt;&lt;D xsi:type="xsd:double"&gt;36.947884&lt;/D&gt;&lt;/FQL&gt;&lt;FQL&gt;&lt;Q&gt;EPU^FG_PRICE(0)&lt;/Q&gt;&lt;R&gt;1&lt;/R&gt;&lt;C&gt;1&lt;/C&gt;&lt;D xsi:type="xsd:double"&gt;39.17&lt;/D&gt;&lt;/FQL&gt;&lt;FQL&gt;&lt;Q&gt;EPOL^FG_PRICE_MAVG(0,,,,200)&lt;/Q&gt;&lt;R&gt;1&lt;/R&gt;&lt;C&gt;1&lt;/C&gt;&lt;D xsi:type="xsd:double"&gt;20.667774&lt;/D&gt;&lt;/FQL&gt;&lt;FQL&gt;&lt;Q&gt;EPOL^FG_PRICE_MAVG(0,,,,60)&lt;/Q&gt;&lt;R&gt;1&lt;/R&gt;&lt;C&gt;1&lt;/C&gt;&lt;D xsi:type="xsd:double"&gt;22.508417&lt;/D&gt;&lt;/FQL&gt;&lt;FQL&gt;&lt;Q&gt;EPOL^FG_PRICE_MAVG(0,,,,30)&lt;/Q&gt;&lt;R&gt;1&lt;/R&gt;&lt;C&gt;1&lt;/C&gt;&lt;D xsi:type="xsd:double"&gt;23.284666&lt;/D&gt;&lt;/FQL&gt;&lt;FQL&gt;&lt;Q&gt;EPOL^FG_PRICE(0)&lt;/Q&gt;&lt;R&gt;1&lt;/R&gt;&lt;C&gt;1&lt;/C&gt;&lt;D xsi:type="xsd:double"&gt;23.59&lt;/D&gt;&lt;/FQL&gt;&lt;FQL&gt;&lt;Q&gt;EPHE^FG_PRICE_MAVG(0,,,,200)&lt;/Q&gt;&lt;R&gt;1&lt;/R&gt;&lt;C&gt;1&lt;/C&gt;&lt;D xsi:type="xsd:double"&gt;25.756123&lt;/D&gt;&lt;/FQL&gt;&lt;FQL&gt;&lt;Q&gt;EPHE^FG_PRICE_MAVG(0,,,,60)&lt;/Q&gt;&lt;R&gt;1&lt;/R&gt;&lt;C&gt;1&lt;/C&gt;&lt;D xsi:type="xsd:double"&gt;27.073433&lt;/D&gt;&lt;/FQL&gt;&lt;FQL&gt;&lt;Q&gt;EPHE^FG_PRICE_MAVG(0,,,,30)&lt;/Q&gt;&lt;R&gt;1&lt;/R&gt;&lt;C&gt;1&lt;/C&gt;&lt;D xsi:type="xsd:double"&gt;27.577&lt;/D&gt;&lt;/FQL&gt;&lt;FQL&gt;&lt;Q&gt;EPHE^FG_PRICE(0)&lt;/Q&gt;&lt;R&gt;1&lt;/R&gt;&lt;C&gt;1&lt;/C&gt;&lt;D xsi:type="xsd:double"&gt;27.63&lt;/D&gt;&lt;/FQL&gt;&lt;FQL&gt;&lt;Q&gt;EIDO^FG_PRICE_MAVG(0,,,,200)&lt;/Q&gt;&lt;R&gt;1&lt;/R&gt;&lt;C&gt;1&lt;/C&gt;&lt;D xsi:type="xsd:double"&gt;22.38395&lt;/D&gt;&lt;/FQL&gt;&lt;FQL&gt;&lt;Q&gt;EIDO^FG_PRICE_MAVG(0,,,,60)&lt;/Q&gt;&lt;R&gt;1&lt;/R&gt;&lt;C&gt;1&lt;/C&gt;&lt;D xsi:type="xsd:double"&gt;22.418333&lt;/D&gt;&lt;/FQL&gt;&lt;FQL&gt;&lt;Q&gt;EIDO^FG_PRICE_MAVG(0,,,,30)&lt;/Q&gt;&lt;R&gt;1&lt;/R&gt;&lt;C&gt;1&lt;/C&gt;&lt;D xsi:type="xsd:double"&gt;22.684668&lt;/D&gt;&lt;/FQL&gt;&lt;FQL&gt;&lt;Q&gt;EIDO^FG_PRICE(0)&lt;/Q&gt;&lt;R&gt;1&lt;/R&gt;&lt;C&gt;1&lt;/C&gt;&lt;D xsi:type="xsd:double"&gt;22.53&lt;/D&gt;&lt;/FQL&gt;&lt;FQL&gt;&lt;Q&gt;ECH^FG_PRICE_MAVG(0,,,,200)&lt;/Q&gt;&lt;R&gt;1&lt;/R&gt;&lt;C&gt;1&lt;/C&gt;&lt;D xsi:type="xsd:double"&gt;27.05107&lt;/D&gt;&lt;/FQL&gt;&lt;FQL&gt;&lt;Q&gt;ECH^FG_PRICE_MAVG(0,,,,60)&lt;/Q&gt;&lt;R&gt;1&lt;/R&gt;&lt;C&gt;1&lt;/C&gt;&lt;D xsi:type="xsd:double"&gt;25.8855&lt;/D&gt;&lt;/FQL&gt;&lt;FQL&gt;&lt;Q&gt;ECH^FG_PRICE_MAVG(0,,,,30)&lt;/Q&gt;&lt;R&gt;1&lt;/R&gt;&lt;C&gt;1&lt;/C&gt;&lt;D xsi:type="xsd:double"&gt;26.047667&lt;/D&gt;&lt;/FQL&gt;&lt;FQL&gt;&lt;Q&gt;ECH^FG_PRICE(0)&lt;/Q&gt;&lt;R&gt;1&lt;/R&gt;&lt;C&gt;1&lt;/C&gt;&lt;D xsi:type="xsd:double"&gt;26.57&lt;/D&gt;&lt;/FQL&gt;&lt;FQL&gt;&lt;Q&gt;CNYA^FG_PRICE_MAVG(0,,,,200)&lt;/Q&gt;&lt;R&gt;1&lt;/R&gt;&lt;C&gt;1&lt;/C&gt;&lt;D xsi:type="xsd:double"&gt;27.319094&lt;/D&gt;&lt;/FQL&gt;&lt;FQL&gt;&lt;Q&gt;CNYA^FG_PRICE_MAVG(0,,,,60)&lt;/Q&gt;&lt;R&gt;1&lt;/R&gt;&lt;C&gt;1&lt;/C&gt;&lt;D xsi:type="xsd:double"&gt;25.263342&lt;/D&gt;&lt;/FQL&gt;&lt;FQL&gt;&lt;Q&gt;CNYA^FG_PRICE_MAVG(0,,,,30)&lt;/Q&gt;&lt;R&gt;1&lt;/R&gt;&lt;C&gt;1&lt;/C&gt;&lt;D xsi:type="xsd:double"&gt;26.106884&lt;/D&gt;&lt;/FQL&gt;&lt;FQL&gt;&lt;Q&gt;CNYA^FG_PRICE(0)&lt;/Q&gt;&lt;R&gt;1&lt;/R&gt;&lt;C&gt;1&lt;/C&gt;&lt;D xsi:type="xsd:double"&gt;25.95&lt;/D&gt;&lt;/FQL&gt;&lt;FQL&gt;&lt;Q&gt;KSA^FG_TOTAL_RETURNC(0,-12AM)&lt;/Q&gt;&lt;R&gt;1&lt;/R&gt;&lt;C&gt;1&lt;/C&gt;&lt;D xsi:type="xsd:double"&gt;18.994797&lt;/D&gt;&lt;/FQL&gt;&lt;FQL&gt;&lt;Q&gt;KSA^P_PRICE(0)/P_PRICE_LOW_PR(0,,,USD,,,"PRICE","INTRA","52W")-1&lt;/Q&gt;&lt;R&gt;1&lt;/R&gt;&lt;C&gt;1&lt;/C&gt;&lt;D xsi:type="xsd:double"&gt;0.21955264&lt;/D&gt;&lt;/FQL&gt;&lt;FQL&gt;&lt;Q&gt;KSA^P_PRICE(0)/P_PRICE_HIGH_PR(0,,,USD,,,"PRICE","INTRA","52W")&lt;/Q&gt;&lt;R&gt;1&lt;/R&gt;&lt;C&gt;1&lt;/C&gt;&lt;D xsi:type="xsd:double"&gt;0.98111534&lt;/D&gt;&lt;/FQL&gt;&lt;FQL&gt;&lt;Q&gt;KSA^FG_TOTAL_RETURNC(0,-6AM)&lt;/Q&gt;&lt;R&gt;1&lt;/R&gt;&lt;C&gt;1&lt;/C&gt;&lt;D xsi:type="xsd:double"&gt;14.999199&lt;/D&gt;&lt;/FQL&gt;&lt;FQL&gt;&lt;Q&gt;KSA^FG_TOTAL_RETURNC(0,-3AM)&lt;/Q&gt;&lt;R&gt;1&lt;/R&gt;&lt;C&gt;1&lt;/C&gt;&lt;D xsi:type="xsd:double"&gt;4.397166&lt;/D&gt;&lt;/FQL&gt;&lt;FQL&gt;&lt;Q&gt;KSA^FG_TOTAL_RETURNC(0,-1AM)&lt;/Q&gt;&lt;R&gt;1&lt;/R&gt;&lt;C&gt;1&lt;/C&gt;&lt;D xsi:type="xsd:double"&gt;-0.8976698&lt;/D&gt;&lt;/FQL&gt;&lt;FQL&gt;&lt;Q&gt;KSA^PERCENT_CHANGE(FMA_EPS(+1,0,,,,"PORTAGG","MEAN"),FMA_EPS(+1,-3AM,,,,"PORTAGG","MEAN"))&lt;/Q&gt;&lt;R&gt;1&lt;/R&gt;&lt;C&gt;1&lt;/C&gt;&lt;D xsi:type="xsd:double"&gt;0.240968569813353&lt;/D&gt;&lt;/FQL&gt;&lt;FQL&gt;&lt;Q&gt;KSA^PERCENT_CHANGE(FMA_EPS(+1,0,,,,"PORTAGG","MEAN"),FMA_EPS(+1,-1AM,,,,"PORTAGG","MEAN"))&lt;/Q&gt;&lt;R&gt;1&lt;/R&gt;&lt;C&gt;1&lt;/C&gt;&lt;D xsi:type="xsd:double"&gt;2.70729593997351&lt;/D&gt;&lt;/FQL&gt;&lt;FQL&gt;&lt;Q&gt;KSA^FMA_PCT_ABOVE_MAVG(200,0,,,,"PORTAGG")&lt;/Q&gt;&lt;R&gt;1&lt;/R&gt;&lt;C&gt;1&lt;/C&gt;&lt;D xsi:type="xsd:double"&gt;68.3333333333333&lt;/D&gt;&lt;/FQL&gt;&lt;FQL&gt;&lt;Q&gt;VNM^FG_TOTAL_RETURNC(0,-12AM)&lt;/Q&gt;&lt;R&gt;1&lt;/R&gt;&lt;C&gt;1&lt;/C&gt;&lt;D xsi:type="xsd:double"&gt;21.22556&lt;/D&gt;&lt;/FQL&gt;&lt;FQL&gt;&lt;Q&gt;VNM^P_PRICE(0)/P_PRICE_LOW_PR(0,,,USD,,,"PRICE","INTRA","52W")-1&lt;/Q&gt;&lt;R&gt;1&lt;/R&gt;&lt;C&gt;1&lt;/C&gt;&lt;D xsi:type="xsd:double"&gt;0.20764542&lt;/D&gt;&lt;/FQL&gt;&lt;FQL&gt;&lt;Q&gt;VNM^P_PRICE(0)/P_PRICE_HIGH_PR(0,,,USD,,,"PRICE","INTRA","52W")&lt;/Q&gt;&lt;R&gt;1&lt;/R&gt;&lt;C&gt;1&lt;/C&gt;&lt;D xsi:type="xsd:double"&gt;0.8884627&lt;/D&gt;&lt;/FQL&gt;&lt;FQL&gt;&lt;Q&gt;VNM^FG_TOTAL_RETURNC(0,-6AM)&lt;/Q&gt;&lt;R&gt;1&lt;/R&gt;&lt;C&gt;1&lt;/C&gt;&lt;D xsi:type="xsd:double"&gt;8.403624&lt;/D&gt;&lt;/FQL&gt;&lt;FQL&gt;&lt;Q&gt;VNM^FG_TOTAL_RETURNC(0,-3AM)&lt;/Q&gt;&lt;R&gt;1&lt;/R&gt;&lt;C&gt;1&lt;/C&gt;&lt;D xsi:type="xsd:double"&gt;7.6684713&lt;/D&gt;&lt;/FQL&gt;&lt;FQL&gt;&lt;Q&gt;VNM^FG_TOTAL_RETURNC(0,-1AM)&lt;/Q&gt;&lt;R&gt;1&lt;/R&gt;&lt;C&gt;1&lt;/C&gt;&lt;D xsi:type="xsd:double"&gt;2.8486848&lt;/D&gt;&lt;/FQL&gt;&lt;FQL&gt;&lt;Q&gt;VNM^PERCENT_CHANGE(FMA_EPS(+1,0,,,,"PORTAGG","MEAN"),FMA_EPS(+1,-3AM,,,,"PORTAGG","MEAN"))&lt;/Q&gt;&lt;R&gt;1&lt;/R&gt;&lt;C&gt;1&lt;/C&gt;&lt;D xsi:type="xsd:double"&gt;-12.1798200851793&lt;/D&gt;&lt;/FQL&gt;&lt;FQL&gt;&lt;Q&gt;VNM^PERCENT_CHANGE(FMA_EPS(+1,0,,,,"PORTAGG","MEAN"),FMA_EPS(+1,-1AM,,,,"PORTAGG","MEAN"))&lt;/Q&gt;&lt;R&gt;1&lt;/R&gt;&lt;C&gt;1&lt;/C&gt;&lt;D xsi:type="xsd:double"&gt;-0.110735611525439&lt;/D&gt;&lt;/FQL&gt;&lt;FQL&gt;&lt;Q&gt;VNM^FMA_PCT_ABOVE_MAVG(200,0,,,,"PORTAGG")&lt;/Q&gt;&lt;R&gt;1&lt;/R&gt;&lt;C&gt;1&lt;/C&gt;&lt;D xsi:type="xsd:double"&gt;76.0869565217391&lt;/D&gt;&lt;/FQL&gt;&lt;FQL&gt;&lt;Q&gt;UAE^FG_TOTAL_RETURNC(0,-12AM)&lt;/Q&gt;&lt;R&gt;1&lt;/R&gt;&lt;C&gt;1&lt;/C&gt;&lt;D xsi:type="xsd:double"&gt;9.070873&lt;/D&gt;&lt;/FQL&gt;&lt;FQL&gt;&lt;Q&gt;UAE^P_PRICE(0)/P_PRICE_LOW_PR(0,,,USD,,,"PRICE","INTRA","52W")-1&lt;/Q&gt;&lt;R&gt;1&lt;/R&gt;&lt;C&gt;1&lt;/C&gt;&lt;D xsi:type="xsd:double"&gt;0.11119461&lt;/D&gt;&lt;/FQL&gt;&lt;FQL&gt;&lt;Q&gt;UAE^P_PRICE(0)/P_PRICE_HIGH_PR(0,,,USD,,,"PRICE","INTRA","52W")&lt;/Q&gt;&lt;R&gt;1&lt;/R&gt;&lt;C&gt;1&lt;/C&gt;&lt;D xsi:type="xsd:double"&gt;0.9429271&lt;/D&gt;&lt;/FQL&gt;&lt;FQL&gt;&lt;Q&gt;UAE^FG_TOTAL_RETURNC(0,-6AM)&lt;/Q&gt;&lt;R&gt;1&lt;/R&gt;&lt;C&gt;1&lt;/C&gt;&lt;D xsi:type="xsd:double"&gt;-3.3965468&lt;/D&gt;&lt;/FQL&gt;&lt;FQL&gt;&lt;Q&gt;UAE^FG_TOTAL_RETURNC(0,-3AM)&lt;/Q&gt;&lt;R&gt;1&lt;/R&gt;&lt;C&gt;1&lt;/C&gt;&lt;D xsi:type="xsd:double"&gt;-0.33692718&lt;/D&gt;&lt;/FQL&gt;&lt;FQL&gt;&lt;Q&gt;UAE^FG_TOTAL_RETURNC(0,-1AM)&lt;/Q&gt;&lt;R&gt;1&lt;/R&gt;&lt;C&gt;1&lt;/C&gt;&lt;D xsi:type="xsd:double"&gt;1.5796661&lt;/D&gt;&lt;/FQL&gt;&lt;FQL&gt;&lt;Q&gt;UAE^PERCENT_CHANGE(FMA_EPS(+1,0,,,,"PORTAGG","MEAN"),FMA_EPS(+1,-3AM,,,,"PORTAGG","MEAN"))&lt;/Q&gt;&lt;R&gt;1&lt;/R&gt;&lt;C&gt;1&lt;/C&gt;&lt;D xsi:type="xsd:double"&gt;8.25910543519347&lt;/D&gt;&lt;/FQL&gt;&lt;FQL&gt;&lt;Q&gt;UAE^PERCENT_CHANGE(FMA_EPS(+1,0,,,,"PORTAGG","MEAN"),FMA_EPS(+1,-1AM,,,,"PORTAGG","MEAN"))&lt;/Q&gt;&lt;R&gt;1&lt;/R&gt;&lt;C&gt;1&lt;/C&gt;&lt;D xsi:type="xsd:double"&gt;6.33041327866846&lt;/D&gt;&lt;/FQL&gt;&lt;FQL&gt;&lt;Q&gt;UAE^FMA_PCT_ABOVE_MAVG(200,0,,,,"PORTAGG")&lt;/Q&gt;&lt;R&gt;1&lt;/R&gt;&lt;C&gt;1&lt;/C&gt;&lt;D xsi:type="xsd:double"&gt;37.8378378378378&lt;/D&gt;&lt;/FQL&gt;&lt;FQL&gt;&lt;Q&gt;TUR^FG_TOTAL_RETURNC(0,-12AM)&lt;/Q&gt;&lt;R&gt;1&lt;/R&gt;&lt;C&gt;1&lt;/C&gt;&lt;D xsi:type="xsd:double"&gt;15.244997&lt;/D&gt;&lt;/FQL&gt;&lt;FQL&gt;&lt;Q&gt;TUR^P_PRICE(0)/P_PRICE_LOW_PR(0,,,USD,,,"PRICE","INTRA","52W")-1&lt;/Q&gt;&lt;R&gt;1&lt;/R&gt;&lt;C&gt;1&lt;/C&gt;&lt;D xsi:type="xsd:double"&gt;0.30170226&lt;/D&gt;&lt;/FQL&gt;&lt;FQL&gt;&lt;Q&gt;TUR^P_PRICE(0)/P_PRICE_HIGH_PR(0,,,USD,,,"PRICE","INTRA","52W")&lt;/Q&gt;&lt;R&gt;1&lt;/R&gt;&lt;C&gt;1&lt;/C&gt;&lt;D xsi:type="xsd:double"&gt;0.9039236&lt;/D&gt;&lt;/FQL&gt;&lt;FQL&gt;&lt;Q&gt;TUR^FG_TOTAL_RETURNC(0,-6AM)&lt;/Q&gt;&lt;R&gt;1&lt;/R&gt;&lt;C&gt;1&lt;/C&gt;&lt;D xsi:type="xsd:double"&gt;-4.5190454&lt;/D&gt;&lt;/FQL&gt;&lt;FQL&gt;&lt;Q&gt;TUR^FG_TOTAL_RETURNC(0,-3AM)&lt;/Q&gt;&lt;R&gt;1&lt;/R&gt;&lt;C&gt;1&lt;/C&gt;&lt;D xsi:type="xsd:double"&gt;11.997498&lt;/D&gt;&lt;/FQL&gt;&lt;FQL&gt;&lt;Q&gt;TUR^FG_TOTAL_RETURNC(0,-1AM)&lt;/Q&gt;&lt;R&gt;1&lt;/R&gt;&lt;C&gt;1&lt;/C&gt;&lt;D xsi:type="xsd:double"&gt;-3.6461115&lt;/D&gt;&lt;/FQL&gt;&lt;FQL&gt;&lt;Q&gt;TUR^PERCENT_CHANGE(FMA_EPS(+1,0,,,,"PORTAGG","MEAN"),FMA_EPS(+1,-3AM,,,,"PORTAGG","MEAN"))&lt;/Q&gt;&lt;R&gt;1&lt;/R&gt;&lt;C&gt;1&lt;/C&gt;&lt;D xsi:type="xsd:double"&gt;-8.48024384295408&lt;/D&gt;&lt;/FQL&gt;&lt;FQL&gt;&lt;Q&gt;TUR^PERCENT_CHANGE(FMA_EPS(+1,0,,,,"PORTAGG","MEAN"),FMA_EPS(+1,-1AM,,,,"PORTAGG","MEAN"))&lt;/Q&gt;&lt;R&gt;1&lt;/R&gt;&lt;C&gt;1&lt;/C&gt;&lt;D xsi:type="xsd:double"&gt;-5.38902192228013&lt;/D&gt;&lt;/FQL&gt;&lt;FQL&gt;&lt;Q&gt;TUR^FMA_PCT_ABOVE_MAVG(200,0,,,,"PORTAGG")&lt;/Q&gt;&lt;R&gt;1&lt;/R&gt;&lt;C&gt;1&lt;/C&gt;&lt;D xsi:type="xsd:double"&gt;58.695652173913&lt;/D&gt;&lt;/FQL&gt;&lt;FQL&gt;&lt;Q&gt;SET-BKK^FG_TOTAL_RETURNC(0,-12AM)&lt;/Q&gt;&lt;R&gt;1&lt;/R&gt;&lt;C&gt;1&lt;/C&gt;&lt;D xsi:type="xsd:double"&gt;-14.441305&lt;/D&gt;&lt;/FQL&gt;&lt;FQL&gt;&lt;Q&gt;SET-BKK^P_PRICE(0)/P_PRICE_LOW_PR(0,,,USD,,,"PRICE","INTRA","52W")-1&lt;/Q&gt;&lt;R&gt;1&lt;/R&gt;&lt;C&gt;1&lt;/C&gt;&lt;D xsi:type="xsd:double"&gt;35.73087&lt;/D&gt;&lt;/FQL&gt;&lt;FQL&gt;&lt;Q&gt;SET-BKK^P_PRICE(0)/P_PRICE_HIGH_PR(0,,,USD,,,"PRICE","INTRA","52W")&lt;/Q&gt;&lt;R&gt;1&lt;/R&gt;&lt;C&gt;1&lt;/C&gt;&lt;D xsi:type="xsd:double"&gt;29.192087&lt;/D&gt;&lt;/FQL&gt;&lt;FQL&gt;&lt;Q&gt;SET-BKK^FG_TOTAL_RETURNC(0,-6AM)&lt;/Q&gt;&lt;R&gt;1&lt;/R&gt;&lt;C&gt;1&lt;/C&gt;&lt;D xsi:type="xsd:double"&gt;-6.3536882&lt;/D&gt;&lt;/FQL&gt;&lt;FQL&gt;&lt;Q&gt;SET-BKK^FG_TOTAL_RETURNC(0,-3AM)&lt;/Q&gt;&lt;R&gt;1&lt;/R&gt;&lt;C&gt;1&lt;/C&gt;&lt;D xsi:type="xsd:double"&gt;-2.677548&lt;/D&gt;&lt;/FQL&gt;&lt;FQL&gt;&lt;Q&gt;SET-BKK^FG_TOTAL_RETURNC(0,-1AM)&lt;/Q&gt;&lt;R&gt;1&lt;/R&gt;&lt;C&gt;1&lt;/C&gt;&lt;D xsi:type="xsd:double"&gt;0.530386&lt;/D&gt;&lt;/FQL&gt;&lt;FQL&gt;&lt;Q&gt;SET-BKK^PERCENT_CHANGE(FMA_EPS(+1,0,,,,"PORTAGG","MEAN"),FMA_EPS(+1,-3AM,,,,"PORTAGG","MEAN"))&lt;/Q&gt;&lt;R&gt;1&lt;/R&gt;&lt;C&gt;1&lt;/C&gt;&lt;D xsi:type="xsd:double"&gt;-2.81799983371842&lt;/D&gt;&lt;/FQL&gt;&lt;FQL&gt;&lt;Q&gt;SET-BKK^PERCENT_CHANGE(FMA_EPS(+1,0,,,,"PORTAGG","MEAN"),FMA_EPS(+1,-1AM,,,,"PORTAGG","MEAN"))&lt;/Q&gt;&lt;R&gt;1&lt;/R&gt;&lt;C&gt;1&lt;/C&gt;&lt;D xsi:type="xsd:double"&gt;-0.42490219279078&lt;/D&gt;&lt;/FQL&gt;&lt;FQL&gt;&lt;Q&gt;SET-BKK^FMA_PCT_ABOVE_MAVG(200,0,,,,"PORTAGG")&lt;/Q&gt;&lt;R&gt;1&lt;/R&gt;&lt;C&gt;1&lt;/C&gt;&lt;D xsi:type="xsd:double"&gt;32.4283559577677&lt;/D&gt;&lt;/FQL&gt;&lt;FQL&gt;&lt;Q&gt;QAT^FG_TOTAL_RETURNC(0,-12AM)&lt;/Q&gt;&lt;R&gt;1&lt;/R&gt;&lt;C&gt;1&lt;/C&gt;&lt;D xsi:type="xsd:double"&gt;0.950861&lt;/D&gt;&lt;/FQL&gt;&lt;FQL&gt;&lt;Q&gt;QAT^P_PRICE(0)/P_PRICE_LOW_PR(0,,,USD,,,"PRICE","INTRA","52W")-1&lt;/Q&gt;&lt;R&gt;1&lt;/R&gt;&lt;C&gt;1&lt;/C&gt;&lt;D xsi:type="xsd:double"&gt;0.12643671&lt;/D&gt;&lt;/FQL&gt;&lt;FQL&gt;&lt;Q&gt;QAT^P_PRICE(0)/P_PRICE_HIGH_PR(0,,,USD,,,"PRICE","INTRA","52W")&lt;/Q&gt;&lt;R&gt;1&lt;/R&gt;&lt;C&gt;1&lt;/C&gt;&lt;D xsi:type="xsd:double"&gt;0.9018405&lt;/D&gt;&lt;/FQL&gt;&lt;FQL&gt;&lt;Q&gt;QAT^FG_TOTAL_RETURNC(0,-6AM)&lt;/Q&gt;&lt;R&gt;1&lt;/R&gt;&lt;C&gt;1&lt;/C&gt;&lt;D xsi:type="xsd:double"&gt;0.62749386&lt;/D&gt;&lt;/FQL&gt;&lt;FQL&gt;&lt;Q&gt;QAT^FG_TOTAL_RETURNC(0,-3AM)&lt;/Q&gt;&lt;R&gt;1&lt;/R&gt;&lt;C&gt;1&lt;/C&gt;&lt;D xsi:type="xsd:double"&gt;-2.702701&lt;/D&gt;&lt;/FQL&gt;&lt;FQL&gt;&lt;Q&gt;QAT^FG_TOTAL_RETURNC(0,-1AM)&lt;/Q&gt;&lt;R&gt;1&lt;/R&gt;&lt;C&gt;1&lt;/C&gt;&lt;D xsi:type="xsd:double"&gt;-3.236425&lt;/D&gt;&lt;/FQL&gt;&lt;FQL&gt;&lt;Q&gt;QAT^PERCENT_CHANGE(FMA_EPS(+1,0,,,,"PORTAGG","MEAN"),FMA_EPS(+1,-3AM,,,,"PORTAGG","MEAN"))&lt;/Q&gt;&lt;R&gt;1&lt;/R&gt;&lt;C&gt;1&lt;/C&gt;&lt;D xsi:type="xsd:double"&gt;2.20901083505781&lt;/D&gt;&lt;/FQL&gt;&lt;FQL&gt;&lt;Q&gt;QAT^PERCENT_CHANGE(FMA_EPS(+1,0,,,,"PORTAGG","MEAN"),FMA_EPS(+1,-1AM,,,,"PORTAGG","MEAN"))&lt;/Q&gt;&lt;R&gt;1&lt;/R&gt;&lt;C&gt;1&lt;/C&gt;&lt;D xsi:type="xsd:double"&gt;0.258467624492183&lt;/D&gt;&lt;/FQL&gt;&lt;FQL&gt;&lt;Q&gt;QAT^FMA_PCT_ABOVE_MAVG(200,0,,,,"PORTAGG")&lt;/Q&gt;&lt;R&gt;1&lt;/R&gt;&lt;C&gt;1&lt;/C&gt;&lt;D xsi:type="xsd:double"&gt;23.5294117647059&lt;/D&gt;&lt;/FQL&gt;&lt;FQL&gt;&lt;Q&gt;MCHI^FG_TOTAL_RETURNC(0,-12AM)&lt;/Q&gt;&lt;R&gt;1&lt;/R&gt;&lt;C&gt;1&lt;/C&gt;&lt;D xsi:type="xsd:double"&gt;-17.172485&lt;/D&gt;&lt;/FQL&gt;&lt;FQL&gt;&lt;Q&gt;MCHI^P_PRICE(0)/P_PRICE_LOW_PR(0,,,USD,,,"PRICE","INTRA","52W")-1&lt;/Q&gt;&lt;R&gt;1&lt;/R&gt;&lt;C&gt;1&lt;/C&gt;&lt;D xsi:type="xsd:double"&gt;0.11663854&lt;/D&gt;&lt;/FQL&gt;&lt;FQL&gt;&lt;Q&gt;MCHI^P_PRICE(0)/P_PRICE_HIGH_PR(0,,,USD,,,"PRICE","INTRA","52W")&lt;/Q&gt;&lt;R&gt;1&lt;/R&gt;&lt;C&gt;1&lt;/C&gt;&lt;D xsi:type="xsd:double"&gt;0.785799&lt;/D&gt;&lt;/FQL&gt;&lt;FQL&gt;&lt;Q&gt;MCHI^FG_TOTAL_RETURNC(0,-6AM)&lt;/Q&gt;&lt;R&gt;1&lt;/R&gt;&lt;C&gt;1&lt;/C&gt;&lt;D xsi:type="xsd:double"&gt;-5.178028&lt;/D&gt;&lt;/FQL&gt;&lt;FQL&gt;&lt;Q&gt;MCHI^FG_TOTAL_RETURNC(0,-3AM)&lt;/Q&gt;&lt;R&gt;1&lt;/R&gt;&lt;C&gt;1&lt;/C&gt;&lt;D xsi:type="xsd:double"&gt;-1.8042505&lt;/D&gt;&lt;/FQL&gt;&lt;FQL&gt;&lt;Q&gt;MCHI^FG_TOTAL_RETURNC(0,-1AM)&lt;/Q&gt;&lt;R&gt;1&lt;/R&gt;&lt;C&gt;1&lt;/C&gt;&lt;D xsi:type="xsd:double"&gt;2.1074295&lt;/D&gt;&lt;/FQL&gt;&lt;FQL&gt;&lt;Q&gt;MCHI^PERCENT_CHANGE(FMA_EPS(+1,0,,,,"PORTAGG","MEAN"),FMA_EPS(+1,-3AM,,,,"PORTAGG","MEAN"))&lt;/Q&gt;&lt;R&gt;1&lt;/R&gt;&lt;C&gt;1&lt;/C&gt;&lt;D xsi:type="xsd:double"&gt;-3.47499348768838&lt;/D&gt;&lt;/FQL&gt;&lt;FQL&gt;&lt;Q&gt;MCHI^PERCENT_CHANGE(FMA_EPS(+1,0,,,,"PORTAGG","MEAN"),FMA_EPS(+1,-1AM,,,,"PORTAGG","MEAN"))&lt;/Q&gt;&lt;R&gt;1&lt;/R&gt;&lt;C&gt;1&lt;/C&gt;&lt;D xsi:type="xsd:double"&gt;0.227202539920911&lt;/D&gt;&lt;/FQL&gt;&lt;FQL&gt;&lt;Q&gt;MCHI^FMA_PCT_ABOVE_MAVG(200,0,,,,"PORTAGG")&lt;/Q&gt;&lt;R&gt;1&lt;/R&gt;&lt;C&gt;1&lt;/C&gt;&lt;D xsi:type="xsd:double"&gt;37.7272727272727&lt;/D&gt;&lt;/FQL&gt;&lt;FQL&gt;&lt;Q&gt;INDA^FG_TOTAL_RETURNC(0,-12AM)&lt;/Q&gt;&lt;R&gt;1&lt;/R&gt;&lt;C&gt;1&lt;/C&gt;&lt;D xsi:type="xsd:double"&gt;34.603096&lt;/D&gt;&lt;/FQL&gt;&lt;FQL&gt;&lt;Q&gt;INDA^P_PRICE(0)/P_PRICE_LOW_PR(0,,,USD,,,"PRICE","INTRA","52W")-1&lt;/Q&gt;&lt;R&gt;1&lt;/R&gt;&lt;C&gt;1&lt;/C&gt;&lt;D xsi:type="xsd:double"&gt;0.33791494&lt;/D&gt;&lt;/FQL&gt;&lt;FQL&gt;&lt;Q&gt;INDA^P_PRICE(0)/P_PRICE_HIGH_PR(0,,,USD,,,"PRICE","INTRA","52W")&lt;/Q&gt;&lt;R&gt;1&lt;/R&gt;&lt;C&gt;1&lt;/C&gt;&lt;D xsi:type="xsd:double"&gt;0.9836034&lt;/D&gt;&lt;/FQL&gt;&lt;FQL&gt;&lt;Q&gt;INDA^FG_TOTAL_RETURNC(0,-6AM)&lt;/Q&gt;&lt;R&gt;1&lt;/R&gt;&lt;C&gt;1&lt;/C&gt;&lt;D xsi:type="xsd:double"&gt;16.587566&lt;/D&gt;&lt;/FQL&gt;&lt;FQL&gt;&lt;Q&gt;INDA^FG_TOTAL_RETURNC(0,-3AM)&lt;/Q&gt;&lt;R&gt;1&lt;/R&gt;&lt;C&gt;1&lt;/C&gt;&lt;D xsi:type="xsd:double"&gt;5.242753&lt;/D&gt;&lt;/FQL&gt;&lt;FQL&gt;&lt;Q&gt;INDA^FG_TOTAL_RETURNC(0,-1AM)&lt;/Q&gt;&lt;R&gt;1&lt;/R&gt;&lt;C&gt;1&lt;/C&gt;&lt;D xsi:type="xsd:double"&gt;1.037991&lt;/D&gt;&lt;/FQL&gt;&lt;FQL&gt;&lt;Q&gt;INDA^PERCENT_CHANGE(FMA_EPS(+1,0,,,,"PORTAGG","MEAN"),FMA_EPS(+1,-3AM,,,,"PORTAGG","MEAN"))&lt;/Q&gt;&lt;R&gt;1&lt;/R&gt;&lt;C&gt;1&lt;/C&gt;&lt;D xsi:type="xsd:double"&gt;0.154970924651963&lt;/D&gt;&lt;/FQL&gt;&lt;FQL&gt;&lt;Q&gt;INDA^PERCENT_CHANGE(FMA_EPS(+1,0,,,,"PORTAGG","MEAN"),FMA_EPS(+1,-1AM,,,,"PORTAGG","MEAN"))&lt;/Q&gt;&lt;R&gt;1&lt;/R&gt;&lt;C&gt;1&lt;/C&gt;&lt;D xsi:type="xsd:double"&gt;-0.186717324439634&lt;/D&gt;&lt;/FQL&gt;&lt;FQL&gt;&lt;Q&gt;INDA^FMA_PCT_ABOVE_MAVG(200,0,,,,"PORTAGG")&lt;/Q&gt;&lt;R&gt;1&lt;/R&gt;&lt;C&gt;1&lt;/C&gt;&lt;D xsi:type="xsd:double"&gt;78.6764705882353&lt;/D&gt;&lt;/FQL&gt;&lt;FQL&gt;&lt;Q&gt;GREK^FG_TOTAL_RETURNC(0,-12AM)&lt;/Q&gt;&lt;R&gt;1&lt;/R&gt;&lt;C&gt;1&lt;/C&gt;&lt;D xsi:type="xsd:double"&gt;38.6709&lt;/D&gt;&lt;/FQL&gt;&lt;FQL&gt;&lt;Q&gt;GREK^P_PRICE(0)/P_PRICE_LOW_PR(0,,,USD,,,"PRICE","INTRA","52W")-1&lt;/Q&gt;&lt;R&gt;1&lt;/R&gt;&lt;C&gt;1&lt;/C&gt;&lt;D xsi:type="xsd:double"&gt;0.35260308&lt;/D&gt;&lt;/FQL&gt;&lt;FQL&gt;&lt;Q&gt;GREK^P_PRICE(0)/P_PRICE_HIGH_PR(0,,,USD,,,"PRICE","INTRA","52W")&lt;/Q&gt;&lt;R&gt;1&lt;/R&gt;&lt;C&gt;1&lt;/C&gt;&lt;D xsi:type="xsd:double"&gt;0.9720602&lt;/D&gt;&lt;/FQL&gt;&lt;FQL&gt;&lt;Q&gt;GREK^FG_TOTAL_RETURNC(0,-6AM)&lt;/Q&gt;&lt;R&gt;1&lt;/R&gt;&lt;C&gt;1&lt;/C&gt;&lt;D xsi:type="xsd:double"&gt;23.661636&lt;/D&gt;&lt;/FQL&gt;&lt;FQL&gt;&lt;Q&gt;GREK^FG_TOTAL_RETURNC(0,-3AM)&lt;/Q&gt;&lt;R&gt;1&lt;/R&gt;&lt;C&gt;1&lt;/C&gt;&lt;D xsi:type="xsd:double"&gt;7.989204&lt;/D&gt;&lt;/FQL&gt;&lt;FQL&gt;&lt;Q&gt;GREK^FG_TOTAL_RETURNC(0,-1AM)&lt;/Q&gt;&lt;R&gt;1&lt;/R&gt;&lt;C&gt;1&lt;/C&gt;&lt;D xsi:type="xsd:double"&gt;-0.024992228&lt;/D&gt;&lt;/FQL&gt;&lt;FQL&gt;&lt;Q&gt;GREK^PERCENT_CHANGE(FMA_EPS(+1,0,,,,"PORTAGG","MEAN"),FMA_EPS(+1,-3AM,,,,"PORTAGG","MEAN"))&lt;/Q&gt;&lt;R&gt;1&lt;/R&gt;&lt;C&gt;1&lt;/C&gt;&lt;D xsi:type="xsd:double"&gt;2.05574684021007&lt;/D&gt;&lt;/FQL&gt;&lt;FQL&gt;&lt;Q&gt;GREK^PERCENT_CHANGE(FMA_EPS(+1,0,,,,"PORTAGG","MEAN"),FMA_EPS(+1,-1AM,,,,"PORTAGG","MEAN"))&lt;/Q&gt;&lt;R&gt;1&lt;/R&gt;&lt;C&gt;1&lt;/C&gt;&lt;D xsi:type="xsd:double"&gt;0.946842470848237&lt;/D&gt;&lt;/FQL&gt;&lt;FQL&gt;&lt;Q&gt;GREK^FMA_PCT_ABOVE_MAVG(200,0,,,,"PORTAGG")&lt;/Q&gt;&lt;R&gt;1&lt;/R&gt;&lt;C&gt;1&lt;/C&gt;&lt;D xsi:type="xsd:double"&gt;82.7586206896552&lt;/D&gt;&lt;/FQL&gt;&lt;FQL&gt;&lt;Q&gt;EZA^FG_TOTAL_RETURNC(0,-12AM)&lt;/Q&gt;&lt;R&gt;1&lt;/R&gt;&lt;C&gt;1&lt;/C&gt;&lt;D xsi:type="xsd:double"&gt;-3.9355814&lt;/D&gt;&lt;/FQL&gt;&lt;FQL&gt;&lt;Q&gt;EZA^P_PRICE(0)/P_PRICE_LOW_PR(0,,,USD,,,"PRICE","INTRA","52W")-1&lt;/Q&gt;&lt;R&gt;1&lt;/R&gt;&lt;C&gt;1&lt;/C&gt;&lt;D xsi:type="xsd:double"&gt;0.095357895&lt;/D&gt;&lt;/FQL&gt;&lt;FQL&gt;&lt;Q&gt;EZA^P_PRICE(0)/P_PRICE_HIGH_PR(0,,,USD,,,"PRICE","INTRA","52W")&lt;/Q&gt;&lt;R&gt;1&lt;/R&gt;&lt;C&gt;1&lt;/C&gt;&lt;D xsi:type="xsd:double"&gt;0.8699611&lt;/D&gt;&lt;/FQL&gt;&lt;FQL&gt;&lt;Q&gt;EZA^FG_TOTAL_RETURNC(0,-6AM)&lt;/Q&gt;&lt;R&gt;1&lt;/R&gt;&lt;C&gt;1&lt;/C&gt;&lt;D xsi:type="xsd:double"&gt;4.8621774&lt;/D&gt;&lt;/FQL&gt;&lt;FQL&gt;&lt;Q&gt;EZA^FG_TOTAL_RETURNC(0,-3AM)&lt;/Q&gt;&lt;R&gt;1&lt;/R&gt;&lt;C&gt;1&lt;/C&gt;&lt;D xsi:type="xsd:double"&gt;-4.323399&lt;/D&gt;&lt;/FQL&gt;&lt;FQL&gt;&lt;Q&gt;EZA^FG_TOTAL_RETURNC(0,-1AM)&lt;/Q&gt;&lt;R&gt;1&lt;/R&gt;&lt;C&gt;1&lt;/C&gt;&lt;D xsi:type="xsd:double"&gt;6.1517477&lt;/D&gt;&lt;/FQL&gt;&lt;FQL&gt;&lt;Q&gt;EZA^PERCENT_CHANGE(FMA_EPS(+1,0,,,,"PORTAGG","MEAN"),FMA_EPS(+1,-3AM,,,,"PORTAGG","MEAN"))&lt;/Q&gt;&lt;R&gt;1&lt;/R&gt;&lt;C&gt;1&lt;/C&gt;&lt;D xsi:type="xsd:double"&gt;-1.7605990777652&lt;/D&gt;&lt;/FQL&gt;&lt;FQL&gt;&lt;Q&gt;EZA^PERCENT_CHANGE(FMA_EPS(+1,0,,,,"PORTAGG","MEAN"),FMA_EPS(+1,-1AM,,,,"PORTAGG","MEAN"))&lt;/Q&gt;&lt;R&gt;1&lt;/R&gt;&lt;C&gt;1&lt;/C&gt;&lt;D xsi:type="xsd:double"&gt;2.93664430160335&lt;/D&gt;&lt;/FQL&gt;&lt;FQL&gt;&lt;Q&gt;EZA^FMA_PCT_ABOVE_MAVG(200,0,,,,"PORTAGG")&lt;/Q&gt;&lt;R&gt;1&lt;/R&gt;&lt;C&gt;1&lt;/C&gt;&lt;D xsi:type="xsd:double"&gt;42.4242424242424&lt;/D&gt;&lt;/FQL&gt;&lt;FQL&gt;&lt;Q&gt;EWZ^FG_TOTAL_RETURNC(0,-12AM)&lt;/Q&gt;&lt;R&gt;1&lt;/R&gt;&lt;C&gt;1&lt;/C&gt;&lt;D xsi:type="xsd:double"&gt;28.996658&lt;/D&gt;&lt;/FQL&gt;&lt;FQL&gt;&lt;Q&gt;EWZ^P_PRICE(0)/P_PRICE_LOW_PR(0,,,USD,,,"PRICE","INTRA","52W")-1&lt;/Q&gt;&lt;R&gt;1&lt;/R&gt;&lt;C&gt;1&lt;/C&gt;&lt;D xsi:type="xsd:double"&gt;0.22362697&lt;/D&gt;&lt;/FQL&gt;&lt;FQL&gt;&lt;Q&gt;EWZ^P_PRICE(0)/P_PRICE_HIGH_PR(0,,,USD,,,"PRICE","INTRA","52W")&lt;/Q&gt;&lt;R&gt;1&lt;/R&gt;&lt;C&gt;1&lt;/C&gt;&lt;D xsi:type="xsd:double"&gt;0.9071068&lt;/D&gt;&lt;/FQL&gt;&lt;FQL&gt;&lt;Q&gt;EWZ^FG_TOTAL_RETURNC(0,-6AM)&lt;/Q&gt;&lt;R&gt;1&lt;/R&gt;&lt;C&gt;1&lt;/C&gt;&lt;D xsi:type="xsd:double"&gt;10.281717&lt;/D&gt;&lt;/FQL&gt;&lt;FQL&gt;&lt;Q&gt;EWZ^FG_TOTAL_RETURNC(0,-3AM)&lt;/Q&gt;&lt;R&gt;1&lt;/R&gt;&lt;C&gt;1&lt;/C&gt;&lt;D xsi:type="xsd:double"&gt;-7.6616406&lt;/D&gt;&lt;/FQL&gt;&lt;FQL&gt;&lt;Q&gt;EWZ^FG_TOTAL_RETURNC(0,-1AM)&lt;/Q&gt;&lt;R&gt;1&lt;/R&gt;&lt;C&gt;1&lt;/C&gt;&lt;D xsi:type="xsd:double"&gt;-2.7886093&lt;/D&gt;&lt;/FQL&gt;&lt;FQL&gt;&lt;Q&gt;EWZ^PERCENT_CHANGE(FMA_EPS(+1,0,,,,"PORTAGG","MEAN"),FMA_EPS(+1,-3AM,,,,"PORTAGG","MEAN"))&lt;/Q&gt;&lt;R&gt;1&lt;/R&gt;&lt;C&gt;1&lt;/C&gt;&lt;D xsi:type="xsd:double"&gt;-5.14750494012328&lt;/D&gt;&lt;/FQL&gt;&lt;FQL&gt;&lt;Q&gt;EWZ^PERCENT_CHANGE(FMA_EPS(+1,0,,,,"PORTAGG","MEAN"),FMA_EPS(+1,-1AM,,,,"PORTAGG","MEAN"))&lt;/Q&gt;&lt;R&gt;1&lt;/R&gt;&lt;C&gt;1&lt;/C&gt;&lt;D xsi:type="xsd:double"&gt;0.190334410623609&lt;/D&gt;&lt;/FQL&gt;&lt;FQL&gt;&lt;Q&gt;EWZ^FMA_PCT_ABOVE_MAVG(200,0,,,,"PORTAGG")&lt;/Q&gt;&lt;R&gt;1&lt;/R&gt;&lt;C&gt;1&lt;/C&gt;&lt;D xsi:type="xsd:double"&gt;56&lt;/D&gt;&lt;/FQL&gt;&lt;FQL&gt;&lt;Q&gt;EWY^FG_TOTAL_RETURNC(0,-12AM)&lt;/Q&gt;&lt;R&gt;1&lt;/R&gt;&lt;C&gt;1&lt;/C&gt;&lt;D xsi:type="xsd:double"&gt;14.718283&lt;/D&gt;&lt;/FQL&gt;&lt;FQL&gt;&lt;Q&gt;EWY^P_PRICE(0)/P_PRICE_LOW_PR(0,,,USD,,,"PRICE","INTRA","52W")-1&lt;/Q&gt;&lt;R&gt;1&lt;/R&gt;&lt;C&gt;1&lt;/C&gt;&lt;D xsi:type="xsd:double"&gt;0.23160207&lt;/D&gt;&lt;/FQL&gt;&lt;FQL&gt;&lt;Q&gt;EWY^P_PRICE(0)/P_PRICE_HIGH_PR(0,,,USD,,,"PRICE","INTRA","52W")&lt;/Q&gt;&lt;R&gt;1&lt;/R&gt;&lt;C&gt;1&lt;/C&gt;&lt;D xsi:type="xsd:double"&gt;0.98401767&lt;/D&gt;&lt;/FQL&gt;&lt;FQL&gt;&lt;Q&gt;EWY^FG_TOTAL_RETURNC(0,-6AM)&lt;/Q&gt;&lt;R&gt;1&lt;/R&gt;&lt;C&gt;1&lt;/C&gt;&lt;D xsi:type="xsd:double"&gt;16.189278&lt;/D&gt;&lt;/FQL&gt;&lt;FQL&gt;&lt;Q&gt;EWY^FG_TOTAL_RETURNC(0,-3AM)&lt;/Q&gt;&lt;R&gt;1&lt;/R&gt;&lt;C&gt;1&lt;/C&gt;&lt;D xsi:type="xsd:double"&gt;1.7126322&lt;/D&gt;&lt;/FQL&gt;&lt;FQL&gt;&lt;Q&gt;EWY^FG_TOTAL_RETURNC(0,-1AM)&lt;/Q&gt;&lt;R&gt;1&lt;/R&gt;&lt;C&gt;1&lt;/C&gt;&lt;D xsi:type="xsd:double"&gt;4.6141863&lt;/D&gt;&lt;/FQL&gt;&lt;FQL&gt;&lt;Q&gt;EWY^PERCENT_CHANGE(FMA_EPS(+1,0,,,,"PORTAGG","MEAN"),FMA_EPS(+1,-3AM,,,,"PORTAGG","MEAN"))&lt;/Q&gt;&lt;R&gt;1&lt;/R&gt;&lt;C&gt;1&lt;/C&gt;&lt;D xsi:type="xsd:double"&gt;-5.89344997404951&lt;/D&gt;&lt;/FQL&gt;&lt;FQL&gt;&lt;Q&gt;EWY^PERCENT_CHANGE(FMA_EPS(+1,0,,,,"PORTAGG","MEAN"),FMA_EPS(+1,-1AM,,,,"PORTAGG","MEAN"))&lt;/Q&gt;&lt;R&gt;1&lt;/R&gt;&lt;C&gt;1&lt;/C&gt;&lt;D xsi:type="xsd:double"&gt;-0.0942829516321085&lt;/D&gt;&lt;/FQL&gt;&lt;FQL&gt;&lt;Q&gt;EWY^FMA_PCT_ABOVE_MAVG(200,0,,,,"PORTAGG")&lt;/Q&gt;&lt;R&gt;1&lt;/R&gt;&lt;C&gt;1&lt;/C&gt;&lt;D xsi:type="xsd:double"&gt;64&lt;/D&gt;&lt;/FQL&gt;&lt;FQL&gt;&lt;Q&gt;EWW^FG_TOTAL_RETURNC(0,-12AM)&lt;/Q&gt;&lt;R&gt;1&lt;/R&gt;&lt;C&gt;1&lt;/C&gt;&lt;D xsi:type="xsd:double"&gt;21.530067&lt;/D&gt;&lt;/FQL&gt;&lt;FQL&gt;&lt;Q&gt;EWW^P_PRICE(0)/P_PRICE_LOW_PR(0,,,USD,,,"PRICE","INTRA","52W")-1&lt;/Q&gt;&lt;R&gt;1&lt;/R&gt;&lt;C&gt;1&lt;/C&gt;&lt;D xsi:type="xsd:double"&gt;0.32194543&lt;/D&gt;&lt;/FQL&gt;&lt;FQL&gt;&lt;Q&gt;EWW^P_PRICE(0)/P_PRICE_HIGH_PR(0,,,USD,,,"PRICE","INTRA","52W")&lt;/Q&gt;&lt;R&gt;1&lt;/R&gt;&lt;C&gt;1&lt;/C&gt;&lt;D xsi:type="xsd:double"&gt;0.9941193&lt;/D&gt;&lt;/FQL&gt;&lt;FQL&gt;&lt;Q&gt;EWW^FG_TOTAL_RETURNC(0,-6AM)&lt;/Q&gt;&lt;R&gt;1&lt;/R&gt;&lt;C&gt;1&lt;/C&gt;&lt;D xsi:type="xsd:double"&gt;20.368885&lt;/D&gt;&lt;/FQL&gt;&lt;FQL&gt;&lt;Q&gt;EWW^FG_TOTAL_RETURNC(0,-3AM)&lt;/Q&gt;&lt;R&gt;1&lt;/R&gt;&lt;C&gt;1&lt;/C&gt;&lt;D xsi:type="xsd:double"&gt;1.9864559&lt;/D&gt;&lt;/FQL&gt;&lt;FQL&gt;&lt;Q&gt;EWW^FG_TOTAL_RETURNC(0,-1AM)&lt;/Q&gt;&lt;R&gt;1&lt;/R&gt;&lt;C&gt;1&lt;/C&gt;&lt;D xsi:type="xsd:double"&gt;6.8115234&lt;/D&gt;&lt;/FQL&gt;&lt;FQL&gt;&lt;Q&gt;EWW^PERCENT_CHANGE(FMA_EPS(+1,0,,,,"PORTAGG","MEAN"),FMA_EPS(+1,-3AM,,,,"PORTAGG","MEAN"))&lt;/Q&gt;&lt;R&gt;1&lt;/R&gt;&lt;C&gt;1&lt;/C&gt;&lt;D xsi:type="xsd:double"&gt;1.00377429134324&lt;/D&gt;&lt;/FQL&gt;&lt;FQL&gt;&lt;Q&gt;EWW^PERCENT_CHANGE(FMA_EPS(+1,0,,,,"PORTAGG","MEAN"),FMA_EPS(+1,-1AM,,,,"PORTAGG","MEAN"))&lt;/Q&gt;&lt;R&gt;1&lt;/R&gt;&lt;C&gt;1&lt;/C&gt;&lt;D xsi:type="xsd:double"&gt;3.27552483906001&lt;/D&gt;&lt;/FQL&gt;&lt;FQL&gt;&lt;Q&gt;EWW^FMA_PCT_ABOVE_MAVG(200,0,,,,"PORTAGG")&lt;/Q&gt;&lt;R&gt;1&lt;/R&gt;&lt;C&gt;1&lt;/C&gt;&lt;D xsi:type="xsd:double"&gt;68.1818181818182&lt;/D&gt;&lt;/FQL&gt;&lt;FQL&gt;&lt;Q&gt;EWT^FG_TOTAL_RETURNC(0,-12AM)&lt;/Q&gt;&lt;R&gt;1&lt;/R&gt;&lt;C&gt;1&lt;/C&gt;&lt;D xsi:type="xsd:double"&gt;21.863413&lt;/D&gt;&lt;/FQL&gt;&lt;FQL&gt;&lt;Q&gt;EWT^P_PRICE(0)/P_PRICE_LOW_PR(0,,,USD,,,"PRICE","INTRA","52W")-1&lt;/Q&gt;&lt;R&gt;1&lt;/R&gt;&lt;C&gt;1&lt;/C&gt;&lt;D xsi:type="xsd:double"&gt;0.1556083&lt;/D&gt;&lt;/FQL&gt;&lt;FQL&gt;&lt;Q&gt;EWT^P_PRICE(0)/P_PRICE_HIGH_PR(0,,,USD,,,"PRICE","INTRA","52W")&lt;/Q&gt;&lt;R&gt;1&lt;/R&gt;&lt;C&gt;1&lt;/C&gt;&lt;D xsi:type="xsd:double"&gt;0.9699144&lt;/D&gt;&lt;/FQL&gt;&lt;FQL&gt;&lt;Q&gt;EWT^FG_TOTAL_RETURNC(0,-6AM)&lt;/Q&gt;&lt;R&gt;1&lt;/R&gt;&lt;C&gt;1&lt;/C&gt;&lt;D xsi:type="xsd:double"&gt;22.598516&lt;/D&gt;&lt;/FQL&gt;&lt;FQL&gt;&lt;Q&gt;EWT^FG_TOTAL_RETURNC(0,-3AM)&lt;/Q&gt;&lt;R&gt;1&lt;/R&gt;&lt;C&gt;1&lt;/C&gt;&lt;D xsi:type="xsd:double"&gt;5.7571173&lt;/D&gt;&lt;/FQL&gt;&lt;FQL&gt;&lt;Q&gt;EWT^FG_TOTAL_RETURNC(0,-1AM)&lt;/Q&gt;&lt;R&gt;1&lt;/R&gt;&lt;C&gt;1&lt;/C&gt;&lt;D xsi:type="xsd:double"&gt;6.149149&lt;/D&gt;&lt;/FQL&gt;&lt;FQL&gt;&lt;Q&gt;EWT^PERCENT_CHANGE(FMA_EPS(+1,0,,,,"PORTAGG","MEAN"),FMA_EPS(+1,-3AM,,,,"PORTAGG","MEAN"))&lt;/Q&gt;&lt;R&gt;1&lt;/R&gt;&lt;C&gt;1&lt;/C&gt;&lt;D xsi:type="xsd:double"&gt;-5.0845776872&lt;/D&gt;&lt;/FQL&gt;&lt;FQL&gt;&lt;Q&gt;EWT^PERCENT_CHANGE(FMA_EPS(+1,0,,,,"PORTAGG","MEAN"),FMA_EPS(+1,-1AM,,,,"PORTAGG","MEAN"))&lt;/Q&gt;&lt;R&gt;1&lt;/R&gt;&lt;C&gt;1&lt;/C&gt;&lt;D xsi:type="xsd:double"&gt;-1.12561137002309&lt;/D&gt;&lt;/FQL&gt;&lt;FQL&gt;&lt;Q&gt;EWT^FMA_PCT_ABOVE_MAVG(200,0,,,,"PORTAGG")&lt;/Q&gt;&lt;R&gt;1&lt;/R&gt;&lt;C&gt;1&lt;/C&gt;&lt;D xsi:type="xsd:double"&gt;66.6666666666667&lt;/D&gt;&lt;/FQL&gt;&lt;FQL&gt;&lt;Q&gt;EWM^FG_TOTAL_RETURNC(0,-12AM)&lt;/Q&gt;&lt;R&gt;1&lt;/R&gt;&lt;C&gt;1&lt;/C&gt;&lt;D xsi:type="xsd:double"&gt;2.5262594&lt;/D&gt;&lt;/FQL&gt;&lt;FQL&gt;&lt;Q&gt;EWM^P_PRICE(0)/P_PRICE_LOW_PR(0,,,USD,,,"PRICE","INTRA","52W")-1&lt;/Q&gt;&lt;R&gt;1&lt;/R&gt;&lt;C&gt;1&lt;/C&gt;&lt;D xsi:type="xsd:double"&gt;0.09828627&lt;/D&gt;&lt;/FQL&gt;&lt;FQL&gt;&lt;Q&gt;EWM^P_PRICE(0)/P_PRICE_HIGH_PR(0,,,USD,,,"PRICE","INTRA","52W")&lt;/Q&gt;&lt;R&gt;1&lt;/R&gt;&lt;C&gt;1&lt;/C&gt;&lt;D xsi:type="xsd:double"&gt;0.9662972&lt;/D&gt;&lt;/FQL&gt;&lt;FQL&gt;&lt;Q&gt;EWM^FG_TOTAL_RETURNC(0,-6AM)&lt;/Q&gt;&lt;R&gt;1&lt;/R&gt;&lt;C&gt;1&lt;/C&gt;&lt;D xsi:type="xsd:double"&gt;6.406629&lt;/D&gt;&lt;/FQL&gt;&lt;FQL&gt;&lt;Q&gt;EWM^FG_TOTAL_RETURNC(0,-3AM)&lt;/Q&gt;&lt;R&gt;1&lt;/R&gt;&lt;C&gt;1&lt;/C&gt;&lt;D xsi:type="xsd:double"&gt;2.7345657&lt;/D&gt;&lt;/FQL&gt;&lt;FQL&gt;&lt;Q&gt;EWM^FG_TOTAL_RETURNC(0,-1AM)&lt;/Q&gt;&lt;R&gt;1&lt;/R&gt;&lt;C&gt;1&lt;/C&gt;&lt;D xsi:type="xsd:double"&gt;1.1137009&lt;/D&gt;&lt;/FQL&gt;&lt;FQL&gt;&lt;Q&gt;EWM^PERCENT_CHANGE(FMA_EPS(+1,0,,,,"PORTAGG","MEAN"),FMA_EPS(+1,-3AM,,,,"PORTAGG","MEAN"))&lt;/Q&gt;&lt;R&gt;1&lt;/R&gt;&lt;C&gt;1&lt;/C&gt;&lt;D xsi:type="xsd:double"&gt;-0.520779498383866&lt;/D&gt;&lt;/FQL&gt;&lt;FQL&gt;&lt;Q&gt;EWM^PERCENT_CHANGE(FMA_EPS(+1,0,,,,"PORTAGG","MEAN"),FMA_EPS(+1,-1AM,,,,"PORTAGG","MEAN"))&lt;/Q&gt;&lt;R&gt;1&lt;/R&gt;&lt;C&gt;1&lt;/C&gt;&lt;D xsi:type="xsd:double"&gt;3.46557194538797&lt;/D&gt;&lt;/FQL&gt;&lt;FQL&gt;&lt;Q&gt;EWM^FMA_PCT_ABOVE_MAVG(200,0,,,,"PORTAGG")&lt;/Q&gt;&lt;R&gt;1&lt;/R&gt;&lt;C&gt;1&lt;/C&gt;&lt;D xsi:type="xsd:double"&gt;69.6969696969697&lt;/D&gt;&lt;/FQL&gt;&lt;FQL&gt;&lt;Q&gt;EPU^FG_TOTAL_RETURNC(0,-12AM)&lt;/Q&gt;&lt;R&gt;1&lt;/R&gt;&lt;C&gt;1&lt;/C&gt;&lt;D xsi:type="xsd:double"&gt;36.435722&lt;/D&gt;&lt;/FQL&gt;&lt;FQL&gt;&lt;Q&gt;EPU^P_PRICE(0)/P_PRICE_LOW_PR(0,,,USD,,,"PRICE","INTRA","52W")-1&lt;/Q&gt;&lt;R&gt;1&lt;/R&gt;&lt;C&gt;1&lt;/C&gt;&lt;D xsi:type="xsd:double"&gt;0.371979&lt;/D&gt;&lt;/FQL&gt;&lt;FQL&gt;&lt;Q&gt;EPU^P_PRICE(0)/P_PRICE_HIGH_PR(0,,,USD,,,"PRICE","INTRA","52W")&lt;/Q&gt;&lt;R&gt;1&lt;/R&gt;&lt;C&gt;1&lt;/C&gt;&lt;D xsi:type="xsd:double"&gt;0.9869009&lt;/D&gt;&lt;/FQL&gt;&lt;FQL&gt;&lt;Q&gt;EPU^FG_TOTAL_RETURNC(0,-6AM)&lt;/Q&gt;&lt;R&gt;1&lt;/R&gt;&lt;C&gt;1&lt;/C&gt;&lt;D xsi:type="xsd:double"&gt;33.615135&lt;/D&gt;&lt;/FQL&gt;&lt;FQL&gt;&lt;Q&gt;EPU^FG_TOTAL_RETURNC(0,-3AM)&lt;/Q&gt;&lt;R&gt;1&lt;/R&gt;&lt;C&gt;1&lt;/C&gt;&lt;D xsi:type="xsd:double"&gt;13.404739&lt;/D&gt;&lt;/FQL&gt;&lt;FQL&gt;&lt;Q&gt;EPU^FG_TOTAL_RETURNC(0,-1AM)&lt;/Q&gt;&lt;R&gt;1&lt;/R&gt;&lt;C&gt;1&lt;/C&gt;&lt;D xsi:type="xsd:double"&gt;12.814867&lt;/D&gt;&lt;/FQL&gt;&lt;FQL&gt;&lt;Q&gt;EPU^PERCENT_CHANGE(FMA_EPS(+1,0,,,,"PORTAGG","MEAN"),FMA_EPS(+1,-3AM,,,,"PORTAGG","MEAN"))&lt;/Q&gt;&lt;R&gt;1&lt;/R&gt;&lt;C&gt;1&lt;/C&gt;&lt;D xsi:type="xsd:double"&gt;0.00375875682334842&lt;/D&gt;&lt;/FQL&gt;&lt;FQL&gt;&lt;Q&gt;EPU^PERCENT_CHANGE(FMA_EPS(+1,0,,,,"PORTAGG","MEAN"),FMA_EPS(+1,-1AM,,,,"PORTAGG","MEAN"))&lt;/Q&gt;&lt;R&gt;1&lt;/R&gt;&lt;C&gt;1&lt;/C&gt;&lt;D xsi:type="xsd:double"&gt;0.128154331995742&lt;/D&gt;&lt;/FQL&gt;&lt;FQL&gt;&lt;Q&gt;EPU^FMA_PCT_ABOVE_MAVG(200,0,,,,"PORTAGG")&lt;/Q&gt;&lt;R&gt;1&lt;/R&gt;&lt;C&gt;1&lt;/C&gt;&lt;D xsi:type="xsd:double"&gt;80.7692307692308&lt;/D&gt;&lt;/FQL&gt;&lt;FQL&gt;&lt;Q&gt;EPOL^FG_TOTAL_RETURNC(0,-12AM)&lt;/Q&gt;&lt;R&gt;1&lt;/R&gt;&lt;C&gt;1&lt;/C&gt;&lt;D xsi:type="xsd:double"&gt;62.731754&lt;/D&gt;&lt;/FQL&gt;&lt;FQL&gt;&lt;Q&gt;EPOL^P_PRICE(0)/P_PRICE_LOW_PR(0,,,USD,,,"PRICE","INTRA","52W")-1&lt;/Q&gt;&lt;R&gt;1&lt;/R&gt;&lt;C&gt;1&lt;/C&gt;&lt;D xsi:type="xsd:double"&gt;0.57634485&lt;/D&gt;&lt;/FQL&gt;&lt;FQL&gt;&lt;Q&gt;EPOL^P_PRICE(0)/P_PRICE_HIGH_PR(0,,,USD,,,"PRICE","INTRA","52W")&lt;/Q&gt;&lt;R&gt;1&lt;/R&gt;&lt;C&gt;1&lt;/C&gt;&lt;D xsi:type="xsd:double"&gt;0.9839416&lt;/D&gt;&lt;/FQL&gt;&lt;FQL&gt;&lt;Q&gt;EPOL^FG_TOTAL_RETURNC(0,-6AM)&lt;/Q&gt;&lt;R&gt;1&lt;/R&gt;&lt;C&gt;1&lt;/C&gt;&lt;D xsi:type="xsd:double"&gt;44.17801&lt;/D&gt;&lt;/FQL&gt;&lt;FQL&gt;&lt;Q&gt;EPOL^FG_TOTAL_RETURNC(0,-3AM)&lt;/Q&gt;&lt;R&gt;1&lt;/R&gt;&lt;C&gt;1&lt;/C&gt;&lt;D xsi:type="xsd:double"&gt;3.0581117&lt;/D&gt;&lt;/FQL&gt;&lt;FQL&gt;&lt;Q&gt;EPOL^FG_TOTAL_RETURNC(0,-1AM)&lt;/Q&gt;&lt;R&gt;1&lt;/R&gt;&lt;C&gt;1&lt;/C&gt;&lt;D xsi:type="xsd:double"&gt;1.0278344&lt;/D&gt;&lt;/FQL&gt;&lt;FQL&gt;&lt;Q&gt;EPOL^PERCENT_CHANGE(FMA_EPS(+1,0,,,,"PORTAGG","MEAN"),FMA_EPS(+1,-3AM,,,,"PORTAGG","MEAN"))&lt;/Q&gt;&lt;R&gt;1&lt;/R&gt;&lt;C&gt;1&lt;/C&gt;&lt;D xsi:type="xsd:double"&gt;0.758144513769745&lt;/D&gt;&lt;/FQL&gt;&lt;FQL&gt;&lt;Q&gt;EPOL^PERCENT_CHANGE(FMA_EPS(+1,0,,,,"PORTAGG","MEAN"),FMA_EPS(+1,-1AM,,,,"PORTAGG","MEAN"))&lt;/Q&gt;&lt;R&gt;1&lt;/R&gt;&lt;C&gt;1&lt;/C&gt;&lt;D xsi:type="xsd:double"&gt;9.70298053754888&lt;/D&gt;&lt;/FQL&gt;&lt;FQL&gt;&lt;Q&gt;EPOL^FMA_PCT_ABOVE_MAVG(200,0,,,,"PORTAGG")&lt;/Q&gt;&lt;R&gt;1&lt;/R&gt;&lt;C&gt;1&lt;/C&gt;&lt;D xsi:type="xsd:double"&gt;57.5757575757576&lt;/D&gt;&lt;/FQL&gt;&lt;FQL&gt;&lt;Q&gt;EPHE^FG_TOTAL_RETURNC(0,-12AM)&lt;/Q&gt;&lt;R&gt;1&lt;/R&gt;&lt;C&gt;1&lt;/C&gt;&lt;D xsi:type="xsd:double"&gt;3.3872008&lt;/D&gt;&lt;/FQL&gt;&lt;FQL&gt;&lt;Q&gt;EPHE^P_PRICE(0)/P_PRICE_LOW_PR(0,,,USD,,,"PRICE","INTRA","52W")-1&lt;/Q&gt;&lt;R&gt;1&lt;/R&gt;&lt;C&gt;1&lt;/C&gt;&lt;D xsi:type="xsd:double"&gt;0.19352055&lt;/D&gt;&lt;/FQL&gt;&lt;FQL&gt;&lt;Q&gt;EPHE^P_PRICE(0)/P_PRICE_HIGH_PR(0,,,USD,,,"PRICE","INTRA","52W")&lt;/Q&gt;&lt;R&gt;1&lt;/R&gt;&lt;C&gt;1&lt;/C&gt;&lt;D xsi:type="xsd:double"&gt;0.9843249&lt;/D&gt;&lt;/FQL&gt;&lt;FQL&gt;&lt;Q&gt;EPHE^FG_TOTAL_RETURNC(0,-6AM)&lt;/Q&gt;&lt;R&gt;1&lt;/R&gt;&lt;C&gt;1&lt;/C&gt;&lt;D xsi:type="xsd:double"&gt;10.587096&lt;/D&gt;&lt;/FQL&gt;&lt;FQL&gt;&lt;Q&gt;EPHE^FG_TOTAL_RETURNC(0,-3AM)&lt;/Q&gt;&lt;R&gt;1&lt;/R&gt;&lt;C&gt;1&lt;/C&gt;&lt;D xsi:type="xsd:double"&gt;6.0245633&lt;/D&gt;&lt;/FQL&gt;&lt;FQL&gt;&lt;Q&gt;EPHE^FG_TOTAL_RETURNC(0,-1AM)&lt;/Q&gt;&lt;R&gt;1&lt;/R&gt;&lt;C&gt;1&lt;/C&gt;&lt;D xsi:type="xsd:double"&gt;0.94994307&lt;/D&gt;&lt;/FQL&gt;&lt;FQL&gt;&lt;Q&gt;EPHE^PERCENT_CHANGE(FMA_EPS(+1,0,,,,"PORTAGG","MEAN"),FMA_EPS(+1,-3AM,,,,"PORTAGG","MEAN"))&lt;/Q&gt;&lt;R&gt;1&lt;/R&gt;&lt;C&gt;1&lt;/C&gt;&lt;D xsi:type="xsd:double"&gt;1.37485258976702&lt;/D&gt;&lt;/FQL&gt;&lt;FQL&gt;&lt;Q&gt;EPHE^PERCENT_CHANGE(FMA_EPS(+1,0,,,,"PORTAGG","MEAN"),FMA_EPS(+1,-1AM,,,,"PORTAGG","MEAN"))&lt;/Q&gt;&lt;R&gt;1&lt;/R&gt;&lt;C&gt;1&lt;/C&gt;&lt;D xsi:type="xsd:double"&gt;3.49547422626775&lt;/D&gt;&lt;/FQL&gt;&lt;FQL&gt;&lt;Q&gt;EPHE^FMA_PCT_ABOVE_MAVG(200,0,,,,"PORTAGG")&lt;/Q&gt;&lt;R&gt;1&lt;/R&gt;&lt;C&gt;1&lt;/C&gt;&lt;D xsi:type="xsd:double"&gt;54.2857142857143&lt;/D&gt;&lt;/FQL&gt;&lt;FQL&gt;&lt;Q&gt;EIDO^FG_TOTAL_RETURNC(0,-12AM)&lt;/Q&gt;&lt;R&gt;1&lt;/R&gt;&lt;C&gt;1&lt;/C&gt;&lt;D xsi:type="xsd:double"&gt;-0.07309914&lt;/D&gt;&lt;/FQL&gt;&lt;FQL&gt;&lt;Q&gt;EIDO^P_PRICE(0)/P_PRICE_LOW_PR(0,,,USD,,,"PRICE","INTRA","52W")-1&lt;/Q&gt;&lt;R&gt;1&lt;/R&gt;&lt;C&gt;1&lt;/C&gt;&lt;D xsi:type="xsd:double"&gt;0.12960649&lt;/D&gt;&lt;/FQL&gt;&lt;FQL&gt;&lt;Q&gt;EIDO^P_PRICE(0)/P_PRICE_HIGH_PR(0,,,USD,,,"PRICE","INTRA","52W")&lt;/Q&gt;&lt;R&gt;1&lt;/R&gt;&lt;C&gt;1&lt;/C&gt;&lt;D xsi:type="xsd:double"&gt;0.90920097&lt;/D&gt;&lt;/FQL&gt;&lt;FQL&gt;&lt;Q&gt;EIDO^FG_TOTAL_RETURNC(0,-6AM)&lt;/Q&gt;&lt;R&gt;1&lt;/R&gt;&lt;C&gt;1&lt;/C&gt;&lt;D xsi:type="xsd:double"&gt;1.6657948&lt;/D&gt;&lt;/FQL&gt;&lt;FQL&gt;&lt;Q&gt;EIDO^FG_TOTAL_RETURNC(0,-3AM)&lt;/Q&gt;&lt;R&gt;1&lt;/R&gt;&lt;C&gt;1&lt;/C&gt;&lt;D xsi:type="xsd:double"&gt;1.3495326&lt;/D&gt;&lt;/FQL&gt;&lt;FQL&gt;&lt;Q&gt;EIDO^FG_TOTAL_RETURNC(0,-1AM)&lt;/Q&gt;&lt;R&gt;1&lt;/R&gt;&lt;C&gt;1&lt;/C&gt;&lt;D xsi:type="xsd:double"&gt;-0.044363737&lt;/D&gt;&lt;/FQL&gt;&lt;FQL&gt;&lt;Q&gt;EIDO^PERCENT_CHANGE(FMA_EPS(+1,0,,,,"PORTAGG","MEAN"),FMA_EPS(+1,-3AM,,,,"PORTAGG","MEAN"))&lt;/Q&gt;&lt;R&gt;1&lt;/R&gt;&lt;C&gt;1&lt;/C&gt;&lt;D xsi:type="xsd:double"&gt;-1.17282839970401&lt;/D&gt;&lt;/FQL&gt;&lt;FQL&gt;&lt;Q&gt;EIDO^PERCENT_CHANGE(FMA_EPS(+1,0,,,,"PORTAGG","MEAN"),FMA_EPS(+1,-1AM,,,,"PORTAGG","MEAN"))&lt;/Q&gt;&lt;R&gt;1&lt;/R&gt;&lt;C&gt;1&lt;/C&gt;&lt;D xsi:type="xsd:double"&gt;0.627970954638323&lt;/D&gt;&lt;/FQL&gt;&lt;FQL&gt;&lt;Q&gt;EIDO^FMA_PCT_ABOVE_MAVG(200,0,,,,"PORTAGG")&lt;/Q&gt;&lt;R&gt;1&lt;/R&gt;&lt;C&gt;1&lt;/C&gt;&lt;D xsi:type="xsd:double"&gt;37.3333333333333&lt;/D&gt;&lt;/FQL&gt;&lt;FQL&gt;&lt;Q&gt;ECH^FG_TOTAL_RETURNC(0,-12AM)&lt;/Q&gt;&lt;R&gt;1&lt;/R&gt;&lt;C&gt;1&lt;/C&gt;&lt;D xsi:type="xsd:double"&gt;-2.2257507&lt;/D&gt;&lt;/FQL&gt;&lt;FQL&gt;&lt;Q&gt;ECH^P_PRICE(0)/P_PRICE_LOW_PR(0,,,USD,,,"PRICE","INTRA","52W")-1&lt;/Q&gt;&lt;R&gt;1&lt;/R&gt;&lt;C&gt;1&lt;/C&gt;&lt;D xsi:type="xsd:double"&gt;0.12251794&lt;/D&gt;&lt;/FQL&gt;&lt;FQL&gt;&lt;Q&gt;ECH^P_PRICE(0)/P_PRICE_HIGH_PR(0,,,USD,,,"PRICE","INTRA","52W")&lt;/Q&gt;&lt;R&gt;1&lt;/R&gt;&lt;C&gt;1&lt;/C&gt;&lt;D xsi:type="xsd:double"&gt;0.82875854&lt;/D&gt;&lt;/FQL&gt;&lt;FQL&gt;&lt;Q&gt;ECH^FG_TOTAL_RETURNC(0,-6AM)&lt;/Q&gt;&lt;R&gt;1&lt;/R&gt;&lt;C&gt;1&lt;/C&gt;&lt;D xsi:type="xsd:double"&gt;3.5306573&lt;/D&gt;&lt;/FQL&gt;&lt;FQL&gt;&lt;Q&gt;ECH^FG_TOTAL_RETURNC(0,-3AM)&lt;/Q&gt;&lt;R&gt;1&lt;/R&gt;&lt;C&gt;1&lt;/C&gt;&lt;D xsi:type="xsd:double"&gt;-5.3774953&lt;/D&gt;&lt;/FQL&gt;&lt;FQL&gt;&lt;Q&gt;ECH^FG_TOTAL_RETURNC(0,-1AM)&lt;/Q&gt;&lt;R&gt;1&lt;/R&gt;&lt;C&gt;1&lt;/C&gt;&lt;D xsi:type="xsd:double"&gt;3.1444073&lt;/D&gt;&lt;/FQL&gt;&lt;FQL&gt;&lt;Q&gt;ECH^PERCENT_CHANGE(FMA_EPS(+1,0,,,,"PORTAGG","MEAN"),FMA_EPS(+1,-3AM,,,,"PORTAGG","MEAN"))&lt;/Q&gt;&lt;R&gt;1&lt;/R&gt;&lt;C&gt;1&lt;/C&gt;&lt;D xsi:type="xsd:double"&gt;-10.7518143381967&lt;/D&gt;&lt;/FQL&gt;&lt;FQL&gt;&lt;Q&gt;ECH^PERCENT_CHANGE(FMA_EPS(+1,0,,,,"PORTAGG","MEAN"),FMA_EPS(+1,-1AM,,,,"PORTAGG","MEAN"))&lt;/Q&gt;&lt;R&gt;1&lt;/R&gt;&lt;C&gt;1&lt;/C&gt;&lt;D xsi:type="xsd:double"&gt;-8.17691806134232&lt;/D&gt;&lt;/FQL&gt;&lt;FQL&gt;&lt;Q&gt;ECH^FMA_PCT_ABOVE_MAVG(200,0,,,,"PORTAGG")&lt;/Q&gt;&lt;R&gt;1&lt;/R&gt;&lt;C&gt;1&lt;/C&gt;&lt;D xsi:type="xsd:double"&gt;79.3103448275862&lt;/D&gt;&lt;/FQL&gt;&lt;FQL&gt;&lt;Q&gt;CNYA^FG_TOTAL_RETURNC(0,-12AM)&lt;/Q&gt;&lt;R&gt;1&lt;/R&gt;&lt;C&gt;1&lt;/C&gt;&lt;D xsi:type="xsd:double"&gt;-16.396915&lt;/D&gt;&lt;/FQL&gt;&lt;FQL&gt;&lt;Q&gt;CNYA^P_PRICE(0)/P_PRICE_LOW_PR(0,,,USD,,,"PRICE","INTRA","52W")-1&lt;/Q&gt;&lt;R&gt;1&lt;/R&gt;&lt;C&gt;1&lt;/C&gt;&lt;D xsi:type="xsd:double"&gt;0.12679112&lt;/D&gt;&lt;/FQL&gt;&lt;FQL&gt;&lt;Q&gt;CNYA^P_PRICE(0)/P_PRICE_HIGH_PR(0,,,USD,,,"PRICE","INTRA","52W")&lt;/Q&gt;&lt;R&gt;1&lt;/R&gt;&lt;C&gt;1&lt;/C&gt;&lt;D xsi:type="xsd:double"&gt;0.7734725&lt;/D&gt;&lt;/FQL&gt;&lt;FQL&gt;&lt;Q&gt;CNYA^FG_TOTAL_RETURNC(0,-6AM)&lt;/Q&gt;&lt;R&gt;1&lt;/R&gt;&lt;C&gt;1&lt;/C&gt;&lt;D xsi:type="xsd:double"&gt;-3.6999464&lt;/D&gt;&lt;/FQL&gt;&lt;FQL&gt;&lt;Q&gt;CNYA^FG_TOTAL_RETURNC(0,-3AM)&lt;/Q&gt;&lt;R&gt;1&lt;/R&gt;&lt;C&gt;1&lt;/C&gt;&lt;D xsi:type="xsd:double"&gt;0.7766962&lt;/D&gt;&lt;/FQL&gt;&lt;FQL&gt;&lt;Q&gt;CNYA^FG_TOTAL_RETURNC(0,-1AM)&lt;/Q&gt;&lt;R&gt;1&lt;/R&gt;&lt;C&gt;1&lt;/C&gt;&lt;D xsi:type="xsd:double"&gt;1.7248154&lt;/D&gt;&lt;/FQL&gt;&lt;FQL&gt;&lt;Q&gt;CNYA^PERCENT_CHANGE(FMA_EPS(+1,0,,,,"PORTAGG","MEAN"),FMA_EPS(+1,-3AM,,,,"PORTAGG","MEAN"))&lt;/Q&gt;&lt;R&gt;1&lt;/R&gt;&lt;C&gt;1&lt;/C&gt;&lt;D xsi:type="xsd:double"&gt;-5.95157030142437&lt;/D&gt;&lt;/FQL&gt;&lt;FQL&gt;&lt;Q&gt;CNYA^PERCENT_CHANGE(FMA_EPS(+1,0,,,,"PORTAGG","MEAN"),FMA_EPS(+1,-1AM,,,,"PORTAGG","MEAN"))&lt;/Q&gt;&lt;R&gt;1&lt;/R&gt;&lt;C&gt;1&lt;/C&gt;&lt;D xsi:type="xsd:double"&gt;-2.35678688370938&lt;/D&gt;&lt;/FQL&gt;&lt;FQL&gt;&lt;Q&gt;CNYA^FMA_PCT_ABOVE_MAVG(200,0,,,,"PORTAGG")&lt;/Q&gt;&lt;R&gt;1&lt;/R&gt;&lt;C&gt;1&lt;/C&gt;&lt;D xsi:type="xsd:double"&gt;36.6088631984586&lt;/D&gt;&lt;/FQL&gt;&lt;FQL&gt;&lt;Q&gt;SPY^P_PRICE(0)/P_PRICE_LOW_PR(0,,,USD,,,"PRICE","INTRA","52W")-1&lt;/Q&gt;&lt;R&gt;1&lt;/R&gt;&lt;C&gt;1&lt;/C&gt;&lt;D xsi:type="xsd:double"&gt;0.3120047&lt;/D&gt;&lt;/FQL&gt;&lt;FQL&gt;&lt;Q&gt;SPY^P_PRICE(0)/P_PRICE_HIGH_PR(0,,,USD,,,"PRICE","INTRA","52W")&lt;/Q&gt;&lt;R&gt;1&lt;/R&gt;&lt;C&gt;1&lt;/C&gt;&lt;D xsi:type="xsd:double"&gt;0.99706453&lt;/D&gt;&lt;/FQL&gt;&lt;FQL&gt;&lt;Q&gt;SPY^FG_TOTAL_RETURNC(0,-6AM)&lt;/Q&gt;&lt;R&gt;1&lt;/R&gt;&lt;C&gt;1&lt;/C&gt;&lt;D xsi:type="xsd:double"&gt;22.943474&lt;/D&gt;&lt;/FQL&gt;&lt;FQL&gt;&lt;Q&gt;SPY^FG_TOTAL_RETURNC(0,-3AM)&lt;/Q&gt;&lt;R&gt;1&lt;/R&gt;&lt;C&gt;1&lt;/C&gt;&lt;D xsi:type="xsd:double"&gt;10.072875&lt;/D&gt;&lt;/FQL&gt;&lt;FQL&gt;&lt;Q&gt;EWJ^P_PRICE(0)/P_PRICE_LOW_PR(0,,,USD,,,"PRICE","INTRA","52W")-1&lt;/Q&gt;&lt;R&gt;1&lt;/R&gt;&lt;C&gt;1&lt;/C&gt;&lt;D xsi:type="xsd:double"&gt;0.24737763&lt;/D&gt;&lt;/FQL&gt;&lt;FQL&gt;&lt;Q&gt;EWJ^P_PRICE(0)/P_PRICE_HIGH_PR(0,,,USD,,,"PRICE","INTRA","52W")&lt;/Q&gt;&lt;R&gt;1&lt;/R&gt;&lt;C&gt;1&lt;/C&gt;&lt;D xsi:type="xsd:double"&gt;0.99007833&lt;/D&gt;&lt;/FQL&gt;&lt;FQL&gt;&lt;Q&gt;EWJ^FG_TOTAL_RETURNC(0,-6AM)&lt;/Q&gt;&lt;R&gt;1&lt;/R&gt;&lt;C&gt;1&lt;/C&gt;&lt;D xsi:type="xsd:double"&gt;18.324888&lt;/D&gt;&lt;/FQL&gt;&lt;FQL&gt;&lt;Q&gt;EWJ^FG_TOTAL_RETURNC(0,-3AM)&lt;/Q&gt;&lt;R&gt;1&lt;/R&gt;&lt;C&gt;1&lt;/C&gt;&lt;D xsi:type="xsd:double"&gt;11.414742&lt;/D&gt;&lt;/FQL&gt;&lt;FQL&gt;&lt;Q&gt;URTH^P_PRICE(0)/P_PRICE_LOW_PR(0,,,USD,,,"PRICE","INTRA","52W")-1&lt;/Q&gt;&lt;R&gt;1&lt;/R&gt;&lt;C&gt;1&lt;/C&gt;&lt;D xsi:type="xsd:double"&gt;0.2633828&lt;/D&gt;&lt;/FQL&gt;&lt;FQL&gt;&lt;Q&gt;URTH^P_PRICE(0)/P_PRICE_HIGH_PR(0,,,USD,,,"PRICE","INTRA","52W")&lt;/Q&gt;&lt;R&gt;1&lt;/R&gt;&lt;C&gt;1&lt;/C&gt;&lt;D xsi:type="xsd:double"&gt;0.9983466&lt;/D&gt;&lt;/FQL&gt;&lt;FQL&gt;&lt;Q&gt;URTH^FG_TOTAL_RETURNC(0,-6AM)&lt;/Q&gt;&lt;R&gt;1&lt;/R&gt;&lt;C&gt;1&lt;/C&gt;&lt;D xsi:type="xsd:double"&gt;21.239996&lt;/D&gt;&lt;/FQL&gt;&lt;FQL&gt;&lt;Q&gt;URTH^FG_TOTAL_RETURNC(0,-3AM)&lt;/Q&gt;&lt;R&gt;1&lt;/R&gt;&lt;C&gt;1&lt;/C&gt;&lt;D xsi:type="xsd:double"&gt;8.725988&lt;/D&gt;&lt;/FQL&gt;&lt;FQL&gt;&lt;Q&gt;VWO^P_PRICE(0)/P_PRICE_LOW_PR(0,,,USD,,,"PRICE","INTRA","52W")-1&lt;/Q&gt;&lt;R&gt;1&lt;/R&gt;&lt;C&gt;1&lt;/C&gt;&lt;D xsi:type="xsd:double"&gt;0.11520481&lt;/D&gt;&lt;/FQL&gt;&lt;FQL&gt;&lt;Q&gt;VWO^P_PRICE(0)/P_PRICE_HIGH_PR(0,,,USD,,,"PRICE","INTRA","52W")&lt;/Q&gt;&lt;R&gt;1&lt;/R&gt;&lt;C&gt;1&lt;/C&gt;&lt;D xsi:type="xsd:double"&gt;0.9691416&lt;/D&gt;&lt;/FQL&gt;&lt;FQL&gt;&lt;Q&gt;VWO^FG_TOTAL_RETURNC(0,-6AM)&lt;/Q&gt;&lt;R&gt;1&lt;/R&gt;&lt;C&gt;1&lt;/C&gt;&lt;D xsi:type="xsd:double"&gt;9.032858&lt;/D&gt;&lt;/FQL&gt;&lt;FQL&gt;&lt;Q&gt;VWO^FG_TOTAL_RETURNC(0,-3AM)&lt;/Q&gt;&lt;R&gt;1&lt;/R&gt;&lt;C&gt;1&lt;/C&gt;&lt;D xsi:type="xsd:double"&gt;1.9972086&lt;/D&gt;&lt;/FQL&gt;&lt;FQL&gt;&lt;Q&gt;VGK^P_PRICE(0)/P_PRICE_LOW_PR(0,,,USD,,,"PRICE","INTRA","52W")-1&lt;/Q&gt;&lt;R&gt;1&lt;/R&gt;&lt;C&gt;1&lt;/C&gt;&lt;D xsi:type="xsd:double"&gt;0.22302938&lt;/D&gt;&lt;/FQL&gt;&lt;FQL&gt;&lt;Q&gt;VGK^P_PRICE(0)/P_PRICE_HIGH_PR(0,,,USD,,,"PRICE","INTRA","52W")&lt;/Q&gt;&lt;R&gt;1&lt;/R&gt;&lt;C&gt;1&lt;/C&gt;&lt;D xsi:type="xsd:double"&gt;0.9935084&lt;/D&gt;&lt;/FQL&gt;&lt;FQL&gt;&lt;Q&gt;VGK^FG_TOTAL_RETURNC(0,-6AM)&lt;/Q&gt;&lt;R&gt;1&lt;/R&gt;&lt;C&gt;1&lt;/C&gt;&lt;D xsi:type="xsd:double"&gt;17.897463&lt;/D&gt;&lt;/FQL&gt;&lt;FQL&gt;&lt;Q&gt;VGK^FG_TOTAL_RETURNC(0,-3AM)&lt;/Q&gt;&lt;R&gt;1&lt;/R&gt;&lt;C&gt;1&lt;/C&gt;&lt;D xsi:type="xsd:double"&gt;5.1133394&lt;/D&gt;&lt;/FQL&gt;&lt;FQL&gt;&lt;Q&gt;SPY^PERCENT_CHANGE(FMA_EPS(+1,0,,,,"PORTAGG","MEAN"),FMA_EPS(+1,-3AM,,,,"PORTAGG","MEAN"))&lt;/Q&gt;&lt;R&gt;1&lt;/R&gt;&lt;C&gt;1&lt;/C&gt;&lt;D xsi:type="xsd:double"&gt;-0.27439990268002&lt;/D&gt;&lt;/FQL&gt;&lt;FQL&gt;&lt;Q&gt;SPY^PERCENT_CHANGE(FMA_EPS(+1,0,,,,"PORTAGG","MEAN"),FMA_EPS(+1,-1AM,,,,"PORTAGG","MEAN"))&lt;/Q&gt;&lt;R&gt;1&lt;/R&gt;&lt;C&gt;1&lt;/C&gt;&lt;D xsi:type="xsd:double"&gt;-0.248942296995254&lt;/D&gt;&lt;/FQL&gt;&lt;FQL&gt;&lt;Q&gt;SPY^FMA_PCT_ABOVE_MAVG(200,0,,,,"PORTAGG")&lt;/Q&gt;&lt;R&gt;1&lt;/R&gt;&lt;C&gt;1&lt;/C&gt;&lt;D xsi:type="xsd:double"&gt;81.7097415506958&lt;/D&gt;&lt;/FQL&gt;&lt;FQL&gt;&lt;Q&gt;EWJ^PERCENT_CHANGE(FMA_EPS(+1,0,,,,"PORTAGG","MEAN"),FMA_EPS(+1,-3AM,,,,"PORTAGG","MEAN"))&lt;/Q&gt;&lt;R&gt;1&lt;/R&gt;&lt;C&gt;1&lt;/C&gt;&lt;D xsi:type="xsd:double"&gt;-4.2188425741201&lt;/D&gt;&lt;/FQL&gt;&lt;FQL&gt;&lt;Q&gt;EWJ^PERCENT_CHANGE(FMA_EPS(+1,0,,,,"PORTAGG","MEAN"),FMA_EPS(+1,-1AM,,,,"PORTAGG","MEAN"))&lt;/Q&gt;&lt;R&gt;1&lt;/R&gt;&lt;C&gt;1&lt;/C&gt;&lt;D xsi:type="xsd:double"&gt;0.135177747200901&lt;/D&gt;&lt;/FQL&gt;&lt;FQL&gt;&lt;Q&gt;EWJ^FMA_PCT_ABOVE_MAVG(200,0,,,,"PORTAGG")&lt;/Q&gt;&lt;R&gt;1&lt;/R&gt;&lt;C&gt;1&lt;/C&gt;&lt;D xsi:type="xsd:double"&gt;76.2557077625571&lt;/D&gt;&lt;/FQL&gt;&lt;FQL&gt;&lt;Q&gt;URTH^PERCENT_CHANGE(FMA_EPS(+1,0,,,,"PORTAGG","MEAN"),FMA_EPS(+1,-3AM,,,,"PORTAGG","MEAN"))&lt;/Q&gt;&lt;R&gt;1&lt;/R&gt;&lt;C&gt;1&lt;/C&gt;&lt;D xsi:type="xsd:double"&gt;-1.51569019695853&lt;/D&gt;&lt;/FQL&gt;&lt;FQL&gt;&lt;Q&gt;URTH^PERCENT_CHANGE(FMA_EPS(+1,0,,,,"PORTAGG","MEAN"),FMA_EPS(+1,-1AM,,,,"PORTAGG","MEAN"))&lt;/Q&gt;&lt;R&gt;1&lt;/R&gt;&lt;C&gt;1&lt;/C&gt;&lt;D xsi:type="xsd:double"&gt;0.199010514411986&lt;/D&gt;&lt;/FQL&gt;&lt;FQL&gt;&lt;Q&gt;URTH^FMA_PCT_ABOVE_MAVG(200,0,,,,"PORTAGG")&lt;/Q&gt;&lt;R&gt;1&lt;/R&gt;&lt;C&gt;1&lt;/C&gt;&lt;D xsi:type="xsd:double"&gt;75.2732240437158&lt;/D&gt;&lt;/FQL&gt;&lt;FQL&gt;&lt;Q&gt;VWO^PERCENT_CHANGE(FMA_EPS(+1,0,,,,"PORTAGG","MEAN"),FMA_EPS(+1,-3AM,,,,"PORTAGG","MEAN"))&lt;/Q&gt;&lt;R&gt;1&lt;/R&gt;&lt;C&gt;1&lt;/C&gt;&lt;D xsi:type="xsd:double"&gt;-5.86894539649771&lt;/D&gt;&lt;/FQL&gt;&lt;FQL&gt;&lt;Q&gt;VWO^PERCENT_CHANGE(FMA_EPS(+1,0,,,,"PORTAGG","MEAN"),FMA_EPS(+1,-1AM,,,,"PORTAGG","MEAN"))&lt;/Q&gt;&lt;R&gt;1&lt;/R&gt;&lt;C&gt;1&lt;/C&gt;&lt;D xsi:type="xsd:double"&gt;-1.55002589991383&lt;/D&gt;&lt;/FQL&gt;&lt;FQL&gt;&lt;Q&gt;VWO^FMA_PCT_ABOVE_MAVG(200,0,,,,"PORTAGG")&lt;/Q&gt;&lt;R&gt;1&lt;/R&gt;&lt;C&gt;1&lt;/C&gt;&lt;D xsi:type="xsd:double"&gt;40.4881237742428&lt;/D&gt;&lt;/FQL&gt;&lt;FQL&gt;&lt;Q&gt;VGK^PERCENT_CHANGE(FMA_EPS(+1,0,,,,"PORTAGG","MEAN"),FMA_EPS(+1,-3AM,,,,"PORTAGG","MEAN"))&lt;/Q&gt;&lt;R&gt;1&lt;/R&gt;&lt;C&gt;1&lt;/C&gt;&lt;D xsi:type="xsd:double"&gt;-4.16761333722062&lt;/D&gt;&lt;/FQL&gt;&lt;FQL&gt;&lt;Q&gt;VGK^PERCENT_CHANGE(FMA_EPS(+1,0,,,,"PORTAGG","MEAN"),FMA_EPS(+1,-1AM,,,,"PORTAGG","MEAN"))&lt;/Q&gt;&lt;R&gt;1&lt;/R&gt;&lt;C&gt;1&lt;/C&gt;&lt;D xsi:type="xsd:double"&gt;-0.478568567348474&lt;/D&gt;&lt;/FQL&gt;&lt;FQL&gt;&lt;Q&gt;VGK^FMA_PCT_ABOVE_MAVG(200,0,,,,"PORTAGG")&lt;/Q&gt;&lt;R&gt;1&lt;/R&gt;&lt;C&gt;1&lt;/C&gt;&lt;D xsi:type="xsd:double"&gt;58.4313725490196&lt;/D&gt;&lt;/FQL&gt;&lt;FQL&gt;&lt;Q&gt;SPY^SIZE(FG_CONSTITUENTS)&lt;/Q&gt;&lt;R&gt;1&lt;/R&gt;&lt;C&gt;1&lt;/C&gt;&lt;D xsi:type="xsd:long"&gt;504&lt;/D&gt;&lt;/FQL&gt;&lt;FQL&gt;&lt;Q&gt;SPY^FMA_COS_DOWN("EPS","1M",+1,NOW,,,"PORTAGG","MEANR")&lt;/Q&gt;&lt;R&gt;1&lt;/R&gt;&lt;C&gt;1&lt;/C&gt;&lt;D xsi:type="xsd:double"&gt;164&lt;/D&gt;&lt;/FQL&gt;&lt;FQL&gt;&lt;Q&gt;SPY^FMA_COS_UP("EPS","1M",+1,NOW,,,"PORTAGG","MEANR")&lt;/Q&gt;&lt;R&gt;1&lt;/R&gt;&lt;C&gt;1&lt;/C&gt;&lt;D xsi:type="xsd:double"&gt;166&lt;/D&gt;&lt;/FQL&gt;&lt;FQL&gt;&lt;Q&gt;EWJ^SIZE(FG_CONSTITUENTS)&lt;/Q&gt;&lt;R&gt;1&lt;/R&gt;&lt;C&gt;1&lt;/C&gt;&lt;D xsi:type="xsd:long"&gt;220&lt;/D&gt;&lt;/FQL&gt;&lt;FQL&gt;&lt;Q&gt;EWJ^FMA_COS_DOWN("EPS","1M",+1,NOW,,,"PORTAGG","MEANR")&lt;/Q&gt;&lt;R&gt;1&lt;/R&gt;&lt;C&gt;1&lt;/C&gt;&lt;D xsi:type="xsd:double"&gt;84&lt;/D&gt;&lt;/FQL&gt;&lt;FQL&gt;&lt;Q&gt;EWJ^FMA_COS_UP("EPS","1M",+1,NOW,,,"PORTAGG","MEANR")&lt;/Q&gt;&lt;R&gt;1&lt;/R&gt;&lt;C&gt;1&lt;/C&gt;&lt;D xsi:type="xsd:double"&gt;110&lt;/D&gt;&lt;/FQL&gt;&lt;FQL&gt;&lt;Q&gt;URTH^SIZE(FG_CONSTITUENTS)&lt;/Q&gt;&lt;R&gt;1&lt;/R&gt;&lt;C&gt;1&lt;/C&gt;&lt;D xsi:type="xsd:long"&gt;1467&lt;/D&gt;&lt;/FQL&gt;&lt;FQL&gt;&lt;Q&gt;URTH^FMA_COS_DOWN("EPS","1M",+1,NOW,,,"PORTAGG","MEANR")&lt;/Q&gt;&lt;R&gt;1&lt;/R&gt;&lt;C&gt;1&lt;/C&gt;&lt;D xsi:type="xsd:double"&gt;549&lt;/D&gt;&lt;/FQL&gt;&lt;FQL&gt;&lt;Q&gt;URTH^FMA_COS_UP("EPS","1M",+1,NOW,,,"PORTAGG","MEANR")&lt;/Q&gt;&lt;R&gt;1&lt;/R&gt;&lt;C&gt;1&lt;/C&gt;&lt;D xsi:type="xsd:double"&gt;559&lt;/D&gt;&lt;/FQL&gt;&lt;FQL&gt;&lt;Q&gt;VWO^SIZE(FG_CONSTITUENTS)&lt;/Q&gt;&lt;R&gt;1&lt;/R&gt;&lt;C&gt;1&lt;/C&gt;&lt;D xsi:type="xsd:long"&gt;4715&lt;/D&gt;&lt;/FQL&gt;&lt;FQL&gt;&lt;Q&gt;VWO^FMA_COS_DOWN("EPS","1M",+1,NOW,,,"PORTAGG","MEANR")&lt;/Q&gt;&lt;R&gt;1&lt;/R&gt;&lt;C&gt;1&lt;/C&gt;&lt;D xsi:type="xsd:double"&gt;1041&lt;/D&gt;&lt;/FQL&gt;&lt;FQL&gt;&lt;Q&gt;VWO^FMA_COS_UP("EPS","1M",+1,NOW,,,"PORTAGG","MEANR")&lt;/Q&gt;&lt;R&gt;1&lt;/R&gt;&lt;C&gt;1&lt;/C&gt;&lt;D xsi:type="xsd:double"&gt;713&lt;/D&gt;&lt;/FQL&gt;&lt;FQL&gt;&lt;Q&gt;VGK^SIZE(FG_CONSTITUENTS)&lt;/Q&gt;&lt;R&gt;1&lt;/R&gt;&lt;C&gt;1&lt;/C&gt;&lt;D xsi:type="xsd:long"&gt;1296&lt;/D&gt;&lt;/FQL&gt;&lt;FQL&gt;&lt;Q&gt;VGK^FMA_COS_DOWN("EPS","1M",+1,NOW,,,"PORTAGG","MEANR")&lt;/Q&gt;&lt;R&gt;1&lt;/R&gt;&lt;C&gt;1&lt;/C&gt;&lt;D xsi:type="xsd:double"&gt;452&lt;/D&gt;&lt;/FQL&gt;&lt;FQL&gt;&lt;Q&gt;VGK^FMA_COS_UP("EPS","1M",+1,NOW,,,"PORTAGG","MEANR")&lt;/Q&gt;&lt;R&gt;1&lt;/R&gt;&lt;C&gt;1&lt;/C&gt;&lt;D xsi:type="xsd:double"&gt;473&lt;/D&gt;&lt;/FQL&gt;&lt;FQL&gt;&lt;Q&gt;KSA^SIZE(FG_CONSTITUENTS)&lt;/Q&gt;&lt;R&gt;1&lt;/R&gt;&lt;C&gt;1&lt;/C&gt;&lt;D xsi:type="xsd:long"&gt;122&lt;/D&gt;&lt;/FQL&gt;&lt;FQL&gt;&lt;Q&gt;KSA^FMA_COS_DOWN("EPS","1M",+1,NOW,,,"PORTAG</t>
        </r>
      </text>
    </comment>
    <comment ref="A22" authorId="0" shapeId="0" xr:uid="{9467E09A-88F6-450C-B0EF-28407AAADA0E}">
      <text>
        <r>
          <rPr>
            <b/>
            <sz val="9"/>
            <color indexed="81"/>
            <rFont val="Tahoma"/>
            <family val="2"/>
          </rPr>
          <t>G","MEANR")&lt;/Q&gt;&lt;R&gt;1&lt;/R&gt;&lt;C&gt;1&lt;/C&gt;&lt;D xsi:type="xsd:double"&gt;34&lt;/D&gt;&lt;/FQL&gt;&lt;FQL&gt;&lt;Q&gt;KSA^FMA_COS_UP("EPS","1M",+1,NOW,,,"PORTAGG","MEANR")&lt;/Q&gt;&lt;R&gt;1&lt;/R&gt;&lt;C&gt;1&lt;/C&gt;&lt;D xsi:type="xsd:double"&gt;35&lt;/D&gt;&lt;/FQL&gt;&lt;FQL&gt;&lt;Q&gt;VNM^SIZE(FG_CONSTITUENTS)&lt;/Q&gt;&lt;R&gt;1&lt;/R&gt;&lt;C&gt;1&lt;/C&gt;&lt;D xsi:type="xsd:long"&gt;46&lt;/D&gt;&lt;/FQL&gt;&lt;FQL&gt;&lt;Q&gt;VNM^FMA_COS_DOWN("EPS","1M",+1,NOW,,,"PORTAGG","MEANR")&lt;/Q&gt;&lt;R&gt;1&lt;/R&gt;&lt;C&gt;1&lt;/C&gt;&lt;D xsi:type="xsd:double"&gt;6&lt;/D&gt;&lt;/FQL&gt;&lt;FQL&gt;&lt;Q&gt;VNM^FMA_COS_UP("EPS","1M",+1,NOW,,,"PORTAGG","MEANR")&lt;/Q&gt;&lt;R&gt;1&lt;/R&gt;&lt;C&gt;1&lt;/C&gt;&lt;D xsi:type="xsd:double"&gt;17&lt;/D&gt;&lt;/FQL&gt;&lt;FQL&gt;&lt;Q&gt;UAE^SIZE(FG_CONSTITUENTS)&lt;/Q&gt;&lt;R&gt;1&lt;/R&gt;&lt;C&gt;1&lt;/C&gt;&lt;D xsi:type="xsd:long"&gt;42&lt;/D&gt;&lt;/FQL&gt;&lt;FQL&gt;&lt;Q&gt;UAE^FMA_COS_DOWN("EPS","1M",+1,NOW,,,"PORTAGG","MEANR")&lt;/Q&gt;&lt;R&gt;1&lt;/R&gt;&lt;C&gt;1&lt;/C&gt;&lt;D xsi:type="xsd:double"&gt;5&lt;/D&gt;&lt;/FQL&gt;&lt;FQL&gt;&lt;Q&gt;UAE^FMA_COS_UP("EPS","1M",+1,NOW,,,"PORTAGG","MEANR")&lt;/Q&gt;&lt;R&gt;1&lt;/R&gt;&lt;C&gt;1&lt;/C&gt;&lt;D xsi:type="xsd:double"&gt;12&lt;/D&gt;&lt;/FQL&gt;&lt;FQL&gt;&lt;Q&gt;TUR^SIZE(FG_CONSTITUENTS)&lt;/Q&gt;&lt;R&gt;1&lt;/R&gt;&lt;C&gt;1&lt;/C&gt;&lt;D xsi:type="xsd:long"&gt;98&lt;/D&gt;&lt;/FQL&gt;&lt;FQL&gt;&lt;Q&gt;TUR^FMA_COS_DOWN("EPS","1M",+1,NOW,,,"PORTAGG","MEANR")&lt;/Q&gt;&lt;R&gt;1&lt;/R&gt;&lt;C&gt;1&lt;/C&gt;&lt;D xsi:type="xsd:double"&gt;11&lt;/D&gt;&lt;/FQL&gt;&lt;FQL&gt;&lt;Q&gt;TUR^FMA_COS_UP("EPS","1M",+1,NOW,,,"PORTAGG","MEANR")&lt;/Q&gt;&lt;R&gt;1&lt;/R&gt;&lt;C&gt;1&lt;/C&gt;&lt;D xsi:type="xsd:double"&gt;14&lt;/D&gt;&lt;/FQL&gt;&lt;FQL&gt;&lt;Q&gt;SET-BKK^SIZE(FG_CONSTITUENTS)&lt;/Q&gt;&lt;R&gt;1&lt;/R&gt;&lt;C&gt;1&lt;/C&gt;&lt;D xsi:type="xsd:long"&gt;1&lt;/D&gt;&lt;/FQL&gt;&lt;FQL&gt;&lt;Q&gt;SET-BKK^FMA_COS_DOWN("EPS","1M",+1,NOW,,,"PORTAGG","MEANR")&lt;/Q&gt;&lt;R&gt;1&lt;/R&gt;&lt;C&gt;1&lt;/C&gt;&lt;D xsi:type="xsd:double"&gt;76&lt;/D&gt;&lt;/FQL&gt;&lt;FQL&gt;&lt;Q&gt;SET-BKK^FMA_COS_UP("EPS","1M",+1,NOW,,,"PORTAGG","MEANR")&lt;/Q&gt;&lt;R&gt;1&lt;/R&gt;&lt;C&gt;1&lt;/C&gt;&lt;D xsi:type="xsd:double"&gt;60&lt;/D&gt;&lt;/FQL&gt;&lt;FQL&gt;&lt;Q&gt;QAT^SIZE(FG_CONSTITUENTS)&lt;/Q&gt;&lt;R&gt;1&lt;/R&gt;&lt;C&gt;1&lt;/C&gt;&lt;D xsi:type="xsd:long"&gt;34&lt;/D&gt;&lt;/FQL&gt;&lt;FQL&gt;&lt;Q&gt;QAT^FMA_COS_DOWN("EPS","1M",+1,NOW,,,"PORTAGG","MEANR")&lt;/Q&gt;&lt;R&gt;1&lt;/R&gt;&lt;C&gt;1&lt;/C&gt;&lt;D xsi:type="xsd:double"&gt;6&lt;/D&gt;&lt;/FQL&gt;&lt;FQL&gt;&lt;Q&gt;QAT^FMA_COS_UP("EPS","1M",+1,NOW,,,"PORTAGG","MEANR")&lt;/Q&gt;&lt;R&gt;1&lt;/R&gt;&lt;C&gt;1&lt;/C&gt;&lt;D xsi:type="xsd:double"&gt;6&lt;/D&gt;&lt;/FQL&gt;&lt;FQL&gt;&lt;Q&gt;MCHI^SIZE(FG_CONSTITUENTS)&lt;/Q&gt;&lt;R&gt;1&lt;/R&gt;&lt;C&gt;1&lt;/C&gt;&lt;D xsi:type="xsd:long"&gt;662&lt;/D&gt;&lt;/FQL&gt;&lt;FQL&gt;&lt;Q&gt;MCHI^FMA_COS_DOWN("EPS","1M",+1,NOW,,,"PORTAGG","MEANR")&lt;/Q&gt;&lt;R&gt;1&lt;/R&gt;&lt;C&gt;1&lt;/C&gt;&lt;D xsi:type="xsd:double"&gt;299&lt;/D&gt;&lt;/FQL&gt;&lt;FQL&gt;&lt;Q&gt;MCHI^FMA_COS_UP("EPS","1M",+1,NOW,,,"PORTAGG","MEANR")&lt;/Q&gt;&lt;R&gt;1&lt;/R&gt;&lt;C&gt;1&lt;/C&gt;&lt;D xsi:type="xsd:double"&gt;143&lt;/D&gt;&lt;/FQL&gt;&lt;FQL&gt;&lt;Q&gt;INDA^SIZE(FG_CONSTITUENTS)&lt;/Q&gt;&lt;R&gt;1&lt;/R&gt;&lt;C&gt;1&lt;/C&gt;&lt;D xsi:type="xsd:long"&gt;137&lt;/D&gt;&lt;/FQL&gt;&lt;FQL&gt;&lt;Q&gt;INDA^FMA_COS_DOWN("EPS","1M",+1,NOW,,,"PORTAGG","MEANR")&lt;/Q&gt;&lt;R&gt;1&lt;/R&gt;&lt;C&gt;1&lt;/C&gt;&lt;D xsi:type="xsd:double"&gt;50&lt;/D&gt;&lt;/FQL&gt;&lt;FQL&gt;&lt;Q&gt;INDA^FMA_COS_UP("EPS","1M",+1,NOW,,,"PORTAGG","MEANR")&lt;/Q&gt;&lt;R&gt;1&lt;/R&gt;&lt;C&gt;1&lt;/C&gt;&lt;D xsi:type="xsd:double"&gt;39&lt;/D&gt;&lt;/FQL&gt;&lt;FQL&gt;&lt;Q&gt;GREK^SIZE(FG_CONSTITUENTS)&lt;/Q&gt;&lt;R&gt;1&lt;/R&gt;&lt;C&gt;1&lt;/C&gt;&lt;D xsi:type="xsd:long"&gt;30&lt;/D&gt;&lt;/FQL&gt;&lt;FQL&gt;&lt;Q&gt;GREK^FMA_COS_DOWN("EPS","1M",+1,NOW,,,"PORTAGG","MEANR")&lt;/Q&gt;&lt;R&gt;1&lt;/R&gt;&lt;C&gt;1&lt;/C&gt;&lt;D xsi:type="xsd:double"&gt;4&lt;/D&gt;&lt;/FQL&gt;&lt;FQL&gt;&lt;Q&gt;GREK^FMA_COS_UP("EPS","1M",+1,NOW,,,"PORTAGG","MEANR")&lt;/Q&gt;&lt;R&gt;1&lt;/R&gt;&lt;C&gt;1&lt;/C&gt;&lt;D xsi:type="xsd:double"&gt;10&lt;/D&gt;&lt;/FQL&gt;&lt;FQL&gt;&lt;Q&gt;EZA^SIZE(FG_CONSTITUENTS)&lt;/Q&gt;&lt;R&gt;1&lt;/R&gt;&lt;C&gt;1&lt;/C&gt;&lt;D xsi:type="xsd:long"&gt;33&lt;/D&gt;&lt;/FQL&gt;&lt;FQL&gt;&lt;Q&gt;EZA^FMA_COS_DOWN("EPS","1M",+1,NOW,,,"PORTAGG","MEANR")&lt;/Q&gt;&lt;R&gt;1&lt;/R&gt;&lt;C&gt;1&lt;/C&gt;&lt;D xsi:type="xsd:double"&gt;16&lt;/D&gt;&lt;/FQL&gt;&lt;FQL&gt;&lt;Q&gt;EZA^FMA_COS_UP("EPS","1M",+1,NOW,,,"PORTAGG","MEANR")&lt;/Q&gt;&lt;R&gt;1&lt;/R&gt;&lt;C&gt;1&lt;/C&gt;&lt;D xsi:type="xsd:double"&gt;10&lt;/D&gt;&lt;/FQL&gt;&lt;FQL&gt;&lt;Q&gt;EWZ^SIZE(FG_CONSTITUENTS)&lt;/Q&gt;&lt;R&gt;1&lt;/R&gt;&lt;C&gt;1&lt;/C&gt;&lt;D xsi:type="xsd:long"&gt;50&lt;/D&gt;&lt;/FQL&gt;&lt;FQL&gt;&lt;Q&gt;EWZ^FMA_COS_DOWN("EPS","1M",+1,NOW,,,"PORTAGG","MEANR")&lt;/Q&gt;&lt;R&gt;1&lt;/R&gt;&lt;C&gt;1&lt;/C&gt;&lt;D xsi:type="xsd:double"&gt;26&lt;/D&gt;&lt;/FQL&gt;&lt;FQL&gt;&lt;Q&gt;EWZ^FMA_COS_UP("EPS","1M",+1,NOW,,,"PORTAGG","MEANR")&lt;/Q&gt;&lt;R&gt;1&lt;/R&gt;&lt;C&gt;1&lt;/C&gt;&lt;D xsi:type="xsd:double"&gt;18&lt;/D&gt;&lt;/FQL&gt;&lt;FQL&gt;&lt;Q&gt;EWY^SIZE(FG_CONSTITUENTS)&lt;/Q&gt;&lt;R&gt;1&lt;/R&gt;&lt;C&gt;1&lt;/C&gt;&lt;D xsi:type="xsd:long"&gt;102&lt;/D&gt;&lt;/FQL&gt;&lt;FQL&gt;&lt;Q&gt;EWY^FMA_COS_DOWN("EPS","1M",+1,NOW,,,"PORTAGG","MEANR")&lt;/Q&gt;&lt;R&gt;1&lt;/R&gt;&lt;C&gt;1&lt;/C&gt;&lt;D xsi:type="xsd:double"&gt;42&lt;/D&gt;&lt;/FQL&gt;&lt;FQL&gt;&lt;Q&gt;EWY^FMA_COS_UP("EPS","1M",+1,NOW,,,"PORTAGG","MEANR")&lt;/Q&gt;&lt;R&gt;1&lt;/R&gt;&lt;C&gt;1&lt;/C&gt;&lt;D xsi:type="xsd:double"&gt;35&lt;/D&gt;&lt;/FQL&gt;&lt;FQL&gt;&lt;Q&gt;EWW^SIZE(FG_CONSTITUENTS)&lt;/Q&gt;&lt;R&gt;1&lt;/R&gt;&lt;C&gt;1&lt;/C&gt;&lt;D xsi:type="xsd:long"&gt;44&lt;/D&gt;&lt;/FQL&gt;&lt;FQL&gt;&lt;Q&gt;EWW^FMA_COS_DOWN("EPS","1M",+1,NOW,,,"PORTAGG","MEANR")&lt;/Q&gt;&lt;R&gt;1&lt;/R&gt;&lt;C&gt;1&lt;/C&gt;&lt;D xsi:type="xsd:double"&gt;19&lt;/D&gt;&lt;/FQL&gt;&lt;FQL&gt;&lt;Q&gt;EWW^FMA_COS_UP("EPS","1M",+1,NOW,,,"PORTAGG","MEANR")&lt;/Q&gt;&lt;R&gt;1&lt;/R&gt;&lt;C&gt;1&lt;/C&gt;&lt;D xsi:type="xsd:double"&gt;12&lt;/D&gt;&lt;/FQL&gt;&lt;FQL&gt;&lt;Q&gt;EWT^SIZE(FG_CONSTITUENTS)&lt;/Q&gt;&lt;R&gt;1&lt;/R&gt;&lt;C&gt;1&lt;/C&gt;&lt;D xsi:type="xsd:long"&gt;91&lt;/D&gt;&lt;/FQL&gt;&lt;FQL&gt;&lt;Q&gt;EWT^FMA_COS_DOWN("EPS","1M",+1,NOW,,,"PORTAGG","MEANR")&lt;/Q&gt;&lt;R&gt;1&lt;/R&gt;&lt;C&gt;1&lt;/C&gt;&lt;D xsi:type="xsd:double"&gt;37&lt;/D&gt;&lt;/FQL&gt;&lt;FQL&gt;&lt;Q&gt;EWT^FMA_COS_UP("EPS","1M",+1,NOW,,,"PORTAGG","MEANR")&lt;/Q&gt;&lt;R&gt;1&lt;/R&gt;&lt;C&gt;1&lt;/C&gt;&lt;D xsi:type="xsd:double"&gt;37&lt;/D&gt;&lt;/FQL&gt;&lt;FQL&gt;&lt;Q&gt;EWM^SIZE(FG_CONSTITUENTS)&lt;/Q&gt;&lt;R&gt;1&lt;/R&gt;&lt;C&gt;1&lt;/C&gt;&lt;D xsi:type="xsd:long"&gt;33&lt;/D&gt;&lt;/FQL&gt;&lt;FQL&gt;&lt;Q&gt;EWM^FMA_COS_DOWN("EPS","1M",+1,NOW,,,"PORTAGG","MEANR")&lt;/Q&gt;&lt;R&gt;1&lt;/R&gt;&lt;C&gt;1&lt;/C&gt;&lt;D xsi:type="xsd:double"&gt;15&lt;/D&gt;&lt;/FQL&gt;&lt;FQL&gt;&lt;Q&gt;EWM^FMA_COS_UP("EPS","1M",+1,NOW,,,"PORTAGG","MEANR")&lt;/Q&gt;&lt;R&gt;1&lt;/R&gt;&lt;C&gt;1&lt;/C&gt;&lt;D xsi:type="xsd:double"&gt;10&lt;/D&gt;&lt;/FQL&gt;&lt;FQL&gt;&lt;Q&gt;EPU^SIZE(FG_CONSTITUENTS)&lt;/Q&gt;&lt;R&gt;1&lt;/R&gt;&lt;C&gt;1&lt;/C&gt;&lt;D xsi:type="xsd:long"&gt;26&lt;/D&gt;&lt;/FQL&gt;&lt;FQL&gt;&lt;Q&gt;EPU^FMA_COS_DOWN("EPS","1M",+1,NOW,,,"PORTAGG","MEANR")&lt;/Q&gt;&lt;R&gt;1&lt;/R&gt;&lt;C&gt;1&lt;/C&gt;&lt;D xsi:type="xsd:double"&gt;7&lt;/D&gt;&lt;/FQL&gt;&lt;FQL&gt;&lt;Q&gt;EPU^FMA_COS_UP("EPS","1M",+1,NOW,,,"PORTAGG","MEANR")&lt;/Q&gt;&lt;R&gt;1&lt;/R&gt;&lt;C&gt;1&lt;/C&gt;&lt;D xsi:type="xsd:double"&gt;4&lt;/D&gt;&lt;/FQL&gt;&lt;FQL&gt;&lt;Q&gt;EPOL^SIZE(FG_CONSTITUENTS)&lt;/Q&gt;&lt;R&gt;1&lt;/R&gt;&lt;C&gt;1&lt;/C&gt;&lt;D xsi:type="xsd:long"&gt;34&lt;/D&gt;&lt;/FQL&gt;&lt;FQL&gt;&lt;Q&gt;EPOL^FMA_COS_DOWN("EPS","1M",+1,NOW,,,"PORTAGG","MEANR")&lt;/Q&gt;&lt;R&gt;1&lt;/R&gt;&lt;C&gt;1&lt;/C&gt;&lt;D xsi:type="xsd:double"&gt;8&lt;/D&gt;&lt;/FQL&gt;&lt;FQL&gt;&lt;Q&gt;EPOL^FMA_COS_UP("EPS","1M",+1,NOW,,,"PORTAGG","MEANR")&lt;/Q&gt;&lt;R&gt;1&lt;/R&gt;&lt;C&gt;1&lt;/C&gt;&lt;D xsi:type="xsd:double"&gt;9&lt;/D&gt;&lt;/FQL&gt;&lt;FQL&gt;&lt;Q&gt;EPHE^SIZE(FG_CONSTITUENTS)&lt;/Q&gt;&lt;R&gt;1&lt;/R&gt;&lt;C&gt;1&lt;/C&gt;&lt;D xsi:type="xsd:long"&gt;35&lt;/D&gt;&lt;/FQL&gt;&lt;FQL&gt;&lt;Q&gt;EPHE^FMA_COS_DOWN("EPS","1M",+1,NOW,,,"PORTAGG","MEANR")&lt;/Q&gt;&lt;R&gt;1&lt;/R&gt;&lt;C&gt;1&lt;/C&gt;&lt;D xsi:type="xsd:double"&gt;10&lt;/D&gt;&lt;/FQL&gt;&lt;FQL&gt;&lt;Q&gt;EPHE^FMA_COS_UP("EPS","1M",+1,NOW,,,"PORTAGG","MEANR")&lt;/Q&gt;&lt;R&gt;1&lt;/R&gt;&lt;C&gt;1&lt;/C&gt;&lt;D xsi:type="xsd:double"&gt;17&lt;/D&gt;&lt;/FQL&gt;&lt;FQL&gt;&lt;Q&gt;EIDO^SIZE(FG_CONSTITUENTS)&lt;/Q&gt;&lt;R&gt;1&lt;/R&gt;&lt;C&gt;1&lt;/C&gt;&lt;D xsi:type="xsd:long"&gt;78&lt;/D&gt;&lt;/FQL&gt;&lt;FQL&gt;&lt;Q&gt;EIDO^FMA_COS_DOWN("EPS","1M",+1,NOW,,,"PORTAGG","MEANR")&lt;/Q&gt;&lt;R&gt;1&lt;/R&gt;&lt;C&gt;1&lt;/C&gt;&lt;D xsi:type="xsd:double"&gt;24&lt;/D&gt;&lt;/FQL&gt;&lt;FQL&gt;&lt;Q&gt;EIDO^FMA_COS_UP("EPS","1M",+1,NOW,,,"PORTAGG","MEANR")&lt;/Q&gt;&lt;R&gt;1&lt;/R&gt;&lt;C&gt;1&lt;/C&gt;&lt;D xsi:type="xsd:double"&gt;18&lt;/D&gt;&lt;/FQL&gt;&lt;FQL&gt;&lt;Q&gt;ECH^SIZE(FG_CONSTITUENTS)&lt;/Q&gt;&lt;R&gt;1&lt;/R&gt;&lt;C&gt;1&lt;/C&gt;&lt;D xsi:type="xsd:long"&gt;29&lt;/D&gt;&lt;/FQL&gt;&lt;FQL&gt;&lt;Q&gt;ECH^FMA_COS_DOWN("EPS","1M",+1,NOW,,,"PORTAGG","MEANR")&lt;/Q&gt;&lt;R&gt;1&lt;/R&gt;&lt;C&gt;1&lt;/C&gt;&lt;D xsi:type="xsd:double"&gt;13&lt;/D&gt;&lt;/FQL&gt;&lt;FQL&gt;&lt;Q&gt;ECH^FMA_COS_UP("EPS","1M",+1,NOW,,,"PORTAGG","MEANR")&lt;/Q&gt;&lt;R&gt;1&lt;/R&gt;&lt;C&gt;1&lt;/C&gt;&lt;D xsi:type="xsd:double"&gt;9&lt;/D&gt;&lt;/FQL&gt;&lt;FQL&gt;&lt;Q&gt;CNYA^SIZE(FG_CONSTITUENTS)&lt;/Q&gt;&lt;R&gt;1&lt;/R&gt;&lt;C&gt;1&lt;/C&gt;&lt;D xsi:type="xsd:long"&gt;519&lt;/D&gt;&lt;/FQL&gt;&lt;FQL&gt;&lt;Q&gt;CNYA^FMA_COS_DOWN("EPS","1M",+1,NOW,,,"PORTAGG","MEANR")&lt;/Q&gt;&lt;R&gt;1&lt;/R&gt;&lt;C&gt;1&lt;/C&gt;&lt;D xsi:type="xsd:double"&gt;222&lt;/D&gt;&lt;/FQL&gt;&lt;FQL&gt;&lt;Q&gt;CNYA^FMA_COS_UP("EPS","1M",+1,NOW,,,"PORTAGG","MEANR")&lt;/Q&gt;&lt;R&gt;1&lt;/R&gt;&lt;C&gt;1&lt;/C&gt;&lt;D xsi:type="xsd:double"&gt;91&lt;/D&gt;&lt;/FQL&gt;&lt;FQL&gt;&lt;Q&gt;KSA^FMA_RBICS_REV_CURRENT(30, LOC, "PORTAGG")&lt;/Q&gt;&lt;R&gt;1&lt;/R&gt;&lt;C&gt;1&lt;/C&gt;&lt;D xsi:type="xsd:double"&gt;44.5429367554235&lt;/D&gt;&lt;/FQL&gt;&lt;FQL&gt;&lt;Q&gt;VNM^FMA_RBICS_REV_CURRENT(30, LOC, "PORTAGG")&lt;/Q&gt;&lt;R&gt;1&lt;/R&gt;&lt;C&gt;1&lt;/C&gt;&lt;D xsi:type="xsd:double"&gt;55.231368279198&lt;/D&gt;&lt;/FQL&gt;&lt;FQL&gt;&lt;Q&gt;UAE^FMA_RBICS_REV_CURRENT(30, LOC, "PORTAGG")&lt;/Q&gt;&lt;R&gt;1&lt;/R&gt;&lt;C&gt;1&lt;/C&gt;&lt;D xsi:type="xsd:double"&gt;59.5915280201606&lt;/D&gt;&lt;/FQL&gt;&lt;FQL&gt;&lt;Q&gt;TUR^FMA_RBICS_REV_CURRENT(30, LOC, "PORTAGG")&lt;/Q&gt;&lt;R&gt;1&lt;/R&gt;&lt;C&gt;1&lt;/C&gt;&lt;D xsi:type="xsd:double"&gt;20.6004314734115&lt;/D&gt;&lt;/FQL&gt;&lt;FQL&gt;&lt;Q&gt;SET-BKK^FMA_RBICS_REV_CURRENT(30, LOC, "PORTAGG")&lt;/Q&gt;&lt;R&gt;1&lt;/R&gt;&lt;C&gt;1&lt;/C&gt;&lt;D xsi:type="xsd:double"&gt;24.0433386932813&lt;/D&gt;&lt;/FQL&gt;&lt;FQL&gt;&lt;Q&gt;QAT^FMA_RBICS_REV_CURRENT(30, LOC, "PORTAGG")&lt;/Q&gt;&lt;R&gt;1&lt;/R&gt;&lt;C&gt;1&lt;/C&gt;&lt;D xsi:type="xsd:double"&gt;59.4630293891931&lt;/D&gt;&lt;/FQL&gt;&lt;FQL&gt;&lt;Q&gt;MCHI^FMA_RBICS_REV_CURRENT(30, LOC, "PORTAGG")&lt;/Q&gt;&lt;R&gt;1&lt;/R&gt;&lt;C&gt;1&lt;/C&gt;&lt;D xsi:type="xsd:double"&gt;23.3465581141155&lt;/D&gt;&lt;/FQL&gt;&lt;FQL&gt;&lt;Q&gt;INDA^FMA_RBICS_REV_CURRENT(30, LOC, "PORTAGG")&lt;/Q&gt;&lt;R&gt;1&lt;/R&gt;&lt;C&gt;1&lt;/C&gt;&lt;D xsi:type="xsd:double"&gt;29.4085045540728&lt;/D&gt;&lt;/FQL&gt;&lt;FQL&gt;&lt;Q&gt;GREK^FMA_RBICS_REV_CURRENT(30, LOC, "PORTAGG")&lt;/Q&gt;&lt;R&gt;1&lt;/R&gt;&lt;C&gt;1&lt;/C&gt;&lt;D xsi:type="xsd:double"&gt;44.69881148095&lt;/D&gt;&lt;/FQL&gt;&lt;FQL&gt;&lt;Q&gt;EZA^FMA_RBICS_REV_CURRENT(30, LOC, "PORTAGG")&lt;/Q&gt;&lt;R&gt;1&lt;/R&gt;&lt;C&gt;1&lt;/C&gt;&lt;D xsi:type="xsd:double"&gt;43.909796179783&lt;/D&gt;&lt;/FQL&gt;&lt;FQL&gt;&lt;Q&gt;EWZ^FMA_RBICS_REV_CURRENT(30, LOC, "PORTAGG")&lt;/Q&gt;&lt;R&gt;1&lt;/R&gt;&lt;C&gt;1&lt;/C&gt;&lt;D xsi:type="xsd:double"&gt;26.7817392728117&lt;/D&gt;&lt;/FQL&gt;&lt;FQL&gt;&lt;Q&gt;EWY^FMA_RBICS_REV_CURRENT(30, LOC, "PORTAGG")&lt;/Q&gt;&lt;R&gt;1&lt;/R&gt;&lt;C&gt;1&lt;/C&gt;&lt;D xsi:type="xsd:double"&gt;14.9817045050194&lt;/D&gt;&lt;/FQL&gt;&lt;FQL&gt;&lt;Q&gt;EWW^FMA_RBICS_REV_CURRENT(30, LOC, "PORTAGG")&lt;/Q&gt;&lt;R&gt;1&lt;/R&gt;&lt;C&gt;1&lt;/C&gt;&lt;D xsi:type="xsd:double"&gt;29.5965573456912&lt;/D&gt;&lt;/FQL&gt;&lt;FQL&gt;&lt;Q&gt;EWT^FMA_RBICS_REV_CURRENT(30, LOC, "PORTAGG")&lt;/Q&gt;&lt;R&gt;1&lt;/R&gt;&lt;C&gt;1&lt;/C&gt;&lt;D xsi:type="xsd:double"&gt;17.8066741873402&lt;/D&gt;&lt;/FQL&gt;&lt;FQL&gt;&lt;Q&gt;EWM^FMA_RBICS_REV_CURRENT(30, LOC, "PORTAGG")&lt;/Q&gt;&lt;R&gt;1&lt;/R&gt;&lt;C&gt;1&lt;/C&gt;&lt;D xsi:type="xsd:double"&gt;41.739834751553&lt;/D&gt;&lt;/FQL&gt;&lt;FQL&gt;&lt;Q&gt;EPU^FMA_RBICS_REV_CURRENT(30, LOC, "PORTAGG")&lt;/Q&gt;&lt;R&gt;1&lt;/R&gt;&lt;C&gt;1&lt;/C&gt;&lt;D xsi:type="xsd:double"&gt;32.4825470100703&lt;/D&gt;&lt;/FQL&gt;&lt;FQL&gt;&lt;Q&gt;EPOL^FMA_RBICS_REV_CURRENT(30, LOC, "PORTAGG")&lt;/Q&gt;&lt;R&gt;1&lt;/R&gt;&lt;C&gt;1&lt;/C&gt;&lt;D xsi:type="xsd:double"&gt;48.9007931524453&lt;/D&gt;&lt;/FQL&gt;&lt;FQL&gt;&lt;Q&gt;EPHE^FMA_RBICS_REV_CURRENT(30, LOC, "PORTAGG")&lt;/Q&gt;&lt;R&gt;1&lt;/R&gt;&lt;C&gt;1&lt;/C&gt;&lt;D xsi:type="xsd:double"&gt;47.2004098653031&lt;/D&gt;&lt;/FQL&gt;&lt;FQL&gt;&lt;Q&gt;EIDO^FMA_RBICS_REV_CURRENT(30, LOC, "PORTAGG")&lt;/Q&gt;&lt;R&gt;1&lt;/R&gt;&lt;C&gt;1&lt;/C&gt;&lt;D xsi:type="xsd:double"&gt;58.4205434251483&lt;/D&gt;&lt;/FQL&gt;&lt;FQL&gt;&lt;Q&gt;ECH^FMA_RBICS_REV_CURRENT(30, LOC, "PORTAGG")&lt;/Q&gt;&lt;R&gt;1&lt;/R&gt;&lt;C&gt;1&lt;/C&gt;&lt;D xsi:type="xsd:double"&gt;31.8032529247924&lt;/D&gt;&lt;/FQL&gt;&lt;FQL&gt;&lt;Q&gt;CNYA^FMA_RBICS_REV_CURRENT(30, LOC, "PORTAGG")&lt;/Q&gt;&lt;R&gt;1&lt;/R&gt;&lt;C&gt;1&lt;/C&gt;&lt;D xsi:type="xsd:double"&gt;20.5882231369327&lt;/D&gt;&lt;/FQL&gt;&lt;FQL&gt;&lt;Q&gt;KSA^FG_ROE(0)&lt;/Q&gt;&lt;R&gt;1&lt;/R&gt;&lt;C&gt;1&lt;/C&gt;&lt;D xsi:type="xsd:double"&gt;10.7454278810033&lt;/D&gt;&lt;/FQL&gt;&lt;FQL&gt;&lt;Q&gt;VNM^FG_ROE(0)&lt;/Q&gt;&lt;R&gt;1&lt;/R&gt;&lt;C&gt;1&lt;/C&gt;&lt;D xsi:type="xsd:double"&gt;8.51759646345317&lt;/D&gt;&lt;/FQL&gt;&lt;FQL&gt;&lt;Q&gt;UAE^FG_ROE(0)&lt;/Q&gt;&lt;R&gt;1&lt;/R&gt;&lt;C&gt;1&lt;/C&gt;&lt;D xsi:type="xsd:double"&gt;12.7754976519796&lt;/D&gt;&lt;/FQL&gt;&lt;FQL&gt;&lt;Q&gt;TUR^FG_ROE(0)&lt;/Q&gt;&lt;R&gt;1&lt;/R&gt;&lt;C&gt;1&lt;/C&gt;&lt;D xsi:type="xsd:double"&gt;25.8419982289844&lt;/D&gt;&lt;/FQL&gt;&lt;FQL&gt;&lt;Q&gt;SET-BKK^FG_ROE(0)&lt;/Q&gt;&lt;R&gt;1&lt;/R&gt;&lt;C&gt;1&lt;/C&gt;&lt;D xsi:type="xsd:double"&gt;7.90513226448923&lt;/D&gt;&lt;/FQL&gt;&lt;FQL&gt;&lt;Q&gt;QAT^FG_ROE(0)&lt;/Q&gt;&lt;R&gt;1&lt;/R&gt;&lt;C&gt;1&lt;/C&gt;&lt;D xsi:type="xsd:double"&gt;10.3911295975072&lt;/D&gt;&lt;/FQL&gt;&lt;FQL&gt;&lt;Q&gt;MCHI^FG_ROE(0)&lt;/Q&gt;&lt;R&gt;1&lt;/R&gt;&lt;C&gt;1&lt;/C&gt;&lt;D xsi:type="xsd:double"&gt;9.99577776595383&lt;/D&gt;&lt;/FQL&gt;&lt;FQL&gt;&lt;Q&gt;INDA^FG_ROE(0)&lt;/Q&gt;&lt;R&gt;1&lt;/R&gt;&lt;C&gt;1&lt;/C&gt;&lt;D xsi:type="xsd:double"&gt;16.0263037054082&lt;/D&gt;&lt;/FQL&gt;&lt;FQL&gt;&lt;Q&gt;GREK^FG_ROE(0)&lt;/Q&gt;&lt;R&gt;1&lt;/R&gt;&lt;C&gt;1&lt;/C&gt;&lt;D xsi:type="xsd:double"&gt;14.1905068007387&lt;/D&gt;&lt;/FQL&gt;&lt;FQL&gt;&lt;Q&gt;EZA^FG_ROE(0)&lt;/Q&gt;&lt;R&gt;1&lt;/R&gt;&lt;C&gt;1&lt;/C&gt;&lt;D xsi:type="xsd:double"&gt;14.7974901037226&lt;/D&gt;&lt;/FQL&gt;&lt;FQL&gt;&lt;Q&gt;EWZ^FG_ROE(0)&lt;/Q&gt;&lt;R&gt;1&lt;/R&gt;&lt;C&gt;1&lt;/C&gt;&lt;D xsi:type="xsd:double"&gt;19.8468337826483&lt;/D&gt;&lt;/FQL&gt;&lt;FQL&gt;&lt;Q&gt;EWY^FG_ROE(0)&lt;/Q&gt;&lt;R&gt;1&lt;/R&gt;&lt;C&gt;1&lt;/C&gt;&lt;D xsi:type="xsd:double"&gt;5.66968118935949&lt;/D&gt;&lt;/FQL&gt;&lt;FQL&gt;&lt;Q&gt;EWW^FG_ROE(0)&lt;/Q&gt;&lt;R&gt;1&lt;/R&gt;&lt;C&gt;1&lt;/C&gt;&lt;D xsi:type="xsd:double"&gt;13.7415885419456&lt;/D&gt;&lt;/FQL&gt;&lt;FQL&gt;&lt;Q&gt;EWT^FG_ROE(0)&lt;/Q&gt;&lt;R&gt;1&lt;/R&gt;&lt;C&gt;1&lt;/C&gt;&lt;D xsi:type="xsd:double"&gt;9.84326246152199&lt;/D&gt;&lt;/FQL&gt;&lt;FQL&gt;&lt;Q&gt;EWM^FG_ROE(0)&lt;/Q&gt;&lt;R&gt;1&lt;/R&gt;&lt;C&gt;1&lt;/C&gt;&lt;D xsi:type="xsd:double"&gt;7.97238830851775&lt;/D&gt;&lt;/FQL&gt;&lt;FQL&gt;&lt;Q&gt;EPU^FG_ROE(0)&lt;/Q&gt;&lt;R&gt;1&lt;/R&gt;&lt;C&gt;1&lt;/C&gt;&lt;D xsi:type="xsd:double"&gt;9.70765245590841&lt;/D&gt;&lt;/FQL&gt;&lt;FQL&gt;&lt;Q&gt;EPOL^FG_ROE(0)&lt;/Q&gt;&lt;R&gt;1&lt;/R&gt;&lt;C&gt;1&lt;/C&gt;&lt;D xsi:type="xsd:double"&gt;14.3935786438771&lt;/D&gt;&lt;/FQL&gt;&lt;FQL&gt;&lt;Q&gt;EPHE^FG_ROE(0)&lt;/Q&gt;&lt;R&gt;1&lt;/R&gt;&lt;C&gt;1&lt;/C&gt;&lt;D xsi:type="xsd:double"&gt;12.2387680640656&lt;/D&gt;&lt;/FQL&gt;&lt;FQL&gt;&lt;Q&gt;EIDO^FG_ROE(0)&lt;/Q&gt;&lt;R&gt;1&lt;/R&gt;&lt;C&gt;1&lt;/C&gt;&lt;D xsi:type="xsd:double"&gt;12.3617899425951&lt;/D&gt;&lt;/FQL&gt;&lt;FQL&gt;&lt;Q&gt;ECH^FG_ROE(0)&lt;/Q&gt;&lt;R&gt;1&lt;/R&gt;&lt;C&gt;1&lt;/C&gt;&lt;D xsi:type="xsd:double"&gt;11.2303509775228&lt;/D&gt;&lt;/FQL&gt;&lt;FQL&gt;&lt;Q&gt;CNYA^FG_ROE(0)&lt;/Q&gt;&lt;R&gt;1&lt;/R&gt;&lt;C&gt;1&lt;/C&gt;&lt;D xsi:type="xsd:double"&gt;9.34282230364379&lt;/D&gt;&lt;/FQL&gt;&lt;FQL&gt;&lt;Q&gt;TRYSA10Y-FDS^FG_YIELD_NAME&lt;/Q&gt;&lt;R&gt;1&lt;/R&gt;&lt;C&gt;1&lt;/C&gt;&lt;D xsi:type="xsd:string"&gt;Treasury - SAUDI ARABIA Benchmark Bond 10Y&lt;/D&gt;&lt;/FQL&gt;&lt;FQL&gt;&lt;Q&gt;TRYVN10Y-FDS^FG_YIELD_NAME&lt;/Q&gt;&lt;R&gt;1&lt;/R&gt;&lt;C&gt;1&lt;/C&gt;&lt;D xsi:type="xsd:string"&gt;Treasury - Vietnam Benchmark Bond 10Y&lt;/D&gt;&lt;/FQL&gt;&lt;FQL&gt;&lt;Q&gt;TRYAE10Y-FDS^FG_YIELD_NAME&lt;/Q&gt;&lt;R&gt;1&lt;/R&gt;&lt;C&gt;1&lt;/C&gt;&lt;D xsi:type="xsd:string"&gt;Treasury - United Arab Emirates USD Benchmark Bond 10Y&lt;/D&gt;&lt;/FQL&gt;&lt;FQL&gt;&lt;Q&gt;TRYTR7Y-FDS^FG_YIELD_NAME&lt;/Q&gt;&lt;R&gt;1&lt;/R&gt;&lt;C&gt;1&lt;/C&gt;&lt;D xsi:type="xsd:string"&gt;Treasury - Turkey Benchmark Bond 7Y&lt;/D&gt;&lt;/FQL&gt;&lt;FQL&gt;&lt;Q&gt;TRYTH10Y-FDS^FG_YIELD_NAME&lt;/Q&gt;&lt;R&gt;1&lt;/R&gt;&lt;C&gt;1&lt;/C&gt;&lt;D xsi:type="xsd:string"&gt;Thailand Benchmark Bond - 10 Year&lt;/D&gt;&lt;/FQL&gt;&lt;FQL&gt;&lt;Q&gt;TRYQA10Y-FDS^FG_YIELD_NAME&lt;/Q&gt;&lt;R&gt;1&lt;/R&gt;&lt;C&gt;1&lt;/C&gt;&lt;D xsi:type="xsd:string"&gt;Treasury - Qatar Benchmark Bond 10Y&lt;/D&gt;&lt;/FQL&gt;&lt;FQL&gt;&lt;Q&gt;TRYCN10Y-FDS^FG_YIELD_NAME&lt;/Q&gt;&lt;R&gt;1&lt;/R&gt;&lt;C&gt;1&lt;/C&gt;&lt;D xsi:type="xsd:string"&gt;Treasury - China Benchmark Bond 10Y&lt;/D&gt;&lt;/FQL&gt;&lt;FQL&gt;&lt;Q&gt;TRYIN10Y-FDS^FG_YIELD_NAME&lt;/Q&gt;&lt;R&gt;1&lt;/R&gt;&lt;C&gt;1&lt;/C&gt;&lt;D xsi:type="xsd:string"&gt;India Benchmark Bond - 10 Year&lt;/D&gt;&lt;/FQL&gt;&lt;FQL&gt;&lt;Q&gt;TRYGR10Y-FDS^FG_YIELD_NAME&lt;/Q&gt;&lt;R&gt;1&lt;/R&gt;&lt;C&gt;1&lt;/C&gt;&lt;D xsi:type="xsd:string"&gt;Greece Benchmark Bond - 10 Year&lt;/D&gt;&lt;/FQL&gt;&lt;FQL&gt;&lt;Q&gt;TRYZA10Y-FDS^FG_YIELD_NAME&lt;/Q&gt;&lt;R&gt;1&lt;/R&gt;&lt;C&gt;1&lt;/C&gt;&lt;D xsi:type="xsd:string"&gt;South Africa Benchmark Bond - 10 Year&lt;/D&gt;&lt;/FQL&gt;&lt;FQL&gt;&lt;Q&gt;TRYBR10Y-FDS^FG_YIELD_NAME&lt;/Q&gt;&lt;R&gt;1&lt;/R&gt;&lt;C&gt;1&lt;/C&gt;&lt;D xsi:type="xsd:string"&gt;Treasury - Brazil Benchmark Bond 10Y&lt;/D&gt;&lt;/FQL&gt;&lt;FQL&gt;&lt;Q&gt;TRYKR10Y-FDS^FG_YIELD_NAME&lt;/Q&gt;&lt;R&gt;1&lt;/R&gt;&lt;C&gt;1&lt;/C&gt;&lt;D xsi:type="xsd:string"&gt;South Korea Benchmark Bond - 10 Year&lt;/D&gt;&lt;/FQL&gt;&lt;FQL&gt;&lt;Q&gt;TRYMX10Y-FDS^FG_YIELD_NAME&lt;/Q&gt;&lt;R&gt;1&lt;/R&gt;&lt;C&gt;1&lt;/C&gt;&lt;D xsi:type="xsd:string"&gt;Treasury - Mexico Benchmark Bond 10Y&lt;/D&gt;&lt;/FQL&gt;&lt;FQL&gt;&lt;Q&gt;TRYTW10Y-FDS^FG_YIELD_NAME&lt;/Q&gt;&lt;R&gt;1&lt;/R&gt;&lt;C&gt;1&lt;/C&gt;&lt;D xsi:type="xsd:string"&gt;Taiwan China Benchmark Bond - 10 Year&lt;/D&gt;&lt;/FQL&gt;&lt;FQL&gt;&lt;Q&gt;TRYMY10Y-FDS^FG_YIELD_NAME&lt;/Q&gt;&lt;R&gt;1&lt;/R&gt;&lt;C&gt;1&lt;/C&gt;&lt;D xsi:type="xsd:string"&gt;Treasury - Malaysia Benchmark Bond 10Y&lt;/D&gt;&lt;/FQL&gt;&lt;FQL&gt;&lt;Q&gt;TRYPE10Y-FDS^FG_YIELD_NAME&lt;/Q&gt;&lt;R&gt;1&lt;/R&gt;&lt;C&gt;1&lt;/C&gt;&lt;D xsi:type="xsd:string"&gt;Treasury - Peru Benchmark Bond 10Y&lt;/D&gt;&lt;/FQL&gt;&lt;FQL&gt;&lt;Q&gt;TRYPL10Y-FDS^FG_YIELD_NAME&lt;/Q&gt;&lt;R&gt;1&lt;/R&gt;&lt;C&gt;1&lt;/C&gt;&lt;D xsi:type="xsd:string"&gt;Treasury - Poland Benchmark Bond 10Y&lt;/D&gt;&lt;/FQL&gt;&lt;FQL&gt;&lt;Q&gt;TRYPH10Y-FDS^FG_YIELD_NAME&lt;/Q&gt;&lt;R&gt;1&lt;/R&gt;&lt;C&gt;1&lt;/C&gt;&lt;D xsi:type="xsd:string"&gt;Philippines Benchmark Bond - 10 Year&lt;/D&gt;&lt;/FQL&gt;&lt;FQL&gt;&lt;Q&gt;TRYID10Y-FDS^FG_YIELD_NAME&lt;/Q&gt;&lt;R&gt;1&lt;/R&gt;&lt;C&gt;1&lt;/C&gt;&lt;D xsi:type="xsd:string"&gt;Treasury - Indonesia Benchmark Bond 10Y&lt;/D&gt;&lt;/FQL&gt;&lt;FQL&gt;&lt;Q&gt;TIPSCL10Y-FDS^FG_YIELD_NAME&lt;/Q&gt;&lt;R&gt;1&lt;/R&gt;&lt;C&gt;1&lt;/C&gt;&lt;D xsi:type="xsd:string"&gt;Treasury - Chile Inflation-Indexed (TIPS) Bond 10Y&lt;/D&gt;&lt;/FQL&gt;&lt;FQL&gt;&lt;Q&gt;REFSAREPO-FDS^(SUBARRAY(NOT_NA(NO_REPEAT_F(FG_YIELD(NOW,-10AY,D))),0,1)-SUBARRAY(NOT_NA(NO_REPEAT_F(FG_YIELD(NOW,-10AY,D))),1,1))*100&lt;/Q&gt;&lt;R&gt;1&lt;/R&gt;&lt;C&gt;1&lt;/C&gt;&lt;D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xsi:type="xsd:double"&gt;25&lt;/D&gt;&lt;/FQL&gt;&lt;FQL&gt;&lt;Q&gt;REFSAREPO-FDS^FG_YIELD(NOW,,,0)&lt;/Q&gt;&lt;R&gt;1&lt;/R&gt;&lt;C&gt;1&lt;/C&gt;&lt;D xsi:type="xsd:double"&gt;6&lt;/D&gt;&lt;/FQL&gt;&lt;FQL&gt;&lt;Q&gt;REFSAREPO-FDS^PROPER_NAME(0,,,"SECURITY","NAME")&lt;/Q&gt;&lt;R&gt;1&lt;/R&gt;&lt;C&gt;1&lt;/C&gt;&lt;D xsi:type="xsd:string"&gt;Saudi Arabia Repo Rate&lt;/D&gt;&lt;/FQL&gt;&lt;FQL&gt;&lt;Q&gt;REFVNDISC-FDS^(SUBARRAY(NOT_NA(NO_REPEAT_F(FG_YIELD(NOW,-10AY,D))),0,1)-SUBARRAY(NOT_NA(NO_REPEAT_F(FG_YIELD(NOW,-10AY,D))),1,1))*100&lt;/Q&gt;&lt;R&gt;1&lt;/R&gt;&lt;C&gt;1&lt;/C&gt;&lt;D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xsi:type="xsd:double"&gt;-50&lt;/D&gt;&lt;/FQL&gt;&lt;FQL&gt;&lt;Q&gt;REFVNDISC-FDS^FG_YIELD(NOW,,,0)&lt;/Q&gt;&lt;R&gt;1&lt;/R&gt;&lt;C&gt;1&lt;/C&gt;&lt;D xsi:type="xsd:double"&gt;3&lt;/D&gt;&lt;/FQL&gt;&lt;FQL&gt;&lt;Q&gt;REFVNDISC-FDS^PROPER_NAME(0,,,"SECURITY","NAME")&lt;/Q&gt;&lt;R&gt;1&lt;/R&gt;&lt;C&gt;1&lt;/C&gt;&lt;D xsi:type="xsd:string"&gt;Vietnam Discount Rate&lt;/D&gt;&lt;/FQL&gt;&lt;FQL&gt;&lt;Q&gt;REFAEREPO-FDS^(SUBARRAY(NOT_NA(NO_REPEAT_F(FG_YIELD(NOW,-10AY,D))),0,1)-SUBARRAY(NOT_NA(NO_REPEAT_F(FG_YIELD(NOW,-10AY,D))),1,1))*100&lt;/Q&gt;&lt;R&gt;1&lt;/R&gt;&lt;C&gt;1&lt;/C&gt;&lt;D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xsi:type="xsd:double"&gt;25&lt;/D&gt;&lt;/FQL&gt;&lt;FQL&gt;&lt;Q&gt;REFAEREPO-FDS^FG_YIELD(NOW,,,0)&lt;/Q&gt;&lt;R&gt;1&lt;/R&gt;&lt;C&gt;1&lt;/C&gt;&lt;D xsi:type="xsd:double"&gt;5.4&lt;/D&gt;&lt;/FQL&gt;&lt;FQL&gt;&lt;Q&gt;REFAEREPO-FDS^PROPER_NAME(0,,,"SECURITY","NAME")&lt;/Q&gt;&lt;R&gt;1&lt;/R&gt;&lt;C&gt;1&lt;/C&gt;&lt;D xsi:type="xsd:string"&gt;United Arab Emirates Repo Rate&lt;/D&gt;&lt;/FQL&gt;&lt;FQL&gt;&lt;Q&gt;REFTR1WREPO-FDS^(SUBARRAY(NOT_NA(NO_REPEAT_F(FG_YIELD(NOW,-10AY,D))),0,1)-SUBARRAY(NOT_NA(NO_REPEAT_F(FG_YIELD(NOW,-10AY,D))),1,1))*100&lt;/Q&gt;&lt;R&gt;1&lt;/R&gt;&lt;C&gt;1&lt;/C&gt;&lt;D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xsi:type="xsd:double"&gt;500&lt;/D&gt;&lt;/FQL&gt;&lt;FQL&gt;&lt;Q&gt;REFTR1WREPO-FDS^FG_YIELD(NOW,,,0)&lt;/Q&gt;&lt;R&gt;1&lt;/R&gt;&lt;C&gt;1&lt;/C&gt;&lt;D xsi:type="xsd:double"&gt;50&lt;/D&gt;&lt;/FQL&gt;&lt;FQL&gt;&lt;Q&gt;REFTR1WREPO-FDS^PROPER_NAME(0,,,"SECURITY","NAME")&lt;/Q&gt;&lt;R&gt;1&lt;/R&gt;&lt;C&gt;1&lt;/C&gt;&lt;D xsi:type="xsd:string"&gt;Turkey Repo Rate - 1 Week&lt;/D&gt;&lt;/FQL&gt;&lt;FQL&gt;&lt;Q&gt;REFTHREPO-FDS^(SUBARRAY(NOT_NA(NO_REPEAT_F(FG_YIELD(NOW,-10AY,D))),0,1)-SUBARRAY(NOT_NA(NO_REPEAT_F(FG_YIELD(NOW,-10AY,D))),1,1))*100&lt;/Q&gt;&lt;R&gt;1&lt;/R&gt;&lt;C&gt;1&lt;/C&gt;&lt;D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xsi:type="xsd:double"&gt;25&lt;/D&gt;&lt;/FQL&gt;&lt;FQL&gt;&lt;Q&gt;REFTHREPO-FDS^FG_YIELD(NOW,,,0)&lt;/Q&gt;&lt;R&gt;1&lt;/R&gt;&lt;C&gt;1&lt;/C&gt;&lt;D xsi:type="xsd:double"&gt;2.5&lt;/D&gt;&lt;/FQL&gt;&lt;FQL&gt;&lt;Q&gt;REFTHREPO-FDS^PROPER_NAME(0,,,"SECURITY","NAME")&lt;/Q&gt;&lt;R&gt;1&lt;/R&gt;&lt;C&gt;1&lt;/C&gt;&lt;D xsi:type="xsd:string"&gt;Thailand Repo Rate - 1 Day&lt;/D&gt;&lt;/FQL&gt;&lt;FQL&gt;&lt;Q&gt;REFQALEND-FDS^(SUBARRAY(NOT_NA(NO_REPEAT_F(FG_YIELD(NOW,-10AY,D))),0,1)-SUBARRAY(NOT_NA(NO_REPEAT_F(FG_YIELD(NOW,-10AY,D))),1,1))*100&lt;/Q&gt;&lt;R&gt;1&lt;/R&gt;&lt;C&gt;1&lt;/C&gt;&lt;D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xsi:type="xsd:double"&gt;25&lt;/D&gt;&lt;/FQL&gt;&lt;FQL&gt;&lt;Q&gt;REFQALEND-FDS^FG_YIELD(NOW,,,0)&lt;/Q&gt;&lt;R&gt;1&lt;/R&gt;&lt;C&gt;1&lt;/C&gt;&lt;D xsi:type="xsd:double"&gt;6.25&lt;/D&gt;&lt;/FQL&gt;&lt;FQL&gt;&lt;Q&gt;REFQALEND-FDS^PROPER_NAME(0,,,"SECURITY","NAME")&lt;/Q&gt;&lt;R&gt;1&lt;/R&gt;&lt;C&gt;1&lt;/C&gt;&lt;D xsi:type="xsd:string"&gt;Qatar Lending Rate - Overnight&lt;/D&gt;&lt;/FQL&gt;&lt;FQL&gt;&lt;Q&gt;REFCNRMB-FDS^(SUBARRAY(NOT_NA(NO_REPEAT_F(FG_YIELD(NOW,-10AY,D))),0,1)-SUBARRAY(NOT_NA(NO_REPEAT_F(FG_YIELD(NOW,-10AY,D))),1,1))*100&lt;/Q&gt;&lt;R&gt;1&lt;/R&gt;&lt;C&gt;1&lt;/C&gt;&lt;D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xsi:type="xsd:double"&gt;-9.99999999999996&lt;/D&gt;&lt;/FQL&gt;&lt;FQL&gt;&lt;Q&gt;REFCNRMB-FDS^FG_YIELD(NOW,,,0)&lt;/Q&gt;&lt;R&gt;1&lt;/R&gt;&lt;C&gt;1&lt;/C&gt;&lt;D xsi:type="xsd:double"&gt;3.45&lt;/D&gt;&lt;/FQL&gt;&lt;FQL&gt;&lt;Q&gt;REFCNRMB-FDS^PROPER_NAME(0,,,"SECURITY","NAME")&lt;/Q&gt;&lt;R&gt;1&lt;/R&gt;&lt;C&gt;1&lt;/C&gt;&lt;D xsi:type="xsd:string"&gt;China Loan Prime Rate (LPR) - 1 Year&lt;/D&gt;&lt;/FQL&gt;&lt;FQL&gt;&lt;Q&gt;REFINREPO-FDS^(SUBARRAY(NOT_NA(NO_REPEAT_F(FG_YIELD(NOW,-10AY,D))),0,1)-SUBARRAY(NOT_NA(NO_REPEAT_F(FG_YIELD(NOW,-10AY,D))),1,1))*100&lt;/Q&gt;&lt;R&gt;1&lt;/R&gt;&lt;C&gt;1&lt;/C&gt;&lt;D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xsi:type="xsd:double"&gt;25&lt;/D&gt;&lt;/FQL&gt;&lt;FQL&gt;&lt;Q&gt;REFINREPO-FDS^FG_YIELD(NOW,,,0)&lt;/Q&gt;&lt;R&gt;1&lt;/R&gt;&lt;C&gt;1&lt;/C&gt;&lt;D xsi:type="xsd:double"&gt;6.5&lt;/D&gt;&lt;/FQL&gt;&lt;FQL&gt;&lt;Q&gt;REFINREPO-FDS^PROPER_NAME(0,,,"SECURITY","NAME")&lt;/Q&gt;&lt;R&gt;1&lt;/R&gt;&lt;C&gt;1&lt;/C&gt;&lt;D xsi:type="xsd:string"&gt;India Repo Rate&lt;/D&gt;&lt;/FQL&gt;&lt;FQL&gt;&lt;Q&gt;REFEUREFI-FDS^(SUBARRAY(NOT_NA(NO_REPEAT_F(FG_YIELD(NOW,-10AY,D))),0,1)-SUBARRAY(NOT_NA(NO_REPEAT_F(FG_YIELD(NOW,-10AY,D))),1,1))*100&lt;/Q&gt;&lt;R&gt;1&lt;/R&gt;&lt;C&gt;1&lt;/C&gt;&lt;D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xsi:type="xsd:double"&gt;4.5&lt;/D&gt;&lt;/FQL&gt;&lt;FQL&gt;&lt;Q&gt;REFEUREFI-FDS^PROPER_NAME(0,,,"SECURITY","NAME")&lt;/Q&gt;&lt;R&gt;1&lt;/R&gt;&lt;C&gt;1&lt;/C&gt;&lt;D xsi:type="xsd:string"&gt;Eurozone Main Refinancing Operations Minimum Bid Rate&lt;/D&gt;&lt;/FQL&gt;&lt;FQL&gt;&lt;Q&gt;REFZAREPO-FDS^(SUBARRAY(NOT_NA(NO_REPEAT_F(FG_YIELD(NOW,-10AY,D))),0,1)-SUBARRAY(NOT_NA(NO_REPEAT_F(FG_YIELD(NOW,-10AY,D))),1,1))*100&lt;/Q&gt;&lt;R&gt;1&lt;/R&gt;&lt;C&gt;1&lt;/C&gt;&lt;D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xsi:type="xsd:double"&gt;50&lt;/D&gt;&lt;/FQL&gt;&lt;FQL&gt;&lt;Q&gt;REFZAREPO-FDS^FG_YIELD(NOW,,,0)&lt;/Q&gt;&lt;R&gt;1&lt;/R&gt;&lt;C&gt;1&lt;/C&gt;&lt;D xsi:type="xsd:double"&gt;8.25&lt;/D&gt;&lt;/FQL&gt;&lt;FQL&gt;&lt;Q&gt;REFZAREPO-FDS^PROPER_NAME(0,,,"SECURITY","NAME")&lt;/Q&gt;&lt;R&gt;1&lt;/R&gt;&lt;C&gt;1&lt;/C&gt;&lt;D xsi:type="xsd:string"&gt;South Africa Repo Rate&lt;/D&gt;&lt;/FQL&gt;&lt;FQL&gt;&lt;Q&gt;REFBRSELIC-FDS^(SUBARRAY(NOT_NA(NO_REPEAT_F(FG_YIELD(NOW,-10AY,D))),0,1)-SUBARRAY(NOT_NA(NO_REPEAT_F(FG_YIELD(NOW,-10AY,D))),1,1))*100&lt;/Q&gt;&lt;R&gt;1&lt;/R&gt;&lt;C&gt;1&lt;/C&gt;&lt;D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xsi:type="xsd:double"&gt;-50&lt;/D&gt;&lt;/FQL&gt;&lt;FQL&gt;&lt;Q&gt;REFBRSELIC-FDS^FG_YIELD(NOW,,,0)&lt;/Q&gt;&lt;R&gt;1&lt;/R&gt;&lt;C&gt;1&lt;/C&gt;&lt;D xsi:type="xsd:double"&gt;10.75&lt;/D&gt;&lt;/FQL&gt;&lt;FQL&gt;&lt;Q&gt;REFBRSELIC-FDS^PROPER_NAME(0,,,"SECURITY","NAME")&lt;/Q&gt;&lt;R&gt;1&lt;/R&gt;&lt;C&gt;1&lt;/C&gt;&lt;D xsi:type="xsd:string"&gt;Brazil Target Selic Rate&lt;/D&gt;&lt;/FQL&gt;&lt;FQL&gt;&lt;Q&gt;REFKRBASE-FDS^(SUBARRAY(NOT_NA(NO_REPEAT_F(FG_YIELD(NOW,-10AY,D))),0,1)-SUBARRAY(NOT_NA(NO_REPEAT_F(FG_YIELD(NOW,-10AY,D))),1,1))*100&lt;/Q&gt;&lt;R&gt;1&lt;/R&gt;&lt;C&gt;1&lt;/C&gt;&lt;D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xsi:type="xsd:double"&gt;25&lt;/D&gt;&lt;/FQL&gt;&lt;FQL&gt;&lt;Q&gt;REFKRBASE-FDS^FG_YIELD(NOW,,,0)&lt;/Q&gt;&lt;R&gt;1&lt;/R&gt;&lt;C&gt;1&lt;/C&gt;&lt;D xsi:type="xsd:double"&gt;3.5&lt;/D&gt;&lt;/FQL&gt;&lt;FQL&gt;&lt;Q&gt;REFKRBASE-FDS^PROPER_NAME(0,,,"SECURITY","NAME")&lt;/Q&gt;&lt;R&gt;1&lt;/R&gt;&lt;C&gt;1&lt;/C&gt;&lt;D xsi:type="xsd:string"&gt;South Korea Base Rate&lt;/D&gt;&lt;/FQL&gt;&lt;FQL&gt;&lt;Q&gt;REFMXTON-FDS^(SUBARRAY(NOT_NA(NO_REPEAT_F(FG_YIELD(NOW,-10AY,D))),0,1)-SUBARRAY(NOT_NA(NO_REPEAT_F(FG_YIELD(NOW,-10AY,D))),1,1))*100&lt;/Q&gt;&lt;R&gt;1&lt;/R&gt;&lt;C&gt;1&lt;/C&gt;&lt;D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xsi:type="xsd:double"&gt;-25&lt;/D&gt;&lt;/FQL&gt;&lt;FQL&gt;&lt;Q&gt;REFMXTON-FDS^FG_YIELD(NOW,,,0)&lt;/Q&gt;&lt;R&gt;1&lt;/R&gt;&lt;C&gt;1&lt;/C&gt;&lt;D xsi:type="xsd:double"&gt;11&lt;/D&gt;&lt;/FQL&gt;&lt;FQL&gt;&lt;Q&gt;REFMXTON-FDS^PROPER_NAME(0,,,"SECURITY","NAME")&lt;/Q&gt;&lt;R&gt;1&lt;/R&gt;&lt;C&gt;1&lt;/C&gt;&lt;D xsi:type="xsd:string"&gt;Mexico Target Rate - Overnight&lt;/D&gt;&lt;/FQL&gt;&lt;FQL&gt;&lt;Q&gt;REFTWDISC-FDS^(SUBARRAY(NOT_NA(NO_REPEAT_F(FG_YIELD(NOW,-10AY,D))),0,1)-SUBARRAY(NOT_NA(NO_REPEAT_F(FG_YIELD(NOW,-10AY,D))),1,1))*100&lt;/Q&gt;&lt;R&gt;1&lt;/R&gt;&lt;C&gt;1&lt;/C&gt;&lt;D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xsi:type="xsd:double"&gt;12.5&lt;/D&gt;&lt;/FQL&gt;&lt;FQL&gt;&lt;Q&gt;REFTWDISC-FDS^FG_YIELD(NOW,,,0)&lt;/Q&gt;&lt;R&gt;1&lt;/R&gt;&lt;C&gt;1&lt;/C&gt;&lt;D xsi:type="xsd:double"&gt;2&lt;/D&gt;&lt;/FQL&gt;&lt;FQL&gt;&lt;Q&gt;REFTWDISC-FDS^PROPER_NAME(0,,,"SECURITY","NAME")&lt;/Q&gt;&lt;R&gt;1&lt;/R&gt;&lt;C&gt;1&lt;/C&gt;&lt;D xsi:type="xsd:string"&gt;Taiwan China Discount Rate&lt;/D&gt;&lt;/FQL&gt;&lt;FQL&gt;&lt;Q&gt;REFMYON-FDS^(SUBARRAY(NOT_NA(NO_REPEAT_F(FG_YIELD(NOW,-10AY,D))),0,1)-SUBARRAY(NOT_NA(NO_REPEAT_F(FG_YIELD(NOW,-10AY,D))),1,1))*100&lt;/Q&gt;&lt;R&gt;1&lt;/R&gt;&lt;C&gt;1&lt;/C&gt;&lt;D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xsi:type="xsd:double"&gt;25&lt;/D&gt;&lt;/FQL&gt;&lt;FQL&gt;&lt;Q&gt;REFMYON-FDS^FG_YIELD(NOW,,,0)&lt;/Q&gt;&lt;R&gt;1&lt;/R&gt;&lt;C&gt;1&lt;/C&gt;&lt;D xsi:type="xsd:double"&gt;3&lt;/D&gt;&lt;/FQL&gt;&lt;FQL&gt;&lt;Q&gt;REFMYON-FDS^PROPER_NAME(0,,,"SECURITY","NAME")&lt;/Q&gt;&lt;R&gt;1&lt;/R&gt;&lt;C&gt;1&lt;/C&gt;&lt;D xsi:type="xsd:string"&gt;Malaysia Policy Rate - Overnight&lt;/D&gt;&lt;/FQL&gt;&lt;FQL&gt;&lt;Q&gt;REFPEMPR-FDS^(SUBARRAY(NOT_NA(NO_REPEAT_F(FG_YIELD(NOW,-10AY,D))),0,1)-SUBARRAY(NOT_NA(NO_REPEAT_F(FG_YIELD(NOW,-10AY,D))),1,1))*100&lt;/Q&gt;&lt;R&gt;1&lt;/R&gt;&lt;C&gt;1&lt;/C&gt;&lt;D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xsi:type="xsd:double"&gt;-25&lt;/D&gt;&lt;/FQL&gt;&lt;FQL&gt;&lt;Q&gt;REFPEMPR-FDS^FG_YIELD(NOW,,,0)&lt;/Q&gt;&lt;R&gt;1&lt;/R&gt;&lt;C&gt;1&lt;/C&gt;&lt;D xsi:type="xsd:double"&gt;6.25&lt;/D&gt;&lt;/FQL&gt;&lt;FQL&gt;&lt;Q&gt;REFPEMPR-FDS^PROPER_NAME(0,,,"SECURITY","NAME")&lt;/Q&gt;&lt;R&gt;1&lt;/R&gt;&lt;C&gt;1&lt;/C&gt;&lt;D xsi:type="xsd:string"&gt;Peru Policy Rate&lt;/D&gt;&lt;/FQL&gt;&lt;FQL&gt;&lt;Q&gt;REFPL7D-FDS^(SUBARRAY(NOT_NA(NO_REPEAT_F(FG_YIELD(NOW,-10AY,D))),0,1)-SUBARRAY(NOT_NA(NO_REPEAT_F(FG_YIELD(NOW,-10AY,D))),1,1))*100&lt;/Q&gt;&lt;R&gt;1&lt;/R&gt;&lt;C&gt;1&lt;/C&gt;&lt;D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xsi:type="xsd:double"&gt;-25&lt;/D&gt;&lt;/FQL&gt;&lt;FQL&gt;&lt;Q&gt;REFPL7D-FDS^FG_YIELD(NOW,,,0)&lt;/Q&gt;&lt;R&gt;1&lt;/R&gt;&lt;C&gt;1&lt;/C&gt;&lt;D xsi:type="xsd:double"&gt;5.75&lt;/D&gt;&lt;/FQL&gt;&lt;FQL&gt;&lt;Q&gt;REFPL7D-FDS^PROPER_NAME(0,,,"SECURITY","NAME")&lt;/Q&gt;&lt;R&gt;1&lt;/R&gt;&lt;C&gt;1&lt;/C&gt;&lt;D xsi:type="xsd:string"&gt;Poland Reference Rate - 7 Day&lt;/D&gt;&lt;/FQL&gt;&lt;FQL&gt;&lt;Q&gt;REFPHRREPO-FDS^(SUBARRAY(NOT_NA(NO_REPEAT_F(FG_YIELD(NOW,-10AY,D))),0,1)-SUBARRAY(NOT_NA(NO_REPEAT_F(FG_YIELD(NOW,-10AY,D))),1,1))*100&lt;/Q&gt;&lt;R&gt;1&lt;/R&gt;&lt;C&gt;1&lt;/C&gt;&lt;D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xsi:type="xsd:double"&gt;25&lt;/D&gt;&lt;/FQL&gt;&lt;FQL&gt;&lt;Q&gt;REFPHRREPO-FDS^FG_YIELD(NOW,,,0)&lt;/Q&gt;&lt;R&gt;1&lt;/R&gt;&lt;C&gt;1&lt;/C&gt;&lt;D xsi:type="xsd:double"&gt;6.5&lt;/D&gt;&lt;/FQL&gt;&lt;FQL&gt;&lt;Q&gt;REFPHRREPO-FDS^PROPER_NAME(0,,,"SECURITY","NAME")&lt;/Q&gt;&lt;R&gt;1&lt;/R&gt;&lt;C&gt;1&lt;/C&gt;&lt;D xsi:type="xsd:string"&gt;Philippines Reverse Repo Rate - Overnight&lt;/D&gt;&lt;/FQL&gt;&lt;FQL&gt;&lt;Q&gt;REFIDRREPO-FDS^(SUBARRAY(NOT_NA(NO_REPEAT_F(FG_YIELD(NOW,-10AY,D))),0,1)-SUBARRAY(NOT_NA(NO_REPEAT_F(FG_YIELD(NOW,-10AY,D))),1,1))*100&lt;/Q&gt;&lt;R&gt;1&lt;/R&gt;&lt;C&gt;1&lt;/C&gt;&lt;D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xsi:type="xsd:double"&gt;25&lt;/D&gt;&lt;/FQL&gt;&lt;FQL&gt;&lt;Q&gt;REFIDRREPO-FDS^FG_YIELD(NOW,,,0)&lt;/Q&gt;&lt;R&gt;1&lt;/R&gt;&lt;C&gt;1&lt;/C&gt;&lt;D xsi:type="xsd:double"&gt;6&lt;/D&gt;&lt;/FQL&gt;&lt;FQL&gt;&lt;Q&gt;REFIDRREPO-FDS^PROPER_NAME(0,,,"SECURITY","NAME")&lt;/Q&gt;&lt;R&gt;1&lt;/R&gt;&lt;C&gt;1&lt;/C&gt;&lt;D xsi:type="xsd:string"&gt;Indonesia BI (Reverse) Repo Rate - 7 Day&lt;/D&gt;&lt;/FQL&gt;&lt;FQL&gt;&lt;Q&gt;REFCLMPR-FDS^(SUBARRAY(NOT_NA(NO_REPEAT_F(FG_YIELD(NOW,-10AY,D))),0,1)-SUBARRAY(NOT_NA(NO_REPEAT_F(FG_YIELD(NOW,-10AY,D))),1,1))*100&lt;/Q&gt;&lt;R&gt;1&lt;/R&gt;&lt;C&gt;1&lt;/C&gt;&lt;D xsi:type="xsd:double"&gt;-100&lt;/D&gt;&lt;/FQL&gt;&lt;FQL&gt;&lt;Q&gt;REFCLMPR-FDS^FG_YIELD(NOW,,,0)&lt;/Q&gt;&lt;R&gt;1&lt;/R&gt;&lt;C&gt;1&lt;/C&gt;&lt;D xsi:type="xsd:double"&gt;7.25&lt;/D&gt;&lt;/FQL&gt;&lt;FQL&gt;&lt;Q&gt;REFCLMPR-FDS^PROPER_NAME(0,,,"SECURITY","NAME")&lt;/Q&gt;&lt;R&gt;1&lt;/R&gt;&lt;C&gt;1&lt;/C&gt;&lt;D xsi:type="xsd:string"&gt;Chile Monetary Policy Rate&lt;/D&gt;&lt;/FQL&gt;&lt;FQL&gt;&lt;Q&gt;TRYSA10Y-FDS^PCTCHG(FG_YIELD(0,,,,"YTM"),FG_YIELD(-3AM,,,,"YTM"))&lt;/Q&gt;&lt;R&gt;1&lt;/R&gt;&lt;C&gt;1&lt;/C&gt;&lt;D xsi:type="xsd:double"&gt;9.901364&lt;/D&gt;&lt;/FQL&gt;&lt;FQL&gt;&lt;Q&gt;TRYSA10Y-FDS^PCTCHG(FG_YIELD(0,,,,"YTM"),FG_YIELD(-1AM,,,,"YTM"))&lt;/Q&gt;&lt;R&gt;1&lt;/R&gt;&lt;C&gt;1&lt;/C&gt;&lt;D xsi:type="xsd:double"&gt;-3.4053311&lt;/D&gt;&lt;/FQL&gt;&lt;FQL&gt;&lt;Q&gt;TRYVN10Y-FDS^PCTCHG(FG_YIELD(0,,,,"YTM"),FG_YIELD(-3AM,,,,"YTM"))&lt;/Q&gt;&lt;R&gt;1&lt;/R&gt;&lt;C&gt;1&lt;/C&gt;&lt;D xsi:type="xsd:double"&gt;-12.534881&lt;/D&gt;&lt;/FQL&gt;&lt;FQL&gt;&lt;Q&gt;TRYVN10Y-FDS^PCTCHG(FG_YIELD(0,,,,"YTM"),FG_YIELD(-1AM,,,,"YTM"))&lt;/Q&gt;&lt;R&gt;1&lt;/R&gt;&lt;C&gt;1&lt;/C&gt;&lt;D xsi:type="xsd:double"&gt;11.8994875&lt;/D&gt;&lt;/FQL&gt;&lt;FQL&gt;&lt;Q&gt;TRYAE10Y-FDS^PCTCHG(FG_YIELD(0,,,,"YTM"),FG_YIELD(-3AM,,,,"YTM"))&lt;/Q&gt;&lt;R&gt;0&lt;/R&gt;&lt;C&gt;0&lt;/C&gt;&lt;/FQL&gt;&lt;FQL&gt;&lt;Q&gt;TRYAE10Y-FDS^PCTCHG(FG_YIELD(0,,,,"YTM"),FG_YIELD(-1AM,,,,"YTM"))&lt;/Q&gt;&lt;R&gt;0&lt;/R&gt;&lt;C&gt;0&lt;/C&gt;&lt;/FQL&gt;&lt;FQL&gt;&lt;Q&gt;TRYTR7Y-FDS^PCTCHG(FG_YIELD(0,,,,"YTM"),FG_YIELD(-3AM,,,,"YTM"))&lt;/Q&gt;&lt;R&gt;1&lt;/R&gt;&lt;C&gt;1&lt;/C&gt;&lt;D xsi:type="xsd:double"&gt;7.543869&lt;/D&gt;&lt;/FQL&gt;&lt;FQL&gt;&lt;Q&gt;TRYTR7Y-FDS^PCTCHG(FG_YIELD(0,,,,"YTM"),FG_YIELD(-1AM,,,,"YTM"))&lt;/Q&gt;&lt;R&gt;1&lt;/R&gt;&lt;C&gt;1&lt;/C&gt;&lt;D xsi:type="xsd:double"&gt;1.0785019&lt;/D&gt;&lt;/FQL&gt;&lt;FQL&gt;&lt;Q&gt;TRYTH10Y-FDS^PCTCHG(FG_YIELD(0,,,,"YTM"),FG_YIELD(-3AM,,,,"YTM"))&lt;/Q&gt;&lt;R&gt;1&lt;/R&gt;&lt;C&gt;1&lt;/C&gt;&lt;D xsi:type="xsd:double"&gt;-6.523967&lt;/D&gt;&lt;/FQL&gt;&lt;FQL&gt;&lt;Q&gt;TRYTH10Y-FDS^PCTCHG(FG_YIELD(0,,,,"YTM"),FG_YIELD(-1AM,,,,"YTM"))&lt;/Q&gt;&lt;R&gt;1&lt;/R&gt;&lt;C&gt;1&lt;/C&gt;&lt;D xsi:type="xsd:double"&gt;-1.2544506&lt;/D&gt;&lt;/FQL&gt;&lt;FQL&gt;&lt;Q&gt;TRYQA10Y-FDS^PCTCHG(FG_YIELD(0,,,,"YTM"),FG_YIELD(-3AM,,,,"YTM"))&lt;/Q&gt;&lt;R&gt;0&lt;/R&gt;&lt;C&gt;0&lt;/C&gt;&lt;/FQL&gt;&lt;FQL&gt;&lt;Q&gt;TRYQA10Y-FDS^PCTCHG(FG_YIELD(0,,,,"YTM"),FG_YIELD(-1AM,,,,"YTM"))&lt;/Q&gt;&lt;R&gt;0&lt;/R&gt;&lt;C&gt;0&lt;/C&gt;&lt;/FQL&gt;&lt;FQL&gt;&lt;Q&gt;TRYCN10Y-FDS^PCTCHG(FG_YIELD(0,,,,"YTM"),FG_YIELD(-3AM,,,,"YTM"))&lt;/Q&gt;&lt;R&gt;1&lt;/R&gt;&lt;C&gt;1&lt;/C&gt;&lt;D xsi:type="xsd:double"&gt;-8.956688&lt;/D&gt;&lt;/FQL&gt;&lt;FQL&gt;&lt;Q&gt;TRYCN10Y-FDS^PCTCHG(FG_YIELD(0,,,,"YTM"),FG_YIELD(-1AM,,,,"YTM"))&lt;/Q&gt;&lt;R&gt;1&lt;/R&gt;&lt;C&gt;1&lt;/C&gt;&lt;D xsi:type="xsd:double"&gt;-0.53102136&lt;/D&gt;&lt;/FQL&gt;&lt;FQL&gt;&lt;Q&gt;TRYIN10Y-FDS^PCTCHG(FG_YIELD(0,,,,"YTM"),FG_YIELD(-3AM,,,,"YTM"))&lt;/Q&gt;&lt;R&gt;1&lt;/R&gt;&lt;C&gt;1&lt;/C&gt;&lt;D xsi:type="xsd:double"&gt;-2.2884877&lt;/D&gt;&lt;/FQL&gt;&lt;FQL&gt;&lt;Q&gt;TRYIN10Y-FDS^PCTCHG(FG_YIELD(0,,,,"YTM"),FG_YIELD(-1AM,,,,"YTM"))&lt;/Q&gt;&lt;R&gt;1&lt;/R&gt;&lt;C&gt;1&lt;/C&gt;&lt;D xsi:type="xsd:double"&gt;-0.35360813&lt;/D&gt;&lt;/FQL&gt;&lt;FQL&gt;&lt;Q&gt;TRYGR10Y-FDS^PCTCHG(FG_YIELD(0,,,,"YTM"),FG_YIELD(-3AM,,,,"YTM"))&lt;/Q&gt;&lt;R&gt;1&lt;/R&gt;&lt;C&gt;1&lt;/C&gt;&lt;D xsi:type="xsd:double"&gt;14.785867&lt;/D&gt;&lt;/FQL&gt;&lt;FQL&gt;&lt;Q&gt;TRYGR10Y-FDS^PCTCHG(FG_YIELD(0,,,,"YTM"),FG_YIELD(-1AM,,,,"YTM"))&lt;/Q&gt;&lt;R&gt;1&lt;/R&gt;&lt;C&gt;1&lt;/C&gt;&lt;D xsi:type="xsd:double"&gt;-3.5693889&lt;/D&gt;&lt;/FQL&gt;&lt;FQL&gt;&lt;Q&gt;TRYZA10Y-FDS^PCTCHG(FG_YIELD(0,,,,"YTM"),FG_YIELD(-3AM,,,,"YTM"))&lt;/Q&gt;&lt;R&gt;1&lt;/R&gt;&lt;C&gt;1&lt;/C&gt;&lt;D xsi:type="xsd:double"&gt;8.405632&lt;/D&gt;&lt;/FQL&gt;&lt;FQL&gt;&lt;Q&gt;TRYZA10Y-FDS^PCTCHG(FG_YIELD(0,,,,"YTM"),FG_YIELD(-1AM,,,,"YTM"))&lt;/Q&gt;&lt;R&gt;1&lt;/R&gt;&lt;C&gt;1&lt;/C&gt;&lt;D xsi:type="xsd:double"&gt;4.864107&lt;/D&gt;&lt;/FQL&gt;&lt;FQL&gt;&lt;Q&gt;TRYBR10Y-FDS^PCTCHG(FG_YIELD(0,,,,"YTM"),FG_YIELD(-3AM,,,,"YTM"))&lt;/Q&gt;&lt;R&gt;1&lt;/R&gt;&lt;C&gt;1&lt;/C&gt;&lt;D xsi:type="xsd:double"&gt;7.3384857&lt;/D&gt;&lt;/FQL&gt;&lt;FQL&gt;&lt;Q&gt;TRYBR10Y-FDS^PCTCHG(FG_YIELD(0,,,,"YTM"),FG_YIELD(-1AM,,,,"YTM"))&lt;/Q&gt;&lt;R&gt;1&lt;/R&gt;&lt;C&gt;1&lt;/C&gt;&lt;D xsi:type="xsd:double"&gt;1.7951611&lt;/D&gt;&lt;/FQL&gt;&lt;FQL&gt;&lt;Q&gt;TRYKR10Y-FDS^PCTCHG(FG_YIELD(0,,,,"YTM"),FG_YIELD(-3AM,,,,"YTM"))&lt;/Q&gt;&lt;R&gt;1&lt;/R&gt;&lt;C&gt;1&lt;/C&gt;&lt;D xsi:type="xsd:double"&gt;5.4420514&lt;/D&gt;&lt;/FQL&gt;&lt;FQL&gt;&lt;Q&gt;TRYKR10Y-FDS^PCTCHG(FG_YIELD(0,,,,"YTM"),FG_YIELD(-1AM,,,,"YTM"))&lt;/Q&gt;&lt;R&gt;1&lt;/R&gt;&lt;C&gt;1&lt;/C&gt;&lt;D xsi:type="xsd:double"&gt;-2.230459&lt;/D&gt;&lt;/FQL&gt;&lt;FQL&gt;&lt;Q&gt;TRYMX10Y-FDS^PCTCHG(FG_YIELD(0,,,,"YTM"),FG_YIELD(-3AM,,,,"YTM"))&lt;/Q&gt;&lt;R&gt;1&lt;/R&gt;&lt;C&gt;1&lt;/C&gt;&lt;D xsi:type="xsd:double"&gt;3.0487614&lt;/D&gt;&lt;/FQL&gt;&lt;FQL&gt;&lt;Q&gt;TRYMX10Y-FDS^PCTCHG(FG_YIELD(0,,,,"YTM"),FG_YIELD(-1AM,,,,"YTM"))&lt;/Q&gt;&lt;R&gt;1&lt;/R&gt;&lt;C&gt;1&lt;/C&gt;&lt;D xsi:type="xsd:double"&gt;0.6122644&lt;/D&gt;&lt;/FQL&gt;&lt;FQL&gt;&lt;Q&gt;TRYTW10Y-FDS^PCTCHG(FG_YIELD(0,,,,"YTM"),FG_YIELD(-3AM,,,,"YTM"))&lt;/Q&gt;&lt;R&gt;1&lt;/R&gt;&lt;C&gt;1&lt;/C&gt;&lt;D xsi:type="xsd:double"&gt;17.737408&lt;/D&gt;&lt;/FQL&gt;&lt;FQL&gt;&lt;Q&gt;TRYTW10Y-FDS^PCTCHG(FG_YIELD(0,,,,"YTM"),FG_YIELD(-1AM,,,,"YTM"))&lt;/Q&gt;&lt;R&gt;1&lt;/R&gt;&lt;C&gt;1&lt;/C&gt;&lt;D xsi:type="xsd:double"&gt;16.629856&lt;/D&gt;&lt;/FQL&gt;&lt;FQL&gt;&lt;Q&gt;TRYMY10Y-FDS^PCTCHG(FG_YIELD(0,,,,"YTM"),FG_YIELD(-3AM,,,,"YTM"))&lt;/Q&gt;&lt;R&gt;1&lt;/R&gt;&lt;C&gt;1&lt;/C&gt;&lt;D xsi:type="xsd:double"&gt;3.595935&lt;/D&gt;&lt;/FQL&gt;&lt;FQL&gt;&lt;Q&gt;TRYMY10Y-FDS^PCTCHG(FG_YIELD(0,,,,"YTM"),FG_YIELD(-1AM,,,,"YTM"))&lt;/Q&gt;&lt;R&gt;1&lt;/R&gt;&lt;C&gt;1&lt;/C&gt;&lt;D xsi:type="xsd:double"&gt;0.37229043&lt;/D&gt;&lt;/FQL&gt;&lt;FQL&gt;&lt;Q&gt;TRYPE10Y-FDS^PCTCHG(FG_YIELD(0,,,,"YTM"),FG_YIELD(-3AM,,,,"YTM"))&lt;/Q&gt;&lt;R&gt;1&lt;/R&gt;&lt;C&gt;1&lt;/C&gt;&lt;D xsi:type="xsd:double"&gt;10.823108&lt;/D&gt;&lt;/FQL&gt;&lt;FQL&gt;&lt;Q&gt;TRYPE10Y-FDS^PCTCHG(FG_YIELD(0,,,,"YTM"),FG_YIELD(-1AM,,,,"YTM"))&lt;/Q&gt;&lt;R&gt;1&lt;/R&gt;&lt;C&gt;1&lt;/C&gt;&lt;D xsi:type="xsd:double"&gt;6.693658&lt;/D&gt;&lt;/FQL&gt;&lt;FQL&gt;&lt;Q&gt;TRYPL10Y-FDS^PCTCHG(FG_YIELD(0,,,,"YTM"),FG_YIELD(-3AM,,,,"YTM"))&lt;/Q&gt;&lt;R&gt;1&lt;/R&gt;&lt;C&gt;1&lt;/C&gt;&lt;D xsi:type="xsd:double"&gt;5.0781875&lt;/D&gt;&lt;/FQL&gt;&lt;FQL&gt;&lt;Q&gt;TRYPL10Y-FDS^PCTCHG(FG_YIELD(0,,,,"YTM"),FG_YIELD(-1AM,,,,"YTM"))&lt;/Q&gt;&lt;R&gt;1&lt;/R&gt;&lt;C&gt;1&lt;/C&gt;&lt;D xsi:type="xsd:double"&gt;1.6781545&lt;/D&gt;&lt;/FQL&gt;&lt;FQL&gt;&lt;Q&gt;TRYPH10Y-FDS^PCTCHG(FG_YIELD(0,,,,"YTM"),FG_YIELD(-3AM,,,,"YTM"))&lt;/Q&gt;&lt;R&gt;1&lt;/R&gt;&lt;C&gt;1&lt;/C&gt;&lt;D xsi:type="xsd:double"&gt;3.961047&lt;/D&gt;&lt;/FQL&gt;&lt;FQL&gt;&lt;Q&gt;TRYPH10Y-FDS^PCTCHG(FG_YIELD(0,,,,"YTM"),FG_YIELD(-1AM,,,,"YTM"))&lt;/Q&gt;&lt;R&gt;1&lt;/R&gt;&lt;C&gt;1&lt;/C&gt;&lt;D xsi:type="xsd:double"&gt;-0.25123215&lt;/D&gt;&lt;/FQL&gt;&lt;FQL&gt;&lt;Q&gt;TRYID10Y-FDS^PCTCHG(FG_YIELD(0,,,,"YTM"),FG_YIELD(-3AM,,,,"YTM"))&lt;/Q&gt;&lt;R&gt;1&lt;/R&gt;&lt;C&gt;1&lt;/C&gt;&lt;D xsi:type="xsd:double"&gt;2.4695396&lt;/D&gt;&lt;/FQL&gt;&lt;FQL&gt;&lt;Q&gt;TRYID10Y-FDS^PCTCHG(FG_YIELD(0,,,,"YTM"),FG_YIELD(-1AM,,,,"YTM"))&lt;/Q&gt;&lt;R&gt;1&lt;/R&gt;&lt;C&gt;1&lt;/C&gt;&lt;D xsi:type="xsd:double"&gt;1.4358686&lt;/D&gt;&lt;/FQL&gt;&lt;FQL&gt;&lt;Q&gt;TIPSCL10Y-FDS^PCTCHG(FG_YIELD(0,,,,"YTM"),FG_YIELD(-3AM,,,,"YTM"))&lt;/Q&gt;&lt;R&gt;1&lt;/R&gt;&lt;C&gt;1&lt;/C&gt;&lt;D xsi:type="xsd:double"&gt;6.3535514&lt;/D&gt;&lt;/FQL&gt;&lt;FQL&gt;&lt;Q&gt;TIPSCL10Y-FDS^PCTCHG(FG_YIELD(0,,,,"YTM"),FG_YIELD(-1AM,,,,"YTM"))&lt;/Q&gt;&lt;R&gt;1&lt;/R&gt;&lt;C&gt;1&lt;/C&gt;&lt;D xsi:type="xsd:double"&gt;-6.458564&lt;/D&gt;&lt;/FQL&gt;&lt;FQL&gt;&lt;Q&gt;TRYUS10Y-FDS^FG_YIELD(0,,,,"YTM")&lt;/Q&gt;&lt;R&gt;1&lt;/R&gt;&lt;C&gt;1&lt;/C&gt;&lt;D xsi:type="xsd:double"&gt;4.2008&lt;/D&gt;&lt;/FQL&gt;&lt;FQL&gt;&lt;Q&gt;TRYUS10Y-FDS^FG_YIELD_NAME&lt;/Q&gt;&lt;R&gt;1&lt;/R&gt;&lt;C&gt;1&lt;/C&gt;&lt;D xsi:type="xsd:string"&gt;US Benchmark Bond - 10 Year&lt;/D&gt;&lt;/FQL&gt;&lt;FQL&gt;&lt;Q&gt;TRYSA10Y-FDS^FG_YIELD(0,,,,"YTM")&lt;/Q&gt;&lt;R&gt;1&lt;/R&gt;&lt;C&gt;1&lt;/C&gt;&lt;D xsi:type="xsd:double"&gt;5.080531&lt;/D&gt;&lt;/FQL&gt;&lt;FQL&gt;&lt;Q&gt;TRYVN10Y-FDS^FG_YIELD(0,,,,"YTM")&lt;/Q&gt;&lt;R&gt;1&lt;/R&gt;&lt;C&gt;1&lt;/C&gt;&lt;D xsi:type="xsd:double"&gt;2.5588808&lt;/D&gt;&lt;/FQL&gt;&lt;FQL&gt;&lt;Q&gt;TRYAE10Y-FDS^FG_YIELD(0,,,,"YTM")&lt;/Q&gt;&lt;R&gt;0&lt;/R&gt;&lt;C&gt;0&lt;/C&gt;&lt;/FQL&gt;&lt;FQL&gt;&lt;Q&gt;TRYTR7Y-FDS^FG_YIELD(0,,,,"YTM")&lt;/Q&gt;&lt;R&gt;1&lt;/R&gt;&lt;C&gt;1&lt;/C&gt;&lt;D xsi:type="xsd:double"&gt;23.570269&lt;/D&gt;&lt;/FQL&gt;&lt;FQL&gt;&lt;Q&gt;TRYTH10Y-FDS^FG_YIELD(0,,,,"YTM")&lt;/Q&gt;&lt;R&gt;1&lt;/R&gt;&lt;C&gt;1&lt;/C&gt;&lt;D xsi:type="xsd:double"&gt;2.519711&lt;/D&gt;&lt;/FQL&gt;&lt;FQL&gt;&lt;Q&gt;TRYQA10Y-FDS^FG_YIELD(0,,,,"YTM")&lt;/Q&gt;&lt;R&gt;0&lt;/R&gt;&lt;C&gt;0&lt;/C&gt;&lt;/FQL&gt;&lt;FQL&gt;&lt;Q&gt;TRYCN10Y-FDS^FG_YIELD(0,,,,"YTM")&lt;/Q&gt;&lt;R&gt;1&lt;/R&gt;&lt;C&gt;1&lt;/C&gt;&lt;D xsi:type="xsd:double"&gt;2.353834&lt;/D&gt;&lt;/FQL&gt;&lt;FQL&gt;&lt;Q&gt;TRYIN10Y-FDS^FG_YIELD(0,,,,"YTM")&lt;/Q&gt;&lt;R&gt;1&lt;/R&gt;&lt;C&gt;1&lt;/C&gt;&lt;D xsi:type="xsd:double"&gt;7.045&lt;/D&gt;&lt;/FQL&gt;&lt;FQL&gt;&lt;Q&gt;TRYGR10Y-FDS^FG_YIELD(0,,,,"YTM")&lt;/Q&gt;&lt;R&gt;1&lt;/R&gt;&lt;C&gt;1&lt;/C&gt;&lt;D xsi:type="xsd:double"&gt;3.377&lt;/D&gt;&lt;/FQL&gt;&lt;FQL&gt;&lt;Q&gt;TRYZA10Y-FDS^FG_YIELD(0,,,,"YTM")&lt;/Q&gt;&lt;R&gt;1&lt;/R&gt;&lt;C&gt;1&lt;/C&gt;&lt;D xsi:type="xsd:double"&gt;12.265006&lt;/D&gt;&lt;/FQL&gt;&lt;FQL&gt;&lt;Q&gt;TRYBR10Y-FDS^FG_YIELD(0,,,,"YTM")&lt;/Q&gt;&lt;R&gt;1&lt;/R&gt;&lt;C&gt;1&lt;/C&gt;&lt;D xsi:type="xsd:double"&gt;11.223214&lt;/D&gt;&lt;/FQL&gt;&lt;FQL&gt;&lt;Q&gt;TRYKR10Y-FDS^FG_YIELD(0,,,,"YTM")&lt;/Q&gt;&lt;R&gt;1&lt;/R&gt;&lt;C&gt;1&lt;/C&gt;&lt;D xsi:type="xsd:double"&gt;3.3752&lt;/D&gt;&lt;/FQL&gt;&lt;FQL&gt;&lt;Q&gt;TRYMX10Y-FDS^FG_YIELD(0,,,,"YTM")&lt;/Q&gt;&lt;R&gt;1&lt;/R&gt;&lt;C&gt;1&lt;/C&gt;&lt;D xsi:type="xsd:double"&gt;9.268&lt;/D&gt;&lt;/FQL&gt;&lt;FQL&gt;&lt;Q&gt;TRYTW10Y-FDS^FG_YIELD(0,,,,"YTM")&lt;/Q&gt;&lt;R&gt;1&lt;/R&gt;&lt;C&gt;1&lt;/C&gt;&lt;D xsi:type="xsd:double"&gt;1.4258&lt;/D&gt;&lt;/FQL&gt;&lt;FQL&gt;&lt;Q&gt;TRYMY10Y-FDS^FG_YIELD(0,,,,"YTM")&lt;/Q&gt;&lt;R&gt;1&lt;/R&gt;&lt;C&gt;1&lt;/C&gt;&lt;D xsi:type="xsd:double"&gt;3.855095&lt;/D&gt;&lt;/FQL&gt;&lt;FQL&gt;&lt;Q&gt;TRYPE10Y-FDS^FG_YIELD(0,,,,"YTM")&lt;/Q&gt;&lt;R&gt;1&lt;/R&gt;&lt;C&gt;1&lt;/C&gt;&lt;D xsi:type="xsd:double"&gt;7.280532&lt;/D&gt;&lt;/FQL&gt;&lt;FQL&gt;&lt;Q&gt;TRYPL10Y-FDS^FG_YIELD(0,,,,"YTM")&lt;/Q&gt;&lt;R&gt;1&lt;/R&gt;&lt;C&gt;1&lt;/C&gt;&lt;D xsi:type="xsd:double"&gt;5.426868&lt;/D&gt;&lt;/FQL&gt;&lt;FQL&gt;&lt;Q&gt;TRYPH10Y-FDS^FG_YIELD(0,,,,"YTM")&lt;/Q&gt;&lt;R&gt;1&lt;/R&gt;&lt;C&gt;1&lt;/C&gt;&lt;D xsi:type="xsd:double"&gt;6.218489&lt;/D&gt;&lt;/FQL&gt;&lt;FQL&gt;&lt;Q&gt;TRYID10Y-FDS^FG_YIELD(0,,,,"YTM")&lt;/Q&gt;&lt;R&gt;1&lt;/R&gt;&lt;C&gt;1&lt;/C&gt;&lt;D xsi:type="xsd:double"&gt;6.678683&lt;/D&gt;&lt;/FQL&gt;&lt;FQL&gt;&lt;Q&gt;TIPSCL10Y-FDS^FG_YIELD(0,,,,"YTM")&lt;/Q&gt;&lt;R&gt;1&lt;/R&gt;&lt;C&gt;1&lt;/C&gt;&lt;D xsi:type="xsd:double"&gt;2.368956&lt;/D&gt;&lt;/FQL&gt;&lt;FQL&gt;&lt;Q&gt;CC_SA^IMF_IFS_RCPI_Q(0)&lt;/Q&gt;&lt;R&gt;0&lt;/R&gt;&lt;C&gt;0&lt;/C&gt;&lt;/FQL&gt;&lt;FQL&gt;&lt;Q&gt;CC_VN^IMF_IFS_RCPI_Q(0)&lt;/Q&gt;&lt;R&gt;0&lt;/R&gt;&lt;C&gt;0&lt;/C&gt;&lt;/FQL&gt;&lt;FQL&gt;&lt;Q&gt;CC_AE^IMF_IFS_RCPI_Q(0)&lt;/Q&gt;&lt;R&gt;0&lt;/R&gt;&lt;C&gt;0&lt;/C&gt;&lt;/FQL&gt;&lt;FQL&gt;&lt;Q&gt;CC_TR^IMF_IFS_RCPI_Q(0)&lt;/Q&gt;&lt;R&gt;0&lt;/R&gt;&lt;C&gt;0&lt;/C&gt;&lt;/FQL&gt;&lt;FQL&gt;&lt;Q&gt;CC_TH^IMF_IFS_RCPI_Q(0)&lt;/Q&gt;&lt;R&gt;0&lt;/R&gt;&lt;C&gt;0&lt;/C&gt;&lt;/FQL&gt;&lt;FQL&gt;&lt;Q&gt;CC_QA^IMF_IFS_RCPI_Q(0)&lt;/Q&gt;&lt;R&gt;0&lt;/R&gt;&lt;C&gt;0&lt;/C&gt;&lt;/FQL&gt;&lt;FQL&gt;&lt;Q&gt;CC_CN^IMF_IFS_RCPI_Q(0)&lt;/Q&gt;&lt;R&gt;0&lt;/R&gt;&lt;C&gt;0&lt;/C&gt;&lt;/FQL&gt;&lt;FQL&gt;&lt;Q&gt;CC_IN^IMF_IFS_RCPI_Q(0)&lt;/Q&gt;&lt;R&gt;0&lt;/R&gt;&lt;C&gt;0&lt;/C&gt;&lt;/FQL&gt;&lt;FQL&gt;&lt;Q&gt;CC_GR^IMF_IFS_RCPI_Q(0)&lt;/Q&gt;&lt;R&gt;0&lt;/R&gt;&lt;C&gt;0&lt;/C&gt;&lt;/FQL&gt;&lt;FQL&gt;&lt;Q&gt;CC_ZA^IMF_IFS_RCPI_Q(0)&lt;/Q&gt;&lt;R&gt;0&lt;/R&gt;&lt;C&gt;0&lt;/C&gt;&lt;/FQL&gt;&lt;FQL&gt;&lt;Q&gt;CC_BR^IMF_IFS_RCPI_Q(0)&lt;/Q&gt;&lt;R&gt;0&lt;/R&gt;&lt;C&gt;0&lt;/C&gt;&lt;/FQL&gt;&lt;FQL&gt;&lt;Q&gt;CC_KR^IMF_IFS_RCPI_Q(0)&lt;/Q&gt;&lt;R&gt;0&lt;/R&gt;&lt;C&gt;0&lt;/C&gt;&lt;/FQL&gt;&lt;FQL&gt;&lt;Q&gt;CC_MX^IMF_IFS_RCPI_Q(0)&lt;/Q&gt;&lt;R&gt;0&lt;/R&gt;&lt;C&gt;0&lt;/C&gt;&lt;/FQL&gt;&lt;FQL&gt;&lt;Q&gt;CC_TW^IMF_IFS_RCPI_Q(0)&lt;/Q&gt;&lt;R&gt;0&lt;/R&gt;&lt;C&gt;0&lt;/C&gt;&lt;/FQL&gt;&lt;FQL&gt;&lt;Q&gt;CC_MY^IMF_IFS_RCPI_Q(0)&lt;/Q&gt;&lt;R&gt;0&lt;/R&gt;&lt;C&gt;0&lt;/C&gt;&lt;/FQL&gt;&lt;FQL&gt;&lt;Q&gt;CC_PE^IMF_IFS_RCPI_Q(0)&lt;/Q&gt;&lt;R&gt;0&lt;/R&gt;&lt;C&gt;0&lt;/C&gt;&lt;/FQL&gt;&lt;FQL&gt;&lt;Q&gt;CC_PL^IMF_IFS_RCPI_Q(0)&lt;/Q&gt;&lt;R&gt;0&lt;/R&gt;&lt;C&gt;0&lt;/C&gt;&lt;/FQL&gt;&lt;FQL&gt;&lt;Q&gt;CC_PH^IMF_IFS_RCPI_Q(0)&lt;/Q&gt;&lt;R&gt;0&lt;/R&gt;&lt;C&gt;0&lt;/C&gt;&lt;/FQL&gt;&lt;FQL&gt;&lt;Q&gt;CC_ID^IMF_IFS_RCPI_Q(0)&lt;/Q&gt;&lt;R&gt;0&lt;/R&gt;&lt;C&gt;0&lt;/C&gt;&lt;/FQL&gt;&lt;FQL&gt;&lt;Q&gt;CC_CL^IMF_IFS_RCPI_Q(0)&lt;/Q&gt;&lt;R&gt;0&lt;/R&gt;&lt;C&gt;0&lt;/C&gt;&lt;/FQL&gt;&lt;FQL&gt;&lt;Q&gt;VWO^FMA_EVAL_EBIT(LTMA,NOW,NOW,M,"PORTAGG","MEANR")&lt;/Q&gt;&lt;R&gt;1&lt;/R&gt;&lt;C&gt;1&lt;/C&gt;&lt;D xsi:type="xsd:double"&gt;14.3637072357726&lt;/D&gt;&lt;/FQL&gt;&lt;FQL&gt;&lt;Q&gt;VWO^FMA_EVAL_EBITDA(NTMA,0,,,"PORTAGG","MEANR")&lt;/Q&gt;&lt;R&gt;1&lt;/R&gt;&lt;C&gt;1&lt;/C&gt;&lt;D xsi:type="xsd:double"&gt;8.49969235309814&lt;/D&gt;&lt;/FQL&gt;&lt;FQL&gt;&lt;Q&gt;VWO^FG_FCF_YIELD_NTM(0)&lt;/Q&gt;&lt;R&gt;1&lt;/R&gt;&lt;C&gt;1&lt;/C&gt;&lt;D xsi:type="xsd:double"&gt;5.58150270898172&lt;/D&gt;&lt;/FQL&gt;&lt;FQL&gt;&lt;Q&gt;VWO^FMA_DIV_YLD(NTMA,NOW,NOW,M,"PORTAGG","MEANR")&lt;/Q&gt;&lt;R&gt;1&lt;/R&gt;&lt;C&gt;1&lt;/C&gt;&lt;D xsi:type="xsd:double"&gt;3.06866740217001&lt;/D&gt;&lt;/FQL&gt;&lt;FQL&gt;&lt;Q&gt;VWO^FG_PE_NTM(0,,,90,0)&lt;/Q&gt;&lt;R&gt;1&lt;/R&gt;&lt;C&gt;1&lt;/C&gt;&lt;D xsi:type="xsd:double"&gt;12.3131396033574&lt;/D&gt;&lt;/FQL&gt;&lt;FQL&gt;&lt;Q&gt;VWO^FG_PE(0)&lt;/Q&gt;&lt;R&gt;1&lt;/R&gt;&lt;C&gt;1&lt;/C&gt;&lt;D xsi:type="xsd:double"&gt;13.84139904526&lt;/D&gt;&lt;/FQL&gt;&lt;FQL&gt;&lt;Q&gt;VWO^JULIAN(FMA_DIV_YLD(NTMA,NOW,NOW,M,"PORTAGG","MEANR").DATES)&lt;/Q&gt;&lt;R&gt;1&lt;/R&gt;&lt;C&gt;1&lt;/C&gt;&lt;D xsi:type="xsd:long"&gt;45351&lt;/D&gt;&lt;/FQL&gt;&lt;FQL&gt;&lt;Q&gt;VGK^FMA_EVAL_EBIT(LTMA,NOW,NOW,M,"PORTAGG","MEANR")&lt;/Q&gt;&lt;R&gt;1&lt;/R&gt;&lt;C&gt;1&lt;/C&gt;&lt;D xsi:type="xsd:double"&gt;13.2097889877239&lt;/D&gt;&lt;/FQL&gt;&lt;FQL&gt;&lt;Q&gt;VGK^FMA_EVAL_EBITDA(NTMA,0,,,"PORTAGG","MEANR")&lt;/Q&gt;&lt;R&gt;1&lt;/R&gt;&lt;C&gt;1&lt;/C&gt;&lt;D xsi:type="xsd:double"&gt;8.81799195695268&lt;/D&gt;&lt;/FQL&gt;&lt;FQL&gt;&lt;Q&gt;VGK^FG_FCF_YIELD_NTM(0)&lt;/Q&gt;&lt;R&gt;1&lt;/R&gt;&lt;C&gt;1&lt;/C&gt;&lt;D xsi:type="xsd:double"&gt;5.44587330099199&lt;/D&gt;&lt;/FQL&gt;&lt;FQL&gt;&lt;Q&gt;VGK^FMA_DIV_YLD(NTMA,NOW,NOW,M,"PORTAGG","MEANR")&lt;/Q&gt;&lt;R&gt;1&lt;/R&gt;&lt;C&gt;1&lt;/C&gt;&lt;D xsi:type="xsd:double"&gt;3.58691570365969&lt;/D&gt;&lt;/FQL&gt;&lt;FQL&gt;&lt;Q&gt;VGK^FG_PE_NTM(0,,,90,0)&lt;/Q&gt;&lt;R&gt;1&lt;/R&gt;&lt;C&gt;1&lt;/C&gt;&lt;D xsi:type="xsd:double"&gt;13.1960580408893&lt;/D&gt;&lt;/FQL&gt;&lt;FQL&gt;&lt;Q&gt;VGK^FG_PE(0)&lt;/Q&gt;&lt;R&gt;1&lt;/R&gt;&lt;C&gt;1&lt;/C&gt;&lt;D xsi:type="xsd:double"&gt;12.7778750191065&lt;/D&gt;&lt;/FQL&gt;&lt;FQL&gt;&lt;Q&gt;VGK^JULIAN(FMA_DIV_YLD(NTMA,NOW,NOW,M,"PORTAGG","MEANR").DATES)&lt;/Q&gt;&lt;R&gt;1&lt;</t>
        </r>
      </text>
    </comment>
    <comment ref="A23" authorId="0" shapeId="0" xr:uid="{A75C071E-177A-4015-A784-EB90B4A9D6F2}">
      <text>
        <r>
          <rPr>
            <b/>
            <sz val="9"/>
            <color indexed="81"/>
            <rFont val="Tahoma"/>
            <family val="2"/>
          </rPr>
          <t>/R&gt;&lt;C&gt;1&lt;/C&gt;&lt;D xsi:type="xsd:long"&gt;45351&lt;/D&gt;&lt;/FQL&gt;&lt;FQL&gt;&lt;Q&gt;KSA^FMA_EVAL_EBIT(LTMA,NOW,NOW,M,"PORTAGG","MEANR")&lt;/Q&gt;&lt;R&gt;1&lt;/R&gt;&lt;C&gt;1&lt;/C&gt;&lt;D xsi:type="xsd:double"&gt;22.6589243633066&lt;/D&gt;&lt;/FQL&gt;&lt;FQL&gt;&lt;Q&gt;KSA^FMA_EVAL_EBITDA(NTMA,0,,,"PORTAGG","MEANR")&lt;/Q&gt;&lt;R&gt;1&lt;/R&gt;&lt;C&gt;1&lt;/C&gt;&lt;D xsi:type="xsd:double"&gt;11.4272231677061&lt;/D&gt;&lt;/FQL&gt;&lt;FQL&gt;&lt;Q&gt;KSA^FG_FCF_YIELD_NTM(0)&lt;/Q&gt;&lt;R&gt;0&lt;/R&gt;&lt;C&gt;0&lt;/C&gt;&lt;/FQL&gt;&lt;FQL&gt;&lt;Q&gt;KSA^FMA_DIV_YLD(NTMA,NOW,NOW,M,"PORTAGG","MEANR")&lt;/Q&gt;&lt;R&gt;1&lt;/R&gt;&lt;C&gt;1&lt;/C&gt;&lt;D xsi:type="xsd:double"&gt;3.42465702105817&lt;/D&gt;&lt;/FQL&gt;&lt;FQL&gt;&lt;Q&gt;KSA^FMA_PE(NTMA,0,,,"PORTAGG","MEANR")&lt;/Q&gt;&lt;R&gt;1&lt;/R&gt;&lt;C&gt;1&lt;/C&gt;&lt;D xsi:type="xsd:double"&gt;18.1449976802841&lt;/D&gt;&lt;/FQL&gt;&lt;FQL&gt;&lt;Q&gt;KSA^FMA_PE(LTM,0,,,"PORTAGG","MEANR")&lt;/Q&gt;&lt;R&gt;1&lt;/R&gt;&lt;C&gt;1&lt;/C&gt;&lt;D xsi:type="xsd:double"&gt;22.585744131428&lt;/D&gt;&lt;/FQL&gt;&lt;FQL&gt;&lt;Q&gt;KSA^JULIAN(FMA_DIV_YLD(NTMA,NOW,NOW,M,"PORTAGG","MEANR").DATES)&lt;/Q&gt;&lt;R&gt;1&lt;/R&gt;&lt;C&gt;1&lt;/C&gt;&lt;D xsi:type="xsd:long"&gt;45378&lt;/D&gt;&lt;/FQL&gt;&lt;FQL&gt;&lt;Q&gt;VNM^FMA_EVAL_EBIT(LTMA,NOW,NOW,M,"PORTAGG","MEANR")&lt;/Q&gt;&lt;R&gt;1&lt;/R&gt;&lt;C&gt;1&lt;/C&gt;&lt;D xsi:type="xsd:double"&gt;19.377639170224&lt;/D&gt;&lt;/FQL&gt;&lt;FQL&gt;&lt;Q&gt;VNM^FMA_EVAL_EBITDA(NTMA,0,,,"PORTAGG","MEANR")&lt;/Q&gt;&lt;R&gt;1&lt;/R&gt;&lt;C&gt;1&lt;/C&gt;&lt;D xsi:type="xsd:double"&gt;10.3187539510575&lt;/D&gt;&lt;/FQL&gt;&lt;FQL&gt;&lt;Q&gt;VNM^FG_FCF_YIELD_NTM(0)&lt;/Q&gt;&lt;R&gt;1&lt;/R&gt;&lt;C&gt;1&lt;/C&gt;&lt;D xsi:type="xsd:double"&gt;1.34979621062492&lt;/D&gt;&lt;/FQL&gt;&lt;FQL&gt;&lt;Q&gt;VNM^FMA_DIV_YLD(NTMA,NOW,NOW,M,"PORTAGG","MEANR")&lt;/Q&gt;&lt;R&gt;1&lt;/R&gt;&lt;C&gt;1&lt;/C&gt;&lt;D xsi:type="xsd:double"&gt;2.20468799341157&lt;/D&gt;&lt;/FQL&gt;&lt;FQL&gt;&lt;Q&gt;VNM^FMA_PE(NTMA,0,,,"PORTAGG","MEANR")&lt;/Q&gt;&lt;R&gt;1&lt;/R&gt;&lt;C&gt;1&lt;/C&gt;&lt;D xsi:type="xsd:double"&gt;17.0062846352083&lt;/D&gt;&lt;/FQL&gt;&lt;FQL&gt;&lt;Q&gt;VNM^FMA_PE(LTM,0,,,"PORTAGG","MEANR")&lt;/Q&gt;&lt;R&gt;1&lt;/R&gt;&lt;C&gt;1&lt;/C&gt;&lt;D xsi:type="xsd:double"&gt;20.9980112173107&lt;/D&gt;&lt;/FQL&gt;&lt;FQL&gt;&lt;Q&gt;VNM^JULIAN(FMA_DIV_YLD(NTMA,NOW,NOW,M,"PORTAGG","MEANR").DATES)&lt;/Q&gt;&lt;R&gt;1&lt;/R&gt;&lt;C&gt;1&lt;/C&gt;&lt;D xsi:type="xsd:long"&gt;45378&lt;/D&gt;&lt;/FQL&gt;&lt;FQL&gt;&lt;Q&gt;UAE^FMA_EVAL_EBIT(LTMA,NOW,NOW,M,"PORTAGG","MEANR")&lt;/Q&gt;&lt;R&gt;1&lt;/R&gt;&lt;C&gt;1&lt;/C&gt;&lt;D xsi:type="xsd:double"&gt;10.2768703717483&lt;/D&gt;&lt;/FQL&gt;&lt;FQL&gt;&lt;Q&gt;UAE^FMA_EVAL_EBITDA(NTMA,0,,,"PORTAGG","MEANR")&lt;/Q&gt;&lt;R&gt;1&lt;/R&gt;&lt;C&gt;1&lt;/C&gt;&lt;D xsi:type="xsd:double"&gt;6.84995009726969&lt;/D&gt;&lt;/FQL&gt;&lt;FQL&gt;&lt;Q&gt;UAE^FG_FCF_YIELD_NTM(0)&lt;/Q&gt;&lt;R&gt;1&lt;/R&gt;&lt;C&gt;1&lt;/C&gt;&lt;D xsi:type="xsd:double"&gt;8.98359318348363&lt;/D&gt;&lt;/FQL&gt;&lt;FQL&gt;&lt;Q&gt;UAE^FMA_DIV_YLD(NTMA,NOW,NOW,M,"PORTAGG","MEANR")&lt;/Q&gt;&lt;R&gt;1&lt;/R&gt;&lt;C&gt;1&lt;/C&gt;&lt;D xsi:type="xsd:double"&gt;5.33259683797406&lt;/D&gt;&lt;/FQL&gt;&lt;FQL&gt;&lt;Q&gt;UAE^FMA_PE(NTMA,0,,,"PORTAGG","MEANR")&lt;/Q&gt;&lt;R&gt;1&lt;/R&gt;&lt;C&gt;1&lt;/C&gt;&lt;D xsi:type="xsd:double"&gt;9.58073900381956&lt;/D&gt;&lt;/FQL&gt;&lt;FQL&gt;&lt;Q&gt;UAE^FMA_PE(LTM,0,,,"PORTAGG","MEANR")&lt;/Q&gt;&lt;R&gt;1&lt;/R&gt;&lt;C&gt;1&lt;/C&gt;&lt;D xsi:type="xsd:double"&gt;10.5779899061815&lt;/D&gt;&lt;/FQL&gt;&lt;FQL&gt;&lt;Q&gt;UAE^JULIAN(FMA_DIV_YLD(NTMA,NOW,NOW,M,"PORTAGG","MEANR").DATES)&lt;/Q&gt;&lt;R&gt;1&lt;/R&gt;&lt;C&gt;1&lt;/C&gt;&lt;D xsi:type="xsd:long"&gt;45378&lt;/D&gt;&lt;/FQL&gt;&lt;FQL&gt;&lt;Q&gt;TUR^FMA_EVAL_EBIT(LTMA,NOW,NOW,M,"PORTAGG","MEANR")&lt;/Q&gt;&lt;R&gt;1&lt;/R&gt;&lt;C&gt;1&lt;/C&gt;&lt;D xsi:type="xsd:double"&gt;7.01660497234502&lt;/D&gt;&lt;/FQL&gt;&lt;FQL&gt;&lt;Q&gt;TUR^FMA_EVAL_EBITDA(NTMA,0,,,"PORTAGG","MEANR")&lt;/Q&gt;&lt;R&gt;1&lt;/R&gt;&lt;C&gt;1&lt;/C&gt;&lt;D xsi:type="xsd:double"&gt;4.34233318380496&lt;/D&gt;&lt;/FQL&gt;&lt;FQL&gt;&lt;Q&gt;TUR^FG_FCF_YIELD_NTM(0)&lt;/Q&gt;&lt;R&gt;1&lt;/R&gt;&lt;C&gt;1&lt;/C&gt;&lt;D xsi:type="xsd:double"&gt;12.3350737336924&lt;/D&gt;&lt;/FQL&gt;&lt;FQL&gt;&lt;Q&gt;TUR^FMA_DIV_YLD(NTMA,NOW,NOW,M,"PORTAGG","MEANR")&lt;/Q&gt;&lt;R&gt;1&lt;/R&gt;&lt;C&gt;1&lt;/C&gt;&lt;D xsi:type="xsd:double"&gt;4.39642994042355&lt;/D&gt;&lt;/FQL&gt;&lt;FQL&gt;&lt;Q&gt;TUR^FMA_PE(NTMA,0,,,"PORTAGG","MEANR")&lt;/Q&gt;&lt;R&gt;1&lt;/R&gt;&lt;C&gt;1&lt;/C&gt;&lt;D xsi:type="xsd:double"&gt;4.93927181186342&lt;/D&gt;&lt;/FQL&gt;&lt;FQL&gt;&lt;Q&gt;TUR^FMA_PE(LTM,0,,,"PORTAGG","MEANR")&lt;/Q&gt;&lt;R&gt;1&lt;/R&gt;&lt;C&gt;1&lt;/C&gt;&lt;D xsi:type="xsd:double"&gt;6.48628095194605&lt;/D&gt;&lt;/FQL&gt;&lt;FQL&gt;&lt;Q&gt;TUR^JULIAN(FMA_DIV_YLD(NTMA,NOW,NOW,M,"PORTAGG","MEANR").DATES)&lt;/Q&gt;&lt;R&gt;1&lt;/R&gt;&lt;C&gt;1&lt;/C&gt;&lt;D xsi:type="xsd:long"&gt;45378&lt;/D&gt;&lt;/FQL&gt;&lt;FQL&gt;&lt;Q&gt;SET-BKK^FMA_EVAL_EBIT(LTMA,NOW,NOW,M,"PORTAGG","MEANR")&lt;/Q&gt;&lt;R&gt;1&lt;/R&gt;&lt;C&gt;1&lt;/C&gt;&lt;D xsi:type="xsd:double"&gt;19.0176803628694&lt;/D&gt;&lt;/FQL&gt;&lt;FQL&gt;&lt;Q&gt;SET-BKK^FMA_EVAL_EBITDA(NTMA,0,,,"PORTAGG","MEANR")&lt;/Q&gt;&lt;R&gt;1&lt;/R&gt;&lt;C&gt;1&lt;/C&gt;&lt;D xsi:type="xsd:double"&gt;9.59479749274153&lt;/D&gt;&lt;/FQL&gt;&lt;FQL&gt;&lt;Q&gt;SET-BKK^FG_FCF_YIELD_NTM(0)&lt;/Q&gt;&lt;R&gt;1&lt;/R&gt;&lt;C&gt;1&lt;/C&gt;&lt;D xsi:type="xsd:double"&gt;5.58289295187019&lt;/D&gt;&lt;/FQL&gt;&lt;FQL&gt;&lt;Q&gt;SET-BKK^FMA_DIV_YLD(NTMA,NOW,NOW,M,"PORTAGG","MEANR")&lt;/Q&gt;&lt;R&gt;1&lt;/R&gt;&lt;C&gt;1&lt;/C&gt;&lt;D xsi:type="xsd:double"&gt;3.51163976382339&lt;/D&gt;&lt;/FQL&gt;&lt;FQL&gt;&lt;Q&gt;SET-BKK^FMA_PE(NTMA,0,,,"PORTAGG","MEANR")&lt;/Q&gt;&lt;R&gt;1&lt;/R&gt;&lt;C&gt;1&lt;/C&gt;&lt;D xsi:type="xsd:double"&gt;14.2373744687768&lt;/D&gt;&lt;/FQL&gt;&lt;FQL&gt;&lt;Q&gt;SET-BKK^FMA_PE(LTM,0,,,"PORTAGG","MEANR")&lt;/Q&gt;&lt;R&gt;1&lt;/R&gt;&lt;C&gt;1&lt;/C&gt;&lt;D xsi:type="xsd:double"&gt;16.9629223645405&lt;/D&gt;&lt;/FQL&gt;&lt;FQL&gt;&lt;Q&gt;SET-BKK^JULIAN(FMA_DIV_YLD(NTMA,NOW,NOW,M,"PORTAGG","MEANR").DATES)&lt;/Q&gt;&lt;R&gt;1&lt;/R&gt;&lt;C&gt;1&lt;/C&gt;&lt;D xsi:type="xsd:long"&gt;45380&lt;/D&gt;&lt;/FQL&gt;&lt;FQL&gt;&lt;Q&gt;QAT^FMA_EVAL_EBIT(LTMA,NOW,NOW,M,"PORTAGG","MEANR")&lt;/Q&gt;&lt;R&gt;1&lt;/R&gt;&lt;C&gt;1&lt;/C&gt;&lt;D xsi:type="xsd:double"&gt;15.611731543461&lt;/D&gt;&lt;/FQL&gt;&lt;FQL&gt;&lt;Q&gt;QAT^FMA_EVAL_EBITDA(NTMA,0,,,"PORTAGG","MEANR")&lt;/Q&gt;&lt;R&gt;1&lt;/R&gt;&lt;C&gt;1&lt;/C&gt;&lt;D xsi:type="xsd:double"&gt;8.9754413547493&lt;/D&gt;&lt;/FQL&gt;&lt;FQL&gt;&lt;Q&gt;QAT^FG_FCF_YIELD_NTM(0)&lt;/Q&gt;&lt;R&gt;0&lt;/R&gt;&lt;C&gt;0&lt;/C&gt;&lt;/FQL&gt;&lt;FQL&gt;&lt;Q&gt;QAT^FMA_DIV_YLD(NTMA,NOW,NOW,M,"PORTAGG","MEANR")&lt;/Q&gt;&lt;R&gt;1&lt;/R&gt;&lt;C&gt;1&lt;/C&gt;&lt;D xsi:type="xsd:double"&gt;4.99332119054557&lt;/D&gt;&lt;/FQL&gt;&lt;FQL&gt;&lt;Q&gt;QAT^FMA_PE(NTMA,0,,,"PORTAGG","MEANR")&lt;/Q&gt;&lt;R&gt;1&lt;/R&gt;&lt;C&gt;1&lt;/C&gt;&lt;D xsi:type="xsd:double"&gt;10.2080717087178&lt;/D&gt;&lt;/FQL&gt;&lt;FQL&gt;&lt;Q&gt;QAT^FMA_PE(LTM,0,,,"PORTAGG","MEANR")&lt;/Q&gt;&lt;R&gt;1&lt;/R&gt;&lt;C&gt;1&lt;/C&gt;&lt;D xsi:type="xsd:double"&gt;11.53486425469&lt;/D&gt;&lt;/FQL&gt;&lt;FQL&gt;&lt;Q&gt;QAT^JULIAN(FMA_DIV_YLD(NTMA,NOW,NOW,M,"PORTAGG","MEANR").DATES)&lt;/Q&gt;&lt;R&gt;1&lt;/R&gt;&lt;C&gt;1&lt;/C&gt;&lt;D xsi:type="xsd:long"&gt;45378&lt;/D&gt;&lt;/FQL&gt;&lt;FQL&gt;&lt;Q&gt;MCHI^FMA_EVAL_EBIT(LTMA,NOW,NOW,M,"PORTAGG","MEANR")&lt;/Q&gt;&lt;R&gt;1&lt;/R&gt;&lt;C&gt;1&lt;/C&gt;&lt;D xsi:type="xsd:double"&gt;13.3976748801486&lt;/D&gt;&lt;/FQL&gt;&lt;FQL&gt;&lt;Q&gt;MCHI^FMA_EVAL_EBITDA(NTMA,0,,,"PORTAGG","MEANR")&lt;/Q&gt;&lt;R&gt;1&lt;/R&gt;&lt;C&gt;1&lt;/C&gt;&lt;D xsi:type="xsd:double"&gt;8.02374260660156&lt;/D&gt;&lt;/FQL&gt;&lt;FQL&gt;&lt;Q&gt;MCHI^FG_FCF_YIELD_NTM(0)&lt;/Q&gt;&lt;R&gt;1&lt;/R&gt;&lt;C&gt;1&lt;/C&gt;&lt;D xsi:type="xsd:double"&gt;7.25646094703937&lt;/D&gt;&lt;/FQL&gt;&lt;FQL&gt;&lt;Q&gt;MCHI^FMA_DIV_YLD(NTMA,NOW,NOW,M,"PORTAGG","MEANR")&lt;/Q&gt;&lt;R&gt;1&lt;/R&gt;&lt;C&gt;1&lt;/C&gt;&lt;D xsi:type="xsd:double"&gt;3.02319992344599&lt;/D&gt;&lt;/FQL&gt;&lt;FQL&gt;&lt;Q&gt;MCHI^FMA_PE(NTMA,0,,,"PORTAGG","MEANR")&lt;/Q&gt;&lt;R&gt;1&lt;/R&gt;&lt;C&gt;1&lt;/C&gt;&lt;D xsi:type="xsd:double"&gt;9.17054850014137&lt;/D&gt;&lt;/FQL&gt;&lt;FQL&gt;&lt;Q&gt;MCHI^FMA_PE(LTM,0,,,"PORTAGG","MEANR")&lt;/Q&gt;&lt;R&gt;1&lt;/R&gt;&lt;C&gt;1&lt;/C&gt;&lt;D xsi:type="xsd:double"&gt;12.5412967259931&lt;/D&gt;&lt;/FQL&gt;&lt;FQL&gt;&lt;Q&gt;MCHI^JULIAN(FMA_DIV_YLD(NTMA,NOW,NOW,M,"PORTAGG","MEANR").DATES)&lt;/Q&gt;&lt;R&gt;1&lt;/R&gt;&lt;C&gt;1&lt;/C&gt;&lt;D xsi:type="xsd:long"&gt;45378&lt;/D&gt;&lt;/FQL&gt;&lt;FQL&gt;&lt;Q&gt;INDA^FMA_EVAL_EBIT(LTMA,NOW,NOW,M,"PORTAGG","MEANR")&lt;/Q&gt;&lt;R&gt;1&lt;/R&gt;&lt;C&gt;1&lt;/C&gt;&lt;D xsi:type="xsd:double"&gt;22.8643549469458&lt;/D&gt;&lt;/FQL&gt;&lt;FQL&gt;&lt;Q&gt;INDA^FMA_EVAL_EBITDA(NTMA,0,,,"PORTAGG","MEANR")&lt;/Q&gt;&lt;R&gt;1&lt;/R&gt;&lt;C&gt;1&lt;/C&gt;&lt;D xsi:type="xsd:double"&gt;14.7867182550569&lt;/D&gt;&lt;/FQL&gt;&lt;FQL&gt;&lt;Q&gt;INDA^FG_FCF_YIELD_NTM(0)&lt;/Q&gt;&lt;R&gt;1&lt;/R&gt;&lt;C&gt;1&lt;/C&gt;&lt;D xsi:type="xsd:double"&gt;2.92964238677536&lt;/D&gt;&lt;/FQL&gt;&lt;FQL&gt;&lt;Q&gt;INDA^FMA_DIV_YLD(NTMA,NOW,NOW,M,"PORTAGG","MEANR")&lt;/Q&gt;&lt;R&gt;1&lt;/R&gt;&lt;C&gt;1&lt;/C&gt;&lt;D xsi:type="xsd:double"&gt;1.35721616683982&lt;/D&gt;&lt;/FQL&gt;&lt;FQL&gt;&lt;Q&gt;INDA^FMA_PE(NTMA,0,,,"PORTAGG","MEANR")&lt;/Q&gt;&lt;R&gt;1&lt;/R&gt;&lt;C&gt;1&lt;/C&gt;&lt;D xsi:type="xsd:double"&gt;22.2270080926333&lt;/D&gt;&lt;/FQL&gt;&lt;FQL&gt;&lt;Q&gt;INDA^FMA_PE(LTM,0,,,"PORTAGG","MEANR")&lt;/Q&gt;&lt;R&gt;1&lt;/R&gt;&lt;C&gt;1&lt;/C&gt;&lt;D xsi:type="xsd:double"&gt;24.9482301189216&lt;/D&gt;&lt;/FQL&gt;&lt;FQL&gt;&lt;Q&gt;INDA^JULIAN(FMA_DIV_YLD(NTMA,NOW,NOW,M,"PORTAGG","MEANR").DATES)&lt;/Q&gt;&lt;R&gt;1&lt;/R&gt;&lt;C&gt;1&lt;/C&gt;&lt;D xsi:type="xsd:long"&gt;45378&lt;/D&gt;&lt;/FQL&gt;&lt;FQL&gt;&lt;Q&gt;GREK^FMA_EVAL_EBIT(LTMA,NOW,NOW,M,"PORTAGG","MEANR")&lt;/Q&gt;&lt;R&gt;1&lt;/R&gt;&lt;C&gt;1&lt;/C&gt;&lt;D xsi:type="xsd:double"&gt;7.21857593294871&lt;/D&gt;&lt;/FQL&gt;&lt;FQL&gt;&lt;Q&gt;GREK^FMA_EVAL_EBITDA(NTMA,0,,,"PORTAGG","MEANR")&lt;/Q&gt;&lt;R&gt;1&lt;/R&gt;&lt;C&gt;1&lt;/C&gt;&lt;D xsi:type="xsd:double"&gt;5.18378144373703&lt;/D&gt;&lt;/FQL&gt;&lt;FQL&gt;&lt;Q&gt;GREK^FG_FCF_YIELD_NTM(0)&lt;/Q&gt;&lt;R&gt;0&lt;/R&gt;&lt;C&gt;0&lt;/C&gt;&lt;/FQL&gt;&lt;FQL&gt;&lt;Q&gt;GREK^FMA_DIV_YLD(NTMA,NOW,NOW,M,"PORTAGG","MEANR")&lt;/Q&gt;&lt;R&gt;1&lt;/R&gt;&lt;C&gt;1&lt;/C&gt;&lt;D xsi:type="xsd:double"&gt;5.14877350126992&lt;/D&gt;&lt;/FQL&gt;&lt;FQL&gt;&lt;Q&gt;GREK^FMA_PE(NTMA,0,,,"PORTAGG","MEANR")&lt;/Q&gt;&lt;R&gt;1&lt;/R&gt;&lt;C&gt;1&lt;/C&gt;&lt;D xsi:type="xsd:double"&gt;6.98223118433169&lt;/D&gt;&lt;/FQL&gt;&lt;FQL&gt;&lt;Q&gt;GREK^FMA_PE(LTM,0,,,"PORTAGG","MEANR")&lt;/Q&gt;&lt;R&gt;1&lt;/R&gt;&lt;C&gt;1&lt;/C&gt;&lt;D xsi:type="xsd:double"&gt;7.58434384539449&lt;/D&gt;&lt;/FQL&gt;&lt;FQL&gt;&lt;Q&gt;GREK^JULIAN(FMA_DIV_YLD(NTMA,NOW,NOW,M,"PORTAGG","MEANR").DATES)&lt;/Q&gt;&lt;R&gt;1&lt;/R&gt;&lt;C&gt;1&lt;/C&gt;&lt;D xsi:type="xsd:long"&gt;45378&lt;/D&gt;&lt;/FQL&gt;&lt;FQL&gt;&lt;Q&gt;EZA^FMA_EVAL_EBIT(LTMA,NOW,NOW,M,"PORTAGG","MEANR")&lt;/Q&gt;&lt;R&gt;1&lt;/R&gt;&lt;C&gt;1&lt;/C&gt;&lt;D xsi:type="xsd:double"&gt;12.2705177191178&lt;/D&gt;&lt;/FQL&gt;&lt;FQL&gt;&lt;Q&gt;EZA^FMA_EVAL_EBITDA(NTMA,0,,,"PORTAGG","MEANR")&lt;/Q&gt;&lt;R&gt;1&lt;/R&gt;&lt;C&gt;1&lt;/C&gt;&lt;D xsi:type="xsd:double"&gt;7.56489873529109&lt;/D&gt;&lt;/FQL&gt;&lt;FQL&gt;&lt;Q&gt;EZA^FG_FCF_YIELD_NTM(0)&lt;/Q&gt;&lt;R&gt;1&lt;/R&gt;&lt;C&gt;1&lt;/C&gt;&lt;D xsi:type="xsd:double"&gt;6.11795395672238&lt;/D&gt;&lt;/FQL&gt;&lt;FQL&gt;&lt;Q&gt;EZA^FMA_DIV_YLD(NTMA,NOW,NOW,M,"PORTAGG","MEANR")&lt;/Q&gt;&lt;R&gt;1&lt;/R&gt;&lt;C&gt;1&lt;/C&gt;&lt;D xsi:type="xsd:double"&gt;4.22283078238133&lt;/D&gt;&lt;/FQL&gt;&lt;FQL&gt;&lt;Q&gt;EZA^FMA_PE(NTMA,0,,,"PORTAGG","MEANR")&lt;/Q&gt;&lt;R&gt;1&lt;/R&gt;&lt;C&gt;1&lt;/C&gt;&lt;D xsi:type="xsd:double"&gt;9.34275948852077&lt;/D&gt;&lt;/FQL&gt;&lt;FQL&gt;&lt;Q&gt;EZA^FMA_PE(LTM,0,,,"PORTAGG","MEANR")&lt;/Q&gt;&lt;R&gt;1&lt;/R&gt;&lt;C&gt;1&lt;/C&gt;&lt;D xsi:type="xsd:double"&gt;10.5213609324891&lt;/D&gt;&lt;/FQL&gt;&lt;FQL&gt;&lt;Q&gt;EZA^JULIAN(FMA_DIV_YLD(NTMA,NOW,NOW,M,"PORTAGG","MEANR").DATES)&lt;/Q&gt;&lt;R&gt;1&lt;/R&gt;&lt;C&gt;1&lt;/C&gt;&lt;D xsi:type="xsd:long"&gt;45378&lt;/D&gt;&lt;/FQL&gt;&lt;FQL&gt;&lt;Q&gt;EWZ^FMA_EVAL_EBIT(LTMA,NOW,NOW,M,"PORTAGG","MEANR")&lt;/Q&gt;&lt;R&gt;1&lt;/R&gt;&lt;C&gt;1&lt;/C&gt;&lt;D xsi:type="xsd:double"&gt;6.76975414674934&lt;/D&gt;&lt;/FQL&gt;&lt;FQL&gt;&lt;Q&gt;EWZ^FMA_EVAL_EBITDA(NTMA,0,,,"PORTAGG","MEANR")&lt;/Q&gt;&lt;R&gt;1&lt;/R&gt;&lt;C&gt;1&lt;/C&gt;&lt;D xsi:type="xsd:double"&gt;4.67176838925732&lt;/D&gt;&lt;/FQL&gt;&lt;FQL&gt;&lt;Q&gt;EWZ^FG_FCF_YIELD_NTM(0)&lt;/Q&gt;&lt;R&gt;1&lt;/R&gt;&lt;C&gt;1&lt;/C&gt;&lt;D xsi:type="xsd:double"&gt;9.80326973896509&lt;/D&gt;&lt;/FQL&gt;&lt;FQL&gt;&lt;Q&gt;EWZ^FMA_DIV_YLD(NTMA,NOW,NOW,M,"PORTAGG","MEANR")&lt;/Q&gt;&lt;R&gt;1&lt;/R&gt;&lt;C&gt;1&lt;/C&gt;&lt;D xsi:type="xsd:double"&gt;6.31948653385308&lt;/D&gt;&lt;/FQL&gt;&lt;FQL&gt;&lt;Q&gt;EWZ^FMA_PE(NTMA,0,,,"PORTAGG","MEANR")&lt;/Q&gt;&lt;R&gt;1&lt;/R&gt;&lt;C&gt;1&lt;/C&gt;&lt;D xsi:type="xsd:double"&gt;7.71709128362198&lt;/D&gt;&lt;/FQL&gt;&lt;FQL&gt;&lt;Q&gt;EWZ^FMA_PE(LTM,0,,,"PORTAGG","MEANR")&lt;/Q&gt;&lt;R&gt;1&lt;/R&gt;&lt;C&gt;1&lt;/C&gt;&lt;D xsi:type="xsd:double"&gt;7.68757531436252&lt;/D&gt;&lt;/FQL&gt;&lt;FQL&gt;&lt;Q&gt;EWZ^JULIAN(FMA_DIV_YLD(NTMA,NOW,NOW,M,"PORTAGG","MEANR").DATES)&lt;/Q&gt;&lt;R&gt;1&lt;/R&gt;&lt;C&gt;1&lt;/C&gt;&lt;D xsi:type="xsd:long"&gt;45378&lt;/D&gt;&lt;/FQL&gt;&lt;FQL&gt;&lt;Q&gt;EWY^FMA_EVAL_EBIT(LTMA,NOW,NOW,M,"PORTAGG","MEANR")&lt;/Q&gt;&lt;R&gt;1&lt;/R&gt;&lt;C&gt;1&lt;/C&gt;&lt;D xsi:type="xsd:double"&gt;20.3202716415545&lt;/D&gt;&lt;/FQL&gt;&lt;FQL&gt;&lt;Q&gt;EWY^FMA_EVAL_EBITDA(NTMA,0,,,"PORTAGG","MEANR")&lt;/Q&gt;&lt;R&gt;1&lt;/R&gt;&lt;C&gt;1&lt;/C&gt;&lt;D xsi:type="xsd:double"&gt;6.64320070495252&lt;/D&gt;&lt;/FQL&gt;&lt;FQL&gt;&lt;Q&gt;EWY^FG_FCF_YIELD_NTM(0)&lt;/Q&gt;&lt;R&gt;1&lt;/R&gt;&lt;C&gt;1&lt;/C&gt;&lt;D xsi:type="xsd:double"&gt;4.97463283249102&lt;/D&gt;&lt;/FQL&gt;&lt;FQL&gt;&lt;Q&gt;EWY^FMA_DIV_YLD(NTMA,NOW,NOW,M,"PORTAGG","MEANR")&lt;/Q&gt;&lt;R&gt;1&lt;/R&gt;&lt;C&gt;1&lt;/C&gt;&lt;D xsi:type="xsd:double"&gt;2.1511799778999&lt;/D&gt;&lt;/FQL&gt;&lt;FQL&gt;&lt;Q&gt;EWY^FMA_PE(NTMA,0,,,"PORTAGG","MEANR")&lt;/Q&gt;&lt;R&gt;1&lt;/R&gt;&lt;C&gt;1&lt;/C&gt;&lt;D xsi:type="xsd:double"&gt;10.7204848800286&lt;/D&gt;&lt;/FQL&gt;&lt;FQL&gt;&lt;Q&gt;EWY^FMA_PE(LTM,0,,,"PORTAGG","MEANR")&lt;/Q&gt;&lt;R&gt;1&lt;/R&gt;&lt;C&gt;1&lt;/C&gt;&lt;D xsi:type="xsd:double"&gt;19.1531431050704&lt;/D&gt;&lt;/FQL&gt;&lt;FQL&gt;&lt;Q&gt;EWY^JULIAN(FMA_DIV_YLD(NTMA,NOW,NOW,M,"PORTAGG","MEANR").DATES)&lt;/Q&gt;&lt;R&gt;1&lt;/R&gt;&lt;C&gt;1&lt;/C&gt;&lt;D xsi:type="xsd:long"&gt;45378&lt;/D&gt;&lt;/FQL&gt;&lt;FQL&gt;&lt;Q&gt;EWW^FMA_EVAL_EBIT(LTMA,NOW,NOW,M,"PORTAGG","MEANR")&lt;/Q&gt;&lt;R&gt;1&lt;/R&gt;&lt;C&gt;1&lt;/C&gt;&lt;D xsi:type="xsd:double"&gt;10.5256469747218&lt;/D&gt;&lt;/FQL&gt;&lt;FQL&gt;&lt;Q&gt;EWW^FMA_EVAL_EBITDA(NTMA,0,,,"PORTAGG","MEANR")&lt;/Q&gt;&lt;R&gt;1&lt;/R&gt;&lt;C&gt;1&lt;/C&gt;&lt;D xsi:type="xsd:double"&gt;6.1963818717302&lt;/D&gt;&lt;/FQL&gt;&lt;FQL&gt;&lt;Q&gt;EWW^FG_FCF_YIELD_NTM(0)&lt;/Q&gt;&lt;R&gt;1&lt;/R&gt;&lt;C&gt;1&lt;/C&gt;&lt;D xsi:type="xsd:double"&gt;7.67653031813554&lt;/D&gt;&lt;/FQL&gt;&lt;FQL&gt;&lt;Q&gt;EWW^FMA_DIV_YLD(NTMA,NOW,NOW,M,"PORTAGG","MEANR")&lt;/Q&gt;&lt;R&gt;1&lt;/R&gt;&lt;C&gt;1&lt;/C&gt;&lt;D xsi:type="xsd:double"&gt;3.98442348691872&lt;/D&gt;&lt;/FQL&gt;&lt;FQL&gt;&lt;Q&gt;EWW^FMA_PE(NTMA,0,,,"PORTAGG","MEANR")&lt;/Q&gt;&lt;R&gt;1&lt;/R&gt;&lt;C&gt;1&lt;/C&gt;&lt;D xsi:type="xsd:double"&gt;12.7020745851221&lt;/D&gt;&lt;/FQL&gt;&lt;FQL&gt;&lt;Q&gt;EWW^FMA_PE(LTM,0,,,"PORTAGG","MEANR")&lt;/Q&gt;&lt;R&gt;1&lt;/R&gt;&lt;C&gt;1&lt;/C&gt;&lt;D xsi:type="xsd:double"&gt;13.239837976511&lt;/D&gt;&lt;/FQL&gt;&lt;FQL&gt;&lt;Q&gt;EWW^JULIAN(FMA_DIV_YLD(NTMA,NOW,NOW,M,"PORTAGG","MEANR").DATES)&lt;/Q&gt;&lt;R&gt;1&lt;/R&gt;&lt;C&gt;1&lt;/C&gt;&lt;D xsi:type="xsd:long"&gt;45378&lt;/D&gt;&lt;/FQL&gt;&lt;FQL&gt;&lt;Q&gt;EWT^FMA_EVAL_EBIT(LTMA,NOW,NOW,M,"PORTAGG","MEANR")&lt;/Q&gt;&lt;R&gt;1&lt;/R&gt;&lt;C&gt;1&lt;/C&gt;&lt;D xsi:type="xsd:double"&gt;20.3276687334853&lt;/D&gt;&lt;/FQL&gt;&lt;FQL&gt;&lt;Q&gt;EWT^FMA_EVAL_EBITDA(NTMA,0,,,"PORTAGG","MEANR")&lt;/Q&gt;&lt;R&gt;1&lt;/R&gt;&lt;C&gt;1&lt;/C&gt;&lt;D xsi:type="xsd:double"&gt;9.97992773538063&lt;/D&gt;&lt;/FQL&gt;&lt;FQL&gt;&lt;Q&gt;EWT^FG_FCF_YIELD_NTM(0)&lt;/Q&gt;&lt;R&gt;1&lt;/R&gt;&lt;C&gt;1&lt;/C&gt;&lt;D xsi:type="xsd:double"&gt;3.82954697833195&lt;/D&gt;&lt;/FQL&gt;&lt;FQL&gt;&lt;Q&gt;EWT^FMA_DIV_YLD(NTMA,NOW,NOW,M,"PORTAGG","MEANR")&lt;/Q&gt;&lt;R&gt;1&lt;/R&gt;&lt;C&gt;1&lt;/C&gt;&lt;D xsi:type="xsd:double"&gt;3.10380968535219&lt;/D&gt;&lt;/FQL&gt;&lt;FQL&gt;&lt;Q&gt;EWT^FMA_PE(NTMA,0,,,"PORTAGG","MEANR")&lt;/Q&gt;&lt;R&gt;1&lt;/R&gt;&lt;C&gt;1&lt;/C&gt;&lt;D xsi:type="xsd:double"&gt;17.3657717674709&lt;/D&gt;&lt;/FQL&gt;&lt;FQL&gt;&lt;Q&gt;EWT^FMA_PE(LTM,0,,,"PORTAGG","MEANR")&lt;/Q&gt;&lt;R&gt;1&lt;/R&gt;&lt;C&gt;1&lt;/C&gt;&lt;D xsi:type="xsd:double"&gt;21.7201001725133&lt;/D&gt;&lt;/FQL&gt;&lt;FQL&gt;&lt;Q&gt;EWT^JULIAN(FMA_DIV_YLD(NTMA,NOW,NOW,M,"PORTAGG","MEANR").DATES)&lt;/Q&gt;&lt;R&gt;1&lt;/R&gt;&lt;C&gt;1&lt;/C&gt;&lt;D xsi:type="xsd:long"&gt;45378&lt;/D&gt;&lt;/FQL&gt;&lt;FQL&gt;&lt;Q&gt;EWM^FMA_EVAL_EBIT(LTMA,NOW,NOW,M,"PORTAGG","MEANR")&lt;/Q&gt;&lt;R&gt;1&lt;/R&gt;&lt;C&gt;1&lt;/C&gt;&lt;D xsi:type="xsd:double"&gt;17.9871209350833&lt;/D&gt;&lt;/FQL&gt;&lt;FQL&gt;&lt;Q&gt;EWM^FMA_EVAL_EBITDA(NTMA,0,,,"PORTAGG","MEANR")&lt;/Q&gt;&lt;R&gt;1&lt;/R&gt;&lt;C&gt;1&lt;/C&gt;&lt;D xsi:type="xsd:double"&gt;8.73477143901531&lt;/D&gt;&lt;/FQL&gt;&lt;FQL&gt;&lt;Q&gt;EWM^FG_FCF_YIELD_NTM(0)&lt;/Q&gt;&lt;R&gt;1&lt;/R&gt;&lt;C&gt;1&lt;/C&gt;&lt;D xsi:type="xsd:double"&gt;6.54474975589211&lt;/D&gt;&lt;/FQL&gt;&lt;FQL&gt;&lt;Q&gt;EWM^FMA_DIV_YLD(NTMA,NOW,NOW,M,"PORTAGG","MEANR")&lt;/Q&gt;&lt;R&gt;1&lt;/R&gt;&lt;C&gt;1&lt;/C&gt;&lt;D xsi:type="xsd:double"&gt;4.19272279587326&lt;/D&gt;&lt;/FQL&gt;&lt;FQL&gt;&lt;Q&gt;EWM^FMA_PE(NTMA,0,,,"PORTAGG","MEANR")&lt;/Q&gt;&lt;R&gt;1&lt;/R&gt;&lt;C&gt;1&lt;/C&gt;&lt;D xsi:type="xsd:double"&gt;13.8533942547949&lt;/D&gt;&lt;/FQL&gt;&lt;FQL&gt;&lt;Q&gt;EWM^FMA_PE(LTM,0,,,"PORTAGG","MEANR")&lt;/Q&gt;&lt;R&gt;1&lt;/R&gt;&lt;C&gt;1&lt;/C&gt;&lt;D xsi:type="xsd:double"&gt;17.477391953006&lt;/D&gt;&lt;/FQL&gt;&lt;FQL&gt;&lt;Q&gt;EWM^JULIAN(FMA_DIV_YLD(NTMA,NOW,NOW,M,"PORTAGG","MEANR").DATES)&lt;/Q&gt;&lt;R&gt;1&lt;/R&gt;&lt;C&gt;1&lt;/C&gt;&lt;D xsi:type="xsd:long"&gt;45378&lt;/D&gt;&lt;/FQL&gt;&lt;FQL&gt;&lt;Q&gt;EPU^FMA_EVAL_EBIT(LTMA,NOW,NOW,M,"PORTAGG","MEANR")&lt;/Q&gt;&lt;R&gt;1&lt;/R&gt;&lt;C&gt;1&lt;/C&gt;&lt;D xsi:type="xsd:double"&gt;13.2182416085084&lt;/D&gt;&lt;/FQL&gt;&lt;FQL&gt;&lt;Q&gt;EPU^FMA_EVAL_EBITDA(NTMA,0,,,"PORTAGG","MEANR")&lt;/Q&gt;&lt;R&gt;1&lt;/R&gt;&lt;C&gt;1&lt;/C&gt;&lt;D xsi:type="xsd:double"&gt;6.8640647958059&lt;/D&gt;&lt;/FQL&gt;&lt;FQL&gt;&lt;Q&gt;EPU^FG_FCF_YIELD_NTM(0)&lt;/Q&gt;&lt;R&gt;1&lt;/R&gt;&lt;C&gt;1&lt;/C&gt;&lt;D xsi:type="xsd:double"&gt;8.13092378592029&lt;/D&gt;&lt;/FQL&gt;&lt;FQL&gt;&lt;Q&gt;EPU^FMA_DIV_YLD(NTMA,NOW,NOW,M,"PORTAGG","MEANR")&lt;/Q&gt;&lt;R&gt;1&lt;/R&gt;&lt;C&gt;1&lt;/C&gt;&lt;D xsi:type="xsd:double"&gt;3.4080370531751&lt;/D&gt;&lt;/FQL&gt;&lt;FQL&gt;&lt;Q&gt;EPU^FMA_PE(NTMA,0,,,"PORTAGG","MEANR")&lt;/Q&gt;&lt;R&gt;1&lt;/R&gt;&lt;C&gt;1&lt;/C&gt;&lt;D xsi:type="xsd:double"&gt;12.5985075762934&lt;/D&gt;&lt;/FQL&gt;&lt;FQL&gt;&lt;Q&gt;EPU^FMA_PE(LTM,0,,,"PORTAGG","MEANR")&lt;/Q&gt;&lt;R&gt;1&lt;/R&gt;&lt;C&gt;1&lt;/C&gt;&lt;D xsi:type="xsd:double"&gt;18.0128855424267&lt;/D&gt;&lt;/FQL&gt;&lt;FQL&gt;&lt;Q&gt;EPU^JULIAN(FMA_DIV_YLD(NTMA,NOW,NOW,M,"PORTAGG","MEANR").DATES)&lt;/Q&gt;&lt;R&gt;1&lt;/R&gt;&lt;C&gt;1&lt;/C&gt;&lt;D xsi:type="xsd:long"&gt;45378&lt;/D&gt;&lt;/FQL&gt;&lt;FQL&gt;&lt;Q&gt;EPOL^FMA_EVAL_EBIT(LTMA,NOW,NOW,M,"PORTAGG","MEANR")&lt;/Q&gt;&lt;R&gt;1&lt;/R&gt;&lt;C&gt;1&lt;/C&gt;&lt;D xsi:type="xsd:double"&gt;7.51043594505654&lt;/D&gt;&lt;/FQL&gt;&lt;FQL&gt;&lt;Q&gt;EPOL^FMA_EVAL_EBITDA(NTMA,0,,,"PORTAGG","MEANR")&lt;/Q&gt;&lt;R&gt;1&lt;/R&gt;&lt;C&gt;1&lt;/C&gt;&lt;D xsi:type="xsd:double"&gt;4.30368503084841&lt;/D&gt;&lt;/FQL&gt;&lt;FQL&gt;&lt;Q&gt;EPOL^FG_FCF_YIELD_NTM(0)&lt;/Q&gt;&lt;R&gt;0&lt;/R&gt;&lt;C&gt;0&lt;/C&gt;&lt;/FQL&gt;&lt;FQL&gt;&lt;Q&gt;EPOL^FMA_DIV_YLD(NTMA,NOW,NOW,M,"PORTAGG","MEANR")&lt;/Q&gt;&lt;R&gt;1&lt;/R&gt;&lt;C&gt;1&lt;/C&gt;&lt;D xsi:type="xsd:double"&gt;4.98487884836474&lt;/D&gt;&lt;/FQL&gt;&lt;FQL&gt;&lt;Q&gt;EPOL^FMA_PE(NTMA,0,,,"PORTAGG","MEANR")&lt;/Q&gt;&lt;R&gt;1&lt;/R&gt;&lt;C&gt;1&lt;/C&gt;&lt;D xsi:type="xsd:double"&gt;8.49526419404333&lt;/D&gt;&lt;/FQL&gt;&lt;FQL&gt;&lt;Q&gt;EPOL^FMA_PE(LTM,0,,,"PORTAGG","MEANR")&lt;/Q&gt;&lt;R&gt;1&lt;/R&gt;&lt;C&gt;1&lt;/C&gt;&lt;D xsi:type="xsd:double"&gt;7.57159460737631&lt;/D&gt;&lt;/FQL&gt;&lt;FQL&gt;&lt;Q&gt;EPOL^JULIAN(FMA_DIV_YLD(NTMA,NOW,NOW,M,"PORTAGG","MEANR").DATES)&lt;/Q&gt;&lt;R&gt;1&lt;/R&gt;&lt;C&gt;1&lt;/C&gt;&lt;D xsi:type="xsd:long"&gt;45378&lt;/D&gt;&lt;/FQL&gt;&lt;FQL&gt;&lt;Q&gt;EPHE^FMA_EVAL_EBIT(LTMA,NOW,NOW,M,"PORTAGG","MEANR")&lt;/Q&gt;&lt;R&gt;1&lt;/R&gt;&lt;C&gt;1&lt;/C&gt;&lt;D xsi:type="xsd:double"&gt;13.4674703980945&lt;/D&gt;&lt;/FQL&gt;&lt;FQL&gt;&lt;Q&gt;EPHE^FMA_EVAL_EBITDA(NTMA,0,,,"PORTAGG","MEANR")&lt;/Q&gt;&lt;R&gt;1&lt;/R&gt;&lt;C&gt;1&lt;/C&gt;&lt;D xsi:type="xsd:double"&gt;8.80735388240857&lt;/D&gt;&lt;/FQL&gt;&lt;FQL&gt;&lt;Q&gt;EPHE^FG_FCF_YIELD_NTM(0)&lt;/Q&gt;&lt;R&gt;1&lt;/R&gt;&lt;C&gt;1&lt;/C&gt;&lt;D xsi:type="xsd:double"&gt;6.27858271900317&lt;/D&gt;&lt;/FQL&gt;&lt;FQL&gt;&lt;Q&gt;EPHE^FMA_DIV_YLD(NTMA,NOW,NOW,M,"PORTAGG","MEANR")&lt;/Q&gt;&lt;R&gt;1&lt;/R&gt;&lt;C&gt;1&lt;/C&gt;&lt;D xsi:type="xsd:double"&gt;2.75475486702398&lt;/D&gt;&lt;/FQL&gt;&lt;FQL&gt;&lt;Q&gt;EPHE^FMA_PE(NTMA,0,,,"PORTAGG","MEANR")&lt;/Q&gt;&lt;R&gt;1&lt;/R&gt;&lt;C&gt;1&lt;/C&gt;&lt;D xsi:type="xsd:double"&gt;9.49998859194511&lt;/D&gt;&lt;/FQL&gt;&lt;FQL&gt;&lt;Q&gt;EPHE^FMA_PE(LTM,0,,,"PORTAGG","MEANR")&lt;/Q&gt;&lt;R&gt;1&lt;/R&gt;&lt;C&gt;1&lt;/C&gt;&lt;D xsi:type="xsd:double"&gt;11.0909001423927&lt;/D&gt;&lt;/FQL&gt;&lt;FQL&gt;&lt;Q&gt;EPHE^JULIAN(FMA_DIV_YLD(NTMA,NOW,NOW,M,"PORTAGG","MEANR").DATES)&lt;/Q&gt;&lt;R&gt;1&lt;/R&gt;&lt;C&gt;1&lt;/C&gt;&lt;D xsi:type="xsd:long"&gt;45378&lt;/D&gt;&lt;/FQL&gt;&lt;FQL&gt;&lt;Q&gt;EIDO^FMA_EVAL_EBIT(LTMA,NOW,NOW,M,"PORTAGG","MEANR")&lt;/Q&gt;&lt;R&gt;1&lt;/R&gt;&lt;C&gt;1&lt;/C&gt;&lt;D xsi:type="xsd:double"&gt;9.5291921509662&lt;/D&gt;&lt;/FQL&gt;&lt;FQL&gt;&lt;Q&gt;EIDO^FMA_EVAL_EBITDA(NTMA,0,,,"PORTAGG","MEANR")&lt;/Q&gt;&lt;R&gt;1&lt;/R&gt;&lt;C&gt;1&lt;/C&gt;&lt;D xsi:type="xsd:double"&gt;6.25640531254384&lt;/D&gt;&lt;/FQL&gt;&lt;FQL&gt;&lt;Q&gt;EIDO^FG_FCF_YIELD_NTM(0)&lt;/Q&gt;&lt;R&gt;0&lt;/R&gt;&lt;C&gt;0&lt;/C&gt;&lt;/FQL&gt;&lt;FQL&gt;&lt;Q&gt;EIDO^FMA_DIV_YLD(NTMA,NOW,NOW,M,"PORTAGG","MEANR")&lt;/Q&gt;&lt;R&gt;1&lt;/R&gt;&lt;C&gt;1&lt;/C&gt;&lt;D xsi:type="xsd:double"&gt;4.04140558862886&lt;/D&gt;&lt;/FQL&gt;&lt;FQL&gt;&lt;Q&gt;EIDO^FMA_PE(NTMA,0,,,"PORTAGG","MEANR")&lt;/Q&gt;&lt;R&gt;1&lt;/R&gt;&lt;C&gt;1&lt;/C&gt;&lt;D xsi:type="xsd:double"&gt;13.0230244215769&lt;/D&gt;&lt;/FQL&gt;&lt;FQL&gt;&lt;Q&gt;EIDO^FMA_PE(LTM,0,,,"PORTAGG","MEANR")&lt;/Q&gt;&lt;R&gt;1&lt;/R&gt;&lt;C&gt;1&lt;/C&gt;&lt;D xsi:type="xsd:double"&gt;15.8758774724274&lt;/D&gt;&lt;/FQL&gt;&lt;FQL&gt;&lt;Q&gt;EIDO^JULIAN(FMA_DIV_YLD(NTMA,NOW,NOW,M,"PORTAGG","MEANR").DATES)&lt;/Q&gt;&lt;R&gt;1&lt;/R&gt;&lt;C&gt;1&lt;/C&gt;&lt;D xsi:type="xsd:long"&gt;45378&lt;/D&gt;&lt;/FQL&gt;&lt;FQL&gt;&lt;Q&gt;ECH^FMA_EVAL_EBIT(LTMA,NOW,NOW,M,"PORTAGG","MEANR")&lt;/Q&gt;&lt;R&gt;1&lt;/R&gt;&lt;C&gt;1&lt;/C&gt;&lt;D xsi:type="xsd:double"&gt;9.59701721479204&lt;/D&gt;&lt;/FQL&gt;&lt;FQL&gt;&lt;Q&gt;ECH^FMA_EVAL_EBITDA(NTMA,0,,,"PORTAGG","MEANR")&lt;/Q&gt;&lt;R&gt;1&lt;/R&gt;&lt;C&gt;1&lt;/C&gt;&lt;D xsi:type="xsd:double"&gt;6.18202094654194&lt;/D&gt;&lt;/FQL&gt;&lt;FQL&gt;&lt;Q&gt;ECH^FG_FCF_YIELD_NTM(0)&lt;/Q&gt;&lt;R&gt;1&lt;/R&gt;&lt;C&gt;1&lt;/C&gt;&lt;D xsi:type="xsd:double"&gt;10.2048564718182&lt;/D&gt;&lt;/FQL&gt;&lt;FQL&gt;&lt;Q&gt;ECH^FMA_DIV_YLD(NTMA,NOW,NOW,M,"PORTAGG","MEANR")&lt;/Q&gt;&lt;R&gt;1&lt;/R&gt;&lt;C&gt;1&lt;/C&gt;&lt;D xsi:type="xsd:double"&gt;6.89256425319056&lt;/D&gt;&lt;/FQL&gt;&lt;FQL&gt;&lt;Q&gt;ECH^FMA_PE(NTMA,0,,,"PORTAGG","MEANR")&lt;/Q&gt;&lt;R&gt;1&lt;/R&gt;&lt;C&gt;1&lt;/C&gt;&lt;D xsi:type="xsd:double"&gt;7.7791532169601&lt;/D&gt;&lt;/FQL&gt;&lt;FQL&gt;&lt;Q&gt;ECH^FMA_PE(LTM,0,,,"PORTAGG","MEANR")&lt;/Q&gt;&lt;R&gt;1&lt;/R&gt;&lt;C&gt;1&lt;/C&gt;&lt;D xsi:type="xsd:double"&gt;10.1007257936708&lt;/D&gt;&lt;/FQL&gt;&lt;FQL&gt;&lt;Q&gt;ECH^JULIAN(FMA_DIV_YLD(NTMA,NOW,NOW,M,"PORTAGG","MEANR").DATES)&lt;/Q&gt;&lt;R&gt;1&lt;/R&gt;&lt;C&gt;1&lt;/C&gt;&lt;D xsi:type="xsd:long"&gt;45378&lt;/D&gt;&lt;/FQL&gt;&lt;FQL&gt;&lt;Q&gt;CNYA^FMA_EVAL_EBIT(LTMA,NOW,NOW,M,"PORTAGG","MEANR")&lt;/Q&gt;&lt;R&gt;1&lt;/R&gt;&lt;C&gt;1&lt;/C&gt;&lt;D xsi:type="xsd:double"&gt;16.3466851601609&lt;/D&gt;&lt;/FQL&gt;&lt;FQL&gt;&lt;Q&gt;CNYA^FMA_EVAL_EBITDA(NTMA,0,,,"PORTAGG","MEANR")&lt;/Q&gt;&lt;R&gt;1&lt;/R&gt;&lt;C&gt;1&lt;/C&gt;&lt;D xsi:type="xsd:double"&gt;9.61351202117163&lt;/D&gt;&lt;/FQL&gt;&lt;FQL&gt;&lt;Q&gt;CNYA^FG_FCF_YIELD_NTM(0)&lt;/Q&gt;&lt;R&gt;1&lt;/R&gt;&lt;C&gt;1&lt;/C&gt;&lt;D xsi:type="xsd:double"&gt;5.50069710730408&lt;/D&gt;&lt;/FQL&gt;&lt;FQL&gt;&lt;Q&gt;CNYA^FMA_DIV_YLD(NTMA,NOW,NOW,M,"PORTAGG","MEANR")&lt;/Q&gt;&lt;R&gt;1&lt;/R&gt;&lt;C&gt;1&lt;/C&gt;&lt;D xsi:type="xsd:double"&gt;2.81647415754527&lt;/D&gt;&lt;/FQL&gt;&lt;FQL&gt;&lt;Q&gt;CNYA^FMA_PE(NTMA,0,,,"PORTAGG","MEANR")&lt;/Q&gt;&lt;R&gt;1&lt;/R&gt;&lt;C&gt;1&lt;/C&gt;&lt;D xsi:type="xsd:double"&gt;11.6121636613703&lt;/D&gt;&lt;/FQL&gt;&lt;FQL&gt;&lt;Q&gt;CNYA^FMA_PE(LTM,0,,,"PORTAGG","MEANR")&lt;/Q&gt;&lt;R&gt;1&lt;/R&gt;&lt;C&gt;1&lt;/C&gt;&lt;D xsi:type="xsd:double"&gt;13.8995635312186&lt;/D&gt;&lt;/FQL&gt;&lt;FQL&gt;&lt;Q&gt;CNYA^JULIAN(FMA_DIV_YLD(NTMA,NOW,NOW,M,"PORTAGG","MEANR").DATES)&lt;/Q&gt;&lt;R&gt;1&lt;/R&gt;&lt;C&gt;1&lt;/C&gt;&lt;D xsi:type="xsd:long"&gt;45378&lt;/D&gt;&lt;/FQL&gt;&lt;FQL&gt;&lt;Q&gt;CC_US^IMF_IFS_RCPI_Q(0)&lt;/Q&gt;&lt;R&gt;0&lt;/R&gt;&lt;C&gt;0&lt;/C&gt;&lt;/FQL&gt;&lt;FQL&gt;&lt;Q&gt;KSA^FG_COMPANY_NAME&lt;/Q&gt;&lt;R&gt;1&lt;/R&gt;&lt;C&gt;1&lt;/C&gt;&lt;D xsi:type="xsd:string"&gt;iShares MSCI Saudi Arabia ETF&lt;/D&gt;&lt;/FQL&gt;&lt;FQL&gt;&lt;Q&gt;VNM^FG_COMPANY_NAME&lt;/Q&gt;&lt;R&gt;1&lt;/R&gt;&lt;C&gt;1&lt;/C&gt;&lt;D xsi:type="xsd:string"&gt;VanEck Vietnam ETF&lt;/D&gt;&lt;/FQL&gt;&lt;FQL&gt;&lt;Q&gt;UAE^FG_COMPANY_NAME&lt;/Q&gt;&lt;R&gt;1&lt;/R&gt;&lt;C&gt;1&lt;/C&gt;&lt;D xsi:type="xsd:string"&gt;iShares MSCI UAE ETF&lt;/D&gt;&lt;/FQL&gt;&lt;FQL&gt;&lt;Q&gt;TUR^FG_COMPANY_NAME&lt;/Q&gt;&lt;R&gt;1&lt;/R&gt;&lt;C&gt;1&lt;/C&gt;&lt;D xsi:type="xsd:string"&gt;iShares MSCI Turkey ETF&lt;/D&gt;&lt;/FQL&gt;&lt;FQL&gt;&lt;Q&gt;SET-BKK^FG_COMPANY_NAME&lt;/Q&gt;&lt;R&gt;1&lt;/R&gt;&lt;C&gt;1&lt;/C&gt;&lt;D xsi:type="xsd:string"&gt;Thailand SET&lt;/D&gt;&lt;/FQL&gt;&lt;FQL&gt;&lt;Q&gt;QAT^FG_COMPANY_NAME&lt;/Q&gt;&lt;R&gt;1&lt;/R&gt;&lt;C&gt;1&lt;/C&gt;&lt;D xsi:type="xsd:string"&gt;iShares MSCI Qatar ETF&lt;/D&gt;&lt;/FQL&gt;&lt;FQL&gt;&lt;Q&gt;MCHI^FG_COMPANY_NAME&lt;/Q&gt;&lt;R&gt;1&lt;/R&gt;&lt;C&gt;1&lt;/C&gt;&lt;D xsi:type="xsd:string"&gt;iShares MSCI China ETF&lt;/D&gt;&lt;/FQL&gt;&lt;FQL&gt;&lt;Q&gt;INDA^FG_COMPANY_NAME&lt;/Q&gt;&lt;R&gt;1&lt;/R&gt;&lt;C&gt;1&lt;/C&gt;&lt;D xsi:type="xsd:string"&gt;iShares MSCI India ETF&lt;/D&gt;&lt;/FQL&gt;&lt;FQL&gt;&lt;Q&gt;GREK^FG_COMPANY_NAME&lt;/Q&gt;&lt;R&gt;1&lt;/R&gt;&lt;C&gt;1&lt;/C&gt;&lt;D xsi:type="xsd:string"&gt;Global X MSCI Greece ETF&lt;/D&gt;&lt;/FQL&gt;&lt;FQL&gt;&lt;Q&gt;EZA^FG_COMPANY_NAME&lt;/Q&gt;&lt;R&gt;1&lt;/R&gt;&lt;C&gt;1&lt;/C&gt;&lt;D xsi:type="xsd:string"&gt;iShares MSCI South Africa ETF&lt;/D&gt;&lt;/FQL&gt;&lt;FQL&gt;&lt;Q&gt;EWZ^FG_COMPANY_NAME&lt;/Q&gt;&lt;R&gt;1&lt;/R&gt;&lt;C&gt;1&lt;/C&gt;&lt;D xsi:type="xsd:string"&gt;iShares MSCI Brazil ETF&lt;/D&gt;&lt;/FQL&gt;&lt;FQL&gt;&lt;Q&gt;EWY^FG_COMPANY_NAME&lt;/Q&gt;&lt;R&gt;1&lt;/R&gt;&lt;C&gt;1&lt;/C&gt;&lt;D xsi:type="xsd:string"&gt;iShares MSCI South Korea ETF&lt;/D&gt;&lt;/FQL&gt;&lt;FQL&gt;&lt;Q&gt;EWW^FG_COMPANY_NAME&lt;/Q&gt;&lt;R&gt;1&lt;/R&gt;&lt;C&gt;1&lt;/C&gt;&lt;D xsi:type="xsd:string"&gt;iShares MSCI Mexico ETF&lt;/D&gt;&lt;/FQL&gt;&lt;FQL&gt;&lt;Q&gt;EWT^FG_COMPANY_NAME&lt;/Q&gt;&lt;R&gt;1&lt;/R&gt;&lt;C&gt;1&lt;/C&gt;&lt;D xsi:type="xsd:string"&gt;iShares MSCI Taiwan ETF&lt;/D&gt;&lt;/FQL&gt;&lt;FQL&gt;&lt;Q&gt;EWM^FG_COMPANY_NAME&lt;/Q&gt;&lt;R&gt;1&lt;/R&gt;&lt;C&gt;1&lt;/C&gt;&lt;D xsi:type="xsd:string"&gt;iShares MSCI Malaysia ETF&lt;/D&gt;&lt;/FQL&gt;&lt;FQL&gt;&lt;Q&gt;EPU^FG_COMPANY_NAME&lt;/Q&gt;&lt;R&gt;1&lt;/R&gt;&lt;C&gt;1&lt;/C&gt;&lt;D xsi:type="xsd:string"&gt;iShares MSCI Peru and Global Exposure ETF&lt;/D&gt;&lt;/FQL&gt;&lt;FQL&gt;&lt;Q&gt;EPOL^FG_COMPANY_NAME&lt;/Q&gt;&lt;R&gt;1&lt;/R&gt;&lt;C&gt;1&lt;/C&gt;&lt;D xsi:type="xsd:string"&gt;iShares MSCI Poland ETF&lt;/D&gt;&lt;/FQL&gt;&lt;FQL&gt;&lt;Q&gt;EPHE^FG_COMPANY_NAME&lt;/Q&gt;&lt;R&gt;1&lt;/R&gt;&lt;C&gt;1&lt;/C&gt;&lt;D xsi:type="xsd:string"&gt;iShares MSCI Philippines ETF&lt;/D&gt;&lt;/FQL&gt;&lt;FQL&gt;&lt;Q&gt;EIDO^FG_COMPANY_NAME&lt;/Q&gt;&lt;R&gt;1&lt;/R&gt;&lt;C&gt;1&lt;/C&gt;&lt;D xsi:type="xsd:string"&gt;iShares MSCI Indonesia ETF&lt;/D&gt;&lt;/FQL&gt;&lt;FQL&gt;&lt;Q&gt;ECH^FG_COMPANY_NAME&lt;/Q&gt;&lt;R&gt;1&lt;/R&gt;&lt;C&gt;1&lt;/C&gt;&lt;D xsi:type="xsd:string"&gt;iShares MSCI Chile ETF&lt;/D&gt;&lt;/FQL&gt;&lt;FQL&gt;&lt;Q&gt;CNYA^FG_COMPANY_NAME&lt;/Q&gt;&lt;R&gt;1&lt;/R&gt;&lt;C&gt;1&lt;/C&gt;&lt;D xsi:type="xsd:string"&gt;iShares MSCI China A ETF&lt;/D&gt;&lt;/FQL&gt;&lt;FQL&gt;&lt;Q&gt;DUMMY^ECON_DATE(45231,,, 'MM/YYYY')&lt;/Q&gt;&lt;R&gt;1&lt;/R&gt;&lt;C&gt;1&lt;/C&gt;&lt;D xsi:type="xsd:string"&gt;11/2023&lt;/D&gt;&lt;/FQL&gt;&lt;FQL&gt;&lt;Q&gt;DUMMY^ECON_DATE(45323,,, 'MM/YYYY')&lt;/Q&gt;&lt;R&gt;1&lt;/R&gt;&lt;C&gt;1&lt;/C&gt;&lt;D xsi:type="xsd:string"&gt;02/2024&lt;/D&gt;&lt;/FQL&gt;&lt;FQL&gt;&lt;Q&gt;DUMMY^ECON_DATE(45261,,, 'MM/YYYY')&lt;/Q&gt;&lt;R&gt;1&lt;/R&gt;&lt;C&gt;1&lt;/C&gt;&lt;D xsi:type="xsd:string"&gt;12/2023&lt;/D&gt;&lt;/FQL&gt;&lt;FQL&gt;&lt;Q&gt;DUMMY^ECON_DATE(45352,,, 'MM/YYYY')&lt;/Q&gt;&lt;R&gt;1&lt;/R&gt;&lt;C&gt;1&lt;/C&gt;&lt;D xsi:type="xsd:string"&gt;03/2024&lt;/D&gt;&lt;/FQL&gt;&lt;FQL&gt;&lt;Q&gt;CC_CN^IMF_IFS_RCPI_Q(-1AM)&lt;/Q&gt;&lt;R&gt;1&lt;/R&gt;&lt;C&gt;1&lt;/C&gt;&lt;D xsi:type="xsd:double"&gt;-0.322581&lt;/D&gt;&lt;/FQL&gt;&lt;FQL&gt;&lt;Q&gt;CC_CL^IMF_IFS_RCPI_Q(-1AM)&lt;/Q&gt;&lt;R&gt;1&lt;/R&gt;&lt;C&gt;1&lt;/C&gt;&lt;D xsi:type="xsd:double"&gt;4.586063&lt;/D&gt;&lt;/FQL&gt;&lt;FQL&gt;&lt;Q&gt;CC_ID^IMF_IFS_RCPI_Q(-1AM)&lt;/Q&gt;&lt;R&gt;1&lt;/R&gt;&lt;C&gt;1&lt;/C&gt;&lt;D xsi:type="xsd:double"&gt;2.681245&lt;/D&gt;&lt;/FQL&gt;&lt;FQL&gt;&lt;Q&gt;CC_PH^IMF_IFS_RCPI_Q(-1AM)&lt;/Q&gt;&lt;R&gt;1&lt;/R&gt;&lt;C&gt;1&lt;/C&gt;&lt;D xsi:type="xsd:double"&gt;4.322206&lt;/D&gt;&lt;/FQL&gt;&lt;FQL&gt;&lt;Q&gt;CC_PL^IMF_IFS_RCPI_Q(-1AM)&lt;/Q&gt;&lt;R&gt;1&lt;/R&gt;&lt;C&gt;1&lt;/C&gt;&lt;D xsi:type="xsd:double"&gt;6.202308&lt;/D&gt;&lt;/FQL&gt;&lt;FQL&gt;&lt;Q&gt;CC_PE^IMF_IFS_RCPI_Q(-1AM)&lt;/Q&gt;&lt;R&gt;1&lt;/R&gt;&lt;C&gt;1&lt;/C&gt;&lt;D xsi:type="xsd:double"&gt;3.9030175&lt;/D&gt;&lt;/FQL&gt;&lt;FQL&gt;&lt;Q&gt;CC_MY^IMF_IFS_RCPI_Q(-1AM)&lt;/Q&gt;&lt;R&gt;1&lt;/R&gt;&lt;C&gt;1&lt;/C&gt;&lt;D xsi:type="xsd:double"&gt;1.6028895&lt;/D&gt;&lt;/FQL&gt;&lt;FQL&gt;&lt;Q&gt;CC_TW^IMF_IFS_RCPI_Q(-1AM)&lt;/Q&gt;&lt;R&gt;0&lt;/R&gt;&lt;C&gt;0&lt;/C&gt;&lt;/FQL&gt;&lt;FQL&gt;&lt;Q&gt;CC_US^IMF_IFS_RCPI_Q(-1AM)&lt;/Q&gt;&lt;R&gt;1&lt;/R&gt;&lt;C&gt;1&lt;/C&gt;&lt;D xsi:type="xsd:double"&gt;3.2433991&lt;/D&gt;&lt;/FQL&gt;&lt;FQL&gt;&lt;Q&gt;CC_MX^IMF_IFS_RCPI_Q(-1AM)&lt;/Q&gt;&lt;R&gt;1&lt;/R&gt;&lt;C&gt;1&lt;/C&gt;&lt;D xsi:type="xsd:double"&gt;4.4145546&lt;/D&gt;&lt;/FQL&gt;&lt;FQL&gt;&lt;Q&gt;CC_KR^IMF_IFS_RCPI_Q(-1AM)&lt;/Q&gt;&lt;R&gt;1&lt;/R&gt;&lt;C&gt;1&lt;/C&gt;&lt;D xsi:type="xsd:double"&gt;3.404687&lt;/D&gt;&lt;/FQL&gt;&lt;FQL&gt;&lt;Q&gt;CC_BR^IMF_IFS_RCPI_Q(-1AM)&lt;/Q&gt;&lt;R&gt;1&lt;/R&gt;&lt;C&gt;1&lt;/C&gt;&lt;D xsi:type="xsd:double"&gt;4.7076507&lt;/D&gt;&lt;/FQL&gt;&lt;FQL&gt;&lt;Q&gt;CC_ZA^IMF_IFS_RCPI_Q(-1AM)&lt;/Q&gt;&lt;R&gt;1&lt;/R&gt;&lt;C&gt;1&lt;/C&gt;&lt;D xsi:type="xsd:double"&gt;5.633361&lt;/D&gt;&lt;/FQL&gt;&lt;FQL&gt;&lt;Q&gt;CC_GR^IMF_IFS_RCPI_Q(-1AM)&lt;/Q&gt;&lt;R&gt;1&lt;/R&gt;&lt;C&gt;1&lt;/C&gt;&lt;D xsi:type="xsd:double"&gt;3.309465&lt;/D&gt;&lt;/FQL&gt;&lt;FQL&gt;&lt;Q&gt;CC_IN^IMF_IFS_RCPI_Q(-1AM)&lt;/Q&gt;&lt;R&gt;1&lt;/R&gt;&lt;C&gt;1&lt;/C&gt;&lt;D xsi:type="xsd:double"&gt;5.3696327&lt;/D&gt;&lt;/FQL&gt;&lt;FQL&gt;&lt;Q&gt;CC_QA^IMF_IFS_RCPI_Q(-1AM)&lt;/Q&gt;&lt;R&gt;0&lt;/R&gt;&lt;C&gt;0&lt;/C&gt;&lt;/FQL&gt;&lt;FQL&gt;&lt;Q&gt;CC_TH^IMF_IFS_RCPI_Q(-1AM)&lt;/Q&gt;&lt;R&gt;0&lt;/R&gt;&lt;C&gt;0&lt;/C&gt;&lt;/FQL&gt;&lt;FQL&gt;&lt;Q&gt;CC_TR^IMF_IFS_RCPI_Q(-1AM)&lt;/Q&gt;&lt;R&gt;1&lt;/R&gt;&lt;C&gt;1&lt;/C&gt;&lt;D xsi:type="xsd:double"&gt;62.72422&lt;/D&gt;&lt;/FQL&gt;&lt;FQL&gt;&lt;Q&gt;CC_AE^IMF_IFS_RCPI_Q(-1AM)&lt;/Q&gt;&lt;R&gt;0&lt;/R&gt;&lt;C&gt;0&lt;/C&gt;&lt;/FQL&gt;&lt;FQL&gt;&lt;Q&gt;CC_VN^IMF_IFS_RCPI_Q(-1AM)&lt;/Q&gt;&lt;R&gt;1&lt;/R&gt;&lt;C&gt;1&lt;/C&gt;&lt;D xsi:type="xsd:double"&gt;3.5401578&lt;/D&gt;&lt;/FQL&gt;&lt;FQL&gt;&lt;Q&gt;CC_SA^IMF_IFS_RCPI_Q(-1AM)&lt;/Q&gt;&lt;R&gt;1&lt;/R&gt;&lt;C&gt;1&lt;/C&gt;&lt;D xsi:type="xsd:double"&gt;1.5943921&lt;/D&gt;&lt;/FQL&gt;&lt;FQL&gt;&lt;Q&gt;DUMMY^ECON_EXPR_DATA('FDS_ECON[NTCPMIMFGSA@CN]',02/2024,,M)&lt;/Q&gt;&lt;R&gt;1&lt;/R&gt;&lt;C&gt;1&lt;/C&gt;&lt;D xsi:type="xsd:double"&gt;50.918056&lt;/D&gt;&lt;/FQL&gt;&lt;FQL&gt;&lt;Q&gt;DUMMY^ECON_EXPR_DATA('FDS_ECON[NTCPMIMFGSA@CN]',03/2024,,M)&lt;/Q&gt;&lt;R&gt;1&lt;/R&gt;&lt;C&gt;1&lt;/C&gt;&lt;D xsi:type="xsd:double"&gt;51.12935&lt;/D&gt;&lt;/FQL&gt;&lt;FQL&gt;&lt;Q&gt;DUMMY^ECON_EXPR_DATA('FDS_ECON[NTCPMIMFGSA@CL]',02/2024,,M)&lt;/Q&gt;&lt;R&gt;0&lt;/R&gt;&lt;C&gt;0&lt;/C&gt;&lt;/FQL&gt;&lt;FQL&gt;&lt;Q&gt;DUMMY^ECON_EXPR_DATA('FDS_ECON[NTCPMIMFGSA@CL]',03/2024,,M)&lt;/Q&gt;&lt;R&gt;0&lt;/R&gt;&lt;C&gt;0&lt;/C&gt;&lt;/FQL&gt;&lt;FQL&gt;&lt;Q&gt;DUMMY^ECON_EXPR_DATA('FDS_ECON[NTCPMIMFGSA@ID]',02/2024,,M)&lt;/Q&gt;&lt;R&gt;1&lt;/R&gt;&lt;C&gt;1&lt;/C&gt;&lt;D xsi:type="xsd:double"&gt;52.654537&lt;/D&gt;&lt;/FQL&gt;&lt;FQL&gt;&lt;Q&gt;DUMMY^ECON_EXPR_DATA('FDS_ECON[NTCPMIMFGSA@ID]',03/2024,,M)&lt;/Q&gt;&lt;R&gt;1&lt;/R&gt;&lt;C&gt;1&lt;/C&gt;&lt;D xsi:type="xsd:double"&gt;54.182526&lt;/D&gt;&lt;/FQL&gt;&lt;FQL&gt;&lt;Q&gt;DUMMY^ECON_EXPR_DATA('FDS_ECON[NTCPMIPHMANHE]',02/2024,,M)&lt;/Q&gt;&lt;R&gt;1&lt;/R&gt;&lt;C&gt;1&lt;/C&gt;&lt;D xsi:type="xsd:double"&gt;50.997&lt;/D&gt;&lt;/FQL&gt;&lt;FQL&gt;&lt;Q&gt;DUMMY^ECON_EXPR_DATA('FDS_ECON[NTCPMIPHMANHE]',03/2024,,M)&lt;/Q&gt;&lt;R&gt;0&lt;/R&gt;&lt;C&gt;0&lt;/C&gt;&lt;/FQL&gt;&lt;FQL&gt;&lt;Q&gt;DUMMY^ECON_EXPR_DATA('FDS_ECON[NTCPMIMFGSA@PL]',02/2024,,M)&lt;/Q&gt;&lt;R&gt;1&lt;/R&gt;&lt;C&gt;1&lt;/C&gt;&lt;D xsi:type="xsd:double"&gt;47.87733&lt;/D&gt;&lt;/FQL&gt;&lt;FQL&gt;&lt;Q&gt;DUMMY^ECON_EXPR_DATA('FDS_ECON[NTCPMIMFGSA@PL]',03/2024,,M)&lt;/Q&gt;&lt;R&gt;0&lt;/R&gt;&lt;C&gt;0&lt;/C&gt;&lt;/FQL&gt;&lt;FQL&gt;&lt;Q&gt;DUMMY^ECON_EXPR_DATA('FDS_ECON[NTCPMIMFGSA@PE]',02/2024,,M)&lt;/Q&gt;&lt;R&gt;0&lt;/R&gt;&lt;C&gt;0&lt;/C&gt;&lt;/FQL&gt;&lt;FQL&gt;&lt;Q&gt;DUMMY^ECON_EXPR_DATA('FDS_ECON[NTCPMIMFGSA@PE]',03/2024,,M)&lt;/Q&gt;&lt;R&gt;0&lt;/R&gt;&lt;C&gt;0&lt;/C&gt;&lt;/FQL&gt;&lt;FQL&gt;&lt;Q&gt;DUMMY^ECON_EXPR_DATA('FDS_ECON[PMIMYMANHE]',02/2024,,M)&lt;/Q&gt;&lt;R&gt;1&lt;/R&gt;&lt;C&gt;1&lt;/C&gt;&lt;D xsi:type="xsd:double"&gt;49.473457&lt;/D&gt;&lt;/FQL&gt;&lt;FQL&gt;&lt;Q&gt;DUMMY^ECON_EXPR_DATA('FDS_ECON[PMIMYMANHE]',03/2024,,M)&lt;/Q&gt;&lt;R&gt;1&lt;/R&gt;&lt;C&gt;1&lt;/C&gt;&lt;D xsi:type="xsd:double"&gt;48.399647&lt;/D&gt;&lt;/FQL&gt;&lt;FQL&gt;&lt;Q&gt;DUMMY^ECON_EXPR_DATA('FDS_ECON[NTCPMIMFGSA@TW]',02/2024,,M)&lt;/Q&gt;&lt;R&gt;1&lt;/R&gt;&lt;C&gt;1&lt;/C&gt;&lt;D xsi:type="xsd:double"&gt;48.59926&lt;/D&gt;&lt;/FQL&gt;&lt;FQL&gt;&lt;Q&gt;DUMMY^ECON_EXPR_DATA('FDS_ECON[NTCPMIMFGSA@TW]',03/2024,,M)&lt;/Q&gt;&lt;R&gt;1&lt;/R&gt;&lt;C&gt;1&lt;/C&gt;&lt;D xsi:type="xsd:double"&gt;49.3&lt;/D&gt;&lt;/FQL&gt;&lt;FQL&gt;&lt;Q&gt;DUMMY^ECON_EXPR_DATA('FDS_ECON[NTCPMIMFGSA@MX]',02/2024,,M)&lt;/Q&gt;&lt;R&gt;1&lt;/R&gt;&lt;C&gt;1&lt;/C&gt;&lt;D xsi:type="xsd:double"&gt;52.29834&lt;/D&gt;&lt;/FQL&gt;&lt;FQL&gt;&lt;Q&gt;DUMMY^ECON_EXPR_DATA('FDS_ECON[NTCPMIMFGSA@MX]',03/2024,,M)&lt;/Q&gt;&lt;R&gt;0&lt;/R&gt;&lt;C&gt;0&lt;/C&gt;&lt;/FQL&gt;&lt;FQL&gt;&lt;Q&gt;DUMMY^ECON_EXPR_DATA('FDS_ECON[NTCPMIMFGSA@KR]',02/2024,,M)&lt;/Q&gt;&lt;R&gt;1&lt;/R&gt;&lt;C&gt;1&lt;/C&gt;&lt;D xsi:type="xsd:double"&gt;50.65793&lt;/D&gt;&lt;/FQL&gt;&lt;FQL&gt;&lt;Q&gt;DUMMY^ECON_EXPR_DATA('FDS_ECON[NTCPMIMFGSA@KR]',03/2024,,M)&lt;/Q&gt;&lt;R&gt;1&lt;/R&gt;&lt;C&gt;1&lt;/C&gt;&lt;D xsi:type="xsd:double"&gt;49.82558&lt;/D&gt;&lt;/FQL&gt;&lt;FQL&gt;&lt;Q&gt;DUMMY^ECON_EXPR_DATA('FDS_ECON[NTCPMIMFGSA@BR]',02/2024,,M)&lt;/Q&gt;&lt;R&gt;1&lt;/R&gt;&lt;C&gt;1&lt;/C&gt;&lt;D xsi:type="xsd:double"&gt;54.05694&lt;/D&gt;&lt;/FQL&gt;&lt;FQL&gt;&lt;Q&gt;DUMMY^ECON_EXPR_DATA('FDS_ECON[NTCPMIMFGSA@BR]',03/2024,,M)&lt;/Q&gt;&lt;R&gt;0&lt;/R&gt;&lt;C&gt;0&lt;/C&gt;&lt;/FQL&gt;&lt;FQL&gt;&lt;Q&gt;DUMMY^ECON_EXPR_DATA('FDS_ECON[PMIMFGSA@ZA]',02/2024,,M)&lt;/Q&gt;&lt;R&gt;1&lt;/R&gt;&lt;C&gt;1&lt;/C&gt;&lt;D xsi:type="xsd:double"&gt;50.78166&lt;/D&gt;&lt;/FQL&gt;&lt;FQL&gt;&lt;Q&gt;DUMMY^ECON_EXPR_DATA('FDS_ECON[PMIMFGSA@ZA]',03/2024,,M)&lt;/Q&gt;&lt;R&gt;0&lt;/R&gt;&lt;C&gt;0&lt;/C&gt;&lt;/FQL&gt;&lt;FQL&gt;&lt;Q&gt;DUMMY^ECON_EXPR_DATA('FDS_ECON[NTCPMIMFGSA@GR]',02/2024,,M)&lt;/Q&gt;&lt;R&gt;1&lt;/R&gt;&lt;C&gt;1&lt;/C&gt;&lt;D xsi:type="xsd:double"&gt;55.729668&lt;/D&gt;&lt;/FQL&gt;&lt;FQL&gt;&lt;Q&gt;DUMMY^ECON_EXPR_DATA('FDS_ECON[NTCPMIMFGSA@GR]',03/2024,,M)&lt;/Q&gt;&lt;R&gt;0&lt;/R&gt;&lt;C&gt;0&lt;/C&gt;&lt;/FQL&gt;&lt;FQL&gt;&lt;Q&gt;DUMMY^ECON_EXPR_DATA('FDS_ECON[NTCPMIMFGSA@IN]',02/2024,,M)&lt;/Q&gt;&lt;R&gt;1&lt;/R&gt;&lt;C&gt;1&lt;/C&gt;&lt;D xsi:type="xsd:double"&gt;56.899437&lt;/D&gt;&lt;/FQL&gt;&lt;FQL&gt;&lt;Q&gt;DUMMY^ECON_EXPR_DATA('FDS_ECON[NTCPMIMFGSA@IN]',03/2024,,M)&lt;/Q&gt;&lt;R&gt;0&lt;/R&gt;&lt;C&gt;0&lt;/C&gt;&lt;/FQL&gt;&lt;FQL&gt;&lt;Q&gt;DUMMY^ECON_EXPR_DATA('FDS_ECON[PMIQAWHEHE]',02/2024,,M)&lt;/Q&gt;&lt;R&gt;1&lt;/R&gt;&lt;C&gt;1&lt;/C&gt;&lt;D xsi:type="xsd:double"&gt;51.0252&lt;/D&gt;&lt;/FQL&gt;&lt;FQL&gt;&lt;Q&gt;DUMMY^ECON_EXPR_DATA('FDS_ECON[PMIQAWHEHE]',03/2024,,M)&lt;/Q&gt;&lt;R&gt;0&lt;/R&gt;&lt;C&gt;0&lt;/C&gt;&lt;/FQL&gt;&lt;FQL&gt;&lt;Q&gt;DUMMY^ECON_EXPR_DATA('FDS_ECON[NTCPMITHMANHE]',02/2024,,M)&lt;/Q&gt;&lt;R&gt;1&lt;/R&gt;&lt;C&gt;1&lt;/C&gt;&lt;D xsi:type="xsd:double"&gt;45.311386&lt;/D&gt;&lt;/FQL&gt;&lt;FQL&gt;&lt;Q&gt;DUMMY^ECON_EXPR_DATA('FDS_ECON[NTCPMITHMANHE]',03/2024,,M)&lt;/Q&gt;&lt;R&gt;0&lt;/R&gt;&lt;C&gt;0&lt;/C&gt;&lt;/FQL&gt;&lt;FQL&gt;&lt;Q&gt;DUMMY^ECON_EXPR_DATA('FDS_ECON[NTCPMIMFGSA@TR]',02/2024,,M)&lt;/Q&gt;&lt;R&gt;1&lt;/R&gt;&lt;C&gt;1&lt;/C&gt;&lt;D xsi:type="xsd:double"&gt;50.248722&lt;/D&gt;&lt;/FQL&gt;&lt;FQL&gt;&lt;Q&gt;DUMMY^ECON_EXPR_DATA('FDS_ECON[NTCPMIMFGSA@TR]',03/2024,,M)&lt;/Q&gt;&lt;R&gt;1&lt;/R&gt;&lt;C&gt;1&lt;/C&gt;&lt;D xsi:type="xsd:double"&gt;49.97893&lt;/D&gt;&lt;/FQL&gt;&lt;FQL&gt;&lt;Q&gt;DUMMY^ECON_EXPR_DATA('FDS_ECON[NTCPMIMFGSA@AE]',02/2024,,M)&lt;/Q&gt;&lt;R&gt;0&lt;/R&gt;&lt;C&gt;0&lt;/C&gt;&lt;/FQL&gt;&lt;FQL&gt;&lt;Q&gt;DUMMY^ECON_EXPR_DATA('FDS_ECON[NTCPMIMFGSA@AE]',03/2024,,M)&lt;/Q&gt;&lt;R&gt;0&lt;/R&gt;&lt;C&gt;0&lt;/C&gt;&lt;/FQL&gt;&lt;FQL&gt;&lt;Q&gt;DUMMY^ECON_EXPR_DATA('FDS_ECON[NTCPMIMFGSA@VN]',02/2024,,M)&lt;/Q&gt;&lt;R&gt;1&lt;/R&gt;&lt;C&gt;1&lt;/C&gt;&lt;D xsi:type="xsd:double"&gt;50.37239&lt;/D&gt;&lt;/FQL&gt;&lt;FQL&gt;&lt;Q&gt;DUMMY^ECON_EXPR_DATA('FDS_ECON[NTCPMIMFGSA@VN]',03/2024,,M)&lt;/Q&gt;&lt;R&gt;1&lt;/R&gt;&lt;C&gt;1&lt;/C&gt;&lt;D xsi:type="xsd:double"&gt;49.86291&lt;/D&gt;&lt;/FQL&gt;&lt;FQL&gt;&lt;Q&gt;DUMMY^ECON_EXPR_DATA('FDS_ECON[NTCPMIINDEXSA@SA]',02/2024,,M)&lt;/Q&gt;&lt;R&gt;1&lt;/R&gt;&lt;C&gt;1&lt;/C&gt;&lt;D xsi:type="xsd:double"&gt;57.158&lt;/D&gt;&lt;/FQL&gt;&lt;FQL&gt;&lt;Q&gt;DUMMY^ECON_EXPR_DATA('FDS_ECON[NTCPMIINDEXSA@SA]',03/2024,,M)&lt;/Q&gt;&lt;R&gt;0&lt;/R&gt;&lt;C&gt;0&lt;/C&gt;&lt;/FQL&gt;&lt;FQL&gt;&lt;Q&gt;DUMMY^ECON_EXPR_DATA('FDS_ECON[PMIDMMANHE]',02/2024,,Q)&lt;/Q&gt;&lt;R&gt;1&lt;/R&gt;&lt;C&gt;1&lt;/C&gt;&lt;D xsi:type="xsd:double"&gt;47.378044&lt;/D&gt;&lt;/FQL&gt;&lt;FQL&gt;&lt;Q&gt;DUMMY^ECON_EXPR_DATA('FDS_ECON[PMIDMMANHE]',11/2023,,Q)&lt;/Q&gt;&lt;R&gt;1&lt;/R&gt;&lt;C&gt;1&lt;/C&gt;&lt;D xsi:type="xsd:double"&gt;47.086407&lt;/D&gt;&lt;/FQL&gt;&lt;FQL&gt;&lt;Q&gt;DUMMY^ECON_EXPR_DATA('FDS_ECON[PMIDMMANHE]',03/2024,,Q)&lt;/Q&gt;&lt;R&gt;0&lt;/R&gt;&lt;C&gt;0&lt;/C&gt;&lt;/FQL&gt;&lt;FQL&gt;&lt;Q&gt;DUMMY^ECON_EXPR_DATA('FDS_ECON[PMIDMMANHE]',12/2023,,Q)&lt;/Q&gt;&lt;R&gt;1&lt;/R&gt;&lt;C&gt;1&lt;/C&gt;&lt;D xsi:type="xsd:double"&gt;47.378044&lt;/D&gt;&lt;/FQL&gt;&lt;FQL&gt;&lt;Q&gt;DUMMY^ECON_EXPR_DATA('FDS_ECON[NTCPMIMFGSA@EME]',02/2024,,Q)&lt;/Q&gt;&lt;R&gt;1&lt;/R&gt;&lt;C&gt;1&lt;/C&gt;&lt;D xsi:type="xsd:double"&gt;50.64065&lt;/D&gt;&lt;/FQL&gt;&lt;FQL&gt;&lt;Q&gt;DUMMY^ECON_EXPR_DATA('FDS_ECON[NTCPMIMFGSA@EME]',11/2023,,Q)&lt;/Q&gt;&lt;R&gt;1&lt;/R&gt;&lt;C&gt;1&lt;/C&gt;&lt;D xsi:type="xsd:double"&gt;50.814144&lt;/D&gt;&lt;/FQL&gt;&lt;FQL&gt;&lt;Q&gt;DUMMY^ECON_EXPR_DATA('FDS_ECON[NTCPMIMFGSA@EME]',03/2024,,Q)&lt;/Q&gt;&lt;R&gt;0&lt;/R&gt;&lt;C&gt;0&lt;/C&gt;&lt;/FQL&gt;&lt;FQL&gt;&lt;Q&gt;DUMMY^ECON_EXPR_DATA('FDS_ECON[NTCPMIMFGSA@EME]',12/2023,,Q)&lt;/Q&gt;&lt;R&gt;1&lt;/R&gt;&lt;C&gt;1&lt;/C&gt;&lt;D xsi:type="xsd:double"&gt;50.64065&lt;/D&gt;&lt;/FQL&gt;&lt;FQL&gt;&lt;Q&gt;DUMMY^ECON_EXPR_DATA('FDS_ECON[NTCPMIMFGSA@CN]',02/2024,,Q)&lt;/Q&gt;&lt;R&gt;1&lt;/R&gt;&lt;C&gt;1&lt;/C&gt;&lt;D xsi:type="xsd:double"&gt;50.34384&lt;/D&gt;&lt;/FQL&gt;&lt;FQL&gt;&lt;Q&gt;DUMMY^ECON_EXPR_DATA('FDS_ECON[NTCPMIMFGSA@CN]',11/2023,,Q)&lt;/Q&gt;&lt;R&gt;1&lt;/R&gt;&lt;C&gt;1&lt;/C&gt;&lt;D xsi:type="xsd:double"&gt;50.266373&lt;/D&gt;&lt;/FQL&gt;&lt;FQL&gt;&lt;Q&gt;DUMMY^ECON_EXPR_DATA('FDS_ECON[NTCPMIMFGSA@CN]',03/2024,,Q)&lt;/Q&gt;&lt;R&gt;1&lt;/R&gt;&lt;C&gt;1&lt;/C&gt;&lt;D xsi:type="xsd:double"&gt;50.938282&lt;/D&gt;&lt;/FQL&gt;&lt;FQL&gt;&lt;Q&gt;DUMMY^ECON_EXPR_DATA('FDS_ECON[NTCPMIMFGSA@CN]',12/2023,,Q)&lt;/Q&gt;&lt;R&gt;1&lt;/R&gt;&lt;C&gt;1&lt;/C&gt;&lt;D xsi:type="xsd:double"&gt;50.34384&lt;/D&gt;&lt;/FQL&gt;&lt;FQL&gt;&lt;Q&gt;DUMMY^ECON_EXPR_DATA('FDS_ECON[NTCPMIMFGSA@CL]',02/2024,,Q)&lt;/Q&gt;&lt;R&gt;0&lt;/R&gt;&lt;C&gt;0&lt;/C&gt;&lt;/FQL&gt;&lt;FQL&gt;&lt;Q&gt;DUMMY^ECON_EXPR_DATA('FDS_ECON[NTCPMIMFGSA@CL]',11/2023,,Q)&lt;/Q&gt;&lt;R&gt;0&lt;/R&gt;&lt;C&gt;0&lt;/C&gt;&lt;/FQL&gt;&lt;FQL&gt;&lt;Q&gt;DUMMY^ECON_EXPR_DATA('FDS_ECON[NTCPMIMFGSA@CL]',03/2024,,Q)&lt;/Q&gt;&lt;R&gt;0&lt;/R&gt;&lt;C&gt;0&lt;/C&gt;&lt;/FQL&gt;&lt;FQL&gt;&lt;Q&gt;DUMMY^ECON_EXPR_DATA('FDS_ECON[NTCPMIMFGSA@CL]',12/2023,,Q)&lt;/Q&gt;&lt;R&gt;0&lt;/R&gt;&lt;C&gt;0&lt;/C&gt;&lt;/FQL&gt;&lt;FQL&gt;&lt;Q&gt;DUMMY^ECON_EXPR_DATA('FDS_ECON[NTCPMIMFGSA@ID]',02/2024,,Q)&lt;/Q&gt;&lt;R&gt;1&lt;/R&gt;&lt;C&gt;1&lt;/C&gt;&lt;D xsi:type="xsd:double"&gt;51.828487&lt;/D&gt;&lt;/FQL&gt;&lt;FQL&gt;&lt;Q&gt;DUMMY^ECON_EXPR_DATA('FDS_ECON[NTCPMIMFGSA@ID]',11/2023,,Q)&lt;/Q&gt;&lt;R&gt;1&lt;/R&gt;&lt;C&gt;1&lt;/C&gt;&lt;D xsi:type="xsd:double"&gt;53.156506&lt;/D&gt;&lt;/FQL&gt;&lt;FQL&gt;&lt;Q&gt;DUMMY^ECON_EXPR_DATA('FDS_ECON[NTCPMIMFGSA@ID]',03/2024,,Q)&lt;/Q&gt;&lt;R&gt;1&lt;/R&gt;&lt;C&gt;1&lt;/C&gt;&lt;D xsi:type="xsd:double"&gt;53.247562&lt;/D&gt;&lt;/FQL&gt;&lt;FQL&gt;&lt;Q&gt;DUMMY^ECON_EXPR_DATA('FDS_ECON[NTCPMIMFGSA@ID]',12/2023,,Q)&lt;/Q&gt;&lt;R&gt;1&lt;/R&gt;&lt;C&gt;1&lt;/C&gt;&lt;D xsi:type="xsd:double"&gt;51.828487&lt;/D&gt;&lt;/FQL&gt;&lt;FQL&gt;&lt;Q&gt;DUMMY^ECON_EXPR_DATA('FDS_ECON[NTCPMIPHMANHE]',02/2024,,Q)&lt;/Q&gt;&lt;R&gt;1&lt;/R&gt;&lt;C&gt;1&lt;/C&gt;&lt;D xsi:type="xsd:double"&gt;52.222515&lt;/D&gt;&lt;/FQL&gt;&lt;FQL&gt;&lt;Q&gt;DUMMY^ECON_EXPR_DATA('FDS_ECON[NTCPMIPHMANHE]',11/2023,,Q)&lt;/Q&gt;&lt;R&gt;1&lt;/R&gt;&lt;C&gt;1&lt;/C&gt;&lt;D xsi:type="xsd:double"&gt;50.747215&lt;/D&gt;&lt;/FQL&gt;&lt;FQL&gt;&lt;Q&gt;DUMMY^ECON_EXPR_DATA('FDS_ECON[NTCPMIPHMANHE]',03/2024,,Q)&lt;/Q&gt;&lt;R&gt;0&lt;/R&gt;&lt;C&gt;0&lt;/C&gt;&lt;/FQL&gt;&lt;FQL&gt;&lt;Q&gt;DUMMY^ECON_EXPR_DATA('FDS_ECON[NTCPMIPHMANHE]',12/2023,,Q)&lt;/Q&gt;&lt;R&gt;1&lt;/R&gt;&lt;C&gt;1&lt;/C&gt;&lt;D xsi:type="xsd:double"&gt;52.222515&lt;/D&gt;&lt;/FQL&gt;&lt;FQL&gt;&lt;Q&gt;DUMMY^ECON_EXPR_DATA('FDS_ECON[NTCPMIMFGSA@PL]',02/2024,,Q)&lt;/Q&gt;&lt;R&gt;1&lt;/R&gt;&lt;C&gt;1&lt;/C&gt;&lt;D xsi:type="xsd:double"&gt;46.884846&lt;/D&gt;&lt;/FQL&gt;&lt;FQL&gt;&lt;Q&gt;DUMMY^ECON_EXPR_DATA('FDS_ECON[NTCPMIMFGSA@PL]',11/2023,,Q)&lt;/Q&gt;&lt;R&gt;1&lt;/R&gt;&lt;C&gt;1&lt;/C&gt;&lt;D xsi:type="xsd:double"&gt;43.504345&lt;/D&gt;&lt;/FQL&gt;&lt;FQL&gt;&lt;Q&gt;DUMMY^ECON_EXPR_DATA('FDS_ECON[NTCPMIMFGSA@PL]',03/2024,,Q)&lt;/Q&gt;&lt;R&gt;0&lt;/R&gt;&lt;C&gt;0&lt;/C&gt;&lt;/FQL&gt;&lt;FQL&gt;&lt;Q&gt;DUMMY^ECON_EXPR_DATA('FDS_ECON[NTCPMIMFGSA@PL]',12/2023,,Q)&lt;/Q&gt;&lt;R&gt;1&lt;/R&gt;&lt;C&gt;1&lt;/C&gt;&lt;D xsi:type="xsd:double"&gt;46.884846&lt;/D&gt;&lt;/FQL&gt;&lt;FQL&gt;&lt;Q&gt;DUMMY^ECON_EXPR_DATA('FDS_ECON[NTCPMIMFGSA@PE]',02/2024,,Q)&lt;/Q&gt;&lt;R&gt;0&lt;/R&gt;&lt;C&gt;0&lt;/C&gt;&lt;/FQL&gt;&lt;FQL&gt;&lt;Q&gt;DUMMY^ECON_EXPR_DATA('FDS_ECON[NTCPMIMFGSA@PE]',11/2023,,Q)&lt;/Q&gt;&lt;R&gt;0&lt;/R&gt;&lt;C&gt;0&lt;/C&gt;&lt;/FQL&gt;&lt;FQL&gt;&lt;Q&gt;DUMMY^ECON_EXPR_DATA('FDS_ECON[NTCPMIMFGSA@PE]',03/2024,,Q)&lt;/Q&gt;&lt;R&gt;0&lt;/R&gt;&lt;C&gt;0&lt;/C&gt;&lt;/FQL&gt;&lt;FQL&gt;&lt;Q&gt;DUMMY^ECON_EXPR_DATA('FDS_ECON[NTCPMIMFGSA@PE]',12/2023,,Q)&lt;/Q&gt;&lt;R&gt;0&lt;/R&gt;&lt;C&gt;0&lt;/C&gt;&lt;/FQL&gt;&lt;FQL&gt;&lt;Q&gt;DUMMY^ECON_EXPR_DATA('FDS_ECON[PMIMYMANHE]',02/2024,,Q)&lt;/Q&gt;&lt;R&gt;1&lt;/R&gt;&lt;C&gt;1&lt;/C&gt;&lt;D xsi:type="xsd:double"&gt;47.499214&lt;/D&gt;&lt;/FQL&gt;&lt;FQL&gt;&lt;Q&gt;DUMMY^ECON_EXPR_DATA('FDS_ECON[PMIMYMANHE]',11/2023,,Q)&lt;/Q&gt;&lt;R&gt;1&lt;/R&gt;&lt;C&gt;1&lt;/C&gt;&lt;D xsi:type="xsd:double"&gt;47.470974&lt;/D&gt;&lt;/FQL&gt;&lt;FQL&gt;&lt;Q&gt;DUMMY^ECON_EXPR_DATA('FDS_ECON[PMIMYMANHE]',03/2024,,Q)&lt;/Q&gt;&lt;R&gt;1&lt;/R&gt;&lt;C&gt;1&lt;/C&gt;&lt;D xsi:type="xsd:double"&gt;48.949593&lt;/D&gt;&lt;/FQL&gt;&lt;FQL&gt;&lt;Q&gt;DUMMY^ECON_EXPR_DATA('FDS_ECON[PMIMYMANHE]',12/2023,,Q)&lt;/Q&gt;&lt;R&gt;1&lt;/R&gt;&lt;C&gt;1&lt;/C&gt;&lt;D xsi:type="xsd:double"&gt;47.499214&lt;/D&gt;&lt;/FQL&gt;&lt;FQL&gt;&lt;Q&gt;DUMMY^ECON_EXPR_DATA('FDS_ECON[NTCPMIMFGSA@TW]',02/2024,,Q)&lt;/Q&gt;&lt;R&gt;1&lt;/R&gt;&lt;C&gt;1&lt;/C&gt;&lt;D xsi:type="xsd:double"&gt;47.63588&lt;/D&gt;&lt;/FQL&gt;&lt;FQL&gt;&lt;Q&gt;DUMMY^ECON_EXPR_DATA('FDS_ECON[NTCPMIMFGSA@TW]',11/2023,,Q)&lt;/Q&gt;&lt;R&gt;1&lt;/R&gt;&lt;C&gt;1&lt;/C&gt;&lt;D xsi:type="xsd:double"&gt;44.970745&lt;/D&gt;&lt;/FQL&gt;&lt;FQL&gt;&lt;Q&gt;DUMMY^ECON_EXPR_DATA('FDS_ECON[NTCPMIMFGSA@TW]',03/2024,,Q)&lt;/Q&gt;&lt;R&gt;1&lt;/R&gt;&lt;C&gt;1&lt;/C&gt;&lt;D xsi:type="xsd:double"&gt;48.897906999999996&lt;/D&gt;&lt;/FQL&gt;&lt;FQL&gt;&lt;Q&gt;DUMMY^ECON_EXPR_DATA('FDS_ECON[NTCPMIMFGSA@TW]',12/2023,,Q)&lt;/Q&gt;&lt;R&gt;1&lt;/R&gt;&lt;C&gt;1&lt;/C&gt;&lt;D xsi:type="xsd:double"&gt;47.63588&lt;/D&gt;&lt;/FQL&gt;&lt;FQL&gt;&lt;Q&gt;DUMMY^ECON_EXPR_DATA('FDS_ECON[NTCPMIMFGSA@MX]',02/2024,,Q)&lt;/Q&gt;&lt;R&gt;1&lt;/R&gt;&lt;C&gt;1&lt;/C&gt;&lt;D xsi:type="xsd:double"&gt;52.180695&lt;/D&gt;&lt;/FQL&gt;&lt;FQL&gt;&lt;Q&gt;DUMMY^ECON_EXPR_DATA('FDS_ECON[NTCPMIMFGSA@MX]',11/2023,,Q)&lt;/Q&gt;&lt;R&gt;1&lt;/R&gt;&lt;C&gt;1&lt;/C&gt;&lt;D xsi:type="xsd:double"&gt;51.404537&lt;/D&gt;&lt;/FQL&gt;&lt;FQL&gt;&lt;Q&gt;DUMMY^ECON_EXPR_DATA('FDS_ECON[NTCPMIMFGSA@MX]',03/2024,,Q)&lt;/Q&gt;&lt;R&gt;0&lt;/R&gt;&lt;C&gt;0&lt;/C&gt;&lt;/FQL&gt;&lt;FQL&gt;&lt;Q&gt;DUMMY^ECON_EXPR_DATA('FDS_ECON[NTCPMIMFGSA@MX]',12/2023,,Q)&lt;/Q&gt;&lt;R&gt;1&lt;/R&gt;&lt;C&gt;1&lt;/C&gt;&lt;D xsi:type="xsd:double"&gt;52.180695&lt;/D&gt;&lt;/FQL&gt;&lt;FQL&gt;&lt;Q&gt;DUMMY^ECON_EXPR_DATA('FDS_ECON[NTCPMIMFGSA@KR]',02/2024,,Q)&lt;/Q&gt;&lt;R&gt;1&lt;/R&gt;&lt;C&gt;1&lt;/C&gt;&lt;D xsi:type="xsd:double"&gt;49.900604&lt;/D&gt;&lt;/FQL&gt;&lt;FQL&gt;&lt;Q&gt;DUMMY^ECON_EXPR_DATA('FDS_ECON[NTCPMIMFGSA@KR]',11/2023,,Q)&lt;/Q&gt;&lt;R&gt;1&lt;/R&gt;&lt;C&gt;1&lt;/C&gt;&lt;D xsi:type="xsd:double"&gt;49.420246&lt;/D&gt;&lt;/FQL&gt;&lt;FQL&gt;&lt;Q&gt;DUMMY^ECON_EXPR_DATA('FDS_ECON[NTCPMIMFGSA@KR]',03/2024,,Q)&lt;/Q&gt;&lt;R&gt;1&lt;/R&gt;&lt;C&gt;1&lt;/C&gt;&lt;D xsi:type="xsd:double"&gt;50.57622&lt;/D&gt;&lt;/FQL&gt;&lt;FQL&gt;&lt;Q&gt;DUMMY^ECON_EXPR_DATA('FDS_ECON[NTCPMIMFGSA@KR]',12/2023,,Q)&lt;/Q&gt;&lt;R&gt;1&lt;/R&gt;&lt;C&gt;1&lt;/C&gt;&lt;D xsi:type="xsd:double"&gt;49.900604&lt;/D&gt;&lt;/FQL&gt;&lt;FQL&gt;&lt;Q&gt;DUMMY^ECON_EXPR_DATA('FDS_ECON[NTCPMIMFGSA@BR]',02/2024,,Q)&lt;/Q&gt;&lt;R&gt;1&lt;/R&gt;&lt;C&gt;1&lt;/C&gt;&lt;D xsi:type="xsd:do</t>
        </r>
      </text>
    </comment>
    <comment ref="A24" authorId="0" shapeId="0" xr:uid="{7557F728-D538-45EB-985A-F7986300FD83}">
      <text>
        <r>
          <rPr>
            <b/>
            <sz val="9"/>
            <color indexed="81"/>
            <rFont val="Tahoma"/>
            <family val="2"/>
          </rPr>
          <t>uble"&gt;48.798813&lt;/D&gt;&lt;/FQL&gt;&lt;FQL&gt;&lt;Q&gt;DUMMY^ECON_EXPR_DATA('FDS_ECON[NTCPMIMFGSA@BR]',11/2023,,Q)&lt;/Q&gt;&lt;R&gt;1&lt;/R&gt;&lt;C&gt;1&lt;/C&gt;&lt;D xsi:type="xsd:double"&gt;48.99601&lt;/D&gt;&lt;/FQL&gt;&lt;FQL&gt;&lt;Q&gt;DUMMY^ECON_EXPR_DATA('FDS_ECON[NTCPMIMFGSA@BR]',03/2024,,Q)&lt;/Q&gt;&lt;R&gt;0&lt;/R&gt;&lt;C&gt;0&lt;/C&gt;&lt;/FQL&gt;&lt;FQL&gt;&lt;Q&gt;DUMMY^ECON_EXPR_DATA('FDS_ECON[NTCPMIMFGSA@BR]',12/2023,,Q)&lt;/Q&gt;&lt;R&gt;1&lt;/R&gt;&lt;C&gt;1&lt;/C&gt;&lt;D xsi:type="xsd:double"&gt;48.798813&lt;/D&gt;&lt;/FQL&gt;&lt;FQL&gt;&lt;Q&gt;DUMMY^ECON_EXPR_DATA('FDS_ECON[PMIMFGSA@ZA]',02/2024,,Q)&lt;/Q&gt;&lt;R&gt;1&lt;/R&gt;&lt;C&gt;1&lt;/C&gt;&lt;D xsi:type="xsd:double"&gt;49.293606&lt;/D&gt;&lt;/FQL&gt;&lt;FQL&gt;&lt;Q&gt;DUMMY^ECON_EXPR_DATA('FDS_ECON[PMIMFGSA@ZA]',11/2023,,Q)&lt;/Q&gt;&lt;R&gt;1&lt;/R&gt;&lt;C&gt;1&lt;/C&gt;&lt;D xsi:type="xsd:double"&gt;49.704178&lt;/D&gt;&lt;/FQL&gt;&lt;FQL&gt;&lt;Q&gt;DUMMY^ECON_EXPR_DATA('FDS_ECON[PMIMFGSA@ZA]',03/2024,,Q)&lt;/Q&gt;&lt;R&gt;0&lt;/R&gt;&lt;C&gt;0&lt;/C&gt;&lt;/FQL&gt;&lt;FQL&gt;&lt;Q&gt;DUMMY^ECON_EXPR_DATA('FDS_ECON[PMIMFGSA@ZA]',12/2023,,Q)&lt;/Q&gt;&lt;R&gt;1&lt;/R&gt;&lt;C&gt;1&lt;/C&gt;&lt;D xsi:type="xsd:double"&gt;49.293606&lt;/D&gt;&lt;/FQL&gt;&lt;FQL&gt;&lt;Q&gt;DUMMY^ECON_EXPR_DATA('FDS_ECON[NTCPMIMFGSA@GR]',02/2024,,Q)&lt;/Q&gt;&lt;R&gt;1&lt;/R&gt;&lt;C&gt;1&lt;/C&gt;&lt;D xsi:type="xsd:double"&gt;50.99575&lt;/D&gt;&lt;/FQL&gt;&lt;FQL&gt;&lt;Q&gt;DUMMY^ECON_EXPR_DATA('FDS_ECON[NTCPMIMFGSA@GR]',11/2023,,Q)&lt;/Q&gt;&lt;R&gt;1&lt;/R&gt;&lt;C&gt;1&lt;/C&gt;&lt;D xsi:type="xsd:double"&gt;52.236584&lt;/D&gt;&lt;/FQL&gt;&lt;FQL&gt;&lt;Q&gt;DUMMY^ECON_EXPR_DATA('FDS_ECON[NTCPMIMFGSA@GR]',03/2024,,Q)&lt;/Q&gt;&lt;R&gt;0&lt;/R&gt;&lt;C&gt;0&lt;/C&gt;&lt;/FQL&gt;&lt;FQL&gt;&lt;Q&gt;DUMMY^ECON_EXPR_DATA('FDS_ECON[NTCPMIMFGSA@GR]',12/2023,,Q)&lt;/Q&gt;&lt;R&gt;1&lt;/R&gt;&lt;C&gt;1&lt;/C&gt;&lt;D xsi:type="xsd:double"&gt;50.99575&lt;/D&gt;&lt;/FQL&gt;&lt;FQL&gt;&lt;Q&gt;DUMMY^ECON_EXPR_DATA('FDS_ECON[NTCPMIMFGSA@IN]',02/2024,,Q)&lt;/Q&gt;&lt;R&gt;1&lt;/R&gt;&lt;C&gt;1&lt;/C&gt;&lt;D xsi:type="xsd:double"&gt;55.461708&lt;/D&gt;&lt;/FQL&gt;&lt;FQL&gt;&lt;Q&gt;DUMMY^ECON_EXPR_DATA('FDS_ECON[NTCPMIMFGSA@IN]',11/2023,,Q)&lt;/Q&gt;&lt;R&gt;1&lt;/R&gt;&lt;C&gt;1&lt;/C&gt;&lt;D xsi:type="xsd:double"&gt;57.930668&lt;/D&gt;&lt;/FQL&gt;&lt;FQL&gt;&lt;Q&gt;DUMMY^ECON_EXPR_DATA('FDS_ECON[NTCPMIMFGSA@IN]',03/2024,,Q)&lt;/Q&gt;&lt;R&gt;0&lt;/R&gt;&lt;C&gt;0&lt;/C&gt;&lt;/FQL&gt;&lt;FQL&gt;&lt;Q&gt;DUMMY^ECON_EXPR_DATA('FDS_ECON[NTCPMIMFGSA@IN]',12/2023,,Q)&lt;/Q&gt;&lt;R&gt;1&lt;/R&gt;&lt;C&gt;1&lt;/C&gt;&lt;D xsi:type="xsd:double"&gt;55.461708&lt;/D&gt;&lt;/FQL&gt;&lt;FQL&gt;&lt;Q&gt;DUMMY^ECON_EXPR_DATA('FDS_ECON[PMIQAWHEHE]',02/2024,,Q)&lt;/Q&gt;&lt;R&gt;1&lt;/R&gt;&lt;C&gt;1&lt;/C&gt;&lt;D xsi:type="xsd:double"&gt;50.688427&lt;/D&gt;&lt;/FQL&gt;&lt;FQL&gt;&lt;Q&gt;DUMMY^ECON_EXPR_DATA('FDS_ECON[PMIQAWHEHE]',11/2023,,Q)&lt;/Q&gt;&lt;R&gt;1&lt;/R&gt;&lt;C&gt;1&lt;/C&gt;&lt;D xsi:type="xsd:double"&gt;53.860752&lt;/D&gt;&lt;/FQL&gt;&lt;FQL&gt;&lt;Q&gt;DUMMY^ECON_EXPR_DATA('FDS_ECON[PMIQAWHEHE]',03/2024,,Q)&lt;/Q&gt;&lt;R&gt;0&lt;/R&gt;&lt;C&gt;0&lt;/C&gt;&lt;/FQL&gt;&lt;FQL&gt;&lt;Q&gt;DUMMY^ECON_EXPR_DATA('FDS_ECON[PMIQAWHEHE]',12/2023,,Q)&lt;/Q&gt;&lt;R&gt;1&lt;/R&gt;&lt;C&gt;1&lt;/C&gt;&lt;D xsi:type="xsd:double"&gt;50.688427&lt;/D&gt;&lt;/FQL&gt;&lt;FQL&gt;&lt;Q&gt;DUMMY^ECON_EXPR_DATA('FDS_ECON[NTCPMITHMANHE]',02/2024,,Q)&lt;/Q&gt;&lt;R&gt;1&lt;/R&gt;&lt;C&gt;1&lt;/C&gt;&lt;D xsi:type="xsd:double"&gt;46.69516&lt;/D&gt;&lt;/FQL&gt;&lt;FQL&gt;&lt;Q&gt;DUMMY^ECON_EXPR_DATA('FDS_ECON[NTCPMITHMANHE]',11/2023,,Q)&lt;/Q&gt;&lt;R&gt;1&lt;/R&gt;&lt;C&gt;1&lt;/C&gt;&lt;D xsi:type="xsd:double"&gt;49.120174&lt;/D&gt;&lt;/FQL&gt;&lt;FQL&gt;&lt;Q&gt;DUMMY^ECON_EXPR_DATA('FDS_ECON[NTCPMITHMANHE]',03/2024,,Q)&lt;/Q&gt;&lt;R&gt;0&lt;/R&gt;&lt;C&gt;0&lt;/C&gt;&lt;/FQL&gt;&lt;FQL&gt;&lt;Q&gt;DUMMY^ECON_EXPR_DATA('FDS_ECON[NTCPMITHMANHE]',12/2023,,Q)&lt;/Q&gt;&lt;R&gt;1&lt;/R&gt;&lt;C&gt;1&lt;/C&gt;&lt;D xsi:type="xsd:double"&gt;46.69516&lt;/D&gt;&lt;/FQL&gt;&lt;FQL&gt;&lt;Q&gt;DUMMY^ECON_EXPR_DATA('FDS_ECON[NTCPMIMFGSA@TR]',02/2024,,Q)&lt;/Q&gt;&lt;R&gt;1&lt;/R&gt;&lt;C&gt;1&lt;/C&gt;&lt;D xsi:type="xsd:double"&gt;47.664864&lt;/D&gt;&lt;/FQL&gt;&lt;FQL&gt;&lt;Q&gt;DUMMY^ECON_EXPR_DATA('FDS_ECON[NTCPMIMFGSA@TR]',11/2023,,Q)&lt;/Q&gt;&lt;R&gt;1&lt;/R&gt;&lt;C&gt;1&lt;/C&gt;&lt;D xsi:type="xsd:double"&gt;49.509235&lt;/D&gt;&lt;/FQL&gt;&lt;FQL&gt;&lt;Q&gt;DUMMY^ECON_EXPR_DATA('FDS_ECON[NTCPMIMFGSA@TR]',03/2024,,Q)&lt;/Q&gt;&lt;R&gt;1&lt;/R&gt;&lt;C&gt;1&lt;/C&gt;&lt;D xsi:type="xsd:double"&gt;49.822453&lt;/D&gt;&lt;/FQL&gt;&lt;FQL&gt;&lt;Q&gt;DUMMY^ECON_EXPR_DATA('FDS_ECON[NTCPMIMFGSA@TR]',12/2023,,Q)&lt;/Q&gt;&lt;R&gt;1&lt;/R&gt;&lt;C&gt;1&lt;/C&gt;&lt;D xsi:type="xsd:double"&gt;47.664864&lt;/D&gt;&lt;/FQL&gt;&lt;FQL&gt;&lt;Q&gt;DUMMY^ECON_EXPR_DATA('FDS_ECON[NTCPMIMFGSA@AE]',02/2024,,Q)&lt;/Q&gt;&lt;R&gt;0&lt;/R&gt;&lt;C&gt;0&lt;/C&gt;&lt;/FQL&gt;&lt;FQL&gt;&lt;Q&gt;DUMMY^ECON_EXPR_DATA('FDS_ECON[NTCPMIMFGSA@AE]',11/2023,,Q)&lt;/Q&gt;&lt;R&gt;0&lt;/R&gt;&lt;C&gt;0&lt;/C&gt;&lt;/FQL&gt;&lt;FQL&gt;&lt;Q&gt;DUMMY^ECON_EXPR_DATA('FDS_ECON[NTCPMIMFGSA@AE]',03/2024,,Q)&lt;/Q&gt;&lt;R&gt;0&lt;/R&gt;&lt;C&gt;0&lt;/C&gt;&lt;/FQL&gt;&lt;FQL&gt;&lt;Q&gt;DUMMY^ECON_EXPR_DATA('FDS_ECON[NTCPMIMFGSA@AE]',12/2023,,Q)&lt;/Q&gt;&lt;R&gt;0&lt;/R&gt;&lt;C&gt;0&lt;/C&gt;&lt;/FQL&gt;&lt;FQL&gt;&lt;Q&gt;DUMMY^ECON_EXPR_DATA('FDS_ECON[NTCPMIMFGSA@VN]',02/2024,,Q)&lt;/Q&gt;&lt;R&gt;1&lt;/R&gt;&lt;C&gt;1&lt;/C&gt;&lt;D xsi:type="xsd:double"&gt;48.59743&lt;/D&gt;&lt;/FQL&gt;&lt;FQL&gt;&lt;Q&gt;DUMMY^ECON_EXPR_DATA('FDS_ECON[NTCPMIMFGSA@VN]',11/2023,,Q)&lt;/Q&gt;&lt;R&gt;1&lt;/R&gt;&lt;C&gt;1&lt;/C&gt;&lt;D xsi:type="xsd:double"&gt;49.616585&lt;/D&gt;&lt;/FQL&gt;&lt;FQL&gt;&lt;Q&gt;DUMMY^ECON_EXPR_DATA('FDS_ECON[NTCPMIMFGSA@VN]',03/2024,,Q)&lt;/Q&gt;&lt;R&gt;1&lt;/R&gt;&lt;C&gt;1&lt;/C&gt;&lt;D xsi:type="xsd:double"&gt;50.18627&lt;/D&gt;&lt;/FQL&gt;&lt;FQL&gt;&lt;Q&gt;DUMMY^ECON_EXPR_DATA('FDS_ECON[NTCPMIMFGSA@VN]',12/2023,,Q)&lt;/Q&gt;&lt;R&gt;1&lt;/R&gt;&lt;C&gt;1&lt;/C&gt;&lt;D xsi:type="xsd:double"&gt;48.59743&lt;/D&gt;&lt;/FQL&gt;&lt;FQL&gt;&lt;Q&gt;DUMMY^ECON_EXPR_DATA('FDS_ECON[NTCPMIINDEXSA@SA]',02/2024,,Q)&lt;/Q&gt;&lt;R&gt;1&lt;/R&gt;&lt;C&gt;1&lt;/C&gt;&lt;D xsi:type="xsd:double"&gt;57.793106&lt;/D&gt;&lt;/FQL&gt;&lt;FQL&gt;&lt;Q&gt;DUMMY^ECON_EXPR_DATA('FDS_ECON[NTCPMIINDEXSA@SA]',11/2023,,Q)&lt;/Q&gt;&lt;R&gt;1&lt;/R&gt;&lt;C&gt;1&lt;/C&gt;&lt;D xsi:type="xsd:double"&gt;57.151814&lt;/D&gt;&lt;/FQL&gt;&lt;FQL&gt;&lt;Q&gt;DUMMY^ECON_EXPR_DATA('FDS_ECON[NTCPMIINDEXSA@SA]',03/2024,,Q)&lt;/Q&gt;&lt;R&gt;0&lt;/R&gt;&lt;C&gt;0&lt;/C&gt;&lt;/FQL&gt;&lt;FQL&gt;&lt;Q&gt;DUMMY^ECON_EXPR_DATA('FDS_ECON[NTCPMIINDEXSA@SA]',12/2023,,Q)&lt;/Q&gt;&lt;R&gt;1&lt;/R&gt;&lt;C&gt;1&lt;/C&gt;&lt;D xsi:type="xsd:double"&gt;57.793106&lt;/D&gt;&lt;/FQL&gt;&lt;FQL&gt;&lt;Q&gt;DUMMY^ECON_EXPR_DATA('FDS_ECON[PMIDMMANHE]',02/2024,,M)&lt;/Q&gt;&lt;R&gt;1&lt;/R&gt;&lt;C&gt;1&lt;/C&gt;&lt;D xsi:type="xsd:double"&gt;49.253857&lt;/D&gt;&lt;/FQL&gt;&lt;FQL&gt;&lt;Q&gt;DUMMY^ECON_EXPR_DATA('FDS_ECON[PMIDMMANHE]',03/2024,,M)&lt;/Q&gt;&lt;R&gt;0&lt;/R&gt;&lt;C&gt;0&lt;/C&gt;&lt;/FQL&gt;&lt;FQL&gt;&lt;Q&gt;DUMMY^ECON_EXPR_DATA('FDS_ECON[NTCPMIMFGSA@EME]',02/2024,,M)&lt;/Q&gt;&lt;R&gt;1&lt;/R&gt;&lt;C&gt;1&lt;/C&gt;&lt;D xsi:type="xsd:double"&gt;51.4475&lt;/D&gt;&lt;/FQL&gt;&lt;FQL&gt;&lt;Q&gt;DUMMY^ECON_EXPR_DATA('FDS_ECON[NTCPMIMFGSA@EME]',03/2024,,M)&lt;/Q&gt;&lt;R&gt;0&lt;/R&gt;&lt;C&gt;0&lt;/C&gt;&lt;/FQL&gt;&lt;/Schema&gt;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<sst xmlns="http://schemas.openxmlformats.org/spreadsheetml/2006/main" count="2552" uniqueCount="919">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</sst>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4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  <xf numFmtId="14" fontId="42" fillId="0" borderId="0" xfId="0" applyNumberFormat="1" applyFont="1" applyBorder="1"/>
    <xf numFmtId="14" fontId="42" fillId="0" borderId="31" xfId="0" applyNumberFormat="1" applyFont="1" applyBorder="1"/>
    <xf numFmtId="14" fontId="42" fillId="0" borderId="32" xfId="0" applyNumberFormat="1" applyFont="1" applyBorder="1"/>
    <xf numFmtId="0" fontId="0" fillId="0" borderId="0" xfId="0" applyNumberFormat="1" applyFill="1"/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  <row r="24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52" zoomScaleNormal="100" workbookViewId="0">
      <selection activeCell="G22" sqref="G22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483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453</v>
      </c>
      <c r="N12" s="64"/>
      <c r="O12" s="66" t="s">
        <v>482</v>
      </c>
    </row>
    <row r="13" spans="3:19" s="19" customFormat="1" ht="15" thickBot="1" x14ac:dyDescent="0.4">
      <c r="D13" s="20"/>
      <c r="E13" s="18"/>
      <c r="F13" s="18"/>
      <c r="G13" s="18"/>
      <c r="M13" s="57" t="s">
        <v>454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455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456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457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458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515</v>
      </c>
      <c r="D22" s="15" t="s">
        <v>58</v>
      </c>
      <c r="E22" s="16" t="s">
        <v>513</v>
      </c>
      <c r="F22" s="11" t="s">
        <v>59</v>
      </c>
      <c r="M22" s="12" t="s">
        <v>459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781</v>
      </c>
      <c r="D26" s="168" t="s">
        <v>782</v>
      </c>
      <c r="E26" s="10" t="s">
        <v>777</v>
      </c>
      <c r="F26" s="11" t="s">
        <v>783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900</v>
      </c>
      <c r="D30" s="15" t="s">
        <v>901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514</v>
      </c>
      <c r="I33" s="123" t="s">
        <v>782</v>
      </c>
      <c r="J33" s="123" t="s">
        <v>901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534</v>
      </c>
      <c r="K39" s="1" t="s">
        <v>758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463</v>
      </c>
      <c r="E44" s="5">
        <v>0.25</v>
      </c>
      <c r="F44" s="5"/>
    </row>
    <row r="45" spans="3:12" x14ac:dyDescent="0.35">
      <c r="C45" t="s">
        <v>464</v>
      </c>
      <c r="D45" t="s">
        <v>465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917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918</v>
      </c>
      <c r="F52" t="s">
        <v>530</v>
      </c>
      <c r="G52" t="s">
        <v>407</v>
      </c>
    </row>
    <row r="53" spans="3:8" x14ac:dyDescent="0.35">
      <c r="D53" s="1" t="s">
        <v>531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503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510</v>
      </c>
      <c r="D60" s="53" t="s">
        <v>505</v>
      </c>
    </row>
    <row r="61" spans="3:8" x14ac:dyDescent="0.35">
      <c r="D61" t="s">
        <v>507</v>
      </c>
      <c r="F61" s="5">
        <v>0.25</v>
      </c>
      <c r="G61" t="s">
        <v>537</v>
      </c>
    </row>
    <row r="62" spans="3:8" x14ac:dyDescent="0.35">
      <c r="D62" t="s">
        <v>508</v>
      </c>
      <c r="F62" s="5">
        <v>0.25</v>
      </c>
    </row>
    <row r="63" spans="3:8" x14ac:dyDescent="0.35">
      <c r="D63" t="s">
        <v>509</v>
      </c>
      <c r="F63" s="5">
        <v>0.25</v>
      </c>
    </row>
    <row r="64" spans="3:8" x14ac:dyDescent="0.35">
      <c r="D64" t="s">
        <v>549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504</v>
      </c>
      <c r="D69" s="53" t="s">
        <v>425</v>
      </c>
    </row>
    <row r="71" spans="3:9" x14ac:dyDescent="0.35">
      <c r="C71" s="119" t="s">
        <v>799</v>
      </c>
      <c r="D71" s="6">
        <v>0.3</v>
      </c>
    </row>
    <row r="72" spans="3:9" x14ac:dyDescent="0.35">
      <c r="C72" s="19" t="s">
        <v>555</v>
      </c>
      <c r="D72" s="18">
        <v>0.33329999999999999</v>
      </c>
    </row>
    <row r="73" spans="3:9" x14ac:dyDescent="0.35">
      <c r="C73" s="19" t="s">
        <v>557</v>
      </c>
      <c r="D73" s="18">
        <v>0.33329999999999999</v>
      </c>
    </row>
    <row r="74" spans="3:9" x14ac:dyDescent="0.35">
      <c r="C74" s="19" t="s">
        <v>558</v>
      </c>
      <c r="D74" s="18">
        <v>0.33329999999999999</v>
      </c>
    </row>
    <row r="76" spans="3:9" x14ac:dyDescent="0.35">
      <c r="C76" s="119" t="s">
        <v>556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553</v>
      </c>
      <c r="D78" s="5">
        <v>0.4</v>
      </c>
    </row>
    <row r="80" spans="3:9" x14ac:dyDescent="0.35">
      <c r="C80" s="119" t="s">
        <v>559</v>
      </c>
      <c r="D80" s="5">
        <v>0.1</v>
      </c>
    </row>
    <row r="82" spans="3:8" x14ac:dyDescent="0.35">
      <c r="C82" t="s">
        <v>838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909</v>
      </c>
    </row>
    <row r="5" spans="3:4" ht="15" thickBot="1" x14ac:dyDescent="0.4"/>
    <row r="6" spans="3:4" x14ac:dyDescent="0.35">
      <c r="C6" s="65" t="s">
        <v>906</v>
      </c>
      <c r="D6" s="179">
        <f>Timing!L30</f>
        <v>0.61904761904761907</v>
      </c>
    </row>
    <row r="7" spans="3:4" x14ac:dyDescent="0.35">
      <c r="C7" s="59" t="s">
        <v>907</v>
      </c>
      <c r="D7" s="60">
        <f>Timing!M30</f>
        <v>0.80952380952380953</v>
      </c>
    </row>
    <row r="8" spans="3:4" ht="15" thickBot="1" x14ac:dyDescent="0.4">
      <c r="C8" s="12" t="s">
        <v>908</v>
      </c>
      <c r="D8" s="62">
        <f>Timing!N30</f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tabSelected="1" zoomScale="85" zoomScaleNormal="85" workbookViewId="0">
      <selection activeCell="E34" sqref="E34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554</v>
      </c>
      <c r="C4" s="204"/>
      <c r="D4" s="208" t="s">
        <v>799</v>
      </c>
      <c r="E4" s="209"/>
      <c r="F4" s="210"/>
      <c r="G4" s="211" t="s">
        <v>835</v>
      </c>
      <c r="H4" s="211" t="s">
        <v>835</v>
      </c>
      <c r="I4" s="201" t="s">
        <v>556</v>
      </c>
      <c r="J4" s="207" t="s">
        <v>553</v>
      </c>
      <c r="K4" s="207"/>
      <c r="L4" s="201" t="s">
        <v>559</v>
      </c>
      <c r="M4" s="201" t="s">
        <v>560</v>
      </c>
      <c r="N4" s="201" t="s">
        <v>749</v>
      </c>
    </row>
    <row r="5" spans="2:16" x14ac:dyDescent="0.35">
      <c r="B5" s="205"/>
      <c r="C5" s="206"/>
      <c r="D5" s="170" t="s">
        <v>555</v>
      </c>
      <c r="E5" s="170" t="s">
        <v>557</v>
      </c>
      <c r="F5" s="170" t="s">
        <v>916</v>
      </c>
      <c r="G5" s="212"/>
      <c r="H5" s="213"/>
      <c r="I5" s="202"/>
      <c r="J5" s="170" t="s">
        <v>563</v>
      </c>
      <c r="K5" s="170" t="s">
        <v>561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9</v>
      </c>
      <c r="F7" s="128">
        <f>VLOOKUP(B7,Safety!$B$4:$R$24,17,FALSE)</f>
        <v>9</v>
      </c>
      <c r="G7" s="134">
        <f t="shared" ref="G7:G27" si="0">(D7*$D$2 +E7*$E$2 +F7*$F$2)/($D$2+$E$2+$F$2)</f>
        <v>30.233333333333338</v>
      </c>
      <c r="H7" s="133" cm="1">
        <f t="array" ref="H7">_xlfn.PERCENTRANK.EXC(_xlfn._xlws.FILTER($G$7:G$27, ISNUMBER($G$7:G$27)),G7)*100</f>
        <v>13.600000000000001</v>
      </c>
      <c r="I7" s="171">
        <f>VLOOKUP(B7,'LIQIDITY 2'!$A$3:$X$23,24,FALSE)</f>
        <v>54.500000000000007</v>
      </c>
      <c r="J7" s="126">
        <f ca="1">VLOOKUP(B7,'Momnetum ranking'!A:AJ,36,FALSE)</f>
        <v>27.200000000000003</v>
      </c>
      <c r="K7" s="173">
        <f>VLOOKUP(B7,'Momnetum ranking'!$A$3:$H$23,8,FALSE)</f>
        <v>0.36</v>
      </c>
      <c r="L7" s="127">
        <f>VLOOKUP(B7,'Currency- 2'!$A$3:$U$23,21,FALSE)</f>
        <v>18.099999999999998</v>
      </c>
      <c r="M7" s="136">
        <f t="shared" ref="M7:M27" ca="1" si="1">D7*$D$2 + E7*$E$2 + F7*$F$2 + I7*$I$2 + J7*$J$2 + L7*$L$2</f>
        <v>32.659093000000006</v>
      </c>
      <c r="N7" s="127" cm="1">
        <f t="array" aca="1" ref="N7" ca="1">_xlfn.PERCENTRANK.EXC(_xlfn._xlws.FILTER($M$7:M$27, ISNUMBER($M$7:M$27)),M7)*100</f>
        <v>13.600000000000001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13.600000000000001</v>
      </c>
      <c r="F8" s="128">
        <f>VLOOKUP(B8,Safety!$B$4:$R$24,17,FALSE)</f>
        <v>4.5</v>
      </c>
      <c r="G8" s="134">
        <f t="shared" si="0"/>
        <v>34.800000000000004</v>
      </c>
      <c r="H8" s="134" cm="1">
        <f t="array" ref="H8">_xlfn.PERCENTRANK.EXC(_xlfn._xlws.FILTER($G$7:G$27, ISNUMBER($G$7:G$27)),G8)*100</f>
        <v>18.099999999999998</v>
      </c>
      <c r="I8" s="171">
        <f>VLOOKUP(B8,'LIQIDITY 2'!$A$3:$X$23,24,FALSE)</f>
        <v>54.500000000000007</v>
      </c>
      <c r="J8" s="126">
        <f ca="1">VLOOKUP(B8,'Momnetum ranking'!A:AJ,36,FALSE)</f>
        <v>90.9</v>
      </c>
      <c r="K8" s="173">
        <f>VLOOKUP(B8,'Momnetum ranking'!$A$3:$H$23,8,FALSE)</f>
        <v>0.26470588235294118</v>
      </c>
      <c r="L8" s="127">
        <f>VLOOKUP(B8,'Currency- 2'!$A$3:$U$23,21,FALSE)</f>
        <v>63.6</v>
      </c>
      <c r="M8" s="136">
        <f t="shared" ca="1" si="1"/>
        <v>64.058956000000009</v>
      </c>
      <c r="N8" s="127" cm="1">
        <f t="array" aca="1" ref="N8" ca="1">_xlfn.PERCENTRANK.EXC(_xlfn._xlws.FILTER($M$7:M$27, ISNUMBER($M$7:M$27)),M8)*100</f>
        <v>95.399999999999991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22.7</v>
      </c>
      <c r="E9" s="128">
        <f>VLOOKUP(B9,'Quality - 2'!$B$2:$S$22,18,FALSE)</f>
        <v>72.7</v>
      </c>
      <c r="F9" s="128">
        <f>VLOOKUP(B9,Safety!$B$4:$R$24,17,FALSE)</f>
        <v>36.299999999999997</v>
      </c>
      <c r="G9" s="134">
        <f t="shared" si="0"/>
        <v>43.9</v>
      </c>
      <c r="H9" s="134" cm="1">
        <f t="array" ref="H9">_xlfn.PERCENTRANK.EXC(_xlfn._xlws.FILTER($G$7:G$27, ISNUMBER($G$7:G$27)),G9)*100</f>
        <v>45.4</v>
      </c>
      <c r="I9" s="171">
        <f>VLOOKUP(B9,'LIQIDITY 2'!$A$3:$X$23,24,FALSE)</f>
        <v>36.299999999999997</v>
      </c>
      <c r="J9" s="126">
        <f ca="1">VLOOKUP(B9,'Momnetum ranking'!A:AJ,36,FALSE)</f>
        <v>63.6</v>
      </c>
      <c r="K9" s="173">
        <f>VLOOKUP(B9,'Momnetum ranking'!$A$3:$H$23,8,FALSE)</f>
        <v>0.34313725490196079</v>
      </c>
      <c r="L9" s="127">
        <f>VLOOKUP(B9,'Currency- 2'!$A$3:$U$23,21,FALSE)</f>
        <v>27.200000000000003</v>
      </c>
      <c r="M9" s="136">
        <f t="shared" ca="1" si="1"/>
        <v>48.588683000000003</v>
      </c>
      <c r="N9" s="127" cm="1">
        <f t="array" aca="1" ref="N9" ca="1">_xlfn.PERCENTRANK.EXC(_xlfn._xlws.FILTER($M$7:M$27, ISNUMBER($M$7:M$27)),M9)*100</f>
        <v>45.4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31.8</v>
      </c>
      <c r="E10" s="128">
        <f>VLOOKUP(B10,'Quality - 2'!$B$2:$S$22,18,FALSE)</f>
        <v>90.9</v>
      </c>
      <c r="F10" s="128">
        <f>VLOOKUP(B10,Safety!$B$4:$R$24,17,FALSE)</f>
        <v>81.8</v>
      </c>
      <c r="G10" s="134">
        <f t="shared" si="0"/>
        <v>68.166666666666671</v>
      </c>
      <c r="H10" s="134" cm="1">
        <f t="array" ref="H10">_xlfn.PERCENTRANK.EXC(_xlfn._xlws.FILTER($G$7:G$27, ISNUMBER($G$7:G$27)),G10)*100</f>
        <v>81.8</v>
      </c>
      <c r="I10" s="171">
        <f>VLOOKUP(B10,'LIQIDITY 2'!$A$3:$X$23,24,FALSE)</f>
        <v>4.5</v>
      </c>
      <c r="J10" s="126">
        <f ca="1">VLOOKUP(B10,'Momnetum ranking'!A:AJ,36,FALSE)</f>
        <v>68.100000000000009</v>
      </c>
      <c r="K10" s="173">
        <f>VLOOKUP(B10,'Momnetum ranking'!$A$3:$H$23,8,FALSE)</f>
        <v>0.40659340659340659</v>
      </c>
      <c r="L10" s="127">
        <f>VLOOKUP(B10,'Currency- 2'!$A$3:$U$23,21,FALSE)</f>
        <v>68.100000000000009</v>
      </c>
      <c r="M10" s="136">
        <f t="shared" ca="1" si="1"/>
        <v>55.39795500000001</v>
      </c>
      <c r="N10" s="127" cm="1">
        <f t="array" aca="1" ref="N10" ca="1">_xlfn.PERCENTRANK.EXC(_xlfn._xlws.FILTER($M$7:M$27, ISNUMBER($M$7:M$27)),M10)*100</f>
        <v>68.100000000000009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50</v>
      </c>
      <c r="G11" s="134">
        <f t="shared" si="0"/>
        <v>46.933333333333337</v>
      </c>
      <c r="H11" s="134" cm="1">
        <f t="array" ref="H11">_xlfn.PERCENTRANK.EXC(_xlfn._xlws.FILTER($G$7:G$27, ISNUMBER($G$7:G$27)),G11)*100</f>
        <v>54.500000000000007</v>
      </c>
      <c r="I11" s="171">
        <f>VLOOKUP(B11,'LIQIDITY 2'!$A$3:$X$23,24,FALSE)</f>
        <v>54.500000000000007</v>
      </c>
      <c r="J11" s="126">
        <f ca="1">VLOOKUP(B11,'Momnetum ranking'!A:AJ,36,FALSE)</f>
        <v>72.7</v>
      </c>
      <c r="K11" s="173">
        <f>VLOOKUP(B11,'Momnetum ranking'!$A$3:$H$23,8,FALSE)</f>
        <v>0.28467153284671531</v>
      </c>
      <c r="L11" s="127">
        <f>VLOOKUP(B11,'Currency- 2'!$A$3:$U$23,21,FALSE)</f>
        <v>50</v>
      </c>
      <c r="M11" s="136">
        <f t="shared" ca="1" si="1"/>
        <v>59.058592000000004</v>
      </c>
      <c r="N11" s="127" cm="1">
        <f t="array" aca="1" ref="N11" ca="1">_xlfn.PERCENTRANK.EXC(_xlfn._xlws.FILTER($M$7:M$27, ISNUMBER($M$7:M$27)),M11)*100</f>
        <v>77.2</v>
      </c>
    </row>
    <row r="12" spans="2:16" x14ac:dyDescent="0.35">
      <c r="B12" s="80" t="s">
        <v>34</v>
      </c>
      <c r="C12" s="82" t="s">
        <v>446</v>
      </c>
      <c r="D12" s="128">
        <f>VLOOKUP(B12,'Value -2 '!$D$3:$AC$23,26,FALSE)</f>
        <v>77.2</v>
      </c>
      <c r="E12" s="128">
        <f>VLOOKUP(B12,'Quality - 2'!$B$2:$S$22,18,FALSE)</f>
        <v>18.099999999999998</v>
      </c>
      <c r="F12" s="128">
        <f>VLOOKUP(B12,Safety!$B$4:$R$24,17,FALSE)</f>
        <v>31.8</v>
      </c>
      <c r="G12" s="134">
        <f t="shared" si="0"/>
        <v>42.366666666666674</v>
      </c>
      <c r="H12" s="134" cm="1">
        <f t="array" ref="H12">_xlfn.PERCENTRANK.EXC(_xlfn._xlws.FILTER($G$7:G$27, ISNUMBER($G$7:G$27)),G12)*100</f>
        <v>36.299999999999997</v>
      </c>
      <c r="I12" s="171">
        <f>VLOOKUP(B12,'LIQIDITY 2'!$A$3:$X$23,24,FALSE)</f>
        <v>4.5</v>
      </c>
      <c r="J12" s="126">
        <f ca="1">VLOOKUP(B12,'Momnetum ranking'!A:AJ,36,FALSE)</f>
        <v>31.8</v>
      </c>
      <c r="K12" s="173">
        <f>VLOOKUP(B12,'Momnetum ranking'!$A$3:$H$23,8,FALSE)</f>
        <v>0.2857142857142857</v>
      </c>
      <c r="L12" s="127">
        <f>VLOOKUP(B12,'Currency- 2'!$A$3:$U$23,21,FALSE)</f>
        <v>95.399999999999991</v>
      </c>
      <c r="M12" s="136">
        <f t="shared" ca="1" si="1"/>
        <v>35.868729000000002</v>
      </c>
      <c r="N12" s="127" cm="1">
        <f t="array" aca="1" ref="N12" ca="1">_xlfn.PERCENTRANK.EXC(_xlfn._xlws.FILTER($M$7:M$27, ISNUMBER($M$7:M$27)),M12)*100</f>
        <v>22.7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81.8</v>
      </c>
      <c r="E13" s="128">
        <f>VLOOKUP(B13,'Quality - 2'!$B$2:$S$22,18,FALSE)</f>
        <v>81.8</v>
      </c>
      <c r="F13" s="128">
        <f>VLOOKUP(B13,Safety!$B$4:$R$24,17,FALSE)</f>
        <v>72.7</v>
      </c>
      <c r="G13" s="134">
        <f t="shared" si="0"/>
        <v>78.76666666666668</v>
      </c>
      <c r="H13" s="134" cm="1">
        <f t="array" ref="H13">_xlfn.PERCENTRANK.EXC(_xlfn._xlws.FILTER($G$7:G$27, ISNUMBER($G$7:G$27)),G13)*100</f>
        <v>90.9</v>
      </c>
      <c r="I13" s="171">
        <f>VLOOKUP(B13,'LIQIDITY 2'!$A$3:$X$23,24,FALSE)</f>
        <v>90.9</v>
      </c>
      <c r="J13" s="126">
        <f ca="1">VLOOKUP(B13,'Momnetum ranking'!A:AJ,36,FALSE)</f>
        <v>4.5</v>
      </c>
      <c r="K13" s="173">
        <f>VLOOKUP(B13,'Momnetum ranking'!$A$3:$H$23,8,FALSE)</f>
        <v>0.21601208459214502</v>
      </c>
      <c r="L13" s="127">
        <f>VLOOKUP(B13,'Currency- 2'!$A$3:$U$23,21,FALSE)</f>
        <v>72.7</v>
      </c>
      <c r="M13" s="136">
        <f t="shared" ca="1" si="1"/>
        <v>50.877637</v>
      </c>
      <c r="N13" s="127" cm="1">
        <f t="array" aca="1" ref="N13" ca="1">_xlfn.PERCENTRANK.EXC(_xlfn._xlws.FILTER($M$7:M$27, ISNUMBER($M$7:M$27)),M13)*100</f>
        <v>50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68.100000000000009</v>
      </c>
      <c r="E14" s="128">
        <f>VLOOKUP(B14,'Quality - 2'!$B$2:$S$22,18,FALSE)</f>
        <v>95.399999999999991</v>
      </c>
      <c r="F14" s="128">
        <f>VLOOKUP(B14,Safety!$B$4:$R$24,17,FALSE)</f>
        <v>77.2</v>
      </c>
      <c r="G14" s="134">
        <f t="shared" si="0"/>
        <v>80.233333333333348</v>
      </c>
      <c r="H14" s="134" cm="1">
        <f t="array" ref="H14">_xlfn.PERCENTRANK.EXC(_xlfn._xlws.FILTER($G$7:G$27, ISNUMBER($G$7:G$27)),G14)*100</f>
        <v>95.399999999999991</v>
      </c>
      <c r="I14" s="171">
        <f>VLOOKUP(B14,'LIQIDITY 2'!$A$3:$X$23,24,FALSE)</f>
        <v>90.9</v>
      </c>
      <c r="J14" s="126">
        <f ca="1">VLOOKUP(B14,'Momnetum ranking'!A:AJ,36,FALSE)</f>
        <v>9</v>
      </c>
      <c r="K14" s="173">
        <f>VLOOKUP(B14,'Momnetum ranking'!$A$3:$H$23,8,FALSE)</f>
        <v>0.17533718689788053</v>
      </c>
      <c r="L14" s="127">
        <f>VLOOKUP(B14,'Currency- 2'!$A$3:$U$23,21,FALSE)</f>
        <v>72.7</v>
      </c>
      <c r="M14" s="136">
        <f t="shared" ca="1" si="1"/>
        <v>53.117593000000014</v>
      </c>
      <c r="N14" s="127" cm="1">
        <f t="array" aca="1" ref="N14" ca="1">_xlfn.PERCENTRANK.EXC(_xlfn._xlws.FILTER($M$7:M$27, ISNUMBER($M$7:M$27)),M14)*100</f>
        <v>59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_xlfn.PERCENTRANK.EXC(_xlfn._xlws.FILTER($G$7:G$27, ISNUMBER($G$7:G$27)),G15)*100</f>
        <v>27.200000000000003</v>
      </c>
      <c r="I15" s="171">
        <f>VLOOKUP(B15,'LIQIDITY 2'!$A$3:$X$23,24,FALSE)</f>
        <v>36.299999999999997</v>
      </c>
      <c r="J15" s="126">
        <f ca="1">VLOOKUP(B15,'Momnetum ranking'!A:AJ,36,FALSE)</f>
        <v>86.3</v>
      </c>
      <c r="K15" s="173">
        <f>VLOOKUP(B15,'Momnetum ranking'!$A$3:$H$23,8,FALSE)</f>
        <v>0.33333333333333331</v>
      </c>
      <c r="L15" s="127">
        <f>VLOOKUP(B15,'Currency- 2'!$A$3:$U$23,21,FALSE)</f>
        <v>36.299999999999997</v>
      </c>
      <c r="M15" s="136">
        <f t="shared" ca="1" si="1"/>
        <v>56.758865000000007</v>
      </c>
      <c r="N15" s="127" cm="1">
        <f t="array" aca="1" ref="N15" ca="1">_xlfn.PERCENTRANK.EXC(_xlfn._xlws.FILTER($M$7:M$27, ISNUMBER($M$7:M$27)),M15)*100</f>
        <v>72.7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54.500000000000007</v>
      </c>
      <c r="E16" s="128">
        <f>VLOOKUP(B16,'Quality - 2'!$B$2:$S$22,18,FALSE)</f>
        <v>63.6</v>
      </c>
      <c r="F16" s="128">
        <f>VLOOKUP(B16,Safety!$B$4:$R$24,17,FALSE)</f>
        <v>68.100000000000009</v>
      </c>
      <c r="G16" s="134">
        <f t="shared" si="0"/>
        <v>62.066666666666684</v>
      </c>
      <c r="H16" s="134" cm="1">
        <f t="array" ref="H16">_xlfn.PERCENTRANK.EXC(_xlfn._xlws.FILTER($G$7:G$27, ISNUMBER($G$7:G$27)),G16)*100</f>
        <v>72.7</v>
      </c>
      <c r="I16" s="171">
        <f>VLOOKUP(B16,'LIQIDITY 2'!$A$3:$X$23,24,FALSE)</f>
        <v>36.299999999999997</v>
      </c>
      <c r="J16" s="126">
        <f ca="1">VLOOKUP(B16,'Momnetum ranking'!A:AJ,36,FALSE)</f>
        <v>77.2</v>
      </c>
      <c r="K16" s="173">
        <f>VLOOKUP(B16,'Momnetum ranking'!$A$3:$H$23,8,FALSE)</f>
        <v>0.48571428571428571</v>
      </c>
      <c r="L16" s="127">
        <f>VLOOKUP(B16,'Currency- 2'!$A$3:$U$23,21,FALSE)</f>
        <v>54.500000000000007</v>
      </c>
      <c r="M16" s="136">
        <f t="shared" ca="1" si="1"/>
        <v>62.208138000000005</v>
      </c>
      <c r="N16" s="127" cm="1">
        <f t="array" aca="1" ref="N16" ca="1">_xlfn.PERCENTRANK.EXC(_xlfn._xlws.FILTER($M$7:M$27, ISNUMBER($M$7:M$27)),M16)*100</f>
        <v>81.8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36.299999999999997</v>
      </c>
      <c r="E17" s="128">
        <f>VLOOKUP(B17,'Quality - 2'!$B$2:$S$22,18,FALSE)</f>
        <v>63.6</v>
      </c>
      <c r="F17" s="128">
        <f>VLOOKUP(B17,Safety!$B$4:$R$24,17,FALSE)</f>
        <v>59</v>
      </c>
      <c r="G17" s="134">
        <f t="shared" si="0"/>
        <v>52.966666666666676</v>
      </c>
      <c r="H17" s="134" cm="1">
        <f t="array" ref="H17">_xlfn.PERCENTRANK.EXC(_xlfn._xlws.FILTER($G$7:G$27, ISNUMBER($G$7:G$27)),G17)*100</f>
        <v>59</v>
      </c>
      <c r="I17" s="171">
        <f>VLOOKUP(B17,'LIQIDITY 2'!$A$3:$X$23,24,FALSE)</f>
        <v>4.5</v>
      </c>
      <c r="J17" s="126">
        <f ca="1">VLOOKUP(B17,'Momnetum ranking'!A:AJ,36,FALSE)</f>
        <v>54.500000000000007</v>
      </c>
      <c r="K17" s="173">
        <f>VLOOKUP(B17,'Momnetum ranking'!$A$3:$H$23,8,FALSE)</f>
        <v>0.30303030303030304</v>
      </c>
      <c r="L17" s="127">
        <f>VLOOKUP(B17,'Currency- 2'!$A$3:$U$23,21,FALSE)</f>
        <v>40.9</v>
      </c>
      <c r="M17" s="136">
        <f t="shared" ca="1" si="1"/>
        <v>42.678411000000011</v>
      </c>
      <c r="N17" s="127" cm="1">
        <f t="array" aca="1" ref="N17" ca="1">_xlfn.PERCENTRANK.EXC(_xlfn._xlws.FILTER($M$7:M$27, ISNUMBER($M$7:M$27)),M17)*100</f>
        <v>36.299999999999997</v>
      </c>
    </row>
    <row r="18" spans="2:14" x14ac:dyDescent="0.35">
      <c r="B18" s="80" t="s">
        <v>36</v>
      </c>
      <c r="C18" s="82" t="s">
        <v>448</v>
      </c>
      <c r="D18" s="128">
        <f>VLOOKUP(B18,'Value -2 '!$D$3:$AC$23,26,FALSE)</f>
        <v>9</v>
      </c>
      <c r="E18" s="128">
        <f>VLOOKUP(B18,'Quality - 2'!$B$2:$S$22,18,FALSE)</f>
        <v>40.9</v>
      </c>
      <c r="F18" s="128">
        <f>VLOOKUP(B18,Safety!$B$4:$R$24,17,FALSE)</f>
        <v>81.8</v>
      </c>
      <c r="G18" s="134">
        <f t="shared" si="0"/>
        <v>43.9</v>
      </c>
      <c r="H18" s="134" cm="1">
        <f t="array" ref="H18">_xlfn.PERCENTRANK.EXC(_xlfn._xlws.FILTER($G$7:G$27, ISNUMBER($G$7:G$27)),G18)*100</f>
        <v>45.4</v>
      </c>
      <c r="I18" s="171">
        <f>VLOOKUP(B18,'LIQIDITY 2'!$A$3:$X$23,24,FALSE)</f>
        <v>36.299999999999997</v>
      </c>
      <c r="J18" s="126">
        <f ca="1">VLOOKUP(B18,'Momnetum ranking'!A:AJ,36,FALSE)</f>
        <v>59</v>
      </c>
      <c r="K18" s="173">
        <f>VLOOKUP(B18,'Momnetum ranking'!$A$3:$H$23,8,FALSE)</f>
        <v>0.28688524590163933</v>
      </c>
      <c r="L18" s="127">
        <f>VLOOKUP(B18,'Currency- 2'!$A$3:$U$23,21,FALSE)</f>
        <v>90.9</v>
      </c>
      <c r="M18" s="136">
        <f t="shared" ca="1" si="1"/>
        <v>53.118683000000004</v>
      </c>
      <c r="N18" s="127" cm="1">
        <f t="array" aca="1" ref="N18" ca="1">_xlfn.PERCENTRANK.EXC(_xlfn._xlws.FILTER($M$7:M$27, ISNUMBER($M$7:M$27)),M18)*100</f>
        <v>63.6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18.099999999999998</v>
      </c>
      <c r="E19" s="128">
        <f>VLOOKUP(B19,'Quality - 2'!$B$2:$S$22,18,FALSE)</f>
        <v>54.500000000000007</v>
      </c>
      <c r="F19" s="128">
        <f>VLOOKUP(B19,Safety!$B$4:$R$24,17,FALSE)</f>
        <v>36.299999999999997</v>
      </c>
      <c r="G19" s="134">
        <f t="shared" si="0"/>
        <v>36.299999999999997</v>
      </c>
      <c r="H19" s="134" cm="1">
        <f t="array" ref="H19">_xlfn.PERCENTRANK.EXC(_xlfn._xlws.FILTER($G$7:G$27, ISNUMBER($G$7:G$27)),G19)*100</f>
        <v>22.7</v>
      </c>
      <c r="I19" s="171">
        <f>VLOOKUP(B19,'LIQIDITY 2'!$A$3:$X$23,24,FALSE)</f>
        <v>54.500000000000007</v>
      </c>
      <c r="J19" s="126">
        <f ca="1">VLOOKUP(B19,'Momnetum ranking'!A:AJ,36,FALSE)</f>
        <v>81.8</v>
      </c>
      <c r="K19" s="173">
        <f>VLOOKUP(B19,'Momnetum ranking'!$A$3:$H$23,8,FALSE)</f>
        <v>0.27272727272727271</v>
      </c>
      <c r="L19" s="127">
        <f>VLOOKUP(B19,'Currency- 2'!$A$3:$U$23,21,FALSE)</f>
        <v>81.8</v>
      </c>
      <c r="M19" s="136">
        <f t="shared" ca="1" si="1"/>
        <v>62.688910999999997</v>
      </c>
      <c r="N19" s="127" cm="1">
        <f t="array" aca="1" ref="N19" ca="1">_xlfn.PERCENTRANK.EXC(_xlfn._xlws.FILTER($M$7:M$27, ISNUMBER($M$7:M$27)),M19)*100</f>
        <v>86.3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27.200000000000003</v>
      </c>
      <c r="E20" s="128">
        <f>VLOOKUP(B20,'Quality - 2'!$B$2:$S$22,18,FALSE)</f>
        <v>31.8</v>
      </c>
      <c r="F20" s="128">
        <f>VLOOKUP(B20,Safety!$B$4:$R$24,17,FALSE)</f>
        <v>27.200000000000003</v>
      </c>
      <c r="G20" s="134">
        <f t="shared" si="0"/>
        <v>28.733333333333341</v>
      </c>
      <c r="H20" s="134" cm="1">
        <f t="array" ref="H20">_xlfn.PERCENTRANK.EXC(_xlfn._xlws.FILTER($G$7:G$27, ISNUMBER($G$7:G$27)),G20)*100</f>
        <v>9</v>
      </c>
      <c r="I20" s="171">
        <f>VLOOKUP(B20,'LIQIDITY 2'!$A$3:$X$23,24,FALSE)</f>
        <v>54.500000000000007</v>
      </c>
      <c r="J20" s="126">
        <f ca="1">VLOOKUP(B20,'Momnetum ranking'!A:AJ,36,FALSE)</f>
        <v>95.399999999999991</v>
      </c>
      <c r="K20" s="173">
        <f>VLOOKUP(B20,'Momnetum ranking'!$A$3:$H$23,8,FALSE)</f>
        <v>0.15384615384615385</v>
      </c>
      <c r="L20" s="127">
        <f>VLOOKUP(B20,'Currency- 2'!$A$3:$U$23,21,FALSE)</f>
        <v>59</v>
      </c>
      <c r="M20" s="136">
        <f t="shared" ca="1" si="1"/>
        <v>63.579138</v>
      </c>
      <c r="N20" s="127" cm="1">
        <f t="array" aca="1" ref="N20" ca="1">_xlfn.PERCENTRANK.EXC(_xlfn._xlws.FILTER($M$7:M$27, ISNUMBER($M$7:M$27)),M20)*100</f>
        <v>90.9</v>
      </c>
    </row>
    <row r="21" spans="2:14" x14ac:dyDescent="0.35">
      <c r="B21" s="80" t="s">
        <v>756</v>
      </c>
      <c r="C21" s="82" t="s">
        <v>757</v>
      </c>
      <c r="D21" s="128">
        <f>VLOOKUP(B21,'Value -2 '!$D$3:$AC$23,26,FALSE)</f>
        <v>40.9</v>
      </c>
      <c r="E21" s="128">
        <f>VLOOKUP(B21,'Quality - 2'!$B$2:$S$22,18,FALSE)</f>
        <v>77.2</v>
      </c>
      <c r="F21" s="128">
        <f>VLOOKUP(B21,Safety!$B$4:$R$24,17,FALSE)</f>
        <v>95.399999999999991</v>
      </c>
      <c r="G21" s="134">
        <f t="shared" si="0"/>
        <v>71.166666666666671</v>
      </c>
      <c r="H21" s="134" cm="1">
        <f t="array" ref="H21">_xlfn.PERCENTRANK.EXC(_xlfn._xlws.FILTER($G$7:G$27, ISNUMBER($G$7:G$27)),G21)*100</f>
        <v>86.3</v>
      </c>
      <c r="I21" s="171">
        <f>VLOOKUP(B21,'LIQIDITY 2'!$A$3:$X$23,24,FALSE)</f>
        <v>54.500000000000007</v>
      </c>
      <c r="J21" s="126">
        <f ca="1">VLOOKUP(B21,'Momnetum ranking'!A:AJ,36,FALSE)</f>
        <v>45.4</v>
      </c>
      <c r="K21" s="173">
        <f>VLOOKUP(B21,'Momnetum ranking'!$A$3:$H$23,8,FALSE)</f>
        <v>60</v>
      </c>
      <c r="L21" s="127">
        <f>VLOOKUP(B21,'Currency- 2'!$A$3:$U$23,21,FALSE)</f>
        <v>22.7</v>
      </c>
      <c r="M21" s="136">
        <f t="shared" ca="1" si="1"/>
        <v>52.677865000000004</v>
      </c>
      <c r="N21" s="127" cm="1">
        <f t="array" aca="1" ref="N21" ca="1">_xlfn.PERCENTRANK.EXC(_xlfn._xlws.FILTER($M$7:M$27, ISNUMBER($M$7:M$27)),M21)*100</f>
        <v>54.500000000000007</v>
      </c>
    </row>
    <row r="22" spans="2:14" x14ac:dyDescent="0.35">
      <c r="B22" s="80" t="s">
        <v>22</v>
      </c>
      <c r="C22" s="82" t="s">
        <v>442</v>
      </c>
      <c r="D22" s="128">
        <f>VLOOKUP(B22,'Value -2 '!$D$3:$AC$23,26,FALSE)</f>
        <v>50</v>
      </c>
      <c r="E22" s="128">
        <f>VLOOKUP(B22,'Quality - 2'!$B$2:$S$22,18,FALSE)</f>
        <v>22.7</v>
      </c>
      <c r="F22" s="128">
        <f>VLOOKUP(B22,Safety!$B$4:$R$24,17,FALSE)</f>
        <v>54.500000000000007</v>
      </c>
      <c r="G22" s="134">
        <f t="shared" si="0"/>
        <v>42.4</v>
      </c>
      <c r="H22" s="134" cm="1">
        <f t="array" ref="H22">_xlfn.PERCENTRANK.EXC(_xlfn._xlws.FILTER($G$7:G$27, ISNUMBER($G$7:G$27)),G22)*100</f>
        <v>40.9</v>
      </c>
      <c r="I22" s="171">
        <f>VLOOKUP(B22,'LIQIDITY 2'!$A$3:$X$23,24,FALSE)</f>
        <v>4.5</v>
      </c>
      <c r="J22" s="126">
        <f ca="1">VLOOKUP(B22,'Momnetum ranking'!A:AJ,36,FALSE)</f>
        <v>18.099999999999998</v>
      </c>
      <c r="K22" s="173">
        <f>VLOOKUP(B22,'Momnetum ranking'!$A$3:$H$23,8,FALSE)</f>
        <v>0.30303030303030304</v>
      </c>
      <c r="L22" s="127">
        <f>VLOOKUP(B22,'Currency- 2'!$A$3:$U$23,21,FALSE)</f>
        <v>13.600000000000001</v>
      </c>
      <c r="M22" s="136">
        <f t="shared" ca="1" si="1"/>
        <v>22.218727999999999</v>
      </c>
      <c r="N22" s="127" cm="1">
        <f t="array" aca="1" ref="N22" ca="1">_xlfn.PERCENTRANK.EXC(_xlfn._xlws.FILTER($M$7:M$27, ISNUMBER($M$7:M$27)),M22)*100</f>
        <v>4.5</v>
      </c>
    </row>
    <row r="23" spans="2:14" x14ac:dyDescent="0.35">
      <c r="B23" s="80" t="s">
        <v>37</v>
      </c>
      <c r="C23" s="82" t="s">
        <v>447</v>
      </c>
      <c r="D23" s="128">
        <f>VLOOKUP(B23,'Value -2 '!$D$3:$AC$23,26,FALSE)</f>
        <v>13.600000000000001</v>
      </c>
      <c r="E23" s="128">
        <f>VLOOKUP(B23,'Quality - 2'!$B$2:$S$22,18,FALSE)</f>
        <v>27.200000000000003</v>
      </c>
      <c r="F23" s="128">
        <f>VLOOKUP(B23,Safety!$B$4:$R$24,17,FALSE)</f>
        <v>22.7</v>
      </c>
      <c r="G23" s="134">
        <f t="shared" si="0"/>
        <v>21.166666666666671</v>
      </c>
      <c r="H23" s="134" cm="1">
        <f t="array" ref="H23">_xlfn.PERCENTRANK.EXC(_xlfn._xlws.FILTER($G$7:G$27, ISNUMBER($G$7:G$27)),G23)*100</f>
        <v>4.5</v>
      </c>
      <c r="I23" s="171">
        <f>VLOOKUP(B23,'LIQIDITY 2'!$A$3:$X$23,24,FALSE)</f>
        <v>81.8</v>
      </c>
      <c r="J23" s="126">
        <f ca="1">VLOOKUP(B23,'Momnetum ranking'!A:AJ,36,FALSE)</f>
        <v>50</v>
      </c>
      <c r="K23" s="173">
        <f>VLOOKUP(B23,'Momnetum ranking'!$A$3:$H$23,8,FALSE)</f>
        <v>0.36956521739130432</v>
      </c>
      <c r="L23" s="127">
        <f>VLOOKUP(B23,'Currency- 2'!$A$3:$U$23,21,FALSE)</f>
        <v>45.4</v>
      </c>
      <c r="M23" s="136">
        <f t="shared" ca="1" si="1"/>
        <v>47.249364999999997</v>
      </c>
      <c r="N23" s="127" cm="1">
        <f t="array" aca="1" ref="N23" ca="1">_xlfn.PERCENTRANK.EXC(_xlfn._xlws.FILTER($M$7:M$27, ISNUMBER($M$7:M$27)),M23)*100</f>
        <v>40.9</v>
      </c>
    </row>
    <row r="24" spans="2:14" x14ac:dyDescent="0.35">
      <c r="B24" s="80" t="s">
        <v>25</v>
      </c>
      <c r="C24" s="82" t="s">
        <v>445</v>
      </c>
      <c r="D24" s="128">
        <f>VLOOKUP(B24,'Value -2 '!$D$3:$AC$23,26,FALSE)</f>
        <v>59</v>
      </c>
      <c r="E24" s="128">
        <f>VLOOKUP(B24,'Quality - 2'!$B$2:$S$22,18,FALSE)</f>
        <v>50</v>
      </c>
      <c r="F24" s="128">
        <f>VLOOKUP(B24,Safety!$B$4:$R$24,17,FALSE)</f>
        <v>18.099999999999998</v>
      </c>
      <c r="G24" s="134">
        <f t="shared" si="0"/>
        <v>42.366666666666667</v>
      </c>
      <c r="H24" s="134" cm="1">
        <f t="array" ref="H24">_xlfn.PERCENTRANK.EXC(_xlfn._xlws.FILTER($G$7:G$27, ISNUMBER($G$7:G$27)),G24)*100</f>
        <v>31.8</v>
      </c>
      <c r="I24" s="171">
        <f>VLOOKUP(B24,'LIQIDITY 2'!$A$3:$X$23,24,FALSE)</f>
        <v>4.5</v>
      </c>
      <c r="J24" s="126">
        <f ca="1">VLOOKUP(B24,'Momnetum ranking'!A:AJ,36,FALSE)</f>
        <v>40.9</v>
      </c>
      <c r="K24" s="173">
        <f>VLOOKUP(B24,'Momnetum ranking'!$A$3:$H$23,8,FALSE)</f>
        <v>0.14285714285714285</v>
      </c>
      <c r="L24" s="127">
        <f>VLOOKUP(B24,'Currency- 2'!$A$3:$U$23,21,FALSE)</f>
        <v>4.5</v>
      </c>
      <c r="M24" s="136">
        <f t="shared" ca="1" si="1"/>
        <v>30.418728999999995</v>
      </c>
      <c r="N24" s="127" cm="1">
        <f t="array" aca="1" ref="N24" ca="1">_xlfn.PERCENTRANK.EXC(_xlfn._xlws.FILTER($M$7:M$27, ISNUMBER($M$7:M$27)),M24)*100</f>
        <v>9</v>
      </c>
    </row>
    <row r="25" spans="2:14" x14ac:dyDescent="0.35">
      <c r="B25" s="80" t="s">
        <v>27</v>
      </c>
      <c r="C25" s="82" t="s">
        <v>436</v>
      </c>
      <c r="D25" s="128">
        <f>VLOOKUP(B25,'Value -2 '!$D$3:$AC$23,26,FALSE)</f>
        <v>90.9</v>
      </c>
      <c r="E25" s="128">
        <f>VLOOKUP(B25,'Quality - 2'!$B$2:$S$22,18,FALSE)</f>
        <v>59</v>
      </c>
      <c r="F25" s="128">
        <f>VLOOKUP(B25,Safety!$B$4:$R$24,17,FALSE)</f>
        <v>45.4</v>
      </c>
      <c r="G25" s="134">
        <f t="shared" si="0"/>
        <v>65.100000000000009</v>
      </c>
      <c r="H25" s="134" cm="1">
        <f t="array" ref="H25">_xlfn.PERCENTRANK.EXC(_xlfn._xlws.FILTER($G$7:G$27, ISNUMBER($G$7:G$27)),G25)*100</f>
        <v>77.2</v>
      </c>
      <c r="I25" s="171">
        <f>VLOOKUP(B25,'LIQIDITY 2'!$A$3:$X$23,24,FALSE)</f>
        <v>81.8</v>
      </c>
      <c r="J25" s="126">
        <f ca="1">VLOOKUP(B25,'Momnetum ranking'!A:AJ,36,FALSE)</f>
        <v>13.600000000000001</v>
      </c>
      <c r="K25" s="173">
        <f>VLOOKUP(B25,'Momnetum ranking'!$A$3:$H$23,8,FALSE)</f>
        <v>0.31034482758620691</v>
      </c>
      <c r="L25" s="127">
        <f>VLOOKUP(B25,'Currency- 2'!$A$3:$U$23,21,FALSE)</f>
        <v>9</v>
      </c>
      <c r="M25" s="136">
        <f t="shared" ca="1" si="1"/>
        <v>42.228046999999997</v>
      </c>
      <c r="N25" s="127" cm="1">
        <f t="array" aca="1" ref="N25" ca="1">_xlfn.PERCENTRANK.EXC(_xlfn._xlws.FILTER($M$7:M$27, ISNUMBER($M$7:M$27)),M25)*100</f>
        <v>31.8</v>
      </c>
    </row>
    <row r="26" spans="2:14" x14ac:dyDescent="0.35">
      <c r="B26" s="80" t="s">
        <v>31</v>
      </c>
      <c r="C26" s="82" t="s">
        <v>444</v>
      </c>
      <c r="D26" s="128">
        <f>VLOOKUP(B26,'Value -2 '!$D$3:$AC$23,26,FALSE)</f>
        <v>63.6</v>
      </c>
      <c r="E26" s="128">
        <f>VLOOKUP(B26,'Quality - 2'!$B$2:$S$22,18,FALSE)</f>
        <v>36.299999999999997</v>
      </c>
      <c r="F26" s="128">
        <f>VLOOKUP(B26,Safety!$B$4:$R$24,17,FALSE)</f>
        <v>59</v>
      </c>
      <c r="G26" s="134">
        <f t="shared" si="0"/>
        <v>52.966666666666676</v>
      </c>
      <c r="H26" s="134" cm="1">
        <f t="array" ref="H26">_xlfn.PERCENTRANK.EXC(_xlfn._xlws.FILTER($G$7:G$27, ISNUMBER($G$7:G$27)),G26)*100</f>
        <v>59</v>
      </c>
      <c r="I26" s="171">
        <f>VLOOKUP(B26,'LIQIDITY 2'!$A$3:$X$23,24,FALSE)</f>
        <v>4.5</v>
      </c>
      <c r="J26" s="126">
        <f ca="1">VLOOKUP(B26,'Momnetum ranking'!A:AJ,36,FALSE)</f>
        <v>22.7</v>
      </c>
      <c r="K26" s="173">
        <f>VLOOKUP(B26,'Momnetum ranking'!$A$3:$H$23,8,FALSE)</f>
        <v>0.17647058823529413</v>
      </c>
      <c r="L26" s="127">
        <f>VLOOKUP(B26,'Currency- 2'!$A$3:$U$23,21,FALSE)</f>
        <v>86.3</v>
      </c>
      <c r="M26" s="136">
        <f t="shared" ca="1" si="1"/>
        <v>34.498411000000004</v>
      </c>
      <c r="N26" s="127" cm="1">
        <f t="array" aca="1" ref="N26" ca="1">_xlfn.PERCENTRANK.EXC(_xlfn._xlws.FILTER($M$7:M$27, ISNUMBER($M$7:M$27)),M26)*100</f>
        <v>18.099999999999998</v>
      </c>
    </row>
    <row r="27" spans="2:14" x14ac:dyDescent="0.35">
      <c r="B27" s="81" t="s">
        <v>35</v>
      </c>
      <c r="C27" s="83" t="s">
        <v>437</v>
      </c>
      <c r="D27" s="129">
        <f>VLOOKUP(B27,'Value -2 '!$D$3:$AC$23,26,FALSE)</f>
        <v>45.4</v>
      </c>
      <c r="E27" s="129">
        <f>VLOOKUP(B27,'Quality - 2'!$B$2:$S$22,18,FALSE)</f>
        <v>45.4</v>
      </c>
      <c r="F27" s="129">
        <f>VLOOKUP(B27,Safety!$B$4:$R$24,17,FALSE)</f>
        <v>90.9</v>
      </c>
      <c r="G27" s="135">
        <f t="shared" si="0"/>
        <v>60.56666666666667</v>
      </c>
      <c r="H27" s="135" cm="1">
        <f t="array" ref="H27">_xlfn.PERCENTRANK.EXC(_xlfn._xlws.FILTER($G$7:G$27, ISNUMBER($G$7:G$27)),G27)*100</f>
        <v>68.100000000000009</v>
      </c>
      <c r="I27" s="172">
        <f>VLOOKUP(B27,'LIQIDITY 2'!$A$3:$X$23,24,FALSE)</f>
        <v>4.5</v>
      </c>
      <c r="J27" s="130">
        <f ca="1">VLOOKUP(B27,'Momnetum ranking'!A:AJ,36,FALSE)</f>
        <v>36.299999999999997</v>
      </c>
      <c r="K27" s="174">
        <f>VLOOKUP(B27,'Momnetum ranking'!$A$3:$H$23,8,FALSE)</f>
        <v>0.23076923076923078</v>
      </c>
      <c r="L27" s="131">
        <f>VLOOKUP(B27,'Currency- 2'!$A$3:$U$23,21,FALSE)</f>
        <v>31.8</v>
      </c>
      <c r="M27" s="137">
        <f t="shared" ca="1" si="1"/>
        <v>36.768183000000001</v>
      </c>
      <c r="N27" s="131" cm="1">
        <f t="array" aca="1" ref="N27" ca="1">_xlfn.PERCENTRANK.EXC(_xlfn._xlws.FILTER($M$7:M$27, ISNUMBER($M$7:M$27)),M27)*100</f>
        <v>27.200000000000003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845</v>
      </c>
      <c r="D2" s="141">
        <v>0.5</v>
      </c>
      <c r="E2" s="65" t="s">
        <v>859</v>
      </c>
      <c r="F2" s="138">
        <v>0.1</v>
      </c>
      <c r="R2" s="159" t="s">
        <v>885</v>
      </c>
      <c r="S2" s="159" t="s">
        <v>885</v>
      </c>
    </row>
    <row r="3" spans="2:21" ht="15" thickBot="1" x14ac:dyDescent="0.4">
      <c r="C3" s="142" t="s">
        <v>846</v>
      </c>
      <c r="D3" s="143">
        <v>70</v>
      </c>
      <c r="E3" s="59" t="s">
        <v>847</v>
      </c>
      <c r="F3" s="61">
        <v>50</v>
      </c>
      <c r="R3" s="163">
        <f ca="1">COUNTIF(R9:R29,"&gt;0")</f>
        <v>16</v>
      </c>
      <c r="S3" s="163">
        <f ca="1">COUNTIF(S9:S29,"&gt;0")</f>
        <v>15</v>
      </c>
    </row>
    <row r="4" spans="2:21" ht="15" thickBot="1" x14ac:dyDescent="0.4">
      <c r="C4" s="142" t="s">
        <v>848</v>
      </c>
      <c r="D4" s="144">
        <v>0.3</v>
      </c>
      <c r="E4" s="59" t="s">
        <v>854</v>
      </c>
      <c r="F4" s="139">
        <v>0.1</v>
      </c>
    </row>
    <row r="5" spans="2:21" ht="15" thickBot="1" x14ac:dyDescent="0.4">
      <c r="C5" s="145" t="s">
        <v>849</v>
      </c>
      <c r="D5" s="146">
        <v>70</v>
      </c>
      <c r="E5" s="12" t="s">
        <v>846</v>
      </c>
      <c r="F5" s="14">
        <v>60</v>
      </c>
      <c r="Q5" s="65" t="s">
        <v>883</v>
      </c>
      <c r="R5" s="11"/>
    </row>
    <row r="6" spans="2:21" ht="15" thickBot="1" x14ac:dyDescent="0.4">
      <c r="Q6" s="12" t="s">
        <v>884</v>
      </c>
      <c r="R6" s="162">
        <v>0.01</v>
      </c>
    </row>
    <row r="7" spans="2:21" ht="15" thickBot="1" x14ac:dyDescent="0.4"/>
    <row r="8" spans="2:21" ht="15" thickBot="1" x14ac:dyDescent="0.4">
      <c r="B8" s="150" t="s">
        <v>850</v>
      </c>
      <c r="C8" s="151" t="s">
        <v>528</v>
      </c>
      <c r="D8" s="151" t="s">
        <v>554</v>
      </c>
      <c r="E8" s="151" t="s">
        <v>851</v>
      </c>
      <c r="F8" s="151" t="s">
        <v>553</v>
      </c>
      <c r="G8" s="151" t="s">
        <v>555</v>
      </c>
      <c r="H8" s="151" t="s">
        <v>556</v>
      </c>
      <c r="I8" s="151" t="s">
        <v>559</v>
      </c>
      <c r="J8" s="151" t="s">
        <v>855</v>
      </c>
      <c r="K8" s="151" t="s">
        <v>887</v>
      </c>
      <c r="L8" s="151" t="s">
        <v>856</v>
      </c>
      <c r="M8" s="151" t="s">
        <v>892</v>
      </c>
      <c r="N8" s="151" t="s">
        <v>857</v>
      </c>
      <c r="O8" s="151" t="s">
        <v>888</v>
      </c>
      <c r="P8" s="151" t="s">
        <v>858</v>
      </c>
      <c r="Q8" s="151" t="s">
        <v>889</v>
      </c>
      <c r="R8" s="151" t="s">
        <v>890</v>
      </c>
      <c r="S8" s="165" t="s">
        <v>891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614</v>
      </c>
      <c r="E9" s="175">
        <f>HLOOKUP(B9,'Monthly Returns'!$A$1:$V$139,139,FALSE)</f>
        <v>0.21459643102817852</v>
      </c>
      <c r="F9" s="10">
        <f ca="1">VLOOKUP(B9,OUTPUT_COUNTRY!$B$7:$N$27, 9, FALSE)</f>
        <v>9</v>
      </c>
      <c r="G9" s="176">
        <f>VLOOKUP(B9,OUTPUT_COUNTRY!$B$7:$N$27, 7, FALSE)</f>
        <v>95.399999999999991</v>
      </c>
      <c r="H9" s="10">
        <f>VLOOKUP(B9,OUTPUT_COUNTRY!$B$7:$N$27, 8, FALSE)</f>
        <v>90.9</v>
      </c>
      <c r="I9" s="10">
        <f>VLOOKUP(B9,OUTPUT_COUNTRY!$B$7:$N$27, 11, FALSE)</f>
        <v>72.7</v>
      </c>
      <c r="J9" s="176">
        <f t="shared" ref="J9:J29" ca="1" si="0">IF(F9&gt;=$D$3,1/E9,0)</f>
        <v>0</v>
      </c>
      <c r="K9" s="175">
        <f t="shared" ref="K9:K29" ca="1" si="1">J9/$J$30</f>
        <v>0</v>
      </c>
      <c r="L9" s="10">
        <f t="shared" ref="L9:L29" si="2">IF(G9&gt;=$D$5,1/E9,0)</f>
        <v>4.6599097441126158</v>
      </c>
      <c r="M9" s="175">
        <f t="shared" ref="M9:M29" si="3">L9/$L$30</f>
        <v>0.17192716429524207</v>
      </c>
      <c r="N9" s="10">
        <f>IF(H9&gt;=$F$3,1/E9,0)</f>
        <v>4.6599097441126158</v>
      </c>
      <c r="O9" s="175">
        <f t="shared" ref="O9:O29" si="4">N9/$N$30</f>
        <v>0.11427827386636152</v>
      </c>
      <c r="P9" s="10">
        <f>IF(I9&gt;=$F$5,1/E9,0)</f>
        <v>4.6599097441126158</v>
      </c>
      <c r="Q9" s="175">
        <f t="shared" ref="Q9:Q29" si="5">P9/$P$30</f>
        <v>0.12894500335737075</v>
      </c>
      <c r="R9" s="175">
        <f t="shared" ref="R9:R29" ca="1" si="6">IF($D$2*K9+$D$4*M9+$F$2*O9+$F$4*Q9 = 0,"",$D$2*K9+$D$4*M9+$F$2*O9+$F$4*Q9)</f>
        <v>7.5900477010945849E-2</v>
      </c>
      <c r="S9" s="177">
        <f t="shared" ref="S9:S29" ca="1" si="7">IFERROR(IF(R9&gt;=$R$6, R9/SUMIF($R$9:$R$29,"&gt;="&amp;$R$6), ""),"")</f>
        <v>7.6452121504516524E-2</v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613</v>
      </c>
      <c r="E10" s="147">
        <f>HLOOKUP(B10,'Monthly Returns'!$A$1:$V$139,139,FALSE)</f>
        <v>0.30080707372727444</v>
      </c>
      <c r="F10">
        <f ca="1">VLOOKUP(B10,OUTPUT_COUNTRY!$B$7:$N$27, 9, FALSE)</f>
        <v>13.600000000000001</v>
      </c>
      <c r="G10" s="47">
        <f>VLOOKUP(B10,OUTPUT_COUNTRY!$B$7:$N$27, 7, FALSE)</f>
        <v>77.2</v>
      </c>
      <c r="H10">
        <f>VLOOKUP(B10,OUTPUT_COUNTRY!$B$7:$N$27, 8, FALSE)</f>
        <v>81.8</v>
      </c>
      <c r="I10">
        <f>VLOOKUP(B10,OUTPUT_COUNTRY!$B$7:$N$27, 11, FALSE)</f>
        <v>9</v>
      </c>
      <c r="J10" s="47">
        <f t="shared" ca="1" si="0"/>
        <v>0</v>
      </c>
      <c r="K10" s="147">
        <f t="shared" ca="1" si="1"/>
        <v>0</v>
      </c>
      <c r="L10">
        <f t="shared" si="2"/>
        <v>3.3243899074881664</v>
      </c>
      <c r="M10" s="147">
        <f t="shared" si="3"/>
        <v>0.12265321888010154</v>
      </c>
      <c r="N10">
        <f t="shared" ref="N10:N29" si="8">IF(H10&gt;=$F$3,1/E10,0)</f>
        <v>3.3243899074881664</v>
      </c>
      <c r="O10" s="147">
        <f t="shared" si="4"/>
        <v>8.1526373073314992E-2</v>
      </c>
      <c r="P10">
        <f t="shared" ref="P10:P29" si="9">IF(I10&gt;=$F$5,1/E10,0)</f>
        <v>0</v>
      </c>
      <c r="Q10" s="147">
        <f t="shared" si="5"/>
        <v>0</v>
      </c>
      <c r="R10" s="147">
        <f t="shared" ca="1" si="6"/>
        <v>4.494860297136196E-2</v>
      </c>
      <c r="S10" s="166">
        <f t="shared" ca="1" si="7"/>
        <v>4.5275289315102205E-2</v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650</v>
      </c>
      <c r="E11" s="147">
        <f>HLOOKUP(B11,'Monthly Returns'!$A$1:$V$139,139,FALSE)</f>
        <v>0.24873148370300524</v>
      </c>
      <c r="F11">
        <f ca="1">VLOOKUP(B11,OUTPUT_COUNTRY!$B$7:$N$27, 9, FALSE)</f>
        <v>36.299999999999997</v>
      </c>
      <c r="G11" s="47">
        <f>VLOOKUP(B11,OUTPUT_COUNTRY!$B$7:$N$27, 7, FALSE)</f>
        <v>68.100000000000009</v>
      </c>
      <c r="H11">
        <f>VLOOKUP(B11,OUTPUT_COUNTRY!$B$7:$N$27, 8, FALSE)</f>
        <v>4.5</v>
      </c>
      <c r="I11">
        <f>VLOOKUP(B11,OUTPUT_COUNTRY!$B$7:$N$27, 11, FALSE)</f>
        <v>31.8</v>
      </c>
      <c r="J11" s="47">
        <f t="shared" ca="1" si="0"/>
        <v>0</v>
      </c>
      <c r="K11" s="147">
        <f t="shared" ca="1" si="1"/>
        <v>0</v>
      </c>
      <c r="L11">
        <f t="shared" si="2"/>
        <v>0</v>
      </c>
      <c r="M11" s="147">
        <f t="shared" si="3"/>
        <v>0</v>
      </c>
      <c r="N11">
        <f t="shared" si="8"/>
        <v>0</v>
      </c>
      <c r="O11" s="147">
        <f t="shared" si="4"/>
        <v>0</v>
      </c>
      <c r="P11">
        <f t="shared" si="9"/>
        <v>0</v>
      </c>
      <c r="Q11" s="147">
        <f t="shared" si="5"/>
        <v>0</v>
      </c>
      <c r="R11" s="147" t="str">
        <f t="shared" ca="1" si="6"/>
        <v/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698</v>
      </c>
      <c r="E12" s="147">
        <f>HLOOKUP(B12,'Monthly Returns'!$A$1:$V$139,139,FALSE)</f>
        <v>0.22007633664606566</v>
      </c>
      <c r="F12">
        <f ca="1">VLOOKUP(B12,OUTPUT_COUNTRY!$B$7:$N$27, 9, FALSE)</f>
        <v>77.2</v>
      </c>
      <c r="G12" s="47">
        <f>VLOOKUP(B12,OUTPUT_COUNTRY!$B$7:$N$27, 7, FALSE)</f>
        <v>72.7</v>
      </c>
      <c r="H12">
        <f>VLOOKUP(B12,OUTPUT_COUNTRY!$B$7:$N$27, 8, FALSE)</f>
        <v>36.299999999999997</v>
      </c>
      <c r="I12">
        <f>VLOOKUP(B12,OUTPUT_COUNTRY!$B$7:$N$27, 11, FALSE)</f>
        <v>54.500000000000007</v>
      </c>
      <c r="J12" s="47">
        <f t="shared" ca="1" si="0"/>
        <v>4.5438778890991554</v>
      </c>
      <c r="K12" s="147">
        <f t="shared" ca="1" si="1"/>
        <v>0.19115339867048048</v>
      </c>
      <c r="L12">
        <f t="shared" si="2"/>
        <v>4.5438778890991554</v>
      </c>
      <c r="M12" s="147">
        <f t="shared" si="3"/>
        <v>0.16764617412679841</v>
      </c>
      <c r="N12">
        <f t="shared" si="8"/>
        <v>0</v>
      </c>
      <c r="O12" s="147">
        <f t="shared" si="4"/>
        <v>0</v>
      </c>
      <c r="P12">
        <f t="shared" si="9"/>
        <v>0</v>
      </c>
      <c r="Q12" s="147">
        <f t="shared" si="5"/>
        <v>0</v>
      </c>
      <c r="R12" s="147">
        <f t="shared" ca="1" si="6"/>
        <v>0.14587055157327977</v>
      </c>
      <c r="S12" s="166">
        <f t="shared" ca="1" si="7"/>
        <v>0.14693073840896873</v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699</v>
      </c>
      <c r="E13" s="147">
        <f>HLOOKUP(B13,'Monthly Returns'!$A$1:$V$139,139,FALSE)</f>
        <v>0.31148789135381366</v>
      </c>
      <c r="F13">
        <f ca="1">VLOOKUP(B13,OUTPUT_COUNTRY!$B$7:$N$27, 9, FALSE)</f>
        <v>90.9</v>
      </c>
      <c r="G13" s="47">
        <f>VLOOKUP(B13,OUTPUT_COUNTRY!$B$7:$N$27, 7, FALSE)</f>
        <v>18.099999999999998</v>
      </c>
      <c r="H13">
        <f>VLOOKUP(B13,OUTPUT_COUNTRY!$B$7:$N$27, 8, FALSE)</f>
        <v>54.500000000000007</v>
      </c>
      <c r="I13">
        <f>VLOOKUP(B13,OUTPUT_COUNTRY!$B$7:$N$27, 11, FALSE)</f>
        <v>63.6</v>
      </c>
      <c r="J13" s="47">
        <f t="shared" ca="1" si="0"/>
        <v>3.2103976679598034</v>
      </c>
      <c r="K13" s="147">
        <f t="shared" ca="1" si="1"/>
        <v>0.13505609972189761</v>
      </c>
      <c r="L13">
        <f t="shared" si="2"/>
        <v>0</v>
      </c>
      <c r="M13" s="147">
        <f t="shared" si="3"/>
        <v>0</v>
      </c>
      <c r="N13">
        <f t="shared" si="8"/>
        <v>3.2103976679598034</v>
      </c>
      <c r="O13" s="147">
        <f t="shared" si="4"/>
        <v>7.8730860481269538E-2</v>
      </c>
      <c r="P13">
        <f t="shared" si="9"/>
        <v>3.2103976679598034</v>
      </c>
      <c r="Q13" s="147">
        <f t="shared" si="5"/>
        <v>8.8835355362103297E-2</v>
      </c>
      <c r="R13" s="147">
        <f t="shared" ca="1" si="6"/>
        <v>8.4284671445286077E-2</v>
      </c>
      <c r="S13" s="166">
        <f t="shared" ca="1" si="7"/>
        <v>8.4897252244857349E-2</v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697</v>
      </c>
      <c r="E14" s="147">
        <f>HLOOKUP(B14,'Monthly Returns'!$A$1:$V$139,139,FALSE)</f>
        <v>0.26092342292161297</v>
      </c>
      <c r="F14">
        <f ca="1">VLOOKUP(B14,OUTPUT_COUNTRY!$B$7:$N$27, 9, FALSE)</f>
        <v>95.399999999999991</v>
      </c>
      <c r="G14" s="47">
        <f>VLOOKUP(B14,OUTPUT_COUNTRY!$B$7:$N$27, 7, FALSE)</f>
        <v>9</v>
      </c>
      <c r="H14">
        <f>VLOOKUP(B14,OUTPUT_COUNTRY!$B$7:$N$27, 8, FALSE)</f>
        <v>54.500000000000007</v>
      </c>
      <c r="I14">
        <f>VLOOKUP(B14,OUTPUT_COUNTRY!$B$7:$N$27, 11, FALSE)</f>
        <v>59</v>
      </c>
      <c r="J14" s="47">
        <f t="shared" ca="1" si="0"/>
        <v>3.8325420876470013</v>
      </c>
      <c r="K14" s="147">
        <f t="shared" ca="1" si="1"/>
        <v>0.16122868252223757</v>
      </c>
      <c r="L14">
        <f t="shared" si="2"/>
        <v>0</v>
      </c>
      <c r="M14" s="147">
        <f t="shared" si="3"/>
        <v>0</v>
      </c>
      <c r="N14">
        <f t="shared" si="8"/>
        <v>3.8325420876470013</v>
      </c>
      <c r="O14" s="147">
        <f t="shared" si="4"/>
        <v>9.3988149630972004E-2</v>
      </c>
      <c r="P14">
        <f t="shared" si="9"/>
        <v>0</v>
      </c>
      <c r="Q14" s="147">
        <f t="shared" si="5"/>
        <v>0</v>
      </c>
      <c r="R14" s="147">
        <f t="shared" ca="1" si="6"/>
        <v>9.001315622421599E-2</v>
      </c>
      <c r="S14" s="166">
        <f t="shared" ca="1" si="7"/>
        <v>9.066737163807756E-2</v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672</v>
      </c>
      <c r="E15" s="147">
        <f>HLOOKUP(B15,'Monthly Returns'!$A$1:$V$139,139,FALSE)</f>
        <v>0.15758910583028696</v>
      </c>
      <c r="F15">
        <f ca="1">VLOOKUP(B15,OUTPUT_COUNTRY!$B$7:$N$27, 9, FALSE)</f>
        <v>54.500000000000007</v>
      </c>
      <c r="G15" s="47">
        <f>VLOOKUP(B15,OUTPUT_COUNTRY!$B$7:$N$27, 7, FALSE)</f>
        <v>59</v>
      </c>
      <c r="H15">
        <f>VLOOKUP(B15,OUTPUT_COUNTRY!$B$7:$N$27, 8, FALSE)</f>
        <v>4.5</v>
      </c>
      <c r="I15">
        <f>VLOOKUP(B15,OUTPUT_COUNTRY!$B$7:$N$27, 11, FALSE)</f>
        <v>40.9</v>
      </c>
      <c r="J15" s="47">
        <f t="shared" ca="1" si="0"/>
        <v>0</v>
      </c>
      <c r="K15" s="147">
        <f t="shared" ca="1" si="1"/>
        <v>0</v>
      </c>
      <c r="L15">
        <f t="shared" si="2"/>
        <v>0</v>
      </c>
      <c r="M15" s="147">
        <f t="shared" si="3"/>
        <v>0</v>
      </c>
      <c r="N15">
        <f t="shared" si="8"/>
        <v>0</v>
      </c>
      <c r="O15" s="147">
        <f t="shared" si="4"/>
        <v>0</v>
      </c>
      <c r="P15">
        <f t="shared" si="9"/>
        <v>0</v>
      </c>
      <c r="Q15" s="147">
        <f t="shared" si="5"/>
        <v>0</v>
      </c>
      <c r="R15" s="147" t="str">
        <f t="shared" ca="1" si="6"/>
        <v/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719</v>
      </c>
      <c r="E16" s="147">
        <f>HLOOKUP(B16,'Monthly Returns'!$A$1:$V$139,139,FALSE)</f>
        <v>0.2079191714916529</v>
      </c>
      <c r="F16">
        <f ca="1">VLOOKUP(B16,OUTPUT_COUNTRY!$B$7:$N$27, 9, FALSE)</f>
        <v>68.100000000000009</v>
      </c>
      <c r="G16" s="47">
        <f>VLOOKUP(B16,OUTPUT_COUNTRY!$B$7:$N$27, 7, FALSE)</f>
        <v>81.8</v>
      </c>
      <c r="H16">
        <f>VLOOKUP(B16,OUTPUT_COUNTRY!$B$7:$N$27, 8, FALSE)</f>
        <v>4.5</v>
      </c>
      <c r="I16">
        <f>VLOOKUP(B16,OUTPUT_COUNTRY!$B$7:$N$27, 11, FALSE)</f>
        <v>68.100000000000009</v>
      </c>
      <c r="J16" s="47">
        <f t="shared" ca="1" si="0"/>
        <v>0</v>
      </c>
      <c r="K16" s="147">
        <f t="shared" ca="1" si="1"/>
        <v>0</v>
      </c>
      <c r="L16">
        <f t="shared" si="2"/>
        <v>4.8095612964682575</v>
      </c>
      <c r="M16" s="147">
        <f t="shared" si="3"/>
        <v>0.177448551712969</v>
      </c>
      <c r="N16">
        <f t="shared" si="8"/>
        <v>0</v>
      </c>
      <c r="O16" s="147">
        <f t="shared" si="4"/>
        <v>0</v>
      </c>
      <c r="P16">
        <f t="shared" si="9"/>
        <v>4.8095612964682575</v>
      </c>
      <c r="Q16" s="147">
        <f t="shared" si="5"/>
        <v>0.13308603204259664</v>
      </c>
      <c r="R16" s="147">
        <f t="shared" ca="1" si="6"/>
        <v>6.6543168718150358E-2</v>
      </c>
      <c r="S16" s="166">
        <f t="shared" ca="1" si="7"/>
        <v>6.7026804316419636E-2</v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677</v>
      </c>
      <c r="E17" s="147">
        <f>HLOOKUP(B17,'Monthly Returns'!$A$1:$V$139,139,FALSE)</f>
        <v>0.26128580256723533</v>
      </c>
      <c r="F17">
        <f ca="1">VLOOKUP(B17,OUTPUT_COUNTRY!$B$7:$N$27, 9, FALSE)</f>
        <v>81.8</v>
      </c>
      <c r="G17" s="47">
        <f>VLOOKUP(B17,OUTPUT_COUNTRY!$B$7:$N$27, 7, FALSE)</f>
        <v>22.7</v>
      </c>
      <c r="H17">
        <f>VLOOKUP(B17,OUTPUT_COUNTRY!$B$7:$N$27, 8, FALSE)</f>
        <v>54.500000000000007</v>
      </c>
      <c r="I17">
        <f>VLOOKUP(B17,OUTPUT_COUNTRY!$B$7:$N$27, 11, FALSE)</f>
        <v>81.8</v>
      </c>
      <c r="J17" s="47">
        <f t="shared" ca="1" si="0"/>
        <v>3.8272267003205243</v>
      </c>
      <c r="K17" s="147">
        <f t="shared" ca="1" si="1"/>
        <v>0.16100507300246072</v>
      </c>
      <c r="L17">
        <f t="shared" si="2"/>
        <v>0</v>
      </c>
      <c r="M17" s="147">
        <f t="shared" si="3"/>
        <v>0</v>
      </c>
      <c r="N17">
        <f t="shared" si="8"/>
        <v>3.8272267003205243</v>
      </c>
      <c r="O17" s="147">
        <f t="shared" si="4"/>
        <v>9.3857796615150521E-2</v>
      </c>
      <c r="P17">
        <f t="shared" si="9"/>
        <v>3.8272267003205243</v>
      </c>
      <c r="Q17" s="147">
        <f t="shared" si="5"/>
        <v>0.10590371634252033</v>
      </c>
      <c r="R17" s="147">
        <f t="shared" ca="1" si="6"/>
        <v>0.10047868779699745</v>
      </c>
      <c r="S17" s="166">
        <f t="shared" ca="1" si="7"/>
        <v>0.10120896667042835</v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659</v>
      </c>
      <c r="E18" s="147">
        <f>HLOOKUP(B18,'Monthly Returns'!$A$1:$V$139,139,FALSE)</f>
        <v>0.25092723517701676</v>
      </c>
      <c r="F18">
        <f ca="1">VLOOKUP(B18,OUTPUT_COUNTRY!$B$7:$N$27, 9, FALSE)</f>
        <v>63.6</v>
      </c>
      <c r="G18" s="47">
        <f>VLOOKUP(B18,OUTPUT_COUNTRY!$B$7:$N$27, 7, FALSE)</f>
        <v>45.4</v>
      </c>
      <c r="H18">
        <f>VLOOKUP(B18,OUTPUT_COUNTRY!$B$7:$N$27, 8, FALSE)</f>
        <v>36.299999999999997</v>
      </c>
      <c r="I18">
        <f>VLOOKUP(B18,OUTPUT_COUNTRY!$B$7:$N$27, 11, FALSE)</f>
        <v>27.200000000000003</v>
      </c>
      <c r="J18" s="47">
        <f t="shared" ca="1" si="0"/>
        <v>0</v>
      </c>
      <c r="K18" s="147">
        <f t="shared" ca="1" si="1"/>
        <v>0</v>
      </c>
      <c r="L18">
        <f t="shared" si="2"/>
        <v>0</v>
      </c>
      <c r="M18" s="147">
        <f t="shared" si="3"/>
        <v>0</v>
      </c>
      <c r="N18">
        <f t="shared" si="8"/>
        <v>0</v>
      </c>
      <c r="O18" s="147">
        <f t="shared" si="4"/>
        <v>0</v>
      </c>
      <c r="P18">
        <f t="shared" si="9"/>
        <v>0</v>
      </c>
      <c r="Q18" s="147">
        <f t="shared" si="5"/>
        <v>0</v>
      </c>
      <c r="R18" s="147" t="str">
        <f t="shared" ca="1" si="6"/>
        <v/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602</v>
      </c>
      <c r="E19" s="147">
        <f>HLOOKUP(B19,'Monthly Returns'!$A$1:$V$139,139,FALSE)</f>
        <v>0.33987280880783571</v>
      </c>
      <c r="F19">
        <f ca="1">VLOOKUP(B19,OUTPUT_COUNTRY!$B$7:$N$27, 9, FALSE)</f>
        <v>27.200000000000003</v>
      </c>
      <c r="G19" s="47">
        <f>VLOOKUP(B19,OUTPUT_COUNTRY!$B$7:$N$27, 7, FALSE)</f>
        <v>13.600000000000001</v>
      </c>
      <c r="H19">
        <f>VLOOKUP(B19,OUTPUT_COUNTRY!$B$7:$N$27, 8, FALSE)</f>
        <v>54.500000000000007</v>
      </c>
      <c r="I19">
        <f>VLOOKUP(B19,OUTPUT_COUNTRY!$B$7:$N$27, 11, FALSE)</f>
        <v>18.099999999999998</v>
      </c>
      <c r="J19" s="47">
        <f t="shared" ca="1" si="0"/>
        <v>0</v>
      </c>
      <c r="K19" s="147">
        <f t="shared" ca="1" si="1"/>
        <v>0</v>
      </c>
      <c r="L19">
        <f t="shared" si="2"/>
        <v>0</v>
      </c>
      <c r="M19" s="147">
        <f t="shared" si="3"/>
        <v>0</v>
      </c>
      <c r="N19">
        <f t="shared" si="8"/>
        <v>2.942277152172537</v>
      </c>
      <c r="O19" s="147">
        <f t="shared" si="4"/>
        <v>7.2155550783256889E-2</v>
      </c>
      <c r="P19">
        <f t="shared" si="9"/>
        <v>0</v>
      </c>
      <c r="Q19" s="147">
        <f t="shared" si="5"/>
        <v>0</v>
      </c>
      <c r="R19" s="147">
        <f t="shared" ca="1" si="6"/>
        <v>7.215555078325689E-3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712</v>
      </c>
      <c r="E20" s="147">
        <f>HLOOKUP(B20,'Monthly Returns'!$A$1:$V$139,139,FALSE)</f>
        <v>0.29501434298517687</v>
      </c>
      <c r="F20">
        <f ca="1">VLOOKUP(B20,OUTPUT_COUNTRY!$B$7:$N$27, 9, FALSE)</f>
        <v>18.099999999999998</v>
      </c>
      <c r="G20" s="47">
        <f>VLOOKUP(B20,OUTPUT_COUNTRY!$B$7:$N$27, 7, FALSE)</f>
        <v>40.9</v>
      </c>
      <c r="H20">
        <f>VLOOKUP(B20,OUTPUT_COUNTRY!$B$7:$N$27, 8, FALSE)</f>
        <v>4.5</v>
      </c>
      <c r="I20">
        <f>VLOOKUP(B20,OUTPUT_COUNTRY!$B$7:$N$27, 11, FALSE)</f>
        <v>13.600000000000001</v>
      </c>
      <c r="J20" s="47">
        <f t="shared" ca="1" si="0"/>
        <v>0</v>
      </c>
      <c r="K20" s="147">
        <f t="shared" ca="1" si="1"/>
        <v>0</v>
      </c>
      <c r="L20">
        <f t="shared" si="2"/>
        <v>0</v>
      </c>
      <c r="M20" s="147">
        <f t="shared" si="3"/>
        <v>0</v>
      </c>
      <c r="N20">
        <f t="shared" si="8"/>
        <v>0</v>
      </c>
      <c r="O20" s="147">
        <f t="shared" si="4"/>
        <v>0</v>
      </c>
      <c r="P20">
        <f t="shared" si="9"/>
        <v>0</v>
      </c>
      <c r="Q20" s="147">
        <f t="shared" si="5"/>
        <v>0</v>
      </c>
      <c r="R20" s="147" t="str">
        <f t="shared" ca="1" si="6"/>
        <v/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639</v>
      </c>
      <c r="E21" s="147">
        <f>HLOOKUP(B21,'Monthly Returns'!$A$1:$V$139,139,FALSE)</f>
        <v>0.29862245403926557</v>
      </c>
      <c r="F21">
        <f ca="1">VLOOKUP(B21,OUTPUT_COUNTRY!$B$7:$N$27, 9, FALSE)</f>
        <v>86.3</v>
      </c>
      <c r="G21" s="47">
        <f>VLOOKUP(B21,OUTPUT_COUNTRY!$B$7:$N$27, 7, FALSE)</f>
        <v>27.200000000000003</v>
      </c>
      <c r="H21">
        <f>VLOOKUP(B21,OUTPUT_COUNTRY!$B$7:$N$27, 8, FALSE)</f>
        <v>36.299999999999997</v>
      </c>
      <c r="I21">
        <f>VLOOKUP(B21,OUTPUT_COUNTRY!$B$7:$N$27, 11, FALSE)</f>
        <v>36.299999999999997</v>
      </c>
      <c r="J21" s="47">
        <f t="shared" ca="1" si="0"/>
        <v>3.3487100064769777</v>
      </c>
      <c r="K21" s="147">
        <f t="shared" ca="1" si="1"/>
        <v>0.14087467016566926</v>
      </c>
      <c r="L21">
        <f t="shared" si="2"/>
        <v>0</v>
      </c>
      <c r="M21" s="147">
        <f t="shared" si="3"/>
        <v>0</v>
      </c>
      <c r="N21">
        <f t="shared" si="8"/>
        <v>0</v>
      </c>
      <c r="O21" s="147">
        <f t="shared" si="4"/>
        <v>0</v>
      </c>
      <c r="P21">
        <f t="shared" si="9"/>
        <v>0</v>
      </c>
      <c r="Q21" s="147">
        <f t="shared" si="5"/>
        <v>0</v>
      </c>
      <c r="R21" s="147">
        <f t="shared" ca="1" si="6"/>
        <v>7.0437335082834632E-2</v>
      </c>
      <c r="S21" s="166">
        <f t="shared" ca="1" si="7"/>
        <v>7.094927347334877E-2</v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649</v>
      </c>
      <c r="E22" s="147">
        <f>HLOOKUP(B22,'Monthly Returns'!$A$1:$V$139,139,FALSE)</f>
        <v>0.1996768805969362</v>
      </c>
      <c r="F22">
        <f ca="1">VLOOKUP(B22,OUTPUT_COUNTRY!$B$7:$N$27, 9, FALSE)</f>
        <v>72.7</v>
      </c>
      <c r="G22" s="47">
        <f>VLOOKUP(B22,OUTPUT_COUNTRY!$B$7:$N$27, 7, FALSE)</f>
        <v>54.500000000000007</v>
      </c>
      <c r="H22">
        <f>VLOOKUP(B22,OUTPUT_COUNTRY!$B$7:$N$27, 8, FALSE)</f>
        <v>54.500000000000007</v>
      </c>
      <c r="I22">
        <f>VLOOKUP(B22,OUTPUT_COUNTRY!$B$7:$N$27, 11, FALSE)</f>
        <v>50</v>
      </c>
      <c r="J22" s="47">
        <f t="shared" ca="1" si="0"/>
        <v>5.0080910569640773</v>
      </c>
      <c r="K22" s="147">
        <f t="shared" ca="1" si="1"/>
        <v>0.21068207591725446</v>
      </c>
      <c r="L22">
        <f t="shared" si="2"/>
        <v>0</v>
      </c>
      <c r="M22" s="147">
        <f t="shared" si="3"/>
        <v>0</v>
      </c>
      <c r="N22">
        <f t="shared" si="8"/>
        <v>5.0080910569640773</v>
      </c>
      <c r="O22" s="147">
        <f t="shared" si="4"/>
        <v>0.12281697131119063</v>
      </c>
      <c r="P22">
        <f t="shared" si="9"/>
        <v>0</v>
      </c>
      <c r="Q22" s="147">
        <f t="shared" si="5"/>
        <v>0</v>
      </c>
      <c r="R22" s="147">
        <f t="shared" ca="1" si="6"/>
        <v>0.1176227350897463</v>
      </c>
      <c r="S22" s="166">
        <f t="shared" ca="1" si="7"/>
        <v>0.11847761685974656</v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614</v>
      </c>
      <c r="E23" s="147">
        <f>HLOOKUP(B23,'Monthly Returns'!$A$1:$V$139,139,FALSE)</f>
        <v>0.26779757445127095</v>
      </c>
      <c r="F23">
        <f ca="1">VLOOKUP(B23,OUTPUT_COUNTRY!$B$7:$N$27, 9, FALSE)</f>
        <v>4.5</v>
      </c>
      <c r="G23" s="47">
        <f>VLOOKUP(B23,OUTPUT_COUNTRY!$B$7:$N$27, 7, FALSE)</f>
        <v>90.9</v>
      </c>
      <c r="H23">
        <f>VLOOKUP(B23,OUTPUT_COUNTRY!$B$7:$N$27, 8, FALSE)</f>
        <v>90.9</v>
      </c>
      <c r="I23">
        <f>VLOOKUP(B23,OUTPUT_COUNTRY!$B$7:$N$27, 11, FALSE)</f>
        <v>72.7</v>
      </c>
      <c r="J23" s="47">
        <f t="shared" ca="1" si="0"/>
        <v>0</v>
      </c>
      <c r="K23" s="147">
        <f t="shared" ca="1" si="1"/>
        <v>0</v>
      </c>
      <c r="L23">
        <f t="shared" si="2"/>
        <v>3.7341637692165217</v>
      </c>
      <c r="M23" s="147">
        <f t="shared" si="3"/>
        <v>0.13777180741891942</v>
      </c>
      <c r="N23">
        <f t="shared" si="8"/>
        <v>3.7341637692165217</v>
      </c>
      <c r="O23" s="147">
        <f t="shared" si="4"/>
        <v>9.157554830745615E-2</v>
      </c>
      <c r="P23">
        <f t="shared" si="9"/>
        <v>3.7341637692165217</v>
      </c>
      <c r="Q23" s="147">
        <f t="shared" si="5"/>
        <v>0.10332855917798225</v>
      </c>
      <c r="R23" s="147">
        <f t="shared" ca="1" si="6"/>
        <v>6.0821952974219669E-2</v>
      </c>
      <c r="S23" s="166">
        <f t="shared" ca="1" si="7"/>
        <v>6.1264006789528425E-2</v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701</v>
      </c>
      <c r="E24" s="147">
        <f>HLOOKUP(B24,'Monthly Returns'!$A$1:$V$139,139,FALSE)</f>
        <v>0.17949471877638443</v>
      </c>
      <c r="F24">
        <f ca="1">VLOOKUP(B24,OUTPUT_COUNTRY!$B$7:$N$27, 9, FALSE)</f>
        <v>22.7</v>
      </c>
      <c r="G24" s="47">
        <f>VLOOKUP(B24,OUTPUT_COUNTRY!$B$7:$N$27, 7, FALSE)</f>
        <v>59</v>
      </c>
      <c r="H24">
        <f>VLOOKUP(B24,OUTPUT_COUNTRY!$B$7:$N$27, 8, FALSE)</f>
        <v>4.5</v>
      </c>
      <c r="I24">
        <f>VLOOKUP(B24,OUTPUT_COUNTRY!$B$7:$N$27, 11, FALSE)</f>
        <v>86.3</v>
      </c>
      <c r="J24" s="47">
        <f t="shared" ca="1" si="0"/>
        <v>0</v>
      </c>
      <c r="K24" s="147">
        <f t="shared" ca="1" si="1"/>
        <v>0</v>
      </c>
      <c r="L24">
        <f t="shared" si="2"/>
        <v>0</v>
      </c>
      <c r="M24" s="147">
        <f t="shared" si="3"/>
        <v>0</v>
      </c>
      <c r="N24">
        <f t="shared" si="8"/>
        <v>0</v>
      </c>
      <c r="O24" s="147">
        <f t="shared" si="4"/>
        <v>0</v>
      </c>
      <c r="P24">
        <f t="shared" si="9"/>
        <v>5.5711945555668736</v>
      </c>
      <c r="Q24" s="147">
        <f t="shared" si="5"/>
        <v>0.15416129069446954</v>
      </c>
      <c r="R24" s="147">
        <f t="shared" ca="1" si="6"/>
        <v>1.5416129069446956E-2</v>
      </c>
      <c r="S24" s="166">
        <f t="shared" ca="1" si="7"/>
        <v>1.5528173460315658E-2</v>
      </c>
      <c r="U24" s="52"/>
    </row>
    <row r="25" spans="2:21" x14ac:dyDescent="0.35">
      <c r="B25" s="59" t="s">
        <v>756</v>
      </c>
      <c r="C25" t="str" cm="1">
        <f t="array" ref="C25">_xll.FDS(B25,"FG_COMPANY_NAME")</f>
        <v>Thailand SET</v>
      </c>
      <c r="D25" t="s">
        <v>722</v>
      </c>
      <c r="E25" s="147">
        <f>HLOOKUP(B25,'Monthly Returns'!$A$1:$V$139,139,FALSE)</f>
        <v>0.16578047476757513</v>
      </c>
      <c r="F25">
        <f ca="1">VLOOKUP(B25,OUTPUT_COUNTRY!$B$7:$N$27, 9, FALSE)</f>
        <v>45.4</v>
      </c>
      <c r="G25" s="47">
        <f>VLOOKUP(B25,OUTPUT_COUNTRY!$B$7:$N$27, 7, FALSE)</f>
        <v>86.3</v>
      </c>
      <c r="H25">
        <f>VLOOKUP(B25,OUTPUT_COUNTRY!$B$7:$N$27, 8, FALSE)</f>
        <v>54.500000000000007</v>
      </c>
      <c r="I25">
        <f>VLOOKUP(B25,OUTPUT_COUNTRY!$B$7:$N$27, 11, FALSE)</f>
        <v>22.7</v>
      </c>
      <c r="J25" s="47">
        <f t="shared" ca="1" si="0"/>
        <v>0</v>
      </c>
      <c r="K25" s="147">
        <f t="shared" ca="1" si="1"/>
        <v>0</v>
      </c>
      <c r="L25">
        <f t="shared" si="2"/>
        <v>6.0320734477446996</v>
      </c>
      <c r="M25" s="147">
        <f t="shared" si="3"/>
        <v>0.22255308356596945</v>
      </c>
      <c r="N25">
        <f t="shared" si="8"/>
        <v>6.0320734477446996</v>
      </c>
      <c r="O25" s="147">
        <f t="shared" si="4"/>
        <v>0.14792881821676701</v>
      </c>
      <c r="P25">
        <f t="shared" si="9"/>
        <v>0</v>
      </c>
      <c r="Q25" s="147">
        <f t="shared" si="5"/>
        <v>0</v>
      </c>
      <c r="R25" s="147">
        <f t="shared" ca="1" si="6"/>
        <v>8.1558806891467536E-2</v>
      </c>
      <c r="S25" s="166">
        <f t="shared" ca="1" si="7"/>
        <v>8.2151576113687105E-2</v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726</v>
      </c>
      <c r="E26" s="147">
        <f>HLOOKUP(B26,'Monthly Returns'!$A$1:$V$139,139,FALSE)</f>
        <v>0.34583643948825588</v>
      </c>
      <c r="F26">
        <f ca="1">VLOOKUP(B26,OUTPUT_COUNTRY!$B$7:$N$27, 9, FALSE)</f>
        <v>40.9</v>
      </c>
      <c r="G26" s="47">
        <f>VLOOKUP(B26,OUTPUT_COUNTRY!$B$7:$N$27, 7, FALSE)</f>
        <v>31.8</v>
      </c>
      <c r="H26">
        <f>VLOOKUP(B26,OUTPUT_COUNTRY!$B$7:$N$27, 8, FALSE)</f>
        <v>4.5</v>
      </c>
      <c r="I26">
        <f>VLOOKUP(B26,OUTPUT_COUNTRY!$B$7:$N$27, 11, FALSE)</f>
        <v>4.5</v>
      </c>
      <c r="J26" s="47">
        <f t="shared" ca="1" si="0"/>
        <v>0</v>
      </c>
      <c r="K26" s="147">
        <f t="shared" ca="1" si="1"/>
        <v>0</v>
      </c>
      <c r="L26">
        <f t="shared" si="2"/>
        <v>0</v>
      </c>
      <c r="M26" s="147">
        <f t="shared" si="3"/>
        <v>0</v>
      </c>
      <c r="N26">
        <f t="shared" si="8"/>
        <v>0</v>
      </c>
      <c r="O26" s="147">
        <f t="shared" si="4"/>
        <v>0</v>
      </c>
      <c r="P26">
        <f t="shared" si="9"/>
        <v>0</v>
      </c>
      <c r="Q26" s="147">
        <f t="shared" si="5"/>
        <v>0</v>
      </c>
      <c r="R26" s="147" t="str">
        <f t="shared" ca="1" si="6"/>
        <v/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730</v>
      </c>
      <c r="E27" s="147">
        <f>HLOOKUP(B27,'Monthly Returns'!$A$1:$V$139,139,FALSE)</f>
        <v>0.19220736545356917</v>
      </c>
      <c r="F27">
        <f ca="1">VLOOKUP(B27,OUTPUT_COUNTRY!$B$7:$N$27, 9, FALSE)</f>
        <v>31.8</v>
      </c>
      <c r="G27" s="47">
        <f>VLOOKUP(B27,OUTPUT_COUNTRY!$B$7:$N$27, 7, FALSE)</f>
        <v>36.299999999999997</v>
      </c>
      <c r="H27">
        <f>VLOOKUP(B27,OUTPUT_COUNTRY!$B$7:$N$27, 8, FALSE)</f>
        <v>4.5</v>
      </c>
      <c r="I27">
        <f>VLOOKUP(B27,OUTPUT_COUNTRY!$B$7:$N$27, 11, FALSE)</f>
        <v>95.399999999999991</v>
      </c>
      <c r="J27" s="47">
        <f t="shared" ca="1" si="0"/>
        <v>0</v>
      </c>
      <c r="K27" s="147">
        <f t="shared" ca="1" si="1"/>
        <v>0</v>
      </c>
      <c r="L27">
        <f t="shared" si="2"/>
        <v>0</v>
      </c>
      <c r="M27" s="147">
        <f t="shared" si="3"/>
        <v>0</v>
      </c>
      <c r="N27">
        <f t="shared" si="8"/>
        <v>0</v>
      </c>
      <c r="O27" s="147">
        <f t="shared" si="4"/>
        <v>0</v>
      </c>
      <c r="P27">
        <f t="shared" si="9"/>
        <v>5.2027142541609122</v>
      </c>
      <c r="Q27" s="147">
        <f t="shared" si="5"/>
        <v>0.14396502160107216</v>
      </c>
      <c r="R27" s="147">
        <f t="shared" ca="1" si="6"/>
        <v>1.4396502160107218E-2</v>
      </c>
      <c r="S27" s="166">
        <f t="shared" ca="1" si="7"/>
        <v>1.4501135904927508E-2</v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735</v>
      </c>
      <c r="E28" s="147">
        <f>HLOOKUP(B28,'Monthly Returns'!$A$1:$V$139,139,FALSE)</f>
        <v>0.23776726357958472</v>
      </c>
      <c r="F28">
        <f ca="1">VLOOKUP(B28,OUTPUT_COUNTRY!$B$7:$N$27, 9, FALSE)</f>
        <v>50</v>
      </c>
      <c r="G28" s="47">
        <f>VLOOKUP(B28,OUTPUT_COUNTRY!$B$7:$N$27, 7, FALSE)</f>
        <v>4.5</v>
      </c>
      <c r="H28">
        <f>VLOOKUP(B28,OUTPUT_COUNTRY!$B$7:$N$27, 8, FALSE)</f>
        <v>81.8</v>
      </c>
      <c r="I28">
        <f>VLOOKUP(B28,OUTPUT_COUNTRY!$B$7:$N$27, 11, FALSE)</f>
        <v>45.4</v>
      </c>
      <c r="J28" s="47">
        <f t="shared" ca="1" si="0"/>
        <v>0</v>
      </c>
      <c r="K28" s="147">
        <f t="shared" ca="1" si="1"/>
        <v>0</v>
      </c>
      <c r="L28">
        <f t="shared" si="2"/>
        <v>0</v>
      </c>
      <c r="M28" s="147">
        <f t="shared" si="3"/>
        <v>0</v>
      </c>
      <c r="N28">
        <f t="shared" si="8"/>
        <v>4.2057934508939798</v>
      </c>
      <c r="O28" s="147">
        <f t="shared" si="4"/>
        <v>0.10314165771426079</v>
      </c>
      <c r="P28">
        <f t="shared" si="9"/>
        <v>0</v>
      </c>
      <c r="Q28" s="147">
        <f t="shared" si="5"/>
        <v>0</v>
      </c>
      <c r="R28" s="147">
        <f t="shared" ca="1" si="6"/>
        <v>1.0314165771426079E-2</v>
      </c>
      <c r="S28" s="166">
        <f t="shared" ca="1" si="7"/>
        <v>1.0389129104696856E-2</v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705</v>
      </c>
      <c r="E29" s="148">
        <f>HLOOKUP(B29,'Monthly Returns'!$A$1:$V$139,139,FALSE)</f>
        <v>0.1951763945573054</v>
      </c>
      <c r="F29" s="13">
        <f ca="1">VLOOKUP(B29,OUTPUT_COUNTRY!$B$7:$N$27, 9, FALSE)</f>
        <v>59</v>
      </c>
      <c r="G29" s="149">
        <f>VLOOKUP(B29,OUTPUT_COUNTRY!$B$7:$N$27, 7, FALSE)</f>
        <v>45.4</v>
      </c>
      <c r="H29" s="13">
        <f>VLOOKUP(B29,OUTPUT_COUNTRY!$B$7:$N$27, 8, FALSE)</f>
        <v>36.299999999999997</v>
      </c>
      <c r="I29" s="13">
        <f>VLOOKUP(B29,OUTPUT_COUNTRY!$B$7:$N$27, 11, FALSE)</f>
        <v>90.9</v>
      </c>
      <c r="J29" s="149">
        <f t="shared" ca="1" si="0"/>
        <v>0</v>
      </c>
      <c r="K29" s="148">
        <f t="shared" ca="1" si="1"/>
        <v>0</v>
      </c>
      <c r="L29" s="13">
        <f t="shared" si="2"/>
        <v>0</v>
      </c>
      <c r="M29" s="148">
        <f t="shared" si="3"/>
        <v>0</v>
      </c>
      <c r="N29" s="13">
        <f t="shared" si="8"/>
        <v>0</v>
      </c>
      <c r="O29" s="148">
        <f t="shared" si="4"/>
        <v>0</v>
      </c>
      <c r="P29" s="13">
        <f t="shared" si="9"/>
        <v>5.1235704105928228</v>
      </c>
      <c r="Q29" s="148">
        <f t="shared" si="5"/>
        <v>0.14177502142188503</v>
      </c>
      <c r="R29" s="148">
        <f t="shared" ca="1" si="6"/>
        <v>1.4177502142188504E-2</v>
      </c>
      <c r="S29" s="167">
        <f t="shared" ca="1" si="7"/>
        <v>1.4280544195378723E-2</v>
      </c>
      <c r="U29" s="52"/>
    </row>
    <row r="30" spans="2:21" x14ac:dyDescent="0.35">
      <c r="J30" s="47">
        <f ca="1">SUM(J9:J29)</f>
        <v>23.770845408467537</v>
      </c>
      <c r="L30" s="47">
        <f>SUM(L9:L29)</f>
        <v>27.103976054129419</v>
      </c>
      <c r="N30">
        <f>SUM(N9:N29)</f>
        <v>40.776864984519925</v>
      </c>
      <c r="P30">
        <f>SUM(P9:P29)</f>
        <v>36.138738398398331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J4" sqref="J4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554</v>
      </c>
      <c r="D2" s="204"/>
      <c r="E2" s="208" t="s">
        <v>799</v>
      </c>
      <c r="F2" s="209"/>
      <c r="G2" s="210"/>
      <c r="H2" s="211" t="s">
        <v>799</v>
      </c>
      <c r="I2" s="201" t="s">
        <v>556</v>
      </c>
      <c r="J2" s="203" t="s">
        <v>553</v>
      </c>
      <c r="K2" s="201" t="s">
        <v>559</v>
      </c>
      <c r="L2" s="201" t="s">
        <v>749</v>
      </c>
    </row>
    <row r="3" spans="3:12" x14ac:dyDescent="0.35">
      <c r="C3" s="205"/>
      <c r="D3" s="206"/>
      <c r="E3" s="170" t="s">
        <v>555</v>
      </c>
      <c r="F3" s="170" t="s">
        <v>557</v>
      </c>
      <c r="G3" s="170" t="s">
        <v>916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IF(VLOOKUP(C4,OUTPUT_COUNTRY!$B$7:$N$27,3,FALSE)&gt;75,"++",(IF(VLOOKUP(C4,OUTPUT_COUNTRY!$B$7:$N$27,3,FALSE)&gt;50,"+",(IF(VLOOKUP(C4,OUTPUT_COUNTRY!$B$7:$N$27,3,FALSE)&gt;25,"-","--")))))</f>
        <v>-</v>
      </c>
      <c r="F4" s="126" t="str">
        <f>IF(VLOOKUP(C4,OUTPUT_COUNTRY!$B$7:$N$27,4,FALSE)&gt;75,"++",(IF(VLOOKUP(C4,OUTPUT_COUNTRY!$B$7:$N$27,4,FALSE)&gt;50,"+",(IF(VLOOKUP(C4,OUTPUT_COUNTRY!$B$7:$N$27,4,FALSE)&gt;25,"-","--")))))</f>
        <v>++</v>
      </c>
      <c r="G4" s="128" t="str">
        <f>IF(VLOOKUP(C4,OUTPUT_COUNTRY!$B$7:$N$27,5,FALSE)&gt;75,"++",(IF(VLOOKUP(C4,OUTPUT_COUNTRY!$B$7:$N$27,5,FALSE)&gt;50,"+",(IF(VLOOKUP(C4,OUTPUT_COUNTRY!$B$7:$N$27,5,FALSE)&gt;25,"-","--")))))</f>
        <v>++</v>
      </c>
      <c r="H4" s="124" t="str">
        <f>IF(VLOOKUP(C4,OUTPUT_COUNTRY!$B$7:$N$27,7,FALSE)&gt;75,"++",(IF(VLOOKUP(C4,OUTPUT_COUNTRY!$B$7:$N$27,7,FALSE)&gt;50,"+",(IF(VLOOKUP(C4,OUTPUT_COUNTRY!$B$7:$N$27,7,FALSE)&gt;25,"-","--")))))</f>
        <v>++</v>
      </c>
      <c r="I4" s="124" t="str">
        <f>IF(VLOOKUP(C4,OUTPUT_COUNTRY!$B$7:$N$27,8,FALSE)&gt;75,"++",(IF(VLOOKUP(C4,OUTPUT_COUNTRY!$B$7:$N$27,8,FALSE)&gt;50,"+",(IF(VLOOKUP(C4,OUTPUT_COUNTRY!$B$7:$N$27,8,FALSE)&gt;25,"-","--")))))</f>
        <v>--</v>
      </c>
      <c r="J4" s="124" t="str">
        <f ca="1">IF(VLOOKUP(C4,OUTPUT_COUNTRY!$B$7:$N$27,9,FALSE)&gt;75,"++",(IF(VLOOKUP(C4,OUTPUT_COUNTRY!$B$7:$N$27,9,FALSE)&gt;50,"+",(IF(VLOOKUP(C4,OUTPUT_COUNTRY!$B$7:$N$27,9,FALSE)&gt;25,"-","--")))))</f>
        <v>+</v>
      </c>
      <c r="K4" s="124" t="str">
        <f>IF(VLOOKUP(C4,OUTPUT_COUNTRY!$B$7:$N$27,11,FALSE)&gt;75,"++",(IF(VLOOKUP(C4,OUTPUT_COUNTRY!$B$7:$N$27,11,FALSE)&gt;50,"+",(IF(VLOOKUP(C4,OUTPUT_COUNTRY!$B$7:$N$27,11,FALSE)&gt;25,"-","--")))))</f>
        <v>+</v>
      </c>
      <c r="L4" s="125" t="str">
        <f ca="1">IF(VLOOKUP(C4,OUTPUT_COUNTRY!$B$7:$N$27,13,FALSE)&gt;75,"++",(IF(VLOOKUP(C4,OUTPUT_COUNTRY!$B$7:$N$27,13,FALSE)&gt;50,"+",(IF(VLOOKUP(C4,OUTPUT_COUNTRY!$B$7:$N$27,13,FALSE)&gt;25,"-","--")))))</f>
        <v>+</v>
      </c>
    </row>
    <row r="5" spans="3:12" x14ac:dyDescent="0.35">
      <c r="C5" s="80" t="s">
        <v>37</v>
      </c>
      <c r="D5" s="82" t="s">
        <v>447</v>
      </c>
      <c r="E5" s="126" t="str">
        <f>IF(VLOOKUP(C5,OUTPUT_COUNTRY!$B$7:$N$27,3,FALSE)&gt;75,"++",(IF(VLOOKUP(C5,OUTPUT_COUNTRY!$B$7:$N$27,3,FALSE)&gt;50,"+",(IF(VLOOKUP(C5,OUTPUT_COUNTRY!$B$7:$N$27,3,FALSE)&gt;25,"-","--")))))</f>
        <v>--</v>
      </c>
      <c r="F5" s="126" t="str">
        <f>IF(VLOOKUP(C5,OUTPUT_COUNTRY!$B$7:$N$27,4,FALSE)&gt;75,"++",(IF(VLOOKUP(C5,OUTPUT_COUNTRY!$B$7:$N$27,4,FALSE)&gt;50,"+",(IF(VLOOKUP(C5,OUTPUT_COUNTRY!$B$7:$N$27,4,FALSE)&gt;25,"-","--")))))</f>
        <v>-</v>
      </c>
      <c r="G5" s="128" t="str">
        <f>IF(VLOOKUP(C5,OUTPUT_COUNTRY!$B$7:$N$27,5,FALSE)&gt;75,"++",(IF(VLOOKUP(C5,OUTPUT_COUNTRY!$B$7:$N$27,5,FALSE)&gt;50,"+",(IF(VLOOKUP(C5,OUTPUT_COUNTRY!$B$7:$N$27,5,FALSE)&gt;25,"-","--")))))</f>
        <v>--</v>
      </c>
      <c r="H5" s="128" t="str">
        <f>IF(VLOOKUP(C5,OUTPUT_COUNTRY!$B$7:$N$27,7,FALSE)&gt;75,"++",(IF(VLOOKUP(C5,OUTPUT_COUNTRY!$B$7:$N$27,7,FALSE)&gt;50,"+",(IF(VLOOKUP(C5,OUTPUT_COUNTRY!$B$7:$N$27,7,FALSE)&gt;25,"-","--")))))</f>
        <v>--</v>
      </c>
      <c r="I5" s="128" t="str">
        <f>IF(VLOOKUP(C5,OUTPUT_COUNTRY!$B$7:$N$27,8,FALSE)&gt;75,"++",(IF(VLOOKUP(C5,OUTPUT_COUNTRY!$B$7:$N$27,8,FALSE)&gt;50,"+",(IF(VLOOKUP(C5,OUTPUT_COUNTRY!$B$7:$N$27,8,FALSE)&gt;25,"-","--")))))</f>
        <v>++</v>
      </c>
      <c r="J5" s="128" t="str">
        <f ca="1">IF(VLOOKUP(C5,OUTPUT_COUNTRY!$B$7:$N$27,9,FALSE)&gt;75,"++",(IF(VLOOKUP(C5,OUTPUT_COUNTRY!$B$7:$N$27,9,FALSE)&gt;50,"+",(IF(VLOOKUP(C5,OUTPUT_COUNTRY!$B$7:$N$27,9,FALSE)&gt;25,"-","--")))))</f>
        <v>-</v>
      </c>
      <c r="K5" s="128" t="str">
        <f>IF(VLOOKUP(C5,OUTPUT_COUNTRY!$B$7:$N$27,11,FALSE)&gt;75,"++",(IF(VLOOKUP(C5,OUTPUT_COUNTRY!$B$7:$N$27,11,FALSE)&gt;50,"+",(IF(VLOOKUP(C5,OUTPUT_COUNTRY!$B$7:$N$27,11,FALSE)&gt;25,"-","--")))))</f>
        <v>-</v>
      </c>
      <c r="L5" s="126" t="str">
        <f ca="1">IF(VLOOKUP(C5,OUTPUT_COUNTRY!$B$7:$N$27,13,FALSE)&gt;75,"++",(IF(VLOOKUP(C5,OUTPUT_COUNTRY!$B$7:$N$27,13,FALSE)&gt;50,"+",(IF(VLOOKUP(C5,OUTPUT_COUNTRY!$B$7:$N$27,13,FALSE)&gt;25,"-","--")))))</f>
        <v>-</v>
      </c>
    </row>
    <row r="6" spans="3:12" x14ac:dyDescent="0.35">
      <c r="C6" s="80" t="s">
        <v>36</v>
      </c>
      <c r="D6" s="82" t="s">
        <v>448</v>
      </c>
      <c r="E6" s="126" t="str">
        <f>IF(VLOOKUP(C6,OUTPUT_COUNTRY!$B$7:$N$27,3,FALSE)&gt;75,"++",(IF(VLOOKUP(C6,OUTPUT_COUNTRY!$B$7:$N$27,3,FALSE)&gt;50,"+",(IF(VLOOKUP(C6,OUTPUT_COUNTRY!$B$7:$N$27,3,FALSE)&gt;25,"-","--")))))</f>
        <v>--</v>
      </c>
      <c r="F6" s="126" t="str">
        <f>IF(VLOOKUP(C6,OUTPUT_COUNTRY!$B$7:$N$27,4,FALSE)&gt;75,"++",(IF(VLOOKUP(C6,OUTPUT_COUNTRY!$B$7:$N$27,4,FALSE)&gt;50,"+",(IF(VLOOKUP(C6,OUTPUT_COUNTRY!$B$7:$N$27,4,FALSE)&gt;25,"-","--")))))</f>
        <v>-</v>
      </c>
      <c r="G6" s="128" t="str">
        <f>IF(VLOOKUP(C6,OUTPUT_COUNTRY!$B$7:$N$27,5,FALSE)&gt;75,"++",(IF(VLOOKUP(C6,OUTPUT_COUNTRY!$B$7:$N$27,5,FALSE)&gt;50,"+",(IF(VLOOKUP(C6,OUTPUT_COUNTRY!$B$7:$N$27,5,FALSE)&gt;25,"-","--")))))</f>
        <v>++</v>
      </c>
      <c r="H6" s="128" t="str">
        <f>IF(VLOOKUP(C6,OUTPUT_COUNTRY!$B$7:$N$27,7,FALSE)&gt;75,"++",(IF(VLOOKUP(C6,OUTPUT_COUNTRY!$B$7:$N$27,7,FALSE)&gt;50,"+",(IF(VLOOKUP(C6,OUTPUT_COUNTRY!$B$7:$N$27,7,FALSE)&gt;25,"-","--")))))</f>
        <v>-</v>
      </c>
      <c r="I6" s="128" t="str">
        <f>IF(VLOOKUP(C6,OUTPUT_COUNTRY!$B$7:$N$27,8,FALSE)&gt;75,"++",(IF(VLOOKUP(C6,OUTPUT_COUNTRY!$B$7:$N$27,8,FALSE)&gt;50,"+",(IF(VLOOKUP(C6,OUTPUT_COUNTRY!$B$7:$N$27,8,FALSE)&gt;25,"-","--")))))</f>
        <v>-</v>
      </c>
      <c r="J6" s="128" t="str">
        <f ca="1">IF(VLOOKUP(C6,OUTPUT_COUNTRY!$B$7:$N$27,9,FALSE)&gt;75,"++",(IF(VLOOKUP(C6,OUTPUT_COUNTRY!$B$7:$N$27,9,FALSE)&gt;50,"+",(IF(VLOOKUP(C6,OUTPUT_COUNTRY!$B$7:$N$27,9,FALSE)&gt;25,"-","--")))))</f>
        <v>+</v>
      </c>
      <c r="K6" s="128" t="str">
        <f>IF(VLOOKUP(C6,OUTPUT_COUNTRY!$B$7:$N$27,11,FALSE)&gt;75,"++",(IF(VLOOKUP(C6,OUTPUT_COUNTRY!$B$7:$N$27,11,FALSE)&gt;50,"+",(IF(VLOOKUP(C6,OUTPUT_COUNTRY!$B$7:$N$27,11,FALSE)&gt;25,"-","--")))))</f>
        <v>++</v>
      </c>
      <c r="L6" s="126" t="str">
        <f ca="1">IF(VLOOKUP(C6,OUTPUT_COUNTRY!$B$7:$N$27,13,FALSE)&gt;75,"++",(IF(VLOOKUP(C6,OUTPUT_COUNTRY!$B$7:$N$27,13,FALSE)&gt;50,"+",(IF(VLOOKUP(C6,OUTPUT_COUNTRY!$B$7:$N$27,13,FALSE)&gt;25,"-","--")))))</f>
        <v>+</v>
      </c>
    </row>
    <row r="7" spans="3:12" x14ac:dyDescent="0.35">
      <c r="C7" s="80" t="s">
        <v>756</v>
      </c>
      <c r="D7" s="82" t="s">
        <v>757</v>
      </c>
      <c r="E7" s="126" t="str">
        <f>IF(VLOOKUP(C7,OUTPUT_COUNTRY!$B$7:$N$27,3,FALSE)&gt;75,"++",(IF(VLOOKUP(C7,OUTPUT_COUNTRY!$B$7:$N$27,3,FALSE)&gt;50,"+",(IF(VLOOKUP(C7,OUTPUT_COUNTRY!$B$7:$N$27,3,FALSE)&gt;25,"-","--")))))</f>
        <v>-</v>
      </c>
      <c r="F7" s="126" t="str">
        <f>IF(VLOOKUP(C7,OUTPUT_COUNTRY!$B$7:$N$27,4,FALSE)&gt;75,"++",(IF(VLOOKUP(C7,OUTPUT_COUNTRY!$B$7:$N$27,4,FALSE)&gt;50,"+",(IF(VLOOKUP(C7,OUTPUT_COUNTRY!$B$7:$N$27,4,FALSE)&gt;25,"-","--")))))</f>
        <v>++</v>
      </c>
      <c r="G7" s="128" t="str">
        <f>IF(VLOOKUP(C7,OUTPUT_COUNTRY!$B$7:$N$27,5,FALSE)&gt;75,"++",(IF(VLOOKUP(C7,OUTPUT_COUNTRY!$B$7:$N$27,5,FALSE)&gt;50,"+",(IF(VLOOKUP(C7,OUTPUT_COUNTRY!$B$7:$N$27,5,FALSE)&gt;25,"-","--")))))</f>
        <v>++</v>
      </c>
      <c r="H7" s="128" t="str">
        <f>IF(VLOOKUP(C7,OUTPUT_COUNTRY!$B$7:$N$27,7,FALSE)&gt;75,"++",(IF(VLOOKUP(C7,OUTPUT_COUNTRY!$B$7:$N$27,7,FALSE)&gt;50,"+",(IF(VLOOKUP(C7,OUTPUT_COUNTRY!$B$7:$N$27,7,FALSE)&gt;25,"-","--")))))</f>
        <v>++</v>
      </c>
      <c r="I7" s="128" t="str">
        <f>IF(VLOOKUP(C7,OUTPUT_COUNTRY!$B$7:$N$27,8,FALSE)&gt;75,"++",(IF(VLOOKUP(C7,OUTPUT_COUNTRY!$B$7:$N$27,8,FALSE)&gt;50,"+",(IF(VLOOKUP(C7,OUTPUT_COUNTRY!$B$7:$N$27,8,FALSE)&gt;25,"-","--")))))</f>
        <v>+</v>
      </c>
      <c r="J7" s="128" t="str">
        <f ca="1">IF(VLOOKUP(C7,OUTPUT_COUNTRY!$B$7:$N$27,9,FALSE)&gt;75,"++",(IF(VLOOKUP(C7,OUTPUT_COUNTRY!$B$7:$N$27,9,FALSE)&gt;50,"+",(IF(VLOOKUP(C7,OUTPUT_COUNTRY!$B$7:$N$27,9,FALSE)&gt;25,"-","--")))))</f>
        <v>-</v>
      </c>
      <c r="K7" s="128" t="str">
        <f>IF(VLOOKUP(C7,OUTPUT_COUNTRY!$B$7:$N$27,11,FALSE)&gt;75,"++",(IF(VLOOKUP(C7,OUTPUT_COUNTRY!$B$7:$N$27,11,FALSE)&gt;50,"+",(IF(VLOOKUP(C7,OUTPUT_COUNTRY!$B$7:$N$27,11,FALSE)&gt;25,"-","--")))))</f>
        <v>--</v>
      </c>
      <c r="L7" s="126" t="str">
        <f ca="1">IF(VLOOKUP(C7,OUTPUT_COUNTRY!$B$7:$N$27,13,FALSE)&gt;75,"++",(IF(VLOOKUP(C7,OUTPUT_COUNTRY!$B$7:$N$27,13,FALSE)&gt;50,"+",(IF(VLOOKUP(C7,OUTPUT_COUNTRY!$B$7:$N$27,13,FALSE)&gt;25,"-","--")))))</f>
        <v>+</v>
      </c>
    </row>
    <row r="8" spans="3:12" x14ac:dyDescent="0.35">
      <c r="C8" s="80" t="s">
        <v>7</v>
      </c>
      <c r="D8" s="82" t="s">
        <v>53</v>
      </c>
      <c r="E8" s="126" t="str">
        <f>IF(VLOOKUP(C8,OUTPUT_COUNTRY!$B$7:$N$27,3,FALSE)&gt;75,"++",(IF(VLOOKUP(C8,OUTPUT_COUNTRY!$B$7:$N$27,3,FALSE)&gt;50,"+",(IF(VLOOKUP(C8,OUTPUT_COUNTRY!$B$7:$N$27,3,FALSE)&gt;25,"-","--")))))</f>
        <v>--</v>
      </c>
      <c r="F8" s="126" t="str">
        <f>IF(VLOOKUP(C8,OUTPUT_COUNTRY!$B$7:$N$27,4,FALSE)&gt;75,"++",(IF(VLOOKUP(C8,OUTPUT_COUNTRY!$B$7:$N$27,4,FALSE)&gt;50,"+",(IF(VLOOKUP(C8,OUTPUT_COUNTRY!$B$7:$N$27,4,FALSE)&gt;25,"-","--")))))</f>
        <v>+</v>
      </c>
      <c r="G8" s="128" t="str">
        <f>IF(VLOOKUP(C8,OUTPUT_COUNTRY!$B$7:$N$27,5,FALSE)&gt;75,"++",(IF(VLOOKUP(C8,OUTPUT_COUNTRY!$B$7:$N$27,5,FALSE)&gt;50,"+",(IF(VLOOKUP(C8,OUTPUT_COUNTRY!$B$7:$N$27,5,FALSE)&gt;25,"-","--")))))</f>
        <v>-</v>
      </c>
      <c r="H8" s="128" t="str">
        <f>IF(VLOOKUP(C8,OUTPUT_COUNTRY!$B$7:$N$27,7,FALSE)&gt;75,"++",(IF(VLOOKUP(C8,OUTPUT_COUNTRY!$B$7:$N$27,7,FALSE)&gt;50,"+",(IF(VLOOKUP(C8,OUTPUT_COUNTRY!$B$7:$N$27,7,FALSE)&gt;25,"-","--")))))</f>
        <v>--</v>
      </c>
      <c r="I8" s="128" t="str">
        <f>IF(VLOOKUP(C8,OUTPUT_COUNTRY!$B$7:$N$27,8,FALSE)&gt;75,"++",(IF(VLOOKUP(C8,OUTPUT_COUNTRY!$B$7:$N$27,8,FALSE)&gt;50,"+",(IF(VLOOKUP(C8,OUTPUT_COUNTRY!$B$7:$N$27,8,FALSE)&gt;25,"-","--")))))</f>
        <v>+</v>
      </c>
      <c r="J8" s="128" t="str">
        <f ca="1">IF(VLOOKUP(C8,OUTPUT_COUNTRY!$B$7:$N$27,9,FALSE)&gt;75,"++",(IF(VLOOKUP(C8,OUTPUT_COUNTRY!$B$7:$N$27,9,FALSE)&gt;50,"+",(IF(VLOOKUP(C8,OUTPUT_COUNTRY!$B$7:$N$27,9,FALSE)&gt;25,"-","--")))))</f>
        <v>++</v>
      </c>
      <c r="K8" s="128" t="str">
        <f>IF(VLOOKUP(C8,OUTPUT_COUNTRY!$B$7:$N$27,11,FALSE)&gt;75,"++",(IF(VLOOKUP(C8,OUTPUT_COUNTRY!$B$7:$N$27,11,FALSE)&gt;50,"+",(IF(VLOOKUP(C8,OUTPUT_COUNTRY!$B$7:$N$27,11,FALSE)&gt;25,"-","--")))))</f>
        <v>++</v>
      </c>
      <c r="L8" s="126" t="str">
        <f ca="1">IF(VLOOKUP(C8,OUTPUT_COUNTRY!$B$7:$N$27,13,FALSE)&gt;75,"++",(IF(VLOOKUP(C8,OUTPUT_COUNTRY!$B$7:$N$27,13,FALSE)&gt;50,"+",(IF(VLOOKUP(C8,OUTPUT_COUNTRY!$B$7:$N$27,13,FALSE)&gt;25,"-","--")))))</f>
        <v>++</v>
      </c>
    </row>
    <row r="9" spans="3:12" x14ac:dyDescent="0.35">
      <c r="C9" s="80" t="s">
        <v>35</v>
      </c>
      <c r="D9" s="82" t="s">
        <v>437</v>
      </c>
      <c r="E9" s="126" t="str">
        <f>IF(VLOOKUP(C9,OUTPUT_COUNTRY!$B$7:$N$27,3,FALSE)&gt;75,"++",(IF(VLOOKUP(C9,OUTPUT_COUNTRY!$B$7:$N$27,3,FALSE)&gt;50,"+",(IF(VLOOKUP(C9,OUTPUT_COUNTRY!$B$7:$N$27,3,FALSE)&gt;25,"-","--")))))</f>
        <v>-</v>
      </c>
      <c r="F9" s="126" t="str">
        <f>IF(VLOOKUP(C9,OUTPUT_COUNTRY!$B$7:$N$27,4,FALSE)&gt;75,"++",(IF(VLOOKUP(C9,OUTPUT_COUNTRY!$B$7:$N$27,4,FALSE)&gt;50,"+",(IF(VLOOKUP(C9,OUTPUT_COUNTRY!$B$7:$N$27,4,FALSE)&gt;25,"-","--")))))</f>
        <v>-</v>
      </c>
      <c r="G9" s="128" t="str">
        <f>IF(VLOOKUP(C9,OUTPUT_COUNTRY!$B$7:$N$27,5,FALSE)&gt;75,"++",(IF(VLOOKUP(C9,OUTPUT_COUNTRY!$B$7:$N$27,5,FALSE)&gt;50,"+",(IF(VLOOKUP(C9,OUTPUT_COUNTRY!$B$7:$N$27,5,FALSE)&gt;25,"-","--")))))</f>
        <v>++</v>
      </c>
      <c r="H9" s="128" t="str">
        <f>IF(VLOOKUP(C9,OUTPUT_COUNTRY!$B$7:$N$27,7,FALSE)&gt;75,"++",(IF(VLOOKUP(C9,OUTPUT_COUNTRY!$B$7:$N$27,7,FALSE)&gt;50,"+",(IF(VLOOKUP(C9,OUTPUT_COUNTRY!$B$7:$N$27,7,FALSE)&gt;25,"-","--")))))</f>
        <v>+</v>
      </c>
      <c r="I9" s="128" t="str">
        <f>IF(VLOOKUP(C9,OUTPUT_COUNTRY!$B$7:$N$27,8,FALSE)&gt;75,"++",(IF(VLOOKUP(C9,OUTPUT_COUNTRY!$B$7:$N$27,8,FALSE)&gt;50,"+",(IF(VLOOKUP(C9,OUTPUT_COUNTRY!$B$7:$N$27,8,FALSE)&gt;25,"-","--")))))</f>
        <v>--</v>
      </c>
      <c r="J9" s="128" t="str">
        <f ca="1">IF(VLOOKUP(C9,OUTPUT_COUNTRY!$B$7:$N$27,9,FALSE)&gt;75,"++",(IF(VLOOKUP(C9,OUTPUT_COUNTRY!$B$7:$N$27,9,FALSE)&gt;50,"+",(IF(VLOOKUP(C9,OUTPUT_COUNTRY!$B$7:$N$27,9,FALSE)&gt;25,"-","--")))))</f>
        <v>-</v>
      </c>
      <c r="K9" s="128" t="str">
        <f>IF(VLOOKUP(C9,OUTPUT_COUNTRY!$B$7:$N$27,11,FALSE)&gt;75,"++",(IF(VLOOKUP(C9,OUTPUT_COUNTRY!$B$7:$N$27,11,FALSE)&gt;50,"+",(IF(VLOOKUP(C9,OUTPUT_COUNTRY!$B$7:$N$27,11,FALSE)&gt;25,"-","--")))))</f>
        <v>-</v>
      </c>
      <c r="L9" s="126" t="str">
        <f ca="1">IF(VLOOKUP(C9,OUTPUT_COUNTRY!$B$7:$N$27,13,FALSE)&gt;75,"++",(IF(VLOOKUP(C9,OUTPUT_COUNTRY!$B$7:$N$27,13,FALSE)&gt;50,"+",(IF(VLOOKUP(C9,OUTPUT_COUNTRY!$B$7:$N$27,13,FALSE)&gt;25,"-","--")))))</f>
        <v>-</v>
      </c>
    </row>
    <row r="10" spans="3:12" x14ac:dyDescent="0.35">
      <c r="C10" s="80" t="s">
        <v>432</v>
      </c>
      <c r="D10" s="82" t="s">
        <v>435</v>
      </c>
      <c r="E10" s="126" t="str">
        <f>IF(VLOOKUP(C10,OUTPUT_COUNTRY!$B$7:$N$27,3,FALSE)&gt;75,"++",(IF(VLOOKUP(C10,OUTPUT_COUNTRY!$B$7:$N$27,3,FALSE)&gt;50,"+",(IF(VLOOKUP(C10,OUTPUT_COUNTRY!$B$7:$N$27,3,FALSE)&gt;25,"-","--")))))</f>
        <v>+</v>
      </c>
      <c r="F10" s="126" t="str">
        <f>IF(VLOOKUP(C10,OUTPUT_COUNTRY!$B$7:$N$27,4,FALSE)&gt;75,"++",(IF(VLOOKUP(C10,OUTPUT_COUNTRY!$B$7:$N$27,4,FALSE)&gt;50,"+",(IF(VLOOKUP(C10,OUTPUT_COUNTRY!$B$7:$N$27,4,FALSE)&gt;25,"-","--")))))</f>
        <v>++</v>
      </c>
      <c r="G10" s="128" t="str">
        <f>IF(VLOOKUP(C10,OUTPUT_COUNTRY!$B$7:$N$27,5,FALSE)&gt;75,"++",(IF(VLOOKUP(C10,OUTPUT_COUNTRY!$B$7:$N$27,5,FALSE)&gt;50,"+",(IF(VLOOKUP(C10,OUTPUT_COUNTRY!$B$7:$N$27,5,FALSE)&gt;25,"-","--")))))</f>
        <v>++</v>
      </c>
      <c r="H10" s="128" t="str">
        <f>IF(VLOOKUP(C10,OUTPUT_COUNTRY!$B$7:$N$27,7,FALSE)&gt;75,"++",(IF(VLOOKUP(C10,OUTPUT_COUNTRY!$B$7:$N$27,7,FALSE)&gt;50,"+",(IF(VLOOKUP(C10,OUTPUT_COUNTRY!$B$7:$N$27,7,FALSE)&gt;25,"-","--")))))</f>
        <v>++</v>
      </c>
      <c r="I10" s="128" t="str">
        <f>IF(VLOOKUP(C10,OUTPUT_COUNTRY!$B$7:$N$27,8,FALSE)&gt;75,"++",(IF(VLOOKUP(C10,OUTPUT_COUNTRY!$B$7:$N$27,8,FALSE)&gt;50,"+",(IF(VLOOKUP(C10,OUTPUT_COUNTRY!$B$7:$N$27,8,FALSE)&gt;25,"-","--")))))</f>
        <v>++</v>
      </c>
      <c r="J10" s="128" t="str">
        <f ca="1">IF(VLOOKUP(C10,OUTPUT_COUNTRY!$B$7:$N$27,9,FALSE)&gt;75,"++",(IF(VLOOKUP(C10,OUTPUT_COUNTRY!$B$7:$N$27,9,FALSE)&gt;50,"+",(IF(VLOOKUP(C10,OUTPUT_COUNTRY!$B$7:$N$27,9,FALSE)&gt;25,"-","--")))))</f>
        <v>--</v>
      </c>
      <c r="K10" s="128" t="str">
        <f>IF(VLOOKUP(C10,OUTPUT_COUNTRY!$B$7:$N$27,11,FALSE)&gt;75,"++",(IF(VLOOKUP(C10,OUTPUT_COUNTRY!$B$7:$N$27,11,FALSE)&gt;50,"+",(IF(VLOOKUP(C10,OUTPUT_COUNTRY!$B$7:$N$27,11,FALSE)&gt;25,"-","--")))))</f>
        <v>+</v>
      </c>
      <c r="L10" s="126" t="str">
        <f ca="1">IF(VLOOKUP(C10,OUTPUT_COUNTRY!$B$7:$N$27,13,FALSE)&gt;75,"++",(IF(VLOOKUP(C10,OUTPUT_COUNTRY!$B$7:$N$27,13,FALSE)&gt;50,"+",(IF(VLOOKUP(C10,OUTPUT_COUNTRY!$B$7:$N$27,13,FALSE)&gt;25,"-","--")))))</f>
        <v>+</v>
      </c>
    </row>
    <row r="11" spans="3:12" x14ac:dyDescent="0.35">
      <c r="C11" s="80" t="s">
        <v>23</v>
      </c>
      <c r="D11" s="82" t="s">
        <v>439</v>
      </c>
      <c r="E11" s="126" t="str">
        <f>IF(VLOOKUP(C11,OUTPUT_COUNTRY!$B$7:$N$27,3,FALSE)&gt;75,"++",(IF(VLOOKUP(C11,OUTPUT_COUNTRY!$B$7:$N$27,3,FALSE)&gt;50,"+",(IF(VLOOKUP(C11,OUTPUT_COUNTRY!$B$7:$N$27,3,FALSE)&gt;25,"-","--")))))</f>
        <v>++</v>
      </c>
      <c r="F11" s="126" t="str">
        <f>IF(VLOOKUP(C11,OUTPUT_COUNTRY!$B$7:$N$27,4,FALSE)&gt;75,"++",(IF(VLOOKUP(C11,OUTPUT_COUNTRY!$B$7:$N$27,4,FALSE)&gt;50,"+",(IF(VLOOKUP(C11,OUTPUT_COUNTRY!$B$7:$N$27,4,FALSE)&gt;25,"-","--")))))</f>
        <v>--</v>
      </c>
      <c r="G11" s="128" t="str">
        <f>IF(VLOOKUP(C11,OUTPUT_COUNTRY!$B$7:$N$27,5,FALSE)&gt;75,"++",(IF(VLOOKUP(C11,OUTPUT_COUNTRY!$B$7:$N$27,5,FALSE)&gt;50,"+",(IF(VLOOKUP(C11,OUTPUT_COUNTRY!$B$7:$N$27,5,FALSE)&gt;25,"-","--")))))</f>
        <v>--</v>
      </c>
      <c r="H11" s="128" t="str">
        <f>IF(VLOOKUP(C11,OUTPUT_COUNTRY!$B$7:$N$27,7,FALSE)&gt;75,"++",(IF(VLOOKUP(C11,OUTPUT_COUNTRY!$B$7:$N$27,7,FALSE)&gt;50,"+",(IF(VLOOKUP(C11,OUTPUT_COUNTRY!$B$7:$N$27,7,FALSE)&gt;25,"-","--")))))</f>
        <v>--</v>
      </c>
      <c r="I11" s="128" t="str">
        <f>IF(VLOOKUP(C11,OUTPUT_COUNTRY!$B$7:$N$27,8,FALSE)&gt;75,"++",(IF(VLOOKUP(C11,OUTPUT_COUNTRY!$B$7:$N$27,8,FALSE)&gt;50,"+",(IF(VLOOKUP(C11,OUTPUT_COUNTRY!$B$7:$N$27,8,FALSE)&gt;25,"-","--")))))</f>
        <v>+</v>
      </c>
      <c r="J11" s="128" t="str">
        <f ca="1">IF(VLOOKUP(C11,OUTPUT_COUNTRY!$B$7:$N$27,9,FALSE)&gt;75,"++",(IF(VLOOKUP(C11,OUTPUT_COUNTRY!$B$7:$N$27,9,FALSE)&gt;50,"+",(IF(VLOOKUP(C11,OUTPUT_COUNTRY!$B$7:$N$27,9,FALSE)&gt;25,"-","--")))))</f>
        <v>++</v>
      </c>
      <c r="K11" s="128" t="str">
        <f>IF(VLOOKUP(C11,OUTPUT_COUNTRY!$B$7:$N$27,11,FALSE)&gt;75,"++",(IF(VLOOKUP(C11,OUTPUT_COUNTRY!$B$7:$N$27,11,FALSE)&gt;50,"+",(IF(VLOOKUP(C11,OUTPUT_COUNTRY!$B$7:$N$27,11,FALSE)&gt;25,"-","--")))))</f>
        <v>+</v>
      </c>
      <c r="L11" s="126" t="str">
        <f ca="1">IF(VLOOKUP(C11,OUTPUT_COUNTRY!$B$7:$N$27,13,FALSE)&gt;75,"++",(IF(VLOOKUP(C11,OUTPUT_COUNTRY!$B$7:$N$27,13,FALSE)&gt;50,"+",(IF(VLOOKUP(C11,OUTPUT_COUNTRY!$B$7:$N$27,13,FALSE)&gt;25,"-","--")))))</f>
        <v>++</v>
      </c>
    </row>
    <row r="12" spans="3:12" x14ac:dyDescent="0.35">
      <c r="C12" s="80" t="s">
        <v>21</v>
      </c>
      <c r="D12" s="82" t="s">
        <v>38</v>
      </c>
      <c r="E12" s="126" t="str">
        <f>IF(VLOOKUP(C12,OUTPUT_COUNTRY!$B$7:$N$27,3,FALSE)&gt;75,"++",(IF(VLOOKUP(C12,OUTPUT_COUNTRY!$B$7:$N$27,3,FALSE)&gt;50,"+",(IF(VLOOKUP(C12,OUTPUT_COUNTRY!$B$7:$N$27,3,FALSE)&gt;25,"-","--")))))</f>
        <v>--</v>
      </c>
      <c r="F12" s="126" t="str">
        <f>IF(VLOOKUP(C12,OUTPUT_COUNTRY!$B$7:$N$27,4,FALSE)&gt;75,"++",(IF(VLOOKUP(C12,OUTPUT_COUNTRY!$B$7:$N$27,4,FALSE)&gt;50,"+",(IF(VLOOKUP(C12,OUTPUT_COUNTRY!$B$7:$N$27,4,FALSE)&gt;25,"-","--")))))</f>
        <v>+</v>
      </c>
      <c r="G12" s="128" t="str">
        <f>IF(VLOOKUP(C12,OUTPUT_COUNTRY!$B$7:$N$27,5,FALSE)&gt;75,"++",(IF(VLOOKUP(C12,OUTPUT_COUNTRY!$B$7:$N$27,5,FALSE)&gt;50,"+",(IF(VLOOKUP(C12,OUTPUT_COUNTRY!$B$7:$N$27,5,FALSE)&gt;25,"-","--")))))</f>
        <v>-</v>
      </c>
      <c r="H12" s="128" t="str">
        <f>IF(VLOOKUP(C12,OUTPUT_COUNTRY!$B$7:$N$27,7,FALSE)&gt;75,"++",(IF(VLOOKUP(C12,OUTPUT_COUNTRY!$B$7:$N$27,7,FALSE)&gt;50,"+",(IF(VLOOKUP(C12,OUTPUT_COUNTRY!$B$7:$N$27,7,FALSE)&gt;25,"-","--")))))</f>
        <v>-</v>
      </c>
      <c r="I12" s="128" t="str">
        <f>IF(VLOOKUP(C12,OUTPUT_COUNTRY!$B$7:$N$27,8,FALSE)&gt;75,"++",(IF(VLOOKUP(C12,OUTPUT_COUNTRY!$B$7:$N$27,8,FALSE)&gt;50,"+",(IF(VLOOKUP(C12,OUTPUT_COUNTRY!$B$7:$N$27,8,FALSE)&gt;25,"-","--")))))</f>
        <v>-</v>
      </c>
      <c r="J12" s="128" t="str">
        <f ca="1">IF(VLOOKUP(C12,OUTPUT_COUNTRY!$B$7:$N$27,9,FALSE)&gt;75,"++",(IF(VLOOKUP(C12,OUTPUT_COUNTRY!$B$7:$N$27,9,FALSE)&gt;50,"+",(IF(VLOOKUP(C12,OUTPUT_COUNTRY!$B$7:$N$27,9,FALSE)&gt;25,"-","--")))))</f>
        <v>+</v>
      </c>
      <c r="K12" s="128" t="str">
        <f>IF(VLOOKUP(C12,OUTPUT_COUNTRY!$B$7:$N$27,11,FALSE)&gt;75,"++",(IF(VLOOKUP(C12,OUTPUT_COUNTRY!$B$7:$N$27,11,FALSE)&gt;50,"+",(IF(VLOOKUP(C12,OUTPUT_COUNTRY!$B$7:$N$27,11,FALSE)&gt;25,"-","--")))))</f>
        <v>-</v>
      </c>
      <c r="L12" s="126" t="str">
        <f ca="1">IF(VLOOKUP(C12,OUTPUT_COUNTRY!$B$7:$N$27,13,FALSE)&gt;75,"++",(IF(VLOOKUP(C12,OUTPUT_COUNTRY!$B$7:$N$27,13,FALSE)&gt;50,"+",(IF(VLOOKUP(C12,OUTPUT_COUNTRY!$B$7:$N$27,13,FALSE)&gt;25,"-","--")))))</f>
        <v>-</v>
      </c>
    </row>
    <row r="13" spans="3:12" x14ac:dyDescent="0.35">
      <c r="C13" s="80" t="s">
        <v>28</v>
      </c>
      <c r="D13" s="82" t="s">
        <v>443</v>
      </c>
      <c r="E13" s="126" t="str">
        <f>IF(VLOOKUP(C13,OUTPUT_COUNTRY!$B$7:$N$27,3,FALSE)&gt;75,"++",(IF(VLOOKUP(C13,OUTPUT_COUNTRY!$B$7:$N$27,3,FALSE)&gt;50,"+",(IF(VLOOKUP(C13,OUTPUT_COUNTRY!$B$7:$N$27,3,FALSE)&gt;25,"-","--")))))</f>
        <v>++</v>
      </c>
      <c r="F13" s="126" t="str">
        <f>IF(VLOOKUP(C13,OUTPUT_COUNTRY!$B$7:$N$27,4,FALSE)&gt;75,"++",(IF(VLOOKUP(C13,OUTPUT_COUNTRY!$B$7:$N$27,4,FALSE)&gt;50,"+",(IF(VLOOKUP(C13,OUTPUT_COUNTRY!$B$7:$N$27,4,FALSE)&gt;25,"-","--")))))</f>
        <v>--</v>
      </c>
      <c r="G13" s="128" t="str">
        <f>IF(VLOOKUP(C13,OUTPUT_COUNTRY!$B$7:$N$27,5,FALSE)&gt;75,"++",(IF(VLOOKUP(C13,OUTPUT_COUNTRY!$B$7:$N$27,5,FALSE)&gt;50,"+",(IF(VLOOKUP(C13,OUTPUT_COUNTRY!$B$7:$N$27,5,FALSE)&gt;25,"-","--")))))</f>
        <v>--</v>
      </c>
      <c r="H13" s="128" t="str">
        <f>IF(VLOOKUP(C13,OUTPUT_COUNTRY!$B$7:$N$27,7,FALSE)&gt;75,"++",(IF(VLOOKUP(C13,OUTPUT_COUNTRY!$B$7:$N$27,7,FALSE)&gt;50,"+",(IF(VLOOKUP(C13,OUTPUT_COUNTRY!$B$7:$N$27,7,FALSE)&gt;25,"-","--")))))</f>
        <v>-</v>
      </c>
      <c r="I13" s="128" t="str">
        <f>IF(VLOOKUP(C13,OUTPUT_COUNTRY!$B$7:$N$27,8,FALSE)&gt;75,"++",(IF(VLOOKUP(C13,OUTPUT_COUNTRY!$B$7:$N$27,8,FALSE)&gt;50,"+",(IF(VLOOKUP(C13,OUTPUT_COUNTRY!$B$7:$N$27,8,FALSE)&gt;25,"-","--")))))</f>
        <v>-</v>
      </c>
      <c r="J13" s="128" t="str">
        <f ca="1">IF(VLOOKUP(C13,OUTPUT_COUNTRY!$B$7:$N$27,9,FALSE)&gt;75,"++",(IF(VLOOKUP(C13,OUTPUT_COUNTRY!$B$7:$N$27,9,FALSE)&gt;50,"+",(IF(VLOOKUP(C13,OUTPUT_COUNTRY!$B$7:$N$27,9,FALSE)&gt;25,"-","--")))))</f>
        <v>++</v>
      </c>
      <c r="K13" s="128" t="str">
        <f>IF(VLOOKUP(C13,OUTPUT_COUNTRY!$B$7:$N$27,11,FALSE)&gt;75,"++",(IF(VLOOKUP(C13,OUTPUT_COUNTRY!$B$7:$N$27,11,FALSE)&gt;50,"+",(IF(VLOOKUP(C13,OUTPUT_COUNTRY!$B$7:$N$27,11,FALSE)&gt;25,"-","--")))))</f>
        <v>-</v>
      </c>
      <c r="L13" s="126" t="str">
        <f ca="1">IF(VLOOKUP(C13,OUTPUT_COUNTRY!$B$7:$N$27,13,FALSE)&gt;75,"++",(IF(VLOOKUP(C13,OUTPUT_COUNTRY!$B$7:$N$27,13,FALSE)&gt;50,"+",(IF(VLOOKUP(C13,OUTPUT_COUNTRY!$B$7:$N$27,13,FALSE)&gt;25,"-","--")))))</f>
        <v>+</v>
      </c>
    </row>
    <row r="14" spans="3:12" x14ac:dyDescent="0.35">
      <c r="C14" s="80" t="s">
        <v>26</v>
      </c>
      <c r="D14" s="82" t="s">
        <v>41</v>
      </c>
      <c r="E14" s="126" t="str">
        <f>IF(VLOOKUP(C14,OUTPUT_COUNTRY!$B$7:$N$27,3,FALSE)&gt;75,"++",(IF(VLOOKUP(C14,OUTPUT_COUNTRY!$B$7:$N$27,3,FALSE)&gt;50,"+",(IF(VLOOKUP(C14,OUTPUT_COUNTRY!$B$7:$N$27,3,FALSE)&gt;25,"-","--")))))</f>
        <v>++</v>
      </c>
      <c r="F14" s="126" t="str">
        <f>IF(VLOOKUP(C14,OUTPUT_COUNTRY!$B$7:$N$27,4,FALSE)&gt;75,"++",(IF(VLOOKUP(C14,OUTPUT_COUNTRY!$B$7:$N$27,4,FALSE)&gt;50,"+",(IF(VLOOKUP(C14,OUTPUT_COUNTRY!$B$7:$N$27,4,FALSE)&gt;25,"-","--")))))</f>
        <v>++</v>
      </c>
      <c r="G14" s="128" t="str">
        <f>IF(VLOOKUP(C14,OUTPUT_COUNTRY!$B$7:$N$27,5,FALSE)&gt;75,"++",(IF(VLOOKUP(C14,OUTPUT_COUNTRY!$B$7:$N$27,5,FALSE)&gt;50,"+",(IF(VLOOKUP(C14,OUTPUT_COUNTRY!$B$7:$N$27,5,FALSE)&gt;25,"-","--")))))</f>
        <v>+</v>
      </c>
      <c r="H14" s="128" t="str">
        <f>IF(VLOOKUP(C14,OUTPUT_COUNTRY!$B$7:$N$27,7,FALSE)&gt;75,"++",(IF(VLOOKUP(C14,OUTPUT_COUNTRY!$B$7:$N$27,7,FALSE)&gt;50,"+",(IF(VLOOKUP(C14,OUTPUT_COUNTRY!$B$7:$N$27,7,FALSE)&gt;25,"-","--")))))</f>
        <v>++</v>
      </c>
      <c r="I14" s="128" t="str">
        <f>IF(VLOOKUP(C14,OUTPUT_COUNTRY!$B$7:$N$27,8,FALSE)&gt;75,"++",(IF(VLOOKUP(C14,OUTPUT_COUNTRY!$B$7:$N$27,8,FALSE)&gt;50,"+",(IF(VLOOKUP(C14,OUTPUT_COUNTRY!$B$7:$N$27,8,FALSE)&gt;25,"-","--")))))</f>
        <v>++</v>
      </c>
      <c r="J14" s="128" t="str">
        <f ca="1">IF(VLOOKUP(C14,OUTPUT_COUNTRY!$B$7:$N$27,9,FALSE)&gt;75,"++",(IF(VLOOKUP(C14,OUTPUT_COUNTRY!$B$7:$N$27,9,FALSE)&gt;50,"+",(IF(VLOOKUP(C14,OUTPUT_COUNTRY!$B$7:$N$27,9,FALSE)&gt;25,"-","--")))))</f>
        <v>--</v>
      </c>
      <c r="K14" s="128" t="str">
        <f>IF(VLOOKUP(C14,OUTPUT_COUNTRY!$B$7:$N$27,11,FALSE)&gt;75,"++",(IF(VLOOKUP(C14,OUTPUT_COUNTRY!$B$7:$N$27,11,FALSE)&gt;50,"+",(IF(VLOOKUP(C14,OUTPUT_COUNTRY!$B$7:$N$27,11,FALSE)&gt;25,"-","--")))))</f>
        <v>+</v>
      </c>
      <c r="L14" s="126" t="str">
        <f ca="1">IF(VLOOKUP(C14,OUTPUT_COUNTRY!$B$7:$N$27,13,FALSE)&gt;75,"++",(IF(VLOOKUP(C14,OUTPUT_COUNTRY!$B$7:$N$27,13,FALSE)&gt;50,"+",(IF(VLOOKUP(C14,OUTPUT_COUNTRY!$B$7:$N$27,13,FALSE)&gt;25,"-","--")))))</f>
        <v>-</v>
      </c>
    </row>
    <row r="15" spans="3:12" x14ac:dyDescent="0.35">
      <c r="C15" s="80" t="s">
        <v>32</v>
      </c>
      <c r="D15" s="82" t="s">
        <v>52</v>
      </c>
      <c r="E15" s="126" t="str">
        <f>IF(VLOOKUP(C15,OUTPUT_COUNTRY!$B$7:$N$27,3,FALSE)&gt;75,"++",(IF(VLOOKUP(C15,OUTPUT_COUNTRY!$B$7:$N$27,3,FALSE)&gt;50,"+",(IF(VLOOKUP(C15,OUTPUT_COUNTRY!$B$7:$N$27,3,FALSE)&gt;25,"-","--")))))</f>
        <v>--</v>
      </c>
      <c r="F15" s="126" t="str">
        <f>IF(VLOOKUP(C15,OUTPUT_COUNTRY!$B$7:$N$27,4,FALSE)&gt;75,"++",(IF(VLOOKUP(C15,OUTPUT_COUNTRY!$B$7:$N$27,4,FALSE)&gt;50,"+",(IF(VLOOKUP(C15,OUTPUT_COUNTRY!$B$7:$N$27,4,FALSE)&gt;25,"-","--")))))</f>
        <v>++</v>
      </c>
      <c r="G15" s="128" t="str">
        <f>IF(VLOOKUP(C15,OUTPUT_COUNTRY!$B$7:$N$27,5,FALSE)&gt;75,"++",(IF(VLOOKUP(C15,OUTPUT_COUNTRY!$B$7:$N$27,5,FALSE)&gt;50,"+",(IF(VLOOKUP(C15,OUTPUT_COUNTRY!$B$7:$N$27,5,FALSE)&gt;25,"-","--")))))</f>
        <v>-</v>
      </c>
      <c r="H15" s="128" t="str">
        <f>IF(VLOOKUP(C15,OUTPUT_COUNTRY!$B$7:$N$27,7,FALSE)&gt;75,"++",(IF(VLOOKUP(C15,OUTPUT_COUNTRY!$B$7:$N$27,7,FALSE)&gt;50,"+",(IF(VLOOKUP(C15,OUTPUT_COUNTRY!$B$7:$N$27,7,FALSE)&gt;25,"-","--")))))</f>
        <v>+</v>
      </c>
      <c r="I15" s="128" t="str">
        <f>IF(VLOOKUP(C15,OUTPUT_COUNTRY!$B$7:$N$27,8,FALSE)&gt;75,"++",(IF(VLOOKUP(C15,OUTPUT_COUNTRY!$B$7:$N$27,8,FALSE)&gt;50,"+",(IF(VLOOKUP(C15,OUTPUT_COUNTRY!$B$7:$N$27,8,FALSE)&gt;25,"-","--")))))</f>
        <v>+</v>
      </c>
      <c r="J15" s="128" t="str">
        <f ca="1">IF(VLOOKUP(C15,OUTPUT_COUNTRY!$B$7:$N$27,9,FALSE)&gt;75,"++",(IF(VLOOKUP(C15,OUTPUT_COUNTRY!$B$7:$N$27,9,FALSE)&gt;50,"+",(IF(VLOOKUP(C15,OUTPUT_COUNTRY!$B$7:$N$27,9,FALSE)&gt;25,"-","--")))))</f>
        <v>+</v>
      </c>
      <c r="K15" s="128" t="str">
        <f>IF(VLOOKUP(C15,OUTPUT_COUNTRY!$B$7:$N$27,11,FALSE)&gt;75,"++",(IF(VLOOKUP(C15,OUTPUT_COUNTRY!$B$7:$N$27,11,FALSE)&gt;50,"+",(IF(VLOOKUP(C15,OUTPUT_COUNTRY!$B$7:$N$27,11,FALSE)&gt;25,"-","--")))))</f>
        <v>-</v>
      </c>
      <c r="L15" s="126" t="str">
        <f ca="1">IF(VLOOKUP(C15,OUTPUT_COUNTRY!$B$7:$N$27,13,FALSE)&gt;75,"++",(IF(VLOOKUP(C15,OUTPUT_COUNTRY!$B$7:$N$27,13,FALSE)&gt;50,"+",(IF(VLOOKUP(C15,OUTPUT_COUNTRY!$B$7:$N$27,13,FALSE)&gt;25,"-","--")))))</f>
        <v>++</v>
      </c>
    </row>
    <row r="16" spans="3:12" x14ac:dyDescent="0.35">
      <c r="C16" s="80" t="s">
        <v>27</v>
      </c>
      <c r="D16" s="82" t="s">
        <v>436</v>
      </c>
      <c r="E16" s="126" t="str">
        <f>IF(VLOOKUP(C16,OUTPUT_COUNTRY!$B$7:$N$27,3,FALSE)&gt;75,"++",(IF(VLOOKUP(C16,OUTPUT_COUNTRY!$B$7:$N$27,3,FALSE)&gt;50,"+",(IF(VLOOKUP(C16,OUTPUT_COUNTRY!$B$7:$N$27,3,FALSE)&gt;25,"-","--")))))</f>
        <v>++</v>
      </c>
      <c r="F16" s="126" t="str">
        <f>IF(VLOOKUP(C16,OUTPUT_COUNTRY!$B$7:$N$27,4,FALSE)&gt;75,"++",(IF(VLOOKUP(C16,OUTPUT_COUNTRY!$B$7:$N$27,4,FALSE)&gt;50,"+",(IF(VLOOKUP(C16,OUTPUT_COUNTRY!$B$7:$N$27,4,FALSE)&gt;25,"-","--")))))</f>
        <v>+</v>
      </c>
      <c r="G16" s="128" t="str">
        <f>IF(VLOOKUP(C16,OUTPUT_COUNTRY!$B$7:$N$27,5,FALSE)&gt;75,"++",(IF(VLOOKUP(C16,OUTPUT_COUNTRY!$B$7:$N$27,5,FALSE)&gt;50,"+",(IF(VLOOKUP(C16,OUTPUT_COUNTRY!$B$7:$N$27,5,FALSE)&gt;25,"-","--")))))</f>
        <v>-</v>
      </c>
      <c r="H16" s="128" t="str">
        <f>IF(VLOOKUP(C16,OUTPUT_COUNTRY!$B$7:$N$27,7,FALSE)&gt;75,"++",(IF(VLOOKUP(C16,OUTPUT_COUNTRY!$B$7:$N$27,7,FALSE)&gt;50,"+",(IF(VLOOKUP(C16,OUTPUT_COUNTRY!$B$7:$N$27,7,FALSE)&gt;25,"-","--")))))</f>
        <v>++</v>
      </c>
      <c r="I16" s="128" t="str">
        <f>IF(VLOOKUP(C16,OUTPUT_COUNTRY!$B$7:$N$27,8,FALSE)&gt;75,"++",(IF(VLOOKUP(C16,OUTPUT_COUNTRY!$B$7:$N$27,8,FALSE)&gt;50,"+",(IF(VLOOKUP(C16,OUTPUT_COUNTRY!$B$7:$N$27,8,FALSE)&gt;25,"-","--")))))</f>
        <v>++</v>
      </c>
      <c r="J16" s="128" t="str">
        <f ca="1">IF(VLOOKUP(C16,OUTPUT_COUNTRY!$B$7:$N$27,9,FALSE)&gt;75,"++",(IF(VLOOKUP(C16,OUTPUT_COUNTRY!$B$7:$N$27,9,FALSE)&gt;50,"+",(IF(VLOOKUP(C16,OUTPUT_COUNTRY!$B$7:$N$27,9,FALSE)&gt;25,"-","--")))))</f>
        <v>--</v>
      </c>
      <c r="K16" s="128" t="str">
        <f>IF(VLOOKUP(C16,OUTPUT_COUNTRY!$B$7:$N$27,11,FALSE)&gt;75,"++",(IF(VLOOKUP(C16,OUTPUT_COUNTRY!$B$7:$N$27,11,FALSE)&gt;50,"+",(IF(VLOOKUP(C16,OUTPUT_COUNTRY!$B$7:$N$27,11,FALSE)&gt;25,"-","--")))))</f>
        <v>--</v>
      </c>
      <c r="L16" s="126" t="str">
        <f ca="1">IF(VLOOKUP(C16,OUTPUT_COUNTRY!$B$7:$N$27,13,FALSE)&gt;75,"++",(IF(VLOOKUP(C16,OUTPUT_COUNTRY!$B$7:$N$27,13,FALSE)&gt;50,"+",(IF(VLOOKUP(C16,OUTPUT_COUNTRY!$B$7:$N$27,13,FALSE)&gt;25,"-","--")))))</f>
        <v>-</v>
      </c>
    </row>
    <row r="17" spans="3:12" x14ac:dyDescent="0.35">
      <c r="C17" s="80" t="s">
        <v>25</v>
      </c>
      <c r="D17" s="82" t="s">
        <v>445</v>
      </c>
      <c r="E17" s="126" t="str">
        <f>IF(VLOOKUP(C17,OUTPUT_COUNTRY!$B$7:$N$27,3,FALSE)&gt;75,"++",(IF(VLOOKUP(C17,OUTPUT_COUNTRY!$B$7:$N$27,3,FALSE)&gt;50,"+",(IF(VLOOKUP(C17,OUTPUT_COUNTRY!$B$7:$N$27,3,FALSE)&gt;25,"-","--")))))</f>
        <v>+</v>
      </c>
      <c r="F17" s="126" t="str">
        <f>IF(VLOOKUP(C17,OUTPUT_COUNTRY!$B$7:$N$27,4,FALSE)&gt;75,"++",(IF(VLOOKUP(C17,OUTPUT_COUNTRY!$B$7:$N$27,4,FALSE)&gt;50,"+",(IF(VLOOKUP(C17,OUTPUT_COUNTRY!$B$7:$N$27,4,FALSE)&gt;25,"-","--")))))</f>
        <v>-</v>
      </c>
      <c r="G17" s="128" t="str">
        <f>IF(VLOOKUP(C17,OUTPUT_COUNTRY!$B$7:$N$27,5,FALSE)&gt;75,"++",(IF(VLOOKUP(C17,OUTPUT_COUNTRY!$B$7:$N$27,5,FALSE)&gt;50,"+",(IF(VLOOKUP(C17,OUTPUT_COUNTRY!$B$7:$N$27,5,FALSE)&gt;25,"-","--")))))</f>
        <v>--</v>
      </c>
      <c r="H17" s="128" t="str">
        <f>IF(VLOOKUP(C17,OUTPUT_COUNTRY!$B$7:$N$27,7,FALSE)&gt;75,"++",(IF(VLOOKUP(C17,OUTPUT_COUNTRY!$B$7:$N$27,7,FALSE)&gt;50,"+",(IF(VLOOKUP(C17,OUTPUT_COUNTRY!$B$7:$N$27,7,FALSE)&gt;25,"-","--")))))</f>
        <v>-</v>
      </c>
      <c r="I17" s="128" t="str">
        <f>IF(VLOOKUP(C17,OUTPUT_COUNTRY!$B$7:$N$27,8,FALSE)&gt;75,"++",(IF(VLOOKUP(C17,OUTPUT_COUNTRY!$B$7:$N$27,8,FALSE)&gt;50,"+",(IF(VLOOKUP(C17,OUTPUT_COUNTRY!$B$7:$N$27,8,FALSE)&gt;25,"-","--")))))</f>
        <v>--</v>
      </c>
      <c r="J17" s="128" t="str">
        <f ca="1">IF(VLOOKUP(C17,OUTPUT_COUNTRY!$B$7:$N$27,9,FALSE)&gt;75,"++",(IF(VLOOKUP(C17,OUTPUT_COUNTRY!$B$7:$N$27,9,FALSE)&gt;50,"+",(IF(VLOOKUP(C17,OUTPUT_COUNTRY!$B$7:$N$27,9,FALSE)&gt;25,"-","--")))))</f>
        <v>-</v>
      </c>
      <c r="K17" s="128" t="str">
        <f>IF(VLOOKUP(C17,OUTPUT_COUNTRY!$B$7:$N$27,11,FALSE)&gt;75,"++",(IF(VLOOKUP(C17,OUTPUT_COUNTRY!$B$7:$N$27,11,FALSE)&gt;50,"+",(IF(VLOOKUP(C17,OUTPUT_COUNTRY!$B$7:$N$27,11,FALSE)&gt;25,"-","--")))))</f>
        <v>--</v>
      </c>
      <c r="L17" s="126" t="str">
        <f ca="1">IF(VLOOKUP(C17,OUTPUT_COUNTRY!$B$7:$N$27,13,FALSE)&gt;75,"++",(IF(VLOOKUP(C17,OUTPUT_COUNTRY!$B$7:$N$27,13,FALSE)&gt;50,"+",(IF(VLOOKUP(C17,OUTPUT_COUNTRY!$B$7:$N$27,13,FALSE)&gt;25,"-","--")))))</f>
        <v>--</v>
      </c>
    </row>
    <row r="18" spans="3:12" x14ac:dyDescent="0.35">
      <c r="C18" s="80" t="s">
        <v>12</v>
      </c>
      <c r="D18" s="82" t="s">
        <v>54</v>
      </c>
      <c r="E18" s="126" t="str">
        <f>IF(VLOOKUP(C18,OUTPUT_COUNTRY!$B$7:$N$27,3,FALSE)&gt;75,"++",(IF(VLOOKUP(C18,OUTPUT_COUNTRY!$B$7:$N$27,3,FALSE)&gt;50,"+",(IF(VLOOKUP(C18,OUTPUT_COUNTRY!$B$7:$N$27,3,FALSE)&gt;25,"-","--")))))</f>
        <v>+</v>
      </c>
      <c r="F18" s="126" t="str">
        <f>IF(VLOOKUP(C18,OUTPUT_COUNTRY!$B$7:$N$27,4,FALSE)&gt;75,"++",(IF(VLOOKUP(C18,OUTPUT_COUNTRY!$B$7:$N$27,4,FALSE)&gt;50,"+",(IF(VLOOKUP(C18,OUTPUT_COUNTRY!$B$7:$N$27,4,FALSE)&gt;25,"-","--")))))</f>
        <v>--</v>
      </c>
      <c r="G18" s="128" t="str">
        <f>IF(VLOOKUP(C18,OUTPUT_COUNTRY!$B$7:$N$27,5,FALSE)&gt;75,"++",(IF(VLOOKUP(C18,OUTPUT_COUNTRY!$B$7:$N$27,5,FALSE)&gt;50,"+",(IF(VLOOKUP(C18,OUTPUT_COUNTRY!$B$7:$N$27,5,FALSE)&gt;25,"-","--")))))</f>
        <v>--</v>
      </c>
      <c r="H18" s="128" t="str">
        <f>IF(VLOOKUP(C18,OUTPUT_COUNTRY!$B$7:$N$27,7,FALSE)&gt;75,"++",(IF(VLOOKUP(C18,OUTPUT_COUNTRY!$B$7:$N$27,7,FALSE)&gt;50,"+",(IF(VLOOKUP(C18,OUTPUT_COUNTRY!$B$7:$N$27,7,FALSE)&gt;25,"-","--")))))</f>
        <v>--</v>
      </c>
      <c r="I18" s="128" t="str">
        <f>IF(VLOOKUP(C18,OUTPUT_COUNTRY!$B$7:$N$27,8,FALSE)&gt;75,"++",(IF(VLOOKUP(C18,OUTPUT_COUNTRY!$B$7:$N$27,8,FALSE)&gt;50,"+",(IF(VLOOKUP(C18,OUTPUT_COUNTRY!$B$7:$N$27,8,FALSE)&gt;25,"-","--")))))</f>
        <v>+</v>
      </c>
      <c r="J18" s="128" t="str">
        <f ca="1">IF(VLOOKUP(C18,OUTPUT_COUNTRY!$B$7:$N$27,9,FALSE)&gt;75,"++",(IF(VLOOKUP(C18,OUTPUT_COUNTRY!$B$7:$N$27,9,FALSE)&gt;50,"+",(IF(VLOOKUP(C18,OUTPUT_COUNTRY!$B$7:$N$27,9,FALSE)&gt;25,"-","--")))))</f>
        <v>-</v>
      </c>
      <c r="K18" s="128" t="str">
        <f>IF(VLOOKUP(C18,OUTPUT_COUNTRY!$B$7:$N$27,11,FALSE)&gt;75,"++",(IF(VLOOKUP(C18,OUTPUT_COUNTRY!$B$7:$N$27,11,FALSE)&gt;50,"+",(IF(VLOOKUP(C18,OUTPUT_COUNTRY!$B$7:$N$27,11,FALSE)&gt;25,"-","--")))))</f>
        <v>--</v>
      </c>
      <c r="L18" s="126" t="str">
        <f ca="1">IF(VLOOKUP(C18,OUTPUT_COUNTRY!$B$7:$N$27,13,FALSE)&gt;75,"++",(IF(VLOOKUP(C18,OUTPUT_COUNTRY!$B$7:$N$27,13,FALSE)&gt;50,"+",(IF(VLOOKUP(C18,OUTPUT_COUNTRY!$B$7:$N$27,13,FALSE)&gt;25,"-","--")))))</f>
        <v>--</v>
      </c>
    </row>
    <row r="19" spans="3:12" x14ac:dyDescent="0.35">
      <c r="C19" s="80" t="s">
        <v>29</v>
      </c>
      <c r="D19" s="82" t="s">
        <v>440</v>
      </c>
      <c r="E19" s="126" t="str">
        <f>IF(VLOOKUP(C19,OUTPUT_COUNTRY!$B$7:$N$27,3,FALSE)&gt;75,"++",(IF(VLOOKUP(C19,OUTPUT_COUNTRY!$B$7:$N$27,3,FALSE)&gt;50,"+",(IF(VLOOKUP(C19,OUTPUT_COUNTRY!$B$7:$N$27,3,FALSE)&gt;25,"-","--")))))</f>
        <v>-</v>
      </c>
      <c r="F19" s="126" t="str">
        <f>IF(VLOOKUP(C19,OUTPUT_COUNTRY!$B$7:$N$27,4,FALSE)&gt;75,"++",(IF(VLOOKUP(C19,OUTPUT_COUNTRY!$B$7:$N$27,4,FALSE)&gt;50,"+",(IF(VLOOKUP(C19,OUTPUT_COUNTRY!$B$7:$N$27,4,FALSE)&gt;25,"-","--")))))</f>
        <v>-</v>
      </c>
      <c r="G19" s="128" t="str">
        <f>IF(VLOOKUP(C19,OUTPUT_COUNTRY!$B$7:$N$27,5,FALSE)&gt;75,"++",(IF(VLOOKUP(C19,OUTPUT_COUNTRY!$B$7:$N$27,5,FALSE)&gt;50,"+",(IF(VLOOKUP(C19,OUTPUT_COUNTRY!$B$7:$N$27,5,FALSE)&gt;25,"-","--")))))</f>
        <v>-</v>
      </c>
      <c r="H19" s="128" t="str">
        <f>IF(VLOOKUP(C19,OUTPUT_COUNTRY!$B$7:$N$27,7,FALSE)&gt;75,"++",(IF(VLOOKUP(C19,OUTPUT_COUNTRY!$B$7:$N$27,7,FALSE)&gt;50,"+",(IF(VLOOKUP(C19,OUTPUT_COUNTRY!$B$7:$N$27,7,FALSE)&gt;25,"-","--")))))</f>
        <v>--</v>
      </c>
      <c r="I19" s="128" t="str">
        <f>IF(VLOOKUP(C19,OUTPUT_COUNTRY!$B$7:$N$27,8,FALSE)&gt;75,"++",(IF(VLOOKUP(C19,OUTPUT_COUNTRY!$B$7:$N$27,8,FALSE)&gt;50,"+",(IF(VLOOKUP(C19,OUTPUT_COUNTRY!$B$7:$N$27,8,FALSE)&gt;25,"-","--")))))</f>
        <v>+</v>
      </c>
      <c r="J19" s="128" t="str">
        <f ca="1">IF(VLOOKUP(C19,OUTPUT_COUNTRY!$B$7:$N$27,9,FALSE)&gt;75,"++",(IF(VLOOKUP(C19,OUTPUT_COUNTRY!$B$7:$N$27,9,FALSE)&gt;50,"+",(IF(VLOOKUP(C19,OUTPUT_COUNTRY!$B$7:$N$27,9,FALSE)&gt;25,"-","--")))))</f>
        <v>++</v>
      </c>
      <c r="K19" s="128" t="str">
        <f>IF(VLOOKUP(C19,OUTPUT_COUNTRY!$B$7:$N$27,11,FALSE)&gt;75,"++",(IF(VLOOKUP(C19,OUTPUT_COUNTRY!$B$7:$N$27,11,FALSE)&gt;50,"+",(IF(VLOOKUP(C19,OUTPUT_COUNTRY!$B$7:$N$27,11,FALSE)&gt;25,"-","--")))))</f>
        <v>+</v>
      </c>
      <c r="L19" s="126" t="str">
        <f ca="1">IF(VLOOKUP(C19,OUTPUT_COUNTRY!$B$7:$N$27,13,FALSE)&gt;75,"++",(IF(VLOOKUP(C19,OUTPUT_COUNTRY!$B$7:$N$27,13,FALSE)&gt;50,"+",(IF(VLOOKUP(C19,OUTPUT_COUNTRY!$B$7:$N$27,13,FALSE)&gt;25,"-","--")))))</f>
        <v>++</v>
      </c>
    </row>
    <row r="20" spans="3:12" x14ac:dyDescent="0.35">
      <c r="C20" s="80" t="s">
        <v>33</v>
      </c>
      <c r="D20" s="82" t="s">
        <v>441</v>
      </c>
      <c r="E20" s="126" t="str">
        <f>IF(VLOOKUP(C20,OUTPUT_COUNTRY!$B$7:$N$27,3,FALSE)&gt;75,"++",(IF(VLOOKUP(C20,OUTPUT_COUNTRY!$B$7:$N$27,3,FALSE)&gt;50,"+",(IF(VLOOKUP(C20,OUTPUT_COUNTRY!$B$7:$N$27,3,FALSE)&gt;25,"-","--")))))</f>
        <v>-</v>
      </c>
      <c r="F20" s="126" t="str">
        <f>IF(VLOOKUP(C20,OUTPUT_COUNTRY!$B$7:$N$27,4,FALSE)&gt;75,"++",(IF(VLOOKUP(C20,OUTPUT_COUNTRY!$B$7:$N$27,4,FALSE)&gt;50,"+",(IF(VLOOKUP(C20,OUTPUT_COUNTRY!$B$7:$N$27,4,FALSE)&gt;25,"-","--")))))</f>
        <v>+</v>
      </c>
      <c r="G20" s="128" t="str">
        <f>IF(VLOOKUP(C20,OUTPUT_COUNTRY!$B$7:$N$27,5,FALSE)&gt;75,"++",(IF(VLOOKUP(C20,OUTPUT_COUNTRY!$B$7:$N$27,5,FALSE)&gt;50,"+",(IF(VLOOKUP(C20,OUTPUT_COUNTRY!$B$7:$N$27,5,FALSE)&gt;25,"-","--")))))</f>
        <v>+</v>
      </c>
      <c r="H20" s="128" t="str">
        <f>IF(VLOOKUP(C20,OUTPUT_COUNTRY!$B$7:$N$27,7,FALSE)&gt;75,"++",(IF(VLOOKUP(C20,OUTPUT_COUNTRY!$B$7:$N$27,7,FALSE)&gt;50,"+",(IF(VLOOKUP(C20,OUTPUT_COUNTRY!$B$7:$N$27,7,FALSE)&gt;25,"-","--")))))</f>
        <v>+</v>
      </c>
      <c r="I20" s="128" t="str">
        <f>IF(VLOOKUP(C20,OUTPUT_COUNTRY!$B$7:$N$27,8,FALSE)&gt;75,"++",(IF(VLOOKUP(C20,OUTPUT_COUNTRY!$B$7:$N$27,8,FALSE)&gt;50,"+",(IF(VLOOKUP(C20,OUTPUT_COUNTRY!$B$7:$N$27,8,FALSE)&gt;25,"-","--")))))</f>
        <v>--</v>
      </c>
      <c r="J20" s="128" t="str">
        <f ca="1">IF(VLOOKUP(C20,OUTPUT_COUNTRY!$B$7:$N$27,9,FALSE)&gt;75,"++",(IF(VLOOKUP(C20,OUTPUT_COUNTRY!$B$7:$N$27,9,FALSE)&gt;50,"+",(IF(VLOOKUP(C20,OUTPUT_COUNTRY!$B$7:$N$27,9,FALSE)&gt;25,"-","--")))))</f>
        <v>+</v>
      </c>
      <c r="K20" s="128" t="str">
        <f>IF(VLOOKUP(C20,OUTPUT_COUNTRY!$B$7:$N$27,11,FALSE)&gt;75,"++",(IF(VLOOKUP(C20,OUTPUT_COUNTRY!$B$7:$N$27,11,FALSE)&gt;50,"+",(IF(VLOOKUP(C20,OUTPUT_COUNTRY!$B$7:$N$27,11,FALSE)&gt;25,"-","--")))))</f>
        <v>-</v>
      </c>
      <c r="L20" s="126" t="str">
        <f ca="1">IF(VLOOKUP(C20,OUTPUT_COUNTRY!$B$7:$N$27,13,FALSE)&gt;75,"++",(IF(VLOOKUP(C20,OUTPUT_COUNTRY!$B$7:$N$27,13,FALSE)&gt;50,"+",(IF(VLOOKUP(C20,OUTPUT_COUNTRY!$B$7:$N$27,13,FALSE)&gt;25,"-","--")))))</f>
        <v>-</v>
      </c>
    </row>
    <row r="21" spans="3:12" x14ac:dyDescent="0.35">
      <c r="C21" s="80" t="s">
        <v>31</v>
      </c>
      <c r="D21" s="82" t="s">
        <v>444</v>
      </c>
      <c r="E21" s="126" t="str">
        <f>IF(VLOOKUP(C21,OUTPUT_COUNTRY!$B$7:$N$27,3,FALSE)&gt;75,"++",(IF(VLOOKUP(C21,OUTPUT_COUNTRY!$B$7:$N$27,3,FALSE)&gt;50,"+",(IF(VLOOKUP(C21,OUTPUT_COUNTRY!$B$7:$N$27,3,FALSE)&gt;25,"-","--")))))</f>
        <v>+</v>
      </c>
      <c r="F21" s="126" t="str">
        <f>IF(VLOOKUP(C21,OUTPUT_COUNTRY!$B$7:$N$27,4,FALSE)&gt;75,"++",(IF(VLOOKUP(C21,OUTPUT_COUNTRY!$B$7:$N$27,4,FALSE)&gt;50,"+",(IF(VLOOKUP(C21,OUTPUT_COUNTRY!$B$7:$N$27,4,FALSE)&gt;25,"-","--")))))</f>
        <v>-</v>
      </c>
      <c r="G21" s="128" t="str">
        <f>IF(VLOOKUP(C21,OUTPUT_COUNTRY!$B$7:$N$27,5,FALSE)&gt;75,"++",(IF(VLOOKUP(C21,OUTPUT_COUNTRY!$B$7:$N$27,5,FALSE)&gt;50,"+",(IF(VLOOKUP(C21,OUTPUT_COUNTRY!$B$7:$N$27,5,FALSE)&gt;25,"-","--")))))</f>
        <v>+</v>
      </c>
      <c r="H21" s="128" t="str">
        <f>IF(VLOOKUP(C21,OUTPUT_COUNTRY!$B$7:$N$27,7,FALSE)&gt;75,"++",(IF(VLOOKUP(C21,OUTPUT_COUNTRY!$B$7:$N$27,7,FALSE)&gt;50,"+",(IF(VLOOKUP(C21,OUTPUT_COUNTRY!$B$7:$N$27,7,FALSE)&gt;25,"-","--")))))</f>
        <v>+</v>
      </c>
      <c r="I21" s="128" t="str">
        <f>IF(VLOOKUP(C21,OUTPUT_COUNTRY!$B$7:$N$27,8,FALSE)&gt;75,"++",(IF(VLOOKUP(C21,OUTPUT_COUNTRY!$B$7:$N$27,8,FALSE)&gt;50,"+",(IF(VLOOKUP(C21,OUTPUT_COUNTRY!$B$7:$N$27,8,FALSE)&gt;25,"-","--")))))</f>
        <v>--</v>
      </c>
      <c r="J21" s="128" t="str">
        <f ca="1">IF(VLOOKUP(C21,OUTPUT_COUNTRY!$B$7:$N$27,9,FALSE)&gt;75,"++",(IF(VLOOKUP(C21,OUTPUT_COUNTRY!$B$7:$N$27,9,FALSE)&gt;50,"+",(IF(VLOOKUP(C21,OUTPUT_COUNTRY!$B$7:$N$27,9,FALSE)&gt;25,"-","--")))))</f>
        <v>--</v>
      </c>
      <c r="K21" s="128" t="str">
        <f>IF(VLOOKUP(C21,OUTPUT_COUNTRY!$B$7:$N$27,11,FALSE)&gt;75,"++",(IF(VLOOKUP(C21,OUTPUT_COUNTRY!$B$7:$N$27,11,FALSE)&gt;50,"+",(IF(VLOOKUP(C21,OUTPUT_COUNTRY!$B$7:$N$27,11,FALSE)&gt;25,"-","--")))))</f>
        <v>++</v>
      </c>
      <c r="L21" s="126" t="str">
        <f ca="1">IF(VLOOKUP(C21,OUTPUT_COUNTRY!$B$7:$N$27,13,FALSE)&gt;75,"++",(IF(VLOOKUP(C21,OUTPUT_COUNTRY!$B$7:$N$27,13,FALSE)&gt;50,"+",(IF(VLOOKUP(C21,OUTPUT_COUNTRY!$B$7:$N$27,13,FALSE)&gt;25,"-","--")))))</f>
        <v>--</v>
      </c>
    </row>
    <row r="22" spans="3:12" x14ac:dyDescent="0.35">
      <c r="C22" s="80" t="s">
        <v>30</v>
      </c>
      <c r="D22" s="82" t="s">
        <v>438</v>
      </c>
      <c r="E22" s="126" t="str">
        <f>IF(VLOOKUP(C22,OUTPUT_COUNTRY!$B$7:$N$27,3,FALSE)&gt;75,"++",(IF(VLOOKUP(C22,OUTPUT_COUNTRY!$B$7:$N$27,3,FALSE)&gt;50,"+",(IF(VLOOKUP(C22,OUTPUT_COUNTRY!$B$7:$N$27,3,FALSE)&gt;25,"-","--")))))</f>
        <v>+</v>
      </c>
      <c r="F22" s="126" t="str">
        <f>IF(VLOOKUP(C22,OUTPUT_COUNTRY!$B$7:$N$27,4,FALSE)&gt;75,"++",(IF(VLOOKUP(C22,OUTPUT_COUNTRY!$B$7:$N$27,4,FALSE)&gt;50,"+",(IF(VLOOKUP(C22,OUTPUT_COUNTRY!$B$7:$N$27,4,FALSE)&gt;25,"-","--")))))</f>
        <v>+</v>
      </c>
      <c r="G22" s="128" t="str">
        <f>IF(VLOOKUP(C22,OUTPUT_COUNTRY!$B$7:$N$27,5,FALSE)&gt;75,"++",(IF(VLOOKUP(C22,OUTPUT_COUNTRY!$B$7:$N$27,5,FALSE)&gt;50,"+",(IF(VLOOKUP(C22,OUTPUT_COUNTRY!$B$7:$N$27,5,FALSE)&gt;25,"-","--")))))</f>
        <v>+</v>
      </c>
      <c r="H22" s="128" t="str">
        <f>IF(VLOOKUP(C22,OUTPUT_COUNTRY!$B$7:$N$27,7,FALSE)&gt;75,"++",(IF(VLOOKUP(C22,OUTPUT_COUNTRY!$B$7:$N$27,7,FALSE)&gt;50,"+",(IF(VLOOKUP(C22,OUTPUT_COUNTRY!$B$7:$N$27,7,FALSE)&gt;25,"-","--")))))</f>
        <v>+</v>
      </c>
      <c r="I22" s="128" t="str">
        <f>IF(VLOOKUP(C22,OUTPUT_COUNTRY!$B$7:$N$27,8,FALSE)&gt;75,"++",(IF(VLOOKUP(C22,OUTPUT_COUNTRY!$B$7:$N$27,8,FALSE)&gt;50,"+",(IF(VLOOKUP(C22,OUTPUT_COUNTRY!$B$7:$N$27,8,FALSE)&gt;25,"-","--")))))</f>
        <v>-</v>
      </c>
      <c r="J22" s="128" t="str">
        <f ca="1">IF(VLOOKUP(C22,OUTPUT_COUNTRY!$B$7:$N$27,9,FALSE)&gt;75,"++",(IF(VLOOKUP(C22,OUTPUT_COUNTRY!$B$7:$N$27,9,FALSE)&gt;50,"+",(IF(VLOOKUP(C22,OUTPUT_COUNTRY!$B$7:$N$27,9,FALSE)&gt;25,"-","--")))))</f>
        <v>++</v>
      </c>
      <c r="K22" s="128" t="str">
        <f>IF(VLOOKUP(C22,OUTPUT_COUNTRY!$B$7:$N$27,11,FALSE)&gt;75,"++",(IF(VLOOKUP(C22,OUTPUT_COUNTRY!$B$7:$N$27,11,FALSE)&gt;50,"+",(IF(VLOOKUP(C22,OUTPUT_COUNTRY!$B$7:$N$27,11,FALSE)&gt;25,"-","--")))))</f>
        <v>+</v>
      </c>
      <c r="L22" s="126" t="str">
        <f ca="1">IF(VLOOKUP(C22,OUTPUT_COUNTRY!$B$7:$N$27,13,FALSE)&gt;75,"++",(IF(VLOOKUP(C22,OUTPUT_COUNTRY!$B$7:$N$27,13,FALSE)&gt;50,"+",(IF(VLOOKUP(C22,OUTPUT_COUNTRY!$B$7:$N$27,13,FALSE)&gt;25,"-","--")))))</f>
        <v>++</v>
      </c>
    </row>
    <row r="23" spans="3:12" x14ac:dyDescent="0.35">
      <c r="C23" s="80" t="s">
        <v>34</v>
      </c>
      <c r="D23" s="82" t="s">
        <v>446</v>
      </c>
      <c r="E23" s="126" t="str">
        <f>IF(VLOOKUP(C23,OUTPUT_COUNTRY!$B$7:$N$27,3,FALSE)&gt;75,"++",(IF(VLOOKUP(C23,OUTPUT_COUNTRY!$B$7:$N$27,3,FALSE)&gt;50,"+",(IF(VLOOKUP(C23,OUTPUT_COUNTRY!$B$7:$N$27,3,FALSE)&gt;25,"-","--")))))</f>
        <v>++</v>
      </c>
      <c r="F23" s="126" t="str">
        <f>IF(VLOOKUP(C23,OUTPUT_COUNTRY!$B$7:$N$27,4,FALSE)&gt;75,"++",(IF(VLOOKUP(C23,OUTPUT_COUNTRY!$B$7:$N$27,4,FALSE)&gt;50,"+",(IF(VLOOKUP(C23,OUTPUT_COUNTRY!$B$7:$N$27,4,FALSE)&gt;25,"-","--")))))</f>
        <v>--</v>
      </c>
      <c r="G23" s="128" t="str">
        <f>IF(VLOOKUP(C23,OUTPUT_COUNTRY!$B$7:$N$27,5,FALSE)&gt;75,"++",(IF(VLOOKUP(C23,OUTPUT_COUNTRY!$B$7:$N$27,5,FALSE)&gt;50,"+",(IF(VLOOKUP(C23,OUTPUT_COUNTRY!$B$7:$N$27,5,FALSE)&gt;25,"-","--")))))</f>
        <v>-</v>
      </c>
      <c r="H23" s="128" t="str">
        <f>IF(VLOOKUP(C23,OUTPUT_COUNTRY!$B$7:$N$27,7,FALSE)&gt;75,"++",(IF(VLOOKUP(C23,OUTPUT_COUNTRY!$B$7:$N$27,7,FALSE)&gt;50,"+",(IF(VLOOKUP(C23,OUTPUT_COUNTRY!$B$7:$N$27,7,FALSE)&gt;25,"-","--")))))</f>
        <v>-</v>
      </c>
      <c r="I23" s="128" t="str">
        <f>IF(VLOOKUP(C23,OUTPUT_COUNTRY!$B$7:$N$27,8,FALSE)&gt;75,"++",(IF(VLOOKUP(C23,OUTPUT_COUNTRY!$B$7:$N$27,8,FALSE)&gt;50,"+",(IF(VLOOKUP(C23,OUTPUT_COUNTRY!$B$7:$N$27,8,FALSE)&gt;25,"-","--")))))</f>
        <v>--</v>
      </c>
      <c r="J23" s="128" t="str">
        <f ca="1">IF(VLOOKUP(C23,OUTPUT_COUNTRY!$B$7:$N$27,9,FALSE)&gt;75,"++",(IF(VLOOKUP(C23,OUTPUT_COUNTRY!$B$7:$N$27,9,FALSE)&gt;50,"+",(IF(VLOOKUP(C23,OUTPUT_COUNTRY!$B$7:$N$27,9,FALSE)&gt;25,"-","--")))))</f>
        <v>-</v>
      </c>
      <c r="K23" s="128" t="str">
        <f>IF(VLOOKUP(C23,OUTPUT_COUNTRY!$B$7:$N$27,11,FALSE)&gt;75,"++",(IF(VLOOKUP(C23,OUTPUT_COUNTRY!$B$7:$N$27,11,FALSE)&gt;50,"+",(IF(VLOOKUP(C23,OUTPUT_COUNTRY!$B$7:$N$27,11,FALSE)&gt;25,"-","--")))))</f>
        <v>++</v>
      </c>
      <c r="L23" s="126" t="str">
        <f ca="1">IF(VLOOKUP(C23,OUTPUT_COUNTRY!$B$7:$N$27,13,FALSE)&gt;75,"++",(IF(VLOOKUP(C23,OUTPUT_COUNTRY!$B$7:$N$27,13,FALSE)&gt;50,"+",(IF(VLOOKUP(C23,OUTPUT_COUNTRY!$B$7:$N$27,13,FALSE)&gt;25,"-","--")))))</f>
        <v>--</v>
      </c>
    </row>
    <row r="24" spans="3:12" x14ac:dyDescent="0.35">
      <c r="C24" s="81" t="s">
        <v>22</v>
      </c>
      <c r="D24" s="83" t="s">
        <v>442</v>
      </c>
      <c r="E24" s="130" t="str">
        <f>IF(VLOOKUP(C24,OUTPUT_COUNTRY!$B$7:$N$27,3,FALSE)&gt;75,"++",(IF(VLOOKUP(C24,OUTPUT_COUNTRY!$B$7:$N$27,3,FALSE)&gt;50,"+",(IF(VLOOKUP(C24,OUTPUT_COUNTRY!$B$7:$N$27,3,FALSE)&gt;25,"-","--")))))</f>
        <v>-</v>
      </c>
      <c r="F24" s="130" t="str">
        <f>IF(VLOOKUP(C24,OUTPUT_COUNTRY!$B$7:$N$27,4,FALSE)&gt;75,"++",(IF(VLOOKUP(C24,OUTPUT_COUNTRY!$B$7:$N$27,4,FALSE)&gt;50,"+",(IF(VLOOKUP(C24,OUTPUT_COUNTRY!$B$7:$N$27,4,FALSE)&gt;25,"-","--")))))</f>
        <v>--</v>
      </c>
      <c r="G24" s="129" t="str">
        <f>IF(VLOOKUP(C24,OUTPUT_COUNTRY!$B$7:$N$27,5,FALSE)&gt;75,"++",(IF(VLOOKUP(C24,OUTPUT_COUNTRY!$B$7:$N$27,5,FALSE)&gt;50,"+",(IF(VLOOKUP(C24,OUTPUT_COUNTRY!$B$7:$N$27,5,FALSE)&gt;25,"-","--")))))</f>
        <v>+</v>
      </c>
      <c r="H24" s="129" t="str">
        <f>IF(VLOOKUP(C24,OUTPUT_COUNTRY!$B$7:$N$27,7,FALSE)&gt;75,"++",(IF(VLOOKUP(C24,OUTPUT_COUNTRY!$B$7:$N$27,7,FALSE)&gt;50,"+",(IF(VLOOKUP(C24,OUTPUT_COUNTRY!$B$7:$N$27,7,FALSE)&gt;25,"-","--")))))</f>
        <v>-</v>
      </c>
      <c r="I24" s="129" t="str">
        <f>IF(VLOOKUP(C24,OUTPUT_COUNTRY!$B$7:$N$27,8,FALSE)&gt;75,"++",(IF(VLOOKUP(C24,OUTPUT_COUNTRY!$B$7:$N$27,8,FALSE)&gt;50,"+",(IF(VLOOKUP(C24,OUTPUT_COUNTRY!$B$7:$N$27,8,FALSE)&gt;25,"-","--")))))</f>
        <v>--</v>
      </c>
      <c r="J24" s="129" t="str">
        <f ca="1">IF(VLOOKUP(C24,OUTPUT_COUNTRY!$B$7:$N$27,9,FALSE)&gt;75,"++",(IF(VLOOKUP(C24,OUTPUT_COUNTRY!$B$7:$N$27,9,FALSE)&gt;50,"+",(IF(VLOOKUP(C24,OUTPUT_COUNTRY!$B$7:$N$27,9,FALSE)&gt;25,"-","--")))))</f>
        <v>--</v>
      </c>
      <c r="K24" s="129" t="str">
        <f>IF(VLOOKUP(C24,OUTPUT_COUNTRY!$B$7:$N$27,11,FALSE)&gt;75,"++",(IF(VLOOKUP(C24,OUTPUT_COUNTRY!$B$7:$N$27,11,FALSE)&gt;50,"+",(IF(VLOOKUP(C24,OUTPUT_COUNTRY!$B$7:$N$27,11,FALSE)&gt;25,"-","--")))))</f>
        <v>--</v>
      </c>
      <c r="L24" s="130" t="str">
        <f ca="1">IF(VLOOKUP(C24,OUTPUT_COUNTRY!$B$7:$N$27,13,FALSE)&gt;75,"++",(IF(VLOOKUP(C24,OUTPUT_COUNTRY!$B$7:$N$27,13,FALSE)&gt;50,"+",(IF(VLOOKUP(C24,OUTPUT_COUNTRY!$B$7:$N$27,13,FALSE)&gt;25,"-","--")))))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567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A3" sqref="A3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5" width="10.5429687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752</v>
      </c>
      <c r="D2" s="74" t="s">
        <v>0</v>
      </c>
      <c r="E2" s="74" t="s">
        <v>573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519</v>
      </c>
      <c r="O2" s="74" t="s">
        <v>753</v>
      </c>
      <c r="P2" s="74" t="s">
        <v>784</v>
      </c>
      <c r="Q2" s="74" t="s">
        <v>520</v>
      </c>
      <c r="R2" s="74" t="s">
        <v>521</v>
      </c>
      <c r="S2" s="74" t="s">
        <v>522</v>
      </c>
      <c r="T2" s="74" t="s">
        <v>754</v>
      </c>
      <c r="U2" s="74" t="s">
        <v>523</v>
      </c>
      <c r="V2" s="74" t="s">
        <v>524</v>
      </c>
      <c r="W2" s="74" t="s">
        <v>525</v>
      </c>
      <c r="X2" s="74" t="s">
        <v>526</v>
      </c>
      <c r="Y2" s="74" t="s">
        <v>527</v>
      </c>
      <c r="Z2" s="74" t="s">
        <v>755</v>
      </c>
      <c r="AA2" s="120" t="s">
        <v>785</v>
      </c>
      <c r="AB2" s="74" t="s">
        <v>540</v>
      </c>
      <c r="AC2" s="74" t="s">
        <v>551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614</v>
      </c>
      <c r="F3" s="2" cm="1">
        <f t="array" ref="F3">_xll.FDS(D3,"JULIAN(FMA_DIV_YLD(NTMA,NOW,NOW,M,""PORTAGG"",""MEANR"").dates)")</f>
        <v>45378</v>
      </c>
      <c r="G3" s="4" cm="1">
        <f t="array" ref="G3">_xll.FDS(D3,"FMA_PE(LTM,0,,,""PORTAGG"",""MEANR"")")</f>
        <v>13.8995635312186</v>
      </c>
      <c r="H3" s="4" cm="1">
        <f t="array" ref="H3">_xll.FDS(D3,"FMA_PE(NTMA,0,,,""PORTAGG"",""MEANR"")")</f>
        <v>11.6121636613703</v>
      </c>
      <c r="I3" cm="1">
        <f t="array" ref="I3">_xll.FDS(D3,"FMA_DIV_YLD(NTMA,NOW,NOW,M,""PORTAGG"",""MEANR"")")</f>
        <v>2.8164741575452701</v>
      </c>
      <c r="J3" s="55" cm="1">
        <f t="array" ref="J3">IFERROR(_xll.FDS(D3,"FG_FCF_YIELD_NTM(0)"),(1/G3*100))</f>
        <v>5.50069710730408</v>
      </c>
      <c r="K3" s="3" cm="1">
        <f t="array" ref="K3">_xll.FDS(D3,"FMA_EVAL_EBITDA(NTMA,0,,,""PORTAGG"",""MEANR"")")</f>
        <v>9.6135120211716298</v>
      </c>
      <c r="L3" cm="1">
        <f t="array" ref="L3">_xll.FDS(D3,"FMA_EVAL_EBIT(LTMA,NOW,NOW,M,""PORTAGG"",""MEANR"")")</f>
        <v>16.346685160160899</v>
      </c>
      <c r="M3">
        <f>HLOOKUP(D3,'Index ROE'!$A$1:$V$25,25,FALSE)</f>
        <v>12.022061295664299</v>
      </c>
      <c r="N3">
        <f>VLOOKUP(A3,'LIQIDITY 2'!$A$3:$E$26,5,FALSE)</f>
        <v>2.353834</v>
      </c>
      <c r="O3" cm="1">
        <f t="array" ref="O3">IFERROR(IFERROR(_xll.FDS(B3,"IMF_IFS_RCPI_Q(0)"),_xll.FDS(B3,"IMF_IFS_RCPI_Q(-1AM)")),$D$31)</f>
        <v>-0.32258100000000001</v>
      </c>
      <c r="P3">
        <f>VLOOKUP(E3,GDP_GROWTH!$B$10:$W$165,22,FALSE)</f>
        <v>5.6866931054303738</v>
      </c>
      <c r="Q3">
        <f t="shared" ref="Q3:Q23" si="0">I3-N3</f>
        <v>0.4626401575452701</v>
      </c>
      <c r="R3" s="55">
        <f t="shared" ref="R3:R23" si="1">J3-N3</f>
        <v>3.14686310730408</v>
      </c>
      <c r="S3">
        <f t="shared" ref="S3:S23" si="2">M3-N3</f>
        <v>9.6682272956642983</v>
      </c>
      <c r="T3">
        <f>M3-O3</f>
        <v>12.344642295664299</v>
      </c>
      <c r="U3" cm="1">
        <f t="array" ref="U3">_xlfn.PERCENTRANK.EXC(_xlfn._xlws.FILTER(Q$3:Q$23, ISNUMBER(Q$3:Q$23)),Q3)*100</f>
        <v>63.6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81.8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45.499999999999993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60.225000000000001</v>
      </c>
      <c r="AC3" cm="1">
        <f t="array" ref="AC3">_xlfn.PERCENTRANK.EXC(_xlfn._xlws.FILTER(AB$3:AB$23, ISNUMBER(AB$3:AB$23)),AB3)*100</f>
        <v>68.100000000000009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613</v>
      </c>
      <c r="F4" s="2" cm="1">
        <f t="array" ref="F4">_xll.FDS(D4,"JULIAN(FMA_DIV_YLD(NTMA,NOW,NOW,M,""PORTAGG"",""MEANR"").dates)")</f>
        <v>45378</v>
      </c>
      <c r="G4" s="4" cm="1">
        <f t="array" ref="G4">_xll.FDS(D4,"FMA_PE(LTM,0,,,""PORTAGG"",""MEANR"")")</f>
        <v>10.100725793670801</v>
      </c>
      <c r="H4" s="4" cm="1">
        <f t="array" ref="H4">_xll.FDS(D4,"FMA_PE(NTMA,0,,,""PORTAGG"",""MEANR"")")</f>
        <v>7.7791532169600996</v>
      </c>
      <c r="I4" cm="1">
        <f t="array" ref="I4">_xll.FDS(D4,"FMA_DIV_YLD(NTMA,NOW,NOW,M,""PORTAGG"",""MEANR"")")</f>
        <v>6.8925642531905602</v>
      </c>
      <c r="J4" s="55" cm="1">
        <f t="array" ref="J4">IFERROR(_xll.FDS(D4,"FG_FCF_YIELD_NTM(0)"),(1/G4*100))</f>
        <v>10.2048564718182</v>
      </c>
      <c r="K4" s="3" cm="1">
        <f t="array" ref="K4">_xll.FDS(D4,"FMA_EVAL_EBITDA(NTMA,0,,,""PORTAGG"",""MEANR"")")</f>
        <v>6.1820209465419396</v>
      </c>
      <c r="L4" cm="1">
        <f t="array" ref="L4">_xll.FDS(D4,"FMA_EVAL_EBIT(LTMA,NOW,NOW,M,""PORTAGG"",""MEANR"")")</f>
        <v>9.5970172147920394</v>
      </c>
      <c r="M4">
        <f>HLOOKUP(D4,'Index ROE'!$A$1:$V$25,25,FALSE)</f>
        <v>13.7800684317394</v>
      </c>
      <c r="N4">
        <f>VLOOKUP(A4,'LIQIDITY 2'!$A$3:$E$26,5,FALSE)</f>
        <v>2.3689559999999998</v>
      </c>
      <c r="O4" cm="1">
        <f t="array" ref="O4">IFERROR(IFERROR(_xll.FDS(B4,"IMF_IFS_RCPI_Q(0)"),_xll.FDS(B4,"IMF_IFS_RCPI_Q(-1AM)")),$D$31)</f>
        <v>4.5860630000000002</v>
      </c>
      <c r="P4">
        <f>VLOOKUP(E4,GDP_GROWTH!$B$10:$W$165,22,FALSE)</f>
        <v>2.8445276358834981</v>
      </c>
      <c r="Q4">
        <f t="shared" si="0"/>
        <v>4.5236082531905604</v>
      </c>
      <c r="R4" s="55">
        <f t="shared" si="1"/>
        <v>7.8359004718182002</v>
      </c>
      <c r="S4">
        <f t="shared" si="2"/>
        <v>11.411112431739401</v>
      </c>
      <c r="T4">
        <f t="shared" ref="T4:T23" si="3">M4-O4</f>
        <v>9.1940054317393987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90.9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77.3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54.500000000000007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82.285000000000011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650</v>
      </c>
      <c r="F5" s="2" cm="1">
        <f t="array" ref="F5">_xll.FDS(D5,"JULIAN(FMA_DIV_YLD(NTMA,NOW,NOW,M,""PORTAGG"",""MEANR"").dates)")</f>
        <v>45378</v>
      </c>
      <c r="G5" s="4" cm="1">
        <f t="array" ref="G5">_xll.FDS(D5,"FMA_PE(LTM,0,,,""PORTAGG"",""MEANR"")")</f>
        <v>15.875877472427399</v>
      </c>
      <c r="H5" s="4" cm="1">
        <f t="array" ref="H5">_xll.FDS(D5,"FMA_PE(NTMA,0,,,""PORTAGG"",""MEANR"")")</f>
        <v>13.023024421576901</v>
      </c>
      <c r="I5" cm="1">
        <f t="array" ref="I5">_xll.FDS(D5,"FMA_DIV_YLD(NTMA,NOW,NOW,M,""PORTAGG"",""MEANR"")")</f>
        <v>4.0414055886288596</v>
      </c>
      <c r="J5" s="55" cm="1">
        <f t="array" ref="J5">IFERROR(_xll.FDS(D5,"FG_FCF_YIELD_NTM(0)"),(1/G5*100))</f>
        <v>6.2988644359139254</v>
      </c>
      <c r="K5" s="3" cm="1">
        <f t="array" ref="K5">_xll.FDS(D5,"FMA_EVAL_EBITDA(NTMA,0,,,""PORTAGG"",""MEANR"")")</f>
        <v>6.2564053125438397</v>
      </c>
      <c r="L5" cm="1">
        <f t="array" ref="L5">_xll.FDS(D5,"FMA_EVAL_EBIT(LTMA,NOW,NOW,M,""PORTAGG"",""MEANR"")")</f>
        <v>9.5291921509661996</v>
      </c>
      <c r="M5">
        <f>HLOOKUP(D5,'Index ROE'!$A$1:$V$25,25,FALSE)</f>
        <v>14.023409817903</v>
      </c>
      <c r="N5">
        <f>VLOOKUP(A5,'LIQIDITY 2'!$A$3:$E$26,5,FALSE)</f>
        <v>6.6786830000000004</v>
      </c>
      <c r="O5" cm="1">
        <f t="array" ref="O5">IFERROR(IFERROR(_xll.FDS(B5,"IMF_IFS_RCPI_Q(0)"),_xll.FDS(B5,"IMF_IFS_RCPI_Q(-1AM)")),$D$31)</f>
        <v>2.6812450000000001</v>
      </c>
      <c r="P5">
        <f>VLOOKUP(E5,GDP_GROWTH!$B$10:$W$165,22,FALSE)</f>
        <v>3.8153657829076093</v>
      </c>
      <c r="Q5">
        <f t="shared" si="0"/>
        <v>-2.6372774113711408</v>
      </c>
      <c r="R5" s="55">
        <f t="shared" si="1"/>
        <v>-0.37981856408607495</v>
      </c>
      <c r="S5">
        <f t="shared" si="2"/>
        <v>7.3447268179029992</v>
      </c>
      <c r="T5">
        <f t="shared" si="3"/>
        <v>11.342164817902999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36.299999999999997</v>
      </c>
      <c r="W5" cm="1">
        <f t="array" ref="W5">_xlfn.PERCENTRANK.EXC(_xlfn._xlws.FILTER(S$3:S$23, ISNUMBER(S$3:S$23)),S5)*100</f>
        <v>50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42.294999999999995</v>
      </c>
      <c r="AC5" cm="1">
        <f t="array" ref="AC5">_xlfn.PERCENTRANK.EXC(_xlfn._xlws.FILTER(AB$3:AB$23, ISNUMBER(AB$3:AB$23)),AB5)*100</f>
        <v>45.4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698</v>
      </c>
      <c r="F6" s="2" cm="1">
        <f t="array" ref="F6">_xll.FDS(D6,"JULIAN(FMA_DIV_YLD(NTMA,NOW,NOW,M,""PORTAGG"",""MEANR"").dates)")</f>
        <v>45378</v>
      </c>
      <c r="G6" s="4" cm="1">
        <f t="array" ref="G6">_xll.FDS(D6,"FMA_PE(LTM,0,,,""PORTAGG"",""MEANR"")")</f>
        <v>11.0909001423927</v>
      </c>
      <c r="H6" s="4" cm="1">
        <f t="array" ref="H6">_xll.FDS(D6,"FMA_PE(NTMA,0,,,""PORTAGG"",""MEANR"")")</f>
        <v>9.4999885919451099</v>
      </c>
      <c r="I6" cm="1">
        <f t="array" ref="I6">_xll.FDS(D6,"FMA_DIV_YLD(NTMA,NOW,NOW,M,""PORTAGG"",""MEANR"")")</f>
        <v>2.7547548670239799</v>
      </c>
      <c r="J6" s="55" cm="1">
        <f t="array" ref="J6">IFERROR(_xll.FDS(D6,"FG_FCF_YIELD_NTM(0)"),(1/G6*100))</f>
        <v>6.27858271900317</v>
      </c>
      <c r="K6" s="3" cm="1">
        <f t="array" ref="K6">_xll.FDS(D6,"FMA_EVAL_EBITDA(NTMA,0,,,""PORTAGG"",""MEANR"")")</f>
        <v>8.8073538824085702</v>
      </c>
      <c r="L6" cm="1">
        <f t="array" ref="L6">_xll.FDS(D6,"FMA_EVAL_EBIT(LTMA,NOW,NOW,M,""PORTAGG"",""MEANR"")")</f>
        <v>13.4674703980945</v>
      </c>
      <c r="M6">
        <f>HLOOKUP(D6,'Index ROE'!$A$1:$V$25,25,FALSE)</f>
        <v>11.9407094450334</v>
      </c>
      <c r="N6">
        <f>VLOOKUP(A6,'LIQIDITY 2'!$A$3:$E$26,5,FALSE)</f>
        <v>6.2184889999999999</v>
      </c>
      <c r="O6" cm="1">
        <f t="array" ref="O6">IFERROR(IFERROR(_xll.FDS(B6,"IMF_IFS_RCPI_Q(0)"),_xll.FDS(B6,"IMF_IFS_RCPI_Q(-1AM)")),$D$31)</f>
        <v>4.3222060000000004</v>
      </c>
      <c r="P6">
        <f>VLOOKUP(E6,GDP_GROWTH!$B$10:$W$165,22,FALSE)</f>
        <v>3.9454348254778893</v>
      </c>
      <c r="Q6">
        <f t="shared" si="0"/>
        <v>-3.4637341329760201</v>
      </c>
      <c r="R6" s="55">
        <f t="shared" si="1"/>
        <v>6.0093719003170065E-2</v>
      </c>
      <c r="S6">
        <f t="shared" si="2"/>
        <v>5.7222204450334004</v>
      </c>
      <c r="T6">
        <f t="shared" si="3"/>
        <v>7.6185034450333999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40.9</v>
      </c>
      <c r="W6" cm="1">
        <f t="array" ref="W6">_xlfn.PERCENTRANK.EXC(_xlfn._xlws.FILTER(S$3:S$23, ISNUMBER(S$3:S$23)),S6)*100</f>
        <v>31.8</v>
      </c>
      <c r="X6" cm="1">
        <f t="array" ref="X6">(1-_xlfn.PERCENTRANK.EXC(_xlfn._xlws.FILTER(G$3:G$23, ISNUMBER(G$3:G$23)),G6))*100</f>
        <v>63.7</v>
      </c>
      <c r="Y6" cm="1">
        <f t="array" ref="Y6">(1-_xlfn.PERCENTRANK.EXC(_xlfn._xlws.FILTER(H$3:H$23, ISNUMBER(H$3:H$23)),H6))*100</f>
        <v>63.7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49.565000000000005</v>
      </c>
      <c r="AC6" cm="1">
        <f t="array" ref="AC6">_xlfn.PERCENTRANK.EXC(_xlfn._xlws.FILTER(AB$3:AB$23, ISNUMBER(AB$3:AB$23)),AB6)*100</f>
        <v>54.500000000000007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699</v>
      </c>
      <c r="F7" s="2" cm="1">
        <f t="array" ref="F7">_xll.FDS(D7,"JULIAN(FMA_DIV_YLD(NTMA,NOW,NOW,M,""PORTAGG"",""MEANR"").dates)")</f>
        <v>45378</v>
      </c>
      <c r="G7" s="4" cm="1">
        <f t="array" ref="G7">_xll.FDS(D7,"FMA_PE(LTM,0,,,""PORTAGG"",""MEANR"")")</f>
        <v>7.5715946073763103</v>
      </c>
      <c r="H7" s="4" cm="1">
        <f t="array" ref="H7">_xll.FDS(D7,"FMA_PE(NTMA,0,,,""PORTAGG"",""MEANR"")")</f>
        <v>8.4952641940433296</v>
      </c>
      <c r="I7" cm="1">
        <f t="array" ref="I7">_xll.FDS(D7,"FMA_DIV_YLD(NTMA,NOW,NOW,M,""PORTAGG"",""MEANR"")")</f>
        <v>4.9848788483647404</v>
      </c>
      <c r="J7" s="55" cm="1">
        <f t="array" ref="J7">IFERROR(_xll.FDS(D7,"FG_FCF_YIELD_NTM(0)"),(1/G7*100))</f>
        <v>13.207257544213894</v>
      </c>
      <c r="K7" s="3" cm="1">
        <f t="array" ref="K7">_xll.FDS(D7,"FMA_EVAL_EBITDA(NTMA,0,,,""PORTAGG"",""MEANR"")")</f>
        <v>4.3036850308484098</v>
      </c>
      <c r="L7" cm="1">
        <f t="array" ref="L7">_xll.FDS(D7,"FMA_EVAL_EBIT(LTMA,NOW,NOW,M,""PORTAGG"",""MEANR"")")</f>
        <v>7.5104359450565399</v>
      </c>
      <c r="M7">
        <f>HLOOKUP(D7,'Index ROE'!$A$1:$V$25,25,FALSE)</f>
        <v>12.394579327579899</v>
      </c>
      <c r="N7">
        <f>VLOOKUP(A7,'LIQIDITY 2'!$A$3:$E$26,5,FALSE)</f>
        <v>5.4268679999999998</v>
      </c>
      <c r="O7" cm="1">
        <f t="array" ref="O7">IFERROR(IFERROR(_xll.FDS(B7,"IMF_IFS_RCPI_Q(0)"),_xll.FDS(B7,"IMF_IFS_RCPI_Q(-1AM)")),$D$31)</f>
        <v>6.2023080000000004</v>
      </c>
      <c r="P7">
        <f>VLOOKUP(E7,GDP_GROWTH!$B$10:$W$165,22,FALSE)</f>
        <v>3.7030435940290873</v>
      </c>
      <c r="Q7">
        <f t="shared" si="0"/>
        <v>-0.44198915163525943</v>
      </c>
      <c r="R7" s="55">
        <f t="shared" si="1"/>
        <v>7.7803895442138939</v>
      </c>
      <c r="S7">
        <f t="shared" si="2"/>
        <v>6.9677113275798996</v>
      </c>
      <c r="T7">
        <f t="shared" si="3"/>
        <v>6.1922713275798991</v>
      </c>
      <c r="U7" cm="1">
        <f t="array" ref="U7">_xlfn.PERCENTRANK.EXC(_xlfn._xlws.FILTER(Q$3:Q$23, ISNUMBER(Q$3:Q$23)),Q7)*100</f>
        <v>50</v>
      </c>
      <c r="V7" cm="1">
        <f t="array" ref="V7">_xlfn.PERCENTRANK.EXC(_xlfn._xlws.FILTER(R$3:R$23, ISNUMBER(R$3:R$23)),R7)*100</f>
        <v>86.3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91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18.099999999999998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72.500000000000014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697</v>
      </c>
      <c r="F8" s="2" cm="1">
        <f t="array" ref="F8">_xll.FDS(D8,"JULIAN(FMA_DIV_YLD(NTMA,NOW,NOW,M,""PORTAGG"",""MEANR"").dates)")</f>
        <v>45378</v>
      </c>
      <c r="G8" s="4" cm="1">
        <f t="array" ref="G8">_xll.FDS(D8,"FMA_PE(LTM,0,,,""PORTAGG"",""MEANR"")")</f>
        <v>18.012885542426702</v>
      </c>
      <c r="H8" s="4" cm="1">
        <f t="array" ref="H8">_xll.FDS(D8,"FMA_PE(NTMA,0,,,""PORTAGG"",""MEANR"")")</f>
        <v>12.5985075762934</v>
      </c>
      <c r="I8" cm="1">
        <f t="array" ref="I8">_xll.FDS(D8,"FMA_DIV_YLD(NTMA,NOW,NOW,M,""PORTAGG"",""MEANR"")")</f>
        <v>3.4080370531751001</v>
      </c>
      <c r="J8" s="55" cm="1">
        <f t="array" ref="J8">IFERROR(_xll.FDS(D8,"FG_FCF_YIELD_NTM(0)"),(1/G8*100))</f>
        <v>8.1309237859202899</v>
      </c>
      <c r="K8" s="3" cm="1">
        <f t="array" ref="K8">_xll.FDS(D8,"FMA_EVAL_EBITDA(NTMA,0,,,""PORTAGG"",""MEANR"")")</f>
        <v>6.8640647958059002</v>
      </c>
      <c r="L8" cm="1">
        <f t="array" ref="L8">_xll.FDS(D8,"FMA_EVAL_EBIT(LTMA,NOW,NOW,M,""PORTAGG"",""MEANR"")")</f>
        <v>13.2182416085084</v>
      </c>
      <c r="M8">
        <f>HLOOKUP(D8,'Index ROE'!$A$1:$V$25,25,FALSE)</f>
        <v>12.932447367368299</v>
      </c>
      <c r="N8">
        <f>VLOOKUP(A8,'LIQIDITY 2'!$A$3:$E$26,5,FALSE)</f>
        <v>7.280532</v>
      </c>
      <c r="O8" cm="1">
        <f t="array" ref="O8">IFERROR(IFERROR(_xll.FDS(B8,"IMF_IFS_RCPI_Q(0)"),_xll.FDS(B8,"IMF_IFS_RCPI_Q(-1AM)")),$D$31)</f>
        <v>3.9030174999999998</v>
      </c>
      <c r="P8">
        <f>VLOOKUP(E8,GDP_GROWTH!$B$10:$W$165,22,FALSE)</f>
        <v>2.3642552134477857</v>
      </c>
      <c r="Q8">
        <f t="shared" si="0"/>
        <v>-3.8724949468248999</v>
      </c>
      <c r="R8" s="55">
        <f t="shared" si="1"/>
        <v>0.85039178592028986</v>
      </c>
      <c r="S8">
        <f t="shared" si="2"/>
        <v>5.6519153673682991</v>
      </c>
      <c r="T8">
        <f t="shared" si="3"/>
        <v>9.0294298673683002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22.7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50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37.055</v>
      </c>
      <c r="AC8" cm="1">
        <f t="array" ref="AC8">_xlfn.PERCENTRANK.EXC(_xlfn._xlws.FILTER(AB$3:AB$23, ISNUMBER(AB$3:AB$23)),AB8)*100</f>
        <v>27.200000000000003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672</v>
      </c>
      <c r="F9" s="2" cm="1">
        <f t="array" ref="F9">_xll.FDS(D9,"JULIAN(FMA_DIV_YLD(NTMA,NOW,NOW,M,""PORTAGG"",""MEANR"").dates)")</f>
        <v>45378</v>
      </c>
      <c r="G9" s="4" cm="1">
        <f t="array" ref="G9">_xll.FDS(D9,"FMA_PE(LTM,0,,,""PORTAGG"",""MEANR"")")</f>
        <v>17.477391953005998</v>
      </c>
      <c r="H9" s="4" cm="1">
        <f t="array" ref="H9">_xll.FDS(D9,"FMA_PE(NTMA,0,,,""PORTAGG"",""MEANR"")")</f>
        <v>13.8533942547949</v>
      </c>
      <c r="I9" cm="1">
        <f t="array" ref="I9">_xll.FDS(D9,"FMA_DIV_YLD(NTMA,NOW,NOW,M,""PORTAGG"",""MEANR"")")</f>
        <v>4.1927227958732596</v>
      </c>
      <c r="J9" s="55" cm="1">
        <f t="array" ref="J9">IFERROR(_xll.FDS(D9,"FG_FCF_YIELD_NTM(0)"),(1/G9*100))</f>
        <v>6.5447497558921102</v>
      </c>
      <c r="K9" s="3" cm="1">
        <f t="array" ref="K9">_xll.FDS(D9,"FMA_EVAL_EBITDA(NTMA,0,,,""PORTAGG"",""MEANR"")")</f>
        <v>8.7347714390153097</v>
      </c>
      <c r="L9" cm="1">
        <f t="array" ref="L9">_xll.FDS(D9,"FMA_EVAL_EBIT(LTMA,NOW,NOW,M,""PORTAGG"",""MEANR"")")</f>
        <v>17.987120935083301</v>
      </c>
      <c r="M9">
        <f>HLOOKUP(D9,'Index ROE'!$A$1:$V$25,25,FALSE)</f>
        <v>9.5588573391121194</v>
      </c>
      <c r="N9">
        <f>VLOOKUP(A9,'LIQIDITY 2'!$A$3:$E$26,5,FALSE)</f>
        <v>3.8550949999999999</v>
      </c>
      <c r="O9" cm="1">
        <f t="array" ref="O9">IFERROR(IFERROR(_xll.FDS(B9,"IMF_IFS_RCPI_Q(0)"),_xll.FDS(B9,"IMF_IFS_RCPI_Q(-1AM)")),$D$31)</f>
        <v>1.6028895000000001</v>
      </c>
      <c r="P9">
        <f>VLOOKUP(E9,GDP_GROWTH!$B$10:$W$165,22,FALSE)</f>
        <v>3.5466921531802975</v>
      </c>
      <c r="Q9">
        <f t="shared" si="0"/>
        <v>0.33762779587325964</v>
      </c>
      <c r="R9" s="55">
        <f t="shared" si="1"/>
        <v>2.6896547558921102</v>
      </c>
      <c r="S9">
        <f t="shared" si="2"/>
        <v>5.7037623391121191</v>
      </c>
      <c r="T9">
        <f t="shared" si="3"/>
        <v>7.9559678391121196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59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31.899999999999995</v>
      </c>
      <c r="Y9" cm="1">
        <f t="array" ref="Y9">(1-_xlfn.PERCENTRANK.EXC(_xlfn._xlws.FILTER(H$3:H$23, ISNUMBER(H$3:H$23)),H9))*100</f>
        <v>27.3</v>
      </c>
      <c r="Z9" cm="1">
        <f t="array" ref="Z9">_xlfn.PERCENTRANK.EXC(_xlfn._xlws.FILTER(T$3:T$23, ISNUMBER(T$3:T$23)),T9)*100</f>
        <v>31.8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38.4</v>
      </c>
      <c r="AC9" cm="1">
        <f t="array" ref="AC9">_xlfn.PERCENTRANK.EXC(_xlfn._xlws.FILTER(AB$3:AB$23, ISNUMBER(AB$3:AB$23)),AB9)*100</f>
        <v>36.299999999999997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719</v>
      </c>
      <c r="F10" s="2" cm="1">
        <f t="array" ref="F10">_xll.FDS(D10,"JULIAN(FMA_DIV_YLD(NTMA,NOW,NOW,M,""PORTAGG"",""MEANR"").dates)")</f>
        <v>45378</v>
      </c>
      <c r="G10" s="4" cm="1">
        <f t="array" ref="G10">_xll.FDS(D10,"FMA_PE(LTM,0,,,""PORTAGG"",""MEANR"")")</f>
        <v>21.720100172513298</v>
      </c>
      <c r="H10" s="4" cm="1">
        <f t="array" ref="H10">_xll.FDS(D10,"FMA_PE(NTMA,0,,,""PORTAGG"",""MEANR"")")</f>
        <v>17.3657717674709</v>
      </c>
      <c r="I10" cm="1">
        <f t="array" ref="I10">_xll.FDS(D10,"FMA_DIV_YLD(NTMA,NOW,NOW,M,""PORTAGG"",""MEANR"")")</f>
        <v>3.1038096853521902</v>
      </c>
      <c r="J10" s="55" cm="1">
        <f t="array" ref="J10">IFERROR(_xll.FDS(D10,"FG_FCF_YIELD_NTM(0)"),(1/G10*100))</f>
        <v>3.8295469783319498</v>
      </c>
      <c r="K10" s="3" cm="1">
        <f t="array" ref="K10">_xll.FDS(D10,"FMA_EVAL_EBITDA(NTMA,0,,,""PORTAGG"",""MEANR"")")</f>
        <v>9.9799277353806293</v>
      </c>
      <c r="L10" cm="1">
        <f t="array" ref="L10">_xll.FDS(D10,"FMA_EVAL_EBIT(LTMA,NOW,NOW,M,""PORTAGG"",""MEANR"")")</f>
        <v>20.3276687334853</v>
      </c>
      <c r="M10">
        <f>HLOOKUP(D10,'Index ROE'!$A$1:$V$25,25,FALSE)</f>
        <v>11.9152161134332</v>
      </c>
      <c r="N10">
        <f>VLOOKUP(A10,'LIQIDITY 2'!$A$3:$E$26,5,FALSE)</f>
        <v>1.4258</v>
      </c>
      <c r="O10" cm="1">
        <f t="array" ref="O10">IFERROR(IFERROR(_xll.FDS(B10,"IMF_IFS_RCPI_Q(0)"),_xll.FDS(B10,"IMF_IFS_RCPI_Q(-1AM)")),$D$31)</f>
        <v>3.2433991</v>
      </c>
      <c r="P10">
        <f>VLOOKUP(E10,GDP_GROWTH!$B$10:$W$165,22,FALSE)</f>
        <v>3.5195870793715778</v>
      </c>
      <c r="Q10">
        <f t="shared" si="0"/>
        <v>1.6780096853521902</v>
      </c>
      <c r="R10" s="55">
        <f t="shared" si="1"/>
        <v>2.4037469783319496</v>
      </c>
      <c r="S10">
        <f t="shared" si="2"/>
        <v>10.489416113433199</v>
      </c>
      <c r="T10">
        <f t="shared" si="3"/>
        <v>8.6718170134332002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54.500000000000007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36.299999999999997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37.510000000000005</v>
      </c>
      <c r="AC10" cm="1">
        <f t="array" ref="AC10">_xlfn.PERCENTRANK.EXC(_xlfn._xlws.FILTER(AB$3:AB$23, ISNUMBER(AB$3:AB$23)),AB10)*100</f>
        <v>31.8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677</v>
      </c>
      <c r="F11" s="2" cm="1">
        <f t="array" ref="F11">_xll.FDS(D11,"JULIAN(FMA_DIV_YLD(NTMA,NOW,NOW,M,""PORTAGG"",""MEANR"").dates)")</f>
        <v>45378</v>
      </c>
      <c r="G11" s="4" cm="1">
        <f t="array" ref="G11">_xll.FDS(D11,"FMA_PE(LTM,0,,,""PORTAGG"",""MEANR"")")</f>
        <v>13.239837976511</v>
      </c>
      <c r="H11" s="4" cm="1">
        <f t="array" ref="H11">_xll.FDS(D11,"FMA_PE(NTMA,0,,,""PORTAGG"",""MEANR"")")</f>
        <v>12.7020745851221</v>
      </c>
      <c r="I11" cm="1">
        <f t="array" ref="I11">_xll.FDS(D11,"FMA_DIV_YLD(NTMA,NOW,NOW,M,""PORTAGG"",""MEANR"")")</f>
        <v>3.9844234869187201</v>
      </c>
      <c r="J11" s="55" cm="1">
        <f t="array" ref="J11">IFERROR(_xll.FDS(D11,"FG_FCF_YIELD_NTM(0)"),(1/G11*100))</f>
        <v>7.6765303181355398</v>
      </c>
      <c r="K11" s="3" cm="1">
        <f t="array" ref="K11">_xll.FDS(D11,"FMA_EVAL_EBITDA(NTMA,0,,,""PORTAGG"",""MEANR"")")</f>
        <v>6.1963818717301997</v>
      </c>
      <c r="L11" cm="1">
        <f t="array" ref="L11">_xll.FDS(D11,"FMA_EVAL_EBIT(LTMA,NOW,NOW,M,""PORTAGG"",""MEANR"")")</f>
        <v>10.5256469747218</v>
      </c>
      <c r="M11">
        <f>HLOOKUP(D11,'Index ROE'!$A$1:$V$25,25,FALSE)</f>
        <v>13.699010068001799</v>
      </c>
      <c r="N11">
        <f>VLOOKUP(A11,'LIQIDITY 2'!$A$3:$E$26,5,FALSE)</f>
        <v>9.2680000000000007</v>
      </c>
      <c r="O11" cm="1">
        <f t="array" ref="O11">IFERROR(IFERROR(_xll.FDS(B11,"IMF_IFS_RCPI_Q(0)"),_xll.FDS(B11,"IMF_IFS_RCPI_Q(-1AM)")),$D$31)</f>
        <v>4.4145545999999998</v>
      </c>
      <c r="P11">
        <f>VLOOKUP(E11,GDP_GROWTH!$B$10:$W$165,22,FALSE)</f>
        <v>0.75528355941661962</v>
      </c>
      <c r="Q11">
        <f t="shared" si="0"/>
        <v>-5.2835765130812806</v>
      </c>
      <c r="R11" s="55">
        <f t="shared" si="1"/>
        <v>-1.5914696818644609</v>
      </c>
      <c r="S11">
        <f t="shared" si="2"/>
        <v>4.4310100680017985</v>
      </c>
      <c r="T11">
        <f t="shared" si="3"/>
        <v>9.2844554680017986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18.099999999999998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36.4</v>
      </c>
      <c r="Z11" cm="1">
        <f t="array" ref="Z11">_xlfn.PERCENTRANK.EXC(_xlfn._xlws.FILTER(T$3:T$23, ISNUMBER(T$3:T$23)),T11)*100</f>
        <v>59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34.29</v>
      </c>
      <c r="AC11" cm="1">
        <f t="array" ref="AC11">_xlfn.PERCENTRANK.EXC(_xlfn._xlws.FILTER(AB$3:AB$23, ISNUMBER(AB$3:AB$23)),AB11)*100</f>
        <v>18.099999999999998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659</v>
      </c>
      <c r="F12" s="2" cm="1">
        <f t="array" ref="F12">_xll.FDS(D12,"JULIAN(FMA_DIV_YLD(NTMA,NOW,NOW,M,""PORTAGG"",""MEANR"").dates)")</f>
        <v>45378</v>
      </c>
      <c r="G12" s="4" cm="1">
        <f t="array" ref="G12">_xll.FDS(D12,"FMA_PE(LTM,0,,,""PORTAGG"",""MEANR"")")</f>
        <v>19.153143105070399</v>
      </c>
      <c r="H12" s="4" cm="1">
        <f t="array" ref="H12">_xll.FDS(D12,"FMA_PE(NTMA,0,,,""PORTAGG"",""MEANR"")")</f>
        <v>10.7204848800286</v>
      </c>
      <c r="I12" cm="1">
        <f t="array" ref="I12">_xll.FDS(D12,"FMA_DIV_YLD(NTMA,NOW,NOW,M,""PORTAGG"",""MEANR"")")</f>
        <v>2.1511799778999001</v>
      </c>
      <c r="J12" s="55" cm="1">
        <f t="array" ref="J12">IFERROR(_xll.FDS(D12,"FG_FCF_YIELD_NTM(0)"),(1/G12*100))</f>
        <v>4.9746328324910198</v>
      </c>
      <c r="K12" s="3" cm="1">
        <f t="array" ref="K12">_xll.FDS(D12,"FMA_EVAL_EBITDA(NTMA,0,,,""PORTAGG"",""MEANR"")")</f>
        <v>6.6432007049525197</v>
      </c>
      <c r="L12" cm="1">
        <f t="array" ref="L12">_xll.FDS(D12,"FMA_EVAL_EBIT(LTMA,NOW,NOW,M,""PORTAGG"",""MEANR"")")</f>
        <v>20.320271641554498</v>
      </c>
      <c r="M12">
        <f>HLOOKUP(D12,'Index ROE'!$A$1:$V$25,25,FALSE)</f>
        <v>8.9018524262112599</v>
      </c>
      <c r="N12">
        <f>VLOOKUP(A12,'LIQIDITY 2'!$A$3:$E$26,5,FALSE)</f>
        <v>3.3752</v>
      </c>
      <c r="O12" cm="1">
        <f t="array" ref="O12">IFERROR(IFERROR(_xll.FDS(B12,"IMF_IFS_RCPI_Q(0)"),_xll.FDS(B12,"IMF_IFS_RCPI_Q(-1AM)")),$D$31)</f>
        <v>3.404687</v>
      </c>
      <c r="P12">
        <f>VLOOKUP(E12,GDP_GROWTH!$B$10:$W$165,22,FALSE)</f>
        <v>2.41003689527024</v>
      </c>
      <c r="Q12">
        <f t="shared" si="0"/>
        <v>-1.2240200221000999</v>
      </c>
      <c r="R12" s="55">
        <f t="shared" si="1"/>
        <v>1.5994328324910199</v>
      </c>
      <c r="S12">
        <f t="shared" si="2"/>
        <v>5.5266524262112604</v>
      </c>
      <c r="T12">
        <f t="shared" si="3"/>
        <v>5.4971654262112599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50</v>
      </c>
      <c r="W12" cm="1">
        <f t="array" ref="W12">_xlfn.PERCENTRANK.EXC(_xlfn._xlws.FILTER(S$3:S$23, ISNUMBER(S$3:S$23)),S12)*100</f>
        <v>18.099999999999998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50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35.68</v>
      </c>
      <c r="AC12" cm="1">
        <f t="array" ref="AC12">_xlfn.PERCENTRANK.EXC(_xlfn._xlws.FILTER(AB$3:AB$23, ISNUMBER(AB$3:AB$23)),AB12)*100</f>
        <v>22.7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602</v>
      </c>
      <c r="F13" s="2" cm="1">
        <f t="array" ref="F13">_xll.FDS(D13,"JULIAN(FMA_DIV_YLD(NTMA,NOW,NOW,M,""PORTAGG"",""MEANR"").dates)")</f>
        <v>45378</v>
      </c>
      <c r="G13" s="4" cm="1">
        <f t="array" ref="G13">_xll.FDS(D13,"FMA_PE(LTM,0,,,""PORTAGG"",""MEANR"")")</f>
        <v>7.6875753143625198</v>
      </c>
      <c r="H13" s="4" cm="1">
        <f t="array" ref="H13">_xll.FDS(D13,"FMA_PE(NTMA,0,,,""PORTAGG"",""MEANR"")")</f>
        <v>7.71709128362198</v>
      </c>
      <c r="I13" cm="1">
        <f t="array" ref="I13">_xll.FDS(D13,"FMA_DIV_YLD(NTMA,NOW,NOW,M,""PORTAGG"",""MEANR"")")</f>
        <v>6.3194865338530803</v>
      </c>
      <c r="J13" s="55" cm="1">
        <f t="array" ref="J13">IFERROR(_xll.FDS(D13,"FG_FCF_YIELD_NTM(0)"),(1/G13*100))</f>
        <v>9.8032697389650902</v>
      </c>
      <c r="K13" s="3" cm="1">
        <f t="array" ref="K13">_xll.FDS(D13,"FMA_EVAL_EBITDA(NTMA,0,,,""PORTAGG"",""MEANR"")")</f>
        <v>4.6717683892573199</v>
      </c>
      <c r="L13" cm="1">
        <f t="array" ref="L13">_xll.FDS(D13,"FMA_EVAL_EBIT(LTMA,NOW,NOW,M,""PORTAGG"",""MEANR"")")</f>
        <v>6.7697541467493396</v>
      </c>
      <c r="M13">
        <f>HLOOKUP(D13,'Index ROE'!$A$1:$V$25,25,FALSE)</f>
        <v>18.630696371272801</v>
      </c>
      <c r="N13">
        <f>VLOOKUP(A13,'LIQIDITY 2'!$A$3:$E$26,5,FALSE)</f>
        <v>11.223214</v>
      </c>
      <c r="O13" cm="1">
        <f t="array" ref="O13">IFERROR(IFERROR(_xll.FDS(B13,"IMF_IFS_RCPI_Q(0)"),_xll.FDS(B13,"IMF_IFS_RCPI_Q(-1AM)")),$D$31)</f>
        <v>4.7076507000000003</v>
      </c>
      <c r="P13">
        <f>VLOOKUP(E13,GDP_GROWTH!$B$10:$W$165,22,FALSE)</f>
        <v>0.86151944639016875</v>
      </c>
      <c r="Q13">
        <f t="shared" si="0"/>
        <v>-4.9037274661469201</v>
      </c>
      <c r="R13" s="55">
        <f t="shared" si="1"/>
        <v>-1.4199442610349102</v>
      </c>
      <c r="S13">
        <f t="shared" si="2"/>
        <v>7.4074823712728008</v>
      </c>
      <c r="T13">
        <f t="shared" si="3"/>
        <v>13.923045671272801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54.500000000000007</v>
      </c>
      <c r="X13" cm="1">
        <f t="array" ref="X13">(1-_xlfn.PERCENTRANK.EXC(_xlfn._xlws.FILTER(G$3:G$23, ISNUMBER(G$3:G$23)),G13))*100</f>
        <v>81.899999999999991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63.875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712</v>
      </c>
      <c r="F14" s="2" cm="1">
        <f t="array" ref="F14">_xll.FDS(D14,"JULIAN(FMA_DIV_YLD(NTMA,NOW,NOW,M,""PORTAGG"",""MEANR"").dates)")</f>
        <v>45378</v>
      </c>
      <c r="G14" s="4" cm="1">
        <f t="array" ref="G14">_xll.FDS(D14,"FMA_PE(LTM,0,,,""PORTAGG"",""MEANR"")")</f>
        <v>10.521360932489101</v>
      </c>
      <c r="H14" s="4" cm="1">
        <f t="array" ref="H14">_xll.FDS(D14,"FMA_PE(NTMA,0,,,""PORTAGG"",""MEANR"")")</f>
        <v>9.3427594885207697</v>
      </c>
      <c r="I14" cm="1">
        <f t="array" ref="I14">_xll.FDS(D14,"FMA_DIV_YLD(NTMA,NOW,NOW,M,""PORTAGG"",""MEANR"")")</f>
        <v>4.2228307823813296</v>
      </c>
      <c r="J14" s="55" cm="1">
        <f t="array" ref="J14">IFERROR(_xll.FDS(D14,"FG_FCF_YIELD_NTM(0)"),(1/G14*100))</f>
        <v>6.1179539567223804</v>
      </c>
      <c r="K14" s="3" cm="1">
        <f t="array" ref="K14">_xll.FDS(D14,"FMA_EVAL_EBITDA(NTMA,0,,,""PORTAGG"",""MEANR"")")</f>
        <v>7.5648987352910897</v>
      </c>
      <c r="L14" cm="1">
        <f t="array" ref="L14">_xll.FDS(D14,"FMA_EVAL_EBIT(LTMA,NOW,NOW,M,""PORTAGG"",""MEANR"")")</f>
        <v>12.2705177191178</v>
      </c>
      <c r="M14">
        <f>HLOOKUP(D14,'Index ROE'!$A$1:$V$25,25,FALSE)</f>
        <v>14.5722752976358</v>
      </c>
      <c r="N14">
        <f>VLOOKUP(A14,'LIQIDITY 2'!$A$3:$E$26,5,FALSE)</f>
        <v>12.265006</v>
      </c>
      <c r="O14" cm="1">
        <f t="array" ref="O14">IFERROR(IFERROR(_xll.FDS(B14,"IMF_IFS_RCPI_Q(0)"),_xll.FDS(B14,"IMF_IFS_RCPI_Q(-1AM)")),$D$31)</f>
        <v>5.6333609999999998</v>
      </c>
      <c r="P14">
        <f>VLOOKUP(E14,GDP_GROWTH!$B$10:$W$165,22,FALSE)</f>
        <v>2.0053433544621524</v>
      </c>
      <c r="Q14">
        <f t="shared" si="0"/>
        <v>-8.04217521761867</v>
      </c>
      <c r="R14" s="55">
        <f t="shared" si="1"/>
        <v>-6.1470520432776192</v>
      </c>
      <c r="S14">
        <f t="shared" si="2"/>
        <v>2.3072692976358002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72.8</v>
      </c>
      <c r="Y14" cm="1">
        <f t="array" ref="Y14">(1-_xlfn.PERCENTRANK.EXC(_xlfn._xlws.FILTER(H$3:H$23, ISNUMBER(H$3:H$23)),H14))*100</f>
        <v>68.199999999999989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43.389999999999993</v>
      </c>
      <c r="AC14" cm="1">
        <f t="array" ref="AC14">_xlfn.PERCENTRANK.EXC(_xlfn._xlws.FILTER(AB$3:AB$23, ISNUMBER(AB$3:AB$23)),AB14)*100</f>
        <v>50</v>
      </c>
    </row>
    <row r="15" spans="1:29" x14ac:dyDescent="0.35">
      <c r="A15" t="s">
        <v>28</v>
      </c>
      <c r="B15" t="s">
        <v>497</v>
      </c>
      <c r="C15" t="s">
        <v>443</v>
      </c>
      <c r="D15" t="s">
        <v>28</v>
      </c>
      <c r="E15" t="s">
        <v>639</v>
      </c>
      <c r="F15" s="2" cm="1">
        <f t="array" ref="F15">_xll.FDS(D15,"JULIAN(FMA_DIV_YLD(NTMA,NOW,NOW,M,""PORTAGG"",""MEANR"").dates)")</f>
        <v>45378</v>
      </c>
      <c r="G15" s="4" cm="1">
        <f t="array" ref="G15">_xll.FDS(D15,"FMA_PE(LTM,0,,,""PORTAGG"",""MEANR"")")</f>
        <v>7.58434384539449</v>
      </c>
      <c r="H15" s="4" cm="1">
        <f t="array" ref="H15">_xll.FDS(D15,"FMA_PE(NTMA,0,,,""PORTAGG"",""MEANR"")")</f>
        <v>6.98223118433169</v>
      </c>
      <c r="I15" cm="1">
        <f t="array" ref="I15">_xll.FDS(D15,"FMA_DIV_YLD(NTMA,NOW,NOW,M,""PORTAGG"",""MEANR"")")</f>
        <v>5.1487735012699201</v>
      </c>
      <c r="J15" s="55" cm="1">
        <f t="array" ref="J15">IFERROR(_xll.FDS(D15,"FG_FCF_YIELD_NTM(0)"),(1/G15*100))</f>
        <v>13.185056220878474</v>
      </c>
      <c r="K15" s="3" cm="1">
        <f t="array" ref="K15">_xll.FDS(D15,"FMA_EVAL_EBITDA(NTMA,0,,,""PORTAGG"",""MEANR"")")</f>
        <v>5.18378144373703</v>
      </c>
      <c r="L15" cm="1">
        <f t="array" ref="L15">_xll.FDS(D15,"FMA_EVAL_EBIT(LTMA,NOW,NOW,M,""PORTAGG"",""MEANR"")")</f>
        <v>7.2185759329487098</v>
      </c>
      <c r="M15">
        <f>HLOOKUP(D15,'Index ROE'!$A$1:$V$25,25,FALSE)</f>
        <v>13.1253657894167</v>
      </c>
      <c r="N15">
        <f>VLOOKUP(A15,'LIQIDITY 2'!$A$3:$E$26,5,FALSE)</f>
        <v>3.3769999999999998</v>
      </c>
      <c r="O15" cm="1">
        <f t="array" ref="O15">IFERROR(IFERROR(_xll.FDS(B15,"IMF_IFS_RCPI_Q(0)"),_xll.FDS(B15,"IMF_IFS_RCPI_Q(-1AM)")),$D$31)</f>
        <v>3.3094649999999999</v>
      </c>
      <c r="P15">
        <f>VLOOKUP(E15,GDP_GROWTH!$B$10:$W$165,22,FALSE)</f>
        <v>0.85736345187500396</v>
      </c>
      <c r="Q15">
        <f t="shared" si="0"/>
        <v>1.7717735012699203</v>
      </c>
      <c r="R15" s="55">
        <f t="shared" si="1"/>
        <v>9.8080562208784734</v>
      </c>
      <c r="S15">
        <f t="shared" si="2"/>
        <v>9.7483657894166988</v>
      </c>
      <c r="T15">
        <f t="shared" si="3"/>
        <v>9.8159007894167001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86.3</v>
      </c>
      <c r="X15" cm="1">
        <f t="array" ref="X15">(1-_xlfn.PERCENTRANK.EXC(_xlfn._xlws.FILTER(G$3:G$23, ISNUMBER(G$3:G$23)),G15))*100</f>
        <v>86.4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63.6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87.734999999999999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649</v>
      </c>
      <c r="F16" s="2" cm="1">
        <f t="array" ref="F16">_xll.FDS(D16,"JULIAN(FMA_DIV_YLD(NTMA,NOW,NOW,M,""PORTAGG"",""MEANR"").dates)")</f>
        <v>45378</v>
      </c>
      <c r="G16" s="4" cm="1">
        <f t="array" ref="G16">_xll.FDS(D16,"FMA_PE(LTM,0,,,""PORTAGG"",""MEANR"")")</f>
        <v>24.9482301189216</v>
      </c>
      <c r="H16" s="4" cm="1">
        <f t="array" ref="H16">_xll.FDS(D16,"FMA_PE(NTMA,0,,,""PORTAGG"",""MEANR"")")</f>
        <v>22.227008092633302</v>
      </c>
      <c r="I16" cm="1">
        <f t="array" ref="I16">_xll.FDS(D16,"FMA_DIV_YLD(NTMA,NOW,NOW,M,""PORTAGG"",""MEANR"")")</f>
        <v>1.3572161668398199</v>
      </c>
      <c r="J16" s="55" cm="1">
        <f t="array" ref="J16">IFERROR(_xll.FDS(D16,"FG_FCF_YIELD_NTM(0)"),(1/G16*100))</f>
        <v>2.92964238677536</v>
      </c>
      <c r="K16" s="3" cm="1">
        <f t="array" ref="K16">_xll.FDS(D16,"FMA_EVAL_EBITDA(NTMA,0,,,""PORTAGG"",""MEANR"")")</f>
        <v>14.786718255056901</v>
      </c>
      <c r="L16" cm="1">
        <f t="array" ref="L16">_xll.FDS(D16,"FMA_EVAL_EBIT(LTMA,NOW,NOW,M,""PORTAGG"",""MEANR"")")</f>
        <v>22.864354946945799</v>
      </c>
      <c r="M16">
        <f>HLOOKUP(D16,'Index ROE'!$A$1:$V$25,25,FALSE)</f>
        <v>16.071380411122401</v>
      </c>
      <c r="N16">
        <f>VLOOKUP(A16,'LIQIDITY 2'!$A$3:$E$26,5,FALSE)</f>
        <v>7.0449999999999999</v>
      </c>
      <c r="O16" cm="1">
        <f t="array" ref="O16">IFERROR(IFERROR(_xll.FDS(B16,"IMF_IFS_RCPI_Q(0)"),_xll.FDS(B16,"IMF_IFS_RCPI_Q(-1AM)")),$D$31)</f>
        <v>5.3696327000000004</v>
      </c>
      <c r="P16">
        <f>VLOOKUP(E16,GDP_GROWTH!$B$10:$W$165,22,FALSE)</f>
        <v>4.5925545086595072</v>
      </c>
      <c r="Q16">
        <f t="shared" si="0"/>
        <v>-5.6877838331601804</v>
      </c>
      <c r="R16" s="55">
        <f t="shared" si="1"/>
        <v>-4.1153576132246403</v>
      </c>
      <c r="S16">
        <f t="shared" si="2"/>
        <v>9.0263804111224015</v>
      </c>
      <c r="T16">
        <f t="shared" si="3"/>
        <v>10.701747711122401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13.600000000000001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21.370000000000005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614</v>
      </c>
      <c r="F17" s="2" cm="1">
        <f t="array" ref="F17">_xll.FDS(D17,"JULIAN(FMA_DIV_YLD(NTMA,NOW,NOW,M,""PORTAGG"",""MEANR"").dates)")</f>
        <v>45378</v>
      </c>
      <c r="G17" s="4" cm="1">
        <f t="array" ref="G17">_xll.FDS(D17,"FMA_PE(LTM,0,,,""PORTAGG"",""MEANR"")")</f>
        <v>12.541296725993099</v>
      </c>
      <c r="H17" s="4" cm="1">
        <f t="array" ref="H17">_xll.FDS(D17,"FMA_PE(NTMA,0,,,""PORTAGG"",""MEANR"")")</f>
        <v>9.1705485001413702</v>
      </c>
      <c r="I17" cm="1">
        <f t="array" ref="I17">_xll.FDS(D17,"FMA_DIV_YLD(NTMA,NOW,NOW,M,""PORTAGG"",""MEANR"")")</f>
        <v>3.0231999234459899</v>
      </c>
      <c r="J17" s="55" cm="1">
        <f t="array" ref="J17">IFERROR(_xll.FDS(D17,"FG_FCF_YIELD_NTM(0)"),(1/G17*100))</f>
        <v>7.2564609470393702</v>
      </c>
      <c r="K17" s="3" cm="1">
        <f t="array" ref="K17">_xll.FDS(D17,"FMA_EVAL_EBITDA(NTMA,0,,,""PORTAGG"",""MEANR"")")</f>
        <v>8.0237426066015605</v>
      </c>
      <c r="L17" cm="1">
        <f t="array" ref="L17">_xll.FDS(D17,"FMA_EVAL_EBIT(LTMA,NOW,NOW,M,""PORTAGG"",""MEANR"")")</f>
        <v>13.3976748801486</v>
      </c>
      <c r="M17">
        <f>HLOOKUP(D17,'Index ROE'!$A$1:$V$25,25,FALSE)</f>
        <v>11.5584756886064</v>
      </c>
      <c r="N17">
        <f>VLOOKUP(A17,'LIQIDITY 2'!$A$3:$E$26,5,FALSE)</f>
        <v>2.353834</v>
      </c>
      <c r="O17" cm="1">
        <f t="array" ref="O17">IFERROR(IFERROR(_xll.FDS(B17,"IMF_IFS_RCPI_Q(0)"),_xll.FDS(B17,"IMF_IFS_RCPI_Q(-1AM)")),$D$31)</f>
        <v>-0.32258100000000001</v>
      </c>
      <c r="P17">
        <f>VLOOKUP(E17,GDP_GROWTH!$B$10:$W$165,22,FALSE)</f>
        <v>5.6866931054303738</v>
      </c>
      <c r="Q17">
        <f t="shared" si="0"/>
        <v>0.66936592344598989</v>
      </c>
      <c r="R17" s="55">
        <f t="shared" si="1"/>
        <v>4.9026269470393702</v>
      </c>
      <c r="S17">
        <f t="shared" si="2"/>
        <v>9.2046416886064009</v>
      </c>
      <c r="T17">
        <f t="shared" si="3"/>
        <v>11.8810566886064</v>
      </c>
      <c r="U17" cm="1">
        <f t="array" ref="U17">_xlfn.PERCENTRANK.EXC(_xlfn._xlws.FILTER(Q$3:Q$23, ISNUMBER(Q$3:Q$23)),Q17)*100</f>
        <v>68.100000000000009</v>
      </c>
      <c r="V17" cm="1">
        <f t="array" ref="V17">_xlfn.PERCENTRANK.EXC(_xlfn._xlws.FILTER(R$3:R$23, ISNUMBER(R$3:R$23)),R17)*100</f>
        <v>81.8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54.6</v>
      </c>
      <c r="Y17" cm="1">
        <f t="array" ref="Y17">(1-_xlfn.PERCENTRANK.EXC(_xlfn._xlws.FILTER(H$3:H$23, ISNUMBER(H$3:H$23)),H17))*100</f>
        <v>72.8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72.054999999999993</v>
      </c>
      <c r="AC17" cm="1">
        <f t="array" ref="AC17">_xlfn.PERCENTRANK.EXC(_xlfn._xlws.FILTER(AB$3:AB$23, ISNUMBER(AB$3:AB$23)),AB17)*100</f>
        <v>81.8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701</v>
      </c>
      <c r="F18" s="2" cm="1">
        <f t="array" ref="F18">_xll.FDS(D18,"JULIAN(FMA_DIV_YLD(NTMA,NOW,NOW,M,""PORTAGG"",""MEANR"").dates)")</f>
        <v>45378</v>
      </c>
      <c r="G18" s="4" cm="1">
        <f t="array" ref="G18">_xll.FDS(D18,"FMA_PE(LTM,0,,,""PORTAGG"",""MEANR"")")</f>
        <v>11.53486425469</v>
      </c>
      <c r="H18" s="4" cm="1">
        <f t="array" ref="H18">_xll.FDS(D18,"FMA_PE(NTMA,0,,,""PORTAGG"",""MEANR"")")</f>
        <v>10.208071708717799</v>
      </c>
      <c r="I18" cm="1">
        <f t="array" ref="I18">_xll.FDS(D18,"FMA_DIV_YLD(NTMA,NOW,NOW,M,""PORTAGG"",""MEANR"")")</f>
        <v>4.9933211905455703</v>
      </c>
      <c r="J18" s="55" cm="1">
        <f t="array" ref="J18">IFERROR(_xll.FDS(D18,"FG_FCF_YIELD_NTM(0)"),(1/G18*100))</f>
        <v>8.6693694691153951</v>
      </c>
      <c r="K18" s="3" cm="1">
        <f t="array" ref="K18">_xll.FDS(D18,"FMA_EVAL_EBITDA(NTMA,0,,,""PORTAGG"",""MEANR"")")</f>
        <v>8.9754413547493002</v>
      </c>
      <c r="L18" cm="1">
        <f t="array" ref="L18">_xll.FDS(D18,"FMA_EVAL_EBIT(LTMA,NOW,NOW,M,""PORTAGG"",""MEANR"")")</f>
        <v>15.611731543461</v>
      </c>
      <c r="M18">
        <f>HLOOKUP(D18,'Index ROE'!$A$1:$V$25,25,FALSE)</f>
        <v>12.1192289718939</v>
      </c>
      <c r="N18">
        <f>VLOOKUP(A18,'LIQIDITY 2'!$A$3:$E$26,5,FALSE)</f>
        <v>4.2008000000000001</v>
      </c>
      <c r="O18" cm="1">
        <f t="array" ref="O18">IFERROR(IFERROR(_xll.FDS(B18,"IMF_IFS_RCPI_Q(0)"),_xll.FDS(B18,"IMF_IFS_RCPI_Q(-1AM)")),$D$31)</f>
        <v>3.2433991</v>
      </c>
      <c r="P18">
        <f>VLOOKUP(E18,GDP_GROWTH!$B$10:$W$165,22,FALSE)</f>
        <v>1.453731693851934</v>
      </c>
      <c r="Q18">
        <f t="shared" si="0"/>
        <v>0.79252119054557024</v>
      </c>
      <c r="R18" s="55">
        <f t="shared" si="1"/>
        <v>4.468569469115395</v>
      </c>
      <c r="S18">
        <f t="shared" si="2"/>
        <v>7.9184289718939</v>
      </c>
      <c r="T18">
        <f t="shared" si="3"/>
        <v>8.8758298718939006</v>
      </c>
      <c r="U18" cm="1">
        <f t="array" ref="U18">_xlfn.PERCENTRANK.EXC(_xlfn._xlws.FILTER(Q$3:Q$23, ISNUMBER(Q$3:Q$23)),Q18)*100</f>
        <v>72.7</v>
      </c>
      <c r="V18" cm="1">
        <f t="array" ref="V18">_xlfn.PERCENTRANK.EXC(_xlfn._xlws.FILTER(R$3:R$23, ISNUMBER(R$3:R$23)),R18)*100</f>
        <v>72.7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59.099999999999994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60.224999999999994</v>
      </c>
      <c r="AC18" cm="1">
        <f t="array" ref="AC18">_xlfn.PERCENTRANK.EXC(_xlfn._xlws.FILTER(AB$3:AB$23, ISNUMBER(AB$3:AB$23)),AB18)*100</f>
        <v>63.6</v>
      </c>
    </row>
    <row r="19" spans="1:29" x14ac:dyDescent="0.35">
      <c r="A19" t="s">
        <v>756</v>
      </c>
      <c r="B19" t="s">
        <v>221</v>
      </c>
      <c r="C19" t="s">
        <v>757</v>
      </c>
      <c r="D19" t="s">
        <v>756</v>
      </c>
      <c r="E19" t="s">
        <v>722</v>
      </c>
      <c r="F19" s="2" cm="1">
        <f t="array" ref="F19">_xll.FDS(D19,"JULIAN(FMA_DIV_YLD(NTMA,NOW,NOW,M,""PORTAGG"",""MEANR"").dates)")</f>
        <v>45380</v>
      </c>
      <c r="G19" s="4" cm="1">
        <f t="array" ref="G19">_xll.FDS(D19,"FMA_PE(LTM,0,,,""PORTAGG"",""MEANR"")")</f>
        <v>16.9629223645405</v>
      </c>
      <c r="H19" s="4" cm="1">
        <f t="array" ref="H19">_xll.FDS(D19,"FMA_PE(NTMA,0,,,""PORTAGG"",""MEANR"")")</f>
        <v>14.2373744687768</v>
      </c>
      <c r="I19" cm="1">
        <f t="array" ref="I19">_xll.FDS(D19,"FMA_DIV_YLD(NTMA,NOW,NOW,M,""PORTAGG"",""MEANR"")")</f>
        <v>3.51163976382339</v>
      </c>
      <c r="J19" s="55" cm="1">
        <f t="array" ref="J19">IFERROR(_xll.FDS(D19,"FG_FCF_YIELD_NTM(0)"),(1/G19*100))</f>
        <v>5.58289295187019</v>
      </c>
      <c r="K19" s="3" cm="1">
        <f t="array" ref="K19">_xll.FDS(D19,"FMA_EVAL_EBITDA(NTMA,0,,,""PORTAGG"",""MEANR"")")</f>
        <v>9.5947974927415292</v>
      </c>
      <c r="L19" cm="1">
        <f t="array" ref="L19">_xll.FDS(D19,"FMA_EVAL_EBIT(LTMA,NOW,NOW,M,""PORTAGG"",""MEANR"")")</f>
        <v>19.017680362869399</v>
      </c>
      <c r="M19">
        <f>HLOOKUP(D19,'Index ROE'!$A$1:$V$25,25,FALSE)</f>
        <v>9.3487636742898204</v>
      </c>
      <c r="N19">
        <f>VLOOKUP(A19,'LIQIDITY 2'!$A$3:$E$26,5,FALSE)</f>
        <v>2.519711</v>
      </c>
      <c r="O19" cm="1">
        <f t="array" ref="O19">IFERROR(IFERROR(_xll.FDS(B19,"IMF_IFS_RCPI_Q(0)"),_xll.FDS(B19,"IMF_IFS_RCPI_Q(-1AM)")),$D$31)</f>
        <v>3.2433991</v>
      </c>
      <c r="P19">
        <f>VLOOKUP(E19,GDP_GROWTH!$B$10:$W$165,22,FALSE)</f>
        <v>1.3158022817511328</v>
      </c>
      <c r="Q19">
        <f t="shared" si="0"/>
        <v>0.99192876382339001</v>
      </c>
      <c r="R19" s="55">
        <f t="shared" si="1"/>
        <v>3.0631819518701899</v>
      </c>
      <c r="S19">
        <f t="shared" si="2"/>
        <v>6.8290526742898203</v>
      </c>
      <c r="T19">
        <f t="shared" si="3"/>
        <v>6.1053645742898208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63.6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13.600000000000001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40.010000000000005</v>
      </c>
      <c r="AC19" cm="1">
        <f t="array" ref="AC19">_xlfn.PERCENTRANK.EXC(_xlfn._xlws.FILTER(AB$3:AB$23, ISNUMBER(AB$3:AB$23)),AB19)*100</f>
        <v>40.9</v>
      </c>
    </row>
    <row r="20" spans="1:29" x14ac:dyDescent="0.35">
      <c r="A20" t="s">
        <v>25</v>
      </c>
      <c r="B20" t="s">
        <v>279</v>
      </c>
      <c r="C20" t="s">
        <v>445</v>
      </c>
      <c r="D20" t="s">
        <v>25</v>
      </c>
      <c r="E20" t="s">
        <v>726</v>
      </c>
      <c r="F20" s="2" cm="1">
        <f t="array" ref="F20">_xll.FDS(D20,"JULIAN(FMA_DIV_YLD(NTMA,NOW,NOW,M,""PORTAGG"",""MEANR"").dates)")</f>
        <v>45378</v>
      </c>
      <c r="G20" s="4" cm="1">
        <f t="array" ref="G20">_xll.FDS(D20,"FMA_PE(LTM,0,,,""PORTAGG"",""MEANR"")")</f>
        <v>6.4862809519460498</v>
      </c>
      <c r="H20" s="4" cm="1">
        <f t="array" ref="H20">_xll.FDS(D20,"FMA_PE(NTMA,0,,,""PORTAGG"",""MEANR"")")</f>
        <v>4.9392718118634198</v>
      </c>
      <c r="I20" cm="1">
        <f t="array" ref="I20">_xll.FDS(D20,"FMA_DIV_YLD(NTMA,NOW,NOW,M,""PORTAGG"",""MEANR"")")</f>
        <v>4.3964299404235501</v>
      </c>
      <c r="J20" s="55" cm="1">
        <f t="array" ref="J20">IFERROR(_xll.FDS(D20,"FG_FCF_YIELD_NTM(0)"),(1/G20*100))</f>
        <v>12.335073733692401</v>
      </c>
      <c r="K20" s="3" cm="1">
        <f t="array" ref="K20">_xll.FDS(D20,"FMA_EVAL_EBITDA(NTMA,0,,,""PORTAGG"",""MEANR"")")</f>
        <v>4.3423331838049597</v>
      </c>
      <c r="L20" cm="1">
        <f t="array" ref="L20">_xll.FDS(D20,"FMA_EVAL_EBIT(LTMA,NOW,NOW,M,""PORTAGG"",""MEANR"")")</f>
        <v>7.0166049723450197</v>
      </c>
      <c r="M20">
        <f>HLOOKUP(D20,'Index ROE'!$A$1:$V$25,25,FALSE)</f>
        <v>25.846009422427699</v>
      </c>
      <c r="N20">
        <f>VLOOKUP(A20,'LIQIDITY 2'!$A$3:$E$26,5,FALSE)</f>
        <v>23.570269</v>
      </c>
      <c r="O20" cm="1">
        <f t="array" ref="O20">IFERROR(IFERROR(_xll.FDS(B20,"IMF_IFS_RCPI_Q(0)"),_xll.FDS(B20,"IMF_IFS_RCPI_Q(-1AM)")),$D$31)</f>
        <v>62.724220000000003</v>
      </c>
      <c r="P20">
        <f>VLOOKUP(E20,GDP_GROWTH!$B$10:$W$165,22,FALSE)</f>
        <v>4.8494927539907469</v>
      </c>
      <c r="Q20">
        <f t="shared" si="0"/>
        <v>-19.173839059576451</v>
      </c>
      <c r="R20" s="55">
        <f t="shared" si="1"/>
        <v>-11.235195266307599</v>
      </c>
      <c r="S20">
        <f t="shared" si="2"/>
        <v>2.2757404224276989</v>
      </c>
      <c r="T20">
        <f t="shared" si="3"/>
        <v>-36.878210577572304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95.5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50.000000000000007</v>
      </c>
      <c r="AC20" cm="1">
        <f t="array" ref="AC20">_xlfn.PERCENTRANK.EXC(_xlfn._xlws.FILTER(AB$3:AB$23, ISNUMBER(AB$3:AB$23)),AB20)*100</f>
        <v>59</v>
      </c>
    </row>
    <row r="21" spans="1:29" x14ac:dyDescent="0.35">
      <c r="A21" t="s">
        <v>34</v>
      </c>
      <c r="B21" t="s">
        <v>373</v>
      </c>
      <c r="C21" t="s">
        <v>446</v>
      </c>
      <c r="D21" t="s">
        <v>34</v>
      </c>
      <c r="E21" t="s">
        <v>730</v>
      </c>
      <c r="F21" s="2" cm="1">
        <f t="array" ref="F21">_xll.FDS(D21,"JULIAN(FMA_DIV_YLD(NTMA,NOW,NOW,M,""PORTAGG"",""MEANR"").dates)")</f>
        <v>45378</v>
      </c>
      <c r="G21" s="4" cm="1">
        <f t="array" ref="G21">_xll.FDS(D21,"FMA_PE(LTM,0,,,""PORTAGG"",""MEANR"")")</f>
        <v>10.5779899061815</v>
      </c>
      <c r="H21" s="4" cm="1">
        <f t="array" ref="H21">_xll.FDS(D21,"FMA_PE(NTMA,0,,,""PORTAGG"",""MEANR"")")</f>
        <v>9.5807390038195592</v>
      </c>
      <c r="I21" cm="1">
        <f t="array" ref="I21">_xll.FDS(D21,"FMA_DIV_YLD(NTMA,NOW,NOW,M,""PORTAGG"",""MEANR"")")</f>
        <v>5.3325968379740596</v>
      </c>
      <c r="J21" s="55" cm="1">
        <f t="array" ref="J21">IFERROR(_xll.FDS(D21,"FG_FCF_YIELD_NTM(0)"),(1/G21*100))</f>
        <v>8.9835931834836291</v>
      </c>
      <c r="K21" s="3" cm="1">
        <f t="array" ref="K21">_xll.FDS(D21,"FMA_EVAL_EBITDA(NTMA,0,,,""PORTAGG"",""MEANR"")")</f>
        <v>6.8499500972696898</v>
      </c>
      <c r="L21" cm="1">
        <f t="array" ref="L21">_xll.FDS(D21,"FMA_EVAL_EBIT(LTMA,NOW,NOW,M,""PORTAGG"",""MEANR"")")</f>
        <v>10.2768703717483</v>
      </c>
      <c r="M21">
        <f>HLOOKUP(D21,'Index ROE'!$A$1:$V$25,25,FALSE)</f>
        <v>13.225118228357401</v>
      </c>
      <c r="N21">
        <f>VLOOKUP(A21,'LIQIDITY 2'!$A$3:$E$26,5,FALSE)</f>
        <v>4.2008000000000001</v>
      </c>
      <c r="O21" cm="1">
        <f t="array" ref="O21">IFERROR(IFERROR(_xll.FDS(B21,"IMF_IFS_RCPI_Q(0)"),_xll.FDS(B21,"IMF_IFS_RCPI_Q(-1AM)")),$D$31)</f>
        <v>3.2433991</v>
      </c>
      <c r="P21">
        <f>VLOOKUP(E21,GDP_GROWTH!$B$10:$W$165,22,FALSE)</f>
        <v>2.4407957064008778</v>
      </c>
      <c r="Q21">
        <f t="shared" si="0"/>
        <v>1.1317968379740595</v>
      </c>
      <c r="R21" s="55">
        <f t="shared" si="1"/>
        <v>4.782793183483629</v>
      </c>
      <c r="S21">
        <f t="shared" si="2"/>
        <v>9.0243182283574015</v>
      </c>
      <c r="T21">
        <f t="shared" si="3"/>
        <v>9.9817191283574012</v>
      </c>
      <c r="U21" cm="1">
        <f t="array" ref="U21">_xlfn.PERCENTRANK.EXC(_xlfn._xlws.FILTER(Q$3:Q$23, ISNUMBER(Q$3:Q$23)),Q21)*100</f>
        <v>81.8</v>
      </c>
      <c r="V21" cm="1">
        <f t="array" ref="V21">_xlfn.PERCENTRANK.EXC(_xlfn._xlws.FILTER(R$3:R$23, ISNUMBER(R$3:R$23)),R21)*100</f>
        <v>77.2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68.199999999999989</v>
      </c>
      <c r="Y21" cm="1">
        <f t="array" ref="Y21">(1-_xlfn.PERCENTRANK.EXC(_xlfn._xlws.FILTER(H$3:H$23, ISNUMBER(H$3:H$23)),H21))*100</f>
        <v>59.099999999999994</v>
      </c>
      <c r="Z21" cm="1">
        <f t="array" ref="Z21">_xlfn.PERCENTRANK.EXC(_xlfn._xlws.FILTER(T$3:T$23, ISNUMBER(T$3:T$23)),T21)*100</f>
        <v>68.100000000000009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68.834999999999994</v>
      </c>
      <c r="AC21" cm="1">
        <f t="array" ref="AC21">_xlfn.PERCENTRANK.EXC(_xlfn._xlws.FILTER(AB$3:AB$23, ISNUMBER(AB$3:AB$23)),AB21)*100</f>
        <v>77.2</v>
      </c>
    </row>
    <row r="22" spans="1:29" x14ac:dyDescent="0.35">
      <c r="A22" t="s">
        <v>37</v>
      </c>
      <c r="B22" t="s">
        <v>224</v>
      </c>
      <c r="C22" t="s">
        <v>447</v>
      </c>
      <c r="D22" t="s">
        <v>37</v>
      </c>
      <c r="E22" t="s">
        <v>735</v>
      </c>
      <c r="F22" s="2" cm="1">
        <f t="array" ref="F22">_xll.FDS(D22,"JULIAN(FMA_DIV_YLD(NTMA,NOW,NOW,M,""PORTAGG"",""MEANR"").dates)")</f>
        <v>45378</v>
      </c>
      <c r="G22" s="4" cm="1">
        <f t="array" ref="G22">_xll.FDS(D22,"FMA_PE(LTM,0,,,""PORTAGG"",""MEANR"")")</f>
        <v>20.998011217310701</v>
      </c>
      <c r="H22" s="4" cm="1">
        <f t="array" ref="H22">_xll.FDS(D22,"FMA_PE(NTMA,0,,,""PORTAGG"",""MEANR"")")</f>
        <v>17.006284635208299</v>
      </c>
      <c r="I22" cm="1">
        <f t="array" ref="I22">_xll.FDS(D22,"FMA_DIV_YLD(NTMA,NOW,NOW,M,""PORTAGG"",""MEANR"")")</f>
        <v>2.2046879934115702</v>
      </c>
      <c r="J22" s="55" cm="1">
        <f t="array" ref="J22">IFERROR(_xll.FDS(D22,"FG_FCF_YIELD_NTM(0)"),(1/G22*100))</f>
        <v>1.3497962106249199</v>
      </c>
      <c r="K22" s="3" cm="1">
        <f t="array" ref="K22">_xll.FDS(D22,"FMA_EVAL_EBITDA(NTMA,0,,,""PORTAGG"",""MEANR"")")</f>
        <v>10.3187539510575</v>
      </c>
      <c r="L22" cm="1">
        <f t="array" ref="L22">_xll.FDS(D22,"FMA_EVAL_EBIT(LTMA,NOW,NOW,M,""PORTAGG"",""MEANR"")")</f>
        <v>19.377639170224001</v>
      </c>
      <c r="M22">
        <f>HLOOKUP(D22,'Index ROE'!$A$1:$V$25,25,FALSE)</f>
        <v>10.732551346519401</v>
      </c>
      <c r="N22">
        <f>VLOOKUP(A22,'LIQIDITY 2'!$A$3:$E$26,5,FALSE)</f>
        <v>2.5588807999999998</v>
      </c>
      <c r="O22" cm="1">
        <f t="array" ref="O22">IFERROR(IFERROR(_xll.FDS(B22,"IMF_IFS_RCPI_Q(0)"),_xll.FDS(B22,"IMF_IFS_RCPI_Q(-1AM)")),$D$31)</f>
        <v>3.5401577999999998</v>
      </c>
      <c r="P22">
        <f>VLOOKUP(E22,GDP_GROWTH!$B$10:$W$165,22,FALSE)</f>
        <v>8.3599457036252378</v>
      </c>
      <c r="Q22">
        <f t="shared" si="0"/>
        <v>-0.35419280658842967</v>
      </c>
      <c r="R22" s="55">
        <f t="shared" si="1"/>
        <v>-1.2090845893750799</v>
      </c>
      <c r="S22">
        <f t="shared" si="2"/>
        <v>8.1736705465193999</v>
      </c>
      <c r="T22">
        <f t="shared" si="3"/>
        <v>7.1923935465194013</v>
      </c>
      <c r="U22" cm="1">
        <f t="array" ref="U22">_xlfn.PERCENTRANK.EXC(_xlfn._xlws.FILTER(Q$3:Q$23, ISNUMBER(Q$3:Q$23)),Q22)*100</f>
        <v>54.500000000000007</v>
      </c>
      <c r="V22" cm="1">
        <f t="array" ref="V22">_xlfn.PERCENTRANK.EXC(_xlfn._xlws.FILTER(R$3:R$23, ISNUMBER(R$3:R$23)),R22)*100</f>
        <v>27.200000000000003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18.200000000000006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22.7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27.255000000000003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448</v>
      </c>
      <c r="D23" t="s">
        <v>36</v>
      </c>
      <c r="E23" t="s">
        <v>705</v>
      </c>
      <c r="F23" s="2" cm="1">
        <f t="array" ref="F23">_xll.FDS(D23,"JULIAN(FMA_DIV_YLD(NTMA,NOW,NOW,M,""PORTAGG"",""MEANR"").dates)")</f>
        <v>45378</v>
      </c>
      <c r="G23" s="4" cm="1">
        <f t="array" ref="G23">_xll.FDS(D23,"FMA_PE(LTM,0,,,""PORTAGG"",""MEANR"")")</f>
        <v>22.585744131428001</v>
      </c>
      <c r="H23" s="4" cm="1">
        <f t="array" ref="H23">_xll.FDS(D23,"FMA_PE(NTMA,0,,,""PORTAGG"",""MEANR"")")</f>
        <v>18.144997680284099</v>
      </c>
      <c r="I23" cm="1">
        <f t="array" ref="I23">_xll.FDS(D23,"FMA_DIV_YLD(NTMA,NOW,NOW,M,""PORTAGG"",""MEANR"")")</f>
        <v>3.4246570210581702</v>
      </c>
      <c r="J23" s="55" cm="1">
        <f t="array" ref="J23">IFERROR(_xll.FDS(D23,"FG_FCF_YIELD_NTM(0)"),(1/G23*100))</f>
        <v>4.4275716318263907</v>
      </c>
      <c r="K23" s="3" cm="1">
        <f t="array" ref="K23">_xll.FDS(D23,"FMA_EVAL_EBITDA(NTMA,0,,,""PORTAGG"",""MEANR"")")</f>
        <v>11.427223167706099</v>
      </c>
      <c r="L23" cm="1">
        <f t="array" ref="L23">_xll.FDS(D23,"FMA_EVAL_EBIT(LTMA,NOW,NOW,M,""PORTAGG"",""MEANR"")")</f>
        <v>22.6589243633066</v>
      </c>
      <c r="M23">
        <f>HLOOKUP(D23,'Index ROE'!$A$1:$V$25,25,FALSE)</f>
        <v>11.7570018859186</v>
      </c>
      <c r="N23">
        <f>VLOOKUP(A23,'LIQIDITY 2'!$A$3:$E$26,5,FALSE)</f>
        <v>5.0805309999999997</v>
      </c>
      <c r="O23" cm="1">
        <f t="array" ref="O23">IFERROR(IFERROR(_xll.FDS(B23,"IMF_IFS_RCPI_Q(0)"),_xll.FDS(B23,"IMF_IFS_RCPI_Q(-1AM)")),$D$31)</f>
        <v>1.5943921000000001</v>
      </c>
      <c r="P23">
        <f>VLOOKUP(E23,GDP_GROWTH!$B$10:$W$165,22,FALSE)</f>
        <v>2.105673262075014</v>
      </c>
      <c r="Q23">
        <f t="shared" si="0"/>
        <v>-1.6558739789418295</v>
      </c>
      <c r="R23" s="55">
        <f t="shared" si="1"/>
        <v>-0.652959368173609</v>
      </c>
      <c r="S23">
        <f t="shared" si="2"/>
        <v>6.6764708859185999</v>
      </c>
      <c r="T23">
        <f t="shared" si="3"/>
        <v>10.162609785918599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25.444999999999997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545</v>
      </c>
      <c r="F26" s="2"/>
      <c r="G26" s="4"/>
      <c r="H26" s="4"/>
      <c r="J26" s="55"/>
      <c r="K26" s="3"/>
    </row>
    <row r="27" spans="1:29" x14ac:dyDescent="0.35">
      <c r="A27" t="s">
        <v>546</v>
      </c>
      <c r="B27" t="s">
        <v>161</v>
      </c>
      <c r="C27" t="s">
        <v>547</v>
      </c>
      <c r="D27" t="str">
        <f>A27</f>
        <v>VGK</v>
      </c>
      <c r="F27" s="2" cm="1">
        <f t="array" ref="F27">_xll.FDS(D27,"JULIAN(FMA_DIV_YLD(NTMA,NOW,NOW,M,""PORTAGG"",""MEANR"").dates)")</f>
        <v>45351</v>
      </c>
      <c r="G27" s="4" cm="1">
        <f t="array" ref="G27">_xll.FDS(D27,"FG_PE(0)")</f>
        <v>12.777875019106499</v>
      </c>
      <c r="H27" s="4" cm="1">
        <f t="array" ref="H27">_xll.FDS(D27,"FG_PE_NTM(0,,,90,0)")</f>
        <v>13.1960580408893</v>
      </c>
      <c r="I27" cm="1">
        <f t="array" ref="I27">_xll.FDS(D27,"FMA_DIV_YLD(NTMA,NOW,NOW,M,""PORTAGG"",""MEANR"")")</f>
        <v>3.5869157036596899</v>
      </c>
      <c r="J27" s="55" cm="1">
        <f t="array" ref="J27">_xll.FDS(D27,"FG_FCF_YIELD_NTM(0)")</f>
        <v>5.4458733009919902</v>
      </c>
      <c r="K27" s="3" cm="1">
        <f t="array" ref="K27">_xll.FDS(D27,"FMA_EVAL_EBITDA(NTMA,0,,,""PORTAGG"",""MEANR"")")</f>
        <v>8.8179919569526799</v>
      </c>
      <c r="L27" cm="1">
        <f t="array" ref="L27">_xll.FDS(D27,"FMA_EVAL_EBIT(LTMA,NOW,NOW,M,""PORTAGG"",""MEANR"")")</f>
        <v>13.209788987723901</v>
      </c>
    </row>
    <row r="28" spans="1:29" x14ac:dyDescent="0.35">
      <c r="A28" t="s">
        <v>6</v>
      </c>
      <c r="C28" t="s">
        <v>548</v>
      </c>
      <c r="D28" t="str">
        <f>A28</f>
        <v>VWO</v>
      </c>
      <c r="F28" s="2" cm="1">
        <f t="array" ref="F28">_xll.FDS(D28,"JULIAN(FMA_DIV_YLD(NTMA,NOW,NOW,M,""PORTAGG"",""MEANR"").dates)")</f>
        <v>45351</v>
      </c>
      <c r="G28" s="4" cm="1">
        <f t="array" ref="G28">_xll.FDS(D28,"FG_PE(0)")</f>
        <v>13.841399045259999</v>
      </c>
      <c r="H28" s="4" cm="1">
        <f t="array" ref="H28">_xll.FDS(D28,"FG_PE_NTM(0,,,90,0)")</f>
        <v>12.313139603357399</v>
      </c>
      <c r="I28" cm="1">
        <f t="array" ref="I28">_xll.FDS(D28,"FMA_DIV_YLD(NTMA,NOW,NOW,M,""PORTAGG"",""MEANR"")")</f>
        <v>3.0686674021700102</v>
      </c>
      <c r="J28" s="55" cm="1">
        <f t="array" ref="J28">_xll.FDS(D28,"FG_FCF_YIELD_NTM(0)")</f>
        <v>5.58150270898172</v>
      </c>
      <c r="K28" s="3" cm="1">
        <f t="array" ref="K28">_xll.FDS(D28,"FMA_EVAL_EBITDA(NTMA,0,,,""PORTAGG"",""MEANR"")")</f>
        <v>8.4996923530981405</v>
      </c>
      <c r="L28" cm="1">
        <f t="array" ref="L28">_xll.FDS(D28,"FMA_EVAL_EBIT(LTMA,NOW,NOW,M,""PORTAGG"",""MEANR"")")</f>
        <v>14.363707235772599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797</v>
      </c>
      <c r="C30" t="s">
        <v>554</v>
      </c>
      <c r="D30" t="s">
        <v>798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732</v>
      </c>
      <c r="D31" s="223" cm="1">
        <f t="array" ref="D31">IFERROR(_xll.FDS(B31,"IMF_IFS_RCPI_Q(0)"),_xll.FDS(B31,"IMF_IFS_RCPI_Q(-1AM)"))</f>
        <v>3.2433991</v>
      </c>
      <c r="E31" s="2"/>
    </row>
    <row r="32" spans="1:29" x14ac:dyDescent="0.35">
      <c r="D32" s="223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535</v>
      </c>
      <c r="G2" s="25" t="s">
        <v>910</v>
      </c>
      <c r="H2" s="25" t="s">
        <v>381</v>
      </c>
      <c r="I2" s="25" t="s">
        <v>500</v>
      </c>
      <c r="L2" s="25" t="s">
        <v>536</v>
      </c>
      <c r="S2" s="5" t="s">
        <v>462</v>
      </c>
      <c r="T2" s="5" t="s">
        <v>461</v>
      </c>
      <c r="U2" t="s">
        <v>382</v>
      </c>
      <c r="V2" s="46"/>
      <c r="X2" t="s">
        <v>562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2.353834</v>
      </c>
      <c r="G3" s="26" cm="1">
        <f t="array" ref="G3">_xll.FDSB(C3,"PCTCHG(FG_YIELD(0,,,,""YTM""),FG_YIELD(-1AM,,,,""YTM""))")</f>
        <v>-0.53102136</v>
      </c>
      <c r="H3" s="26" cm="1">
        <f t="array" ref="H3">_xll.FDSB(C3,"PCTCHG(FG_YIELD(0,,,,""YTM""),FG_YIELD(-3AM,,,,""YTM""))")</f>
        <v>-8.9566879999999998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90.9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2.3689559999999998</v>
      </c>
      <c r="G4" s="26" cm="1">
        <f t="array" ref="G4">_xll.FDSB(C4,"PCTCHG(FG_YIELD(0,,,,""YTM""),FG_YIELD(-1AM,,,,""YTM""))")</f>
        <v>-6.458564</v>
      </c>
      <c r="H4" s="26" cm="1">
        <f t="array" ref="H4">_xll.FDSB(C4,"PCTCHG(FG_YIELD(0,,,,""YTM""),FG_YIELD(-3AM,,,,""YTM""))")</f>
        <v>6.3535513999999997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7.25</v>
      </c>
      <c r="M4" s="36" cm="1">
        <f t="array" ref="M4">_xll.FDSB(J4,"(SUBARRAY(NOT_NA(NO_REPEAT_F(FG_YIELD(now,-10AY,D))),0,1)-SUBARRAY(NOT_NA(NO_REPEAT_F(FG_YIELD(now,-10AY,D))),1,1))*100")</f>
        <v>-100</v>
      </c>
      <c r="N4" s="38">
        <f t="shared" si="0"/>
        <v>100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0</v>
      </c>
      <c r="V4" s="47">
        <f t="shared" ref="V4:V23" si="6">SUMPRODUCT($S$1:$U$1,S4:U4)</f>
        <v>0.75</v>
      </c>
      <c r="X4">
        <f t="shared" si="2"/>
        <v>81.8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6.6786830000000004</v>
      </c>
      <c r="G5" s="26" cm="1">
        <f t="array" ref="G5">_xll.FDSB(C5,"PCTCHG(FG_YIELD(0,,,,""YTM""),FG_YIELD(-1AM,,,,""YTM""))")</f>
        <v>1.4358686000000001</v>
      </c>
      <c r="H5" s="26" cm="1">
        <f t="array" ref="H5">_xll.FDSB(C5,"PCTCHG(FG_YIELD(0,,,,""YTM""),FG_YIELD(-3AM,,,,""YTM""))")</f>
        <v>2.4695396000000001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6.2184889999999999</v>
      </c>
      <c r="G6" s="26" cm="1">
        <f t="array" ref="G6">_xll.FDSB(C6,"PCTCHG(FG_YIELD(0,,,,""YTM""),FG_YIELD(-1AM,,,,""YTM""))")</f>
        <v>-0.25123214999999999</v>
      </c>
      <c r="H6" s="26" cm="1">
        <f t="array" ref="H6">_xll.FDSB(C6,"PCTCHG(FG_YIELD(0,,,,""YTM""),FG_YIELD(-3AM,,,,""YTM""))")</f>
        <v>3.9610470000000002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0</v>
      </c>
      <c r="V6" s="47">
        <f t="shared" si="6"/>
        <v>0.25</v>
      </c>
      <c r="X6">
        <f t="shared" si="2"/>
        <v>36.299999999999997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5.4268679999999998</v>
      </c>
      <c r="G7" s="26" cm="1">
        <f t="array" ref="G7">_xll.FDSB(C7,"PCTCHG(FG_YIELD(0,,,,""YTM""),FG_YIELD(-1AM,,,,""YTM""))")</f>
        <v>1.6781545</v>
      </c>
      <c r="H7" s="26" cm="1">
        <f t="array" ref="H7">_xll.FDSB(C7,"PCTCHG(FG_YIELD(0,,,,""YTM""),FG_YIELD(-3AM,,,,""YTM""))")</f>
        <v>5.0781875000000003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54.500000000000007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7.280532</v>
      </c>
      <c r="G8" s="26" cm="1">
        <f t="array" ref="G8">_xll.FDSB(C8,"PCTCHG(FG_YIELD(0,,,,""YTM""),FG_YIELD(-1AM,,,,""YTM""))")</f>
        <v>6.6936580000000001</v>
      </c>
      <c r="H8" s="26" cm="1">
        <f t="array" ref="H8">_xll.FDSB(C8,"PCTCHG(FG_YIELD(0,,,,""YTM""),FG_YIELD(-3AM,,,,""YTM""))")</f>
        <v>10.823108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6.25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0</v>
      </c>
      <c r="V8" s="47">
        <f t="shared" si="6"/>
        <v>0.5</v>
      </c>
      <c r="X8">
        <f t="shared" si="2"/>
        <v>54.500000000000007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3.8550949999999999</v>
      </c>
      <c r="G9" s="26" cm="1">
        <f t="array" ref="G9">_xll.FDSB(C9,"PCTCHG(FG_YIELD(0,,,,""YTM""),FG_YIELD(-1AM,,,,""YTM""))")</f>
        <v>0.37229043000000001</v>
      </c>
      <c r="H9" s="26" cm="1">
        <f t="array" ref="H9">_xll.FDSB(C9,"PCTCHG(FG_YIELD(0,,,,""YTM""),FG_YIELD(-3AM,,,,""YTM""))")</f>
        <v>3.5959349999999999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1.4258</v>
      </c>
      <c r="G10" s="26" cm="1">
        <f t="array" ref="G10">_xll.FDSB(C10,"PCTCHG(FG_YIELD(0,,,,""YTM""),FG_YIELD(-1AM,,,,""YTM""))")</f>
        <v>16.629856</v>
      </c>
      <c r="H10" s="26" cm="1">
        <f t="array" ref="H10">_xll.FDSB(C10,"PCTCHG(FG_YIELD(0,,,,""YTM""),FG_YIELD(-3AM,,,,""YTM""))")</f>
        <v>17.737407999999999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9.2680000000000007</v>
      </c>
      <c r="G11" s="26" cm="1">
        <f t="array" ref="G11">_xll.FDSB(C11,"PCTCHG(FG_YIELD(0,,,,""YTM""),FG_YIELD(-1AM,,,,""YTM""))")</f>
        <v>0.61226440000000004</v>
      </c>
      <c r="H11" s="26" cm="1">
        <f t="array" ref="H11">_xll.FDSB(C11,"PCTCHG(FG_YIELD(0,,,,""YTM""),FG_YIELD(-3AM,,,,""YTM""))")</f>
        <v>3.0487614000000001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54.500000000000007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3.3752</v>
      </c>
      <c r="G12" s="26" cm="1">
        <f t="array" ref="G12">_xll.FDSB(C12,"PCTCHG(FG_YIELD(0,,,,""YTM""),FG_YIELD(-1AM,,,,""YTM""))")</f>
        <v>-2.2304590000000002</v>
      </c>
      <c r="H12" s="26" cm="1">
        <f t="array" ref="H12">_xll.FDSB(C12,"PCTCHG(FG_YIELD(0,,,,""YTM""),FG_YIELD(-3AM,,,,""YTM""))")</f>
        <v>5.4420514000000004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0</v>
      </c>
      <c r="V12" s="47">
        <f t="shared" si="6"/>
        <v>0.25</v>
      </c>
      <c r="X12">
        <f t="shared" si="2"/>
        <v>36.299999999999997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11.223214</v>
      </c>
      <c r="G13" s="26" cm="1">
        <f t="array" ref="G13">_xll.FDSB(C13,"PCTCHG(FG_YIELD(0,,,,""YTM""),FG_YIELD(-1AM,,,,""YTM""))")</f>
        <v>1.7951611000000001</v>
      </c>
      <c r="H13" s="26" cm="1">
        <f t="array" ref="H13">_xll.FDSB(C13,"PCTCHG(FG_YIELD(0,,,,""YTM""),FG_YIELD(-3AM,,,,""YTM""))")</f>
        <v>7.3384856999999997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-50</v>
      </c>
      <c r="N13" s="38">
        <f t="shared" si="0"/>
        <v>50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54.500000000000007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12.265006</v>
      </c>
      <c r="G14" s="26" cm="1">
        <f t="array" ref="G14">_xll.FDSB(C14,"PCTCHG(FG_YIELD(0,,,,""YTM""),FG_YIELD(-1AM,,,,""YTM""))")</f>
        <v>4.8641069999999997</v>
      </c>
      <c r="H14" s="26" cm="1">
        <f t="array" ref="H14">_xll.FDSB(C14,"PCTCHG(FG_YIELD(0,,,,""YTM""),FG_YIELD(-3AM,,,,""YTM""))")</f>
        <v>8.4056320000000007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47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3.3769999999999998</v>
      </c>
      <c r="G15" s="26" cm="1">
        <f t="array" ref="G15">_xll.FDSB(C15,"PCTCHG(FG_YIELD(0,,,,""YTM""),FG_YIELD(-1AM,,,,""YTM""))")</f>
        <v>-3.5693888999999999</v>
      </c>
      <c r="H15" s="26" cm="1">
        <f t="array" ref="H15">_xll.FDSB(C15,"PCTCHG(FG_YIELD(0,,,,""YTM""),FG_YIELD(-3AM,,,,""YTM""))")</f>
        <v>14.785867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1</v>
      </c>
      <c r="U15">
        <f t="shared" si="5"/>
        <v>0</v>
      </c>
      <c r="V15" s="47">
        <f t="shared" si="6"/>
        <v>0.25</v>
      </c>
      <c r="X15">
        <f t="shared" si="2"/>
        <v>36.299999999999997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7.0449999999999999</v>
      </c>
      <c r="G16" s="26" cm="1">
        <f t="array" ref="G16">_xll.FDSB(C16,"PCTCHG(FG_YIELD(0,,,,""YTM""),FG_YIELD(-1AM,,,,""YTM""))")</f>
        <v>-0.35360813000000002</v>
      </c>
      <c r="H16" s="26" cm="1">
        <f t="array" ref="H16">_xll.FDSB(C16,"PCTCHG(FG_YIELD(0,,,,""YTM""),FG_YIELD(-3AM,,,,""YTM""))")</f>
        <v>-2.2884877000000001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54.500000000000007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2.353834</v>
      </c>
      <c r="G17" s="26" cm="1">
        <f t="array" ref="G17">_xll.FDSB(C17,"PCTCHG(FG_YIELD(0,,,,""YTM""),FG_YIELD(-1AM,,,,""YTM""))")</f>
        <v>-0.53102136</v>
      </c>
      <c r="H17" s="26" cm="1">
        <f t="array" ref="H17">_xll.FDSB(C17,"PCTCHG(FG_YIELD(0,,,,""YTM""),FG_YIELD(-3AM,,,,""YTM""))")</f>
        <v>-8.9566879999999998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90.9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4.2008000000000001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756</v>
      </c>
      <c r="B19" t="s">
        <v>220</v>
      </c>
      <c r="C19" t="s">
        <v>452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2.519711</v>
      </c>
      <c r="G19" s="26" cm="1">
        <f t="array" ref="G19">_xll.FDSB(C19,"PCTCHG(FG_YIELD(0,,,,""YTM""),FG_YIELD(-1AM,,,,""YTM""))")</f>
        <v>-1.2544506</v>
      </c>
      <c r="H19" s="26" cm="1">
        <f t="array" ref="H19">_xll.FDSB(C19,"PCTCHG(FG_YIELD(0,,,,""YTM""),FG_YIELD(-3AM,,,,""YTM""))")</f>
        <v>-6.5239669999999998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54.500000000000007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23.570269</v>
      </c>
      <c r="G20" s="26" cm="1">
        <f t="array" ref="G20">_xll.FDSB(C20,"PCTCHG(FG_YIELD(0,,,,""YTM""),FG_YIELD(-1AM,,,,""YTM""))")</f>
        <v>1.0785019</v>
      </c>
      <c r="H20" s="26" cm="1">
        <f t="array" ref="H20">_xll.FDSB(C20,"PCTCHG(FG_YIELD(0,,,,""YTM""),FG_YIELD(-3AM,,,,""YTM""))")</f>
        <v>7.5438689999999999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4.2008000000000001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2.5588807999999998</v>
      </c>
      <c r="G22" s="26" cm="1">
        <f t="array" ref="G22">_xll.FDSB(C22,"PCTCHG(FG_YIELD(0,,,,""YTM""),FG_YIELD(-1AM,,,,""YTM""))")</f>
        <v>11.899487499999999</v>
      </c>
      <c r="H22" s="26" cm="1">
        <f t="array" ref="H22">_xll.FDSB(C22,"PCTCHG(FG_YIELD(0,,,,""YTM""),FG_YIELD(-3AM,,,,""YTM""))")</f>
        <v>-12.534881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1</v>
      </c>
      <c r="V22" s="47">
        <f t="shared" si="6"/>
        <v>0.75</v>
      </c>
      <c r="X22">
        <f t="shared" si="2"/>
        <v>81.8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5.0805309999999997</v>
      </c>
      <c r="G23" s="26" cm="1">
        <f t="array" ref="G23">_xll.FDSB(C23,"PCTCHG(FG_YIELD(0,,,,""YTM""),FG_YIELD(-1AM,,,,""YTM""))")</f>
        <v>-3.4053311000000002</v>
      </c>
      <c r="H23" s="26" cm="1">
        <f t="array" ref="H23">_xll.FDSB(C23,"PCTCHG(FG_YIELD(0,,,,""YTM""),FG_YIELD(-3AM,,,,""YTM""))")</f>
        <v>9.9013639999999992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0</v>
      </c>
      <c r="V23" s="47">
        <f t="shared" si="6"/>
        <v>0.25</v>
      </c>
      <c r="X23">
        <f t="shared" si="2"/>
        <v>36.299999999999997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4.2008000000000001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541</v>
      </c>
      <c r="B1" s="74" t="s">
        <v>528</v>
      </c>
      <c r="C1" s="74" t="s">
        <v>529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539</v>
      </c>
      <c r="J1" s="78" t="s">
        <v>542</v>
      </c>
      <c r="K1" s="79" t="s">
        <v>747</v>
      </c>
      <c r="L1" s="78" t="s">
        <v>538</v>
      </c>
      <c r="M1" s="78" t="s">
        <v>550</v>
      </c>
      <c r="N1" s="74" t="s">
        <v>745</v>
      </c>
      <c r="O1" s="74" t="s">
        <v>746</v>
      </c>
      <c r="P1" s="74" t="s">
        <v>748</v>
      </c>
      <c r="Q1" s="74" t="s">
        <v>543</v>
      </c>
      <c r="R1" s="74" t="s">
        <v>544</v>
      </c>
      <c r="S1" s="74" t="s">
        <v>552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2.353834</v>
      </c>
      <c r="H2" cm="1">
        <f t="array" ref="H2">_xll.FDS(B2,"FG_ROE(0)")</f>
        <v>9.3428223036437892</v>
      </c>
      <c r="I2">
        <f>HLOOKUP(B2,'Index ROE'!$B$1:$V$25,24,FALSE)</f>
        <v>13.11018017802115</v>
      </c>
      <c r="J2" cm="1">
        <f t="array" ref="J2">_xll.FDS(B2, "FMA_RBICS_REV_CURRENT(30, LOC, ""PORTAGG"")")</f>
        <v>20.588223136932701</v>
      </c>
      <c r="K2" s="77">
        <f>HLOOKUP(B2,'Index earnings'!$A$1:$V$26,26,FALSE)</f>
        <v>7.2169967747845565E-2</v>
      </c>
      <c r="L2">
        <f>HLOOKUP(B2,'Yearly returns'!$B$1:$V$128,126,FALSE)</f>
        <v>-33.887732999999997</v>
      </c>
      <c r="M2">
        <f>I2-G2</f>
        <v>10.75634617802115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63.6</v>
      </c>
      <c r="R2">
        <f>N2*Assumption!$F$64 + O2*Assumption!$F$61 + P2*Assumption!$F$62 + Q2*Assumption!$F$63</f>
        <v>81.800000000000011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2.3689559999999998</v>
      </c>
      <c r="H3" cm="1">
        <f t="array" ref="H3">_xll.FDS(B3,"FG_ROE(0)")</f>
        <v>11.2303509775228</v>
      </c>
      <c r="I3">
        <f>HLOOKUP(B3,'Index ROE'!$B$1:$V$25,24,FALSE)</f>
        <v>11.2778516938703</v>
      </c>
      <c r="J3" cm="1">
        <f t="array" ref="J3">_xll.FDS(B3, "FMA_RBICS_REV_CURRENT(30, LOC, ""PORTAGG"")")</f>
        <v>31.8032529247924</v>
      </c>
      <c r="K3" s="77">
        <f>HLOOKUP(B3,'Index earnings'!$A$1:$V$26,26,FALSE)</f>
        <v>3.8701923493088319E-2</v>
      </c>
      <c r="L3">
        <f>HLOOKUP(B3,'Yearly returns'!$B$1:$V$128,126,FALSE)</f>
        <v>-50.721465999999999</v>
      </c>
      <c r="M3">
        <f t="shared" ref="M3:M22" si="0">I3-G3</f>
        <v>8.9088956938702992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18.099999999999998</v>
      </c>
      <c r="R3">
        <f>N3*Assumption!$F$64 + O3*Assumption!$F$61 + P3*Assumption!$F$62 + Q3*Assumption!$F$63</f>
        <v>51.1</v>
      </c>
      <c r="S3" cm="1">
        <f t="array" ref="S3">_xlfn.PERCENTRANK.EXC(_xlfn._xlws.FILTER(R$2:R$22, ISNUMBER(R$2:R$22)),R3)*100</f>
        <v>59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6.6786830000000004</v>
      </c>
      <c r="H4" cm="1">
        <f t="array" ref="H4">_xll.FDS(B4,"FG_ROE(0)")</f>
        <v>12.361789942595101</v>
      </c>
      <c r="I4">
        <f>HLOOKUP(B4,'Index ROE'!$B$1:$V$25,24,FALSE)</f>
        <v>15.657517519582651</v>
      </c>
      <c r="J4" cm="1">
        <f t="array" ref="J4">_xll.FDS(B4, "FMA_RBICS_REV_CURRENT(30, LOC, ""PORTAGG"")")</f>
        <v>58.420543425148303</v>
      </c>
      <c r="K4" s="77">
        <f>HLOOKUP(B4,'Index earnings'!$A$1:$V$26,26,FALSE)</f>
        <v>4.2935776314919183E-2</v>
      </c>
      <c r="L4">
        <f>HLOOKUP(B4,'Yearly returns'!$B$1:$V$128,126,FALSE)</f>
        <v>-42.495269999999998</v>
      </c>
      <c r="M4">
        <f t="shared" si="0"/>
        <v>8.9788345195826516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47.7</v>
      </c>
      <c r="S4" cm="1">
        <f t="array" ref="S4">_xlfn.PERCENTRANK.EXC(_xlfn._xlws.FILTER(R$2:R$22, ISNUMBER(R$2:R$22)),R4)*100</f>
        <v>45.4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6.2184889999999999</v>
      </c>
      <c r="H5" cm="1">
        <f t="array" ref="H5">_xll.FDS(B5,"FG_ROE(0)")</f>
        <v>12.238768064065599</v>
      </c>
      <c r="I5">
        <f>HLOOKUP(B5,'Index ROE'!$B$1:$V$25,24,FALSE)</f>
        <v>12.530824852807651</v>
      </c>
      <c r="J5" cm="1">
        <f t="array" ref="J5">_xll.FDS(B5, "FMA_RBICS_REV_CURRENT(30, LOC, ""PORTAGG"")")</f>
        <v>47.200409865303101</v>
      </c>
      <c r="K5" s="77">
        <f>HLOOKUP(B5,'Index earnings'!$A$1:$V$26,26,FALSE)</f>
        <v>6.5968962399152176E-2</v>
      </c>
      <c r="L5">
        <f>HLOOKUP(B5,'Yearly returns'!$B$1:$V$128,126,FALSE)</f>
        <v>-33.598129999999998</v>
      </c>
      <c r="M5">
        <f t="shared" si="0"/>
        <v>6.3123358528076512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27.3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68.100000000000009</v>
      </c>
      <c r="R5">
        <f>N5*Assumption!$F$64 + O5*Assumption!$F$61 + P5*Assumption!$F$62 + Q5*Assumption!$F$63</f>
        <v>53.375</v>
      </c>
      <c r="S5" cm="1">
        <f t="array" ref="S5">_xlfn.PERCENTRANK.EXC(_xlfn._xlws.FILTER(R$2:R$22, ISNUMBER(R$2:R$22)),R5)*100</f>
        <v>63.6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5.4268679999999998</v>
      </c>
      <c r="H6" cm="1">
        <f t="array" ref="H6">_xll.FDS(B6,"FG_ROE(0)")</f>
        <v>14.393578643877101</v>
      </c>
      <c r="I6">
        <f>HLOOKUP(B6,'Index ROE'!$B$1:$V$25,24,FALSE)</f>
        <v>10.013481596831115</v>
      </c>
      <c r="J6" cm="1">
        <f t="array" ref="J6">_xll.FDS(B6, "FMA_RBICS_REV_CURRENT(30, LOC, ""PORTAGG"")")</f>
        <v>48.900793152445303</v>
      </c>
      <c r="K6" s="77">
        <f>HLOOKUP(B6,'Index earnings'!$A$1:$V$26,26,FALSE)</f>
        <v>3.6620331475524681E-2</v>
      </c>
      <c r="L6">
        <f>HLOOKUP(B6,'Yearly returns'!$B$1:$V$128,126,FALSE)</f>
        <v>-46.241880000000002</v>
      </c>
      <c r="M6">
        <f t="shared" si="0"/>
        <v>4.586613596831115</v>
      </c>
      <c r="N6" cm="1">
        <f t="array" ref="N6">_xlfn.PERCENTRANK.EXC(_xlfn._xlws.FILTER(M$2:M$22, ISNUMBER(M$2:M$22)),M6)*100</f>
        <v>27.200000000000003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27.200000000000003</v>
      </c>
      <c r="R6">
        <f>N6*Assumption!$F$64 + O6*Assumption!$F$61 + P6*Assumption!$F$62 + Q6*Assumption!$F$63</f>
        <v>32.924999999999997</v>
      </c>
      <c r="S6" cm="1">
        <f t="array" ref="S6">_xlfn.PERCENTRANK.EXC(_xlfn._xlws.FILTER(R$2:R$22, ISNUMBER(R$2:R$22)),R6)*100</f>
        <v>13.600000000000001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7.280532</v>
      </c>
      <c r="H7" cm="1">
        <f t="array" ref="H7">_xll.FDS(B7,"FG_ROE(0)")</f>
        <v>9.7076524559084092</v>
      </c>
      <c r="I7">
        <f>HLOOKUP(B7,'Index ROE'!$B$1:$V$25,24,FALSE)</f>
        <v>12.932447367368299</v>
      </c>
      <c r="J7" cm="1">
        <f t="array" ref="J7">_xll.FDS(B7, "FMA_RBICS_REV_CURRENT(30, LOC, ""PORTAGG"")")</f>
        <v>32.482547010070299</v>
      </c>
      <c r="K7" s="77">
        <f>HLOOKUP(B7,'Index earnings'!$A$1:$V$26,26,FALSE)</f>
        <v>1.6222353544926627E-2</v>
      </c>
      <c r="L7">
        <f>HLOOKUP(B7,'Yearly returns'!$B$1:$V$128,126,FALSE)</f>
        <v>-41.586750000000002</v>
      </c>
      <c r="M7">
        <f t="shared" si="0"/>
        <v>5.6519153673682991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50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38.625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3.8550949999999999</v>
      </c>
      <c r="H8" cm="1">
        <f t="array" ref="H8">_xll.FDS(B8,"FG_ROE(0)")</f>
        <v>7.9723883085177496</v>
      </c>
      <c r="I8">
        <f>HLOOKUP(B8,'Index ROE'!$B$1:$V$25,24,FALSE)</f>
        <v>11.93920849991995</v>
      </c>
      <c r="J8" cm="1">
        <f t="array" ref="J8">_xll.FDS(B8, "FMA_RBICS_REV_CURRENT(30, LOC, ""PORTAGG"")")</f>
        <v>41.739834751552998</v>
      </c>
      <c r="K8" s="77">
        <f>HLOOKUP(B8,'Index earnings'!$A$1:$V$26,26,FALSE)</f>
        <v>2.5436429070281985E-2</v>
      </c>
      <c r="L8">
        <f>HLOOKUP(B8,'Yearly returns'!$B$1:$V$128,126,FALSE)</f>
        <v>-35.453902999999997</v>
      </c>
      <c r="M8">
        <f t="shared" si="0"/>
        <v>8.0841134999199493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53.375</v>
      </c>
      <c r="S8" cm="1">
        <f t="array" ref="S8">_xlfn.PERCENTRANK.EXC(_xlfn._xlws.FILTER(R$2:R$22, ISNUMBER(R$2:R$22)),R8)*100</f>
        <v>63.6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1.4258</v>
      </c>
      <c r="H9" cm="1">
        <f t="array" ref="H9">_xll.FDS(B9,"FG_ROE(0)")</f>
        <v>9.8432624615219897</v>
      </c>
      <c r="I9">
        <f>HLOOKUP(B9,'Index ROE'!$B$1:$V$25,24,FALSE)</f>
        <v>12.14902034365935</v>
      </c>
      <c r="J9" cm="1">
        <f t="array" ref="J9">_xll.FDS(B9, "FMA_RBICS_REV_CURRENT(30, LOC, ""PORTAGG"")")</f>
        <v>17.806674187340199</v>
      </c>
      <c r="K9" s="77">
        <f>HLOOKUP(B9,'Index earnings'!$A$1:$V$26,26,FALSE)</f>
        <v>3.7640823065260509E-2</v>
      </c>
      <c r="L9">
        <f>HLOOKUP(B9,'Yearly returns'!$B$1:$V$128,126,FALSE)</f>
        <v>-32.320427000000002</v>
      </c>
      <c r="M9">
        <f t="shared" si="0"/>
        <v>10.723220343659349</v>
      </c>
      <c r="N9" cm="1">
        <f t="array" ref="N9">_xlfn.PERCENTRANK.EXC(_xlfn._xlws.FILTER(M$2:M$22, ISNUMBER(M$2:M$22)),M9)*100</f>
        <v>86.3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78.375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9.2680000000000007</v>
      </c>
      <c r="H10" cm="1">
        <f t="array" ref="H10">_xll.FDS(B10,"FG_ROE(0)")</f>
        <v>13.7415885419456</v>
      </c>
      <c r="I10">
        <f>HLOOKUP(B10,'Index ROE'!$B$1:$V$25,24,FALSE)</f>
        <v>12.78064669069385</v>
      </c>
      <c r="J10" cm="1">
        <f t="array" ref="J10">_xll.FDS(B10, "FMA_RBICS_REV_CURRENT(30, LOC, ""PORTAGG"")")</f>
        <v>29.596557345691199</v>
      </c>
      <c r="K10" s="77">
        <f>HLOOKUP(B10,'Index earnings'!$A$1:$V$26,26,FALSE)</f>
        <v>5.7936521380949291E-2</v>
      </c>
      <c r="L10">
        <f>HLOOKUP(B10,'Yearly returns'!$B$1:$V$128,126,FALSE)</f>
        <v>-36.649895000000001</v>
      </c>
      <c r="M10">
        <f t="shared" si="0"/>
        <v>3.5126466906938489</v>
      </c>
      <c r="N10" cm="1">
        <f t="array" ref="N10">_xlfn.PERCENTRANK.EXC(_xlfn._xlws.FILTER(M$2:M$22, ISNUMBER(M$2:M$22)),M10)*100</f>
        <v>13.600000000000001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54.500000000000007</v>
      </c>
      <c r="R10">
        <f>N10*Assumption!$F$64 + O10*Assumption!$F$61 + P10*Assumption!$F$62 + Q10*Assumption!$F$63</f>
        <v>49.974999999999994</v>
      </c>
      <c r="S10" cm="1">
        <f t="array" ref="S10">_xlfn.PERCENTRANK.EXC(_xlfn._xlws.FILTER(R$2:R$22, ISNUMBER(R$2:R$22)),R10)*100</f>
        <v>54.500000000000007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3.3752</v>
      </c>
      <c r="H11" cm="1">
        <f t="array" ref="H11">_xll.FDS(B11,"FG_ROE(0)")</f>
        <v>5.6696811893594896</v>
      </c>
      <c r="I11">
        <f>HLOOKUP(B11,'Index ROE'!$B$1:$V$25,24,FALSE)</f>
        <v>10.67142731585205</v>
      </c>
      <c r="J11" cm="1">
        <f t="array" ref="J11">_xll.FDS(B11, "FMA_RBICS_REV_CURRENT(30, LOC, ""PORTAGG"")")</f>
        <v>14.981704505019399</v>
      </c>
      <c r="K11" s="77">
        <f>HLOOKUP(B11,'Index earnings'!$A$1:$V$26,26,FALSE)</f>
        <v>2.4555620534552736E-2</v>
      </c>
      <c r="L11">
        <f>HLOOKUP(B11,'Yearly returns'!$B$1:$V$128,126,FALSE)</f>
        <v>-37.750869999999999</v>
      </c>
      <c r="M11">
        <f t="shared" si="0"/>
        <v>7.2962273158520503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50</v>
      </c>
      <c r="R11">
        <f>N11*Assumption!$F$64 + O11*Assumption!$F$61 + P11*Assumption!$F$62 + Q11*Assumption!$F$63</f>
        <v>60.225000000000001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11.223214</v>
      </c>
      <c r="H12" cm="1">
        <f t="array" ref="H12">_xll.FDS(B12,"FG_ROE(0)")</f>
        <v>19.8468337826483</v>
      </c>
      <c r="I12">
        <f>HLOOKUP(B12,'Index ROE'!$B$1:$V$25,24,FALSE)</f>
        <v>14.78911439612005</v>
      </c>
      <c r="J12" cm="1">
        <f t="array" ref="J12">_xll.FDS(B12, "FMA_RBICS_REV_CURRENT(30, LOC, ""PORTAGG"")")</f>
        <v>26.781739272811699</v>
      </c>
      <c r="K12" s="77">
        <f>HLOOKUP(B12,'Index earnings'!$A$1:$V$26,26,FALSE)</f>
        <v>2.0722984293504165E-2</v>
      </c>
      <c r="L12">
        <f>HLOOKUP(B12,'Yearly returns'!$B$1:$V$128,126,FALSE)</f>
        <v>-54.230854000000001</v>
      </c>
      <c r="M12">
        <f t="shared" si="0"/>
        <v>3.5659003961200497</v>
      </c>
      <c r="N12" cm="1">
        <f t="array" ref="N12">_xlfn.PERCENTRANK.EXC(_xlfn._xlws.FILTER(M$2:M$22, ISNUMBER(M$2:M$22)),M12)*100</f>
        <v>18.099999999999998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9</v>
      </c>
      <c r="R12">
        <f>N12*Assumption!$F$64 + O12*Assumption!$F$61 + P12*Assumption!$F$62 + Q12*Assumption!$F$63</f>
        <v>32.899999999999991</v>
      </c>
      <c r="S12" cm="1">
        <f t="array" ref="S12">_xlfn.PERCENTRANK.EXC(_xlfn._xlws.FILTER(R$2:R$22, ISNUMBER(R$2:R$22)),R12)*100</f>
        <v>9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12.265006</v>
      </c>
      <c r="H13" cm="1">
        <f t="array" ref="H13">_xll.FDS(B13,"FG_ROE(0)")</f>
        <v>14.7974901037226</v>
      </c>
      <c r="I13">
        <f>HLOOKUP(B13,'Index ROE'!$B$1:$V$25,24,FALSE)</f>
        <v>16.7616860731518</v>
      </c>
      <c r="J13" cm="1">
        <f t="array" ref="J13">_xll.FDS(B13, "FMA_RBICS_REV_CURRENT(30, LOC, ""PORTAGG"")")</f>
        <v>43.909796179783001</v>
      </c>
      <c r="K13" s="77">
        <f>HLOOKUP(B13,'Index earnings'!$A$1:$V$26,26,FALSE)</f>
        <v>2.3768265989303483E-2</v>
      </c>
      <c r="L13">
        <f>HLOOKUP(B13,'Yearly returns'!$B$1:$V$128,126,FALSE)</f>
        <v>-38.081330000000001</v>
      </c>
      <c r="M13">
        <f t="shared" si="0"/>
        <v>4.4966800731518006</v>
      </c>
      <c r="N13" cm="1">
        <f t="array" ref="N13">_xlfn.PERCENTRANK.EXC(_xlfn._xlws.FILTER(M$2:M$22, ISNUMBER(M$2:M$22)),M13)*100</f>
        <v>22.7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45.4</v>
      </c>
      <c r="R13">
        <f>N13*Assumption!$F$64 + O13*Assumption!$F$61 + P13*Assumption!$F$62 + Q13*Assumption!$F$63</f>
        <v>37.5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3.3769999999999998</v>
      </c>
      <c r="H14" cm="1">
        <f t="array" ref="H14">_xll.FDS(B14,"FG_ROE(0)")</f>
        <v>14.190506800738699</v>
      </c>
      <c r="I14">
        <f>HLOOKUP(B14,'Index ROE'!$B$1:$V$25,24,FALSE)</f>
        <v>5.4192242708958744</v>
      </c>
      <c r="J14" cm="1">
        <f t="array" ref="J14">_xll.FDS(B14, "FMA_RBICS_REV_CURRENT(30, LOC, ""PORTAGG"")")</f>
        <v>44.698811480949999</v>
      </c>
      <c r="K14" s="77">
        <f>HLOOKUP(B14,'Index earnings'!$A$1:$V$26,26,FALSE)</f>
        <v>-9.9977006807554725E-2</v>
      </c>
      <c r="L14">
        <f>HLOOKUP(B14,'Yearly returns'!$B$1:$V$128,126,FALSE)</f>
        <v>-56.661569999999998</v>
      </c>
      <c r="M14">
        <f t="shared" si="0"/>
        <v>2.0422242708958747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12.474999999999998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7.0449999999999999</v>
      </c>
      <c r="H15" cm="1">
        <f t="array" ref="H15">_xll.FDS(B15,"FG_ROE(0)")</f>
        <v>16.0263037054082</v>
      </c>
      <c r="I15">
        <f>HLOOKUP(B15,'Index ROE'!$B$1:$V$25,24,FALSE)</f>
        <v>15.463136340534799</v>
      </c>
      <c r="J15" cm="1">
        <f t="array" ref="J15">_xll.FDS(B15, "FMA_RBICS_REV_CURRENT(30, LOC, ""PORTAGG"")")</f>
        <v>29.408504554072799</v>
      </c>
      <c r="K15" s="77">
        <f>HLOOKUP(B15,'Index earnings'!$A$1:$V$26,26,FALSE)</f>
        <v>6.0141393178465341E-2</v>
      </c>
      <c r="L15">
        <f>HLOOKUP(B15,'Yearly returns'!$B$1:$V$128,126,FALSE)</f>
        <v>-30.735700000000001</v>
      </c>
      <c r="M15">
        <f t="shared" si="0"/>
        <v>8.4181363405347991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63.7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86.3</v>
      </c>
      <c r="R15">
        <f>N15*Assumption!$F$64 + O15*Assumption!$F$61 + P15*Assumption!$F$62 + Q15*Assumption!$F$63</f>
        <v>72.7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2.353834</v>
      </c>
      <c r="H16" cm="1">
        <f t="array" ref="H16">_xll.FDS(B16,"FG_ROE(0)")</f>
        <v>9.9957777659538305</v>
      </c>
      <c r="I16">
        <f>HLOOKUP(B16,'Index ROE'!$B$1:$V$25,24,FALSE)</f>
        <v>12.885663361587399</v>
      </c>
      <c r="J16" cm="1">
        <f t="array" ref="J16">_xll.FDS(B16, "FMA_RBICS_REV_CURRENT(30, LOC, ""PORTAGG"")")</f>
        <v>23.346558114115499</v>
      </c>
      <c r="K16" s="77">
        <f>HLOOKUP(B16,'Index earnings'!$A$1:$V$26,26,FALSE)</f>
        <v>7.2169967747845565E-2</v>
      </c>
      <c r="L16">
        <f>HLOOKUP(B16,'Yearly returns'!$B$1:$V$128,126,FALSE)</f>
        <v>-47.808532999999997</v>
      </c>
      <c r="M16">
        <f t="shared" si="0"/>
        <v>10.531829361587398</v>
      </c>
      <c r="N16" cm="1">
        <f t="array" ref="N16">_xlfn.PERCENTRANK.EXC(_xlfn._xlws.FILTER(M$2:M$22, ISNUMBER(M$2:M$22)),M16)*100</f>
        <v>81.8</v>
      </c>
      <c r="O16" cm="1">
        <f t="array" ref="O16">(1-_xlfn.PERCENTRANK.EXC(_xlfn._xlws.FILTER(J$2:J$22, ISNUMBER(J$2:J$22)),J16))*100</f>
        <v>77.3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22.7</v>
      </c>
      <c r="R16">
        <f>N16*Assumption!$F$64 + O16*Assumption!$F$61 + P16*Assumption!$F$62 + Q16*Assumption!$F$63</f>
        <v>67.024999999999991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4.2008000000000001</v>
      </c>
      <c r="H17" cm="1">
        <f t="array" ref="H17">_xll.FDS(B17,"FG_ROE(0)")</f>
        <v>10.3911295975072</v>
      </c>
      <c r="I17">
        <f>HLOOKUP(B17,'Index ROE'!$B$1:$V$25,24,FALSE)</f>
        <v>12.269166041116101</v>
      </c>
      <c r="J17" cm="1">
        <f t="array" ref="J17">_xll.FDS(B17, "FMA_RBICS_REV_CURRENT(30, LOC, ""PORTAGG"")")</f>
        <v>59.463029389193103</v>
      </c>
      <c r="K17" s="77">
        <f>HLOOKUP(B17,'Index earnings'!$A$1:$V$26,26,FALSE)</f>
        <v>8.8740466700483189E-3</v>
      </c>
      <c r="L17">
        <f>HLOOKUP(B17,'Yearly returns'!$B$1:$V$128,126,FALSE)</f>
        <v>-22.440237</v>
      </c>
      <c r="M17">
        <f t="shared" si="0"/>
        <v>8.0683660411161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45.424999999999997</v>
      </c>
      <c r="S17" cm="1">
        <f t="array" ref="S17">_xlfn.PERCENTRANK.EXC(_xlfn._xlws.FILTER(R$2:R$22, ISNUMBER(R$2:R$22)),R17)*100</f>
        <v>36.299999999999997</v>
      </c>
    </row>
    <row r="18" spans="1:19" x14ac:dyDescent="0.35">
      <c r="A18" t="s">
        <v>756</v>
      </c>
      <c r="B18" t="s">
        <v>756</v>
      </c>
      <c r="C18" t="s">
        <v>757</v>
      </c>
      <c r="D18" t="s">
        <v>220</v>
      </c>
      <c r="E18" t="s">
        <v>452</v>
      </c>
      <c r="F18" t="str" cm="1">
        <f t="array" ref="F18">_xll.FDS(E18,"FG_YIELD_NAME")</f>
        <v>Thailand Benchmark Bond - 10 Year</v>
      </c>
      <c r="G18">
        <f>VLOOKUP(A18,'LIQIDITY 2'!$A$3:$E$26,5,FALSE)</f>
        <v>2.519711</v>
      </c>
      <c r="H18" cm="1">
        <f t="array" ref="H18">_xll.FDS(B18,"FG_ROE(0)")</f>
        <v>7.9051322644892297</v>
      </c>
      <c r="I18">
        <f>HLOOKUP(B18,'Index ROE'!$B$1:$V$25,24,FALSE)</f>
        <v>13.0025654489041</v>
      </c>
      <c r="J18" cm="1">
        <f t="array" ref="J18">_xll.FDS(B18, "FMA_RBICS_REV_CURRENT(30, LOC, ""PORTAGG"")")</f>
        <v>24.043338693281299</v>
      </c>
      <c r="K18" s="77">
        <f>HLOOKUP(B18,'Index earnings'!$A$1:$V$26,26,FALSE)</f>
        <v>1.2617017471639347E-2</v>
      </c>
      <c r="L18">
        <f>HLOOKUP(B18,'Yearly returns'!$B$1:$V$128,126,FALSE)</f>
        <v>-32.505215</v>
      </c>
      <c r="M18">
        <f t="shared" si="0"/>
        <v>10.482854448904099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72.7</v>
      </c>
      <c r="R18">
        <f>N18*Assumption!$F$64 + O18*Assumption!$F$61 + P18*Assumption!$F$62 + Q18*Assumption!$F$63</f>
        <v>62.474999999999994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445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23.570269</v>
      </c>
      <c r="H19" cm="1">
        <f t="array" ref="H19">_xll.FDS(B19,"FG_ROE(0)")</f>
        <v>25.841998228984401</v>
      </c>
      <c r="I19">
        <f>HLOOKUP(B19,'Index ROE'!$B$1:$V$25,24,FALSE)</f>
        <v>14.820845978981449</v>
      </c>
      <c r="J19" cm="1">
        <f t="array" ref="J19">_xll.FDS(B19, "FMA_RBICS_REV_CURRENT(30, LOC, ""PORTAGG"")")</f>
        <v>20.600431473411501</v>
      </c>
      <c r="K19" s="77">
        <f>HLOOKUP(B19,'Index earnings'!$A$1:$V$26,26,FALSE)</f>
        <v>8.2005714106922367E-2</v>
      </c>
      <c r="L19">
        <f>HLOOKUP(B19,'Yearly returns'!$B$1:$V$128,126,FALSE)</f>
        <v>-52.524560000000001</v>
      </c>
      <c r="M19">
        <f t="shared" si="0"/>
        <v>-8.7494230210185506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13.600000000000001</v>
      </c>
      <c r="R19">
        <f>N19*Assumption!$F$64 + O19*Assumption!$F$61 + P19*Assumption!$F$62 + Q19*Assumption!$F$63</f>
        <v>48.849999999999994</v>
      </c>
      <c r="S19" cm="1">
        <f t="array" ref="S19">_xlfn.PERCENTRANK.EXC(_xlfn._xlws.FILTER(R$2:R$22, ISNUMBER(R$2:R$22)),R19)*100</f>
        <v>50</v>
      </c>
    </row>
    <row r="20" spans="1:19" x14ac:dyDescent="0.35">
      <c r="A20" t="s">
        <v>34</v>
      </c>
      <c r="B20" t="s">
        <v>34</v>
      </c>
      <c r="C20" t="s">
        <v>446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4.2008000000000001</v>
      </c>
      <c r="H20" cm="1">
        <f t="array" ref="H20">_xll.FDS(B20,"FG_ROE(0)")</f>
        <v>12.775497651979601</v>
      </c>
      <c r="I20">
        <f>HLOOKUP(B20,'Index ROE'!$B$1:$V$25,24,FALSE)</f>
        <v>11.15637049467375</v>
      </c>
      <c r="J20" cm="1">
        <f t="array" ref="J20">_xll.FDS(B20, "FMA_RBICS_REV_CURRENT(30, LOC, ""PORTAGG"")")</f>
        <v>59.591528020160602</v>
      </c>
      <c r="K20" s="77">
        <f>HLOOKUP(B20,'Index earnings'!$A$1:$V$26,26,FALSE)</f>
        <v>8.3481706038399661E-3</v>
      </c>
      <c r="L20">
        <f>HLOOKUP(B20,'Yearly returns'!$B$1:$V$128,126,FALSE)</f>
        <v>-31.117184000000002</v>
      </c>
      <c r="M20">
        <f t="shared" si="0"/>
        <v>6.9555704946737498</v>
      </c>
      <c r="N20" cm="1">
        <f t="array" ref="N20">_xlfn.PERCENTRANK.EXC(_xlfn._xlws.FILTER(M$2:M$22, ISNUMBER(M$2:M$22)),M20)*100</f>
        <v>45.4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81.8</v>
      </c>
      <c r="R20">
        <f>N20*Assumption!$F$64 + O20*Assumption!$F$61 + P20*Assumption!$F$62 + Q20*Assumption!$F$63</f>
        <v>37.474999999999994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447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2.5588807999999998</v>
      </c>
      <c r="H21" cm="1">
        <f t="array" ref="H21">_xll.FDS(B21,"FG_ROE(0)")</f>
        <v>8.5175964634531702</v>
      </c>
      <c r="I21">
        <f>HLOOKUP(B21,'Index ROE'!$B$1:$V$25,24,FALSE)</f>
        <v>15.109726785561501</v>
      </c>
      <c r="J21" cm="1">
        <f t="array" ref="J21">_xll.FDS(B21, "FMA_RBICS_REV_CURRENT(30, LOC, ""PORTAGG"")")</f>
        <v>55.231368279198001</v>
      </c>
      <c r="K21" s="77">
        <f>HLOOKUP(B21,'Index earnings'!$A$1:$V$26,26,FALSE)</f>
        <v>-4.4922819308067519E-2</v>
      </c>
      <c r="L21">
        <f>HLOOKUP(B21,'Yearly returns'!$B$1:$V$128,126,FALSE)</f>
        <v>-43.176715999999999</v>
      </c>
      <c r="M21">
        <f t="shared" si="0"/>
        <v>12.550845985561502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31.8</v>
      </c>
      <c r="R21">
        <f>N21*Assumption!$F$64 + O21*Assumption!$F$61 + P21*Assumption!$F$62 + Q21*Assumption!$F$63</f>
        <v>38.6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448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5.0805309999999997</v>
      </c>
      <c r="H22" cm="1">
        <f t="array" ref="H22">_xll.FDS(B22,"FG_ROE(0)")</f>
        <v>10.7454278810033</v>
      </c>
      <c r="I22">
        <f>HLOOKUP(B22,'Index ROE'!$B$1:$V$25,24,FALSE)</f>
        <v>11.9967853551854</v>
      </c>
      <c r="J22" cm="1">
        <f t="array" ref="J22">_xll.FDS(B22, "FMA_RBICS_REV_CURRENT(30, LOC, ""PORTAGG"")")</f>
        <v>44.542936755423497</v>
      </c>
      <c r="K22" s="77">
        <f>HLOOKUP(B22,'Index earnings'!$A$1:$V$26,26,FALSE)</f>
        <v>-1.6027932468093198E-2</v>
      </c>
      <c r="L22">
        <f>HLOOKUP(B22,'Yearly returns'!$B$1:$V$128,126,FALSE)</f>
        <v>-29.195059000000001</v>
      </c>
      <c r="M22">
        <f t="shared" si="0"/>
        <v>6.9162543551854005</v>
      </c>
      <c r="N22" cm="1">
        <f t="array" ref="N22">_xlfn.PERCENTRANK.EXC(_xlfn._xlws.FILTER(M$2:M$22, ISNUMBER(M$2:M$22)),M22)*100</f>
        <v>40.9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90.9</v>
      </c>
      <c r="R22">
        <f>N22*Assumption!$F$64 + O22*Assumption!$F$61 + P22*Assumption!$F$62 + Q22*Assumption!$F$63</f>
        <v>45.45</v>
      </c>
      <c r="S22" cm="1">
        <f t="array" ref="S22">_xlfn.PERCENTRANK.EXC(_xlfn._xlws.FILTER(R$2:R$22, ISNUMBER(R$2:R$22)),R22)*100</f>
        <v>40.9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U1" activePane="topRight" state="frozen"/>
      <selection pane="topRight" activeCell="AG3" sqref="AG3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902</v>
      </c>
      <c r="E1" s="74" t="s">
        <v>903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912</v>
      </c>
      <c r="O1" t="s">
        <v>4</v>
      </c>
      <c r="P1" t="s">
        <v>5</v>
      </c>
      <c r="Q1" t="s">
        <v>9</v>
      </c>
      <c r="R1" t="s">
        <v>511</v>
      </c>
      <c r="S1" t="s">
        <v>72</v>
      </c>
      <c r="T1" t="s">
        <v>516</v>
      </c>
      <c r="U1" t="s">
        <v>517</v>
      </c>
      <c r="V1" t="s">
        <v>512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904</v>
      </c>
      <c r="AF1" s="10" t="s">
        <v>777</v>
      </c>
      <c r="AG1" s="11" t="s">
        <v>913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7558934.5</v>
      </c>
      <c r="E3" cm="1">
        <f t="array" ref="E3">_xll.FDS(C3,"FMA_COS_UP(""EPS"",""1M"",+1,NOW,,,""PORTAGG"",""MEANR"")")</f>
        <v>91</v>
      </c>
      <c r="F3" cm="1">
        <f t="array" ref="F3">_xll.FDS(C3,"FMA_COS_DOWN(""EPS"",""1M"",+1,NOW,,,""PORTAGG"",""MEANR"")")</f>
        <v>222</v>
      </c>
      <c r="G3" cm="1">
        <f t="array" ref="G3">_xll.FDS(A3,"SIZE(FG_CONSTITUENTS)")</f>
        <v>519</v>
      </c>
      <c r="H3" s="9">
        <f t="shared" ref="H3:H23" si="0">E3/$G3</f>
        <v>0.17533718689788053</v>
      </c>
      <c r="I3" s="9">
        <f t="shared" ref="I3:I23" si="1">F3/$G3</f>
        <v>0.4277456647398844</v>
      </c>
      <c r="J3" s="9">
        <f t="shared" ref="J3:J23" si="2">H3-I3</f>
        <v>-0.25240847784200388</v>
      </c>
      <c r="K3" s="5" cm="1">
        <f t="array" ref="K3">_xll.FDS(A3,"FMA_PCT_ABOVE_MAVG(200,0,,,,""PORTAGG"")")/100</f>
        <v>0.36608863198458602</v>
      </c>
      <c r="L3" s="41" cm="1">
        <f t="array" ref="L3">_xll.FDSB(A3,"PERCENT_CHANGE(FMA_EPS(+1,0,,,,""PORTAGG"",""MEAN""),FMA_EPS(+1,-1AM,,,,""PORTAGG"",""MEAN""))")</f>
        <v>-2.3567868837093799</v>
      </c>
      <c r="M3" s="41" cm="1">
        <f t="array" ref="M3">_xll.FDSB(A3,"PERCENT_CHANGE(FMA_EPS(+1,0,,,,""PORTAGG"",""MEAN""),FMA_EPS(+1,-3AM,,,,""PORTAGG"",""MEAN""))")</f>
        <v>-5.9515703014243702</v>
      </c>
      <c r="N3" s="3" cm="1">
        <f t="array" ref="N3">_xll.FDS(C3,"FG_TOTAL_RETURNC(0,-1AM)")</f>
        <v>1.7248154</v>
      </c>
      <c r="O3" s="3" cm="1">
        <f t="array" ref="O3">_xll.FDS(C3,"FG_TOTAL_RETURNC(0,-3AM)")</f>
        <v>0.77669619999999995</v>
      </c>
      <c r="P3" s="3" cm="1">
        <f t="array" ref="P3">_xll.FDS(C3,"FG_TOTAL_RETURNC(0,-6AM)")</f>
        <v>-3.6999464</v>
      </c>
      <c r="Q3" s="9" cm="1">
        <f t="array" ref="Q3">_xll.FDS(C3,"P_PRICE(0)/P_PRICE_HIGH_PR(0,,,USD,,,""PRICE"",""INTRA"",""52W"")")</f>
        <v>0.77347250000000001</v>
      </c>
      <c r="R3" s="9" cm="1">
        <f t="array" ref="R3">_xll.FDS(C3,"P_PRICE(0)/P_PRICE_low_PR(0,,,USD,,,""PRICE"",""INTRA"",""52W"")-1")</f>
        <v>0.12679112000000001</v>
      </c>
      <c r="S3" s="3" cm="1">
        <f t="array" ref="S3">_xll.FDS(C3,"FG_TOTAL_RETURNC(0,-12AM)")</f>
        <v>-16.396915</v>
      </c>
      <c r="T3" s="4" cm="1">
        <f t="array" ref="T3">_xlfn.PERCENTRANK.EXC(_xlfn._xlws.FILTER($R$3:$R$23, ISNUMBER($R$3:$R$23)),R3)*100</f>
        <v>31.8</v>
      </c>
      <c r="U3" s="4">
        <f t="shared" ref="U3:U23" si="3">100-T3</f>
        <v>68.2</v>
      </c>
      <c r="V3" s="4" cm="1">
        <f t="array" ref="V3">_xlfn.PERCENTRANK.EXC(_xlfn._xlws.FILTER($Q$3:$Q$23, ISNUMBER($Q$3:$Q$23)),Q3)*100</f>
        <v>4.5</v>
      </c>
      <c r="W3" s="4" cm="1">
        <f t="array" ref="W3">_xlfn.PERCENTRANK.EXC(_xlfn._xlws.FILTER($O$3:$O$23, ISNUMBER($O$3:$O$23)),O3)*100</f>
        <v>36.299999999999997</v>
      </c>
      <c r="X3" s="4" cm="1">
        <f t="array" ref="X3">_xlfn.PERCENTRANK.EXC(_xlfn._xlws.FILTER($P$3:$P$23, ISNUMBER($P$3:$P$23)),P3)*100</f>
        <v>18.099999999999998</v>
      </c>
      <c r="Y3" s="200" cm="1">
        <f t="array" ref="Y3">_xlfn.PERCENTRANK.EXC(_xlfn._xlws.FILTER($S$3:$S$23, ISNUMBER($S$3:$S$23)),S3)*100</f>
        <v>9</v>
      </c>
      <c r="Z3" s="4" cm="1">
        <f t="array" ref="Z3">_xlfn.PERCENTRANK.EXC(_xlfn._xlws.FILTER($K$3:$K$23, ISNUMBER($K$3:$K$23)),K3)*100</f>
        <v>13.600000000000001</v>
      </c>
      <c r="AA3" s="4" cm="1">
        <f t="array" ref="AA3">_xlfn.PERCENTRANK.EXC(_xlfn._xlws.FILTER($H$3:$H$23, ISNUMBER($H$3:$H$23)),H3)*100</f>
        <v>13.600000000000001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13.600000000000001</v>
      </c>
      <c r="AD3" s="4">
        <f t="shared" ref="AD3:AD23" si="5">_xlfn.PERCENTRANK.EXC($M$3:$M$23,M3)*100</f>
        <v>18.099999999999998</v>
      </c>
      <c r="AE3" s="4">
        <f t="shared" ref="AE3:AE23" si="6">_xlfn.PERCENTRANK.EXC($D$3:$D$23,D3)*100</f>
        <v>90.9</v>
      </c>
      <c r="AF3" s="4">
        <f ca="1">'Economic Momentum'!P4</f>
        <v>50</v>
      </c>
      <c r="AG3" s="4">
        <f ca="1">'Economic Momentum'!Q4</f>
        <v>45.4</v>
      </c>
      <c r="AH3" s="4">
        <f t="shared" ref="AH3:AH23" ca="1" si="7">SUMPRODUCT($U$2:$AG$2,U3:AG3)</f>
        <v>18.119999999999997</v>
      </c>
      <c r="AJ3" s="3" cm="1">
        <f t="array" aca="1" ref="AJ3" ca="1">_xlfn.PERCENTRANK.EXC(_xlfn._xlws.FILTER($AH$3:$AH$23, ISNUMBER($AH$3:$AH$23)),AH3)*100</f>
        <v>9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142401.47</v>
      </c>
      <c r="E4" cm="1">
        <f t="array" ref="E4">_xll.FDS(C4,"FMA_COS_UP(""EPS"",""1M"",+1,NOW,,,""PORTAGG"",""MEANR"")")</f>
        <v>9</v>
      </c>
      <c r="F4" cm="1">
        <f t="array" ref="F4">_xll.FDS(C4,"FMA_COS_DOWN(""EPS"",""1M"",+1,NOW,,,""PORTAGG"",""MEANR"")")</f>
        <v>13</v>
      </c>
      <c r="G4" cm="1">
        <f t="array" ref="G4">_xll.FDS(A4,"SIZE(FG_CONSTITUENTS)")</f>
        <v>29</v>
      </c>
      <c r="H4" s="9">
        <f t="shared" si="0"/>
        <v>0.31034482758620691</v>
      </c>
      <c r="I4" s="9">
        <f t="shared" si="1"/>
        <v>0.44827586206896552</v>
      </c>
      <c r="J4" s="9">
        <f t="shared" si="2"/>
        <v>-0.13793103448275862</v>
      </c>
      <c r="K4" s="5" cm="1">
        <f t="array" ref="K4">_xll.FDS(A4,"FMA_PCT_ABOVE_MAVG(200,0,,,,""PORTAGG"")")/100</f>
        <v>0.7931034482758621</v>
      </c>
      <c r="L4" s="41" cm="1">
        <f t="array" ref="L4">_xll.FDSB(A4,"PERCENT_CHANGE(FMA_EPS(+1,0,,,,""PORTAGG"",""MEAN""),FMA_EPS(+1,-1AM,,,,""PORTAGG"",""MEAN""))")</f>
        <v>-8.1769180613423202</v>
      </c>
      <c r="M4" s="41" cm="1">
        <f t="array" ref="M4">_xll.FDSB(A4,"PERCENT_CHANGE(FMA_EPS(+1,0,,,,""PORTAGG"",""MEAN""),FMA_EPS(+1,-3AM,,,,""PORTAGG"",""MEAN""))")</f>
        <v>-10.7518143381967</v>
      </c>
      <c r="N4" s="3" cm="1">
        <f t="array" ref="N4">_xll.FDS(C4,"FG_TOTAL_RETURNC(0,-1AM)")</f>
        <v>3.1444073000000001</v>
      </c>
      <c r="O4" s="3" cm="1">
        <f t="array" ref="O4">_xll.FDS(C4,"FG_TOTAL_RETURNC(0,-3AM)")</f>
        <v>-5.3774952999999996</v>
      </c>
      <c r="P4" s="3" cm="1">
        <f t="array" ref="P4">_xll.FDS(C4,"FG_TOTAL_RETURNC(0,-6AM)")</f>
        <v>3.5306573000000001</v>
      </c>
      <c r="Q4" s="9" cm="1">
        <f t="array" ref="Q4">_xll.FDS(C4,"P_PRICE(0)/P_PRICE_HIGH_PR(0,,,USD,,,""PRICE"",""INTRA"",""52W"")")</f>
        <v>0.82875854000000004</v>
      </c>
      <c r="R4" s="9" cm="1">
        <f t="array" ref="R4">_xll.FDS(C4,"P_PRICE(0)/P_PRICE_low_PR(0,,,USD,,,""PRICE"",""INTRA"",""52W"")-1")</f>
        <v>0.12251794000000001</v>
      </c>
      <c r="S4" s="3" cm="1">
        <f t="array" ref="S4">_xll.FDS(C4,"FG_TOTAL_RETURNC(0,-12AM)")</f>
        <v>-2.2257506999999999</v>
      </c>
      <c r="T4" s="4" cm="1">
        <f t="array" ref="T4">_xlfn.PERCENTRANK.EXC(_xlfn._xlws.FILTER($R$3:$R$23, ISNUMBER($R$3:$R$23)),R4)*100</f>
        <v>22.7</v>
      </c>
      <c r="U4" s="4">
        <f t="shared" si="3"/>
        <v>77.3</v>
      </c>
      <c r="V4" s="4" cm="1">
        <f t="array" ref="V4">_xlfn.PERCENTRANK.EXC(_xlfn._xlws.FILTER($Q$3:$Q$23, ISNUMBER($Q$3:$Q$23)),Q4)*100</f>
        <v>13.600000000000001</v>
      </c>
      <c r="W4" s="4" cm="1">
        <f t="array" ref="W4">_xlfn.PERCENTRANK.EXC(_xlfn._xlws.FILTER($O$3:$O$23, ISNUMBER($O$3:$O$23)),O4)*100</f>
        <v>9</v>
      </c>
      <c r="X4" s="4" cm="1">
        <f t="array" ref="X4">_xlfn.PERCENTRANK.EXC(_xlfn._xlws.FILTER($P$3:$P$23, ISNUMBER($P$3:$P$23)),P4)*100</f>
        <v>36.299999999999997</v>
      </c>
      <c r="Y4" s="200" cm="1">
        <f t="array" ref="Y4">_xlfn.PERCENTRANK.EXC(_xlfn._xlws.FILTER($S$3:$S$23, ISNUMBER($S$3:$S$23)),S4)*100</f>
        <v>22.7</v>
      </c>
      <c r="Z4" s="4" cm="1">
        <f t="array" ref="Z4">_xlfn.PERCENTRANK.EXC(_xlfn._xlws.FILTER($K$3:$K$23, ISNUMBER($K$3:$K$23)),K4)*100</f>
        <v>86.3</v>
      </c>
      <c r="AA4" s="4" cm="1">
        <f t="array" ref="AA4">_xlfn.PERCENTRANK.EXC(_xlfn._xlws.FILTER($H$3:$H$23, ISNUMBER($H$3:$H$23)),H4)*100</f>
        <v>63.6</v>
      </c>
      <c r="AB4" s="4" cm="1">
        <f t="array" ref="AB4">_xlfn.PERCENTRANK.EXC(_xlfn._xlws.FILTER($J$3:$J$23, ISNUMBER($J$3:$J$23)),J4)*100</f>
        <v>36.299999999999997</v>
      </c>
      <c r="AC4" s="4">
        <f t="shared" si="4"/>
        <v>4.5</v>
      </c>
      <c r="AD4" s="4">
        <f t="shared" si="5"/>
        <v>9</v>
      </c>
      <c r="AE4" s="4">
        <f t="shared" si="6"/>
        <v>18.099999999999998</v>
      </c>
      <c r="AF4" s="4">
        <f ca="1">'Economic Momentum'!P5</f>
        <v>59</v>
      </c>
      <c r="AG4" s="4">
        <f ca="1">'Economic Momentum'!Q5</f>
        <v>31.8</v>
      </c>
      <c r="AH4" s="4">
        <f t="shared" ca="1" si="7"/>
        <v>19.03</v>
      </c>
      <c r="AJ4" s="3" cm="1">
        <f t="array" aca="1" ref="AJ4" ca="1">_xlfn.PERCENTRANK.EXC(_xlfn._xlws.FILTER($AH$3:$AH$23, ISNUMBER($AH$3:$AH$23)),AH4)*100</f>
        <v>13.600000000000001</v>
      </c>
      <c r="AK4">
        <f t="shared" si="8"/>
        <v>1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641191.4</v>
      </c>
      <c r="E5" cm="1">
        <f t="array" ref="E5">_xll.FDS(C5,"FMA_COS_UP(""EPS"",""1M"",+1,NOW,,,""PORTAGG"",""MEANR"")")</f>
        <v>18</v>
      </c>
      <c r="F5" cm="1">
        <f t="array" ref="F5">_xll.FDS(C5,"FMA_COS_DOWN(""EPS"",""1M"",+1,NOW,,,""PORTAGG"",""MEANR"")")</f>
        <v>24</v>
      </c>
      <c r="G5" cm="1">
        <f t="array" ref="G5">_xll.FDS(A5,"SIZE(FG_CONSTITUENTS)")</f>
        <v>78</v>
      </c>
      <c r="H5" s="9">
        <f t="shared" si="0"/>
        <v>0.23076923076923078</v>
      </c>
      <c r="I5" s="9">
        <f t="shared" si="1"/>
        <v>0.30769230769230771</v>
      </c>
      <c r="J5" s="9">
        <f t="shared" si="2"/>
        <v>-7.6923076923076927E-2</v>
      </c>
      <c r="K5" s="5" cm="1">
        <f t="array" ref="K5">_xll.FDS(A5,"FMA_PCT_ABOVE_MAVG(200,0,,,,""PORTAGG"")")/100</f>
        <v>0.37333333333333302</v>
      </c>
      <c r="L5" s="41" cm="1">
        <f t="array" ref="L5">_xll.FDSB(A5,"PERCENT_CHANGE(FMA_EPS(+1,0,,,,""PORTAGG"",""MEAN""),FMA_EPS(+1,-1AM,,,,""PORTAGG"",""MEAN""))")</f>
        <v>0.62797095463832298</v>
      </c>
      <c r="M5" s="41" cm="1">
        <f t="array" ref="M5">_xll.FDSB(A5,"PERCENT_CHANGE(FMA_EPS(+1,0,,,,""PORTAGG"",""MEAN""),FMA_EPS(+1,-3AM,,,,""PORTAGG"",""MEAN""))")</f>
        <v>-1.1728283997040101</v>
      </c>
      <c r="N5" s="3" cm="1">
        <f t="array" ref="N5">_xll.FDS(C5,"FG_TOTAL_RETURNC(0,-1AM)")</f>
        <v>-4.4363737E-2</v>
      </c>
      <c r="O5" s="3" cm="1">
        <f t="array" ref="O5">_xll.FDS(C5,"FG_TOTAL_RETURNC(0,-3AM)")</f>
        <v>1.3495326000000001</v>
      </c>
      <c r="P5" s="3" cm="1">
        <f t="array" ref="P5">_xll.FDS(C5,"FG_TOTAL_RETURNC(0,-6AM)")</f>
        <v>1.6657948</v>
      </c>
      <c r="Q5" s="9" cm="1">
        <f t="array" ref="Q5">_xll.FDS(C5,"P_PRICE(0)/P_PRICE_HIGH_PR(0,,,USD,,,""PRICE"",""INTRA"",""52W"")")</f>
        <v>0.90920097</v>
      </c>
      <c r="R5" s="9" cm="1">
        <f t="array" ref="R5">_xll.FDS(C5,"P_PRICE(0)/P_PRICE_low_PR(0,,,USD,,,""PRICE"",""INTRA"",""52W"")-1")</f>
        <v>0.12960648999999999</v>
      </c>
      <c r="S5" s="3" cm="1">
        <f t="array" ref="S5">_xll.FDS(C5,"FG_TOTAL_RETURNC(0,-12AM)")</f>
        <v>-7.3099140000000007E-2</v>
      </c>
      <c r="T5" s="4" cm="1">
        <f t="array" ref="T5">_xlfn.PERCENTRANK.EXC(_xlfn._xlws.FILTER($R$3:$R$23, ISNUMBER($R$3:$R$23)),R5)*100</f>
        <v>36.299999999999997</v>
      </c>
      <c r="U5" s="4">
        <f t="shared" si="3"/>
        <v>63.7</v>
      </c>
      <c r="V5" s="4" cm="1">
        <f t="array" ref="V5">_xlfn.PERCENTRANK.EXC(_xlfn._xlws.FILTER($Q$3:$Q$23, ISNUMBER($Q$3:$Q$23)),Q5)*100</f>
        <v>40.9</v>
      </c>
      <c r="W5" s="4" cm="1">
        <f t="array" ref="W5">_xlfn.PERCENTRANK.EXC(_xlfn._xlws.FILTER($O$3:$O$23, ISNUMBER($O$3:$O$23)),O5)*100</f>
        <v>40.9</v>
      </c>
      <c r="X5" s="4" cm="1">
        <f t="array" ref="X5">_xlfn.PERCENTRANK.EXC(_xlfn._xlws.FILTER($P$3:$P$23, ISNUMBER($P$3:$P$23)),P5)*100</f>
        <v>31.8</v>
      </c>
      <c r="Y5" s="200" cm="1">
        <f t="array" ref="Y5">_xlfn.PERCENTRANK.EXC(_xlfn._xlws.FILTER($S$3:$S$23, ISNUMBER($S$3:$S$23)),S5)*100</f>
        <v>27.200000000000003</v>
      </c>
      <c r="Z5" s="4" cm="1">
        <f t="array" ref="Z5">_xlfn.PERCENTRANK.EXC(_xlfn._xlws.FILTER($K$3:$K$23, ISNUMBER($K$3:$K$23)),K5)*100</f>
        <v>18.099999999999998</v>
      </c>
      <c r="AA5" s="4" cm="1">
        <f t="array" ref="AA5">_xlfn.PERCENTRANK.EXC(_xlfn._xlws.FILTER($H$3:$H$23, ISNUMBER($H$3:$H$23)),H5)*100</f>
        <v>27.200000000000003</v>
      </c>
      <c r="AB5" s="4" cm="1">
        <f t="array" ref="AB5">_xlfn.PERCENTRANK.EXC(_xlfn._xlws.FILTER($J$3:$J$23, ISNUMBER($J$3:$J$23)),J5)*100</f>
        <v>50</v>
      </c>
      <c r="AC5" s="4">
        <f t="shared" si="4"/>
        <v>59</v>
      </c>
      <c r="AD5" s="4">
        <f t="shared" si="5"/>
        <v>50</v>
      </c>
      <c r="AE5" s="4">
        <f t="shared" si="6"/>
        <v>59</v>
      </c>
      <c r="AF5" s="4">
        <f ca="1">'Economic Momentum'!P6</f>
        <v>81.8</v>
      </c>
      <c r="AG5" s="4">
        <f ca="1">'Economic Momentum'!Q6</f>
        <v>72.7</v>
      </c>
      <c r="AH5" s="4">
        <f t="shared" ca="1" si="7"/>
        <v>38.17</v>
      </c>
      <c r="AJ5" s="3" cm="1">
        <f t="array" aca="1" ref="AJ5" ca="1">_xlfn.PERCENTRANK.EXC(_xlfn._xlws.FILTER($AH$3:$AH$23, ISNUMBER($AH$3:$AH$23)),AH5)*100</f>
        <v>36.299999999999997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218406.63</v>
      </c>
      <c r="E6" cm="1">
        <f t="array" ref="E6">_xll.FDS(C6,"FMA_COS_UP(""EPS"",""1M"",+1,NOW,,,""PORTAGG"",""MEANR"")")</f>
        <v>17</v>
      </c>
      <c r="F6" cm="1">
        <f t="array" ref="F6">_xll.FDS(C6,"FMA_COS_DOWN(""EPS"",""1M"",+1,NOW,,,""PORTAGG"",""MEANR"")")</f>
        <v>10</v>
      </c>
      <c r="G6" cm="1">
        <f t="array" ref="G6">_xll.FDS(A6,"SIZE(FG_CONSTITUENTS)")</f>
        <v>35</v>
      </c>
      <c r="H6" s="9">
        <f t="shared" si="0"/>
        <v>0.48571428571428571</v>
      </c>
      <c r="I6" s="9">
        <f t="shared" si="1"/>
        <v>0.2857142857142857</v>
      </c>
      <c r="J6" s="9">
        <f t="shared" si="2"/>
        <v>0.2</v>
      </c>
      <c r="K6" s="5" cm="1">
        <f t="array" ref="K6">_xll.FDS(A6,"FMA_PCT_ABOVE_MAVG(200,0,,,,""PORTAGG"")")/100</f>
        <v>0.54285714285714304</v>
      </c>
      <c r="L6" s="41" cm="1">
        <f t="array" ref="L6">_xll.FDSB(A6,"PERCENT_CHANGE(FMA_EPS(+1,0,,,,""PORTAGG"",""MEAN""),FMA_EPS(+1,-1AM,,,,""PORTAGG"",""MEAN""))")</f>
        <v>3.4954742262677501</v>
      </c>
      <c r="M6" s="41" cm="1">
        <f t="array" ref="M6">_xll.FDSB(A6,"PERCENT_CHANGE(FMA_EPS(+1,0,,,,""PORTAGG"",""MEAN""),FMA_EPS(+1,-3AM,,,,""PORTAGG"",""MEAN""))")</f>
        <v>1.3748525897670201</v>
      </c>
      <c r="N6" s="3" cm="1">
        <f t="array" ref="N6">_xll.FDS(C6,"FG_TOTAL_RETURNC(0,-1AM)")</f>
        <v>0.94994307</v>
      </c>
      <c r="O6" s="3" cm="1">
        <f t="array" ref="O6">_xll.FDS(C6,"FG_TOTAL_RETURNC(0,-3AM)")</f>
        <v>6.0245632999999996</v>
      </c>
      <c r="P6" s="3" cm="1">
        <f t="array" ref="P6">_xll.FDS(C6,"FG_TOTAL_RETURNC(0,-6AM)")</f>
        <v>10.587096000000001</v>
      </c>
      <c r="Q6" s="9" cm="1">
        <f t="array" ref="Q6">_xll.FDS(C6,"P_PRICE(0)/P_PRICE_HIGH_PR(0,,,USD,,,""PRICE"",""INTRA"",""52W"")")</f>
        <v>0.98432489999999995</v>
      </c>
      <c r="R6" s="9" cm="1">
        <f t="array" ref="R6">_xll.FDS(C6,"P_PRICE(0)/P_PRICE_low_PR(0,,,USD,,,""PRICE"",""INTRA"",""52W"")-1")</f>
        <v>0.19352055000000001</v>
      </c>
      <c r="S6" s="3" cm="1">
        <f t="array" ref="S6">_xll.FDS(C6,"FG_TOTAL_RETURNC(0,-12AM)")</f>
        <v>3.3872008</v>
      </c>
      <c r="T6" s="4" cm="1">
        <f t="array" ref="T6">_xlfn.PERCENTRANK.EXC(_xlfn._xlws.FILTER($R$3:$R$23, ISNUMBER($R$3:$R$23)),R6)*100</f>
        <v>45.4</v>
      </c>
      <c r="U6" s="4">
        <f t="shared" si="3"/>
        <v>54.6</v>
      </c>
      <c r="V6" s="4" cm="1">
        <f t="array" ref="V6">_xlfn.PERCENTRANK.EXC(_xlfn._xlws.FILTER($Q$3:$Q$23, ISNUMBER($Q$3:$Q$23)),Q6)*100</f>
        <v>81.8</v>
      </c>
      <c r="W6" s="4" cm="1">
        <f t="array" ref="W6">_xlfn.PERCENTRANK.EXC(_xlfn._xlws.FILTER($O$3:$O$23, ISNUMBER($O$3:$O$23)),O6)*100</f>
        <v>77.2</v>
      </c>
      <c r="X6" s="4" cm="1">
        <f t="array" ref="X6">_xlfn.PERCENTRANK.EXC(_xlfn._xlws.FILTER($P$3:$P$23, ISNUMBER($P$3:$P$23)),P6)*100</f>
        <v>59</v>
      </c>
      <c r="Y6" s="200" cm="1">
        <f t="array" ref="Y6">_xlfn.PERCENTRANK.EXC(_xlfn._xlws.FILTER($S$3:$S$23, ISNUMBER($S$3:$S$23)),S6)*100</f>
        <v>40.9</v>
      </c>
      <c r="Z6" s="4" cm="1">
        <f t="array" ref="Z6">_xlfn.PERCENTRANK.EXC(_xlfn._xlws.FILTER($K$3:$K$23, ISNUMBER($K$3:$K$23)),K6)*100</f>
        <v>36.299999999999997</v>
      </c>
      <c r="AA6" s="4" cm="1">
        <f t="array" ref="AA6">_xlfn.PERCENTRANK.EXC(_xlfn._xlws.FILTER($H$3:$H$23, ISNUMBER($H$3:$H$23)),H6)*100</f>
        <v>90.9</v>
      </c>
      <c r="AB6" s="4" cm="1">
        <f t="array" ref="AB6">_xlfn.PERCENTRANK.EXC(_xlfn._xlws.FILTER($J$3:$J$23, ISNUMBER($J$3:$J$23)),J6)*100</f>
        <v>90.9</v>
      </c>
      <c r="AC6" s="4">
        <f t="shared" si="4"/>
        <v>86.3</v>
      </c>
      <c r="AD6" s="4">
        <f t="shared" si="5"/>
        <v>81.8</v>
      </c>
      <c r="AE6" s="4">
        <f t="shared" si="6"/>
        <v>31.8</v>
      </c>
      <c r="AF6" s="4">
        <f ca="1">'Economic Momentum'!P7</f>
        <v>40.9</v>
      </c>
      <c r="AG6" s="4">
        <f ca="1">'Economic Momentum'!Q7</f>
        <v>81.8</v>
      </c>
      <c r="AH6" s="4">
        <f t="shared" ca="1" si="7"/>
        <v>73.58</v>
      </c>
      <c r="AJ6" s="3" cm="1">
        <f t="array" aca="1" ref="AJ6" ca="1">_xlfn.PERCENTRANK.EXC(_xlfn._xlws.FILTER($AH$3:$AH$23, ISNUMBER($AH$3:$AH$23)),AH6)*100</f>
        <v>77.2</v>
      </c>
      <c r="AK6">
        <f t="shared" si="8"/>
        <v>4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205548.86</v>
      </c>
      <c r="E7" cm="1">
        <f t="array" ref="E7">_xll.FDS(C7,"FMA_COS_UP(""EPS"",""1M"",+1,NOW,,,""PORTAGG"",""MEANR"")")</f>
        <v>9</v>
      </c>
      <c r="F7" cm="1">
        <f t="array" ref="F7">_xll.FDS(C7,"FMA_COS_DOWN(""EPS"",""1M"",+1,NOW,,,""PORTAGG"",""MEANR"")")</f>
        <v>8</v>
      </c>
      <c r="G7" cm="1">
        <f t="array" ref="G7">_xll.FDS(A7,"SIZE(FG_CONSTITUENTS)")</f>
        <v>34</v>
      </c>
      <c r="H7" s="9">
        <f t="shared" si="0"/>
        <v>0.26470588235294118</v>
      </c>
      <c r="I7" s="9">
        <f t="shared" si="1"/>
        <v>0.23529411764705882</v>
      </c>
      <c r="J7" s="9">
        <f t="shared" si="2"/>
        <v>2.9411764705882359E-2</v>
      </c>
      <c r="K7" s="5" cm="1">
        <f t="array" ref="K7">_xll.FDS(A7,"FMA_PCT_ABOVE_MAVG(200,0,,,,""PORTAGG"")")/100</f>
        <v>0.57575757575757602</v>
      </c>
      <c r="L7" s="41" cm="1">
        <f t="array" ref="L7">_xll.FDSB(A7,"PERCENT_CHANGE(FMA_EPS(+1,0,,,,""PORTAGG"",""MEAN""),FMA_EPS(+1,-1AM,,,,""PORTAGG"",""MEAN""))")</f>
        <v>9.7029805375488802</v>
      </c>
      <c r="M7" s="41" cm="1">
        <f t="array" ref="M7">_xll.FDSB(A7,"PERCENT_CHANGE(FMA_EPS(+1,0,,,,""PORTAGG"",""MEAN""),FMA_EPS(+1,-3AM,,,,""PORTAGG"",""MEAN""))")</f>
        <v>0.75814451376974501</v>
      </c>
      <c r="N7" s="3" cm="1">
        <f t="array" ref="N7">_xll.FDS(C7,"FG_TOTAL_RETURNC(0,-1AM)")</f>
        <v>1.0278343999999999</v>
      </c>
      <c r="O7" s="3" cm="1">
        <f t="array" ref="O7">_xll.FDS(C7,"FG_TOTAL_RETURNC(0,-3AM)")</f>
        <v>3.0581117</v>
      </c>
      <c r="P7" s="3" cm="1">
        <f t="array" ref="P7">_xll.FDS(C7,"FG_TOTAL_RETURNC(0,-6AM)")</f>
        <v>44.17801</v>
      </c>
      <c r="Q7" s="9" cm="1">
        <f t="array" ref="Q7">_xll.FDS(C7,"P_PRICE(0)/P_PRICE_HIGH_PR(0,,,USD,,,""PRICE"",""INTRA"",""52W"")")</f>
        <v>0.98394159999999997</v>
      </c>
      <c r="R7" s="9" cm="1">
        <f t="array" ref="R7">_xll.FDS(C7,"P_PRICE(0)/P_PRICE_low_PR(0,,,USD,,,""PRICE"",""INTRA"",""52W"")-1")</f>
        <v>0.57634485000000002</v>
      </c>
      <c r="S7" s="3" cm="1">
        <f t="array" ref="S7">_xll.FDS(C7,"FG_TOTAL_RETURNC(0,-12AM)")</f>
        <v>62.731754000000002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72.7</v>
      </c>
      <c r="W7" s="4" cm="1">
        <f t="array" ref="W7">_xlfn.PERCENTRANK.EXC(_xlfn._xlws.FILTER($O$3:$O$23, ISNUMBER($O$3:$O$23)),O7)*100</f>
        <v>59</v>
      </c>
      <c r="X7" s="4" cm="1">
        <f t="array" ref="X7">_xlfn.PERCENTRANK.EXC(_xlfn._xlws.FILTER($P$3:$P$23, ISNUMBER($P$3:$P$23)),P7)*100</f>
        <v>95.399999999999991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45.4</v>
      </c>
      <c r="AA7" s="4" cm="1">
        <f t="array" ref="AA7">_xlfn.PERCENTRANK.EXC(_xlfn._xlws.FILTER($H$3:$H$23, ISNUMBER($H$3:$H$23)),H7)*100</f>
        <v>31.8</v>
      </c>
      <c r="AB7" s="4" cm="1">
        <f t="array" ref="AB7">_xlfn.PERCENTRANK.EXC(_xlfn._xlws.FILTER($J$3:$J$23, ISNUMBER($J$3:$J$23)),J7)*100</f>
        <v>72.7</v>
      </c>
      <c r="AC7" s="4">
        <f t="shared" si="4"/>
        <v>95.399999999999991</v>
      </c>
      <c r="AD7" s="4">
        <f t="shared" si="5"/>
        <v>72.7</v>
      </c>
      <c r="AE7" s="4">
        <f t="shared" si="6"/>
        <v>27.200000000000003</v>
      </c>
      <c r="AF7" s="4">
        <f ca="1">'Economic Momentum'!P8</f>
        <v>9</v>
      </c>
      <c r="AG7" s="4">
        <f ca="1">'Economic Momentum'!Q8</f>
        <v>95.399999999999991</v>
      </c>
      <c r="AH7" s="4">
        <f t="shared" ca="1" si="7"/>
        <v>75.400000000000006</v>
      </c>
      <c r="AJ7" s="3" cm="1">
        <f t="array" aca="1" ref="AJ7" ca="1">_xlfn.PERCENTRANK.EXC(_xlfn._xlws.FILTER($AH$3:$AH$23, ISNUMBER($AH$3:$AH$23)),AH7)*100</f>
        <v>90.9</v>
      </c>
      <c r="AK7">
        <f t="shared" si="8"/>
        <v>4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38718.292999999998</v>
      </c>
      <c r="E8" cm="1">
        <f t="array" ref="E8">_xll.FDS(C8,"FMA_COS_UP(""EPS"",""1M"",+1,NOW,,,""PORTAGG"",""MEANR"")")</f>
        <v>4</v>
      </c>
      <c r="F8" cm="1">
        <f t="array" ref="F8">_xll.FDS(C8,"FMA_COS_DOWN(""EPS"",""1M"",+1,NOW,,,""PORTAGG"",""MEANR"")")</f>
        <v>7</v>
      </c>
      <c r="G8" cm="1">
        <f t="array" ref="G8">_xll.FDS(A8,"SIZE(FG_CONSTITUENTS)")</f>
        <v>26</v>
      </c>
      <c r="H8" s="9">
        <f t="shared" si="0"/>
        <v>0.15384615384615385</v>
      </c>
      <c r="I8" s="9">
        <f t="shared" si="1"/>
        <v>0.26923076923076922</v>
      </c>
      <c r="J8" s="9">
        <f t="shared" si="2"/>
        <v>-0.11538461538461536</v>
      </c>
      <c r="K8" s="5" cm="1">
        <f t="array" ref="K8">_xll.FDS(A8,"FMA_PCT_ABOVE_MAVG(200,0,,,,""PORTAGG"")")/100</f>
        <v>0.80769230769230804</v>
      </c>
      <c r="L8" s="41" cm="1">
        <f t="array" ref="L8">_xll.FDSB(A8,"PERCENT_CHANGE(FMA_EPS(+1,0,,,,""PORTAGG"",""MEAN""),FMA_EPS(+1,-1AM,,,,""PORTAGG"",""MEAN""))")</f>
        <v>0.128154331995742</v>
      </c>
      <c r="M8" s="41" cm="1">
        <f t="array" ref="M8">_xll.FDSB(A8,"PERCENT_CHANGE(FMA_EPS(+1,0,,,,""PORTAGG"",""MEAN""),FMA_EPS(+1,-3AM,,,,""PORTAGG"",""MEAN""))")</f>
        <v>3.7587568233484201E-3</v>
      </c>
      <c r="N8" s="3" cm="1">
        <f t="array" ref="N8">_xll.FDS(C8,"FG_TOTAL_RETURNC(0,-1AM)")</f>
        <v>12.814867</v>
      </c>
      <c r="O8" s="3" cm="1">
        <f t="array" ref="O8">_xll.FDS(C8,"FG_TOTAL_RETURNC(0,-3AM)")</f>
        <v>13.404738999999999</v>
      </c>
      <c r="P8" s="3" cm="1">
        <f t="array" ref="P8">_xll.FDS(C8,"FG_TOTAL_RETURNC(0,-6AM)")</f>
        <v>33.615135000000002</v>
      </c>
      <c r="Q8" s="9" cm="1">
        <f t="array" ref="Q8">_xll.FDS(C8,"P_PRICE(0)/P_PRICE_HIGH_PR(0,,,USD,,,""PRICE"",""INTRA"",""52W"")")</f>
        <v>0.98690089999999997</v>
      </c>
      <c r="R8" s="9" cm="1">
        <f t="array" ref="R8">_xll.FDS(C8,"P_PRICE(0)/P_PRICE_low_PR(0,,,USD,,,""PRICE"",""INTRA"",""52W"")-1")</f>
        <v>0.371979</v>
      </c>
      <c r="S8" s="3" cm="1">
        <f t="array" ref="S8">_xll.FDS(C8,"FG_TOTAL_RETURNC(0,-12AM)")</f>
        <v>36.435721999999998</v>
      </c>
      <c r="T8" s="4" cm="1">
        <f t="array" ref="T8">_xlfn.PERCENTRANK.EXC(_xlfn._xlws.FILTER($R$3:$R$23, ISNUMBER($R$3:$R$23)),R8)*100</f>
        <v>86.3</v>
      </c>
      <c r="U8" s="4">
        <f t="shared" si="3"/>
        <v>13.700000000000003</v>
      </c>
      <c r="V8" s="4" cm="1">
        <f t="array" ref="V8">_xlfn.PERCENTRANK.EXC(_xlfn._xlws.FILTER($Q$3:$Q$23, ISNUMBER($Q$3:$Q$23)),Q8)*100</f>
        <v>86.3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90.9</v>
      </c>
      <c r="Y8" s="200" cm="1">
        <f t="array" ref="Y8">_xlfn.PERCENTRANK.EXC(_xlfn._xlws.FILTER($S$3:$S$23, ISNUMBER($S$3:$S$23)),S8)*100</f>
        <v>86.3</v>
      </c>
      <c r="Z8" s="4" cm="1">
        <f t="array" ref="Z8">_xlfn.PERCENTRANK.EXC(_xlfn._xlws.FILTER($K$3:$K$23, ISNUMBER($K$3:$K$23)),K8)*100</f>
        <v>90.9</v>
      </c>
      <c r="AA8" s="4" cm="1">
        <f t="array" ref="AA8">_xlfn.PERCENTRANK.EXC(_xlfn._xlws.FILTER($H$3:$H$23, ISNUMBER($H$3:$H$23)),H8)*100</f>
        <v>9</v>
      </c>
      <c r="AB8" s="4" cm="1">
        <f t="array" ref="AB8">_xlfn.PERCENTRANK.EXC(_xlfn._xlws.FILTER($J$3:$J$23, ISNUMBER($J$3:$J$23)),J8)*100</f>
        <v>40.9</v>
      </c>
      <c r="AC8" s="4">
        <f t="shared" si="4"/>
        <v>40.9</v>
      </c>
      <c r="AD8" s="4">
        <f t="shared" si="5"/>
        <v>59</v>
      </c>
      <c r="AE8" s="4">
        <f t="shared" si="6"/>
        <v>9</v>
      </c>
      <c r="AF8" s="4">
        <f ca="1">'Economic Momentum'!P9</f>
        <v>59</v>
      </c>
      <c r="AG8" s="4">
        <f ca="1">'Economic Momentum'!Q9</f>
        <v>31.8</v>
      </c>
      <c r="AH8" s="4">
        <f t="shared" ca="1" si="7"/>
        <v>90.41</v>
      </c>
      <c r="AJ8" s="3" cm="1">
        <f t="array" aca="1" ref="AJ8" ca="1">_xlfn.PERCENTRANK.EXC(_xlfn._xlws.FILTER($AH$3:$AH$23, ISNUMBER($AH$3:$AH$23)),AH8)*100</f>
        <v>95.399999999999991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368449.72</v>
      </c>
      <c r="E9" cm="1">
        <f t="array" ref="E9">_xll.FDS(C9,"FMA_COS_UP(""EPS"",""1M"",+1,NOW,,,""PORTAGG"",""MEANR"")")</f>
        <v>10</v>
      </c>
      <c r="F9" cm="1">
        <f t="array" ref="F9">_xll.FDS(C9,"FMA_COS_DOWN(""EPS"",""1M"",+1,NOW,,,""PORTAGG"",""MEANR"")")</f>
        <v>15</v>
      </c>
      <c r="G9" cm="1">
        <f t="array" ref="G9">_xll.FDS(A9,"SIZE(FG_CONSTITUENTS)")</f>
        <v>33</v>
      </c>
      <c r="H9" s="9">
        <f t="shared" si="0"/>
        <v>0.30303030303030304</v>
      </c>
      <c r="I9" s="9">
        <f t="shared" si="1"/>
        <v>0.45454545454545453</v>
      </c>
      <c r="J9" s="9">
        <f t="shared" si="2"/>
        <v>-0.15151515151515149</v>
      </c>
      <c r="K9" s="5" cm="1">
        <f t="array" ref="K9">_xll.FDS(A9,"FMA_PCT_ABOVE_MAVG(200,0,,,,""PORTAGG"")")/100</f>
        <v>0.69696969696969702</v>
      </c>
      <c r="L9" s="41" cm="1">
        <f t="array" ref="L9">_xll.FDSB(A9,"PERCENT_CHANGE(FMA_EPS(+1,0,,,,""PORTAGG"",""MEAN""),FMA_EPS(+1,-1AM,,,,""PORTAGG"",""MEAN""))")</f>
        <v>3.4655719453879699</v>
      </c>
      <c r="M9" s="41" cm="1">
        <f t="array" ref="M9">_xll.FDSB(A9,"PERCENT_CHANGE(FMA_EPS(+1,0,,,,""PORTAGG"",""MEAN""),FMA_EPS(+1,-3AM,,,,""PORTAGG"",""MEAN""))")</f>
        <v>-0.52077949838386595</v>
      </c>
      <c r="N9" s="3" cm="1">
        <f t="array" ref="N9">_xll.FDS(C9,"FG_TOTAL_RETURNC(0,-1AM)")</f>
        <v>1.1137009</v>
      </c>
      <c r="O9" s="3" cm="1">
        <f t="array" ref="O9">_xll.FDS(C9,"FG_TOTAL_RETURNC(0,-3AM)")</f>
        <v>2.7345657000000001</v>
      </c>
      <c r="P9" s="3" cm="1">
        <f t="array" ref="P9">_xll.FDS(C9,"FG_TOTAL_RETURNC(0,-6AM)")</f>
        <v>6.4066289999999997</v>
      </c>
      <c r="Q9" s="9" cm="1">
        <f t="array" ref="Q9">_xll.FDS(C9,"P_PRICE(0)/P_PRICE_HIGH_PR(0,,,USD,,,""PRICE"",""INTRA"",""52W"")")</f>
        <v>0.96629719999999997</v>
      </c>
      <c r="R9" s="9" cm="1">
        <f t="array" ref="R9">_xll.FDS(C9,"P_PRICE(0)/P_PRICE_low_PR(0,,,USD,,,""PRICE"",""INTRA"",""52W"")-1")</f>
        <v>9.8286269999999995E-2</v>
      </c>
      <c r="S9" s="3" cm="1">
        <f t="array" ref="S9">_xll.FDS(C9,"FG_TOTAL_RETURNC(0,-12AM)")</f>
        <v>2.5262593999999998</v>
      </c>
      <c r="T9" s="4" cm="1">
        <f t="array" ref="T9">_xlfn.PERCENTRANK.EXC(_xlfn._xlws.FILTER($R$3:$R$23, ISNUMBER($R$3:$R$23)),R9)*100</f>
        <v>9</v>
      </c>
      <c r="U9" s="4">
        <f t="shared" si="3"/>
        <v>91</v>
      </c>
      <c r="V9" s="4" cm="1">
        <f t="array" ref="V9">_xlfn.PERCENTRANK.EXC(_xlfn._xlws.FILTER($Q$3:$Q$23, ISNUMBER($Q$3:$Q$23)),Q9)*100</f>
        <v>50</v>
      </c>
      <c r="W9" s="4" cm="1">
        <f t="array" ref="W9">_xlfn.PERCENTRANK.EXC(_xlfn._xlws.FILTER($O$3:$O$23, ISNUMBER($O$3:$O$23)),O9)*100</f>
        <v>54.500000000000007</v>
      </c>
      <c r="X9" s="4" cm="1">
        <f t="array" ref="X9">_xlfn.PERCENTRANK.EXC(_xlfn._xlws.FILTER($P$3:$P$23, ISNUMBER($P$3:$P$23)),P9)*100</f>
        <v>45.4</v>
      </c>
      <c r="Y9" s="200" cm="1">
        <f t="array" ref="Y9">_xlfn.PERCENTRANK.EXC(_xlfn._xlws.FILTER($S$3:$S$23, ISNUMBER($S$3:$S$23)),S9)*100</f>
        <v>36.299999999999997</v>
      </c>
      <c r="Z9" s="4" cm="1">
        <f t="array" ref="Z9">_xlfn.PERCENTRANK.EXC(_xlfn._xlws.FILTER($K$3:$K$23, ISNUMBER($K$3:$K$23)),K9)*100</f>
        <v>72.7</v>
      </c>
      <c r="AA9" s="4" cm="1">
        <f t="array" ref="AA9">_xlfn.PERCENTRANK.EXC(_xlfn._xlws.FILTER($H$3:$H$23, ISNUMBER($H$3:$H$23)),H9)*100</f>
        <v>54.500000000000007</v>
      </c>
      <c r="AB9" s="4" cm="1">
        <f t="array" ref="AB9">_xlfn.PERCENTRANK.EXC(_xlfn._xlws.FILTER($J$3:$J$23, ISNUMBER($J$3:$J$23)),J9)*100</f>
        <v>31.8</v>
      </c>
      <c r="AC9" s="4">
        <f t="shared" si="4"/>
        <v>81.8</v>
      </c>
      <c r="AD9" s="4">
        <f t="shared" si="5"/>
        <v>54.500000000000007</v>
      </c>
      <c r="AE9" s="4">
        <f t="shared" si="6"/>
        <v>45.4</v>
      </c>
      <c r="AF9" s="4">
        <f ca="1">'Economic Momentum'!P10</f>
        <v>13.600000000000001</v>
      </c>
      <c r="AG9" s="4">
        <f ca="1">'Economic Momentum'!Q10</f>
        <v>77.2</v>
      </c>
      <c r="AH9" s="4">
        <f t="shared" ca="1" si="7"/>
        <v>49.97</v>
      </c>
      <c r="AJ9" s="3" cm="1">
        <f t="array" aca="1" ref="AJ9" ca="1">_xlfn.PERCENTRANK.EXC(_xlfn._xlws.FILTER($AH$3:$AH$23, ISNUMBER($AH$3:$AH$23)),AH9)*100</f>
        <v>54.500000000000007</v>
      </c>
      <c r="AK9">
        <f t="shared" si="8"/>
        <v>1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2180363.2999999998</v>
      </c>
      <c r="E10" cm="1">
        <f t="array" ref="E10">_xll.FDS(C10,"FMA_COS_UP(""EPS"",""1M"",+1,NOW,,,""PORTAGG"",""MEANR"")")</f>
        <v>37</v>
      </c>
      <c r="F10" cm="1">
        <f t="array" ref="F10">_xll.FDS(C10,"FMA_COS_DOWN(""EPS"",""1M"",+1,NOW,,,""PORTAGG"",""MEANR"")")</f>
        <v>37</v>
      </c>
      <c r="G10" cm="1">
        <f t="array" ref="G10">_xll.FDS(A10,"SIZE(FG_CONSTITUENTS)")</f>
        <v>91</v>
      </c>
      <c r="H10" s="9">
        <f t="shared" si="0"/>
        <v>0.40659340659340659</v>
      </c>
      <c r="I10" s="9">
        <f t="shared" si="1"/>
        <v>0.40659340659340659</v>
      </c>
      <c r="J10" s="9">
        <f t="shared" si="2"/>
        <v>0</v>
      </c>
      <c r="K10" s="5" cm="1">
        <f t="array" ref="K10">_xll.FDS(A10,"FMA_PCT_ABOVE_MAVG(200,0,,,,""PORTAGG"")")/100</f>
        <v>0.66666666666666696</v>
      </c>
      <c r="L10" s="41" cm="1">
        <f t="array" ref="L10">_xll.FDSB(A10,"PERCENT_CHANGE(FMA_EPS(+1,0,,,,""PORTAGG"",""MEAN""),FMA_EPS(+1,-1AM,,,,""PORTAGG"",""MEAN""))")</f>
        <v>-1.1256113700230901</v>
      </c>
      <c r="M10" s="41" cm="1">
        <f t="array" ref="M10">_xll.FDSB(A10,"PERCENT_CHANGE(FMA_EPS(+1,0,,,,""PORTAGG"",""MEAN""),FMA_EPS(+1,-3AM,,,,""PORTAGG"",""MEAN""))")</f>
        <v>-5.0845776872000004</v>
      </c>
      <c r="N10" s="3" cm="1">
        <f t="array" ref="N10">_xll.FDS(C10,"FG_TOTAL_RETURNC(0,-1AM)")</f>
        <v>6.1491490000000004</v>
      </c>
      <c r="O10" s="3" cm="1">
        <f t="array" ref="O10">_xll.FDS(C10,"FG_TOTAL_RETURNC(0,-3AM)")</f>
        <v>5.7571173</v>
      </c>
      <c r="P10" s="3" cm="1">
        <f t="array" ref="P10">_xll.FDS(C10,"FG_TOTAL_RETURNC(0,-6AM)")</f>
        <v>22.598516</v>
      </c>
      <c r="Q10" s="9" cm="1">
        <f t="array" ref="Q10">_xll.FDS(C10,"P_PRICE(0)/P_PRICE_HIGH_PR(0,,,USD,,,""PRICE"",""INTRA"",""52W"")")</f>
        <v>0.96991439999999995</v>
      </c>
      <c r="R10" s="9" cm="1">
        <f t="array" ref="R10">_xll.FDS(C10,"P_PRICE(0)/P_PRICE_low_PR(0,,,USD,,,""PRICE"",""INTRA"",""52W"")-1")</f>
        <v>0.1556083</v>
      </c>
      <c r="S10" s="3" cm="1">
        <f t="array" ref="S10">_xll.FDS(C10,"FG_TOTAL_RETURNC(0,-12AM)")</f>
        <v>21.863413000000001</v>
      </c>
      <c r="T10" s="4" cm="1">
        <f t="array" ref="T10">_xlfn.PERCENTRANK.EXC(_xlfn._xlws.FILTER($R$3:$R$23, ISNUMBER($R$3:$R$23)),R10)*100</f>
        <v>40.9</v>
      </c>
      <c r="U10" s="4">
        <f t="shared" si="3"/>
        <v>59.1</v>
      </c>
      <c r="V10" s="4" cm="1">
        <f t="array" ref="V10">_xlfn.PERCENTRANK.EXC(_xlfn._xlws.FILTER($Q$3:$Q$23, ISNUMBER($Q$3:$Q$23)),Q10)*100</f>
        <v>54.500000000000007</v>
      </c>
      <c r="W10" s="4" cm="1">
        <f t="array" ref="W10">_xlfn.PERCENTRANK.EXC(_xlfn._xlws.FILTER($O$3:$O$23, ISNUMBER($O$3:$O$23)),O10)*100</f>
        <v>72.7</v>
      </c>
      <c r="X10" s="4" cm="1">
        <f t="array" ref="X10">_xlfn.PERCENTRANK.EXC(_xlfn._xlws.FILTER($P$3:$P$23, ISNUMBER($P$3:$P$23)),P10)*100</f>
        <v>81.8</v>
      </c>
      <c r="Y10" s="200" cm="1">
        <f t="array" ref="Y10">_xlfn.PERCENTRANK.EXC(_xlfn._xlws.FILTER($S$3:$S$23, ISNUMBER($S$3:$S$23)),S10)*100</f>
        <v>72.7</v>
      </c>
      <c r="Z10" s="4" cm="1">
        <f t="array" ref="Z10">_xlfn.PERCENTRANK.EXC(_xlfn._xlws.FILTER($K$3:$K$23, ISNUMBER($K$3:$K$23)),K10)*100</f>
        <v>59</v>
      </c>
      <c r="AA10" s="4" cm="1">
        <f t="array" ref="AA10">_xlfn.PERCENTRANK.EXC(_xlfn._xlws.FILTER($H$3:$H$23, ISNUMBER($H$3:$H$23)),H10)*100</f>
        <v>86.3</v>
      </c>
      <c r="AB10" s="4" cm="1">
        <f t="array" ref="AB10">_xlfn.PERCENTRANK.EXC(_xlfn._xlws.FILTER($J$3:$J$23, ISNUMBER($J$3:$J$23)),J10)*100</f>
        <v>59</v>
      </c>
      <c r="AC10" s="4">
        <f t="shared" si="4"/>
        <v>18.099999999999998</v>
      </c>
      <c r="AD10" s="4">
        <f t="shared" si="5"/>
        <v>31.8</v>
      </c>
      <c r="AE10" s="4">
        <f t="shared" si="6"/>
        <v>77.2</v>
      </c>
      <c r="AF10" s="4">
        <f ca="1">'Economic Momentum'!P11</f>
        <v>18.099999999999998</v>
      </c>
      <c r="AG10" s="4">
        <f ca="1">'Economic Momentum'!Q11</f>
        <v>68.100000000000009</v>
      </c>
      <c r="AH10" s="4">
        <f t="shared" ca="1" si="7"/>
        <v>68.150000000000006</v>
      </c>
      <c r="AJ10" s="3" cm="1">
        <f t="array" aca="1" ref="AJ10" ca="1">_xlfn.PERCENTRANK.EXC(_xlfn._xlws.FILTER($AH$3:$AH$23, ISNUMBER($AH$3:$AH$23)),AH10)*100</f>
        <v>68.100000000000009</v>
      </c>
      <c r="AK10">
        <f t="shared" si="8"/>
        <v>4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548435.69999999995</v>
      </c>
      <c r="E11" cm="1">
        <f t="array" ref="E11">_xll.FDS(C11,"FMA_COS_UP(""EPS"",""1M"",+1,NOW,,,""PORTAGG"",""MEANR"")")</f>
        <v>12</v>
      </c>
      <c r="F11" cm="1">
        <f t="array" ref="F11">_xll.FDS(C11,"FMA_COS_DOWN(""EPS"",""1M"",+1,NOW,,,""PORTAGG"",""MEANR"")")</f>
        <v>19</v>
      </c>
      <c r="G11" cm="1">
        <f t="array" ref="G11">_xll.FDS(A11,"SIZE(FG_CONSTITUENTS)")</f>
        <v>44</v>
      </c>
      <c r="H11" s="9">
        <f t="shared" si="0"/>
        <v>0.27272727272727271</v>
      </c>
      <c r="I11" s="9">
        <f t="shared" si="1"/>
        <v>0.43181818181818182</v>
      </c>
      <c r="J11" s="9">
        <f t="shared" si="2"/>
        <v>-0.15909090909090912</v>
      </c>
      <c r="K11" s="5" cm="1">
        <f t="array" ref="K11">_xll.FDS(A11,"FMA_PCT_ABOVE_MAVG(200,0,,,,""PORTAGG"")")/100</f>
        <v>0.68181818181818199</v>
      </c>
      <c r="L11" s="41" cm="1">
        <f t="array" ref="L11">_xll.FDSB(A11,"PERCENT_CHANGE(FMA_EPS(+1,0,,,,""PORTAGG"",""MEAN""),FMA_EPS(+1,-1AM,,,,""PORTAGG"",""MEAN""))")</f>
        <v>3.2755248390600098</v>
      </c>
      <c r="M11" s="41" cm="1">
        <f t="array" ref="M11">_xll.FDSB(A11,"PERCENT_CHANGE(FMA_EPS(+1,0,,,,""PORTAGG"",""MEAN""),FMA_EPS(+1,-3AM,,,,""PORTAGG"",""MEAN""))")</f>
        <v>1.0037742913432399</v>
      </c>
      <c r="N11" s="3" cm="1">
        <f t="array" ref="N11">_xll.FDS(C11,"FG_TOTAL_RETURNC(0,-1AM)")</f>
        <v>6.8115233999999996</v>
      </c>
      <c r="O11" s="3" cm="1">
        <f t="array" ref="O11">_xll.FDS(C11,"FG_TOTAL_RETURNC(0,-3AM)")</f>
        <v>1.9864558999999999</v>
      </c>
      <c r="P11" s="3" cm="1">
        <f t="array" ref="P11">_xll.FDS(C11,"FG_TOTAL_RETURNC(0,-6AM)")</f>
        <v>20.368884999999999</v>
      </c>
      <c r="Q11" s="9" cm="1">
        <f t="array" ref="Q11">_xll.FDS(C11,"P_PRICE(0)/P_PRICE_HIGH_PR(0,,,USD,,,""PRICE"",""INTRA"",""52W"")")</f>
        <v>0.99411930000000004</v>
      </c>
      <c r="R11" s="9" cm="1">
        <f t="array" ref="R11">_xll.FDS(C11,"P_PRICE(0)/P_PRICE_low_PR(0,,,USD,,,""PRICE"",""INTRA"",""52W"")-1")</f>
        <v>0.32194542999999998</v>
      </c>
      <c r="S11" s="3" cm="1">
        <f t="array" ref="S11">_xll.FDS(C11,"FG_TOTAL_RETURNC(0,-12AM)")</f>
        <v>21.530066999999999</v>
      </c>
      <c r="T11" s="4" cm="1">
        <f t="array" ref="T11">_xlfn.PERCENTRANK.EXC(_xlfn._xlws.FILTER($R$3:$R$23, ISNUMBER($R$3:$R$23)),R11)*100</f>
        <v>72.7</v>
      </c>
      <c r="U11" s="4">
        <f t="shared" si="3"/>
        <v>27.299999999999997</v>
      </c>
      <c r="V11" s="4" cm="1">
        <f t="array" ref="V11">_xlfn.PERCENTRANK.EXC(_xlfn._xlws.FILTER($Q$3:$Q$23, ISNUMBER($Q$3:$Q$23)),Q11)*100</f>
        <v>90.9</v>
      </c>
      <c r="W11" s="4" cm="1">
        <f t="array" ref="W11">_xlfn.PERCENTRANK.EXC(_xlfn._xlws.FILTER($O$3:$O$23, ISNUMBER($O$3:$O$23)),O11)*100</f>
        <v>50</v>
      </c>
      <c r="X11" s="4" cm="1">
        <f t="array" ref="X11">_xlfn.PERCENTRANK.EXC(_xlfn._xlws.FILTER($P$3:$P$23, ISNUMBER($P$3:$P$23)),P11)*100</f>
        <v>77.2</v>
      </c>
      <c r="Y11" s="200" cm="1">
        <f t="array" ref="Y11">_xlfn.PERCENTRANK.EXC(_xlfn._xlws.FILTER($S$3:$S$23, ISNUMBER($S$3:$S$23)),S11)*100</f>
        <v>68.100000000000009</v>
      </c>
      <c r="Z11" s="4" cm="1">
        <f t="array" ref="Z11">_xlfn.PERCENTRANK.EXC(_xlfn._xlws.FILTER($K$3:$K$23, ISNUMBER($K$3:$K$23)),K11)*100</f>
        <v>63.6</v>
      </c>
      <c r="AA11" s="4" cm="1">
        <f t="array" ref="AA11">_xlfn.PERCENTRANK.EXC(_xlfn._xlws.FILTER($H$3:$H$23, ISNUMBER($H$3:$H$23)),H11)*100</f>
        <v>36.299999999999997</v>
      </c>
      <c r="AB11" s="4" cm="1">
        <f t="array" ref="AB11">_xlfn.PERCENTRANK.EXC(_xlfn._xlws.FILTER($J$3:$J$23, ISNUMBER($J$3:$J$23)),J11)*100</f>
        <v>27.200000000000003</v>
      </c>
      <c r="AC11" s="4">
        <f t="shared" si="4"/>
        <v>77.2</v>
      </c>
      <c r="AD11" s="4">
        <f t="shared" si="5"/>
        <v>77.2</v>
      </c>
      <c r="AE11" s="4">
        <f t="shared" si="6"/>
        <v>54.500000000000007</v>
      </c>
      <c r="AF11" s="4">
        <f ca="1">'Economic Momentum'!P12</f>
        <v>72.7</v>
      </c>
      <c r="AG11" s="4">
        <f ca="1">'Economic Momentum'!Q12</f>
        <v>63.6</v>
      </c>
      <c r="AH11" s="4">
        <f t="shared" ca="1" si="7"/>
        <v>74.52000000000001</v>
      </c>
      <c r="AJ11" s="3" cm="1">
        <f t="array" aca="1" ref="AJ11" ca="1">_xlfn.PERCENTRANK.EXC(_xlfn._xlws.FILTER($AH$3:$AH$23, ISNUMBER($AH$3:$AH$23)),AH11)*100</f>
        <v>81.8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1948614.5</v>
      </c>
      <c r="E12" cm="1">
        <f t="array" ref="E12">_xll.FDS(C12,"FMA_COS_UP(""EPS"",""1M"",+1,NOW,,,""PORTAGG"",""MEANR"")")</f>
        <v>35</v>
      </c>
      <c r="F12" cm="1">
        <f t="array" ref="F12">_xll.FDS(C12,"FMA_COS_DOWN(""EPS"",""1M"",+1,NOW,,,""PORTAGG"",""MEANR"")")</f>
        <v>42</v>
      </c>
      <c r="G12" cm="1">
        <f t="array" ref="G12">_xll.FDS(A12,"SIZE(FG_CONSTITUENTS)")</f>
        <v>102</v>
      </c>
      <c r="H12" s="9">
        <f t="shared" si="0"/>
        <v>0.34313725490196079</v>
      </c>
      <c r="I12" s="9">
        <f t="shared" si="1"/>
        <v>0.41176470588235292</v>
      </c>
      <c r="J12" s="9">
        <f t="shared" si="2"/>
        <v>-6.8627450980392135E-2</v>
      </c>
      <c r="K12" s="5" cm="1">
        <f t="array" ref="K12">_xll.FDS(A12,"FMA_PCT_ABOVE_MAVG(200,0,,,,""PORTAGG"")")/100</f>
        <v>0.64</v>
      </c>
      <c r="L12" s="41" cm="1">
        <f t="array" ref="L12">_xll.FDSB(A12,"PERCENT_CHANGE(FMA_EPS(+1,0,,,,""PORTAGG"",""MEAN""),FMA_EPS(+1,-1AM,,,,""PORTAGG"",""MEAN""))")</f>
        <v>-9.4282951632108494E-2</v>
      </c>
      <c r="M12" s="41" cm="1">
        <f t="array" ref="M12">_xll.FDSB(A12,"PERCENT_CHANGE(FMA_EPS(+1,0,,,,""PORTAGG"",""MEAN""),FMA_EPS(+1,-3AM,,,,""PORTAGG"",""MEAN""))")</f>
        <v>-5.8934499740495099</v>
      </c>
      <c r="N12" s="3" cm="1">
        <f t="array" ref="N12">_xll.FDS(C12,"FG_TOTAL_RETURNC(0,-1AM)")</f>
        <v>4.6141863000000001</v>
      </c>
      <c r="O12" s="3" cm="1">
        <f t="array" ref="O12">_xll.FDS(C12,"FG_TOTAL_RETURNC(0,-3AM)")</f>
        <v>1.7126322</v>
      </c>
      <c r="P12" s="3" cm="1">
        <f t="array" ref="P12">_xll.FDS(C12,"FG_TOTAL_RETURNC(0,-6AM)")</f>
        <v>16.189278000000002</v>
      </c>
      <c r="Q12" s="9" cm="1">
        <f t="array" ref="Q12">_xll.FDS(C12,"P_PRICE(0)/P_PRICE_HIGH_PR(0,,,USD,,,""PRICE"",""INTRA"",""52W"")")</f>
        <v>0.98401766999999996</v>
      </c>
      <c r="R12" s="9" cm="1">
        <f t="array" ref="R12">_xll.FDS(C12,"P_PRICE(0)/P_PRICE_low_PR(0,,,USD,,,""PRICE"",""INTRA"",""52W"")-1")</f>
        <v>0.23160206999999999</v>
      </c>
      <c r="S12" s="3" cm="1">
        <f t="array" ref="S12">_xll.FDS(C12,"FG_TOTAL_RETURNC(0,-12AM)")</f>
        <v>14.718283</v>
      </c>
      <c r="T12" s="4" cm="1">
        <f t="array" ref="T12">_xlfn.PERCENTRANK.EXC(_xlfn._xlws.FILTER($R$3:$R$23, ISNUMBER($R$3:$R$23)),R12)*100</f>
        <v>63.6</v>
      </c>
      <c r="U12" s="4">
        <f t="shared" si="3"/>
        <v>36.4</v>
      </c>
      <c r="V12" s="4" cm="1">
        <f t="array" ref="V12">_xlfn.PERCENTRANK.EXC(_xlfn._xlws.FILTER($Q$3:$Q$23, ISNUMBER($Q$3:$Q$23)),Q12)*100</f>
        <v>77.2</v>
      </c>
      <c r="W12" s="4" cm="1">
        <f t="array" ref="W12">_xlfn.PERCENTRANK.EXC(_xlfn._xlws.FILTER($O$3:$O$23, ISNUMBER($O$3:$O$23)),O12)*100</f>
        <v>45.4</v>
      </c>
      <c r="X12" s="4" cm="1">
        <f t="array" ref="X12">_xlfn.PERCENTRANK.EXC(_xlfn._xlws.FILTER($P$3:$P$23, ISNUMBER($P$3:$P$23)),P12)*100</f>
        <v>68.100000000000009</v>
      </c>
      <c r="Y12" s="200" cm="1">
        <f t="array" ref="Y12">_xlfn.PERCENTRANK.EXC(_xlfn._xlws.FILTER($S$3:$S$23, ISNUMBER($S$3:$S$23)),S12)*100</f>
        <v>50</v>
      </c>
      <c r="Z12" s="4" cm="1">
        <f t="array" ref="Z12">_xlfn.PERCENTRANK.EXC(_xlfn._xlws.FILTER($K$3:$K$23, ISNUMBER($K$3:$K$23)),K12)*100</f>
        <v>54.500000000000007</v>
      </c>
      <c r="AA12" s="4" cm="1">
        <f t="array" ref="AA12">_xlfn.PERCENTRANK.EXC(_xlfn._xlws.FILTER($H$3:$H$23, ISNUMBER($H$3:$H$23)),H12)*100</f>
        <v>72.7</v>
      </c>
      <c r="AB12" s="4" cm="1">
        <f t="array" ref="AB12">_xlfn.PERCENTRANK.EXC(_xlfn._xlws.FILTER($J$3:$J$23, ISNUMBER($J$3:$J$23)),J12)*100</f>
        <v>54.500000000000007</v>
      </c>
      <c r="AC12" s="4">
        <f t="shared" si="4"/>
        <v>36.299999999999997</v>
      </c>
      <c r="AD12" s="4">
        <f t="shared" si="5"/>
        <v>22.7</v>
      </c>
      <c r="AE12" s="4">
        <f t="shared" si="6"/>
        <v>72.7</v>
      </c>
      <c r="AF12" s="4">
        <f ca="1">'Economic Momentum'!P13</f>
        <v>22.7</v>
      </c>
      <c r="AG12" s="4">
        <f ca="1">'Economic Momentum'!Q13</f>
        <v>59</v>
      </c>
      <c r="AH12" s="4">
        <f t="shared" ca="1" si="7"/>
        <v>64.930000000000007</v>
      </c>
      <c r="AJ12" s="3" cm="1">
        <f t="array" aca="1" ref="AJ12" ca="1">_xlfn.PERCENTRANK.EXC(_xlfn._xlws.FILTER($AH$3:$AH$23, ISNUMBER($AH$3:$AH$23)),AH12)*100</f>
        <v>63.6</v>
      </c>
      <c r="AK12">
        <f t="shared" si="8"/>
        <v>2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780078.3</v>
      </c>
      <c r="E13" cm="1">
        <f t="array" ref="E13">_xll.FDS(C13,"FMA_COS_UP(""EPS"",""1M"",+1,NOW,,,""PORTAGG"",""MEANR"")")</f>
        <v>18</v>
      </c>
      <c r="F13" cm="1">
        <f t="array" ref="F13">_xll.FDS(C13,"FMA_COS_DOWN(""EPS"",""1M"",+1,NOW,,,""PORTAGG"",""MEANR"")")</f>
        <v>26</v>
      </c>
      <c r="G13" cm="1">
        <f t="array" ref="G13">_xll.FDS(A13,"SIZE(FG_CONSTITUENTS)")</f>
        <v>50</v>
      </c>
      <c r="H13" s="9">
        <f t="shared" si="0"/>
        <v>0.36</v>
      </c>
      <c r="I13" s="9">
        <f t="shared" si="1"/>
        <v>0.52</v>
      </c>
      <c r="J13" s="9">
        <f t="shared" si="2"/>
        <v>-0.16000000000000003</v>
      </c>
      <c r="K13" s="5" cm="1">
        <f t="array" ref="K13">_xll.FDS(A13,"FMA_PCT_ABOVE_MAVG(200,0,,,,""PORTAGG"")")/100</f>
        <v>0.56000000000000005</v>
      </c>
      <c r="L13" s="41" cm="1">
        <f t="array" ref="L13">_xll.FDSB(A13,"PERCENT_CHANGE(FMA_EPS(+1,0,,,,""PORTAGG"",""MEAN""),FMA_EPS(+1,-1AM,,,,""PORTAGG"",""MEAN""))")</f>
        <v>0.19033441062360901</v>
      </c>
      <c r="M13" s="41" cm="1">
        <f t="array" ref="M13">_xll.FDSB(A13,"PERCENT_CHANGE(FMA_EPS(+1,0,,,,""PORTAGG"",""MEAN""),FMA_EPS(+1,-3AM,,,,""PORTAGG"",""MEAN""))")</f>
        <v>-5.1475049401232802</v>
      </c>
      <c r="N13" s="3" cm="1">
        <f t="array" ref="N13">_xll.FDS(C13,"FG_TOTAL_RETURNC(0,-1AM)")</f>
        <v>-2.7886093000000001</v>
      </c>
      <c r="O13" s="3" cm="1">
        <f t="array" ref="O13">_xll.FDS(C13,"FG_TOTAL_RETURNC(0,-3AM)")</f>
        <v>-7.6616406000000001</v>
      </c>
      <c r="P13" s="3" cm="1">
        <f t="array" ref="P13">_xll.FDS(C13,"FG_TOTAL_RETURNC(0,-6AM)")</f>
        <v>10.281717</v>
      </c>
      <c r="Q13" s="9" cm="1">
        <f t="array" ref="Q13">_xll.FDS(C13,"P_PRICE(0)/P_PRICE_HIGH_PR(0,,,USD,,,""PRICE"",""INTRA"",""52W"")")</f>
        <v>0.90710679999999999</v>
      </c>
      <c r="R13" s="9" cm="1">
        <f t="array" ref="R13">_xll.FDS(C13,"P_PRICE(0)/P_PRICE_low_PR(0,,,USD,,,""PRICE"",""INTRA"",""52W"")-1")</f>
        <v>0.22362697000000001</v>
      </c>
      <c r="S13" s="3" cm="1">
        <f t="array" ref="S13">_xll.FDS(C13,"FG_TOTAL_RETURNC(0,-12AM)")</f>
        <v>28.996658</v>
      </c>
      <c r="T13" s="4" cm="1">
        <f t="array" ref="T13">_xlfn.PERCENTRANK.EXC(_xlfn._xlws.FILTER($R$3:$R$23, ISNUMBER($R$3:$R$23)),R13)*100</f>
        <v>59</v>
      </c>
      <c r="U13" s="4">
        <f t="shared" si="3"/>
        <v>41</v>
      </c>
      <c r="V13" s="4" cm="1">
        <f t="array" ref="V13">_xlfn.PERCENTRANK.EXC(_xlfn._xlws.FILTER($Q$3:$Q$23, ISNUMBER($Q$3:$Q$23)),Q13)*100</f>
        <v>36.299999999999997</v>
      </c>
      <c r="W13" s="4" cm="1">
        <f t="array" ref="W13">_xlfn.PERCENTRANK.EXC(_xlfn._xlws.FILTER($O$3:$O$23, ISNUMBER($O$3:$O$23)),O13)*100</f>
        <v>4.5</v>
      </c>
      <c r="X13" s="4" cm="1">
        <f t="array" ref="X13">_xlfn.PERCENTRANK.EXC(_xlfn._xlws.FILTER($P$3:$P$23, ISNUMBER($P$3:$P$23)),P13)*100</f>
        <v>54.500000000000007</v>
      </c>
      <c r="Y13" s="200" cm="1">
        <f t="array" ref="Y13">_xlfn.PERCENTRANK.EXC(_xlfn._xlws.FILTER($S$3:$S$23, ISNUMBER($S$3:$S$23)),S13)*100</f>
        <v>77.2</v>
      </c>
      <c r="Z13" s="4" cm="1">
        <f t="array" ref="Z13">_xlfn.PERCENTRANK.EXC(_xlfn._xlws.FILTER($K$3:$K$23, ISNUMBER($K$3:$K$23)),K13)*100</f>
        <v>40.9</v>
      </c>
      <c r="AA13" s="4" cm="1">
        <f t="array" ref="AA13">_xlfn.PERCENTRANK.EXC(_xlfn._xlws.FILTER($H$3:$H$23, ISNUMBER($H$3:$H$23)),H13)*100</f>
        <v>77.2</v>
      </c>
      <c r="AB13" s="4" cm="1">
        <f t="array" ref="AB13">_xlfn.PERCENTRANK.EXC(_xlfn._xlws.FILTER($J$3:$J$23, ISNUMBER($J$3:$J$23)),J13)*100</f>
        <v>22.7</v>
      </c>
      <c r="AC13" s="4">
        <f t="shared" si="4"/>
        <v>45.4</v>
      </c>
      <c r="AD13" s="4">
        <f t="shared" si="5"/>
        <v>27.200000000000003</v>
      </c>
      <c r="AE13" s="4">
        <f t="shared" si="6"/>
        <v>63.6</v>
      </c>
      <c r="AF13" s="4">
        <f ca="1">'Economic Momentum'!P14</f>
        <v>77.2</v>
      </c>
      <c r="AG13" s="4">
        <f ca="1">'Economic Momentum'!Q14</f>
        <v>27.200000000000003</v>
      </c>
      <c r="AH13" s="4">
        <f t="shared" ca="1" si="7"/>
        <v>32.22</v>
      </c>
      <c r="AJ13" s="3" cm="1">
        <f t="array" aca="1" ref="AJ13" ca="1">_xlfn.PERCENTRANK.EXC(_xlfn._xlws.FILTER($AH$3:$AH$23, ISNUMBER($AH$3:$AH$23)),AH13)*100</f>
        <v>27.200000000000003</v>
      </c>
      <c r="AK13">
        <f t="shared" si="8"/>
        <v>2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296147.03000000003</v>
      </c>
      <c r="E14" cm="1">
        <f t="array" ref="E14">_xll.FDS(C14,"FMA_COS_UP(""EPS"",""1M"",+1,NOW,,,""PORTAGG"",""MEANR"")")</f>
        <v>10</v>
      </c>
      <c r="F14" cm="1">
        <f t="array" ref="F14">_xll.FDS(C14,"FMA_COS_DOWN(""EPS"",""1M"",+1,NOW,,,""PORTAGG"",""MEANR"")")</f>
        <v>16</v>
      </c>
      <c r="G14" cm="1">
        <f t="array" ref="G14">_xll.FDS(A14,"SIZE(FG_CONSTITUENTS)")</f>
        <v>33</v>
      </c>
      <c r="H14" s="9">
        <f t="shared" si="0"/>
        <v>0.30303030303030304</v>
      </c>
      <c r="I14" s="9">
        <f t="shared" si="1"/>
        <v>0.48484848484848486</v>
      </c>
      <c r="J14" s="9">
        <f t="shared" si="2"/>
        <v>-0.18181818181818182</v>
      </c>
      <c r="K14" s="5" cm="1">
        <f t="array" ref="K14">_xll.FDS(A14,"FMA_PCT_ABOVE_MAVG(200,0,,,,""PORTAGG"")")/100</f>
        <v>0.42424242424242403</v>
      </c>
      <c r="L14" s="41" cm="1">
        <f t="array" ref="L14">_xll.FDSB(A14,"PERCENT_CHANGE(FMA_EPS(+1,0,,,,""PORTAGG"",""MEAN""),FMA_EPS(+1,-1AM,,,,""PORTAGG"",""MEAN""))")</f>
        <v>2.9366443016033501</v>
      </c>
      <c r="M14" s="41" cm="1">
        <f t="array" ref="M14">_xll.FDSB(A14,"PERCENT_CHANGE(FMA_EPS(+1,0,,,,""PORTAGG"",""MEAN""),FMA_EPS(+1,-3AM,,,,""PORTAGG"",""MEAN""))")</f>
        <v>-1.7605990777652001</v>
      </c>
      <c r="N14" s="3" cm="1">
        <f t="array" ref="N14">_xll.FDS(C14,"FG_TOTAL_RETURNC(0,-1AM)")</f>
        <v>6.1517476999999996</v>
      </c>
      <c r="O14" s="3" cm="1">
        <f t="array" ref="O14">_xll.FDS(C14,"FG_TOTAL_RETURNC(0,-3AM)")</f>
        <v>-4.3233990000000002</v>
      </c>
      <c r="P14" s="3" cm="1">
        <f t="array" ref="P14">_xll.FDS(C14,"FG_TOTAL_RETURNC(0,-6AM)")</f>
        <v>4.8621774000000002</v>
      </c>
      <c r="Q14" s="9" cm="1">
        <f t="array" ref="Q14">_xll.FDS(C14,"P_PRICE(0)/P_PRICE_HIGH_PR(0,,,USD,,,""PRICE"",""INTRA"",""52W"")")</f>
        <v>0.86996110000000004</v>
      </c>
      <c r="R14" s="9" cm="1">
        <f t="array" ref="R14">_xll.FDS(C14,"P_PRICE(0)/P_PRICE_low_PR(0,,,USD,,,""PRICE"",""INTRA"",""52W"")-1")</f>
        <v>9.5357894999999998E-2</v>
      </c>
      <c r="S14" s="3" cm="1">
        <f t="array" ref="S14">_xll.FDS(C14,"FG_TOTAL_RETURNC(0,-12AM)")</f>
        <v>-3.9355813999999998</v>
      </c>
      <c r="T14" s="4" cm="1">
        <f t="array" ref="T14">_xlfn.PERCENTRANK.EXC(_xlfn._xlws.FILTER($R$3:$R$23, ISNUMBER($R$3:$R$23)),R14)*100</f>
        <v>4.5</v>
      </c>
      <c r="U14" s="4">
        <f t="shared" si="3"/>
        <v>95.5</v>
      </c>
      <c r="V14" s="4" cm="1">
        <f t="array" ref="V14">_xlfn.PERCENTRANK.EXC(_xlfn._xlws.FILTER($Q$3:$Q$23, ISNUMBER($Q$3:$Q$23)),Q14)*100</f>
        <v>18.099999999999998</v>
      </c>
      <c r="W14" s="4" cm="1">
        <f t="array" ref="W14">_xlfn.PERCENTRANK.EXC(_xlfn._xlws.FILTER($O$3:$O$23, ISNUMBER($O$3:$O$23)),O14)*100</f>
        <v>13.600000000000001</v>
      </c>
      <c r="X14" s="4" cm="1">
        <f t="array" ref="X14">_xlfn.PERCENTRANK.EXC(_xlfn._xlws.FILTER($P$3:$P$23, ISNUMBER($P$3:$P$23)),P14)*100</f>
        <v>40.9</v>
      </c>
      <c r="Y14" s="200" cm="1">
        <f t="array" ref="Y14">_xlfn.PERCENTRANK.EXC(_xlfn._xlws.FILTER($S$3:$S$23, ISNUMBER($S$3:$S$23)),S14)*100</f>
        <v>18.099999999999998</v>
      </c>
      <c r="Z14" s="4" cm="1">
        <f t="array" ref="Z14">_xlfn.PERCENTRANK.EXC(_xlfn._xlws.FILTER($K$3:$K$23, ISNUMBER($K$3:$K$23)),K14)*100</f>
        <v>31.8</v>
      </c>
      <c r="AA14" s="4" cm="1">
        <f t="array" ref="AA14">_xlfn.PERCENTRANK.EXC(_xlfn._xlws.FILTER($H$3:$H$23, ISNUMBER($H$3:$H$23)),H14)*100</f>
        <v>54.500000000000007</v>
      </c>
      <c r="AB14" s="4" cm="1">
        <f t="array" ref="AB14">_xlfn.PERCENTRANK.EXC(_xlfn._xlws.FILTER($J$3:$J$23, ISNUMBER($J$3:$J$23)),J14)*100</f>
        <v>18.099999999999998</v>
      </c>
      <c r="AC14" s="4">
        <f t="shared" si="4"/>
        <v>72.7</v>
      </c>
      <c r="AD14" s="4">
        <f t="shared" si="5"/>
        <v>45.4</v>
      </c>
      <c r="AE14" s="4">
        <f t="shared" si="6"/>
        <v>36.299999999999997</v>
      </c>
      <c r="AF14" s="4">
        <f ca="1">'Economic Momentum'!P15</f>
        <v>36.299999999999997</v>
      </c>
      <c r="AG14" s="4">
        <f ca="1">'Economic Momentum'!Q15</f>
        <v>22.7</v>
      </c>
      <c r="AH14" s="4">
        <f t="shared" ca="1" si="7"/>
        <v>23.59</v>
      </c>
      <c r="AJ14" s="3" cm="1">
        <f t="array" aca="1" ref="AJ14" ca="1">_xlfn.PERCENTRANK.EXC(_xlfn._xlws.FILTER($AH$3:$AH$23, ISNUMBER($AH$3:$AH$23)),AH14)*100</f>
        <v>18.099999999999998</v>
      </c>
      <c r="AK14">
        <f t="shared" si="8"/>
        <v>0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81801.710000000006</v>
      </c>
      <c r="E15" cm="1">
        <f t="array" ref="E15">_xll.FDS(C15,"FMA_COS_UP(""EPS"",""1M"",+1,NOW,,,""PORTAGG"",""MEANR"")")</f>
        <v>10</v>
      </c>
      <c r="F15" cm="1">
        <f t="array" ref="F15">_xll.FDS(C15,"FMA_COS_DOWN(""EPS"",""1M"",+1,NOW,,,""PORTAGG"",""MEANR"")")</f>
        <v>4</v>
      </c>
      <c r="G15" cm="1">
        <f t="array" ref="G15">_xll.FDS(A15,"SIZE(FG_CONSTITUENTS)")</f>
        <v>30</v>
      </c>
      <c r="H15" s="9">
        <f t="shared" si="0"/>
        <v>0.33333333333333331</v>
      </c>
      <c r="I15" s="9">
        <f t="shared" si="1"/>
        <v>0.13333333333333333</v>
      </c>
      <c r="J15" s="9">
        <f t="shared" si="2"/>
        <v>0.19999999999999998</v>
      </c>
      <c r="K15" s="5" cm="1">
        <f t="array" ref="K15">_xll.FDS(A15,"FMA_PCT_ABOVE_MAVG(200,0,,,,""PORTAGG"")")/100</f>
        <v>0.82758620689655205</v>
      </c>
      <c r="L15" s="41" cm="1">
        <f t="array" ref="L15">_xll.FDSB(A15,"PERCENT_CHANGE(FMA_EPS(+1,0,,,,""PORTAGG"",""MEAN""),FMA_EPS(+1,-1AM,,,,""PORTAGG"",""MEAN""))")</f>
        <v>0.94684247084823703</v>
      </c>
      <c r="M15" s="41" cm="1">
        <f t="array" ref="M15">_xll.FDSB(A15,"PERCENT_CHANGE(FMA_EPS(+1,0,,,,""PORTAGG"",""MEAN""),FMA_EPS(+1,-3AM,,,,""PORTAGG"",""MEAN""))")</f>
        <v>2.05574684021007</v>
      </c>
      <c r="N15" s="3" cm="1">
        <f t="array" ref="N15">_xll.FDS(C15,"FG_TOTAL_RETURNC(0,-1AM)")</f>
        <v>-2.4992227999999998E-2</v>
      </c>
      <c r="O15" s="3" cm="1">
        <f t="array" ref="O15">_xll.FDS(C15,"FG_TOTAL_RETURNC(0,-3AM)")</f>
        <v>7.989204</v>
      </c>
      <c r="P15" s="3" cm="1">
        <f t="array" ref="P15">_xll.FDS(C15,"FG_TOTAL_RETURNC(0,-6AM)")</f>
        <v>23.661636000000001</v>
      </c>
      <c r="Q15" s="9" cm="1">
        <f t="array" ref="Q15">_xll.FDS(C15,"P_PRICE(0)/P_PRICE_HIGH_PR(0,,,USD,,,""PRICE"",""INTRA"",""52W"")")</f>
        <v>0.97206020000000004</v>
      </c>
      <c r="R15" s="9" cm="1">
        <f t="array" ref="R15">_xll.FDS(C15,"P_PRICE(0)/P_PRICE_low_PR(0,,,USD,,,""PRICE"",""INTRA"",""52W"")-1")</f>
        <v>0.35260308000000001</v>
      </c>
      <c r="S15" s="3" cm="1">
        <f t="array" ref="S15">_xll.FDS(C15,"FG_TOTAL_RETURNC(0,-12AM)")</f>
        <v>38.670900000000003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59</v>
      </c>
      <c r="W15" s="4" cm="1">
        <f t="array" ref="W15">_xlfn.PERCENTRANK.EXC(_xlfn._xlws.FILTER($O$3:$O$23, ISNUMBER($O$3:$O$23)),O15)*100</f>
        <v>86.3</v>
      </c>
      <c r="X15" s="4" cm="1">
        <f t="array" ref="X15">_xlfn.PERCENTRANK.EXC(_xlfn._xlws.FILTER($P$3:$P$23, ISNUMBER($P$3:$P$23)),P15)*100</f>
        <v>86.3</v>
      </c>
      <c r="Y15" s="200" cm="1">
        <f t="array" ref="Y15">_xlfn.PERCENTRANK.EXC(_xlfn._xlws.FILTER($S$3:$S$23, ISNUMBER($S$3:$S$23)),S15)*100</f>
        <v>90.9</v>
      </c>
      <c r="Z15" s="4" cm="1">
        <f t="array" ref="Z15">_xlfn.PERCENTRANK.EXC(_xlfn._xlws.FILTER($K$3:$K$23, ISNUMBER($K$3:$K$23)),K15)*100</f>
        <v>95.399999999999991</v>
      </c>
      <c r="AA15" s="4" cm="1">
        <f t="array" ref="AA15">_xlfn.PERCENTRANK.EXC(_xlfn._xlws.FILTER($H$3:$H$23, ISNUMBER($H$3:$H$23)),H15)*100</f>
        <v>68.100000000000009</v>
      </c>
      <c r="AB15" s="4" cm="1">
        <f t="array" ref="AB15">_xlfn.PERCENTRANK.EXC(_xlfn._xlws.FILTER($J$3:$J$23, ISNUMBER($J$3:$J$23)),J15)*100</f>
        <v>86.3</v>
      </c>
      <c r="AC15" s="4">
        <f t="shared" si="4"/>
        <v>63.6</v>
      </c>
      <c r="AD15" s="4">
        <f t="shared" si="5"/>
        <v>86.3</v>
      </c>
      <c r="AE15" s="4">
        <f t="shared" si="6"/>
        <v>13.600000000000001</v>
      </c>
      <c r="AF15" s="4">
        <f ca="1">'Economic Momentum'!P16</f>
        <v>86.3</v>
      </c>
      <c r="AG15" s="4">
        <f ca="1">'Economic Momentum'!Q16</f>
        <v>18.099999999999998</v>
      </c>
      <c r="AH15" s="4">
        <f t="shared" ca="1" si="7"/>
        <v>75.38</v>
      </c>
      <c r="AJ15" s="3" cm="1">
        <f t="array" aca="1" ref="AJ15" ca="1">_xlfn.PERCENTRANK.EXC(_xlfn._xlws.FILTER($AH$3:$AH$23, ISNUMBER($AH$3:$AH$23)),AH15)*100</f>
        <v>86.3</v>
      </c>
      <c r="AK15">
        <f t="shared" si="8"/>
        <v>5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4565525.5</v>
      </c>
      <c r="E16" cm="1">
        <f t="array" ref="E16">_xll.FDS(C16,"FMA_COS_UP(""EPS"",""1M"",+1,NOW,,,""PORTAGG"",""MEANR"")")</f>
        <v>39</v>
      </c>
      <c r="F16" cm="1">
        <f t="array" ref="F16">_xll.FDS(C16,"FMA_COS_DOWN(""EPS"",""1M"",+1,NOW,,,""PORTAGG"",""MEANR"")")</f>
        <v>50</v>
      </c>
      <c r="G16" cm="1">
        <f t="array" ref="G16">_xll.FDS(A16,"SIZE(FG_CONSTITUENTS)")</f>
        <v>137</v>
      </c>
      <c r="H16" s="9">
        <f t="shared" si="0"/>
        <v>0.28467153284671531</v>
      </c>
      <c r="I16" s="9">
        <f t="shared" si="1"/>
        <v>0.36496350364963503</v>
      </c>
      <c r="J16" s="9">
        <f t="shared" si="2"/>
        <v>-8.0291970802919721E-2</v>
      </c>
      <c r="K16" s="5" cm="1">
        <f t="array" ref="K16">_xll.FDS(A16,"FMA_PCT_ABOVE_MAVG(200,0,,,,""PORTAGG"")")/100</f>
        <v>0.78676470588235303</v>
      </c>
      <c r="L16" s="41" cm="1">
        <f t="array" ref="L16">_xll.FDSB(A16,"PERCENT_CHANGE(FMA_EPS(+1,0,,,,""PORTAGG"",""MEAN""),FMA_EPS(+1,-1AM,,,,""PORTAGG"",""MEAN""))")</f>
        <v>-0.18671732443963401</v>
      </c>
      <c r="M16" s="41" cm="1">
        <f t="array" ref="M16">_xll.FDSB(A16,"PERCENT_CHANGE(FMA_EPS(+1,0,,,,""PORTAGG"",""MEAN""),FMA_EPS(+1,-3AM,,,,""PORTAGG"",""MEAN""))")</f>
        <v>0.15497092465196299</v>
      </c>
      <c r="N16" s="3" cm="1">
        <f t="array" ref="N16">_xll.FDS(C16,"FG_TOTAL_RETURNC(0,-1AM)")</f>
        <v>1.0379910000000001</v>
      </c>
      <c r="O16" s="3" cm="1">
        <f t="array" ref="O16">_xll.FDS(C16,"FG_TOTAL_RETURNC(0,-3AM)")</f>
        <v>5.2427530000000004</v>
      </c>
      <c r="P16" s="3" cm="1">
        <f t="array" ref="P16">_xll.FDS(C16,"FG_TOTAL_RETURNC(0,-6AM)")</f>
        <v>16.587565999999999</v>
      </c>
      <c r="Q16" s="9" cm="1">
        <f t="array" ref="Q16">_xll.FDS(C16,"P_PRICE(0)/P_PRICE_HIGH_PR(0,,,USD,,,""PRICE"",""INTRA"",""52W"")")</f>
        <v>0.98360340000000002</v>
      </c>
      <c r="R16" s="9" cm="1">
        <f t="array" ref="R16">_xll.FDS(C16,"P_PRICE(0)/P_PRICE_low_PR(0,,,USD,,,""PRICE"",""INTRA"",""52W"")-1")</f>
        <v>0.33791494</v>
      </c>
      <c r="S16" s="3" cm="1">
        <f t="array" ref="S16">_xll.FDS(C16,"FG_TOTAL_RETURNC(0,-12AM)")</f>
        <v>34.603096000000001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68.100000000000009</v>
      </c>
      <c r="W16" s="4" cm="1">
        <f t="array" ref="W16">_xlfn.PERCENTRANK.EXC(_xlfn._xlws.FILTER($O$3:$O$23, ISNUMBER($O$3:$O$23)),O16)*100</f>
        <v>68.100000000000009</v>
      </c>
      <c r="X16" s="4" cm="1">
        <f t="array" ref="X16">_xlfn.PERCENTRANK.EXC(_xlfn._xlws.FILTER($P$3:$P$23, ISNUMBER($P$3:$P$23)),P16)*100</f>
        <v>72.7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81.8</v>
      </c>
      <c r="AA16" s="4" cm="1">
        <f t="array" ref="AA16">_xlfn.PERCENTRANK.EXC(_xlfn._xlws.FILTER($H$3:$H$23, ISNUMBER($H$3:$H$23)),H16)*100</f>
        <v>40.9</v>
      </c>
      <c r="AB16" s="4" cm="1">
        <f t="array" ref="AB16">_xlfn.PERCENTRANK.EXC(_xlfn._xlws.FILTER($J$3:$J$23, ISNUMBER($J$3:$J$23)),J16)*100</f>
        <v>45.4</v>
      </c>
      <c r="AC16" s="4">
        <f t="shared" si="4"/>
        <v>27.200000000000003</v>
      </c>
      <c r="AD16" s="4">
        <f t="shared" si="5"/>
        <v>63.6</v>
      </c>
      <c r="AE16" s="4">
        <f t="shared" si="6"/>
        <v>86.3</v>
      </c>
      <c r="AF16" s="4">
        <f ca="1">'Economic Momentum'!P17</f>
        <v>90.9</v>
      </c>
      <c r="AG16" s="4">
        <f ca="1">'Economic Momentum'!Q17</f>
        <v>9</v>
      </c>
      <c r="AH16" s="4">
        <f t="shared" ca="1" si="7"/>
        <v>69.48</v>
      </c>
      <c r="AJ16" s="3" cm="1">
        <f t="array" aca="1" ref="AJ16" ca="1">_xlfn.PERCENTRANK.EXC(_xlfn._xlws.FILTER($AH$3:$AH$23, ISNUMBER($AH$3:$AH$23)),AH16)*100</f>
        <v>72.7</v>
      </c>
      <c r="AK16">
        <f t="shared" si="8"/>
        <v>3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7558934.5</v>
      </c>
      <c r="E17" cm="1">
        <f t="array" ref="E17">_xll.FDS(C17,"FMA_COS_UP(""EPS"",""1M"",+1,NOW,,,""PORTAGG"",""MEANR"")")</f>
        <v>143</v>
      </c>
      <c r="F17" cm="1">
        <f t="array" ref="F17">_xll.FDS(C17,"FMA_COS_DOWN(""EPS"",""1M"",+1,NOW,,,""PORTAGG"",""MEANR"")")</f>
        <v>299</v>
      </c>
      <c r="G17" cm="1">
        <f t="array" ref="G17">_xll.FDS(A17,"SIZE(FG_CONSTITUENTS)")</f>
        <v>662</v>
      </c>
      <c r="H17" s="9">
        <f t="shared" si="0"/>
        <v>0.21601208459214502</v>
      </c>
      <c r="I17" s="9">
        <f t="shared" si="1"/>
        <v>0.45166163141993959</v>
      </c>
      <c r="J17" s="9">
        <f t="shared" si="2"/>
        <v>-0.23564954682779457</v>
      </c>
      <c r="K17" s="5" cm="1">
        <f t="array" ref="K17">_xll.FDS(A17,"FMA_PCT_ABOVE_MAVG(200,0,,,,""PORTAGG"")")/100</f>
        <v>0.37727272727272698</v>
      </c>
      <c r="L17" s="41" cm="1">
        <f t="array" ref="L17">_xll.FDSB(A17,"PERCENT_CHANGE(FMA_EPS(+1,0,,,,""PORTAGG"",""MEAN""),FMA_EPS(+1,-1AM,,,,""PORTAGG"",""MEAN""))")</f>
        <v>0.227202539920911</v>
      </c>
      <c r="M17" s="41" cm="1">
        <f t="array" ref="M17">_xll.FDSB(A17,"PERCENT_CHANGE(FMA_EPS(+1,0,,,,""PORTAGG"",""MEAN""),FMA_EPS(+1,-3AM,,,,""PORTAGG"",""MEAN""))")</f>
        <v>-3.4749934876883799</v>
      </c>
      <c r="N17" s="3" cm="1">
        <f t="array" ref="N17">_xll.FDS(C17,"FG_TOTAL_RETURNC(0,-1AM)")</f>
        <v>2.1074294999999998</v>
      </c>
      <c r="O17" s="3" cm="1">
        <f t="array" ref="O17">_xll.FDS(C17,"FG_TOTAL_RETURNC(0,-3AM)")</f>
        <v>-1.8042505</v>
      </c>
      <c r="P17" s="3" cm="1">
        <f t="array" ref="P17">_xll.FDS(C17,"FG_TOTAL_RETURNC(0,-6AM)")</f>
        <v>-5.1780280000000003</v>
      </c>
      <c r="Q17" s="9" cm="1">
        <f t="array" ref="Q17">_xll.FDS(C17,"P_PRICE(0)/P_PRICE_HIGH_PR(0,,,USD,,,""PRICE"",""INTRA"",""52W"")")</f>
        <v>0.78579900000000003</v>
      </c>
      <c r="R17" s="9" cm="1">
        <f t="array" ref="R17">_xll.FDS(C17,"P_PRICE(0)/P_PRICE_low_PR(0,,,USD,,,""PRICE"",""INTRA"",""52W"")-1")</f>
        <v>0.11663854</v>
      </c>
      <c r="S17" s="3" cm="1">
        <f t="array" ref="S17">_xll.FDS(C17,"FG_TOTAL_RETURNC(0,-12AM)")</f>
        <v>-17.172485000000002</v>
      </c>
      <c r="T17" s="4" cm="1">
        <f t="array" ref="T17">_xlfn.PERCENTRANK.EXC(_xlfn._xlws.FILTER($R$3:$R$23, ISNUMBER($R$3:$R$23)),R17)*100</f>
        <v>18.099999999999998</v>
      </c>
      <c r="U17" s="4">
        <f t="shared" si="3"/>
        <v>81.900000000000006</v>
      </c>
      <c r="V17" s="4" cm="1">
        <f t="array" ref="V17">_xlfn.PERCENTRANK.EXC(_xlfn._xlws.FILTER($Q$3:$Q$23, ISNUMBER($Q$3:$Q$23)),Q17)*100</f>
        <v>9</v>
      </c>
      <c r="W17" s="4" cm="1">
        <f t="array" ref="W17">_xlfn.PERCENTRANK.EXC(_xlfn._xlws.FILTER($O$3:$O$23, ISNUMBER($O$3:$O$23)),O17)*100</f>
        <v>27.200000000000003</v>
      </c>
      <c r="X17" s="4" cm="1">
        <f t="array" ref="X17">_xlfn.PERCENTRANK.EXC(_xlfn._xlws.FILTER($P$3:$P$23, ISNUMBER($P$3:$P$23)),P17)*100</f>
        <v>9</v>
      </c>
      <c r="Y17" s="200" cm="1">
        <f t="array" ref="Y17">_xlfn.PERCENTRANK.EXC(_xlfn._xlws.FILTER($S$3:$S$23, ISNUMBER($S$3:$S$23)),S17)*100</f>
        <v>4.5</v>
      </c>
      <c r="Z17" s="4" cm="1">
        <f t="array" ref="Z17">_xlfn.PERCENTRANK.EXC(_xlfn._xlws.FILTER($K$3:$K$23, ISNUMBER($K$3:$K$23)),K17)*100</f>
        <v>22.7</v>
      </c>
      <c r="AA17" s="4" cm="1">
        <f t="array" ref="AA17">_xlfn.PERCENTRANK.EXC(_xlfn._xlws.FILTER($H$3:$H$23, ISNUMBER($H$3:$H$23)),H17)*100</f>
        <v>22.7</v>
      </c>
      <c r="AB17" s="4" cm="1">
        <f t="array" ref="AB17">_xlfn.PERCENTRANK.EXC(_xlfn._xlws.FILTER($J$3:$J$23, ISNUMBER($J$3:$J$23)),J17)*100</f>
        <v>13.600000000000001</v>
      </c>
      <c r="AC17" s="4">
        <f t="shared" si="4"/>
        <v>50</v>
      </c>
      <c r="AD17" s="4">
        <f t="shared" si="5"/>
        <v>36.299999999999997</v>
      </c>
      <c r="AE17" s="4">
        <f t="shared" si="6"/>
        <v>90.9</v>
      </c>
      <c r="AF17" s="4">
        <f ca="1">'Economic Momentum'!P18</f>
        <v>50</v>
      </c>
      <c r="AG17" s="4">
        <f ca="1">'Economic Momentum'!Q18</f>
        <v>45.4</v>
      </c>
      <c r="AH17" s="4">
        <f t="shared" ca="1" si="7"/>
        <v>14.459999999999999</v>
      </c>
      <c r="AJ17" s="3" cm="1">
        <f t="array" aca="1" ref="AJ17" ca="1">_xlfn.PERCENTRANK.EXC(_xlfn._xlws.FILTER($AH$3:$AH$23, ISNUMBER($AH$3:$AH$23)),AH17)*100</f>
        <v>4.5</v>
      </c>
      <c r="AK17">
        <f t="shared" si="8"/>
        <v>0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157004.75</v>
      </c>
      <c r="E18" cm="1">
        <f t="array" ref="E18">_xll.FDS(C18,"FMA_COS_UP(""EPS"",""1M"",+1,NOW,,,""PORTAGG"",""MEANR"")")</f>
        <v>6</v>
      </c>
      <c r="F18" cm="1">
        <f t="array" ref="F18">_xll.FDS(C18,"FMA_COS_DOWN(""EPS"",""1M"",+1,NOW,,,""PORTAGG"",""MEANR"")")</f>
        <v>6</v>
      </c>
      <c r="G18" cm="1">
        <f t="array" ref="G18">_xll.FDS(A18,"SIZE(FG_CONSTITUENTS)")</f>
        <v>34</v>
      </c>
      <c r="H18" s="9">
        <f t="shared" si="0"/>
        <v>0.17647058823529413</v>
      </c>
      <c r="I18" s="9">
        <f t="shared" si="1"/>
        <v>0.17647058823529413</v>
      </c>
      <c r="J18" s="9">
        <f t="shared" si="2"/>
        <v>0</v>
      </c>
      <c r="K18" s="5" cm="1">
        <f t="array" ref="K18">_xll.FDS(A18,"FMA_PCT_ABOVE_MAVG(200,0,,,,""PORTAGG"")")/100</f>
        <v>0.23529411764705899</v>
      </c>
      <c r="L18" s="41" cm="1">
        <f t="array" ref="L18">_xll.FDSB(A18,"PERCENT_CHANGE(FMA_EPS(+1,0,,,,""PORTAGG"",""MEAN""),FMA_EPS(+1,-1AM,,,,""PORTAGG"",""MEAN""))")</f>
        <v>0.25846762449218302</v>
      </c>
      <c r="M18" s="41" cm="1">
        <f t="array" ref="M18">_xll.FDSB(A18,"PERCENT_CHANGE(FMA_EPS(+1,0,,,,""PORTAGG"",""MEAN""),FMA_EPS(+1,-3AM,,,,""PORTAGG"",""MEAN""))")</f>
        <v>2.2090108350578102</v>
      </c>
      <c r="N18" s="3" cm="1">
        <f t="array" ref="N18">_xll.FDS(C18,"FG_TOTAL_RETURNC(0,-1AM)")</f>
        <v>-3.2364250000000001</v>
      </c>
      <c r="O18" s="3" cm="1">
        <f t="array" ref="O18">_xll.FDS(C18,"FG_TOTAL_RETURNC(0,-3AM)")</f>
        <v>-2.7027009999999998</v>
      </c>
      <c r="P18" s="3" cm="1">
        <f t="array" ref="P18">_xll.FDS(C18,"FG_TOTAL_RETURNC(0,-6AM)")</f>
        <v>0.62749385999999996</v>
      </c>
      <c r="Q18" s="9" cm="1">
        <f t="array" ref="Q18">_xll.FDS(C18,"P_PRICE(0)/P_PRICE_HIGH_PR(0,,,USD,,,""PRICE"",""INTRA"",""52W"")")</f>
        <v>0.90184050000000004</v>
      </c>
      <c r="R18" s="9" cm="1">
        <f t="array" ref="R18">_xll.FDS(C18,"P_PRICE(0)/P_PRICE_low_PR(0,,,USD,,,""PRICE"",""INTRA"",""52W"")-1")</f>
        <v>0.12643671000000001</v>
      </c>
      <c r="S18" s="3" cm="1">
        <f t="array" ref="S18">_xll.FDS(C18,"FG_TOTAL_RETURNC(0,-12AM)")</f>
        <v>0.95086099999999996</v>
      </c>
      <c r="T18" s="4" cm="1">
        <f t="array" ref="T18">_xlfn.PERCENTRANK.EXC(_xlfn._xlws.FILTER($R$3:$R$23, ISNUMBER($R$3:$R$23)),R18)*100</f>
        <v>27.200000000000003</v>
      </c>
      <c r="U18" s="4">
        <f t="shared" si="3"/>
        <v>72.8</v>
      </c>
      <c r="V18" s="4" cm="1">
        <f t="array" ref="V18">_xlfn.PERCENTRANK.EXC(_xlfn._xlws.FILTER($Q$3:$Q$23, ISNUMBER($Q$3:$Q$23)),Q18)*100</f>
        <v>27.200000000000003</v>
      </c>
      <c r="W18" s="4" cm="1">
        <f t="array" ref="W18">_xlfn.PERCENTRANK.EXC(_xlfn._xlws.FILTER($O$3:$O$23, ISNUMBER($O$3:$O$23)),O18)*100</f>
        <v>18.099999999999998</v>
      </c>
      <c r="X18" s="4" cm="1">
        <f t="array" ref="X18">_xlfn.PERCENTRANK.EXC(_xlfn._xlws.FILTER($P$3:$P$23, ISNUMBER($P$3:$P$23)),P18)*100</f>
        <v>27.200000000000003</v>
      </c>
      <c r="Y18" s="200" cm="1">
        <f t="array" ref="Y18">_xlfn.PERCENTRANK.EXC(_xlfn._xlws.FILTER($S$3:$S$23, ISNUMBER($S$3:$S$23)),S18)*100</f>
        <v>31.8</v>
      </c>
      <c r="Z18" s="4" cm="1">
        <f t="array" ref="Z18">_xlfn.PERCENTRANK.EXC(_xlfn._xlws.FILTER($K$3:$K$23, ISNUMBER($K$3:$K$23)),K18)*100</f>
        <v>4.5</v>
      </c>
      <c r="AA18" s="4" cm="1">
        <f t="array" ref="AA18">_xlfn.PERCENTRANK.EXC(_xlfn._xlws.FILTER($H$3:$H$23, ISNUMBER($H$3:$H$23)),H18)*100</f>
        <v>18.099999999999998</v>
      </c>
      <c r="AB18" s="4" cm="1">
        <f t="array" ref="AB18">_xlfn.PERCENTRANK.EXC(_xlfn._xlws.FILTER($J$3:$J$23, ISNUMBER($J$3:$J$23)),J18)*100</f>
        <v>59</v>
      </c>
      <c r="AC18" s="4">
        <f t="shared" si="4"/>
        <v>54.500000000000007</v>
      </c>
      <c r="AD18" s="4">
        <f t="shared" si="5"/>
        <v>90.9</v>
      </c>
      <c r="AE18" s="4">
        <f t="shared" si="6"/>
        <v>22.7</v>
      </c>
      <c r="AF18" s="4">
        <f ca="1">'Economic Momentum'!P19</f>
        <v>45.4</v>
      </c>
      <c r="AG18" s="4">
        <f ca="1">'Economic Momentum'!Q19</f>
        <v>4.5</v>
      </c>
      <c r="AH18" s="4">
        <f t="shared" ca="1" si="7"/>
        <v>24.470000000000002</v>
      </c>
      <c r="AJ18" s="3" cm="1">
        <f t="array" aca="1" ref="AJ18" ca="1">_xlfn.PERCENTRANK.EXC(_xlfn._xlws.FILTER($AH$3:$AH$23, ISNUMBER($AH$3:$AH$23)),AH18)*100</f>
        <v>22.7</v>
      </c>
      <c r="AK18">
        <f t="shared" si="8"/>
        <v>0</v>
      </c>
      <c r="AM18" s="4"/>
    </row>
    <row r="19" spans="1:39" s="1" customFormat="1" x14ac:dyDescent="0.35">
      <c r="A19" s="1" t="s">
        <v>756</v>
      </c>
      <c r="B19" s="1" t="s">
        <v>757</v>
      </c>
      <c r="C19" s="1" t="s">
        <v>756</v>
      </c>
      <c r="D19" s="153">
        <f>VLOOKUP(C19,'Market Capitalisation'!$C$2:$G$31,5,FALSE)</f>
        <v>465924.64630194101</v>
      </c>
      <c r="E19" cm="1">
        <f t="array" ref="E19">_xll.FDS(C19,"FMA_COS_UP(""EPS"",""1M"",+1,NOW,,,""PORTAGG"",""MEANR"")")</f>
        <v>60</v>
      </c>
      <c r="F19" cm="1">
        <f t="array" ref="F19">_xll.FDS(C19,"FMA_COS_DOWN(""EPS"",""1M"",+1,NOW,,,""PORTAGG"",""MEANR"")")</f>
        <v>76</v>
      </c>
      <c r="G19" s="1" cm="1">
        <f t="array" ref="G19">_xll.FDS(A19,"SIZE(FG_CONSTITUENTS)")</f>
        <v>1</v>
      </c>
      <c r="H19" s="48">
        <f t="shared" si="0"/>
        <v>60</v>
      </c>
      <c r="I19" s="48">
        <f t="shared" si="1"/>
        <v>76</v>
      </c>
      <c r="J19" s="9">
        <f t="shared" si="2"/>
        <v>-16</v>
      </c>
      <c r="K19" s="6" cm="1">
        <f t="array" ref="K19">_xll.FDS(A19,"FMA_PCT_ABOVE_MAVG(200,0,,,,""PORTAGG"")")/100</f>
        <v>0.32428355957767702</v>
      </c>
      <c r="L19" s="41" cm="1">
        <f t="array" ref="L19">_xll.FDSB(A19,"PERCENT_CHANGE(FMA_EPS(+1,0,,,,""PORTAGG"",""MEAN""),FMA_EPS(+1,-1AM,,,,""PORTAGG"",""MEAN""))")</f>
        <v>-0.42490219279078001</v>
      </c>
      <c r="M19" s="41" cm="1">
        <f t="array" ref="M19">_xll.FDSB(A19,"PERCENT_CHANGE(FMA_EPS(+1,0,,,,""PORTAGG"",""MEAN""),FMA_EPS(+1,-3AM,,,,""PORTAGG"",""MEAN""))")</f>
        <v>-2.81799983371842</v>
      </c>
      <c r="N19" s="3" cm="1">
        <f t="array" ref="N19">_xll.FDS(C19,"FG_TOTAL_RETURNC(0,-1AM)")</f>
        <v>0.53038600000000002</v>
      </c>
      <c r="O19" s="54" cm="1">
        <f t="array" ref="O19">_xll.FDS(C19,"FG_TOTAL_RETURNC(0,-3AM)")</f>
        <v>-2.6775479999999998</v>
      </c>
      <c r="P19" s="54" cm="1">
        <f t="array" ref="P19">_xll.FDS(C19,"FG_TOTAL_RETURNC(0,-6AM)")</f>
        <v>-6.3536881999999997</v>
      </c>
      <c r="Q19" s="48" cm="1">
        <f t="array" ref="Q19">_xll.FDS(C19,"P_PRICE(0)/P_PRICE_HIGH_PR(0,,,USD,,,""PRICE"",""INTRA"",""52W"")")</f>
        <v>29.192087000000001</v>
      </c>
      <c r="R19" s="9" cm="1">
        <f t="array" ref="R19">_xll.FDS(C19,"P_PRICE(0)/P_PRICE_low_PR(0,,,USD,,,""PRICE"",""INTRA"",""52W"")-1")</f>
        <v>35.730870000000003</v>
      </c>
      <c r="S19" s="3" cm="1">
        <f t="array" ref="S19">_xll.FDS(C19,"FG_TOTAL_RETURNC(0,-12AM)")</f>
        <v>-14.441305</v>
      </c>
      <c r="T19" s="4" cm="1">
        <f t="array" ref="T19">_xlfn.PERCENTRANK.EXC(_xlfn._xlws.FILTER($R$3:$R$23, ISNUMBER($R$3:$R$23)),R19)*100</f>
        <v>95.399999999999991</v>
      </c>
      <c r="U19" s="4">
        <f t="shared" si="3"/>
        <v>4.6000000000000085</v>
      </c>
      <c r="V19" s="4" cm="1">
        <f t="array" ref="V19">_xlfn.PERCENTRANK.EXC(_xlfn._xlws.FILTER($Q$3:$Q$23, ISNUMBER($Q$3:$Q$23)),Q19)*100</f>
        <v>95.399999999999991</v>
      </c>
      <c r="W19" s="4" cm="1">
        <f t="array" ref="W19">_xlfn.PERCENTRANK.EXC(_xlfn._xlws.FILTER($O$3:$O$23, ISNUMBER($O$3:$O$23)),O19)*100</f>
        <v>22.7</v>
      </c>
      <c r="X19" s="4" cm="1">
        <f t="array" ref="X19">_xlfn.PERCENTRANK.EXC(_xlfn._xlws.FILTER($P$3:$P$23, ISNUMBER($P$3:$P$23)),P19)*100</f>
        <v>4.5</v>
      </c>
      <c r="Y19" s="200" cm="1">
        <f t="array" ref="Y19">_xlfn.PERCENTRANK.EXC(_xlfn._xlws.FILTER($S$3:$S$23, ISNUMBER($S$3:$S$23)),S19)*100</f>
        <v>13.600000000000001</v>
      </c>
      <c r="Z19" s="4" cm="1">
        <f t="array" ref="Z19">_xlfn.PERCENTRANK.EXC(_xlfn._xlws.FILTER($K$3:$K$23, ISNUMBER($K$3:$K$23)),K19)*100</f>
        <v>9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22.7</v>
      </c>
      <c r="AD19" s="4">
        <f t="shared" si="5"/>
        <v>40.9</v>
      </c>
      <c r="AE19" s="4">
        <f t="shared" si="6"/>
        <v>50</v>
      </c>
      <c r="AF19" s="4">
        <f ca="1">'Economic Momentum'!P20</f>
        <v>4.5</v>
      </c>
      <c r="AG19" s="4">
        <f ca="1">'Economic Momentum'!Q20</f>
        <v>13.600000000000001</v>
      </c>
      <c r="AH19" s="4">
        <f t="shared" ca="1" si="7"/>
        <v>46.32</v>
      </c>
      <c r="AJ19" s="3" cm="1">
        <f t="array" aca="1" ref="AJ19" ca="1">_xlfn.PERCENTRANK.EXC(_xlfn._xlws.FILTER($AH$3:$AH$23, ISNUMBER($AH$3:$AH$23)),AH19)*100</f>
        <v>45.4</v>
      </c>
      <c r="AK19" s="1">
        <f t="shared" si="8"/>
        <v>2</v>
      </c>
      <c r="AM19" s="4"/>
    </row>
    <row r="20" spans="1:39" x14ac:dyDescent="0.35">
      <c r="A20" t="s">
        <v>25</v>
      </c>
      <c r="B20" t="s">
        <v>445</v>
      </c>
      <c r="C20" t="s">
        <v>25</v>
      </c>
      <c r="D20" s="153">
        <f>VLOOKUP(C20,'Market Capitalisation'!$C$2:$G$31,5,FALSE)</f>
        <v>365322.13</v>
      </c>
      <c r="E20" cm="1">
        <f t="array" ref="E20">_xll.FDS(C20,"FMA_COS_UP(""EPS"",""1M"",+1,NOW,,,""PORTAGG"",""MEANR"")")</f>
        <v>14</v>
      </c>
      <c r="F20" cm="1">
        <f t="array" ref="F20">_xll.FDS(C20,"FMA_COS_DOWN(""EPS"",""1M"",+1,NOW,,,""PORTAGG"",""MEANR"")")</f>
        <v>11</v>
      </c>
      <c r="G20" cm="1">
        <f t="array" ref="G20">_xll.FDS(A20,"SIZE(FG_CONSTITUENTS)")</f>
        <v>98</v>
      </c>
      <c r="H20" s="9">
        <f t="shared" si="0"/>
        <v>0.14285714285714285</v>
      </c>
      <c r="I20" s="9">
        <f t="shared" si="1"/>
        <v>0.11224489795918367</v>
      </c>
      <c r="J20" s="9">
        <f t="shared" si="2"/>
        <v>3.0612244897959176E-2</v>
      </c>
      <c r="K20" s="5" cm="1">
        <f t="array" ref="K20">_xll.FDS(A20,"FMA_PCT_ABOVE_MAVG(200,0,,,,""PORTAGG"")")/100</f>
        <v>0.58695652173912993</v>
      </c>
      <c r="L20" s="41" cm="1">
        <f t="array" ref="L20">_xll.FDSB(A20,"PERCENT_CHANGE(FMA_EPS(+1,0,,,,""PORTAGG"",""MEAN""),FMA_EPS(+1,-1AM,,,,""PORTAGG"",""MEAN""))")</f>
        <v>-5.3890219222801301</v>
      </c>
      <c r="M20" s="41" cm="1">
        <f t="array" ref="M20">_xll.FDSB(A20,"PERCENT_CHANGE(FMA_EPS(+1,0,,,,""PORTAGG"",""MEAN""),FMA_EPS(+1,-3AM,,,,""PORTAGG"",""MEAN""))")</f>
        <v>-8.4802438429540796</v>
      </c>
      <c r="N20" s="3" cm="1">
        <f t="array" ref="N20">_xll.FDS(C20,"FG_TOTAL_RETURNC(0,-1AM)")</f>
        <v>-3.6461114999999999</v>
      </c>
      <c r="O20" s="3" cm="1">
        <f t="array" ref="O20">_xll.FDS(C20,"FG_TOTAL_RETURNC(0,-3AM)")</f>
        <v>11.997498</v>
      </c>
      <c r="P20" s="3" cm="1">
        <f t="array" ref="P20">_xll.FDS(C20,"FG_TOTAL_RETURNC(0,-6AM)")</f>
        <v>-4.5190454000000004</v>
      </c>
      <c r="Q20" s="9" cm="1">
        <f t="array" ref="Q20">_xll.FDS(C20,"P_PRICE(0)/P_PRICE_HIGH_PR(0,,,USD,,,""PRICE"",""INTRA"",""52W"")")</f>
        <v>0.90392360000000005</v>
      </c>
      <c r="R20" s="9" cm="1">
        <f t="array" ref="R20">_xll.FDS(C20,"P_PRICE(0)/P_PRICE_low_PR(0,,,USD,,,""PRICE"",""INTRA"",""52W"")-1")</f>
        <v>0.30170226</v>
      </c>
      <c r="S20" s="3" cm="1">
        <f t="array" ref="S20">_xll.FDS(C20,"FG_TOTAL_RETURNC(0,-12AM)")</f>
        <v>15.244997</v>
      </c>
      <c r="T20" s="4" cm="1">
        <f t="array" ref="T20">_xlfn.PERCENTRANK.EXC(_xlfn._xlws.FILTER($R$3:$R$23, ISNUMBER($R$3:$R$23)),R20)*100</f>
        <v>68.100000000000009</v>
      </c>
      <c r="U20" s="4">
        <f t="shared" si="3"/>
        <v>31.899999999999991</v>
      </c>
      <c r="V20" s="4" cm="1">
        <f t="array" ref="V20">_xlfn.PERCENTRANK.EXC(_xlfn._xlws.FILTER($Q$3:$Q$23, ISNUMBER($Q$3:$Q$23)),Q20)*100</f>
        <v>31.8</v>
      </c>
      <c r="W20" s="4" cm="1">
        <f t="array" ref="W20">_xlfn.PERCENTRANK.EXC(_xlfn._xlws.FILTER($O$3:$O$23, ISNUMBER($O$3:$O$23)),O20)*100</f>
        <v>90.9</v>
      </c>
      <c r="X20" s="4" cm="1">
        <f t="array" ref="X20">_xlfn.PERCENTRANK.EXC(_xlfn._xlws.FILTER($P$3:$P$23, ISNUMBER($P$3:$P$23)),P20)*100</f>
        <v>13.600000000000001</v>
      </c>
      <c r="Y20" s="200" cm="1">
        <f t="array" ref="Y20">_xlfn.PERCENTRANK.EXC(_xlfn._xlws.FILTER($S$3:$S$23, ISNUMBER($S$3:$S$23)),S20)*100</f>
        <v>54.500000000000007</v>
      </c>
      <c r="Z20" s="4" cm="1">
        <f t="array" ref="Z20">_xlfn.PERCENTRANK.EXC(_xlfn._xlws.FILTER($K$3:$K$23, ISNUMBER($K$3:$K$23)),K20)*100</f>
        <v>50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77.2</v>
      </c>
      <c r="AC20" s="4">
        <f t="shared" si="4"/>
        <v>9</v>
      </c>
      <c r="AD20" s="4">
        <f t="shared" si="5"/>
        <v>13.600000000000001</v>
      </c>
      <c r="AE20" s="4">
        <f t="shared" si="6"/>
        <v>40.9</v>
      </c>
      <c r="AF20" s="4">
        <f ca="1">'Economic Momentum'!P21</f>
        <v>31.8</v>
      </c>
      <c r="AG20" s="4">
        <f ca="1">'Economic Momentum'!Q21</f>
        <v>90.9</v>
      </c>
      <c r="AH20" s="4">
        <f t="shared" ca="1" si="7"/>
        <v>44.07</v>
      </c>
      <c r="AJ20" s="3" cm="1">
        <f t="array" aca="1" ref="AJ20" ca="1">_xlfn.PERCENTRANK.EXC(_xlfn._xlws.FILTER($AH$3:$AH$23, ISNUMBER($AH$3:$AH$23)),AH20)*100</f>
        <v>40.9</v>
      </c>
      <c r="AK20">
        <f t="shared" si="8"/>
        <v>2</v>
      </c>
      <c r="AM20" s="4"/>
    </row>
    <row r="21" spans="1:39" x14ac:dyDescent="0.35">
      <c r="A21" t="s">
        <v>34</v>
      </c>
      <c r="B21" t="s">
        <v>446</v>
      </c>
      <c r="C21" t="s">
        <v>34</v>
      </c>
      <c r="D21" s="153">
        <f>VLOOKUP(C21,'Market Capitalisation'!$C$2:$G$31,5,FALSE)</f>
        <v>894763.1</v>
      </c>
      <c r="E21" cm="1">
        <f t="array" ref="E21">_xll.FDS(C21,"FMA_COS_UP(""EPS"",""1M"",+1,NOW,,,""PORTAGG"",""MEANR"")")</f>
        <v>12</v>
      </c>
      <c r="F21" cm="1">
        <f t="array" ref="F21">_xll.FDS(C21,"FMA_COS_DOWN(""EPS"",""1M"",+1,NOW,,,""PORTAGG"",""MEANR"")")</f>
        <v>5</v>
      </c>
      <c r="G21" cm="1">
        <f t="array" ref="G21">_xll.FDS(A21,"SIZE(FG_CONSTITUENTS)")</f>
        <v>42</v>
      </c>
      <c r="H21" s="9">
        <f t="shared" si="0"/>
        <v>0.2857142857142857</v>
      </c>
      <c r="I21" s="9">
        <f t="shared" si="1"/>
        <v>0.11904761904761904</v>
      </c>
      <c r="J21" s="9">
        <f t="shared" si="2"/>
        <v>0.16666666666666666</v>
      </c>
      <c r="K21" s="5" cm="1">
        <f t="array" ref="K21">_xll.FDS(A21,"FMA_PCT_ABOVE_MAVG(200,0,,,,""PORTAGG"")")/100</f>
        <v>0.37837837837837801</v>
      </c>
      <c r="L21" s="41" cm="1">
        <f t="array" ref="L21">_xll.FDSB(A21,"PERCENT_CHANGE(FMA_EPS(+1,0,,,,""PORTAGG"",""MEAN""),FMA_EPS(+1,-1AM,,,,""PORTAGG"",""MEAN""))")</f>
        <v>6.3304132786684599</v>
      </c>
      <c r="M21" s="41" cm="1">
        <f t="array" ref="M21">_xll.FDSB(A21,"PERCENT_CHANGE(FMA_EPS(+1,0,,,,""PORTAGG"",""MEAN""),FMA_EPS(+1,-3AM,,,,""PORTAGG"",""MEAN""))")</f>
        <v>8.2591054351934705</v>
      </c>
      <c r="N21" s="3" cm="1">
        <f t="array" ref="N21">_xll.FDS(C21,"FG_TOTAL_RETURNC(0,-1AM)")</f>
        <v>1.5796661000000001</v>
      </c>
      <c r="O21" s="3" cm="1">
        <f t="array" ref="O21">_xll.FDS(C21,"FG_TOTAL_RETURNC(0,-3AM)")</f>
        <v>-0.33692717999999999</v>
      </c>
      <c r="P21" s="3" cm="1">
        <f t="array" ref="P21">_xll.FDS(C21,"FG_TOTAL_RETURNC(0,-6AM)")</f>
        <v>-3.3965467999999999</v>
      </c>
      <c r="Q21" s="9" cm="1">
        <f t="array" ref="Q21">_xll.FDS(C21,"P_PRICE(0)/P_PRICE_HIGH_PR(0,,,USD,,,""PRICE"",""INTRA"",""52W"")")</f>
        <v>0.94292710000000002</v>
      </c>
      <c r="R21" s="9" cm="1">
        <f t="array" ref="R21">_xll.FDS(C21,"P_PRICE(0)/P_PRICE_low_PR(0,,,USD,,,""PRICE"",""INTRA"",""52W"")-1")</f>
        <v>0.11119461</v>
      </c>
      <c r="S21" s="3" cm="1">
        <f t="array" ref="S21">_xll.FDS(C21,"FG_TOTAL_RETURNC(0,-12AM)")</f>
        <v>9.0708730000000006</v>
      </c>
      <c r="T21" s="4" cm="1">
        <f t="array" ref="T21">_xlfn.PERCENTRANK.EXC(_xlfn._xlws.FILTER($R$3:$R$23, ISNUMBER($R$3:$R$23)),R21)*100</f>
        <v>13.600000000000001</v>
      </c>
      <c r="U21" s="4">
        <f t="shared" si="3"/>
        <v>86.4</v>
      </c>
      <c r="V21" s="4" cm="1">
        <f t="array" ref="V21">_xlfn.PERCENTRANK.EXC(_xlfn._xlws.FILTER($Q$3:$Q$23, ISNUMBER($Q$3:$Q$23)),Q21)*100</f>
        <v>45.4</v>
      </c>
      <c r="W21" s="4" cm="1">
        <f t="array" ref="W21">_xlfn.PERCENTRANK.EXC(_xlfn._xlws.FILTER($O$3:$O$23, ISNUMBER($O$3:$O$23)),O21)*100</f>
        <v>31.8</v>
      </c>
      <c r="X21" s="4" cm="1">
        <f t="array" ref="X21">_xlfn.PERCENTRANK.EXC(_xlfn._xlws.FILTER($P$3:$P$23, ISNUMBER($P$3:$P$23)),P21)*100</f>
        <v>22.7</v>
      </c>
      <c r="Y21" s="200" cm="1">
        <f t="array" ref="Y21">_xlfn.PERCENTRANK.EXC(_xlfn._xlws.FILTER($S$3:$S$23, ISNUMBER($S$3:$S$23)),S21)*100</f>
        <v>45.4</v>
      </c>
      <c r="Z21" s="4" cm="1">
        <f t="array" ref="Z21">_xlfn.PERCENTRANK.EXC(_xlfn._xlws.FILTER($K$3:$K$23, ISNUMBER($K$3:$K$23)),K21)*100</f>
        <v>27.200000000000003</v>
      </c>
      <c r="AA21" s="4" cm="1">
        <f t="array" ref="AA21">_xlfn.PERCENTRANK.EXC(_xlfn._xlws.FILTER($H$3:$H$23, ISNUMBER($H$3:$H$23)),H21)*100</f>
        <v>45.4</v>
      </c>
      <c r="AB21" s="4" cm="1">
        <f t="array" ref="AB21">_xlfn.PERCENTRANK.EXC(_xlfn._xlws.FILTER($J$3:$J$23, ISNUMBER($J$3:$J$23)),J21)*100</f>
        <v>81.8</v>
      </c>
      <c r="AC21" s="4">
        <f t="shared" si="4"/>
        <v>90.9</v>
      </c>
      <c r="AD21" s="4">
        <f t="shared" si="5"/>
        <v>95.399999999999991</v>
      </c>
      <c r="AE21" s="4">
        <f t="shared" si="6"/>
        <v>68.100000000000009</v>
      </c>
      <c r="AF21" s="4">
        <f ca="1">'Economic Momentum'!P22</f>
        <v>59</v>
      </c>
      <c r="AG21" s="4">
        <f ca="1">'Economic Momentum'!Q22</f>
        <v>31.8</v>
      </c>
      <c r="AH21" s="4">
        <f t="shared" ca="1" si="7"/>
        <v>34.51</v>
      </c>
      <c r="AJ21" s="3" cm="1">
        <f t="array" aca="1" ref="AJ21" ca="1">_xlfn.PERCENTRANK.EXC(_xlfn._xlws.FILTER($AH$3:$AH$23, ISNUMBER($AH$3:$AH$23)),AH21)*100</f>
        <v>31.8</v>
      </c>
      <c r="AK21">
        <f t="shared" si="8"/>
        <v>1</v>
      </c>
      <c r="AM21" s="4"/>
    </row>
    <row r="22" spans="1:39" x14ac:dyDescent="0.35">
      <c r="A22" t="s">
        <v>37</v>
      </c>
      <c r="B22" t="s">
        <v>447</v>
      </c>
      <c r="C22" t="s">
        <v>37</v>
      </c>
      <c r="D22" s="153">
        <f>VLOOKUP(C22,'Market Capitalisation'!$C$2:$G$31,5,FALSE)</f>
        <v>25966.138769000001</v>
      </c>
      <c r="E22" cm="1">
        <f t="array" ref="E22">_xll.FDS(C22,"FMA_COS_UP(""EPS"",""1M"",+1,NOW,,,""PORTAGG"",""MEANR"")")</f>
        <v>17</v>
      </c>
      <c r="F22" cm="1">
        <f t="array" ref="F22">_xll.FDS(C22,"FMA_COS_DOWN(""EPS"",""1M"",+1,NOW,,,""PORTAGG"",""MEANR"")")</f>
        <v>6</v>
      </c>
      <c r="G22" cm="1">
        <f t="array" ref="G22">_xll.FDS(A22,"SIZE(FG_CONSTITUENTS)")</f>
        <v>46</v>
      </c>
      <c r="H22" s="9">
        <f t="shared" si="0"/>
        <v>0.36956521739130432</v>
      </c>
      <c r="I22" s="9">
        <f t="shared" si="1"/>
        <v>0.13043478260869565</v>
      </c>
      <c r="J22" s="9">
        <f t="shared" si="2"/>
        <v>0.23913043478260868</v>
      </c>
      <c r="K22" s="5" cm="1">
        <f t="array" ref="K22">_xll.FDS(A22,"FMA_PCT_ABOVE_MAVG(200,0,,,,""PORTAGG"")")/100</f>
        <v>0.76086956521739102</v>
      </c>
      <c r="L22" s="41" cm="1">
        <f t="array" ref="L22">_xll.FDSB(A22,"PERCENT_CHANGE(FMA_EPS(+1,0,,,,""PORTAGG"",""MEAN""),FMA_EPS(+1,-1AM,,,,""PORTAGG"",""MEAN""))")</f>
        <v>-0.110735611525439</v>
      </c>
      <c r="M22" s="41" cm="1">
        <f t="array" ref="M22">_xll.FDSB(A22,"PERCENT_CHANGE(FMA_EPS(+1,0,,,,""PORTAGG"",""MEAN""),FMA_EPS(+1,-3AM,,,,""PORTAGG"",""MEAN""))")</f>
        <v>-12.179820085179299</v>
      </c>
      <c r="N22" s="3" cm="1">
        <f t="array" ref="N22">_xll.FDS(C22,"FG_TOTAL_RETURNC(0,-1AM)")</f>
        <v>2.8486848</v>
      </c>
      <c r="O22" s="3" cm="1">
        <f t="array" ref="O22">_xll.FDS(C22,"FG_TOTAL_RETURNC(0,-3AM)")</f>
        <v>7.6684713000000002</v>
      </c>
      <c r="P22" s="3" cm="1">
        <f t="array" ref="P22">_xll.FDS(C22,"FG_TOTAL_RETURNC(0,-6AM)")</f>
        <v>8.4036240000000006</v>
      </c>
      <c r="Q22" s="9" cm="1">
        <f t="array" ref="Q22">_xll.FDS(C22,"P_PRICE(0)/P_PRICE_HIGH_PR(0,,,USD,,,""PRICE"",""INTRA"",""52W"")")</f>
        <v>0.88846270000000005</v>
      </c>
      <c r="R22" s="9" cm="1">
        <f t="array" ref="R22">_xll.FDS(C22,"P_PRICE(0)/P_PRICE_low_PR(0,,,USD,,,""PRICE"",""INTRA"",""52W"")-1")</f>
        <v>0.20764542</v>
      </c>
      <c r="S22" s="3" cm="1">
        <f t="array" ref="S22">_xll.FDS(C22,"FG_TOTAL_RETURNC(0,-12AM)")</f>
        <v>21.225560000000002</v>
      </c>
      <c r="T22" s="4" cm="1">
        <f t="array" ref="T22">_xlfn.PERCENTRANK.EXC(_xlfn._xlws.FILTER($R$3:$R$23, ISNUMBER($R$3:$R$23)),R22)*100</f>
        <v>50</v>
      </c>
      <c r="U22" s="4">
        <f t="shared" si="3"/>
        <v>50</v>
      </c>
      <c r="V22" s="4" cm="1">
        <f t="array" ref="V22">_xlfn.PERCENTRANK.EXC(_xlfn._xlws.FILTER($Q$3:$Q$23, ISNUMBER($Q$3:$Q$23)),Q22)*100</f>
        <v>22.7</v>
      </c>
      <c r="W22" s="4" cm="1">
        <f t="array" ref="W22">_xlfn.PERCENTRANK.EXC(_xlfn._xlws.FILTER($O$3:$O$23, ISNUMBER($O$3:$O$23)),O22)*100</f>
        <v>81.8</v>
      </c>
      <c r="X22" s="4" cm="1">
        <f t="array" ref="X22">_xlfn.PERCENTRANK.EXC(_xlfn._xlws.FILTER($P$3:$P$23, ISNUMBER($P$3:$P$23)),P22)*100</f>
        <v>50</v>
      </c>
      <c r="Y22" s="200" cm="1">
        <f t="array" ref="Y22">_xlfn.PERCENTRANK.EXC(_xlfn._xlws.FILTER($S$3:$S$23, ISNUMBER($S$3:$S$23)),S22)*100</f>
        <v>63.6</v>
      </c>
      <c r="Z22" s="4" cm="1">
        <f t="array" ref="Z22">_xlfn.PERCENTRANK.EXC(_xlfn._xlws.FILTER($K$3:$K$23, ISNUMBER($K$3:$K$23)),K22)*100</f>
        <v>77.2</v>
      </c>
      <c r="AA22" s="4" cm="1">
        <f t="array" ref="AA22">_xlfn.PERCENTRANK.EXC(_xlfn._xlws.FILTER($H$3:$H$23, ISNUMBER($H$3:$H$23)),H22)*100</f>
        <v>81.8</v>
      </c>
      <c r="AB22" s="4" cm="1">
        <f t="array" ref="AB22">_xlfn.PERCENTRANK.EXC(_xlfn._xlws.FILTER($J$3:$J$23, ISNUMBER($J$3:$J$23)),J22)*100</f>
        <v>95.399999999999991</v>
      </c>
      <c r="AC22" s="4">
        <f t="shared" si="4"/>
        <v>31.8</v>
      </c>
      <c r="AD22" s="4">
        <f t="shared" si="5"/>
        <v>4.5</v>
      </c>
      <c r="AE22" s="4">
        <f t="shared" si="6"/>
        <v>4.5</v>
      </c>
      <c r="AF22" s="4">
        <f ca="1">'Economic Momentum'!P23</f>
        <v>27.200000000000003</v>
      </c>
      <c r="AG22" s="4">
        <f ca="1">'Economic Momentum'!Q23</f>
        <v>86.3</v>
      </c>
      <c r="AH22" s="4">
        <f t="shared" ca="1" si="7"/>
        <v>48.62</v>
      </c>
      <c r="AJ22" s="3" cm="1">
        <f t="array" aca="1" ref="AJ22" ca="1">_xlfn.PERCENTRANK.EXC(_xlfn._xlws.FILTER($AH$3:$AH$23, ISNUMBER($AH$3:$AH$23)),AH22)*100</f>
        <v>50</v>
      </c>
      <c r="AK22">
        <f t="shared" si="8"/>
        <v>4</v>
      </c>
      <c r="AM22" s="4"/>
    </row>
    <row r="23" spans="1:39" x14ac:dyDescent="0.35">
      <c r="A23" t="s">
        <v>36</v>
      </c>
      <c r="B23" t="s">
        <v>448</v>
      </c>
      <c r="C23" t="s">
        <v>36</v>
      </c>
      <c r="D23" s="153">
        <f>VLOOKUP(C23,'Market Capitalisation'!$C$2:$G$31,5,FALSE)</f>
        <v>2934085.8</v>
      </c>
      <c r="E23" cm="1">
        <f t="array" ref="E23">_xll.FDS(C23,"FMA_COS_UP(""EPS"",""1M"",+1,NOW,,,""PORTAGG"",""MEANR"")")</f>
        <v>35</v>
      </c>
      <c r="F23" cm="1">
        <f t="array" ref="F23">_xll.FDS(C23,"FMA_COS_DOWN(""EPS"",""1M"",+1,NOW,,,""PORTAGG"",""MEANR"")")</f>
        <v>34</v>
      </c>
      <c r="G23" cm="1">
        <f t="array" ref="G23">_xll.FDS(A23,"SIZE(FG_CONSTITUENTS)")</f>
        <v>122</v>
      </c>
      <c r="H23" s="9">
        <f t="shared" si="0"/>
        <v>0.28688524590163933</v>
      </c>
      <c r="I23" s="9">
        <f t="shared" si="1"/>
        <v>0.27868852459016391</v>
      </c>
      <c r="J23" s="9">
        <f t="shared" si="2"/>
        <v>8.1967213114754189E-3</v>
      </c>
      <c r="K23" s="5" cm="1">
        <f t="array" ref="K23">_xll.FDS(A23,"FMA_PCT_ABOVE_MAVG(200,0,,,,""PORTAGG"")")/100</f>
        <v>0.68333333333333302</v>
      </c>
      <c r="L23" s="41" cm="1">
        <f t="array" ref="L23">_xll.FDSB(A23,"PERCENT_CHANGE(FMA_EPS(+1,0,,,,""PORTAGG"",""MEAN""),FMA_EPS(+1,-1AM,,,,""PORTAGG"",""MEAN""))")</f>
        <v>2.7072959399735099</v>
      </c>
      <c r="M23" s="41" cm="1">
        <f t="array" ref="M23">_xll.FDSB(A23,"PERCENT_CHANGE(FMA_EPS(+1,0,,,,""PORTAGG"",""MEAN""),FMA_EPS(+1,-3AM,,,,""PORTAGG"",""MEAN""))")</f>
        <v>0.24096856981335299</v>
      </c>
      <c r="N23" s="3" cm="1">
        <f t="array" ref="N23">_xll.FDS(C23,"FG_TOTAL_RETURNC(0,-1AM)")</f>
        <v>-0.89766979999999996</v>
      </c>
      <c r="O23" s="3" cm="1">
        <f t="array" ref="O23">_xll.FDS(C23,"FG_TOTAL_RETURNC(0,-3AM)")</f>
        <v>4.3971660000000004</v>
      </c>
      <c r="P23" s="3" cm="1">
        <f t="array" ref="P23">_xll.FDS(C23,"FG_TOTAL_RETURNC(0,-6AM)")</f>
        <v>14.999199000000001</v>
      </c>
      <c r="Q23" s="9" cm="1">
        <f t="array" ref="Q23">_xll.FDS(C23,"P_PRICE(0)/P_PRICE_HIGH_PR(0,,,USD,,,""PRICE"",""INTRA"",""52W"")")</f>
        <v>0.98111534</v>
      </c>
      <c r="R23" s="9" cm="1">
        <f t="array" ref="R23">_xll.FDS(C23,"P_PRICE(0)/P_PRICE_low_PR(0,,,USD,,,""PRICE"",""INTRA"",""52W"")-1")</f>
        <v>0.21955263999999999</v>
      </c>
      <c r="S23" s="3" cm="1">
        <f t="array" ref="S23">_xll.FDS(C23,"FG_TOTAL_RETURNC(0,-12AM)")</f>
        <v>18.994796999999998</v>
      </c>
      <c r="T23" s="4" cm="1">
        <f t="array" ref="T23">_xlfn.PERCENTRANK.EXC(_xlfn._xlws.FILTER($R$3:$R$23, ISNUMBER($R$3:$R$23)),R23)*100</f>
        <v>54.500000000000007</v>
      </c>
      <c r="U23" s="4">
        <f t="shared" si="3"/>
        <v>45.499999999999993</v>
      </c>
      <c r="V23" s="4" cm="1">
        <f t="array" ref="V23">_xlfn.PERCENTRANK.EXC(_xlfn._xlws.FILTER($Q$3:$Q$23, ISNUMBER($Q$3:$Q$23)),Q23)*100</f>
        <v>63.6</v>
      </c>
      <c r="W23" s="4" cm="1">
        <f t="array" ref="W23">_xlfn.PERCENTRANK.EXC(_xlfn._xlws.FILTER($O$3:$O$23, ISNUMBER($O$3:$O$23)),O23)*100</f>
        <v>63.6</v>
      </c>
      <c r="X23" s="4" cm="1">
        <f t="array" ref="X23">_xlfn.PERCENTRANK.EXC(_xlfn._xlws.FILTER($P$3:$P$23, ISNUMBER($P$3:$P$23)),P23)*100</f>
        <v>63.6</v>
      </c>
      <c r="Y23" s="200" cm="1">
        <f t="array" ref="Y23">_xlfn.PERCENTRANK.EXC(_xlfn._xlws.FILTER($S$3:$S$23, ISNUMBER($S$3:$S$23)),S23)*100</f>
        <v>59</v>
      </c>
      <c r="Z23" s="4" cm="1">
        <f t="array" ref="Z23">_xlfn.PERCENTRANK.EXC(_xlfn._xlws.FILTER($K$3:$K$23, ISNUMBER($K$3:$K$23)),K23)*100</f>
        <v>68.100000000000009</v>
      </c>
      <c r="AA23" s="4" cm="1">
        <f t="array" ref="AA23">_xlfn.PERCENTRANK.EXC(_xlfn._xlws.FILTER($H$3:$H$23, ISNUMBER($H$3:$H$23)),H23)*100</f>
        <v>50</v>
      </c>
      <c r="AB23" s="4" cm="1">
        <f t="array" ref="AB23">_xlfn.PERCENTRANK.EXC(_xlfn._xlws.FILTER($J$3:$J$23, ISNUMBER($J$3:$J$23)),J23)*100</f>
        <v>68.100000000000009</v>
      </c>
      <c r="AC23" s="4">
        <f t="shared" si="4"/>
        <v>68.100000000000009</v>
      </c>
      <c r="AD23" s="4">
        <f t="shared" si="5"/>
        <v>68.100000000000009</v>
      </c>
      <c r="AE23" s="4">
        <f t="shared" si="6"/>
        <v>81.8</v>
      </c>
      <c r="AF23" s="4">
        <f ca="1">'Economic Momentum'!P24</f>
        <v>95.399999999999991</v>
      </c>
      <c r="AG23" s="4">
        <f ca="1">'Economic Momentum'!Q24</f>
        <v>54.500000000000007</v>
      </c>
      <c r="AH23" s="4">
        <f t="shared" ca="1" si="7"/>
        <v>63.599999999999994</v>
      </c>
      <c r="AJ23" s="3" cm="1">
        <f t="array" aca="1" ref="AJ23" ca="1">_xlfn.PERCENTRANK.EXC(_xlfn._xlws.FILTER($AH$3:$AH$23, ISNUMBER($AH$3:$AH$23)),AH23)*100</f>
        <v>59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800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546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473</v>
      </c>
      <c r="F30" cm="1">
        <f t="array" ref="F30">_xll.FDS(C30,"FMA_COS_DOWN(""EPS"",""1M"",+1,NOW,,,""PORTAGG"",""MEANR"")")</f>
        <v>452</v>
      </c>
      <c r="G30" cm="1">
        <f t="array" ref="G30">_xll.FDS(A30,"SIZE(FG_CONSTITUENTS)")</f>
        <v>1296</v>
      </c>
      <c r="H30" s="9">
        <f>E30/$G30</f>
        <v>0.36496913580246915</v>
      </c>
      <c r="I30" s="9">
        <f>F30/$G30</f>
        <v>0.34876543209876543</v>
      </c>
      <c r="J30" s="9">
        <f t="shared" ref="J30" si="9">H30-I30</f>
        <v>1.620370370370372E-2</v>
      </c>
      <c r="K30" s="5" cm="1">
        <f t="array" ref="K30">_xll.FDS(A30,"FMA_PCT_ABOVE_MAVG(200,0,,,,""PORTAGG"")")/100</f>
        <v>0.584313725490196</v>
      </c>
      <c r="L30" s="41" cm="1">
        <f t="array" ref="L30">_xll.FDSB(A30,"PERCENT_CHANGE(FMA_EPS(+1,0,,,,""PORTAGG"",""MEAN""),FMA_EPS(+1,-1AM,,,,""PORTAGG"",""MEAN""))")</f>
        <v>-0.47856856734847403</v>
      </c>
      <c r="M30" s="41" cm="1">
        <f t="array" ref="M30">_xll.FDSB(A30,"PERCENT_CHANGE(FMA_EPS(+1,0,,,,""PORTAGG"",""MEAN""),FMA_EPS(+1,-3AM,,,,""PORTAGG"",""MEAN""))")</f>
        <v>-4.1676133372206197</v>
      </c>
      <c r="O30" s="3" cm="1">
        <f t="array" ref="O30">_xll.FDS(C30,"FG_TOTAL_RETURNC(0,-3AM)")</f>
        <v>5.1133394000000001</v>
      </c>
      <c r="P30" s="3" cm="1">
        <f t="array" ref="P30">_xll.FDS(C30,"FG_TOTAL_RETURNC(0,-6AM)")</f>
        <v>17.897462999999998</v>
      </c>
      <c r="Q30" s="9" cm="1">
        <f t="array" ref="Q30">_xll.FDS(C30,"P_PRICE(0)/P_PRICE_HIGH_PR(0,,,USD,,,""PRICE"",""INTRA"",""52W"")")</f>
        <v>0.99350839999999996</v>
      </c>
      <c r="R30" s="9" cm="1">
        <f t="array" ref="R30">_xll.FDS(C30,"P_PRICE(0)/P_PRICE_low_PR(0,,,USD,,,""PRICE"",""INTRA"",""52W"")-1")</f>
        <v>0.22302938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759</v>
      </c>
      <c r="C31" t="str">
        <f>A31</f>
        <v>VWO</v>
      </c>
      <c r="E31" cm="1">
        <f t="array" ref="E31">_xll.FDS(C31,"FMA_COS_UP(""EPS"",""1M"",+1,NOW,,,""PORTAGG"",""MEANR"")")</f>
        <v>713</v>
      </c>
      <c r="F31" cm="1">
        <f t="array" ref="F31">_xll.FDS(C31,"FMA_COS_DOWN(""EPS"",""1M"",+1,NOW,,,""PORTAGG"",""MEANR"")")</f>
        <v>1041</v>
      </c>
      <c r="G31" cm="1">
        <f t="array" ref="G31">_xll.FDS(A31,"SIZE(FG_CONSTITUENTS)")</f>
        <v>4715</v>
      </c>
      <c r="H31" s="9">
        <f>E31/$G31</f>
        <v>0.15121951219512195</v>
      </c>
      <c r="I31" s="9">
        <f>F31/$G31</f>
        <v>0.22078472958642631</v>
      </c>
      <c r="J31" s="9">
        <f t="shared" ref="J31" si="10">H31-I31</f>
        <v>-6.9565217391304363E-2</v>
      </c>
      <c r="K31" s="5" cm="1">
        <f t="array" ref="K31">_xll.FDS(A31,"FMA_PCT_ABOVE_MAVG(200,0,,,,""PORTAGG"")")/100</f>
        <v>0.40488123774242801</v>
      </c>
      <c r="L31" s="41" cm="1">
        <f t="array" ref="L31">_xll.FDSB(A31,"PERCENT_CHANGE(FMA_EPS(+1,0,,,,""PORTAGG"",""MEAN""),FMA_EPS(+1,-1AM,,,,""PORTAGG"",""MEAN""))")</f>
        <v>-1.5500258999138301</v>
      </c>
      <c r="M31" s="41" cm="1">
        <f t="array" ref="M31">_xll.FDSB(A31,"PERCENT_CHANGE(FMA_EPS(+1,0,,,,""PORTAGG"",""MEAN""),FMA_EPS(+1,-3AM,,,,""PORTAGG"",""MEAN""))")</f>
        <v>-5.8689453964977103</v>
      </c>
      <c r="O31" s="3" cm="1">
        <f t="array" ref="O31">_xll.FDS(C31,"FG_TOTAL_RETURNC(0,-3AM)")</f>
        <v>1.9972086</v>
      </c>
      <c r="P31" s="3" cm="1">
        <f t="array" ref="P31">_xll.FDS(C31,"FG_TOTAL_RETURNC(0,-6AM)")</f>
        <v>9.0328579999999992</v>
      </c>
      <c r="Q31" s="9" cm="1">
        <f t="array" ref="Q31">_xll.FDS(C31,"P_PRICE(0)/P_PRICE_HIGH_PR(0,,,USD,,,""PRICE"",""INTRA"",""52W"")")</f>
        <v>0.96914160000000005</v>
      </c>
      <c r="R31" s="9" cm="1">
        <f t="array" ref="R31">_xll.FDS(C31,"P_PRICE(0)/P_PRICE_low_PR(0,,,USD,,,""PRICE"",""INTRA"",""52W"")-1")</f>
        <v>0.11520481</v>
      </c>
    </row>
    <row r="32" spans="1:39" x14ac:dyDescent="0.35">
      <c r="A32" t="s">
        <v>801</v>
      </c>
      <c r="B32" t="s">
        <v>802</v>
      </c>
      <c r="C32" t="str">
        <f t="shared" ref="C32" si="11">A32</f>
        <v>URTH</v>
      </c>
      <c r="E32" cm="1">
        <f t="array" ref="E32">_xll.FDS(C32,"FMA_COS_UP(""EPS"",""1M"",+1,NOW,,,""PORTAGG"",""MEANR"")")</f>
        <v>559</v>
      </c>
      <c r="F32" cm="1">
        <f t="array" ref="F32">_xll.FDS(C32,"FMA_COS_DOWN(""EPS"",""1M"",+1,NOW,,,""PORTAGG"",""MEANR"")")</f>
        <v>549</v>
      </c>
      <c r="G32" cm="1">
        <f t="array" ref="G32">_xll.FDS(A32,"SIZE(FG_CONSTITUENTS)")</f>
        <v>1467</v>
      </c>
      <c r="H32" s="9">
        <f t="shared" ref="H32" si="12">E32/$G32</f>
        <v>0.38104976141785957</v>
      </c>
      <c r="I32" s="9">
        <f t="shared" ref="I32" si="13">F32/$G32</f>
        <v>0.37423312883435583</v>
      </c>
      <c r="J32" s="9">
        <f t="shared" ref="J32" si="14">H32-I32</f>
        <v>6.8166325835037345E-3</v>
      </c>
      <c r="K32" s="5" cm="1">
        <f t="array" ref="K32">_xll.FDS(A32,"FMA_PCT_ABOVE_MAVG(200,0,,,,""PORTAGG"")")/100</f>
        <v>0.75273224043715803</v>
      </c>
      <c r="L32" s="41" cm="1">
        <f t="array" ref="L32">_xll.FDSB(A32,"PERCENT_CHANGE(FMA_EPS(+1,0,,,,""PORTAGG"",""MEAN""),FMA_EPS(+1,-1AM,,,,""PORTAGG"",""MEAN""))")</f>
        <v>0.199010514411986</v>
      </c>
      <c r="M32" s="41" cm="1">
        <f t="array" ref="M32">_xll.FDSB(A32,"PERCENT_CHANGE(FMA_EPS(+1,0,,,,""PORTAGG"",""MEAN""),FMA_EPS(+1,-3AM,,,,""PORTAGG"",""MEAN""))")</f>
        <v>-1.5156901969585299</v>
      </c>
      <c r="O32" s="3" cm="1">
        <f t="array" ref="O32">_xll.FDS(C32,"FG_TOTAL_RETURNC(0,-3AM)")</f>
        <v>8.7259879999999992</v>
      </c>
      <c r="P32" s="3" cm="1">
        <f t="array" ref="P32">_xll.FDS(C32,"FG_TOTAL_RETURNC(0,-6AM)")</f>
        <v>21.239996000000001</v>
      </c>
      <c r="Q32" s="9" cm="1">
        <f t="array" ref="Q32">_xll.FDS(C32,"P_PRICE(0)/P_PRICE_HIGH_PR(0,,,USD,,,""PRICE"",""INTRA"",""52W"")")</f>
        <v>0.99834659999999997</v>
      </c>
      <c r="R32" s="9" cm="1">
        <f t="array" ref="R32">_xll.FDS(C32,"P_PRICE(0)/P_PRICE_low_PR(0,,,USD,,,""PRICE"",""INTRA"",""52W"")-1")</f>
        <v>0.26338279999999997</v>
      </c>
    </row>
    <row r="33" spans="1:18" x14ac:dyDescent="0.35">
      <c r="A33" t="s">
        <v>46</v>
      </c>
      <c r="B33" t="s">
        <v>839</v>
      </c>
      <c r="C33" t="str">
        <f t="shared" ref="C33:C34" si="15">A33</f>
        <v>EWJ</v>
      </c>
      <c r="E33" cm="1">
        <f t="array" ref="E33">_xll.FDS(C33,"FMA_COS_UP(""EPS"",""1M"",+1,NOW,,,""PORTAGG"",""MEANR"")")</f>
        <v>110</v>
      </c>
      <c r="F33" cm="1">
        <f t="array" ref="F33">_xll.FDS(C33,"FMA_COS_DOWN(""EPS"",""1M"",+1,NOW,,,""PORTAGG"",""MEANR"")")</f>
        <v>84</v>
      </c>
      <c r="G33" cm="1">
        <f t="array" ref="G33">_xll.FDS(A33,"SIZE(FG_CONSTITUENTS)")</f>
        <v>220</v>
      </c>
      <c r="H33" s="9">
        <f t="shared" ref="H33:H34" si="16">E33/$G33</f>
        <v>0.5</v>
      </c>
      <c r="I33" s="9">
        <f t="shared" ref="I33:I34" si="17">F33/$G33</f>
        <v>0.38181818181818183</v>
      </c>
      <c r="J33" s="9">
        <f t="shared" ref="J33:J34" si="18">H33-I33</f>
        <v>0.11818181818181817</v>
      </c>
      <c r="K33" s="5" cm="1">
        <f t="array" ref="K33">_xll.FDS(A33,"FMA_PCT_ABOVE_MAVG(200,0,,,,""PORTAGG"")")/100</f>
        <v>0.7625570776255709</v>
      </c>
      <c r="L33" s="41" cm="1">
        <f t="array" ref="L33">_xll.FDSB(A33,"PERCENT_CHANGE(FMA_EPS(+1,0,,,,""PORTAGG"",""MEAN""),FMA_EPS(+1,-1AM,,,,""PORTAGG"",""MEAN""))")</f>
        <v>0.13517774720090101</v>
      </c>
      <c r="M33" s="41" cm="1">
        <f t="array" ref="M33">_xll.FDSB(A33,"PERCENT_CHANGE(FMA_EPS(+1,0,,,,""PORTAGG"",""MEAN""),FMA_EPS(+1,-3AM,,,,""PORTAGG"",""MEAN""))")</f>
        <v>-4.2188425741201003</v>
      </c>
      <c r="O33" s="3" cm="1">
        <f t="array" ref="O33">_xll.FDS(C33,"FG_TOTAL_RETURNC(0,-3AM)")</f>
        <v>11.414742</v>
      </c>
      <c r="P33" s="3" cm="1">
        <f t="array" ref="P33">_xll.FDS(C33,"FG_TOTAL_RETURNC(0,-6AM)")</f>
        <v>18.324888000000001</v>
      </c>
      <c r="Q33" s="9" cm="1">
        <f t="array" ref="Q33">_xll.FDS(C33,"P_PRICE(0)/P_PRICE_HIGH_PR(0,,,USD,,,""PRICE"",""INTRA"",""52W"")")</f>
        <v>0.99007833000000001</v>
      </c>
      <c r="R33" s="9" cm="1">
        <f t="array" ref="R33">_xll.FDS(C33,"P_PRICE(0)/P_PRICE_low_PR(0,,,USD,,,""PRICE"",""INTRA"",""52W"")-1")</f>
        <v>0.24737762999999999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166</v>
      </c>
      <c r="F34" cm="1">
        <f t="array" ref="F34">_xll.FDS(C34,"FMA_COS_DOWN(""EPS"",""1M"",+1,NOW,,,""PORTAGG"",""MEANR"")")</f>
        <v>164</v>
      </c>
      <c r="G34" cm="1">
        <f t="array" ref="G34">_xll.FDS(A34,"SIZE(FG_CONSTITUENTS)")</f>
        <v>504</v>
      </c>
      <c r="H34" s="9">
        <f t="shared" si="16"/>
        <v>0.32936507936507936</v>
      </c>
      <c r="I34" s="9">
        <f t="shared" si="17"/>
        <v>0.32539682539682541</v>
      </c>
      <c r="J34" s="9">
        <f t="shared" si="18"/>
        <v>3.9682539682539542E-3</v>
      </c>
      <c r="K34" s="5" cm="1">
        <f t="array" ref="K34">_xll.FDS(A34,"FMA_PCT_ABOVE_MAVG(200,0,,,,""PORTAGG"")")/100</f>
        <v>0.81709741550695791</v>
      </c>
      <c r="L34" s="41" cm="1">
        <f t="array" ref="L34">_xll.FDSB(A34,"PERCENT_CHANGE(FMA_EPS(+1,0,,,,""PORTAGG"",""MEAN""),FMA_EPS(+1,-1AM,,,,""PORTAGG"",""MEAN""))")</f>
        <v>-0.248942296995254</v>
      </c>
      <c r="M34" s="41" cm="1">
        <f t="array" ref="M34">_xll.FDSB(A34,"PERCENT_CHANGE(FMA_EPS(+1,0,,,,""PORTAGG"",""MEAN""),FMA_EPS(+1,-3AM,,,,""PORTAGG"",""MEAN""))")</f>
        <v>-0.27439990268002001</v>
      </c>
      <c r="O34" s="3" cm="1">
        <f t="array" ref="O34">_xll.FDS(C34,"FG_TOTAL_RETURNC(0,-3AM)")</f>
        <v>10.072875</v>
      </c>
      <c r="P34" s="3" cm="1">
        <f t="array" ref="P34">_xll.FDS(C34,"FG_TOTAL_RETURNC(0,-6AM)")</f>
        <v>22.943473999999998</v>
      </c>
      <c r="Q34" s="9" cm="1">
        <f t="array" ref="Q34">_xll.FDS(C34,"P_PRICE(0)/P_PRICE_HIGH_PR(0,,,USD,,,""PRICE"",""INTRA"",""52W"")")</f>
        <v>0.99706452999999995</v>
      </c>
      <c r="R34" s="9" cm="1">
        <f t="array" ref="R34">_xll.FDS(C34,"P_PRICE(0)/P_PRICE_low_PR(0,,,USD,,,""PRICE"",""INTRA"",""52W"")-1")</f>
        <v>0.31200470000000002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533</v>
      </c>
      <c r="M1" t="s">
        <v>532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914</v>
      </c>
      <c r="R3" t="s">
        <v>915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-0.12224502</v>
      </c>
      <c r="E4" s="9">
        <f>HLOOKUP(B4,'Monthly Returns'!$A$1:$AC$134, 132, FALSE)</f>
        <v>0.18279569892473119</v>
      </c>
      <c r="H4" s="9">
        <f>HLOOKUP(B4,'Yearly returns'!$B$1:$V$140, 133, FALSE)</f>
        <v>0.3048780487804878</v>
      </c>
      <c r="I4" s="9">
        <f>HLOOKUP(B4,'Yearly returns'!$B$1:$V$140, 138, FALSE)</f>
        <v>0.192</v>
      </c>
      <c r="L4" s="47">
        <f t="shared" ref="L4:L24" si="0">(1-PERCENTRANK($E$4:$E$24,E4))*100</f>
        <v>55.000000000000007</v>
      </c>
      <c r="M4" s="47">
        <f t="shared" ref="M4:M24" si="1">(1-PERCENTRANK($H$4:$H$24,H4))*100</f>
        <v>35</v>
      </c>
      <c r="N4" s="47">
        <f t="shared" ref="N4:N24" si="2">(1-PERCENTRANK($I$4:$I$24,I4))*100</f>
        <v>95</v>
      </c>
      <c r="P4">
        <f>L4*Assumption!$E$53 + M4*Assumption!$F$53 + N4*Assumption!$G$53</f>
        <v>70</v>
      </c>
      <c r="R4" cm="1">
        <f t="array" ref="R4">_xlfn.PERCENTRANK.EXC(_xlfn._xlws.FILTER(P$4:P$24, ISNUMBER(P$4:P$24)),P4)*100</f>
        <v>77.2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-0.23961417999999998</v>
      </c>
      <c r="E5" s="9">
        <f>HLOOKUP(B5,'Monthly Returns'!$A$1:$AC$134, 132, FALSE)</f>
        <v>0.256198347107438</v>
      </c>
      <c r="H5" s="9">
        <f>HLOOKUP(B5,'Yearly returns'!$B$1:$V$140, 133, FALSE)</f>
        <v>0.38842975206611569</v>
      </c>
      <c r="I5" s="9">
        <f>HLOOKUP(B5,'Yearly returns'!$B$1:$V$140, 138, FALSE)</f>
        <v>0.54900000000000004</v>
      </c>
      <c r="L5" s="47">
        <f t="shared" si="0"/>
        <v>25</v>
      </c>
      <c r="M5" s="47">
        <f t="shared" si="1"/>
        <v>15.000000000000002</v>
      </c>
      <c r="N5" s="47">
        <f t="shared" si="2"/>
        <v>70</v>
      </c>
      <c r="P5">
        <f>L5*Assumption!$E$53 + M5*Assumption!$F$53 + N5*Assumption!$G$53</f>
        <v>45</v>
      </c>
      <c r="R5" cm="1">
        <f t="array" ref="R5">_xlfn.PERCENTRANK.EXC(_xlfn._xlws.FILTER(P$4:P$24, ISNUMBER(P$4:P$24)),P5)*100</f>
        <v>45.4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-0.33672530000000001</v>
      </c>
      <c r="E6" s="9">
        <f>HLOOKUP(B6,'Monthly Returns'!$A$1:$AC$134, 132, FALSE)</f>
        <v>0.15702479338842976</v>
      </c>
      <c r="H6" s="9">
        <f>HLOOKUP(B6,'Yearly returns'!$B$1:$V$140, 133, FALSE)</f>
        <v>0.23966942148760331</v>
      </c>
      <c r="I6" s="9">
        <f>HLOOKUP(B6,'Yearly returns'!$B$1:$V$140, 138, FALSE)</f>
        <v>0.442</v>
      </c>
      <c r="L6" s="47">
        <f t="shared" si="0"/>
        <v>75</v>
      </c>
      <c r="M6" s="47">
        <f t="shared" si="1"/>
        <v>80</v>
      </c>
      <c r="N6" s="47">
        <f t="shared" si="2"/>
        <v>80</v>
      </c>
      <c r="P6">
        <f>L6*Assumption!$E$53 + M6*Assumption!$F$53 + N6*Assumption!$G$53</f>
        <v>78.75</v>
      </c>
      <c r="R6" cm="1">
        <f t="array" ref="R6">_xlfn.PERCENTRANK.EXC(_xlfn._xlws.FILTER(P$4:P$24, ISNUMBER(P$4:P$24)),P6)*100</f>
        <v>90.9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-0.23990417</v>
      </c>
      <c r="E7" s="9">
        <f>HLOOKUP(B7,'Monthly Returns'!$A$1:$AC$134, 132, FALSE)</f>
        <v>0.16528925619834711</v>
      </c>
      <c r="H7" s="9">
        <f>HLOOKUP(B7,'Yearly returns'!$B$1:$V$140, 133, FALSE)</f>
        <v>0.26446280991735538</v>
      </c>
      <c r="I7" s="9">
        <f>HLOOKUP(B7,'Yearly returns'!$B$1:$V$140, 138, FALSE)</f>
        <v>0.64700000000000002</v>
      </c>
      <c r="L7" s="47">
        <f t="shared" si="0"/>
        <v>70</v>
      </c>
      <c r="M7" s="47">
        <f t="shared" si="1"/>
        <v>65</v>
      </c>
      <c r="N7" s="47">
        <f t="shared" si="2"/>
        <v>65</v>
      </c>
      <c r="P7">
        <f>L7*Assumption!$E$53 + M7*Assumption!$F$53 + N7*Assumption!$G$53</f>
        <v>66.25</v>
      </c>
      <c r="R7" cm="1">
        <f t="array" ref="R7">_xlfn.PERCENTRANK.EXC(_xlfn._xlws.FILTER(P$4:P$24, ISNUMBER(P$4:P$24)),P7)*100</f>
        <v>68.100000000000009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-0.19683653000000001</v>
      </c>
      <c r="E8" s="9">
        <f>HLOOKUP(B8,'Monthly Returns'!$A$1:$AC$134, 132, FALSE)</f>
        <v>0.256198347107438</v>
      </c>
      <c r="H8" s="9">
        <f>HLOOKUP(B8,'Yearly returns'!$B$1:$V$140, 133, FALSE)</f>
        <v>0.41322314049586778</v>
      </c>
      <c r="I8" s="9">
        <f>HLOOKUP(B8,'Yearly returns'!$B$1:$V$140, 138, FALSE)</f>
        <v>0.97499999999999998</v>
      </c>
      <c r="L8" s="47">
        <f t="shared" si="0"/>
        <v>25</v>
      </c>
      <c r="M8" s="47">
        <f t="shared" si="1"/>
        <v>5.0000000000000044</v>
      </c>
      <c r="N8" s="47">
        <f t="shared" si="2"/>
        <v>0</v>
      </c>
      <c r="P8">
        <f>L8*Assumption!$E$53 + M8*Assumption!$F$53 + N8*Assumption!$G$53</f>
        <v>7.5000000000000009</v>
      </c>
      <c r="R8" cm="1">
        <f t="array" ref="R8">_xlfn.PERCENTRANK.EXC(_xlfn._xlws.FILTER(P$4:P$24, ISNUMBER(P$4:P$24)),P8)*100</f>
        <v>4.5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-0.28841227000000003</v>
      </c>
      <c r="E9" s="9">
        <f>HLOOKUP(B9,'Monthly Returns'!$A$1:$AC$134, 132, FALSE)</f>
        <v>0.2231404958677686</v>
      </c>
      <c r="H9" s="9">
        <f>HLOOKUP(B9,'Yearly returns'!$B$1:$V$140, 133, FALSE)</f>
        <v>0.256198347107438</v>
      </c>
      <c r="I9" s="9">
        <f>HLOOKUP(B9,'Yearly returns'!$B$1:$V$140, 138, FALSE)</f>
        <v>0.90900000000000003</v>
      </c>
      <c r="L9" s="47">
        <f t="shared" si="0"/>
        <v>40</v>
      </c>
      <c r="M9" s="49">
        <f t="shared" si="1"/>
        <v>75</v>
      </c>
      <c r="N9" s="47">
        <f t="shared" si="2"/>
        <v>5.0000000000000044</v>
      </c>
      <c r="P9">
        <f>L9*Assumption!$E$53 + M9*Assumption!$F$53 + N9*Assumption!$G$53</f>
        <v>31.250000000000004</v>
      </c>
      <c r="R9" cm="1">
        <f t="array" ref="R9">_xlfn.PERCENTRANK.EXC(_xlfn._xlws.FILTER(P$4:P$24, ISNUMBER(P$4:P$24)),P9)*100</f>
        <v>27.200000000000003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-0.14478116999999999</v>
      </c>
      <c r="E10" s="9">
        <f>HLOOKUP(B10,'Monthly Returns'!$A$1:$AC$134, 132, FALSE)</f>
        <v>0.14049586776859505</v>
      </c>
      <c r="H10" s="9">
        <f>HLOOKUP(B10,'Yearly returns'!$B$1:$V$140, 133, FALSE)</f>
        <v>0.256198347107438</v>
      </c>
      <c r="I10" s="9">
        <f>HLOOKUP(B10,'Yearly returns'!$B$1:$V$140, 138, FALSE)</f>
        <v>0.68799999999999994</v>
      </c>
      <c r="L10" s="47">
        <f t="shared" si="0"/>
        <v>80</v>
      </c>
      <c r="M10" s="47">
        <f t="shared" si="1"/>
        <v>75</v>
      </c>
      <c r="N10" s="47">
        <f t="shared" si="2"/>
        <v>50</v>
      </c>
      <c r="P10">
        <f>L10*Assumption!$E$53 + M10*Assumption!$F$53 + N10*Assumption!$G$53</f>
        <v>63.75</v>
      </c>
      <c r="R10" cm="1">
        <f t="array" ref="R10">_xlfn.PERCENTRANK.EXC(_xlfn._xlws.FILTER(P$4:P$24, ISNUMBER(P$4:P$24)),P10)*100</f>
        <v>59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-0.15278512</v>
      </c>
      <c r="E11" s="9">
        <f>HLOOKUP(B11,'Monthly Returns'!$A$1:$AC$134, 132, FALSE)</f>
        <v>0.12396694214876033</v>
      </c>
      <c r="H11" s="9">
        <f>HLOOKUP(B11,'Yearly returns'!$B$1:$V$140, 133, FALSE)</f>
        <v>0.19008264462809918</v>
      </c>
      <c r="I11" s="9">
        <f>HLOOKUP(B11,'Yearly returns'!$B$1:$V$140, 138, FALSE)</f>
        <v>0.68</v>
      </c>
      <c r="L11" s="47">
        <f t="shared" si="0"/>
        <v>90</v>
      </c>
      <c r="M11" s="47">
        <f t="shared" si="1"/>
        <v>90</v>
      </c>
      <c r="N11" s="47">
        <f t="shared" si="2"/>
        <v>60</v>
      </c>
      <c r="P11">
        <f>L11*Assumption!$E$53 + M11*Assumption!$F$53 + N11*Assumption!$G$53</f>
        <v>75</v>
      </c>
      <c r="R11" cm="1">
        <f t="array" ref="R11">_xlfn.PERCENTRANK.EXC(_xlfn._xlws.FILTER(P$4:P$24, ISNUMBER(P$4:P$24)),P11)*100</f>
        <v>81.8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-0.32916866</v>
      </c>
      <c r="E12" s="9">
        <f>HLOOKUP(B12,'Monthly Returns'!$A$1:$AC$134, 132, FALSE)</f>
        <v>0.16528925619834711</v>
      </c>
      <c r="H12" s="9">
        <f>HLOOKUP(B12,'Yearly returns'!$B$1:$V$140, 133, FALSE)</f>
        <v>0.28925619834710742</v>
      </c>
      <c r="I12" s="9">
        <f>HLOOKUP(B12,'Yearly returns'!$B$1:$V$140, 138, FALSE)</f>
        <v>0.82699999999999996</v>
      </c>
      <c r="L12" s="47">
        <f t="shared" si="0"/>
        <v>70</v>
      </c>
      <c r="M12" s="47">
        <f t="shared" si="1"/>
        <v>55.000000000000007</v>
      </c>
      <c r="N12" s="47">
        <f t="shared" si="2"/>
        <v>25</v>
      </c>
      <c r="P12">
        <f>L12*Assumption!$E$53 + M12*Assumption!$F$53 + N12*Assumption!$G$53</f>
        <v>43.75</v>
      </c>
      <c r="R12" cm="1">
        <f t="array" ref="R12">_xlfn.PERCENTRANK.EXC(_xlfn._xlws.FILTER(P$4:P$24, ISNUMBER(P$4:P$24)),P12)*100</f>
        <v>36.299999999999997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-0.17558224</v>
      </c>
      <c r="E13" s="9">
        <f>HLOOKUP(B13,'Monthly Returns'!$A$1:$AC$134, 132, FALSE)</f>
        <v>0.21487603305785125</v>
      </c>
      <c r="H13" s="9">
        <f>HLOOKUP(B13,'Yearly returns'!$B$1:$V$140, 133, FALSE)</f>
        <v>0.31404958677685951</v>
      </c>
      <c r="I13" s="9">
        <f>HLOOKUP(B13,'Yearly returns'!$B$1:$V$140, 138, FALSE)</f>
        <v>0.68799999999999994</v>
      </c>
      <c r="L13" s="47">
        <f t="shared" si="0"/>
        <v>44.999999999999993</v>
      </c>
      <c r="M13" s="47">
        <f t="shared" si="1"/>
        <v>30.000000000000004</v>
      </c>
      <c r="N13" s="47">
        <f t="shared" si="2"/>
        <v>50</v>
      </c>
      <c r="P13">
        <f>L13*Assumption!$E$53 + M13*Assumption!$F$53 + N13*Assumption!$G$53</f>
        <v>43.75</v>
      </c>
      <c r="R13" cm="1">
        <f t="array" ref="R13">_xlfn.PERCENTRANK.EXC(_xlfn._xlws.FILTER(P$4:P$24, ISNUMBER(P$4:P$24)),P13)*100</f>
        <v>36.299999999999997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-0.37982273</v>
      </c>
      <c r="E14" s="9">
        <f>HLOOKUP(B14,'Monthly Returns'!$A$1:$AC$134, 132, FALSE)</f>
        <v>0.26446280991735538</v>
      </c>
      <c r="H14" s="9">
        <f>HLOOKUP(B14,'Yearly returns'!$B$1:$V$140, 133, FALSE)</f>
        <v>0.31404958677685951</v>
      </c>
      <c r="I14" s="9">
        <f>HLOOKUP(B14,'Yearly returns'!$B$1:$V$140, 138, FALSE)</f>
        <v>0.85199999999999998</v>
      </c>
      <c r="L14" s="47">
        <f t="shared" si="0"/>
        <v>9.9999999999999982</v>
      </c>
      <c r="M14" s="47">
        <f t="shared" si="1"/>
        <v>30.000000000000004</v>
      </c>
      <c r="N14" s="47">
        <f t="shared" si="2"/>
        <v>15.000000000000002</v>
      </c>
      <c r="P14">
        <f>L14*Assumption!$E$53 + M14*Assumption!$F$53 + N14*Assumption!$G$53</f>
        <v>17.5</v>
      </c>
      <c r="R14" cm="1">
        <f t="array" ref="R14">_xlfn.PERCENTRANK.EXC(_xlfn._xlws.FILTER(P$4:P$24, ISNUMBER(P$4:P$24)),P14)*100</f>
        <v>9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-0.30114196999999998</v>
      </c>
      <c r="E15" s="9">
        <f>HLOOKUP(B15,'Monthly Returns'!$A$1:$AC$134, 132, FALSE)</f>
        <v>0.28099173553719009</v>
      </c>
      <c r="H15" s="9">
        <f>HLOOKUP(B15,'Yearly returns'!$B$1:$V$140, 133, FALSE)</f>
        <v>0.28925619834710742</v>
      </c>
      <c r="I15" s="9">
        <f>HLOOKUP(B15,'Yearly returns'!$B$1:$V$140, 138, FALSE)</f>
        <v>0.41799999999999998</v>
      </c>
      <c r="L15" s="47">
        <f t="shared" si="0"/>
        <v>5.0000000000000044</v>
      </c>
      <c r="M15" s="47">
        <f t="shared" si="1"/>
        <v>55.000000000000007</v>
      </c>
      <c r="N15" s="47">
        <f t="shared" si="2"/>
        <v>85</v>
      </c>
      <c r="P15">
        <f>L15*Assumption!$E$53 + M15*Assumption!$F$53 + N15*Assumption!$G$53</f>
        <v>57.5</v>
      </c>
      <c r="R15" cm="1">
        <f t="array" ref="R15">_xlfn.PERCENTRANK.EXC(_xlfn._xlws.FILTER(P$4:P$24, ISNUMBER(P$4:P$24)),P15)*100</f>
        <v>54.500000000000007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-0.27194977000000004</v>
      </c>
      <c r="E16" s="9">
        <f>HLOOKUP(B16,'Monthly Returns'!$A$1:$AC$134, 132, FALSE)</f>
        <v>0.256198347107438</v>
      </c>
      <c r="H16" s="9">
        <f>HLOOKUP(B16,'Yearly returns'!$B$1:$V$140, 133, FALSE)</f>
        <v>0.41322314049586778</v>
      </c>
      <c r="I16" s="9">
        <f>HLOOKUP(B16,'Yearly returns'!$B$1:$V$140, 138, FALSE)</f>
        <v>0.79500000000000004</v>
      </c>
      <c r="L16" s="47">
        <f t="shared" si="0"/>
        <v>25</v>
      </c>
      <c r="M16" s="47">
        <f t="shared" si="1"/>
        <v>5.0000000000000044</v>
      </c>
      <c r="N16" s="47">
        <f t="shared" si="2"/>
        <v>30.000000000000004</v>
      </c>
      <c r="P16">
        <f>L16*Assumption!$E$53 + M16*Assumption!$F$53 + N16*Assumption!$G$53</f>
        <v>22.500000000000004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-0.26250385000000004</v>
      </c>
      <c r="E17" s="9">
        <f>HLOOKUP(B17,'Monthly Returns'!$A$1:$AC$134, 132, FALSE)</f>
        <v>0.13223140495867769</v>
      </c>
      <c r="H17" s="9">
        <f>HLOOKUP(B17,'Yearly returns'!$B$1:$V$140, 133, FALSE)</f>
        <v>0.11570247933884298</v>
      </c>
      <c r="I17" s="9">
        <f>HLOOKUP(B17,'Yearly returns'!$B$1:$V$140, 138, FALSE)</f>
        <v>0.877</v>
      </c>
      <c r="L17" s="47">
        <f t="shared" si="0"/>
        <v>85</v>
      </c>
      <c r="M17" s="47">
        <f t="shared" si="1"/>
        <v>100</v>
      </c>
      <c r="N17" s="47">
        <f t="shared" si="2"/>
        <v>9.9999999999999982</v>
      </c>
      <c r="P17">
        <f>L17*Assumption!$E$53 + M17*Assumption!$F$53 + N17*Assumption!$G$53</f>
        <v>51.25</v>
      </c>
      <c r="R17" cm="1">
        <f t="array" ref="R17">_xlfn.PERCENTRANK.EXC(_xlfn._xlws.FILTER(P$4:P$24, ISNUMBER(P$4:P$24)),P17)*100</f>
        <v>50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-0.17515928</v>
      </c>
      <c r="E18" s="9">
        <f>HLOOKUP(B18,'Monthly Returns'!$A$1:$AC$134, 132, FALSE)</f>
        <v>0.23140495867768596</v>
      </c>
      <c r="H18" s="9">
        <f>HLOOKUP(B18,'Yearly returns'!$B$1:$V$140, 133, FALSE)</f>
        <v>0.27272727272727271</v>
      </c>
      <c r="I18" s="9">
        <f>HLOOKUP(B18,'Yearly returns'!$B$1:$V$140, 138, FALSE)</f>
        <v>0.21299999999999999</v>
      </c>
      <c r="L18" s="47">
        <f t="shared" si="0"/>
        <v>30.000000000000004</v>
      </c>
      <c r="M18" s="47">
        <f t="shared" si="1"/>
        <v>60</v>
      </c>
      <c r="N18" s="47">
        <f t="shared" si="2"/>
        <v>90</v>
      </c>
      <c r="P18">
        <f>L18*Assumption!$E$53 + M18*Assumption!$F$53 + N18*Assumption!$G$53</f>
        <v>67.5</v>
      </c>
      <c r="R18" cm="1">
        <f t="array" ref="R18">_xlfn.PERCENTRANK.EXC(_xlfn._xlws.FILTER(P$4:P$24, ISNUMBER(P$4:P$24)),P18)*100</f>
        <v>72.7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-0.12345141</v>
      </c>
      <c r="E19" s="9">
        <f>HLOOKUP(B19,'Monthly Returns'!$A$1:$AC$134, 132, FALSE)</f>
        <v>0.16949152542372881</v>
      </c>
      <c r="H19" s="9">
        <f>HLOOKUP(B19,'Yearly returns'!$B$1:$V$140, 133, FALSE)</f>
        <v>0.28971962616822428</v>
      </c>
      <c r="I19" s="9">
        <f>HLOOKUP(B19,'Yearly returns'!$B$1:$V$140, 138, FALSE)</f>
        <v>0.50900000000000001</v>
      </c>
      <c r="L19" s="47">
        <f t="shared" si="0"/>
        <v>60</v>
      </c>
      <c r="M19" s="47">
        <f t="shared" si="1"/>
        <v>44.999999999999993</v>
      </c>
      <c r="N19" s="47">
        <f t="shared" si="2"/>
        <v>75</v>
      </c>
      <c r="P19">
        <f>L19*Assumption!$E$53 + M19*Assumption!$F$53 + N19*Assumption!$G$53</f>
        <v>63.75</v>
      </c>
      <c r="R19" cm="1">
        <f t="array" ref="R19">_xlfn.PERCENTRANK.EXC(_xlfn._xlws.FILTER(P$4:P$24, ISNUMBER(P$4:P$24)),P19)*100</f>
        <v>59</v>
      </c>
    </row>
    <row r="20" spans="2:18" x14ac:dyDescent="0.35">
      <c r="B20" t="s">
        <v>756</v>
      </c>
      <c r="C20" s="1" t="s">
        <v>757</v>
      </c>
      <c r="D20" s="9">
        <f>HLOOKUP(B20,'Monthly Returns'!$A$1:$AC$134, 127, FALSE)</f>
        <v>-0.17960197</v>
      </c>
      <c r="E20" s="9">
        <f>HLOOKUP(B20,'Monthly Returns'!$A$1:$AC$134, 132, FALSE)</f>
        <v>9.0909090909090912E-2</v>
      </c>
      <c r="H20" s="9">
        <f>HLOOKUP(B20,'Yearly returns'!$B$1:$V$140, 133, FALSE)</f>
        <v>0.23140495867768596</v>
      </c>
      <c r="I20" s="9">
        <f>HLOOKUP(B20,'Yearly returns'!$B$1:$V$140, 138, FALSE)</f>
        <v>0.13900000000000001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445</v>
      </c>
      <c r="D21" s="9">
        <f>HLOOKUP(B21,'Monthly Returns'!$A$1:$AC$134, 127, FALSE)</f>
        <v>-0.23999994000000002</v>
      </c>
      <c r="E21" s="9">
        <f>HLOOKUP(B21,'Monthly Returns'!$A$1:$AC$134, 132, FALSE)</f>
        <v>0.28099173553719009</v>
      </c>
      <c r="H21" s="9">
        <f>HLOOKUP(B21,'Yearly returns'!$B$1:$V$140, 133, FALSE)</f>
        <v>0.38842975206611569</v>
      </c>
      <c r="I21" s="9">
        <f>HLOOKUP(B21,'Yearly returns'!$B$1:$V$140, 138, FALSE)</f>
        <v>0.76200000000000001</v>
      </c>
      <c r="L21" s="47">
        <f t="shared" si="0"/>
        <v>5.0000000000000044</v>
      </c>
      <c r="M21" s="47">
        <f t="shared" si="1"/>
        <v>15.000000000000002</v>
      </c>
      <c r="N21" s="47">
        <f t="shared" si="2"/>
        <v>40</v>
      </c>
      <c r="P21">
        <f>L21*Assumption!$E$53 + M21*Assumption!$F$53 + N21*Assumption!$G$53</f>
        <v>25</v>
      </c>
      <c r="R21" cm="1">
        <f t="array" ref="R21">_xlfn.PERCENTRANK.EXC(_xlfn._xlws.FILTER(P$4:P$24, ISNUMBER(P$4:P$24)),P21)*100</f>
        <v>18.099999999999998</v>
      </c>
    </row>
    <row r="22" spans="2:18" x14ac:dyDescent="0.35">
      <c r="B22" t="s">
        <v>34</v>
      </c>
      <c r="C22" t="s">
        <v>446</v>
      </c>
      <c r="D22" s="9">
        <f>HLOOKUP(B22,'Monthly Returns'!$A$1:$AC$134, 127, FALSE)</f>
        <v>-0.20361249999999997</v>
      </c>
      <c r="E22" s="9">
        <f>HLOOKUP(B22,'Monthly Returns'!$A$1:$AC$134, 132, FALSE)</f>
        <v>0.20338983050847459</v>
      </c>
      <c r="H22" s="9">
        <f>HLOOKUP(B22,'Yearly returns'!$B$1:$V$140, 133, FALSE)</f>
        <v>0.29906542056074764</v>
      </c>
      <c r="I22" s="9">
        <f>HLOOKUP(B22,'Yearly returns'!$B$1:$V$140, 138, FALSE)</f>
        <v>0.77700000000000002</v>
      </c>
      <c r="L22" s="47">
        <f t="shared" si="0"/>
        <v>50</v>
      </c>
      <c r="M22" s="47">
        <f t="shared" si="1"/>
        <v>40</v>
      </c>
      <c r="N22" s="47">
        <f t="shared" si="2"/>
        <v>35</v>
      </c>
      <c r="P22">
        <f>L22*Assumption!$E$53 + M22*Assumption!$F$53 + N22*Assumption!$G$53</f>
        <v>40</v>
      </c>
      <c r="R22" cm="1">
        <f t="array" ref="R22">_xlfn.PERCENTRANK.EXC(_xlfn._xlws.FILTER(P$4:P$24, ISNUMBER(P$4:P$24)),P22)*100</f>
        <v>31.8</v>
      </c>
    </row>
    <row r="23" spans="2:18" x14ac:dyDescent="0.35">
      <c r="B23" t="s">
        <v>37</v>
      </c>
      <c r="C23" t="s">
        <v>447</v>
      </c>
      <c r="D23" s="9">
        <f>HLOOKUP(B23,'Monthly Returns'!$A$1:$AC$134, 127, FALSE)</f>
        <v>-0.23435222999999999</v>
      </c>
      <c r="E23" s="9">
        <f>HLOOKUP(B23,'Monthly Returns'!$A$1:$AC$134, 132, FALSE)</f>
        <v>0.2231404958677686</v>
      </c>
      <c r="H23" s="9">
        <f>HLOOKUP(B23,'Yearly returns'!$B$1:$V$140, 133, FALSE)</f>
        <v>0.33884297520661155</v>
      </c>
      <c r="I23" s="9">
        <f>HLOOKUP(B23,'Yearly returns'!$B$1:$V$140, 138, FALSE)</f>
        <v>0.82699999999999996</v>
      </c>
      <c r="L23" s="47">
        <f t="shared" si="0"/>
        <v>40</v>
      </c>
      <c r="M23" s="47">
        <f t="shared" si="1"/>
        <v>19.999999999999996</v>
      </c>
      <c r="N23" s="47">
        <f t="shared" si="2"/>
        <v>25</v>
      </c>
      <c r="P23">
        <f>L23*Assumption!$E$53 + M23*Assumption!$F$53 + N23*Assumption!$G$53</f>
        <v>27.5</v>
      </c>
      <c r="R23" cm="1">
        <f t="array" ref="R23">_xlfn.PERCENTRANK.EXC(_xlfn._xlws.FILTER(P$4:P$24, ISNUMBER(P$4:P$24)),P23)*100</f>
        <v>22.7</v>
      </c>
    </row>
    <row r="24" spans="2:18" x14ac:dyDescent="0.35">
      <c r="B24" t="s">
        <v>36</v>
      </c>
      <c r="C24" t="s">
        <v>448</v>
      </c>
      <c r="D24" s="9">
        <f>HLOOKUP(B24,'Monthly Returns'!$A$1:$AC$134, 127, FALSE)</f>
        <v>-0.15415895000000002</v>
      </c>
      <c r="E24" s="9">
        <f>HLOOKUP(B24,'Monthly Returns'!$A$1:$AC$134, 132, FALSE)</f>
        <v>0.11764705882352941</v>
      </c>
      <c r="H24" s="9">
        <f>HLOOKUP(B24,'Yearly returns'!$B$1:$V$140, 133, FALSE)</f>
        <v>0.14285714285714285</v>
      </c>
      <c r="I24" s="9">
        <f>HLOOKUP(B24,'Yearly returns'!$B$1:$V$140, 138, FALSE)</f>
        <v>0.68400000000000005</v>
      </c>
      <c r="L24" s="47">
        <f t="shared" si="0"/>
        <v>95</v>
      </c>
      <c r="M24" s="47">
        <f t="shared" si="1"/>
        <v>95</v>
      </c>
      <c r="N24" s="47">
        <f t="shared" si="2"/>
        <v>55.000000000000007</v>
      </c>
      <c r="P24">
        <f>L24*Assumption!$E$53 + M24*Assumption!$F$53 + N24*Assumption!$G$53</f>
        <v>75</v>
      </c>
      <c r="R24" cm="1">
        <f t="array" ref="R24">_xlfn.PERCENTRANK.EXC(_xlfn._xlws.FILTER(P$4:P$24, ISNUMBER(P$4:P$24)),P24)*100</f>
        <v>81.8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804</v>
      </c>
      <c r="L2" s="5">
        <v>0.95</v>
      </c>
    </row>
    <row r="3" spans="1:22" x14ac:dyDescent="0.35">
      <c r="H3"/>
      <c r="I3"/>
      <c r="J3"/>
      <c r="K3" t="s">
        <v>805</v>
      </c>
      <c r="L3" s="5">
        <v>0.05</v>
      </c>
    </row>
    <row r="4" spans="1:22" x14ac:dyDescent="0.35">
      <c r="A4" t="s">
        <v>844</v>
      </c>
      <c r="B4" t="s">
        <v>529</v>
      </c>
      <c r="C4" t="s">
        <v>843</v>
      </c>
      <c r="D4" t="s">
        <v>554</v>
      </c>
      <c r="F4" t="s">
        <v>806</v>
      </c>
      <c r="G4" s="114" t="s">
        <v>841</v>
      </c>
      <c r="H4" s="114" t="s">
        <v>840</v>
      </c>
      <c r="I4" s="114" t="s">
        <v>860</v>
      </c>
      <c r="J4" s="114" t="s">
        <v>842</v>
      </c>
      <c r="S4" s="114" t="s">
        <v>841</v>
      </c>
      <c r="T4" s="114" t="s">
        <v>840</v>
      </c>
      <c r="U4" s="114" t="s">
        <v>860</v>
      </c>
      <c r="V4" s="114" t="s">
        <v>842</v>
      </c>
    </row>
    <row r="5" spans="1:22" x14ac:dyDescent="0.35">
      <c r="A5" t="s">
        <v>177</v>
      </c>
      <c r="B5" t="s">
        <v>435</v>
      </c>
      <c r="C5" t="s">
        <v>432</v>
      </c>
      <c r="D5" t="s">
        <v>614</v>
      </c>
      <c r="E5" s="3" t="s">
        <v>432</v>
      </c>
      <c r="F5" s="9">
        <f>HLOOKUP(E5,'Monthly Returns'!$A$1:$AE$136,134,FALSE)</f>
        <v>0.59499999999999997</v>
      </c>
      <c r="G5" s="7" cm="1">
        <f t="array" ref="G5">_xll.FDSZ(C5,"FG_PRICE(0)")</f>
        <v>25.95</v>
      </c>
      <c r="H5" s="7" cm="1">
        <f t="array" ref="H5">_xll.FDSZ(C5,"FG_PRICE_MAVG(0,,,,30)")</f>
        <v>26.106884000000001</v>
      </c>
      <c r="I5" s="7" cm="1">
        <f t="array" ref="I5">_xll.FDSZ(C5,"FG_PRICE_MAVG(0,,,,60)")</f>
        <v>25.263342000000002</v>
      </c>
      <c r="J5" s="7" cm="1">
        <f t="array" ref="J5">_xll.FDSZ(C5,"FG_PRICE_MAVG(0,,,,200)")</f>
        <v>27.319094</v>
      </c>
      <c r="L5">
        <f>IF($G5&gt;H5, 1, 0)</f>
        <v>0</v>
      </c>
      <c r="M5">
        <f t="shared" ref="M5:N5" si="0">IF($G5&gt;I5, 1, 0)</f>
        <v>1</v>
      </c>
      <c r="N5">
        <f t="shared" si="0"/>
        <v>0</v>
      </c>
      <c r="P5">
        <f>SUM(L5:N5)</f>
        <v>1</v>
      </c>
      <c r="R5" t="s">
        <v>861</v>
      </c>
      <c r="S5" s="7" cm="1">
        <f t="array" ref="S5">_xll.FDSZ($R5,"FG_PRICE(0)")</f>
        <v>252.12172000000001</v>
      </c>
      <c r="T5" s="7" cm="1">
        <f t="array" ref="T5">_xll.FDSZ($R5,"FG_PRICE(0)")</f>
        <v>252.12172000000001</v>
      </c>
      <c r="U5" s="7" cm="1">
        <f t="array" ref="U5">_xll.FDSZ($R5,"FG_PRICE(0)")</f>
        <v>252.12172000000001</v>
      </c>
      <c r="V5" s="7" cm="1">
        <f t="array" ref="V5">_xll.FDSZ($R5,"FG_PRICE(0)")</f>
        <v>252.12172000000001</v>
      </c>
    </row>
    <row r="6" spans="1:22" x14ac:dyDescent="0.35">
      <c r="A6" t="s">
        <v>294</v>
      </c>
      <c r="B6" t="s">
        <v>436</v>
      </c>
      <c r="C6" t="s">
        <v>27</v>
      </c>
      <c r="D6" t="s">
        <v>613</v>
      </c>
      <c r="E6" s="3" t="s">
        <v>27</v>
      </c>
      <c r="F6" s="9">
        <f>HLOOKUP(E6,'Monthly Returns'!$A$1:$AE$136,134,FALSE)</f>
        <v>0.64700000000000002</v>
      </c>
      <c r="G6" s="152" cm="1">
        <f t="array" ref="G6">_xll.FDSZ(C6,"FG_PRICE(0)")</f>
        <v>26.57</v>
      </c>
      <c r="H6" s="152" cm="1">
        <f t="array" ref="H6">_xll.FDSZ(C6,"FG_PRICE_MAVG(0,,,,30)")</f>
        <v>26.047667000000001</v>
      </c>
      <c r="I6" s="152" cm="1">
        <f t="array" ref="I6">_xll.FDSZ(C6,"FG_PRICE_MAVG(0,,,,60)")</f>
        <v>25.8855</v>
      </c>
      <c r="J6" s="152" cm="1">
        <f t="array" ref="J6">_xll.FDSZ(C6,"FG_PRICE_MAVG(0,,,,200)")</f>
        <v>27.051069999999999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0</v>
      </c>
      <c r="P6">
        <f t="shared" ref="P6:P25" si="4">SUM(L6:N6)</f>
        <v>2</v>
      </c>
      <c r="R6" t="s">
        <v>862</v>
      </c>
      <c r="S6" s="7" cm="1">
        <f t="array" ref="S6">_xll.FDSZ($R6,"FG_PRICE(0)")</f>
        <v>202.09833</v>
      </c>
      <c r="T6" s="7" cm="1">
        <f t="array" ref="T6">_xll.FDSZ($R6,"FG_PRICE(0)")</f>
        <v>202.09833</v>
      </c>
      <c r="U6" s="7" cm="1">
        <f t="array" ref="U6">_xll.FDSZ($R6,"FG_PRICE(0)")</f>
        <v>202.09833</v>
      </c>
      <c r="V6" s="7" cm="1">
        <f t="array" ref="V6">_xll.FDSZ($R6,"FG_PRICE(0)")</f>
        <v>202.09833</v>
      </c>
    </row>
    <row r="7" spans="1:22" x14ac:dyDescent="0.35">
      <c r="A7" t="s">
        <v>187</v>
      </c>
      <c r="B7" t="s">
        <v>437</v>
      </c>
      <c r="C7" t="s">
        <v>35</v>
      </c>
      <c r="D7" t="s">
        <v>650</v>
      </c>
      <c r="E7" s="3" t="s">
        <v>35</v>
      </c>
      <c r="F7" s="9">
        <f>HLOOKUP(E7,'Monthly Returns'!$A$1:$AE$136,134,FALSE)</f>
        <v>0.5</v>
      </c>
      <c r="G7" s="152" cm="1">
        <f t="array" ref="G7">_xll.FDSZ(C7,"FG_PRICE(0)")</f>
        <v>22.53</v>
      </c>
      <c r="H7" s="152" cm="1">
        <f t="array" ref="H7">_xll.FDSZ(C7,"FG_PRICE_MAVG(0,,,,30)")</f>
        <v>22.684667999999999</v>
      </c>
      <c r="I7" s="152" cm="1">
        <f t="array" ref="I7">_xll.FDSZ(C7,"FG_PRICE_MAVG(0,,,,60)")</f>
        <v>22.418333000000001</v>
      </c>
      <c r="J7" s="152" cm="1">
        <f t="array" ref="J7">_xll.FDSZ(C7,"FG_PRICE_MAVG(0,,,,200)")</f>
        <v>22.383949999999999</v>
      </c>
      <c r="L7">
        <f t="shared" si="1"/>
        <v>0</v>
      </c>
      <c r="M7">
        <f t="shared" si="2"/>
        <v>1</v>
      </c>
      <c r="N7">
        <f t="shared" si="3"/>
        <v>1</v>
      </c>
      <c r="P7">
        <f t="shared" si="4"/>
        <v>2</v>
      </c>
      <c r="R7" t="s">
        <v>863</v>
      </c>
      <c r="S7" s="7" cm="1">
        <f t="array" ref="S7">_xll.FDSZ($R7,"FG_PRICE(0)")</f>
        <v>1080.1566</v>
      </c>
      <c r="T7" s="7" cm="1">
        <f t="array" ref="T7">_xll.FDSZ($R7,"FG_PRICE(0)")</f>
        <v>1080.1566</v>
      </c>
      <c r="U7" s="7" cm="1">
        <f t="array" ref="U7">_xll.FDSZ($R7,"FG_PRICE(0)")</f>
        <v>1080.1566</v>
      </c>
      <c r="V7" s="7" cm="1">
        <f t="array" ref="V7">_xll.FDSZ($R7,"FG_PRICE(0)")</f>
        <v>1080.1566</v>
      </c>
    </row>
    <row r="8" spans="1:22" x14ac:dyDescent="0.35">
      <c r="A8" t="s">
        <v>205</v>
      </c>
      <c r="B8" t="s">
        <v>438</v>
      </c>
      <c r="C8" t="s">
        <v>30</v>
      </c>
      <c r="D8" t="s">
        <v>698</v>
      </c>
      <c r="E8" s="3" t="s">
        <v>30</v>
      </c>
      <c r="F8" s="9">
        <f>HLOOKUP(E8,'Monthly Returns'!$A$1:$AE$136,134,FALSE)</f>
        <v>0.52400000000000002</v>
      </c>
      <c r="G8" s="152" cm="1">
        <f t="array" ref="G8">_xll.FDSZ(C8,"FG_PRICE(0)")</f>
        <v>27.63</v>
      </c>
      <c r="H8" s="152" cm="1">
        <f t="array" ref="H8">_xll.FDSZ(C8,"FG_PRICE_MAVG(0,,,,30)")</f>
        <v>27.577000000000002</v>
      </c>
      <c r="I8" s="152" cm="1">
        <f t="array" ref="I8">_xll.FDSZ(C8,"FG_PRICE_MAVG(0,,,,60)")</f>
        <v>27.073433000000001</v>
      </c>
      <c r="J8" s="152" cm="1">
        <f t="array" ref="J8">_xll.FDSZ(C8,"FG_PRICE_MAVG(0,,,,200)")</f>
        <v>25.756122999999999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864</v>
      </c>
      <c r="S8" s="7" cm="1">
        <f t="array" ref="S8">_xll.FDSZ($R8,"FG_PRICE(0)")</f>
        <v>332.19887999999997</v>
      </c>
      <c r="T8" s="7" cm="1">
        <f t="array" ref="T8">_xll.FDSZ($R8,"FG_PRICE(0)")</f>
        <v>332.19887999999997</v>
      </c>
      <c r="U8" s="7" cm="1">
        <f t="array" ref="U8">_xll.FDSZ($R8,"FG_PRICE(0)")</f>
        <v>332.19887999999997</v>
      </c>
      <c r="V8" s="7" cm="1">
        <f t="array" ref="V8">_xll.FDSZ($R8,"FG_PRICE(0)")</f>
        <v>332.19887999999997</v>
      </c>
    </row>
    <row r="9" spans="1:22" x14ac:dyDescent="0.35">
      <c r="A9" t="s">
        <v>257</v>
      </c>
      <c r="B9" t="s">
        <v>439</v>
      </c>
      <c r="C9" t="s">
        <v>23</v>
      </c>
      <c r="D9" t="s">
        <v>699</v>
      </c>
      <c r="E9" s="3" t="s">
        <v>23</v>
      </c>
      <c r="F9" s="9">
        <f>HLOOKUP(E9,'Monthly Returns'!$A$1:$AE$136,134,FALSE)</f>
        <v>0.52400000000000002</v>
      </c>
      <c r="G9" s="152" cm="1">
        <f t="array" ref="G9">_xll.FDSZ(C9,"FG_PRICE(0)")</f>
        <v>23.59</v>
      </c>
      <c r="H9" s="152" cm="1">
        <f t="array" ref="H9">_xll.FDSZ(C9,"FG_PRICE_MAVG(0,,,,30)")</f>
        <v>23.284666000000001</v>
      </c>
      <c r="I9" s="152" cm="1">
        <f t="array" ref="I9">_xll.FDSZ(C9,"FG_PRICE_MAVG(0,,,,60)")</f>
        <v>22.508417000000001</v>
      </c>
      <c r="J9" s="152" cm="1">
        <f t="array" ref="J9">_xll.FDSZ(C9,"FG_PRICE_MAVG(0,,,,200)")</f>
        <v>20.667774000000001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865</v>
      </c>
      <c r="S9" s="7" cm="1">
        <f t="array" ref="S9">_xll.FDSZ($R9,"FG_PRICE(0)")</f>
        <v>213.47049000000001</v>
      </c>
      <c r="T9" s="7" cm="1">
        <f t="array" ref="T9">_xll.FDSZ($R9,"FG_PRICE(0)")</f>
        <v>213.47049000000001</v>
      </c>
      <c r="U9" s="7" cm="1">
        <f t="array" ref="U9">_xll.FDSZ($R9,"FG_PRICE(0)")</f>
        <v>213.47049000000001</v>
      </c>
      <c r="V9" s="7" cm="1">
        <f t="array" ref="V9">_xll.FDSZ($R9,"FG_PRICE(0)")</f>
        <v>213.47049000000001</v>
      </c>
    </row>
    <row r="10" spans="1:22" x14ac:dyDescent="0.35">
      <c r="A10" t="s">
        <v>304</v>
      </c>
      <c r="B10" t="s">
        <v>440</v>
      </c>
      <c r="C10" t="s">
        <v>29</v>
      </c>
      <c r="D10" t="s">
        <v>697</v>
      </c>
      <c r="E10" s="3" t="s">
        <v>29</v>
      </c>
      <c r="F10" s="9">
        <f>HLOOKUP(E10,'Monthly Returns'!$A$1:$AE$136,134,FALSE)</f>
        <v>0.93400000000000005</v>
      </c>
      <c r="G10" s="152" cm="1">
        <f t="array" ref="G10">_xll.FDSZ(C10,"FG_PRICE(0)")</f>
        <v>39.17</v>
      </c>
      <c r="H10" s="152" cm="1">
        <f t="array" ref="H10">_xll.FDSZ(C10,"FG_PRICE_MAVG(0,,,,30)")</f>
        <v>36.947884000000002</v>
      </c>
      <c r="I10" s="152" cm="1">
        <f t="array" ref="I10">_xll.FDSZ(C10,"FG_PRICE_MAVG(0,,,,60)")</f>
        <v>35.295090000000002</v>
      </c>
      <c r="J10" s="152" cm="1">
        <f t="array" ref="J10">_xll.FDSZ(C10,"FG_PRICE_MAVG(0,,,,200)")</f>
        <v>32.426445000000001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866</v>
      </c>
      <c r="S10" s="7" cm="1">
        <f t="array" ref="S10">_xll.FDSZ($R10,"FG_PRICE(0)")</f>
        <v>848.30193999999995</v>
      </c>
      <c r="T10" s="7" cm="1">
        <f t="array" ref="T10">_xll.FDSZ($R10,"FG_PRICE(0)")</f>
        <v>848.30193999999995</v>
      </c>
      <c r="U10" s="7" cm="1">
        <f t="array" ref="U10">_xll.FDSZ($R10,"FG_PRICE(0)")</f>
        <v>848.30193999999995</v>
      </c>
      <c r="V10" s="7" cm="1">
        <f t="array" ref="V10">_xll.FDSZ($R10,"FG_PRICE(0)")</f>
        <v>848.30193999999995</v>
      </c>
    </row>
    <row r="11" spans="1:22" x14ac:dyDescent="0.35">
      <c r="A11" t="s">
        <v>194</v>
      </c>
      <c r="B11" t="s">
        <v>441</v>
      </c>
      <c r="C11" t="s">
        <v>33</v>
      </c>
      <c r="D11" t="s">
        <v>672</v>
      </c>
      <c r="E11" s="3" t="s">
        <v>33</v>
      </c>
      <c r="F11" s="9">
        <f>HLOOKUP(E11,'Monthly Returns'!$A$1:$AE$136,134,FALSE)</f>
        <v>0.60599999999999998</v>
      </c>
      <c r="G11" s="152" cm="1">
        <f t="array" ref="G11">_xll.FDSZ(C11,"FG_PRICE(0)")</f>
        <v>21.79</v>
      </c>
      <c r="H11" s="152" cm="1">
        <f t="array" ref="H11">_xll.FDSZ(C11,"FG_PRICE_MAVG(0,,,,30)")</f>
        <v>21.768999999999998</v>
      </c>
      <c r="I11" s="152" cm="1">
        <f t="array" ref="I11">_xll.FDSZ(C11,"FG_PRICE_MAVG(0,,,,60)")</f>
        <v>21.479834</v>
      </c>
      <c r="J11" s="152" cm="1">
        <f t="array" ref="J11">_xll.FDSZ(C11,"FG_PRICE_MAVG(0,,,,200)")</f>
        <v>21.09825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867</v>
      </c>
      <c r="S11" s="7" cm="1">
        <f t="array" ref="S11">_xll.FDSZ($R11,"FG_PRICE(0)")</f>
        <v>234.84851</v>
      </c>
      <c r="T11" s="7" cm="1">
        <f t="array" ref="T11">_xll.FDSZ($R11,"FG_PRICE(0)")</f>
        <v>234.84851</v>
      </c>
      <c r="U11" s="7" cm="1">
        <f t="array" ref="U11">_xll.FDSZ($R11,"FG_PRICE(0)")</f>
        <v>234.84851</v>
      </c>
      <c r="V11" s="7" cm="1">
        <f t="array" ref="V11">_xll.FDSZ($R11,"FG_PRICE(0)")</f>
        <v>234.84851</v>
      </c>
    </row>
    <row r="12" spans="1:22" x14ac:dyDescent="0.35">
      <c r="A12" t="s">
        <v>217</v>
      </c>
      <c r="B12" t="s">
        <v>40</v>
      </c>
      <c r="C12" t="s">
        <v>24</v>
      </c>
      <c r="D12" t="s">
        <v>719</v>
      </c>
      <c r="E12" s="3" t="s">
        <v>24</v>
      </c>
      <c r="F12" s="9">
        <f>HLOOKUP(E12,'Monthly Returns'!$A$1:$AE$136,134,FALSE)</f>
        <v>0.80300000000000005</v>
      </c>
      <c r="G12" s="152" cm="1">
        <f t="array" ref="G12">_xll.FDSZ(C12,"FG_PRICE(0)")</f>
        <v>48.68</v>
      </c>
      <c r="H12" s="152" cm="1">
        <f t="array" ref="H12">_xll.FDSZ(C12,"FG_PRICE_MAVG(0,,,,30)")</f>
        <v>47.64</v>
      </c>
      <c r="I12" s="152" cm="1">
        <f t="array" ref="I12">_xll.FDSZ(C12,"FG_PRICE_MAVG(0,,,,60)")</f>
        <v>46.220832999999999</v>
      </c>
      <c r="J12" s="152" cm="1">
        <f t="array" ref="J12">_xll.FDSZ(C12,"FG_PRICE_MAVG(0,,,,200)")</f>
        <v>46.395850000000003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868</v>
      </c>
      <c r="S12" s="7" cm="1">
        <f t="array" ref="S12">_xll.FDSZ($R12,"FG_PRICE(0)")</f>
        <v>341.17633000000001</v>
      </c>
      <c r="T12" s="7" cm="1">
        <f t="array" ref="T12">_xll.FDSZ($R12,"FG_PRICE(0)")</f>
        <v>341.17633000000001</v>
      </c>
      <c r="U12" s="7" cm="1">
        <f t="array" ref="U12">_xll.FDSZ($R12,"FG_PRICE(0)")</f>
        <v>341.17633000000001</v>
      </c>
      <c r="V12" s="7" cm="1">
        <f t="array" ref="V12">_xll.FDSZ($R12,"FG_PRICE(0)")</f>
        <v>341.17633000000001</v>
      </c>
    </row>
    <row r="13" spans="1:22" x14ac:dyDescent="0.35">
      <c r="A13" t="s">
        <v>301</v>
      </c>
      <c r="B13" t="s">
        <v>53</v>
      </c>
      <c r="C13" t="s">
        <v>7</v>
      </c>
      <c r="D13" t="s">
        <v>677</v>
      </c>
      <c r="E13" s="3" t="s">
        <v>7</v>
      </c>
      <c r="F13" s="9">
        <f>HLOOKUP(E13,'Monthly Returns'!$A$1:$AE$136,134,FALSE)</f>
        <v>0.85199999999999998</v>
      </c>
      <c r="G13" s="152" cm="1">
        <f t="array" ref="G13">_xll.FDSZ(C13,"FG_PRICE(0)")</f>
        <v>69.31</v>
      </c>
      <c r="H13" s="152" cm="1">
        <f t="array" ref="H13">_xll.FDSZ(C13,"FG_PRICE_MAVG(0,,,,30)")</f>
        <v>66.757000000000005</v>
      </c>
      <c r="I13" s="152" cm="1">
        <f t="array" ref="I13">_xll.FDSZ(C13,"FG_PRICE_MAVG(0,,,,60)")</f>
        <v>66.499663999999996</v>
      </c>
      <c r="J13" s="152" cm="1">
        <f t="array" ref="J13">_xll.FDSZ(C13,"FG_PRICE_MAVG(0,,,,200)")</f>
        <v>62.9114</v>
      </c>
      <c r="L13">
        <f t="shared" si="1"/>
        <v>1</v>
      </c>
      <c r="M13">
        <f t="shared" si="2"/>
        <v>1</v>
      </c>
      <c r="N13">
        <f t="shared" si="3"/>
        <v>1</v>
      </c>
      <c r="P13">
        <f t="shared" si="4"/>
        <v>3</v>
      </c>
      <c r="R13" t="s">
        <v>869</v>
      </c>
      <c r="S13" s="7" cm="1">
        <f t="array" ref="S13">_xll.FDSZ($R13,"FG_PRICE(0)")</f>
        <v>541.24009999999998</v>
      </c>
      <c r="T13" s="7" cm="1">
        <f t="array" ref="T13">_xll.FDSZ($R13,"FG_PRICE(0)")</f>
        <v>541.24009999999998</v>
      </c>
      <c r="U13" s="7" cm="1">
        <f t="array" ref="U13">_xll.FDSZ($R13,"FG_PRICE(0)")</f>
        <v>541.24009999999998</v>
      </c>
      <c r="V13" s="7" cm="1">
        <f t="array" ref="V13">_xll.FDSZ($R13,"FG_PRICE(0)")</f>
        <v>541.24009999999998</v>
      </c>
    </row>
    <row r="14" spans="1:22" x14ac:dyDescent="0.35">
      <c r="A14" t="s">
        <v>210</v>
      </c>
      <c r="B14" t="s">
        <v>38</v>
      </c>
      <c r="C14" t="s">
        <v>21</v>
      </c>
      <c r="D14" t="s">
        <v>659</v>
      </c>
      <c r="E14" s="3" t="s">
        <v>21</v>
      </c>
      <c r="F14" s="9">
        <f>HLOOKUP(E14,'Monthly Returns'!$A$1:$AE$136,134,FALSE)</f>
        <v>0.745</v>
      </c>
      <c r="G14" s="152" cm="1">
        <f t="array" ref="G14">_xll.FDSZ(C14,"FG_PRICE(0)")</f>
        <v>67.11</v>
      </c>
      <c r="H14" s="152" cm="1">
        <f t="array" ref="H14">_xll.FDSZ(C14,"FG_PRICE_MAVG(0,,,,30)")</f>
        <v>65.665999999999997</v>
      </c>
      <c r="I14" s="152" cm="1">
        <f t="array" ref="I14">_xll.FDSZ(C14,"FG_PRICE_MAVG(0,,,,60)")</f>
        <v>63.441000000000003</v>
      </c>
      <c r="J14" s="152" cm="1">
        <f t="array" ref="J14">_xll.FDSZ(C14,"FG_PRICE_MAVG(0,,,,200)")</f>
        <v>62.723300000000002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870</v>
      </c>
      <c r="S14" s="7" cm="1">
        <f t="array" ref="S14">_xll.FDSZ($R14,"FG_PRICE(0)")</f>
        <v>484.04610000000002</v>
      </c>
      <c r="T14" s="7" cm="1">
        <f t="array" ref="T14">_xll.FDSZ($R14,"FG_PRICE(0)")</f>
        <v>484.04610000000002</v>
      </c>
      <c r="U14" s="7" cm="1">
        <f t="array" ref="U14">_xll.FDSZ($R14,"FG_PRICE(0)")</f>
        <v>484.04610000000002</v>
      </c>
      <c r="V14" s="7" cm="1">
        <f t="array" ref="V14">_xll.FDSZ($R14,"FG_PRICE(0)")</f>
        <v>484.04610000000002</v>
      </c>
    </row>
    <row r="15" spans="1:22" x14ac:dyDescent="0.35">
      <c r="A15" t="s">
        <v>291</v>
      </c>
      <c r="B15" t="s">
        <v>54</v>
      </c>
      <c r="C15" t="s">
        <v>12</v>
      </c>
      <c r="D15" t="s">
        <v>602</v>
      </c>
      <c r="E15" s="3" t="s">
        <v>12</v>
      </c>
      <c r="F15" s="9">
        <f>HLOOKUP(E15,'Monthly Returns'!$A$1:$AE$136,134,FALSE)</f>
        <v>0.35199999999999998</v>
      </c>
      <c r="G15" s="152" cm="1">
        <f t="array" ref="G15">_xll.FDSZ(C15,"FG_PRICE(0)")</f>
        <v>32.42</v>
      </c>
      <c r="H15" s="152" cm="1">
        <f t="array" ref="H15">_xll.FDSZ(C15,"FG_PRICE_MAVG(0,,,,30)")</f>
        <v>32.803333000000002</v>
      </c>
      <c r="I15" s="152" cm="1">
        <f t="array" ref="I15">_xll.FDSZ(C15,"FG_PRICE_MAVG(0,,,,60)")</f>
        <v>33.060333</v>
      </c>
      <c r="J15" s="152" cm="1">
        <f t="array" ref="J15">_xll.FDSZ(C15,"FG_PRICE_MAVG(0,,,,200)")</f>
        <v>32.412199999999999</v>
      </c>
      <c r="L15">
        <f t="shared" si="1"/>
        <v>0</v>
      </c>
      <c r="M15">
        <f t="shared" si="2"/>
        <v>0</v>
      </c>
      <c r="N15">
        <f t="shared" si="3"/>
        <v>1</v>
      </c>
      <c r="P15">
        <f t="shared" si="4"/>
        <v>1</v>
      </c>
      <c r="R15" t="s">
        <v>871</v>
      </c>
      <c r="S15" s="7" cm="1">
        <f t="array" ref="S15">_xll.FDSZ($R15,"FG_PRICE(0)")</f>
        <v>216.25897000000001</v>
      </c>
      <c r="T15" s="7" cm="1">
        <f t="array" ref="T15">_xll.FDSZ($R15,"FG_PRICE(0)")</f>
        <v>216.25897000000001</v>
      </c>
      <c r="U15" s="7" cm="1">
        <f t="array" ref="U15">_xll.FDSZ($R15,"FG_PRICE(0)")</f>
        <v>216.25897000000001</v>
      </c>
      <c r="V15" s="7" cm="1">
        <f t="array" ref="V15">_xll.FDSZ($R15,"FG_PRICE(0)")</f>
        <v>216.25897000000001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712</v>
      </c>
      <c r="E16" s="3" t="s">
        <v>22</v>
      </c>
      <c r="F16" s="9">
        <f>HLOOKUP(E16,'Monthly Returns'!$A$1:$AE$136,134,FALSE)</f>
        <v>0.72899999999999998</v>
      </c>
      <c r="G16" s="152" cm="1">
        <f t="array" ref="G16">_xll.FDSZ(C16,"FG_PRICE(0)")</f>
        <v>39.17</v>
      </c>
      <c r="H16" s="152" cm="1">
        <f t="array" ref="H16">_xll.FDSZ(C16,"FG_PRICE_MAVG(0,,,,30)")</f>
        <v>38.361668000000002</v>
      </c>
      <c r="I16" s="152" cm="1">
        <f t="array" ref="I16">_xll.FDSZ(C16,"FG_PRICE_MAVG(0,,,,60)")</f>
        <v>38.605666999999997</v>
      </c>
      <c r="J16" s="152" cm="1">
        <f t="array" ref="J16">_xll.FDSZ(C16,"FG_PRICE_MAVG(0,,,,200)")</f>
        <v>39.472349999999999</v>
      </c>
      <c r="L16">
        <f t="shared" si="1"/>
        <v>1</v>
      </c>
      <c r="M16">
        <f t="shared" si="2"/>
        <v>1</v>
      </c>
      <c r="N16">
        <f t="shared" si="3"/>
        <v>0</v>
      </c>
      <c r="P16">
        <f t="shared" si="4"/>
        <v>2</v>
      </c>
      <c r="R16" t="s">
        <v>872</v>
      </c>
      <c r="S16" s="7" cm="1">
        <f t="array" ref="S16">_xll.FDSZ($R16,"FG_PRICE(0)")</f>
        <v>304.05396000000002</v>
      </c>
      <c r="T16" s="7" cm="1">
        <f t="array" ref="T16">_xll.FDSZ($R16,"FG_PRICE(0)")</f>
        <v>304.05396000000002</v>
      </c>
      <c r="U16" s="7" cm="1">
        <f t="array" ref="U16">_xll.FDSZ($R16,"FG_PRICE(0)")</f>
        <v>304.05396000000002</v>
      </c>
      <c r="V16" s="7" cm="1">
        <f t="array" ref="V16">_xll.FDSZ($R16,"FG_PRICE(0)")</f>
        <v>304.05396000000002</v>
      </c>
    </row>
    <row r="17" spans="1:22" x14ac:dyDescent="0.35">
      <c r="A17" t="s">
        <v>497</v>
      </c>
      <c r="B17" t="s">
        <v>443</v>
      </c>
      <c r="C17" t="s">
        <v>28</v>
      </c>
      <c r="D17" t="s">
        <v>639</v>
      </c>
      <c r="E17" s="3" t="s">
        <v>28</v>
      </c>
      <c r="F17" s="9">
        <f>HLOOKUP(E17,'Monthly Returns'!$A$1:$AE$136,134,FALSE)</f>
        <v>0.45900000000000002</v>
      </c>
      <c r="G17" s="152" cm="1">
        <f t="array" ref="G17">_xll.FDSZ(C17,"FG_PRICE(0)")</f>
        <v>40.01</v>
      </c>
      <c r="H17" s="152" cm="1">
        <f t="array" ref="H17">_xll.FDSZ(C17,"FG_PRICE_MAVG(0,,,,30)")</f>
        <v>40.351334000000001</v>
      </c>
      <c r="I17" s="152" cm="1">
        <f t="array" ref="I17">_xll.FDSZ(C17,"FG_PRICE_MAVG(0,,,,60)")</f>
        <v>39.616664999999998</v>
      </c>
      <c r="J17" s="152" cm="1">
        <f t="array" ref="J17">_xll.FDSZ(C17,"FG_PRICE_MAVG(0,,,,200)")</f>
        <v>37.241660000000003</v>
      </c>
      <c r="L17">
        <f t="shared" si="1"/>
        <v>0</v>
      </c>
      <c r="M17">
        <f t="shared" si="2"/>
        <v>1</v>
      </c>
      <c r="N17">
        <f t="shared" si="3"/>
        <v>1</v>
      </c>
      <c r="P17">
        <f t="shared" si="4"/>
        <v>2</v>
      </c>
      <c r="R17" t="s">
        <v>873</v>
      </c>
      <c r="S17" s="7" cm="1">
        <f t="array" ref="S17">_xll.FDSZ($R17,"FG_PRICE(0)")</f>
        <v>9.5834419999999998</v>
      </c>
      <c r="T17" s="7" cm="1">
        <f t="array" ref="T17">_xll.FDSZ($R17,"FG_PRICE(0)")</f>
        <v>9.5834419999999998</v>
      </c>
      <c r="U17" s="7" cm="1">
        <f t="array" ref="U17">_xll.FDSZ($R17,"FG_PRICE(0)")</f>
        <v>9.5834419999999998</v>
      </c>
      <c r="V17" s="7" cm="1">
        <f t="array" ref="V17">_xll.FDSZ($R17,"FG_PRICE(0)")</f>
        <v>9.5834419999999998</v>
      </c>
    </row>
    <row r="18" spans="1:22" x14ac:dyDescent="0.35">
      <c r="A18" t="s">
        <v>184</v>
      </c>
      <c r="B18" t="s">
        <v>52</v>
      </c>
      <c r="C18" t="s">
        <v>32</v>
      </c>
      <c r="D18" t="s">
        <v>649</v>
      </c>
      <c r="E18" s="3" t="s">
        <v>32</v>
      </c>
      <c r="F18" s="9">
        <f>HLOOKUP(E18,'Monthly Returns'!$A$1:$AE$136,134,FALSE)</f>
        <v>0.50800000000000001</v>
      </c>
      <c r="G18" s="152" cm="1">
        <f t="array" ref="G18">_xll.FDSZ(C18,"FG_PRICE(0)")</f>
        <v>51.59</v>
      </c>
      <c r="H18" s="152" cm="1">
        <f t="array" ref="H18">_xll.FDSZ(C18,"FG_PRICE_MAVG(0,,,,30)")</f>
        <v>51.256500000000003</v>
      </c>
      <c r="I18" s="152" cm="1">
        <f t="array" ref="I18">_xll.FDSZ(C18,"FG_PRICE_MAVG(0,,,,60)")</f>
        <v>50.458829999999999</v>
      </c>
      <c r="J18" s="152" cm="1">
        <f t="array" ref="J18">_xll.FDSZ(C18,"FG_PRICE_MAVG(0,,,,200)")</f>
        <v>46.439599999999999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874</v>
      </c>
      <c r="S18" s="7" cm="1">
        <f t="array" ref="S18">_xll.FDSZ($R18,"FG_PRICE(0)")</f>
        <v>1263.9788000000001</v>
      </c>
      <c r="T18" s="7" cm="1">
        <f t="array" ref="T18">_xll.FDSZ($R18,"FG_PRICE(0)")</f>
        <v>1263.9788000000001</v>
      </c>
      <c r="U18" s="7" cm="1">
        <f t="array" ref="U18">_xll.FDSZ($R18,"FG_PRICE(0)")</f>
        <v>1263.9788000000001</v>
      </c>
      <c r="V18" s="7" cm="1">
        <f t="array" ref="V18">_xll.FDSZ($R18,"FG_PRICE(0)")</f>
        <v>1263.9788000000001</v>
      </c>
    </row>
    <row r="19" spans="1:22" x14ac:dyDescent="0.35">
      <c r="A19" t="s">
        <v>177</v>
      </c>
      <c r="B19" t="s">
        <v>41</v>
      </c>
      <c r="C19" t="s">
        <v>26</v>
      </c>
      <c r="D19" t="s">
        <v>614</v>
      </c>
      <c r="E19" s="3" t="s">
        <v>26</v>
      </c>
      <c r="F19" s="9">
        <f>HLOOKUP(E19,'Monthly Returns'!$A$1:$AE$136,134,FALSE)</f>
        <v>0.58099999999999996</v>
      </c>
      <c r="G19" s="152" cm="1">
        <f t="array" ref="G19">_xll.FDSZ(C19,"FG_PRICE(0)")</f>
        <v>39.729999999999997</v>
      </c>
      <c r="H19" s="152" cm="1">
        <f t="array" ref="H19">_xll.FDSZ(C19,"FG_PRICE_MAVG(0,,,,30)")</f>
        <v>39.532665000000001</v>
      </c>
      <c r="I19" s="152" cm="1">
        <f t="array" ref="I19">_xll.FDSZ(C19,"FG_PRICE_MAVG(0,,,,60)")</f>
        <v>38.688330000000001</v>
      </c>
      <c r="J19" s="152" cm="1">
        <f t="array" ref="J19">_xll.FDSZ(C19,"FG_PRICE_MAVG(0,,,,200)")</f>
        <v>42.308250000000001</v>
      </c>
      <c r="L19">
        <f t="shared" si="1"/>
        <v>1</v>
      </c>
      <c r="M19">
        <f t="shared" si="2"/>
        <v>1</v>
      </c>
      <c r="N19">
        <f t="shared" si="3"/>
        <v>0</v>
      </c>
      <c r="P19">
        <f t="shared" si="4"/>
        <v>2</v>
      </c>
      <c r="R19" t="s">
        <v>861</v>
      </c>
      <c r="S19" s="7" cm="1">
        <f t="array" ref="S19">_xll.FDSZ($R19,"FG_PRICE(0)")</f>
        <v>252.12172000000001</v>
      </c>
      <c r="T19" s="7" cm="1">
        <f t="array" ref="T19">_xll.FDSZ($R19,"FG_PRICE(0)")</f>
        <v>252.12172000000001</v>
      </c>
      <c r="U19" s="7" cm="1">
        <f t="array" ref="U19">_xll.FDSZ($R19,"FG_PRICE(0)")</f>
        <v>252.12172000000001</v>
      </c>
      <c r="V19" s="7" cm="1">
        <f t="array" ref="V19">_xll.FDSZ($R19,"FG_PRICE(0)")</f>
        <v>252.12172000000001</v>
      </c>
    </row>
    <row r="20" spans="1:22" x14ac:dyDescent="0.35">
      <c r="A20" t="s">
        <v>360</v>
      </c>
      <c r="B20" t="s">
        <v>444</v>
      </c>
      <c r="C20" t="s">
        <v>31</v>
      </c>
      <c r="D20" t="s">
        <v>701</v>
      </c>
      <c r="E20" s="3" t="s">
        <v>31</v>
      </c>
      <c r="F20" s="9">
        <f>HLOOKUP(E20,'Monthly Returns'!$A$1:$AE$136,134,FALSE)</f>
        <v>0.27700000000000002</v>
      </c>
      <c r="G20" s="152" cm="1">
        <f t="array" ref="G20">_xll.FDSZ(C20,"FG_PRICE(0)")</f>
        <v>17.64</v>
      </c>
      <c r="H20" s="152" cm="1">
        <f t="array" ref="H20">_xll.FDSZ(C20,"FG_PRICE_MAVG(0,,,,30)")</f>
        <v>17.928967</v>
      </c>
      <c r="I20" s="152" cm="1">
        <f t="array" ref="I20">_xll.FDSZ(C20,"FG_PRICE_MAVG(0,,,,60)")</f>
        <v>17.744492999999999</v>
      </c>
      <c r="J20" s="152" cm="1">
        <f t="array" ref="J20">_xll.FDSZ(C20,"FG_PRICE_MAVG(0,,,,200)")</f>
        <v>17.673673999999998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875</v>
      </c>
      <c r="S20" s="7" cm="1">
        <f t="array" ref="S20">_xll.FDSZ($R20,"FG_PRICE(0)")</f>
        <v>100.84177</v>
      </c>
      <c r="T20" s="7" cm="1">
        <f t="array" ref="T20">_xll.FDSZ($R20,"FG_PRICE(0)")</f>
        <v>100.84177</v>
      </c>
      <c r="U20" s="7" cm="1">
        <f t="array" ref="U20">_xll.FDSZ($R20,"FG_PRICE(0)")</f>
        <v>100.84177</v>
      </c>
      <c r="V20" s="7" cm="1">
        <f t="array" ref="V20">_xll.FDSZ($R20,"FG_PRICE(0)")</f>
        <v>100.84177</v>
      </c>
    </row>
    <row r="21" spans="1:22" x14ac:dyDescent="0.35">
      <c r="A21" t="s">
        <v>221</v>
      </c>
      <c r="B21" t="s">
        <v>757</v>
      </c>
      <c r="C21" t="s">
        <v>756</v>
      </c>
      <c r="D21" t="s">
        <v>722</v>
      </c>
      <c r="E21" s="3" t="s">
        <v>756</v>
      </c>
      <c r="F21" s="9">
        <f>HLOOKUP(E21,'Monthly Returns'!$A$1:$AE$136,134,FALSE)</f>
        <v>0.53200000000000003</v>
      </c>
      <c r="G21" s="152" cm="1">
        <f t="array" ref="G21">_xll.FDSZ(C21,"FG_PRICE(0)")</f>
        <v>1377.94</v>
      </c>
      <c r="H21" s="152" cm="1">
        <f t="array" ref="H21">_xll.FDSZ(C21,"FG_PRICE_MAVG(0,,,,30)")</f>
        <v>1380.9374</v>
      </c>
      <c r="I21" s="152" cm="1">
        <f t="array" ref="I21">_xll.FDSZ(C21,"FG_PRICE_MAVG(0,,,,60)")</f>
        <v>1385.0624</v>
      </c>
      <c r="J21" s="152" cm="1">
        <f t="array" ref="J21">_xll.FDSZ(C21,"FG_PRICE_MAVG(0,,,,200)")</f>
        <v>1447.0725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756</v>
      </c>
      <c r="S21" s="7" cm="1">
        <f t="array" ref="S21">_xll.FDSZ($R21,"FG_PRICE(0)")</f>
        <v>1377.94</v>
      </c>
      <c r="T21" s="7" cm="1">
        <f t="array" ref="T21">_xll.FDSZ($R21,"FG_PRICE(0)")</f>
        <v>1377.94</v>
      </c>
      <c r="U21" s="7" cm="1">
        <f t="array" ref="U21">_xll.FDSZ($R21,"FG_PRICE(0)")</f>
        <v>1377.94</v>
      </c>
      <c r="V21" s="7" cm="1">
        <f t="array" ref="V21">_xll.FDSZ($R21,"FG_PRICE(0)")</f>
        <v>1377.94</v>
      </c>
    </row>
    <row r="22" spans="1:22" x14ac:dyDescent="0.35">
      <c r="A22" t="s">
        <v>279</v>
      </c>
      <c r="B22" t="s">
        <v>445</v>
      </c>
      <c r="C22" t="s">
        <v>25</v>
      </c>
      <c r="D22" t="s">
        <v>726</v>
      </c>
      <c r="E22" s="3" t="s">
        <v>25</v>
      </c>
      <c r="F22" s="9">
        <f>HLOOKUP(E22,'Monthly Returns'!$A$1:$AE$136,134,FALSE)</f>
        <v>0.36799999999999999</v>
      </c>
      <c r="G22" s="152" cm="1">
        <f t="array" ref="G22">_xll.FDSZ(C22,"FG_PRICE(0)")</f>
        <v>35.94</v>
      </c>
      <c r="H22" s="152" cm="1">
        <f t="array" ref="H22">_xll.FDSZ(C22,"FG_PRICE_MAVG(0,,,,30)")</f>
        <v>36.525333000000003</v>
      </c>
      <c r="I22" s="152" cm="1">
        <f t="array" ref="I22">_xll.FDSZ(C22,"FG_PRICE_MAVG(0,,,,60)")</f>
        <v>35.740333999999997</v>
      </c>
      <c r="J22" s="152" cm="1">
        <f t="array" ref="J22">_xll.FDSZ(C22,"FG_PRICE_MAVG(0,,,,200)")</f>
        <v>34.872199999999999</v>
      </c>
      <c r="L22">
        <f t="shared" si="1"/>
        <v>0</v>
      </c>
      <c r="M22">
        <f t="shared" si="2"/>
        <v>1</v>
      </c>
      <c r="N22">
        <f t="shared" si="3"/>
        <v>1</v>
      </c>
      <c r="P22">
        <f t="shared" si="4"/>
        <v>2</v>
      </c>
      <c r="R22" t="s">
        <v>876</v>
      </c>
      <c r="S22" s="7" cm="1">
        <f t="array" ref="S22">_xll.FDSZ($R22,"FG_PRICE(0)")</f>
        <v>227.54580000000001</v>
      </c>
      <c r="T22" s="7" cm="1">
        <f t="array" ref="T22">_xll.FDSZ($R22,"FG_PRICE(0)")</f>
        <v>227.54580000000001</v>
      </c>
      <c r="U22" s="7" cm="1">
        <f t="array" ref="U22">_xll.FDSZ($R22,"FG_PRICE(0)")</f>
        <v>227.54580000000001</v>
      </c>
      <c r="V22" s="7" cm="1">
        <f t="array" ref="V22">_xll.FDSZ($R22,"FG_PRICE(0)")</f>
        <v>227.54580000000001</v>
      </c>
    </row>
    <row r="23" spans="1:22" x14ac:dyDescent="0.35">
      <c r="A23" t="s">
        <v>373</v>
      </c>
      <c r="B23" t="s">
        <v>446</v>
      </c>
      <c r="C23" t="s">
        <v>34</v>
      </c>
      <c r="D23" t="s">
        <v>730</v>
      </c>
      <c r="E23" s="3" t="s">
        <v>34</v>
      </c>
      <c r="F23" s="9">
        <f>HLOOKUP(E23,'Monthly Returns'!$A$1:$AE$136,134,FALSE)</f>
        <v>0.61299999999999999</v>
      </c>
      <c r="G23" s="152" cm="1">
        <f t="array" ref="G23">_xll.FDSZ(C23,"FG_PRICE(0)")</f>
        <v>14.79</v>
      </c>
      <c r="H23" s="152" cm="1">
        <f t="array" ref="H23">_xll.FDSZ(C23,"FG_PRICE_MAVG(0,,,,30)")</f>
        <v>14.702824</v>
      </c>
      <c r="I23" s="152" cm="1">
        <f t="array" ref="I23">_xll.FDSZ(C23,"FG_PRICE_MAVG(0,,,,60)")</f>
        <v>14.802505999999999</v>
      </c>
      <c r="J23" s="152" cm="1">
        <f t="array" ref="J23">_xll.FDSZ(C23,"FG_PRICE_MAVG(0,,,,200)")</f>
        <v>14.813751</v>
      </c>
      <c r="L23">
        <f t="shared" si="1"/>
        <v>1</v>
      </c>
      <c r="M23">
        <f t="shared" si="2"/>
        <v>0</v>
      </c>
      <c r="N23">
        <f t="shared" si="3"/>
        <v>0</v>
      </c>
      <c r="P23">
        <f t="shared" si="4"/>
        <v>1</v>
      </c>
      <c r="R23" t="s">
        <v>877</v>
      </c>
      <c r="S23" s="7" cm="1">
        <f t="array" ref="S23">_xll.FDSZ($R23,"FG_PRICE(0)")</f>
        <v>147.17874</v>
      </c>
      <c r="T23" s="7" cm="1">
        <f t="array" ref="T23">_xll.FDSZ($R23,"FG_PRICE(0)")</f>
        <v>147.17874</v>
      </c>
      <c r="U23" s="7" cm="1">
        <f t="array" ref="U23">_xll.FDSZ($R23,"FG_PRICE(0)")</f>
        <v>147.17874</v>
      </c>
      <c r="V23" s="7" cm="1">
        <f t="array" ref="V23">_xll.FDSZ($R23,"FG_PRICE(0)")</f>
        <v>147.17874</v>
      </c>
    </row>
    <row r="24" spans="1:22" x14ac:dyDescent="0.35">
      <c r="A24" t="s">
        <v>224</v>
      </c>
      <c r="B24" t="s">
        <v>447</v>
      </c>
      <c r="C24" t="s">
        <v>37</v>
      </c>
      <c r="D24" t="s">
        <v>735</v>
      </c>
      <c r="E24" s="3" t="s">
        <v>37</v>
      </c>
      <c r="F24" s="9">
        <f>HLOOKUP(E24,'Monthly Returns'!$A$1:$AE$136,134,FALSE)</f>
        <v>0.66300000000000003</v>
      </c>
      <c r="G24" s="152" cm="1">
        <f t="array" ref="G24">_xll.FDSZ(C24,"FG_PRICE(0)")</f>
        <v>13.9</v>
      </c>
      <c r="H24" s="152" cm="1">
        <f t="array" ref="H24">_xll.FDSZ(C24,"FG_PRICE_MAVG(0,,,,30)")</f>
        <v>13.488833</v>
      </c>
      <c r="I24" s="152" cm="1">
        <f t="array" ref="I24">_xll.FDSZ(C24,"FG_PRICE_MAVG(0,,,,60)")</f>
        <v>13.204750000000001</v>
      </c>
      <c r="J24" s="152" cm="1">
        <f t="array" ref="J24">_xll.FDSZ(C24,"FG_PRICE_MAVG(0,,,,200)")</f>
        <v>13.582725</v>
      </c>
      <c r="L24">
        <f t="shared" si="1"/>
        <v>1</v>
      </c>
      <c r="M24">
        <f t="shared" si="2"/>
        <v>1</v>
      </c>
      <c r="N24">
        <f t="shared" si="3"/>
        <v>1</v>
      </c>
      <c r="P24">
        <f t="shared" si="4"/>
        <v>3</v>
      </c>
      <c r="R24" t="s">
        <v>878</v>
      </c>
      <c r="S24" s="7" cm="1">
        <f t="array" ref="S24">_xll.FDSZ($R24,"FG_PRICE(0)")</f>
        <v>401.86341525</v>
      </c>
      <c r="T24" s="7" cm="1">
        <f t="array" ref="T24">_xll.FDSZ($R24,"FG_PRICE(0)")</f>
        <v>401.86341525</v>
      </c>
      <c r="U24" s="7" cm="1">
        <f t="array" ref="U24">_xll.FDSZ($R24,"FG_PRICE(0)")</f>
        <v>401.86341525</v>
      </c>
      <c r="V24" s="7" cm="1">
        <f t="array" ref="V24">_xll.FDSZ($R24,"FG_PRICE(0)")</f>
        <v>401.86341525</v>
      </c>
    </row>
    <row r="25" spans="1:22" x14ac:dyDescent="0.35">
      <c r="A25" t="s">
        <v>363</v>
      </c>
      <c r="B25" t="s">
        <v>448</v>
      </c>
      <c r="C25" t="s">
        <v>36</v>
      </c>
      <c r="D25" t="s">
        <v>705</v>
      </c>
      <c r="E25" s="3" t="s">
        <v>36</v>
      </c>
      <c r="F25" s="9">
        <f>HLOOKUP(E25,'Monthly Returns'!$A$1:$AE$136,134,FALSE)</f>
        <v>0.32</v>
      </c>
      <c r="G25" s="152" cm="1">
        <f t="array" ref="G25">_xll.FDSZ(C25,"FG_PRICE(0)")</f>
        <v>44.16</v>
      </c>
      <c r="H25" s="152" cm="1">
        <f t="array" ref="H25">_xll.FDSZ(C25,"FG_PRICE_MAVG(0,,,,30)")</f>
        <v>44.475999999999999</v>
      </c>
      <c r="I25" s="152" cm="1">
        <f t="array" ref="I25">_xll.FDSZ(C25,"FG_PRICE_MAVG(0,,,,60)")</f>
        <v>43.666499999999999</v>
      </c>
      <c r="J25" s="152" cm="1">
        <f t="array" ref="J25">_xll.FDSZ(C25,"FG_PRICE_MAVG(0,,,,200)")</f>
        <v>41.196399999999997</v>
      </c>
      <c r="L25">
        <f t="shared" si="1"/>
        <v>0</v>
      </c>
      <c r="M25">
        <f t="shared" si="2"/>
        <v>1</v>
      </c>
      <c r="N25">
        <f t="shared" si="3"/>
        <v>1</v>
      </c>
      <c r="P25">
        <f t="shared" si="4"/>
        <v>2</v>
      </c>
      <c r="R25" t="s">
        <v>879</v>
      </c>
      <c r="S25" s="7" cm="1">
        <f t="array" ref="S25">_xll.FDSZ($R25,"FG_PRICE(0)")</f>
        <v>52.247734000000001</v>
      </c>
      <c r="T25" s="7" cm="1">
        <f t="array" ref="T25">_xll.FDSZ($R25,"FG_PRICE(0)")</f>
        <v>52.247734000000001</v>
      </c>
      <c r="U25" s="7" cm="1">
        <f t="array" ref="U25">_xll.FDSZ($R25,"FG_PRICE(0)")</f>
        <v>52.247734000000001</v>
      </c>
      <c r="V25" s="7" cm="1">
        <f t="array" ref="V25">_xll.FDSZ($R25,"FG_PRICE(0)")</f>
        <v>52.247734000000001</v>
      </c>
    </row>
    <row r="27" spans="1:22" x14ac:dyDescent="0.35">
      <c r="K27" s="119" t="s">
        <v>905</v>
      </c>
      <c r="L27" s="119">
        <f>SUM(L5:L25)</f>
        <v>13</v>
      </c>
      <c r="M27" s="119">
        <f>SUM(M5:M25)</f>
        <v>17</v>
      </c>
      <c r="N27" s="119">
        <f>SUM(N5:N25)</f>
        <v>14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0.61904761904761907</v>
      </c>
      <c r="M30" s="178">
        <f t="shared" ref="M30:N30" si="5">M27/M28</f>
        <v>0.80952380952380953</v>
      </c>
      <c r="N30" s="178">
        <f t="shared" si="5"/>
        <v>0.66666666666666663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807</v>
      </c>
      <c r="C2" t="s">
        <v>808</v>
      </c>
      <c r="D2" t="s">
        <v>809</v>
      </c>
      <c r="E2" t="s">
        <v>810</v>
      </c>
      <c r="F2" t="s">
        <v>811</v>
      </c>
      <c r="G2" t="s">
        <v>812</v>
      </c>
      <c r="H2" t="s">
        <v>813</v>
      </c>
      <c r="I2" t="s">
        <v>814</v>
      </c>
      <c r="J2" t="s">
        <v>815</v>
      </c>
      <c r="S2" t="s">
        <v>816</v>
      </c>
    </row>
    <row r="3" spans="1:20" x14ac:dyDescent="0.35">
      <c r="A3" t="s">
        <v>817</v>
      </c>
      <c r="B3" t="s">
        <v>818</v>
      </c>
      <c r="C3" cm="1">
        <f t="array" ref="C3">_xll.FDS($A3,"FG_PRICE(0)")</f>
        <v>109.53</v>
      </c>
      <c r="D3" cm="1">
        <f t="array" ref="D3">_xll.FDS($A3,"FG_PRICE_MAVG(0,,,,30)")</f>
        <v>117.379</v>
      </c>
      <c r="E3" s="47" cm="1">
        <f t="array" ref="E3">_xll.FDS($A3,"FG_PRICE_CHANGE(0,-1AM)")</f>
        <v>-12.627632418634301</v>
      </c>
      <c r="F3" s="47" cm="1">
        <f t="array" ref="F3">_xll.FDS($A3,"FG_PRICE_CHANGE(0,-3AM)")</f>
        <v>-19.557873090481799</v>
      </c>
      <c r="G3" s="47" cm="1">
        <f t="array" ref="G3">_xll.FDS($A3,"FG_PRICE_CHANGE(0,-6AM)")</f>
        <v>-9.3594836146971208</v>
      </c>
      <c r="H3" s="47" cm="1">
        <f t="array" ref="H3">_xll.FDS($A3,"FG_PRICE_CHANGE(0,-1AY)")</f>
        <v>-13.078327116895499</v>
      </c>
      <c r="I3" s="47" cm="1">
        <f t="array" ref="I3">_xll.FDS($A3,"FG_PRICE(0)/MAX(FG_PRICE(0,-1AY))")</f>
        <v>0.75978079911209795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819</v>
      </c>
      <c r="B4" t="s">
        <v>820</v>
      </c>
      <c r="C4" cm="1">
        <f t="array" ref="C4">_xll.FDS($A4,"FG_PRICE(0)")</f>
        <v>4.0034999999999998</v>
      </c>
      <c r="D4" cm="1">
        <f t="array" ref="D4">_xll.FDS($A4,"FG_PRICE_MAVG(0,,,,30)")</f>
        <v>3.9320165999999999</v>
      </c>
      <c r="E4" s="47" cm="1">
        <f t="array" ref="E4">_xll.FDS($A4,"FG_PRICE_CHANGE(0,-1AM)")</f>
        <v>4.5983017635532297</v>
      </c>
      <c r="F4" s="47" cm="1">
        <f t="array" ref="F4">_xll.FDS($A4,"FG_PRICE_CHANGE(0,-3AM)")</f>
        <v>2.31280347559417</v>
      </c>
      <c r="G4" s="47" cm="1">
        <f t="array" ref="G4">_xll.FDS($A4,"FG_PRICE_CHANGE(0,-6AM)")</f>
        <v>8.3637840032480604</v>
      </c>
      <c r="H4" s="47" cm="1">
        <f t="array" ref="H4">_xll.FDS($A4,"FG_PRICE_CHANGE(0,-1AY)")</f>
        <v>-2.6386186770428002</v>
      </c>
      <c r="I4" s="47" cm="1">
        <f t="array" ref="I4">_xll.FDS($A4,"FG_PRICE(0)/MAX(FG_PRICE(0,-1AY))")</f>
        <v>0.97078079534432604</v>
      </c>
      <c r="J4" cm="1">
        <f t="array" ref="J4">_xll.FDS($A4,"MAX(FG_PRICE(0,-5AY))")</f>
        <v>4.9290000000000003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821</v>
      </c>
      <c r="B5" t="s">
        <v>460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-12.253449156872801</v>
      </c>
      <c r="H5" s="47" cm="1">
        <f t="array" ref="H5">_xll.FDS($A5,"FG_PRICE_CHANGE(0,-1AY)")</f>
        <v>10.0769230769231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822</v>
      </c>
      <c r="B6" t="s">
        <v>823</v>
      </c>
      <c r="C6" cm="1">
        <f t="array" ref="C6">_xll.FDS($A6,"FG_PRICE(0)")</f>
        <v>5.6025</v>
      </c>
      <c r="D6" cm="1">
        <f t="array" ref="D6">_xll.FDS($A6,"FG_PRICE_MAVG(0,,,,30)")</f>
        <v>5.5337500000000004</v>
      </c>
      <c r="E6" s="47" cm="1">
        <f t="array" ref="E6">_xll.FDS($A6,"FG_PRICE_CHANGE(0,-1AM)")</f>
        <v>-1.8826619964973701</v>
      </c>
      <c r="F6" s="47" cm="1">
        <f t="array" ref="F6">_xll.FDS($A6,"FG_PRICE_CHANGE(0,-3AM)")</f>
        <v>-11.2826603325416</v>
      </c>
      <c r="G6" s="47" cm="1">
        <f t="array" ref="G6">_xll.FDS($A6,"FG_PRICE_CHANGE(0,-6AM)")</f>
        <v>-3.19654427645788</v>
      </c>
      <c r="H6" s="47" cm="1">
        <f t="array" ref="H6">_xll.FDS($A6,"FG_PRICE_CHANGE(0,-1AY)")</f>
        <v>-19.935691318328001</v>
      </c>
      <c r="I6" s="47" cm="1">
        <f t="array" ref="I6">_xll.FDS($A6,"FG_PRICE(0)/MAX(FG_PRICE(0,-1AY))")</f>
        <v>0.736928641894114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824</v>
      </c>
      <c r="B7" t="s">
        <v>825</v>
      </c>
      <c r="C7" cm="1">
        <f t="array" ref="C7">_xll.FDS($A7,"FG_PRICE(0)")</f>
        <v>4256</v>
      </c>
      <c r="D7" cm="1">
        <f t="array" ref="D7">_xll.FDS($A7,"FG_PRICE_MAVG(0,,,,30)")</f>
        <v>4150.1000000000004</v>
      </c>
      <c r="E7" s="47" cm="1">
        <f t="array" ref="E7">_xll.FDS($A7,"FG_PRICE_CHANGE(0,-1AM)")</f>
        <v>6.8541300527240798</v>
      </c>
      <c r="F7" s="47" cm="1">
        <f t="array" ref="F7">_xll.FDS($A7,"FG_PRICE_CHANGE(0,-3AM)")</f>
        <v>16.379546076018599</v>
      </c>
      <c r="G7" s="47" cm="1">
        <f t="array" ref="G7">_xll.FDS($A7,"FG_PRICE_CHANGE(0,-6AM)")</f>
        <v>15.7150625339859</v>
      </c>
      <c r="H7" s="47" cm="1">
        <f t="array" ref="H7">_xll.FDS($A7,"FG_PRICE_CHANGE(0,-1AY)")</f>
        <v>6.10820244328099</v>
      </c>
      <c r="I7" s="47" cm="1">
        <f t="array" ref="I7">_xll.FDS($A7,"FG_PRICE(0)/MAX(FG_PRICE(0,-1AY))")</f>
        <v>0.97525206232813899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826</v>
      </c>
      <c r="B8" t="s">
        <v>827</v>
      </c>
      <c r="C8" cm="1">
        <f t="array" ref="C8">_xll.FDS($A8,"FG_PRICE(0)")</f>
        <v>920</v>
      </c>
      <c r="D8" cm="1">
        <f t="array" ref="D8">_xll.FDS($A8,"FG_PRICE_MAVG(0,,,,30)")</f>
        <v>910.8</v>
      </c>
      <c r="E8" s="47" cm="1">
        <f t="array" ref="E8">_xll.FDS($A8,"FG_PRICE_CHANGE(0,-1AM)")</f>
        <v>3.6036036036036099</v>
      </c>
      <c r="F8" s="47" cm="1">
        <f t="array" ref="F8">_xll.FDS($A8,"FG_PRICE_CHANGE(0,-3AM)")</f>
        <v>-8.45771144278606</v>
      </c>
      <c r="G8" s="47" cm="1">
        <f t="array" ref="G8">_xll.FDS($A8,"FG_PRICE_CHANGE(0,-6AM)")</f>
        <v>1.65745856353592</v>
      </c>
      <c r="H8" s="47" cm="1">
        <f t="array" ref="H8">_xll.FDS($A8,"FG_PRICE_CHANGE(0,-1AY)")</f>
        <v>-5.1546391752577403</v>
      </c>
      <c r="I8" s="47" cm="1">
        <f t="array" ref="I8">_xll.FDS($A8,"FG_PRICE(0)/MAX(FG_PRICE(0,-1AY))")</f>
        <v>0.81057268722467002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828</v>
      </c>
      <c r="B9" t="s">
        <v>829</v>
      </c>
      <c r="C9" cm="1">
        <f t="array" ref="C9">_xll.FDS($A9,"FG_PRICE(0)")</f>
        <v>16530</v>
      </c>
      <c r="D9" cm="1">
        <f t="array" ref="D9">_xll.FDS($A9,"FG_PRICE_MAVG(0,,,,30)")</f>
        <v>17214.166000000001</v>
      </c>
      <c r="E9" s="47" cm="1">
        <f t="array" ref="E9">_xll.FDS($A9,"FG_PRICE_CHANGE(0,-1AM)")</f>
        <v>-3.5589264877479598</v>
      </c>
      <c r="F9" s="47" cm="1">
        <f t="array" ref="F9">_xll.FDS($A9,"FG_PRICE_CHANGE(0,-3AM)")</f>
        <v>0.76196281621456796</v>
      </c>
      <c r="G9" s="47" cm="1">
        <f t="array" ref="G9">_xll.FDS($A9,"FG_PRICE_CHANGE(0,-6AM)")</f>
        <v>-11.367292225201099</v>
      </c>
      <c r="H9" s="47" cm="1">
        <f t="array" ref="H9">_xll.FDS($A9,"FG_PRICE_CHANGE(0,-1AY)")</f>
        <v>-29.957627118644101</v>
      </c>
      <c r="I9" s="47" cm="1">
        <f t="array" ref="I9">_xll.FDS($A9,"FG_PRICE(0)/MAX(FG_PRICE(0,-1AY))")</f>
        <v>0.64722004698512103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830</v>
      </c>
      <c r="B10" t="s">
        <v>831</v>
      </c>
      <c r="C10" cm="1">
        <f t="array" ref="C10">_xll.FDS($A10,"FG_PRICE(0)")</f>
        <v>1025</v>
      </c>
      <c r="D10" cm="1">
        <f t="array" ref="D10">_xll.FDS($A10,"FG_PRICE_MAVG(0,,,,30)")</f>
        <v>1008.76666</v>
      </c>
      <c r="E10" s="47" cm="1">
        <f t="array" ref="E10">_xll.FDS($A10,"FG_PRICE_CHANGE(0,-1AM)")</f>
        <v>10.4525862068966</v>
      </c>
      <c r="F10" s="47" cm="1">
        <f t="array" ref="F10">_xll.FDS($A10,"FG_PRICE_CHANGE(0,-3AM)")</f>
        <v>-10.869565217391299</v>
      </c>
      <c r="G10" s="47" cm="1">
        <f t="array" ref="G10">_xll.FDS($A10,"FG_PRICE_CHANGE(0,-6AM)")</f>
        <v>-18.326693227091599</v>
      </c>
      <c r="H10" s="47" cm="1">
        <f t="array" ref="H10">_xll.FDS($A10,"FG_PRICE_CHANGE(0,-1AY)")</f>
        <v>-28.321678321678299</v>
      </c>
      <c r="I10" s="47" cm="1">
        <f t="array" ref="I10">_xll.FDS($A10,"FG_PRICE(0)/MAX(FG_PRICE(0,-1AY))")</f>
        <v>0.625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832</v>
      </c>
      <c r="C11" cm="1">
        <f t="array" ref="C11">_xll.FDS($A11,"FG_PRICE(0)")</f>
        <v>652.5</v>
      </c>
      <c r="D11" cm="1">
        <f t="array" ref="D11">_xll.FDS($A11,"FG_PRICE_MAVG(0,,,,30)")</f>
        <v>623.13336000000004</v>
      </c>
      <c r="E11" s="47" cm="1">
        <f t="array" ref="E11">_xll.FDS($A11,"FG_PRICE_CHANGE(0,-1AM)")</f>
        <v>2.7559055118110201</v>
      </c>
      <c r="F11" s="47" cm="1">
        <f t="array" ref="F11">_xll.FDS($A11,"FG_PRICE_CHANGE(0,-3AM)")</f>
        <v>4.8361182519280197</v>
      </c>
      <c r="G11" s="47" cm="1">
        <f t="array" ref="G11">_xll.FDS($A11,"FG_PRICE_CHANGE(0,-6AM)")</f>
        <v>-8.9450181412224392</v>
      </c>
      <c r="H11" s="47" cm="1">
        <f t="array" ref="H11">_xll.FDS($A11,"FG_PRICE_CHANGE(0,-1AY)")</f>
        <v>5.8909444985394197</v>
      </c>
      <c r="I11" s="47" cm="1">
        <f t="array" ref="I11">_xll.FDS($A11,"FG_PRICE(0)/MAX(FG_PRICE(0,-1AY))")</f>
        <v>0.85472884464238896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833</v>
      </c>
      <c r="B12" t="s">
        <v>834</v>
      </c>
      <c r="C12" cm="1">
        <f t="array" ref="C12">_xll.FDS($A12,"FG_PRICE(0)")</f>
        <v>0.95903780000000005</v>
      </c>
      <c r="D12" cm="1">
        <f t="array" ref="D12">_xll.FDS($A12,"FG_PRICE_MAVG(0,,,,30)")</f>
        <v>0.9660571</v>
      </c>
      <c r="E12" s="47" cm="1">
        <f t="array" ref="E12">_xll.FDS($A12,"FG_PRICE_CHANGE(0,-1AM)")</f>
        <v>-1.24424260666205</v>
      </c>
      <c r="F12" s="47" cm="1">
        <f t="array" ref="F12">_xll.FDS($A12,"FG_PRICE_CHANGE(0,-3AM)")</f>
        <v>-1.8451865865834001</v>
      </c>
      <c r="G12" s="47" cm="1">
        <f t="array" ref="G12">_xll.FDS($A12,"FG_PRICE_CHANGE(0,-6AM)")</f>
        <v>-3.9621126941661302</v>
      </c>
      <c r="H12" s="47" cm="1">
        <f t="array" ref="H12">_xll.FDS($A12,"FG_PRICE_CHANGE(0,-1AY)")</f>
        <v>-15.991172675834999</v>
      </c>
      <c r="I12" s="47" cm="1">
        <f t="array" ref="I12">_xll.FDS($A12,"FG_PRICE(0)/MAX(FG_PRICE(0,-1AY))")</f>
        <v>0.84008827324165003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836</v>
      </c>
      <c r="C19" s="56">
        <v>-5</v>
      </c>
      <c r="P19" s="1" t="s">
        <v>756</v>
      </c>
      <c r="Q19" s="1" t="s">
        <v>757</v>
      </c>
      <c r="R19" s="1" t="s">
        <v>756</v>
      </c>
    </row>
    <row r="20" spans="2:20" x14ac:dyDescent="0.35">
      <c r="B20" t="s">
        <v>837</v>
      </c>
      <c r="C20" s="56">
        <v>10</v>
      </c>
      <c r="P20" t="s">
        <v>25</v>
      </c>
      <c r="Q20" t="s">
        <v>445</v>
      </c>
      <c r="R20" t="s">
        <v>25</v>
      </c>
    </row>
    <row r="21" spans="2:20" x14ac:dyDescent="0.35">
      <c r="P21" t="s">
        <v>34</v>
      </c>
      <c r="Q21" t="s">
        <v>446</v>
      </c>
      <c r="R21" t="s">
        <v>34</v>
      </c>
      <c r="S21" s="1"/>
    </row>
    <row r="22" spans="2:20" x14ac:dyDescent="0.35">
      <c r="P22" t="s">
        <v>37</v>
      </c>
      <c r="Q22" t="s">
        <v>447</v>
      </c>
      <c r="R22" t="s">
        <v>37</v>
      </c>
    </row>
    <row r="23" spans="2:20" x14ac:dyDescent="0.35">
      <c r="P23" t="s">
        <v>36</v>
      </c>
      <c r="Q23" t="s">
        <v>448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449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450</v>
      </c>
      <c r="R30" t="s">
        <v>48</v>
      </c>
    </row>
    <row r="31" spans="2:20" x14ac:dyDescent="0.35">
      <c r="P31" t="s">
        <v>51</v>
      </c>
      <c r="Q31" t="s">
        <v>451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756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41726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15.572533427336399</v>
      </c>
      <c r="D2" s="3" cm="1">
        <f t="array" ref="D2:D122">_xll.FDS(D1,"FMA_PE(LTMA,-10AY,0,AM,""PORTAGG"",""MEANR"")")</f>
        <v>15.6089291118939</v>
      </c>
      <c r="E2" s="3" cm="1">
        <f t="array" ref="E2:E122">_xll.FDS(E1,"FMA_PE(LTMA,-10AY,0,AM,""PORTAGG"",""MEANR"")")</f>
        <v>19.223316372923001</v>
      </c>
      <c r="F2" s="3" cm="1">
        <f t="array" ref="F2:F122">_xll.FDS(F1,"FMA_PE(LTMA,-10AY,0,AM,""PORTAGG"",""MEANR"")")</f>
        <v>15.368935666100899</v>
      </c>
      <c r="G2" s="3" cm="1">
        <f t="array" ref="G2:G122">_xll.FDS(G1,"FMA_PE(LTMA,-10AY,0,AM,""PORTAGG"",""MEANR"")")</f>
        <v>14.8808386751545</v>
      </c>
      <c r="H2" s="3" cm="1">
        <f t="array" ref="H2:H122">_xll.FDS(H1,"FMA_PE(LTMA,-10AY,0,AM,""PORTAGG"",""MEANR"")")</f>
        <v>16.768952607505401</v>
      </c>
      <c r="I2" s="3" cm="1">
        <f t="array" ref="I2:I122">_xll.FDS(I1,"FMA_PE(LTMA,-10AY,0,AM,""PORTAGG"",""MEANR"")")</f>
        <v>15.7102187118047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11.6349583109092</v>
      </c>
      <c r="L2" s="3" cm="1">
        <f t="array" ref="L2:L122">_xll.FDS(L1,"FMA_PE(LTMA,-10AY,0,AM,""PORTAGG"",""MEANR"")")</f>
        <v>11.392135063590899</v>
      </c>
      <c r="M2" s="3" cm="1">
        <f t="array" ref="M2:M122">_xll.FDS(M1,"FMA_PE(LTMA,-10AY,0,AM,""PORTAGG"",""MEANR"")")</f>
        <v>15.7572800308631</v>
      </c>
      <c r="N2" s="3" cm="1">
        <f t="array" ref="N2:N122">_xll.FDS(N1,"FMA_PE(LTMA,-10AY,0,AM,""PORTAGG"",""MEANR"")")</f>
        <v>32.397438475371104</v>
      </c>
      <c r="O2" s="3" cm="1">
        <f t="array" ref="O2:O122">_xll.FDS(O1,"FMA_PE(LTMA,-10AY,0,AM,""PORTAGG"",""MEANR"")")</f>
        <v>16.3680340347201</v>
      </c>
      <c r="P2" s="3" cm="1">
        <f t="array" ref="P2:P122">_xll.FDS(P1,"FMA_PE(LTMA,-10AY,0,AM,""PORTAGG"",""MEANR"")")</f>
        <v>9.2601491509368401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18.4919858290272</v>
      </c>
      <c r="S2" s="3" cm="1">
        <f t="array" ref="S2:S122">_xll.FDS(S1,"FMA_PE(LTMA,-10AY,0,AM,""PORTAGG"",""MEANR"")")</f>
        <v>9.4280613117408603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11.683332649489101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41757</v>
      </c>
      <c r="B3" s="3" t="e">
        <v>#N/A</v>
      </c>
      <c r="C3" s="3">
        <v>15.527989524795</v>
      </c>
      <c r="D3" s="3">
        <v>15.6272703072943</v>
      </c>
      <c r="E3" s="3">
        <v>19.165880053660601</v>
      </c>
      <c r="F3" s="3">
        <v>15.336949253863001</v>
      </c>
      <c r="G3" s="3">
        <v>14.7687856052063</v>
      </c>
      <c r="H3" s="3">
        <v>16.688030299575502</v>
      </c>
      <c r="I3" s="3">
        <v>15.582248504282999</v>
      </c>
      <c r="J3" s="3" t="e">
        <v>#N/A</v>
      </c>
      <c r="K3" s="3">
        <v>11.4376322601626</v>
      </c>
      <c r="L3" s="3">
        <v>11.481662159780701</v>
      </c>
      <c r="M3" s="3">
        <v>15.6023239187152</v>
      </c>
      <c r="N3" s="3">
        <v>30.690432928757801</v>
      </c>
      <c r="O3" s="3">
        <v>16.358461320736499</v>
      </c>
      <c r="P3" s="3">
        <v>9.1837290891244194</v>
      </c>
      <c r="Q3" s="3" t="e">
        <v>#N/A</v>
      </c>
      <c r="R3" s="3">
        <v>18.194596970069799</v>
      </c>
      <c r="S3" s="3">
        <v>9.7958599949562508</v>
      </c>
      <c r="T3" s="3" t="e">
        <v>#N/A</v>
      </c>
      <c r="U3" s="3">
        <v>11.8399381464458</v>
      </c>
      <c r="V3" s="3" t="e">
        <v>#N/A</v>
      </c>
    </row>
    <row r="4" spans="1:22" x14ac:dyDescent="0.35">
      <c r="A4" s="2">
        <v>41787</v>
      </c>
      <c r="B4" s="3" t="e">
        <v>#N/A</v>
      </c>
      <c r="C4" s="3">
        <v>15.674617668324199</v>
      </c>
      <c r="D4" s="3">
        <v>15.761113741191201</v>
      </c>
      <c r="E4" s="3">
        <v>19.333880914523998</v>
      </c>
      <c r="F4" s="3">
        <v>15.150058850153799</v>
      </c>
      <c r="G4" s="3">
        <v>15.252400481114799</v>
      </c>
      <c r="H4" s="3">
        <v>16.687748072302899</v>
      </c>
      <c r="I4" s="3">
        <v>15.5488258179826</v>
      </c>
      <c r="J4" s="3" t="e">
        <v>#N/A</v>
      </c>
      <c r="K4" s="3">
        <v>11.3969079630432</v>
      </c>
      <c r="L4" s="3">
        <v>11.544912156767399</v>
      </c>
      <c r="M4" s="3">
        <v>15.681963140442299</v>
      </c>
      <c r="N4" s="3">
        <v>31.969438864592</v>
      </c>
      <c r="O4" s="3">
        <v>16.796247327602199</v>
      </c>
      <c r="P4" s="3">
        <v>9.2980403658210502</v>
      </c>
      <c r="Q4" s="3" t="e">
        <v>#N/A</v>
      </c>
      <c r="R4" s="3">
        <v>17.936203040555</v>
      </c>
      <c r="S4" s="3">
        <v>10.1772927608832</v>
      </c>
      <c r="T4" s="3" t="e">
        <v>#N/A</v>
      </c>
      <c r="U4" s="3">
        <v>11.969534868761</v>
      </c>
      <c r="V4" s="3" t="e">
        <v>#N/A</v>
      </c>
    </row>
    <row r="5" spans="1:22" x14ac:dyDescent="0.35">
      <c r="A5" s="2">
        <v>41817</v>
      </c>
      <c r="B5" s="3" t="e">
        <v>#N/A</v>
      </c>
      <c r="C5" s="3">
        <v>15.840424504057999</v>
      </c>
      <c r="D5" s="3">
        <v>15.3662074024144</v>
      </c>
      <c r="E5" s="3">
        <v>19.2585303828813</v>
      </c>
      <c r="F5" s="3">
        <v>14.9316780089188</v>
      </c>
      <c r="G5" s="3">
        <v>15.356746742487701</v>
      </c>
      <c r="H5" s="3">
        <v>16.746217110704901</v>
      </c>
      <c r="I5" s="3">
        <v>15.535891908736501</v>
      </c>
      <c r="J5" s="3" t="e">
        <v>#N/A</v>
      </c>
      <c r="K5" s="3">
        <v>11.274756750956801</v>
      </c>
      <c r="L5" s="3">
        <v>11.7625195912204</v>
      </c>
      <c r="M5" s="3">
        <v>15.790204608477699</v>
      </c>
      <c r="N5" s="3">
        <v>25.3683165159668</v>
      </c>
      <c r="O5" s="3">
        <v>17.050410121873998</v>
      </c>
      <c r="P5" s="3">
        <v>9.3243806801797202</v>
      </c>
      <c r="Q5" s="3" t="e">
        <v>#N/A</v>
      </c>
      <c r="R5" s="3">
        <v>17.7975671569654</v>
      </c>
      <c r="S5" s="3">
        <v>10.311607863960599</v>
      </c>
      <c r="T5" s="3" t="e">
        <v>#N/A</v>
      </c>
      <c r="U5" s="3">
        <v>12.3737710214717</v>
      </c>
      <c r="V5" s="3" t="e">
        <v>#N/A</v>
      </c>
    </row>
    <row r="6" spans="1:22" x14ac:dyDescent="0.35">
      <c r="A6" s="2">
        <v>41848</v>
      </c>
      <c r="B6" s="3" t="e">
        <v>#N/A</v>
      </c>
      <c r="C6" s="3">
        <v>16.274179152364599</v>
      </c>
      <c r="D6" s="3">
        <v>15.685590977094501</v>
      </c>
      <c r="E6" s="3">
        <v>19.232097021550899</v>
      </c>
      <c r="F6" s="3">
        <v>14.800563496203001</v>
      </c>
      <c r="G6" s="3">
        <v>16.257499139504201</v>
      </c>
      <c r="H6" s="3">
        <v>16.721002344378501</v>
      </c>
      <c r="I6" s="3">
        <v>15.3018954130174</v>
      </c>
      <c r="J6" s="3" t="e">
        <v>#N/A</v>
      </c>
      <c r="K6" s="3">
        <v>11.487215089856001</v>
      </c>
      <c r="L6" s="3">
        <v>12.2690266402911</v>
      </c>
      <c r="M6" s="3">
        <v>16.216167211331399</v>
      </c>
      <c r="N6" s="3">
        <v>23.281284905644299</v>
      </c>
      <c r="O6" s="3">
        <v>17.4610310194189</v>
      </c>
      <c r="P6" s="3">
        <v>9.7050394166886598</v>
      </c>
      <c r="Q6" s="3" t="e">
        <v>#N/A</v>
      </c>
      <c r="R6" s="3">
        <v>17.695092716090301</v>
      </c>
      <c r="S6" s="3">
        <v>10.9198784432807</v>
      </c>
      <c r="T6" s="3" t="e">
        <v>#N/A</v>
      </c>
      <c r="U6" s="3">
        <v>12.6796081958085</v>
      </c>
      <c r="V6" s="3" t="e">
        <v>#N/A</v>
      </c>
    </row>
    <row r="7" spans="1:22" x14ac:dyDescent="0.35">
      <c r="A7" s="2">
        <v>41879</v>
      </c>
      <c r="B7" s="3" t="e">
        <v>#N/A</v>
      </c>
      <c r="C7" s="3">
        <v>16.373848678264402</v>
      </c>
      <c r="D7" s="3">
        <v>16.008710149608699</v>
      </c>
      <c r="E7" s="3">
        <v>19.557809899919999</v>
      </c>
      <c r="F7" s="3">
        <v>14.673658455995801</v>
      </c>
      <c r="G7" s="3">
        <v>15.8076995404064</v>
      </c>
      <c r="H7" s="3">
        <v>16.8863956600043</v>
      </c>
      <c r="I7" s="3">
        <v>15.1280017970382</v>
      </c>
      <c r="J7" s="3" t="e">
        <v>#N/A</v>
      </c>
      <c r="K7" s="3">
        <v>11.6616204108626</v>
      </c>
      <c r="L7" s="3">
        <v>12.954464969248001</v>
      </c>
      <c r="M7" s="3">
        <v>16.4576482112032</v>
      </c>
      <c r="N7" s="3">
        <v>21.448033546643099</v>
      </c>
      <c r="O7" s="3">
        <v>17.688754808211002</v>
      </c>
      <c r="P7" s="3">
        <v>9.66878701020614</v>
      </c>
      <c r="Q7" s="3" t="e">
        <v>#N/A</v>
      </c>
      <c r="R7" s="3">
        <v>18.9724662564097</v>
      </c>
      <c r="S7" s="3">
        <v>10.7819052048324</v>
      </c>
      <c r="T7" s="3" t="e">
        <v>#N/A</v>
      </c>
      <c r="U7" s="3">
        <v>13.5025198098934</v>
      </c>
      <c r="V7" s="3" t="e">
        <v>#N/A</v>
      </c>
    </row>
    <row r="8" spans="1:22" x14ac:dyDescent="0.35">
      <c r="A8" s="2">
        <v>41908</v>
      </c>
      <c r="B8" s="3" t="e">
        <v>#N/A</v>
      </c>
      <c r="C8" s="3">
        <v>16.533981390008599</v>
      </c>
      <c r="D8" s="3">
        <v>15.7762421706522</v>
      </c>
      <c r="E8" s="3">
        <v>19.926540460844201</v>
      </c>
      <c r="F8" s="3">
        <v>14.6312808781305</v>
      </c>
      <c r="G8" s="3">
        <v>15.261978486547701</v>
      </c>
      <c r="H8" s="3">
        <v>16.712836515565201</v>
      </c>
      <c r="I8" s="3">
        <v>14.369046414091001</v>
      </c>
      <c r="J8" s="3" t="e">
        <v>#N/A</v>
      </c>
      <c r="K8" s="3">
        <v>11.633650448678001</v>
      </c>
      <c r="L8" s="3">
        <v>12.5909525531896</v>
      </c>
      <c r="M8" s="3">
        <v>16.057052584624</v>
      </c>
      <c r="N8" s="3">
        <v>18.821868074837599</v>
      </c>
      <c r="O8" s="3">
        <v>17.951686682099901</v>
      </c>
      <c r="P8" s="3">
        <v>9.4039802106468109</v>
      </c>
      <c r="Q8" s="3" t="e">
        <v>#N/A</v>
      </c>
      <c r="R8" s="3">
        <v>19.2053965010331</v>
      </c>
      <c r="S8" s="3">
        <v>10.2699438183431</v>
      </c>
      <c r="T8" s="3" t="e">
        <v>#N/A</v>
      </c>
      <c r="U8" s="3">
        <v>12.9636366426191</v>
      </c>
      <c r="V8" s="3" t="e">
        <v>#N/A</v>
      </c>
    </row>
    <row r="9" spans="1:22" x14ac:dyDescent="0.35">
      <c r="A9" s="2">
        <v>41940</v>
      </c>
      <c r="B9" s="3" t="e">
        <v>#N/A</v>
      </c>
      <c r="C9" s="3">
        <v>15.6642679791336</v>
      </c>
      <c r="D9" s="3">
        <v>15.9023611842979</v>
      </c>
      <c r="E9" s="3">
        <v>19.3150694952393</v>
      </c>
      <c r="F9" s="3">
        <v>14.9091292175248</v>
      </c>
      <c r="G9" s="3">
        <v>14.1983292311713</v>
      </c>
      <c r="H9" s="3">
        <v>16.5952118579069</v>
      </c>
      <c r="I9" s="3">
        <v>14.0887279336637</v>
      </c>
      <c r="J9" s="3" t="e">
        <v>#N/A</v>
      </c>
      <c r="K9" s="3">
        <v>11.077699887022201</v>
      </c>
      <c r="L9" s="3">
        <v>12.094461057101601</v>
      </c>
      <c r="M9" s="3">
        <v>16.366517000188701</v>
      </c>
      <c r="N9" s="3">
        <v>16.989360359953601</v>
      </c>
      <c r="O9" s="3">
        <v>18.097235230222701</v>
      </c>
      <c r="P9" s="3">
        <v>9.3529912533742898</v>
      </c>
      <c r="Q9" s="3" t="e">
        <v>#N/A</v>
      </c>
      <c r="R9" s="3">
        <v>19.1769011761474</v>
      </c>
      <c r="S9" s="3">
        <v>10.8646518801469</v>
      </c>
      <c r="T9" s="3" t="e">
        <v>#N/A</v>
      </c>
      <c r="U9" s="3">
        <v>13.0271669831679</v>
      </c>
      <c r="V9" s="3" t="e">
        <v>#N/A</v>
      </c>
    </row>
    <row r="10" spans="1:22" x14ac:dyDescent="0.35">
      <c r="A10" s="2">
        <v>41971</v>
      </c>
      <c r="B10" s="3" t="e">
        <v>#N/A</v>
      </c>
      <c r="C10" s="3">
        <v>16.890593019697501</v>
      </c>
      <c r="D10" s="3">
        <v>16.341618565452201</v>
      </c>
      <c r="E10" s="3">
        <v>20.267481865932002</v>
      </c>
      <c r="F10" s="3">
        <v>14.6165065836233</v>
      </c>
      <c r="G10" s="3">
        <v>14.1030424244343</v>
      </c>
      <c r="H10" s="3">
        <v>16.791403850654799</v>
      </c>
      <c r="I10" s="3">
        <v>14.1869948093887</v>
      </c>
      <c r="J10" s="3" t="e">
        <v>#N/A</v>
      </c>
      <c r="K10" s="3">
        <v>11.807321800843701</v>
      </c>
      <c r="L10" s="3">
        <v>12.861657759131599</v>
      </c>
      <c r="M10" s="3">
        <v>16.527789931556701</v>
      </c>
      <c r="N10" s="3">
        <v>18.559097743230399</v>
      </c>
      <c r="O10" s="3">
        <v>19.6291568241158</v>
      </c>
      <c r="P10" s="3">
        <v>9.7772138089866196</v>
      </c>
      <c r="Q10" s="3" t="e">
        <v>#N/A</v>
      </c>
      <c r="R10" s="3">
        <v>20.184091061091301</v>
      </c>
      <c r="S10" s="3">
        <v>11.848537794913801</v>
      </c>
      <c r="T10" s="3" t="e">
        <v>#N/A</v>
      </c>
      <c r="U10" s="3">
        <v>12.962368497128301</v>
      </c>
      <c r="V10" s="3" t="e">
        <v>#N/A</v>
      </c>
    </row>
    <row r="11" spans="1:22" x14ac:dyDescent="0.35">
      <c r="A11" s="2">
        <v>41999</v>
      </c>
      <c r="B11" s="3" t="e">
        <v>#N/A</v>
      </c>
      <c r="C11" s="3">
        <v>16.553044966109699</v>
      </c>
      <c r="D11" s="3">
        <v>16.845292943660802</v>
      </c>
      <c r="E11" s="3">
        <v>19.8633786143475</v>
      </c>
      <c r="F11" s="3">
        <v>14.356234377641201</v>
      </c>
      <c r="G11" s="3">
        <v>14.220816058569399</v>
      </c>
      <c r="H11" s="3">
        <v>16.3627591007963</v>
      </c>
      <c r="I11" s="3">
        <v>13.8632305289704</v>
      </c>
      <c r="J11" s="3" t="e">
        <v>#N/A</v>
      </c>
      <c r="K11" s="3">
        <v>11.616839910335999</v>
      </c>
      <c r="L11" s="3">
        <v>12.382129558586399</v>
      </c>
      <c r="M11" s="3">
        <v>16.767321398186599</v>
      </c>
      <c r="N11" s="3">
        <v>17.198812330589</v>
      </c>
      <c r="O11" s="3">
        <v>18.969883792501701</v>
      </c>
      <c r="P11" s="3">
        <v>9.8816126835217908</v>
      </c>
      <c r="Q11" s="3" t="e">
        <v>#N/A</v>
      </c>
      <c r="R11" s="3">
        <v>19.2635738478251</v>
      </c>
      <c r="S11" s="3">
        <v>11.8023412211531</v>
      </c>
      <c r="T11" s="3" t="e">
        <v>#N/A</v>
      </c>
      <c r="U11" s="3">
        <v>12.5271412681812</v>
      </c>
      <c r="V11" s="3" t="e">
        <v>#N/A</v>
      </c>
    </row>
    <row r="12" spans="1:22" x14ac:dyDescent="0.35">
      <c r="A12" s="2">
        <v>42032</v>
      </c>
      <c r="B12" s="3" t="e">
        <v>#N/A</v>
      </c>
      <c r="C12" s="3">
        <v>16.426923964808701</v>
      </c>
      <c r="D12" s="3">
        <v>16.936350140239199</v>
      </c>
      <c r="E12" s="3">
        <v>20.906314213544299</v>
      </c>
      <c r="F12" s="3">
        <v>17.599684041174299</v>
      </c>
      <c r="G12" s="3">
        <v>14.8937252764599</v>
      </c>
      <c r="H12" s="3">
        <v>16.531884883634898</v>
      </c>
      <c r="I12" s="3">
        <v>14.340813542211899</v>
      </c>
      <c r="J12" s="3" t="e">
        <v>#N/A</v>
      </c>
      <c r="K12" s="3">
        <v>11.8259382742889</v>
      </c>
      <c r="L12" s="3">
        <v>12.012161514979301</v>
      </c>
      <c r="M12" s="3">
        <v>18.1553087059254</v>
      </c>
      <c r="N12" s="3">
        <v>13.1938104532188</v>
      </c>
      <c r="O12" s="3">
        <v>20.7312202573539</v>
      </c>
      <c r="P12" s="3">
        <v>10.6819807122342</v>
      </c>
      <c r="Q12" s="3">
        <v>14.748683112118201</v>
      </c>
      <c r="R12" s="3">
        <v>21.912310251454301</v>
      </c>
      <c r="S12" s="3">
        <v>12.810189965327201</v>
      </c>
      <c r="T12" s="3">
        <v>11.8836268368705</v>
      </c>
      <c r="U12" s="3">
        <v>12.3222060845816</v>
      </c>
      <c r="V12" s="3" t="e">
        <v>#N/A</v>
      </c>
    </row>
    <row r="13" spans="1:22" x14ac:dyDescent="0.35">
      <c r="A13" s="2">
        <v>42062</v>
      </c>
      <c r="B13" s="3" t="e">
        <v>#N/A</v>
      </c>
      <c r="C13" s="3">
        <v>16.696857479423802</v>
      </c>
      <c r="D13" s="3">
        <v>18.002990112632901</v>
      </c>
      <c r="E13" s="3">
        <v>21.071678921874</v>
      </c>
      <c r="F13" s="3">
        <v>20.434333027021498</v>
      </c>
      <c r="G13" s="3">
        <v>16.3564209364825</v>
      </c>
      <c r="H13" s="3">
        <v>17.1155525774717</v>
      </c>
      <c r="I13" s="3">
        <v>14.350026566923299</v>
      </c>
      <c r="J13" s="3" t="e">
        <v>#N/A</v>
      </c>
      <c r="K13" s="3">
        <v>12.292788366382601</v>
      </c>
      <c r="L13" s="3">
        <v>12.9145545886341</v>
      </c>
      <c r="M13" s="3">
        <v>18.474177405290199</v>
      </c>
      <c r="N13" s="3">
        <v>18.215673638530699</v>
      </c>
      <c r="O13" s="3">
        <v>21.039559343617402</v>
      </c>
      <c r="P13" s="3">
        <v>10.8550849099166</v>
      </c>
      <c r="Q13" s="3">
        <v>15.0861002134848</v>
      </c>
      <c r="R13" s="3">
        <v>23.728066452587701</v>
      </c>
      <c r="S13" s="3">
        <v>11.9291448057089</v>
      </c>
      <c r="T13" s="3">
        <v>13.1336316112065</v>
      </c>
      <c r="U13" s="3">
        <v>17.246464475594301</v>
      </c>
      <c r="V13" s="3" t="e">
        <v>#N/A</v>
      </c>
    </row>
    <row r="14" spans="1:22" x14ac:dyDescent="0.35">
      <c r="A14" s="2">
        <v>42090</v>
      </c>
      <c r="B14" s="3" t="e">
        <v>#N/A</v>
      </c>
      <c r="C14" s="3">
        <v>16.411526283907499</v>
      </c>
      <c r="D14" s="3">
        <v>17.863620565023901</v>
      </c>
      <c r="E14" s="3">
        <v>20.935219119131499</v>
      </c>
      <c r="F14" s="3">
        <v>19.8483503876841</v>
      </c>
      <c r="G14" s="3">
        <v>16.004626049394499</v>
      </c>
      <c r="H14" s="3">
        <v>17.0263025451227</v>
      </c>
      <c r="I14" s="3">
        <v>14.1446675789668</v>
      </c>
      <c r="J14" s="3" t="e">
        <v>#N/A</v>
      </c>
      <c r="K14" s="3">
        <v>12.1109129437289</v>
      </c>
      <c r="L14" s="3">
        <v>12.977885417108601</v>
      </c>
      <c r="M14" s="3">
        <v>18.3601094711161</v>
      </c>
      <c r="N14" s="3">
        <v>17.066920322217499</v>
      </c>
      <c r="O14" s="3">
        <v>20.655481896631802</v>
      </c>
      <c r="P14" s="3">
        <v>10.816572512333501</v>
      </c>
      <c r="Q14" s="3">
        <v>14.775601590030201</v>
      </c>
      <c r="R14" s="3">
        <v>22.8469458068178</v>
      </c>
      <c r="S14" s="3">
        <v>11.730925277334199</v>
      </c>
      <c r="T14" s="3">
        <v>12.8587863794989</v>
      </c>
      <c r="U14" s="3">
        <v>16.5294362940733</v>
      </c>
      <c r="V14" s="3" t="e">
        <v>#N/A</v>
      </c>
    </row>
    <row r="15" spans="1:22" x14ac:dyDescent="0.35">
      <c r="A15" s="2">
        <v>42122</v>
      </c>
      <c r="B15" s="3" t="e">
        <v>#N/A</v>
      </c>
      <c r="C15" s="3">
        <v>16.482450594995399</v>
      </c>
      <c r="D15" s="3">
        <v>17.535065609529799</v>
      </c>
      <c r="E15" s="3">
        <v>20.669365377864999</v>
      </c>
      <c r="F15" s="3">
        <v>19.615063399849099</v>
      </c>
      <c r="G15" s="3">
        <v>15.673179094154699</v>
      </c>
      <c r="H15" s="3">
        <v>17.035153863329001</v>
      </c>
      <c r="I15" s="3">
        <v>14.2416668027307</v>
      </c>
      <c r="J15" s="3" t="e">
        <v>#N/A</v>
      </c>
      <c r="K15" s="3">
        <v>11.9953554143368</v>
      </c>
      <c r="L15" s="3">
        <v>13.6781381003763</v>
      </c>
      <c r="M15" s="3">
        <v>18.697322939235001</v>
      </c>
      <c r="N15" s="3">
        <v>15.911538396872199</v>
      </c>
      <c r="O15" s="3">
        <v>20.3453801870299</v>
      </c>
      <c r="P15" s="3">
        <v>11.5934548257766</v>
      </c>
      <c r="Q15" s="3">
        <v>14.8740663699078</v>
      </c>
      <c r="R15" s="3">
        <v>22.0979282696699</v>
      </c>
      <c r="S15" s="3">
        <v>11.8105873336872</v>
      </c>
      <c r="T15" s="3">
        <v>13.738660638823699</v>
      </c>
      <c r="U15" s="3">
        <v>16.907288139809602</v>
      </c>
      <c r="V15" s="3" t="e">
        <v>#N/A</v>
      </c>
    </row>
    <row r="16" spans="1:22" x14ac:dyDescent="0.35">
      <c r="A16" s="2">
        <v>42152</v>
      </c>
      <c r="B16" s="3" t="e">
        <v>#N/A</v>
      </c>
      <c r="C16" s="3">
        <v>16.2307060970839</v>
      </c>
      <c r="D16" s="3">
        <v>17.4904481687621</v>
      </c>
      <c r="E16" s="3">
        <v>20.2460848431692</v>
      </c>
      <c r="F16" s="3">
        <v>18.729207754007899</v>
      </c>
      <c r="G16" s="3">
        <v>15.8788955720887</v>
      </c>
      <c r="H16" s="3">
        <v>16.772712206599699</v>
      </c>
      <c r="I16" s="3">
        <v>14.0671169858319</v>
      </c>
      <c r="J16" s="3" t="e">
        <v>#N/A</v>
      </c>
      <c r="K16" s="3">
        <v>11.630506946603701</v>
      </c>
      <c r="L16" s="3">
        <v>13.7675041186545</v>
      </c>
      <c r="M16" s="3">
        <v>18.159038379026999</v>
      </c>
      <c r="N16" s="3">
        <v>14.8387689278577</v>
      </c>
      <c r="O16" s="3">
        <v>20.362486123516</v>
      </c>
      <c r="P16" s="3">
        <v>11.4732017474473</v>
      </c>
      <c r="Q16" s="3">
        <v>14.546080974935</v>
      </c>
      <c r="R16" s="3">
        <v>21.646827525512599</v>
      </c>
      <c r="S16" s="3">
        <v>11.666547110144601</v>
      </c>
      <c r="T16" s="3">
        <v>13.6078931400908</v>
      </c>
      <c r="U16" s="3">
        <v>16.798677413747502</v>
      </c>
      <c r="V16" s="3" t="e">
        <v>#N/A</v>
      </c>
    </row>
    <row r="17" spans="1:22" x14ac:dyDescent="0.35">
      <c r="A17" s="2">
        <v>42181</v>
      </c>
      <c r="B17" s="3" t="e">
        <v>#N/A</v>
      </c>
      <c r="C17" s="3">
        <v>15.8404790211275</v>
      </c>
      <c r="D17" s="3">
        <v>16.9792760515449</v>
      </c>
      <c r="E17" s="3">
        <v>20.163399408343398</v>
      </c>
      <c r="F17" s="3">
        <v>17.740914792352399</v>
      </c>
      <c r="G17" s="3">
        <v>16.328876497753999</v>
      </c>
      <c r="H17" s="3">
        <v>16.546971604740399</v>
      </c>
      <c r="I17" s="3">
        <v>13.915148184496299</v>
      </c>
      <c r="J17" s="3" t="e">
        <v>#N/A</v>
      </c>
      <c r="K17" s="3">
        <v>11.4042333787914</v>
      </c>
      <c r="L17" s="3">
        <v>13.921544727798301</v>
      </c>
      <c r="M17" s="3">
        <v>18.1464703170594</v>
      </c>
      <c r="N17" s="3">
        <v>14.0994711440093</v>
      </c>
      <c r="O17" s="3">
        <v>20.331903367188701</v>
      </c>
      <c r="P17" s="3">
        <v>11.2712203393413</v>
      </c>
      <c r="Q17" s="3">
        <v>14.548525013971499</v>
      </c>
      <c r="R17" s="3">
        <v>21.112249999749999</v>
      </c>
      <c r="S17" s="3">
        <v>11.644598668156</v>
      </c>
      <c r="T17" s="3">
        <v>13.552904049647999</v>
      </c>
      <c r="U17" s="3">
        <v>16.701997116257299</v>
      </c>
      <c r="V17" s="3" t="e">
        <v>#N/A</v>
      </c>
    </row>
    <row r="18" spans="1:22" x14ac:dyDescent="0.35">
      <c r="A18" s="2">
        <v>42213</v>
      </c>
      <c r="B18" s="3" t="e">
        <v>#N/A</v>
      </c>
      <c r="C18" s="3">
        <v>15.1054115216682</v>
      </c>
      <c r="D18" s="3">
        <v>16.3741719785233</v>
      </c>
      <c r="E18" s="3">
        <v>20.019017195844398</v>
      </c>
      <c r="F18" s="3">
        <v>16.4897476794653</v>
      </c>
      <c r="G18" s="3">
        <v>15.463626651348299</v>
      </c>
      <c r="H18" s="3">
        <v>16.500916662262899</v>
      </c>
      <c r="I18" s="3">
        <v>13.215445859689501</v>
      </c>
      <c r="J18" s="3" t="e">
        <v>#N/A</v>
      </c>
      <c r="K18" s="3">
        <v>11.035538317213399</v>
      </c>
      <c r="L18" s="3">
        <v>13.298987206814299</v>
      </c>
      <c r="M18" s="3">
        <v>17.5416757532454</v>
      </c>
      <c r="N18" s="3">
        <v>12.578815738843801</v>
      </c>
      <c r="O18" s="3">
        <v>20.7014267914568</v>
      </c>
      <c r="P18" s="3">
        <v>10.426046030821899</v>
      </c>
      <c r="Q18" s="3">
        <v>14.567252020657101</v>
      </c>
      <c r="R18" s="3">
        <v>20.089776068841999</v>
      </c>
      <c r="S18" s="3">
        <v>11.090620613077</v>
      </c>
      <c r="T18" s="3">
        <v>13.4328867700846</v>
      </c>
      <c r="U18" s="3">
        <v>17.099084062483701</v>
      </c>
      <c r="V18" s="3" t="e">
        <v>#N/A</v>
      </c>
    </row>
    <row r="19" spans="1:22" x14ac:dyDescent="0.35">
      <c r="A19" s="2">
        <v>42244</v>
      </c>
      <c r="B19" s="3" t="e">
        <v>#N/A</v>
      </c>
      <c r="C19" s="3">
        <v>15.2474718611118</v>
      </c>
      <c r="D19" s="3">
        <v>15.7673859833234</v>
      </c>
      <c r="E19" s="3">
        <v>19.2191846677533</v>
      </c>
      <c r="F19" s="3">
        <v>15.431084057393701</v>
      </c>
      <c r="G19" s="3">
        <v>14.938146044193999</v>
      </c>
      <c r="H19" s="3">
        <v>16.0524762568757</v>
      </c>
      <c r="I19" s="3">
        <v>12.667648411208299</v>
      </c>
      <c r="J19" s="3" t="e">
        <v>#N/A</v>
      </c>
      <c r="K19" s="3">
        <v>10.725460292941101</v>
      </c>
      <c r="L19" s="3">
        <v>12.8491830000871</v>
      </c>
      <c r="M19" s="3">
        <v>17.278489499289499</v>
      </c>
      <c r="N19" s="3">
        <v>11.242774882504399</v>
      </c>
      <c r="O19" s="3">
        <v>20.5867944867075</v>
      </c>
      <c r="P19" s="3">
        <v>9.8758632071259402</v>
      </c>
      <c r="Q19" s="3">
        <v>14.028394065690501</v>
      </c>
      <c r="R19" s="3">
        <v>19.196548231642002</v>
      </c>
      <c r="S19" s="3">
        <v>10.659655896088699</v>
      </c>
      <c r="T19" s="3">
        <v>12.8982077826179</v>
      </c>
      <c r="U19" s="3">
        <v>17.447238980292202</v>
      </c>
      <c r="V19" s="3" t="e">
        <v>#N/A</v>
      </c>
    </row>
    <row r="20" spans="1:22" x14ac:dyDescent="0.35">
      <c r="A20" s="2">
        <v>42275</v>
      </c>
      <c r="B20" s="3" t="e">
        <v>#N/A</v>
      </c>
      <c r="C20" s="3">
        <v>14.6619391149816</v>
      </c>
      <c r="D20" s="3">
        <v>14.918578907491501</v>
      </c>
      <c r="E20" s="3">
        <v>18.6240978431949</v>
      </c>
      <c r="F20" s="3">
        <v>14.090551955432799</v>
      </c>
      <c r="G20" s="3">
        <v>14.0446010393826</v>
      </c>
      <c r="H20" s="3">
        <v>16.033313742206602</v>
      </c>
      <c r="I20" s="3">
        <v>12.4545847083929</v>
      </c>
      <c r="J20" s="3" t="e">
        <v>#N/A</v>
      </c>
      <c r="K20" s="3">
        <v>10.6187597243586</v>
      </c>
      <c r="L20" s="3">
        <v>12.0341822804006</v>
      </c>
      <c r="M20" s="3">
        <v>16.539781938261299</v>
      </c>
      <c r="N20" s="3">
        <v>11.0188896752621</v>
      </c>
      <c r="O20" s="3">
        <v>20.0982745110373</v>
      </c>
      <c r="P20" s="3">
        <v>9.6980033141953399</v>
      </c>
      <c r="Q20" s="3">
        <v>14.016279442944599</v>
      </c>
      <c r="R20" s="3">
        <v>18.431692123516299</v>
      </c>
      <c r="S20" s="3">
        <v>10.464611726806501</v>
      </c>
      <c r="T20" s="3">
        <v>13.2640136786064</v>
      </c>
      <c r="U20" s="3">
        <v>17.922201951257399</v>
      </c>
      <c r="V20" s="3" t="e">
        <v>#N/A</v>
      </c>
    </row>
    <row r="21" spans="1:22" x14ac:dyDescent="0.35">
      <c r="A21" s="2">
        <v>42305</v>
      </c>
      <c r="B21" s="3" t="e">
        <v>#N/A</v>
      </c>
      <c r="C21" s="3">
        <v>15.6937847199217</v>
      </c>
      <c r="D21" s="3">
        <v>16.677571083807202</v>
      </c>
      <c r="E21" s="3">
        <v>19.528194571065001</v>
      </c>
      <c r="F21" s="3">
        <v>13.6108034541762</v>
      </c>
      <c r="G21" s="3">
        <v>12.232419427226001</v>
      </c>
      <c r="H21" s="3">
        <v>16.695437132205701</v>
      </c>
      <c r="I21" s="3">
        <v>12.8410431621071</v>
      </c>
      <c r="J21" s="3" t="e">
        <v>#N/A</v>
      </c>
      <c r="K21" s="3">
        <v>11.4207092866131</v>
      </c>
      <c r="L21" s="3">
        <v>12.560125511148801</v>
      </c>
      <c r="M21" s="3">
        <v>18.016761395415099</v>
      </c>
      <c r="N21" s="3">
        <v>11.229319628391</v>
      </c>
      <c r="O21" s="3">
        <v>20.7743497713994</v>
      </c>
      <c r="P21" s="3">
        <v>10.2862808553866</v>
      </c>
      <c r="Q21" s="3">
        <v>13.8732615237647</v>
      </c>
      <c r="R21" s="3">
        <v>18.356726075014802</v>
      </c>
      <c r="S21" s="3">
        <v>10.976237670640501</v>
      </c>
      <c r="T21" s="3">
        <v>13.0931045391168</v>
      </c>
      <c r="U21" s="3">
        <v>23.247554995468999</v>
      </c>
      <c r="V21" s="3" t="e">
        <v>#N/A</v>
      </c>
    </row>
    <row r="22" spans="1:22" x14ac:dyDescent="0.35">
      <c r="A22" s="2">
        <v>42335</v>
      </c>
      <c r="B22" s="3" t="e">
        <v>#N/A</v>
      </c>
      <c r="C22" s="3">
        <v>15.934397790743301</v>
      </c>
      <c r="D22" s="3">
        <v>16.501791996618401</v>
      </c>
      <c r="E22" s="3">
        <v>18.2233701734521</v>
      </c>
      <c r="F22" s="3">
        <v>12.220049365095001</v>
      </c>
      <c r="G22" s="3">
        <v>11.1153249793615</v>
      </c>
      <c r="H22" s="3">
        <v>16.824375550516201</v>
      </c>
      <c r="I22" s="3">
        <v>12.6193494373801</v>
      </c>
      <c r="J22" s="3" t="e">
        <v>#N/A</v>
      </c>
      <c r="K22" s="3">
        <v>11.2958003631596</v>
      </c>
      <c r="L22" s="3">
        <v>12.590024487526801</v>
      </c>
      <c r="M22" s="3">
        <v>17.421164063477701</v>
      </c>
      <c r="N22" s="3">
        <v>14.3162751259324</v>
      </c>
      <c r="O22" s="3">
        <v>20.323922703089501</v>
      </c>
      <c r="P22" s="3">
        <v>9.9295717753520893</v>
      </c>
      <c r="Q22" s="3">
        <v>12.5404995852778</v>
      </c>
      <c r="R22" s="3">
        <v>16.038882266143901</v>
      </c>
      <c r="S22" s="3">
        <v>10.619347062699299</v>
      </c>
      <c r="T22" s="3">
        <v>12.087435200794999</v>
      </c>
      <c r="U22" s="3">
        <v>23.2637166200739</v>
      </c>
      <c r="V22" s="3" t="e">
        <v>#N/A</v>
      </c>
    </row>
    <row r="23" spans="1:22" x14ac:dyDescent="0.35">
      <c r="A23" s="2">
        <v>42366</v>
      </c>
      <c r="B23" s="3" t="e">
        <v>#N/A</v>
      </c>
      <c r="C23" s="3">
        <v>16.186382933675301</v>
      </c>
      <c r="D23" s="3">
        <v>16.070238629710499</v>
      </c>
      <c r="E23" s="3">
        <v>18.2301923286342</v>
      </c>
      <c r="F23" s="3">
        <v>11.2290608569445</v>
      </c>
      <c r="G23" s="3">
        <v>10.560894993817501</v>
      </c>
      <c r="H23" s="3">
        <v>16.6594501489134</v>
      </c>
      <c r="I23" s="3">
        <v>12.3936276544382</v>
      </c>
      <c r="J23" s="3" t="e">
        <v>#N/A</v>
      </c>
      <c r="K23" s="3">
        <v>10.458271464062101</v>
      </c>
      <c r="L23" s="3">
        <v>12.2984278744935</v>
      </c>
      <c r="M23" s="3">
        <v>16.857166484073002</v>
      </c>
      <c r="N23" s="3">
        <v>-4.3875619178321603</v>
      </c>
      <c r="O23" s="3">
        <v>20.5329940002425</v>
      </c>
      <c r="P23" s="3">
        <v>9.8840181066038699</v>
      </c>
      <c r="Q23" s="3">
        <v>11.298701903986901</v>
      </c>
      <c r="R23" s="3">
        <v>14.2228510991307</v>
      </c>
      <c r="S23" s="3">
        <v>10.026311231195301</v>
      </c>
      <c r="T23" s="3">
        <v>12.321154134012399</v>
      </c>
      <c r="U23" s="3">
        <v>23.589389594086299</v>
      </c>
      <c r="V23" s="3" t="e">
        <v>#N/A</v>
      </c>
    </row>
    <row r="24" spans="1:22" x14ac:dyDescent="0.35">
      <c r="A24" s="2">
        <v>42397</v>
      </c>
      <c r="B24" s="3" t="e">
        <v>#N/A</v>
      </c>
      <c r="C24" s="3">
        <v>15.2248085266082</v>
      </c>
      <c r="D24" s="3">
        <v>16.172861471092101</v>
      </c>
      <c r="E24" s="3">
        <v>16.9041779397818</v>
      </c>
      <c r="F24" s="3">
        <v>11.421057464597601</v>
      </c>
      <c r="G24" s="3">
        <v>15.149402779343401</v>
      </c>
      <c r="H24" s="3">
        <v>16.251759229423399</v>
      </c>
      <c r="I24" s="3">
        <v>11.4499843896374</v>
      </c>
      <c r="J24" s="3">
        <v>22.856687593870301</v>
      </c>
      <c r="K24" s="3">
        <v>10.200980683628099</v>
      </c>
      <c r="L24" s="3">
        <v>11.257143209771201</v>
      </c>
      <c r="M24" s="3">
        <v>15.7720291967255</v>
      </c>
      <c r="N24" s="3">
        <v>-0.65297841891861996</v>
      </c>
      <c r="O24" s="3">
        <v>19.408066561249498</v>
      </c>
      <c r="P24" s="3">
        <v>9.3877266091811098</v>
      </c>
      <c r="Q24" s="3">
        <v>10.9679132080313</v>
      </c>
      <c r="R24" s="3">
        <v>15.7219627429672</v>
      </c>
      <c r="S24" s="3">
        <v>9.7861079675124607</v>
      </c>
      <c r="T24" s="3">
        <v>11.9355996834542</v>
      </c>
      <c r="U24" s="3">
        <v>18.038289422697801</v>
      </c>
      <c r="V24" s="3">
        <v>10.9433186232037</v>
      </c>
    </row>
    <row r="25" spans="1:22" x14ac:dyDescent="0.35">
      <c r="A25" s="2">
        <v>42426</v>
      </c>
      <c r="B25" s="3" t="e">
        <v>#N/A</v>
      </c>
      <c r="C25" s="3">
        <v>15.4713144737063</v>
      </c>
      <c r="D25" s="3">
        <v>16.674798076914499</v>
      </c>
      <c r="E25" s="3">
        <v>16.9042406399915</v>
      </c>
      <c r="F25" s="3">
        <v>12.274711211260399</v>
      </c>
      <c r="G25" s="3">
        <v>19.174531922227601</v>
      </c>
      <c r="H25" s="3">
        <v>16.689771078182901</v>
      </c>
      <c r="I25" s="3">
        <v>12.353979195349501</v>
      </c>
      <c r="J25" s="3">
        <v>24.886174114914599</v>
      </c>
      <c r="K25" s="3">
        <v>10.5800120110534</v>
      </c>
      <c r="L25" s="3">
        <v>12.309405949630399</v>
      </c>
      <c r="M25" s="3">
        <v>15.8641375670296</v>
      </c>
      <c r="N25" s="3">
        <v>-0.11868535482647299</v>
      </c>
      <c r="O25" s="3">
        <v>18.999220048377001</v>
      </c>
      <c r="P25" s="3">
        <v>9.3585471428975495</v>
      </c>
      <c r="Q25" s="3">
        <v>11.9753269012723</v>
      </c>
      <c r="R25" s="3">
        <v>16.580096624084501</v>
      </c>
      <c r="S25" s="3">
        <v>9.7525374876070394</v>
      </c>
      <c r="T25" s="3">
        <v>12.453355010511901</v>
      </c>
      <c r="U25" s="3">
        <v>-7.5541477118493301</v>
      </c>
      <c r="V25" s="3">
        <v>11.3559043863377</v>
      </c>
    </row>
    <row r="26" spans="1:22" x14ac:dyDescent="0.35">
      <c r="A26" s="2">
        <v>42457</v>
      </c>
      <c r="B26" s="3" t="e">
        <v>#N/A</v>
      </c>
      <c r="C26" s="3">
        <v>15.4984015190617</v>
      </c>
      <c r="D26" s="3">
        <v>16.699215427697499</v>
      </c>
      <c r="E26" s="3">
        <v>16.979869518705101</v>
      </c>
      <c r="F26" s="3">
        <v>12.4080605195172</v>
      </c>
      <c r="G26" s="3">
        <v>22.1136535197959</v>
      </c>
      <c r="H26" s="3">
        <v>16.6536204646549</v>
      </c>
      <c r="I26" s="3">
        <v>12.5112664749748</v>
      </c>
      <c r="J26" s="3">
        <v>24.598668016737602</v>
      </c>
      <c r="K26" s="3">
        <v>10.6592698189732</v>
      </c>
      <c r="L26" s="3">
        <v>13.222922362035</v>
      </c>
      <c r="M26" s="3">
        <v>15.9580893999625</v>
      </c>
      <c r="N26" s="3">
        <v>0.80914927077212995</v>
      </c>
      <c r="O26" s="3">
        <v>18.909068614678802</v>
      </c>
      <c r="P26" s="3">
        <v>9.4996198940187799</v>
      </c>
      <c r="Q26" s="3">
        <v>12.078995806619201</v>
      </c>
      <c r="R26" s="3">
        <v>16.557224774698199</v>
      </c>
      <c r="S26" s="3">
        <v>9.8128536709058594</v>
      </c>
      <c r="T26" s="3">
        <v>12.9239138911058</v>
      </c>
      <c r="U26" s="3">
        <v>-4.5799608296796599</v>
      </c>
      <c r="V26" s="3">
        <v>11.7849360411247</v>
      </c>
    </row>
    <row r="27" spans="1:22" x14ac:dyDescent="0.35">
      <c r="A27" s="2">
        <v>42488</v>
      </c>
      <c r="B27" s="3" t="e">
        <v>#N/A</v>
      </c>
      <c r="C27" s="3">
        <v>15.530089485201101</v>
      </c>
      <c r="D27" s="3">
        <v>16.5785348104578</v>
      </c>
      <c r="E27" s="3">
        <v>16.8025986220972</v>
      </c>
      <c r="F27" s="3">
        <v>12.3046929923202</v>
      </c>
      <c r="G27" s="3">
        <v>22.173263535037599</v>
      </c>
      <c r="H27" s="3">
        <v>16.555123813846102</v>
      </c>
      <c r="I27" s="3">
        <v>12.508959063192201</v>
      </c>
      <c r="J27" s="3">
        <v>24.488852173521199</v>
      </c>
      <c r="K27" s="3">
        <v>10.5566959546852</v>
      </c>
      <c r="L27" s="3">
        <v>13.4044836738775</v>
      </c>
      <c r="M27" s="3">
        <v>16.0689980299166</v>
      </c>
      <c r="N27" s="3">
        <v>2.4155583389099702</v>
      </c>
      <c r="O27" s="3">
        <v>18.941966968144101</v>
      </c>
      <c r="P27" s="3">
        <v>9.7217984228952599</v>
      </c>
      <c r="Q27" s="3">
        <v>12.2955352439465</v>
      </c>
      <c r="R27" s="3">
        <v>16.441259351507298</v>
      </c>
      <c r="S27" s="3">
        <v>9.9104554254563002</v>
      </c>
      <c r="T27" s="3">
        <v>13.320720105263</v>
      </c>
      <c r="U27" s="3">
        <v>-2.67308216061764</v>
      </c>
      <c r="V27" s="3">
        <v>12.2761308480169</v>
      </c>
    </row>
    <row r="28" spans="1:22" x14ac:dyDescent="0.35">
      <c r="A28" s="2">
        <v>42517</v>
      </c>
      <c r="B28" s="3" t="e">
        <v>#N/A</v>
      </c>
      <c r="C28" s="3">
        <v>15.2155577204395</v>
      </c>
      <c r="D28" s="3">
        <v>16.4489344620102</v>
      </c>
      <c r="E28" s="3">
        <v>16.958402520430699</v>
      </c>
      <c r="F28" s="3">
        <v>12.142012352039499</v>
      </c>
      <c r="G28" s="3">
        <v>20.7195665749074</v>
      </c>
      <c r="H28" s="3">
        <v>16.494583853796399</v>
      </c>
      <c r="I28" s="3">
        <v>12.682186935611799</v>
      </c>
      <c r="J28" s="3">
        <v>24.032478229038901</v>
      </c>
      <c r="K28" s="3">
        <v>10.4498692343151</v>
      </c>
      <c r="L28" s="3">
        <v>12.914168953503101</v>
      </c>
      <c r="M28" s="3">
        <v>15.7993339038035</v>
      </c>
      <c r="N28" s="3">
        <v>3.8632773433128702</v>
      </c>
      <c r="O28" s="3">
        <v>19.146339970805801</v>
      </c>
      <c r="P28" s="3">
        <v>9.7402049934677208</v>
      </c>
      <c r="Q28" s="3">
        <v>12.0954213244586</v>
      </c>
      <c r="R28" s="3">
        <v>16.339387351435001</v>
      </c>
      <c r="S28" s="3">
        <v>9.5753994831187299</v>
      </c>
      <c r="T28" s="3">
        <v>13.2464952838965</v>
      </c>
      <c r="U28" s="3">
        <v>-0.80690808846849904</v>
      </c>
      <c r="V28" s="3">
        <v>12.317896022199299</v>
      </c>
    </row>
    <row r="29" spans="1:22" x14ac:dyDescent="0.35">
      <c r="A29" s="2">
        <v>42549</v>
      </c>
      <c r="B29" s="3" t="e">
        <v>#N/A</v>
      </c>
      <c r="C29" s="3">
        <v>15.3716225554705</v>
      </c>
      <c r="D29" s="3">
        <v>16.6593415796657</v>
      </c>
      <c r="E29" s="3">
        <v>17.505954019833698</v>
      </c>
      <c r="F29" s="3">
        <v>11.855880852407701</v>
      </c>
      <c r="G29" s="3">
        <v>19.766567249741801</v>
      </c>
      <c r="H29" s="3">
        <v>16.669247652350201</v>
      </c>
      <c r="I29" s="3">
        <v>12.872406085981099</v>
      </c>
      <c r="J29" s="3">
        <v>22.905086174930801</v>
      </c>
      <c r="K29" s="3">
        <v>10.3550411736963</v>
      </c>
      <c r="L29" s="3">
        <v>13.051524559271201</v>
      </c>
      <c r="M29" s="3">
        <v>15.5890260509684</v>
      </c>
      <c r="N29" s="3">
        <v>4.1161217597661404</v>
      </c>
      <c r="O29" s="3">
        <v>19.005484331501201</v>
      </c>
      <c r="P29" s="3">
        <v>10.244569021266299</v>
      </c>
      <c r="Q29" s="3">
        <v>12.2512229273215</v>
      </c>
      <c r="R29" s="3">
        <v>16.396990835400199</v>
      </c>
      <c r="S29" s="3">
        <v>9.4502751758727594</v>
      </c>
      <c r="T29" s="3">
        <v>13.2279976663929</v>
      </c>
      <c r="U29" s="3">
        <v>0.88589285586620503</v>
      </c>
      <c r="V29" s="3">
        <v>12.645859755169001</v>
      </c>
    </row>
    <row r="30" spans="1:22" x14ac:dyDescent="0.35">
      <c r="A30" s="2">
        <v>42579</v>
      </c>
      <c r="B30" s="3" t="e">
        <v>#N/A</v>
      </c>
      <c r="C30" s="3">
        <v>15.758895735667201</v>
      </c>
      <c r="D30" s="3">
        <v>17.5740228325222</v>
      </c>
      <c r="E30" s="3">
        <v>18.099953482749498</v>
      </c>
      <c r="F30" s="3">
        <v>11.983114171195499</v>
      </c>
      <c r="G30" s="3">
        <v>19.484262066210601</v>
      </c>
      <c r="H30" s="3">
        <v>16.7840762811344</v>
      </c>
      <c r="I30" s="3">
        <v>13.5663378243779</v>
      </c>
      <c r="J30" s="3">
        <v>22.934983881031901</v>
      </c>
      <c r="K30" s="3">
        <v>10.468530311369801</v>
      </c>
      <c r="L30" s="3">
        <v>13.970697667273299</v>
      </c>
      <c r="M30" s="3">
        <v>16.395112058624001</v>
      </c>
      <c r="N30" s="3">
        <v>5.8060021004870901</v>
      </c>
      <c r="O30" s="3">
        <v>19.759756341965101</v>
      </c>
      <c r="P30" s="3">
        <v>11.0717736264049</v>
      </c>
      <c r="Q30" s="3">
        <v>12.775794276184399</v>
      </c>
      <c r="R30" s="3">
        <v>16.791527385305599</v>
      </c>
      <c r="S30" s="3">
        <v>9.2196475401615992</v>
      </c>
      <c r="T30" s="3">
        <v>13.502338238649299</v>
      </c>
      <c r="U30" s="3">
        <v>3.10532699425237</v>
      </c>
      <c r="V30" s="3">
        <v>12.7588461474989</v>
      </c>
    </row>
    <row r="31" spans="1:22" x14ac:dyDescent="0.35">
      <c r="A31" s="2">
        <v>42608</v>
      </c>
      <c r="B31" s="3" t="e">
        <v>#N/A</v>
      </c>
      <c r="C31" s="3">
        <v>16.203386112547498</v>
      </c>
      <c r="D31" s="3">
        <v>18.021457989918801</v>
      </c>
      <c r="E31" s="3">
        <v>18.592684456113201</v>
      </c>
      <c r="F31" s="3">
        <v>12.187771276555001</v>
      </c>
      <c r="G31" s="3">
        <v>18.513867947720598</v>
      </c>
      <c r="H31" s="3">
        <v>17.147960929943299</v>
      </c>
      <c r="I31" s="3">
        <v>13.8761195064614</v>
      </c>
      <c r="J31" s="3">
        <v>22.666601694952199</v>
      </c>
      <c r="K31" s="3">
        <v>10.5624010146297</v>
      </c>
      <c r="L31" s="3">
        <v>14.300370655147001</v>
      </c>
      <c r="M31" s="3">
        <v>16.7814706826091</v>
      </c>
      <c r="N31" s="3">
        <v>6.7170662005462196</v>
      </c>
      <c r="O31" s="3">
        <v>19.6269572350209</v>
      </c>
      <c r="P31" s="3">
        <v>11.7797486510716</v>
      </c>
      <c r="Q31" s="3">
        <v>13.4221135675166</v>
      </c>
      <c r="R31" s="3">
        <v>16.668724262616401</v>
      </c>
      <c r="S31" s="3">
        <v>9.5191493869271202</v>
      </c>
      <c r="T31" s="3">
        <v>13.3585067178666</v>
      </c>
      <c r="U31" s="3">
        <v>4.8315831844305004</v>
      </c>
      <c r="V31" s="3">
        <v>12.4980998208415</v>
      </c>
    </row>
    <row r="32" spans="1:22" x14ac:dyDescent="0.35">
      <c r="A32" s="2">
        <v>42641</v>
      </c>
      <c r="B32" s="3" t="e">
        <v>#N/A</v>
      </c>
      <c r="C32" s="3">
        <v>16.1684107044188</v>
      </c>
      <c r="D32" s="3">
        <v>18.295455531284201</v>
      </c>
      <c r="E32" s="3">
        <v>17.751249524698999</v>
      </c>
      <c r="F32" s="3">
        <v>12.075764380596601</v>
      </c>
      <c r="G32" s="3">
        <v>17.518206671314399</v>
      </c>
      <c r="H32" s="3">
        <v>17.2010003914185</v>
      </c>
      <c r="I32" s="3">
        <v>14.144485150741099</v>
      </c>
      <c r="J32" s="3">
        <v>22.217025909197702</v>
      </c>
      <c r="K32" s="3">
        <v>10.7243436366831</v>
      </c>
      <c r="L32" s="3">
        <v>14.6595911868228</v>
      </c>
      <c r="M32" s="3">
        <v>16.740871995541301</v>
      </c>
      <c r="N32" s="3">
        <v>9.1400311344905205</v>
      </c>
      <c r="O32" s="3">
        <v>19.815001270197499</v>
      </c>
      <c r="P32" s="3">
        <v>12.685422741106199</v>
      </c>
      <c r="Q32" s="3">
        <v>13.2111242023869</v>
      </c>
      <c r="R32" s="3">
        <v>16.148169601914901</v>
      </c>
      <c r="S32" s="3">
        <v>9.4693674832048593</v>
      </c>
      <c r="T32" s="3">
        <v>13.8421842223581</v>
      </c>
      <c r="U32" s="3">
        <v>8.4861000412029401</v>
      </c>
      <c r="V32" s="3">
        <v>12.1111278097296</v>
      </c>
    </row>
    <row r="33" spans="1:22" x14ac:dyDescent="0.35">
      <c r="A33" s="2">
        <v>42671</v>
      </c>
      <c r="B33" s="3" t="e">
        <v>#N/A</v>
      </c>
      <c r="C33" s="3">
        <v>17.293916671672001</v>
      </c>
      <c r="D33" s="3">
        <v>18.288435690609901</v>
      </c>
      <c r="E33" s="3">
        <v>17.446868634520001</v>
      </c>
      <c r="F33" s="3">
        <v>12.828712233951199</v>
      </c>
      <c r="G33" s="3">
        <v>16.0739980971757</v>
      </c>
      <c r="H33" s="3">
        <v>17.3339276600944</v>
      </c>
      <c r="I33" s="3">
        <v>14.2816125817094</v>
      </c>
      <c r="J33" s="3">
        <v>22.428341914302401</v>
      </c>
      <c r="K33" s="3">
        <v>10.7955835175653</v>
      </c>
      <c r="L33" s="3">
        <v>15.612091871840599</v>
      </c>
      <c r="M33" s="3">
        <v>16.654343019673998</v>
      </c>
      <c r="N33" s="3">
        <v>11.1725669373707</v>
      </c>
      <c r="O33" s="3">
        <v>19.821764778619801</v>
      </c>
      <c r="P33" s="3">
        <v>12.8330223637688</v>
      </c>
      <c r="Q33" s="3">
        <v>13.6190178282136</v>
      </c>
      <c r="R33" s="3">
        <v>16.038191955030801</v>
      </c>
      <c r="S33" s="3">
        <v>9.3182049305485197</v>
      </c>
      <c r="T33" s="3">
        <v>13.3362971402701</v>
      </c>
      <c r="U33" s="3">
        <v>11.07198819713</v>
      </c>
      <c r="V33" s="3">
        <v>12.9204957933116</v>
      </c>
    </row>
    <row r="34" spans="1:22" x14ac:dyDescent="0.35">
      <c r="A34" s="2">
        <v>42702</v>
      </c>
      <c r="B34" s="3" t="e">
        <v>#N/A</v>
      </c>
      <c r="C34" s="3">
        <v>16.556934285753702</v>
      </c>
      <c r="D34" s="3">
        <v>16.804185345223399</v>
      </c>
      <c r="E34" s="3">
        <v>16.729659827675501</v>
      </c>
      <c r="F34" s="3">
        <v>12.5537276211142</v>
      </c>
      <c r="G34" s="3">
        <v>15.5563194936678</v>
      </c>
      <c r="H34" s="3">
        <v>16.953344155352099</v>
      </c>
      <c r="I34" s="3">
        <v>14.237061442399</v>
      </c>
      <c r="J34" s="3">
        <v>20.88330766804</v>
      </c>
      <c r="K34" s="3">
        <v>10.7575154250684</v>
      </c>
      <c r="L34" s="3">
        <v>15.313505440273</v>
      </c>
      <c r="M34" s="3">
        <v>16.2837163542792</v>
      </c>
      <c r="N34" s="3">
        <v>13.748094089326299</v>
      </c>
      <c r="O34" s="3">
        <v>18.9354550133435</v>
      </c>
      <c r="P34" s="3">
        <v>13.3098488577944</v>
      </c>
      <c r="Q34" s="3">
        <v>13.0897082609241</v>
      </c>
      <c r="R34" s="3">
        <v>16.0082516091299</v>
      </c>
      <c r="S34" s="3">
        <v>8.8923688496093796</v>
      </c>
      <c r="T34" s="3">
        <v>12.576650612213699</v>
      </c>
      <c r="U34" s="3">
        <v>12.217416056737701</v>
      </c>
      <c r="V34" s="3">
        <v>14.697880250303299</v>
      </c>
    </row>
    <row r="35" spans="1:22" x14ac:dyDescent="0.35">
      <c r="A35" s="2">
        <v>42732</v>
      </c>
      <c r="B35" s="3" t="e">
        <v>#N/A</v>
      </c>
      <c r="C35" s="3">
        <v>15.3288173527919</v>
      </c>
      <c r="D35" s="3">
        <v>17.2334732554685</v>
      </c>
      <c r="E35" s="3">
        <v>17.0864530957789</v>
      </c>
      <c r="F35" s="3">
        <v>13.693055495651301</v>
      </c>
      <c r="G35" s="3">
        <v>15.219667343850899</v>
      </c>
      <c r="H35" s="3">
        <v>16.873611617405</v>
      </c>
      <c r="I35" s="3">
        <v>14.2665404436608</v>
      </c>
      <c r="J35" s="3">
        <v>20.424655460064201</v>
      </c>
      <c r="K35" s="3">
        <v>11.0252616282754</v>
      </c>
      <c r="L35" s="3">
        <v>14.7055739473395</v>
      </c>
      <c r="M35" s="3">
        <v>16.940646880239299</v>
      </c>
      <c r="N35" s="3">
        <v>14.3816052764052</v>
      </c>
      <c r="O35" s="3">
        <v>18.6091243479738</v>
      </c>
      <c r="P35" s="3">
        <v>12.948865843864001</v>
      </c>
      <c r="Q35" s="3">
        <v>14.260296691498199</v>
      </c>
      <c r="R35" s="3">
        <v>16.258464990059501</v>
      </c>
      <c r="S35" s="3">
        <v>8.9710662327011708</v>
      </c>
      <c r="T35" s="3">
        <v>12.7303582442786</v>
      </c>
      <c r="U35" s="3">
        <v>14.4820040086391</v>
      </c>
      <c r="V35" s="3">
        <v>15.410858413064799</v>
      </c>
    </row>
    <row r="36" spans="1:22" x14ac:dyDescent="0.35">
      <c r="A36" s="2">
        <v>42762</v>
      </c>
      <c r="B36" s="3">
        <v>15.138739721251699</v>
      </c>
      <c r="C36" s="3">
        <v>16.290138520814502</v>
      </c>
      <c r="D36" s="3">
        <v>17.606138675776702</v>
      </c>
      <c r="E36" s="3">
        <v>18.3042781623944</v>
      </c>
      <c r="F36" s="3">
        <v>14.4861896260837</v>
      </c>
      <c r="G36" s="3">
        <v>15.585875402859401</v>
      </c>
      <c r="H36" s="3">
        <v>17.3504256309086</v>
      </c>
      <c r="I36" s="3">
        <v>14.325157289817</v>
      </c>
      <c r="J36" s="3">
        <v>20.711850613380399</v>
      </c>
      <c r="K36" s="3">
        <v>11.483565592809301</v>
      </c>
      <c r="L36" s="3">
        <v>15.796727509657</v>
      </c>
      <c r="M36" s="3">
        <v>17.410856707433101</v>
      </c>
      <c r="N36" s="3">
        <v>14.1295414481491</v>
      </c>
      <c r="O36" s="3">
        <v>19.910105551653999</v>
      </c>
      <c r="P36" s="3">
        <v>13.796080124425901</v>
      </c>
      <c r="Q36" s="3">
        <v>15.1580226398912</v>
      </c>
      <c r="R36" s="3">
        <v>16.752617053789098</v>
      </c>
      <c r="S36" s="3">
        <v>9.56898219923211</v>
      </c>
      <c r="T36" s="3">
        <v>13.650179768579999</v>
      </c>
      <c r="U36" s="3">
        <v>14.372522575138699</v>
      </c>
      <c r="V36" s="3">
        <v>15.3204957758141</v>
      </c>
    </row>
    <row r="37" spans="1:22" x14ac:dyDescent="0.35">
      <c r="A37" s="2">
        <v>42794</v>
      </c>
      <c r="B37" s="3">
        <v>15.233936523719301</v>
      </c>
      <c r="C37" s="3">
        <v>16.802801928582699</v>
      </c>
      <c r="D37" s="3">
        <v>17.5649029289795</v>
      </c>
      <c r="E37" s="3">
        <v>17.7790095150858</v>
      </c>
      <c r="F37" s="3">
        <v>15.7847443903929</v>
      </c>
      <c r="G37" s="3">
        <v>16.229245706339999</v>
      </c>
      <c r="H37" s="3">
        <v>17.049857479405201</v>
      </c>
      <c r="I37" s="3">
        <v>14.5468041912956</v>
      </c>
      <c r="J37" s="3">
        <v>21.519895224587799</v>
      </c>
      <c r="K37" s="3">
        <v>11.659717991302401</v>
      </c>
      <c r="L37" s="3">
        <v>16.881827754095699</v>
      </c>
      <c r="M37" s="3">
        <v>18.426780145921999</v>
      </c>
      <c r="N37" s="3">
        <v>14.3949757653756</v>
      </c>
      <c r="O37" s="3">
        <v>20.568102773935699</v>
      </c>
      <c r="P37" s="3">
        <v>14.0635859284303</v>
      </c>
      <c r="Q37" s="3">
        <v>14.9118781388585</v>
      </c>
      <c r="R37" s="3">
        <v>16.349952355507799</v>
      </c>
      <c r="S37" s="3">
        <v>9.8798423800281405</v>
      </c>
      <c r="T37" s="3">
        <v>13.431995535535901</v>
      </c>
      <c r="U37" s="3">
        <v>15.6290014419234</v>
      </c>
      <c r="V37" s="3">
        <v>15.4240544855496</v>
      </c>
    </row>
    <row r="38" spans="1:22" x14ac:dyDescent="0.35">
      <c r="A38" s="2">
        <v>42822</v>
      </c>
      <c r="B38" s="3">
        <v>15.110469054476599</v>
      </c>
      <c r="C38" s="3">
        <v>17.1107004522487</v>
      </c>
      <c r="D38" s="3">
        <v>17.447149776459</v>
      </c>
      <c r="E38" s="3">
        <v>17.8310424435745</v>
      </c>
      <c r="F38" s="3">
        <v>15.456259293978199</v>
      </c>
      <c r="G38" s="3">
        <v>16.127870788753899</v>
      </c>
      <c r="H38" s="3">
        <v>17.155720035017001</v>
      </c>
      <c r="I38" s="3">
        <v>14.469309636107599</v>
      </c>
      <c r="J38" s="3">
        <v>21.358477888805801</v>
      </c>
      <c r="K38" s="3">
        <v>11.4969311219758</v>
      </c>
      <c r="L38" s="3">
        <v>16.4307089726797</v>
      </c>
      <c r="M38" s="3">
        <v>18.406442680243298</v>
      </c>
      <c r="N38" s="3">
        <v>14.063630478</v>
      </c>
      <c r="O38" s="3">
        <v>20.418820924430399</v>
      </c>
      <c r="P38" s="3">
        <v>14.001262409801299</v>
      </c>
      <c r="Q38" s="3">
        <v>14.7109228280907</v>
      </c>
      <c r="R38" s="3">
        <v>16.288942389871401</v>
      </c>
      <c r="S38" s="3">
        <v>9.7790446818699195</v>
      </c>
      <c r="T38" s="3">
        <v>13.287434340359299</v>
      </c>
      <c r="U38" s="3">
        <v>15.7045054234936</v>
      </c>
      <c r="V38" s="3">
        <v>15.194052943733199</v>
      </c>
    </row>
    <row r="39" spans="1:22" x14ac:dyDescent="0.35">
      <c r="A39" s="2">
        <v>42853</v>
      </c>
      <c r="B39" s="3">
        <v>15.040557127857999</v>
      </c>
      <c r="C39" s="3">
        <v>17.113102043550999</v>
      </c>
      <c r="D39" s="3">
        <v>17.4126592456815</v>
      </c>
      <c r="E39" s="3">
        <v>18.051285680521399</v>
      </c>
      <c r="F39" s="3">
        <v>15.344543157903299</v>
      </c>
      <c r="G39" s="3">
        <v>15.0824909195829</v>
      </c>
      <c r="H39" s="3">
        <v>17.241771960394701</v>
      </c>
      <c r="I39" s="3">
        <v>14.3575389344517</v>
      </c>
      <c r="J39" s="3">
        <v>20.868495918124999</v>
      </c>
      <c r="K39" s="3">
        <v>11.14263288055</v>
      </c>
      <c r="L39" s="3">
        <v>16.095920366690201</v>
      </c>
      <c r="M39" s="3">
        <v>18.324711547982002</v>
      </c>
      <c r="N39" s="3">
        <v>14.339026544684501</v>
      </c>
      <c r="O39" s="3">
        <v>20.402199796997401</v>
      </c>
      <c r="P39" s="3">
        <v>13.9440235075567</v>
      </c>
      <c r="Q39" s="3">
        <v>14.575640093904401</v>
      </c>
      <c r="R39" s="3">
        <v>16.172107478883401</v>
      </c>
      <c r="S39" s="3">
        <v>9.7863852561180291</v>
      </c>
      <c r="T39" s="3">
        <v>13.2291197215184</v>
      </c>
      <c r="U39" s="3">
        <v>15.804838601689699</v>
      </c>
      <c r="V39" s="3">
        <v>15.0869857290888</v>
      </c>
    </row>
    <row r="40" spans="1:22" x14ac:dyDescent="0.35">
      <c r="A40" s="2">
        <v>42881</v>
      </c>
      <c r="B40" s="3">
        <v>14.9779547826853</v>
      </c>
      <c r="C40" s="3">
        <v>17.371699110611999</v>
      </c>
      <c r="D40" s="3">
        <v>17.349585260501001</v>
      </c>
      <c r="E40" s="3">
        <v>18.095729166263801</v>
      </c>
      <c r="F40" s="3">
        <v>14.9255895856965</v>
      </c>
      <c r="G40" s="3">
        <v>15.104633434204599</v>
      </c>
      <c r="H40" s="3">
        <v>17.280176071096999</v>
      </c>
      <c r="I40" s="3">
        <v>14.395889506496401</v>
      </c>
      <c r="J40" s="3">
        <v>20.4721140362862</v>
      </c>
      <c r="K40" s="3">
        <v>11.171342552573099</v>
      </c>
      <c r="L40" s="3">
        <v>15.6855970432541</v>
      </c>
      <c r="M40" s="3">
        <v>18.3253608815739</v>
      </c>
      <c r="N40" s="3">
        <v>15.284598456179401</v>
      </c>
      <c r="O40" s="3">
        <v>20.494331417032601</v>
      </c>
      <c r="P40" s="3">
        <v>14.1322371378795</v>
      </c>
      <c r="Q40" s="3">
        <v>14.636455883732999</v>
      </c>
      <c r="R40" s="3">
        <v>16.069207703432401</v>
      </c>
      <c r="S40" s="3">
        <v>9.7381788539202301</v>
      </c>
      <c r="T40" s="3">
        <v>13.075858491855</v>
      </c>
      <c r="U40" s="3">
        <v>15.735853188947001</v>
      </c>
      <c r="V40" s="3">
        <v>15.019925972555701</v>
      </c>
    </row>
    <row r="41" spans="1:22" x14ac:dyDescent="0.35">
      <c r="A41" s="2">
        <v>42914</v>
      </c>
      <c r="B41" s="3">
        <v>15.3108839469497</v>
      </c>
      <c r="C41" s="3">
        <v>17.273727462304301</v>
      </c>
      <c r="D41" s="3">
        <v>17.3733007486322</v>
      </c>
      <c r="E41" s="3">
        <v>18.0463212396294</v>
      </c>
      <c r="F41" s="3">
        <v>14.632309358342001</v>
      </c>
      <c r="G41" s="3">
        <v>14.748741846127301</v>
      </c>
      <c r="H41" s="3">
        <v>17.2072628755908</v>
      </c>
      <c r="I41" s="3">
        <v>14.6060887630947</v>
      </c>
      <c r="J41" s="3">
        <v>19.902152448024701</v>
      </c>
      <c r="K41" s="3">
        <v>10.9844344910577</v>
      </c>
      <c r="L41" s="3">
        <v>15.0210589374538</v>
      </c>
      <c r="M41" s="3">
        <v>17.660545595051499</v>
      </c>
      <c r="N41" s="3">
        <v>15.1398212357877</v>
      </c>
      <c r="O41" s="3">
        <v>20.1637322591803</v>
      </c>
      <c r="P41" s="3">
        <v>14.099677223996601</v>
      </c>
      <c r="Q41" s="3">
        <v>13.980384800166901</v>
      </c>
      <c r="R41" s="3">
        <v>16.029119456560501</v>
      </c>
      <c r="S41" s="3">
        <v>9.7284475373235999</v>
      </c>
      <c r="T41" s="3">
        <v>12.7664549300696</v>
      </c>
      <c r="U41" s="3">
        <v>16.385027572154002</v>
      </c>
      <c r="V41" s="3">
        <v>15.5790701020158</v>
      </c>
    </row>
    <row r="42" spans="1:22" x14ac:dyDescent="0.35">
      <c r="A42" s="2">
        <v>42944</v>
      </c>
      <c r="B42" s="3">
        <v>15.3481773813389</v>
      </c>
      <c r="C42" s="3">
        <v>18.211576076952198</v>
      </c>
      <c r="D42" s="3">
        <v>17.309627160897001</v>
      </c>
      <c r="E42" s="3">
        <v>17.917213236950399</v>
      </c>
      <c r="F42" s="3">
        <v>14.3840509159785</v>
      </c>
      <c r="G42" s="3">
        <v>15.1029122269106</v>
      </c>
      <c r="H42" s="3">
        <v>17.2557693757139</v>
      </c>
      <c r="I42" s="3">
        <v>14.7073710630067</v>
      </c>
      <c r="J42" s="3">
        <v>20.157516273977802</v>
      </c>
      <c r="K42" s="3">
        <v>10.7428069272956</v>
      </c>
      <c r="L42" s="3">
        <v>14.9628296153831</v>
      </c>
      <c r="M42" s="3">
        <v>18.072708870007698</v>
      </c>
      <c r="N42" s="3">
        <v>15.2522592072383</v>
      </c>
      <c r="O42" s="3">
        <v>20.859920772902299</v>
      </c>
      <c r="P42" s="3">
        <v>14.5158439621705</v>
      </c>
      <c r="Q42" s="3">
        <v>14.2580045789056</v>
      </c>
      <c r="R42" s="3">
        <v>15.9958999931661</v>
      </c>
      <c r="S42" s="3">
        <v>9.7873659056802609</v>
      </c>
      <c r="T42" s="3">
        <v>13.0831216041984</v>
      </c>
      <c r="U42" s="3">
        <v>16.037509854639801</v>
      </c>
      <c r="V42" s="3">
        <v>15.3154527771025</v>
      </c>
    </row>
    <row r="43" spans="1:22" x14ac:dyDescent="0.35">
      <c r="A43" s="2">
        <v>42975</v>
      </c>
      <c r="B43" s="3">
        <v>15.5714590105099</v>
      </c>
      <c r="C43" s="3">
        <v>19.4540022226223</v>
      </c>
      <c r="D43" s="3">
        <v>17.407727907259499</v>
      </c>
      <c r="E43" s="3">
        <v>18.254302112624298</v>
      </c>
      <c r="F43" s="3">
        <v>14.6176290709085</v>
      </c>
      <c r="G43" s="3">
        <v>15.001206551185801</v>
      </c>
      <c r="H43" s="3">
        <v>17.397789837937399</v>
      </c>
      <c r="I43" s="3">
        <v>14.773928967583601</v>
      </c>
      <c r="J43" s="3">
        <v>19.588420329114498</v>
      </c>
      <c r="K43" s="3">
        <v>10.421220286975201</v>
      </c>
      <c r="L43" s="3">
        <v>15.472700114423301</v>
      </c>
      <c r="M43" s="3">
        <v>18.320796560074399</v>
      </c>
      <c r="N43" s="3">
        <v>15.4559356355681</v>
      </c>
      <c r="O43" s="3">
        <v>20.916524707706301</v>
      </c>
      <c r="P43" s="3">
        <v>14.5976449862302</v>
      </c>
      <c r="Q43" s="3">
        <v>13.732047975788101</v>
      </c>
      <c r="R43" s="3">
        <v>16.2098303576322</v>
      </c>
      <c r="S43" s="3">
        <v>9.6332992438827691</v>
      </c>
      <c r="T43" s="3">
        <v>12.615001607201</v>
      </c>
      <c r="U43" s="3">
        <v>17.0944018431552</v>
      </c>
      <c r="V43" s="3">
        <v>15.127750544574001</v>
      </c>
    </row>
    <row r="44" spans="1:22" x14ac:dyDescent="0.35">
      <c r="A44" s="2">
        <v>43006</v>
      </c>
      <c r="B44" s="3">
        <v>15.6188708174064</v>
      </c>
      <c r="C44" s="3">
        <v>20.328237597570201</v>
      </c>
      <c r="D44" s="3">
        <v>17.079714846288301</v>
      </c>
      <c r="E44" s="3">
        <v>18.6815657316425</v>
      </c>
      <c r="F44" s="3">
        <v>13.5169707858098</v>
      </c>
      <c r="G44" s="3">
        <v>16.531998750833299</v>
      </c>
      <c r="H44" s="3">
        <v>17.383944807867199</v>
      </c>
      <c r="I44" s="3">
        <v>14.2383660344235</v>
      </c>
      <c r="J44" s="3">
        <v>19.0066513596948</v>
      </c>
      <c r="K44" s="3">
        <v>10.3425741199464</v>
      </c>
      <c r="L44" s="3">
        <v>15.3860176510732</v>
      </c>
      <c r="M44" s="3">
        <v>17.283819347403199</v>
      </c>
      <c r="N44" s="3">
        <v>14.423184234846399</v>
      </c>
      <c r="O44" s="3">
        <v>20.658402016934101</v>
      </c>
      <c r="P44" s="3">
        <v>14.7017753556119</v>
      </c>
      <c r="Q44" s="3">
        <v>12.7075738902599</v>
      </c>
      <c r="R44" s="3">
        <v>16.512936318699399</v>
      </c>
      <c r="S44" s="3">
        <v>9.0375254000144007</v>
      </c>
      <c r="T44" s="3">
        <v>12.0670944195611</v>
      </c>
      <c r="U44" s="3">
        <v>17.748828793018699</v>
      </c>
      <c r="V44" s="3">
        <v>14.9119488537997</v>
      </c>
    </row>
    <row r="45" spans="1:22" x14ac:dyDescent="0.35">
      <c r="A45" s="2">
        <v>43035</v>
      </c>
      <c r="B45" s="3">
        <v>16.1329540343588</v>
      </c>
      <c r="C45" s="3">
        <v>18.268455703933199</v>
      </c>
      <c r="D45" s="3">
        <v>17.114816442805498</v>
      </c>
      <c r="E45" s="3">
        <v>19.295433312291198</v>
      </c>
      <c r="F45" s="3">
        <v>13.295229670985499</v>
      </c>
      <c r="G45" s="3">
        <v>16.4147797469859</v>
      </c>
      <c r="H45" s="3">
        <v>17.4358467201553</v>
      </c>
      <c r="I45" s="3">
        <v>14.709064315590799</v>
      </c>
      <c r="J45" s="3">
        <v>18.260146133860701</v>
      </c>
      <c r="K45" s="3">
        <v>10.583388395173801</v>
      </c>
      <c r="L45" s="3">
        <v>15.250868143520499</v>
      </c>
      <c r="M45" s="3">
        <v>18.097277143384598</v>
      </c>
      <c r="N45" s="3">
        <v>16.4595666556644</v>
      </c>
      <c r="O45" s="3">
        <v>21.612262350454301</v>
      </c>
      <c r="P45" s="3">
        <v>15.0051414203602</v>
      </c>
      <c r="Q45" s="3">
        <v>12.757115158472001</v>
      </c>
      <c r="R45" s="3">
        <v>16.861806983144898</v>
      </c>
      <c r="S45" s="3">
        <v>9.1167433717725892</v>
      </c>
      <c r="T45" s="3">
        <v>12.407733517671501</v>
      </c>
      <c r="U45" s="3">
        <v>18.316123723496599</v>
      </c>
      <c r="V45" s="3">
        <v>14.3053914238132</v>
      </c>
    </row>
    <row r="46" spans="1:22" x14ac:dyDescent="0.35">
      <c r="A46" s="2">
        <v>43067</v>
      </c>
      <c r="B46" s="3">
        <v>16.165638768235301</v>
      </c>
      <c r="C46" s="3">
        <v>16.403096225152201</v>
      </c>
      <c r="D46" s="3">
        <v>17.368304021633602</v>
      </c>
      <c r="E46" s="3">
        <v>19.095678778488601</v>
      </c>
      <c r="F46" s="3">
        <v>12.7480205560248</v>
      </c>
      <c r="G46" s="3">
        <v>16.877576003978401</v>
      </c>
      <c r="H46" s="3">
        <v>17.2631642703209</v>
      </c>
      <c r="I46" s="3">
        <v>14.741251825766099</v>
      </c>
      <c r="J46" s="3">
        <v>16.839159918848999</v>
      </c>
      <c r="K46" s="3">
        <v>10.277201890520899</v>
      </c>
      <c r="L46" s="3">
        <v>14.769927804317501</v>
      </c>
      <c r="M46" s="3">
        <v>19.133428072808702</v>
      </c>
      <c r="N46" s="3">
        <v>16.960000583039101</v>
      </c>
      <c r="O46" s="3">
        <v>21.9831500028588</v>
      </c>
      <c r="P46" s="3">
        <v>15.5927901443915</v>
      </c>
      <c r="Q46" s="3">
        <v>12.1400723153993</v>
      </c>
      <c r="R46" s="3">
        <v>17.1087152676862</v>
      </c>
      <c r="S46" s="3">
        <v>8.4090817878758202</v>
      </c>
      <c r="T46" s="3">
        <v>11.340269555488099</v>
      </c>
      <c r="U46" s="3">
        <v>20.337893087840101</v>
      </c>
      <c r="V46" s="3">
        <v>14.2544233854167</v>
      </c>
    </row>
    <row r="47" spans="1:22" x14ac:dyDescent="0.35">
      <c r="A47" s="2">
        <v>43097</v>
      </c>
      <c r="B47" s="3">
        <v>15.846557293296501</v>
      </c>
      <c r="C47" s="3">
        <v>18.005685861002</v>
      </c>
      <c r="D47" s="3">
        <v>17.835934726998101</v>
      </c>
      <c r="E47" s="3">
        <v>19.801275039753101</v>
      </c>
      <c r="F47" s="3">
        <v>12.4645830933529</v>
      </c>
      <c r="G47" s="3">
        <v>17.0543434668377</v>
      </c>
      <c r="H47" s="3">
        <v>18.220380160574699</v>
      </c>
      <c r="I47" s="3">
        <v>14.538035566428601</v>
      </c>
      <c r="J47" s="3">
        <v>17.011943286475301</v>
      </c>
      <c r="K47" s="3">
        <v>10.099670635088501</v>
      </c>
      <c r="L47" s="3">
        <v>14.9361223129035</v>
      </c>
      <c r="M47" s="3">
        <v>18.672722688934702</v>
      </c>
      <c r="N47" s="3">
        <v>20.331644104906399</v>
      </c>
      <c r="O47" s="3">
        <v>22.518421964540401</v>
      </c>
      <c r="P47" s="3">
        <v>15.3404334423401</v>
      </c>
      <c r="Q47" s="3">
        <v>13.3602085500937</v>
      </c>
      <c r="R47" s="3">
        <v>17.848212118314301</v>
      </c>
      <c r="S47" s="3">
        <v>9.0074608627318309</v>
      </c>
      <c r="T47" s="3">
        <v>11.748220356253301</v>
      </c>
      <c r="U47" s="3">
        <v>22.805005929524299</v>
      </c>
      <c r="V47" s="3">
        <v>14.370083630953101</v>
      </c>
    </row>
    <row r="48" spans="1:22" x14ac:dyDescent="0.35">
      <c r="A48" s="2">
        <v>43126</v>
      </c>
      <c r="B48" s="3">
        <v>16.925488826302999</v>
      </c>
      <c r="C48" s="3">
        <v>18.4814348093965</v>
      </c>
      <c r="D48" s="3">
        <v>18.7019782788052</v>
      </c>
      <c r="E48" s="3">
        <v>20.5396055443953</v>
      </c>
      <c r="F48" s="3">
        <v>13.302754423869899</v>
      </c>
      <c r="G48" s="3">
        <v>18.249596749842699</v>
      </c>
      <c r="H48" s="3">
        <v>18.854366810601</v>
      </c>
      <c r="I48" s="3">
        <v>15.068916773148</v>
      </c>
      <c r="J48" s="3">
        <v>17.789156898089001</v>
      </c>
      <c r="K48" s="3">
        <v>10.7813386762906</v>
      </c>
      <c r="L48" s="3">
        <v>16.516434231311599</v>
      </c>
      <c r="M48" s="3">
        <v>19.3379460118874</v>
      </c>
      <c r="N48" s="3">
        <v>22.846749129130998</v>
      </c>
      <c r="O48" s="3">
        <v>23.344052299489199</v>
      </c>
      <c r="P48" s="3">
        <v>16.868817720090501</v>
      </c>
      <c r="Q48" s="3">
        <v>13.919500145713201</v>
      </c>
      <c r="R48" s="3">
        <v>18.547400876784799</v>
      </c>
      <c r="S48" s="3">
        <v>9.36471102211374</v>
      </c>
      <c r="T48" s="3">
        <v>12.368661784205401</v>
      </c>
      <c r="U48" s="3">
        <v>26.137956017953499</v>
      </c>
      <c r="V48" s="3">
        <v>15.147476646014599</v>
      </c>
    </row>
    <row r="49" spans="1:22" x14ac:dyDescent="0.35">
      <c r="A49" s="2">
        <v>43159</v>
      </c>
      <c r="B49" s="3">
        <v>15.3223457028861</v>
      </c>
      <c r="C49" s="3">
        <v>17.5551648134219</v>
      </c>
      <c r="D49" s="3">
        <v>17.683224549440901</v>
      </c>
      <c r="E49" s="3">
        <v>19.403108620690201</v>
      </c>
      <c r="F49" s="3">
        <v>11.7666170547398</v>
      </c>
      <c r="G49" s="3">
        <v>19.8720432327877</v>
      </c>
      <c r="H49" s="3">
        <v>18.6001895224991</v>
      </c>
      <c r="I49" s="3">
        <v>14.4670932570349</v>
      </c>
      <c r="J49" s="3">
        <v>17.9727025626927</v>
      </c>
      <c r="K49" s="3">
        <v>10.5686269854027</v>
      </c>
      <c r="L49" s="3">
        <v>16.6295583770173</v>
      </c>
      <c r="M49" s="3">
        <v>18.124242612638501</v>
      </c>
      <c r="N49" s="3">
        <v>23.9417061514241</v>
      </c>
      <c r="O49" s="3">
        <v>21.755450666534301</v>
      </c>
      <c r="P49" s="3">
        <v>15.3586950861764</v>
      </c>
      <c r="Q49" s="3">
        <v>12.837489123309</v>
      </c>
      <c r="R49" s="3">
        <v>17.849127828806701</v>
      </c>
      <c r="S49" s="3">
        <v>9.2387180963831792</v>
      </c>
      <c r="T49" s="3">
        <v>12.392970597408</v>
      </c>
      <c r="U49" s="3">
        <v>24.634984074486901</v>
      </c>
      <c r="V49" s="3">
        <v>15.027850694600399</v>
      </c>
    </row>
    <row r="50" spans="1:22" x14ac:dyDescent="0.35">
      <c r="A50" s="2">
        <v>43187</v>
      </c>
      <c r="B50" s="3">
        <v>15.0119127851075</v>
      </c>
      <c r="C50" s="3">
        <v>17.203866109509899</v>
      </c>
      <c r="D50" s="3">
        <v>17.253356861082899</v>
      </c>
      <c r="E50" s="3">
        <v>19.009256148345202</v>
      </c>
      <c r="F50" s="3">
        <v>11.601561625899199</v>
      </c>
      <c r="G50" s="3">
        <v>19.287492993238601</v>
      </c>
      <c r="H50" s="3">
        <v>18.4014160226562</v>
      </c>
      <c r="I50" s="3">
        <v>14.4123958900222</v>
      </c>
      <c r="J50" s="3">
        <v>17.670606679793899</v>
      </c>
      <c r="K50" s="3">
        <v>10.416582385902499</v>
      </c>
      <c r="L50" s="3">
        <v>16.131765296633599</v>
      </c>
      <c r="M50" s="3">
        <v>17.892221352724999</v>
      </c>
      <c r="N50" s="3">
        <v>23.035383345618399</v>
      </c>
      <c r="O50" s="3">
        <v>21.3751509123849</v>
      </c>
      <c r="P50" s="3">
        <v>15.0277926838175</v>
      </c>
      <c r="Q50" s="3">
        <v>12.6753322013892</v>
      </c>
      <c r="R50" s="3">
        <v>17.489875196936101</v>
      </c>
      <c r="S50" s="3">
        <v>9.0370283295342606</v>
      </c>
      <c r="T50" s="3">
        <v>12.233891897943501</v>
      </c>
      <c r="U50" s="3">
        <v>24.600118092585301</v>
      </c>
      <c r="V50" s="3">
        <v>15.2703840722411</v>
      </c>
    </row>
    <row r="51" spans="1:22" x14ac:dyDescent="0.35">
      <c r="A51" s="2">
        <v>43217</v>
      </c>
      <c r="B51" s="3">
        <v>14.531500773172599</v>
      </c>
      <c r="C51" s="3">
        <v>17.040325779196401</v>
      </c>
      <c r="D51" s="3">
        <v>16.841007921424399</v>
      </c>
      <c r="E51" s="3">
        <v>18.6217908435349</v>
      </c>
      <c r="F51" s="3">
        <v>11.7525792096933</v>
      </c>
      <c r="G51" s="3">
        <v>18.8975833862917</v>
      </c>
      <c r="H51" s="3">
        <v>18.2570138601168</v>
      </c>
      <c r="I51" s="3">
        <v>14.2299462024361</v>
      </c>
      <c r="J51" s="3">
        <v>17.685408539036299</v>
      </c>
      <c r="K51" s="3">
        <v>10.326079941509599</v>
      </c>
      <c r="L51" s="3">
        <v>15.957262256719201</v>
      </c>
      <c r="M51" s="3">
        <v>17.741985273704898</v>
      </c>
      <c r="N51" s="3">
        <v>22.7652612580309</v>
      </c>
      <c r="O51" s="3">
        <v>21.4975378262227</v>
      </c>
      <c r="P51" s="3">
        <v>14.7963221647615</v>
      </c>
      <c r="Q51" s="3">
        <v>12.734197887269101</v>
      </c>
      <c r="R51" s="3">
        <v>17.282319332946798</v>
      </c>
      <c r="S51" s="3">
        <v>8.7793619205674709</v>
      </c>
      <c r="T51" s="3">
        <v>12.392468202873999</v>
      </c>
      <c r="U51" s="3">
        <v>24.049807681972101</v>
      </c>
      <c r="V51" s="3">
        <v>15.394316332011501</v>
      </c>
    </row>
    <row r="52" spans="1:22" x14ac:dyDescent="0.35">
      <c r="A52" s="2">
        <v>43245</v>
      </c>
      <c r="B52" s="3">
        <v>14.328195609898099</v>
      </c>
      <c r="C52" s="3">
        <v>16.4128327091633</v>
      </c>
      <c r="D52" s="3">
        <v>16.5930500805542</v>
      </c>
      <c r="E52" s="3">
        <v>18.532147157025399</v>
      </c>
      <c r="F52" s="3">
        <v>11.613684332248001</v>
      </c>
      <c r="G52" s="3">
        <v>18.294896251419502</v>
      </c>
      <c r="H52" s="3">
        <v>17.983262041914799</v>
      </c>
      <c r="I52" s="3">
        <v>14.298480123081299</v>
      </c>
      <c r="J52" s="3">
        <v>17.1097423439392</v>
      </c>
      <c r="K52" s="3">
        <v>10.160814180817701</v>
      </c>
      <c r="L52" s="3">
        <v>15.1241945783815</v>
      </c>
      <c r="M52" s="3">
        <v>17.3741200297289</v>
      </c>
      <c r="N52" s="3">
        <v>21.8233594980342</v>
      </c>
      <c r="O52" s="3">
        <v>21.172400330082102</v>
      </c>
      <c r="P52" s="3">
        <v>14.7555125996273</v>
      </c>
      <c r="Q52" s="3">
        <v>12.6138067239756</v>
      </c>
      <c r="R52" s="3">
        <v>17.114629123261601</v>
      </c>
      <c r="S52" s="3">
        <v>8.5013645999820504</v>
      </c>
      <c r="T52" s="3">
        <v>11.868959630775301</v>
      </c>
      <c r="U52" s="3">
        <v>23.5460213678058</v>
      </c>
      <c r="V52" s="3">
        <v>15.3298005786191</v>
      </c>
    </row>
    <row r="53" spans="1:22" x14ac:dyDescent="0.35">
      <c r="A53" s="2">
        <v>43279</v>
      </c>
      <c r="B53" s="3">
        <v>13.5286571923005</v>
      </c>
      <c r="C53" s="3">
        <v>15.3972601155156</v>
      </c>
      <c r="D53" s="3">
        <v>15.558889070903399</v>
      </c>
      <c r="E53" s="3">
        <v>17.6921062750808</v>
      </c>
      <c r="F53" s="3">
        <v>11.2089826030873</v>
      </c>
      <c r="G53" s="3">
        <v>17.6816393978118</v>
      </c>
      <c r="H53" s="3">
        <v>17.4140162500433</v>
      </c>
      <c r="I53" s="3">
        <v>14.011380140488001</v>
      </c>
      <c r="J53" s="3">
        <v>17.247905131615699</v>
      </c>
      <c r="K53" s="3">
        <v>9.7625819443099502</v>
      </c>
      <c r="L53" s="3">
        <v>14.213357931807099</v>
      </c>
      <c r="M53" s="3">
        <v>16.7370151327668</v>
      </c>
      <c r="N53" s="3">
        <v>21.593000093457899</v>
      </c>
      <c r="O53" s="3">
        <v>20.9768074860031</v>
      </c>
      <c r="P53" s="3">
        <v>14.164490538366699</v>
      </c>
      <c r="Q53" s="3">
        <v>12.4668969430278</v>
      </c>
      <c r="R53" s="3">
        <v>16.3066695082587</v>
      </c>
      <c r="S53" s="3">
        <v>8.0923600964392808</v>
      </c>
      <c r="T53" s="3">
        <v>11.9606659281086</v>
      </c>
      <c r="U53" s="3">
        <v>22.0276738558175</v>
      </c>
      <c r="V53" s="3">
        <v>15.529996612857101</v>
      </c>
    </row>
    <row r="54" spans="1:22" x14ac:dyDescent="0.35">
      <c r="A54" s="2">
        <v>43308</v>
      </c>
      <c r="B54" s="3">
        <v>13.277727502068901</v>
      </c>
      <c r="C54" s="3">
        <v>15.4964928862926</v>
      </c>
      <c r="D54" s="3">
        <v>15.8350863552158</v>
      </c>
      <c r="E54" s="3">
        <v>17.998098336521501</v>
      </c>
      <c r="F54" s="3">
        <v>11.6556835888529</v>
      </c>
      <c r="G54" s="3">
        <v>17.684889402024101</v>
      </c>
      <c r="H54" s="3">
        <v>17.795742240542001</v>
      </c>
      <c r="I54" s="3">
        <v>14.2697681014383</v>
      </c>
      <c r="J54" s="3">
        <v>17.576718187651199</v>
      </c>
      <c r="K54" s="3">
        <v>9.6073614907876195</v>
      </c>
      <c r="L54" s="3">
        <v>14.3508043521157</v>
      </c>
      <c r="M54" s="3">
        <v>16.721314347958302</v>
      </c>
      <c r="N54" s="3">
        <v>21.092395679309</v>
      </c>
      <c r="O54" s="3">
        <v>21.6025540235111</v>
      </c>
      <c r="P54" s="3">
        <v>14.2124925849429</v>
      </c>
      <c r="Q54" s="3">
        <v>12.744871714301301</v>
      </c>
      <c r="R54" s="3">
        <v>16.595826515179098</v>
      </c>
      <c r="S54" s="3">
        <v>7.82650656715479</v>
      </c>
      <c r="T54" s="3">
        <v>12.2811455725914</v>
      </c>
      <c r="U54" s="3">
        <v>21.837660152863599</v>
      </c>
      <c r="V54" s="3">
        <v>15.4644931290469</v>
      </c>
    </row>
    <row r="55" spans="1:22" x14ac:dyDescent="0.35">
      <c r="A55" s="2">
        <v>43340</v>
      </c>
      <c r="B55" s="3">
        <v>12.634401659470299</v>
      </c>
      <c r="C55" s="3">
        <v>15.4196345363447</v>
      </c>
      <c r="D55" s="3">
        <v>16.025050468154401</v>
      </c>
      <c r="E55" s="3">
        <v>17.765904270770299</v>
      </c>
      <c r="F55" s="3">
        <v>12.036411735999801</v>
      </c>
      <c r="G55" s="3">
        <v>17.2156993235714</v>
      </c>
      <c r="H55" s="3">
        <v>18.016702107685798</v>
      </c>
      <c r="I55" s="3">
        <v>14.1533005248713</v>
      </c>
      <c r="J55" s="3">
        <v>17.410982479068501</v>
      </c>
      <c r="K55" s="3">
        <v>9.4540994209594906</v>
      </c>
      <c r="L55" s="3">
        <v>13.6466492051222</v>
      </c>
      <c r="M55" s="3">
        <v>16.9622540819426</v>
      </c>
      <c r="N55" s="3">
        <v>21.324236424043502</v>
      </c>
      <c r="O55" s="3">
        <v>22.529778809048398</v>
      </c>
      <c r="P55" s="3">
        <v>13.7272680190312</v>
      </c>
      <c r="Q55" s="3">
        <v>13.216852001383</v>
      </c>
      <c r="R55" s="3">
        <v>16.469733730759501</v>
      </c>
      <c r="S55" s="3">
        <v>7.5281953147224101</v>
      </c>
      <c r="T55" s="3">
        <v>12.3970533960689</v>
      </c>
      <c r="U55" s="3">
        <v>22.0368664550777</v>
      </c>
      <c r="V55" s="3">
        <v>15.066476270967501</v>
      </c>
    </row>
    <row r="56" spans="1:22" x14ac:dyDescent="0.35">
      <c r="A56" s="2">
        <v>43371</v>
      </c>
      <c r="B56" s="3">
        <v>12.711953131908</v>
      </c>
      <c r="C56" s="3">
        <v>15.1373274331362</v>
      </c>
      <c r="D56" s="3">
        <v>15.558475521645301</v>
      </c>
      <c r="E56" s="3">
        <v>16.430712155312499</v>
      </c>
      <c r="F56" s="3">
        <v>11.6361409885646</v>
      </c>
      <c r="G56" s="3">
        <v>16.506451795422102</v>
      </c>
      <c r="H56" s="3">
        <v>17.657889627589899</v>
      </c>
      <c r="I56" s="3">
        <v>13.8577852483696</v>
      </c>
      <c r="J56" s="3">
        <v>17.1686873987436</v>
      </c>
      <c r="K56" s="3">
        <v>9.4088660482513298</v>
      </c>
      <c r="L56" s="3">
        <v>13.328493617475299</v>
      </c>
      <c r="M56" s="3">
        <v>15.605461082115401</v>
      </c>
      <c r="N56" s="3">
        <v>21.060886820827299</v>
      </c>
      <c r="O56" s="3">
        <v>21.334958077558401</v>
      </c>
      <c r="P56" s="3">
        <v>13.290238044238601</v>
      </c>
      <c r="Q56" s="3">
        <v>13.0867097731791</v>
      </c>
      <c r="R56" s="3">
        <v>16.4648715454525</v>
      </c>
      <c r="S56" s="3">
        <v>7.7274542569531501</v>
      </c>
      <c r="T56" s="3">
        <v>12.821002600261799</v>
      </c>
      <c r="U56" s="3">
        <v>21.3167639871284</v>
      </c>
      <c r="V56" s="3">
        <v>14.889714578674001</v>
      </c>
    </row>
    <row r="57" spans="1:22" x14ac:dyDescent="0.35">
      <c r="A57" s="2">
        <v>43399</v>
      </c>
      <c r="B57" s="3">
        <v>11.6819918574816</v>
      </c>
      <c r="C57" s="3">
        <v>16.973903888888</v>
      </c>
      <c r="D57" s="3">
        <v>14.875796760443301</v>
      </c>
      <c r="E57" s="3">
        <v>15.9933430241142</v>
      </c>
      <c r="F57" s="3">
        <v>10.8786838216904</v>
      </c>
      <c r="G57" s="3">
        <v>15.946292172008899</v>
      </c>
      <c r="H57" s="3">
        <v>16.5393516421241</v>
      </c>
      <c r="I57" s="3">
        <v>12.3007730093421</v>
      </c>
      <c r="J57" s="3">
        <v>16.1247505983259</v>
      </c>
      <c r="K57" s="3">
        <v>8.4236798411319</v>
      </c>
      <c r="L57" s="3">
        <v>13.864191205427501</v>
      </c>
      <c r="M57" s="3">
        <v>14.167864332665699</v>
      </c>
      <c r="N57" s="3">
        <v>19.035055219003699</v>
      </c>
      <c r="O57" s="3">
        <v>19.889507484003801</v>
      </c>
      <c r="P57" s="3">
        <v>11.888420176686701</v>
      </c>
      <c r="Q57" s="3">
        <v>13.662043066346</v>
      </c>
      <c r="R57" s="3">
        <v>15.410633823622</v>
      </c>
      <c r="S57" s="3">
        <v>7.0286917242774001</v>
      </c>
      <c r="T57" s="3">
        <v>12.4700105818805</v>
      </c>
      <c r="U57" s="3">
        <v>19.354253557573902</v>
      </c>
      <c r="V57" s="3">
        <v>15.017929814461199</v>
      </c>
    </row>
    <row r="58" spans="1:22" x14ac:dyDescent="0.35">
      <c r="A58" s="2">
        <v>43432</v>
      </c>
      <c r="B58" s="3">
        <v>11.3711635768673</v>
      </c>
      <c r="C58" s="3">
        <v>17.2621545526213</v>
      </c>
      <c r="D58" s="3">
        <v>15.4106334100924</v>
      </c>
      <c r="E58" s="3">
        <v>16.206766453228902</v>
      </c>
      <c r="F58" s="3">
        <v>11.5723520141587</v>
      </c>
      <c r="G58" s="3">
        <v>16.518221885794699</v>
      </c>
      <c r="H58" s="3">
        <v>16.6525493602539</v>
      </c>
      <c r="I58" s="3">
        <v>12.632835636371199</v>
      </c>
      <c r="J58" s="3">
        <v>14.5708577857332</v>
      </c>
      <c r="K58" s="3">
        <v>8.5103644958495508</v>
      </c>
      <c r="L58" s="3">
        <v>13.9201753442916</v>
      </c>
      <c r="M58" s="3">
        <v>14.8880219496859</v>
      </c>
      <c r="N58" s="3">
        <v>17.5237646879756</v>
      </c>
      <c r="O58" s="3">
        <v>21.3894816653122</v>
      </c>
      <c r="P58" s="3">
        <v>12.4068493418734</v>
      </c>
      <c r="Q58" s="3">
        <v>13.8972350236044</v>
      </c>
      <c r="R58" s="3">
        <v>15.161256943550701</v>
      </c>
      <c r="S58" s="3">
        <v>6.7884658764411903</v>
      </c>
      <c r="T58" s="3">
        <v>12.6724123958149</v>
      </c>
      <c r="U58" s="3">
        <v>19.624625036998399</v>
      </c>
      <c r="V58" s="3">
        <v>14.6418694292987</v>
      </c>
    </row>
    <row r="59" spans="1:22" x14ac:dyDescent="0.35">
      <c r="A59" s="2">
        <v>43462</v>
      </c>
      <c r="B59" s="3">
        <v>10.6764803649423</v>
      </c>
      <c r="C59" s="3">
        <v>16.284948379004799</v>
      </c>
      <c r="D59" s="3">
        <v>15.581822843918699</v>
      </c>
      <c r="E59" s="3">
        <v>16.809143300835899</v>
      </c>
      <c r="F59" s="3">
        <v>11.457907125835099</v>
      </c>
      <c r="G59" s="3">
        <v>17.071847119082101</v>
      </c>
      <c r="H59" s="3">
        <v>16.913262483731302</v>
      </c>
      <c r="I59" s="3">
        <v>12.5161595340857</v>
      </c>
      <c r="J59" s="3">
        <v>14.567223552966899</v>
      </c>
      <c r="K59" s="3">
        <v>8.1495815760323005</v>
      </c>
      <c r="L59" s="3">
        <v>13.696329573753999</v>
      </c>
      <c r="M59" s="3">
        <v>14.8520674819852</v>
      </c>
      <c r="N59" s="3">
        <v>14.3173511569643</v>
      </c>
      <c r="O59" s="3">
        <v>21.620945902716901</v>
      </c>
      <c r="P59" s="3">
        <v>11.382913927501299</v>
      </c>
      <c r="Q59" s="3">
        <v>14.0349055150163</v>
      </c>
      <c r="R59" s="3">
        <v>14.2800531873881</v>
      </c>
      <c r="S59" s="3">
        <v>6.5889502430612703</v>
      </c>
      <c r="T59" s="3">
        <v>11.887801097498</v>
      </c>
      <c r="U59" s="3">
        <v>17.551014356134601</v>
      </c>
      <c r="V59" s="3">
        <v>15.259094354756099</v>
      </c>
    </row>
    <row r="60" spans="1:22" x14ac:dyDescent="0.35">
      <c r="A60" s="2">
        <v>43493</v>
      </c>
      <c r="B60" s="3">
        <v>11.2723816373456</v>
      </c>
      <c r="C60" s="3">
        <v>17.799825625168101</v>
      </c>
      <c r="D60" s="3">
        <v>16.297039553321301</v>
      </c>
      <c r="E60" s="3">
        <v>17.677608327129199</v>
      </c>
      <c r="F60" s="3">
        <v>11.7402464270913</v>
      </c>
      <c r="G60" s="3">
        <v>18.402062733536901</v>
      </c>
      <c r="H60" s="3">
        <v>16.992862715751201</v>
      </c>
      <c r="I60" s="3">
        <v>13.260428602508799</v>
      </c>
      <c r="J60" s="3">
        <v>15.362178464212599</v>
      </c>
      <c r="K60" s="3">
        <v>9.2982006495629292</v>
      </c>
      <c r="L60" s="3">
        <v>14.840238224628299</v>
      </c>
      <c r="M60" s="3">
        <v>15.2436849332314</v>
      </c>
      <c r="N60" s="3">
        <v>17.4643564046542</v>
      </c>
      <c r="O60" s="3">
        <v>21.284657765097801</v>
      </c>
      <c r="P60" s="3">
        <v>12.2262048063414</v>
      </c>
      <c r="Q60" s="3">
        <v>14.6504421337632</v>
      </c>
      <c r="R60" s="3">
        <v>15.250904027128399</v>
      </c>
      <c r="S60" s="3">
        <v>7.3284552271027303</v>
      </c>
      <c r="T60" s="3">
        <v>12.2267291994917</v>
      </c>
      <c r="U60" s="3">
        <v>18.4573780061449</v>
      </c>
      <c r="V60" s="3">
        <v>17.324313231651502</v>
      </c>
    </row>
    <row r="61" spans="1:22" x14ac:dyDescent="0.35">
      <c r="A61" s="2">
        <v>43524</v>
      </c>
      <c r="B61" s="3">
        <v>12.6999924874264</v>
      </c>
      <c r="C61" s="3">
        <v>15.8233364971898</v>
      </c>
      <c r="D61" s="3">
        <v>15.903091853353599</v>
      </c>
      <c r="E61" s="3">
        <v>16.8003710385874</v>
      </c>
      <c r="F61" s="3">
        <v>11.5051836429408</v>
      </c>
      <c r="G61" s="3">
        <v>20.2207843788288</v>
      </c>
      <c r="H61" s="3">
        <v>17.107100488857</v>
      </c>
      <c r="I61" s="3">
        <v>14.0790637500466</v>
      </c>
      <c r="J61" s="3">
        <v>15.5558127306881</v>
      </c>
      <c r="K61" s="3">
        <v>9.9866346132813408</v>
      </c>
      <c r="L61" s="3">
        <v>14.8241255113211</v>
      </c>
      <c r="M61" s="3">
        <v>15.444779910838401</v>
      </c>
      <c r="N61" s="3">
        <v>18.786589289729601</v>
      </c>
      <c r="O61" s="3">
        <v>21.712392471377399</v>
      </c>
      <c r="P61" s="3">
        <v>12.826471188208901</v>
      </c>
      <c r="Q61" s="3">
        <v>13.6268375324807</v>
      </c>
      <c r="R61" s="3">
        <v>16.247065005323901</v>
      </c>
      <c r="S61" s="3">
        <v>7.4111780247555901</v>
      </c>
      <c r="T61" s="3">
        <v>12.7112629823351</v>
      </c>
      <c r="U61" s="3">
        <v>19.6958375052901</v>
      </c>
      <c r="V61" s="3">
        <v>17.215549997691699</v>
      </c>
    </row>
    <row r="62" spans="1:22" x14ac:dyDescent="0.35">
      <c r="A62" s="2">
        <v>43552</v>
      </c>
      <c r="B62" s="3">
        <v>12.612839322045099</v>
      </c>
      <c r="C62" s="3">
        <v>15.653637151339</v>
      </c>
      <c r="D62" s="3">
        <v>15.8662949730547</v>
      </c>
      <c r="E62" s="3">
        <v>16.751548651796899</v>
      </c>
      <c r="F62" s="3">
        <v>11.5712379659264</v>
      </c>
      <c r="G62" s="3">
        <v>19.852569807307599</v>
      </c>
      <c r="H62" s="3">
        <v>16.956267115312102</v>
      </c>
      <c r="I62" s="3">
        <v>14.2495637688173</v>
      </c>
      <c r="J62" s="3">
        <v>15.3659318081246</v>
      </c>
      <c r="K62" s="3">
        <v>10.122876860048899</v>
      </c>
      <c r="L62" s="3">
        <v>14.495279164058999</v>
      </c>
      <c r="M62" s="3">
        <v>15.1969127472941</v>
      </c>
      <c r="N62" s="3">
        <v>18.6084228624979</v>
      </c>
      <c r="O62" s="3">
        <v>21.673311781334998</v>
      </c>
      <c r="P62" s="3">
        <v>12.8021580413247</v>
      </c>
      <c r="Q62" s="3">
        <v>13.5605652295885</v>
      </c>
      <c r="R62" s="3">
        <v>16.132329912451901</v>
      </c>
      <c r="S62" s="3">
        <v>7.2669265612738201</v>
      </c>
      <c r="T62" s="3">
        <v>12.7097825635585</v>
      </c>
      <c r="U62" s="3">
        <v>19.559922852546801</v>
      </c>
      <c r="V62" s="3">
        <v>17.281693315961299</v>
      </c>
    </row>
    <row r="63" spans="1:22" x14ac:dyDescent="0.35">
      <c r="A63" s="2">
        <v>43581</v>
      </c>
      <c r="B63" s="3">
        <v>12.6955074390909</v>
      </c>
      <c r="C63" s="3">
        <v>15.667544094286001</v>
      </c>
      <c r="D63" s="3">
        <v>15.6667244479657</v>
      </c>
      <c r="E63" s="3">
        <v>16.712440437338699</v>
      </c>
      <c r="F63" s="3">
        <v>11.6983642408088</v>
      </c>
      <c r="G63" s="3">
        <v>19.130099088941201</v>
      </c>
      <c r="H63" s="3">
        <v>16.918584473431899</v>
      </c>
      <c r="I63" s="3">
        <v>14.535820895153</v>
      </c>
      <c r="J63" s="3">
        <v>15.4282521556137</v>
      </c>
      <c r="K63" s="3">
        <v>10.468460616199399</v>
      </c>
      <c r="L63" s="3">
        <v>14.184826764563701</v>
      </c>
      <c r="M63" s="3">
        <v>15.3412396660224</v>
      </c>
      <c r="N63" s="3">
        <v>18.456112657413101</v>
      </c>
      <c r="O63" s="3">
        <v>21.652434097539999</v>
      </c>
      <c r="P63" s="3">
        <v>12.897234774390499</v>
      </c>
      <c r="Q63" s="3">
        <v>13.7280494871224</v>
      </c>
      <c r="R63" s="3">
        <v>16.143818430681701</v>
      </c>
      <c r="S63" s="3">
        <v>7.2634116562837896</v>
      </c>
      <c r="T63" s="3">
        <v>12.9047207251744</v>
      </c>
      <c r="U63" s="3">
        <v>19.742326743713601</v>
      </c>
      <c r="V63" s="3">
        <v>17.5440933795795</v>
      </c>
    </row>
    <row r="64" spans="1:22" x14ac:dyDescent="0.35">
      <c r="A64" s="2">
        <v>43613</v>
      </c>
      <c r="B64" s="3">
        <v>12.3591804822043</v>
      </c>
      <c r="C64" s="3">
        <v>15.277016972553399</v>
      </c>
      <c r="D64" s="3">
        <v>15.1371113147848</v>
      </c>
      <c r="E64" s="3">
        <v>16.570525721088998</v>
      </c>
      <c r="F64" s="3">
        <v>11.337005193026799</v>
      </c>
      <c r="G64" s="3">
        <v>17.970584643993899</v>
      </c>
      <c r="H64" s="3">
        <v>16.8309385638203</v>
      </c>
      <c r="I64" s="3">
        <v>14.303693372023</v>
      </c>
      <c r="J64" s="3">
        <v>14.893629799242801</v>
      </c>
      <c r="K64" s="3">
        <v>10.4678243422207</v>
      </c>
      <c r="L64" s="3">
        <v>14.0885470124447</v>
      </c>
      <c r="M64" s="3">
        <v>14.6736547449347</v>
      </c>
      <c r="N64" s="3">
        <v>17.8581388037435</v>
      </c>
      <c r="O64" s="3">
        <v>21.6691855508979</v>
      </c>
      <c r="P64" s="3">
        <v>12.3088165523809</v>
      </c>
      <c r="Q64" s="3">
        <v>13.3638823035733</v>
      </c>
      <c r="R64" s="3">
        <v>15.9517693633763</v>
      </c>
      <c r="S64" s="3">
        <v>7.0633760675719497</v>
      </c>
      <c r="T64" s="3">
        <v>12.4788223191839</v>
      </c>
      <c r="U64" s="3">
        <v>19.477444126255001</v>
      </c>
      <c r="V64" s="3">
        <v>17.160179871237801</v>
      </c>
    </row>
    <row r="65" spans="1:22" x14ac:dyDescent="0.35">
      <c r="A65" s="2">
        <v>43644</v>
      </c>
      <c r="B65" s="3">
        <v>12.7251889377143</v>
      </c>
      <c r="C65" s="3">
        <v>16.063841208714798</v>
      </c>
      <c r="D65" s="3">
        <v>15.5980860176553</v>
      </c>
      <c r="E65" s="3">
        <v>16.703571297009098</v>
      </c>
      <c r="F65" s="3">
        <v>11.5965689358367</v>
      </c>
      <c r="G65" s="3">
        <v>17.7989961094551</v>
      </c>
      <c r="H65" s="3">
        <v>17.225936239087702</v>
      </c>
      <c r="I65" s="3">
        <v>14.808623104836901</v>
      </c>
      <c r="J65" s="3">
        <v>14.8819357821755</v>
      </c>
      <c r="K65" s="3">
        <v>11.067768779489001</v>
      </c>
      <c r="L65" s="3">
        <v>14.089353236832499</v>
      </c>
      <c r="M65" s="3">
        <v>15.010581588564699</v>
      </c>
      <c r="N65" s="3">
        <v>17.672993964141</v>
      </c>
      <c r="O65" s="3">
        <v>21.4025650111065</v>
      </c>
      <c r="P65" s="3">
        <v>12.6577677498922</v>
      </c>
      <c r="Q65" s="3">
        <v>13.7571151680127</v>
      </c>
      <c r="R65" s="3">
        <v>16.467914743924698</v>
      </c>
      <c r="S65" s="3">
        <v>7.4624245772056303</v>
      </c>
      <c r="T65" s="3">
        <v>13.1159233374885</v>
      </c>
      <c r="U65" s="3">
        <v>19.172859916659799</v>
      </c>
      <c r="V65" s="3">
        <v>17.3322711354025</v>
      </c>
    </row>
    <row r="66" spans="1:22" x14ac:dyDescent="0.35">
      <c r="A66" s="2">
        <v>43672</v>
      </c>
      <c r="B66" s="3">
        <v>12.687757791333199</v>
      </c>
      <c r="C66" s="3">
        <v>15.9139088237586</v>
      </c>
      <c r="D66" s="3">
        <v>15.9282498643369</v>
      </c>
      <c r="E66" s="3">
        <v>16.7803984344025</v>
      </c>
      <c r="F66" s="3">
        <v>11.4983474410654</v>
      </c>
      <c r="G66" s="3">
        <v>18.182923951293599</v>
      </c>
      <c r="H66" s="3">
        <v>17.117182765633601</v>
      </c>
      <c r="I66" s="3">
        <v>15.166603520593499</v>
      </c>
      <c r="J66" s="3">
        <v>14.5544984699431</v>
      </c>
      <c r="K66" s="3">
        <v>11.350532428515001</v>
      </c>
      <c r="L66" s="3">
        <v>14.4155283302049</v>
      </c>
      <c r="M66" s="3">
        <v>14.701260451965901</v>
      </c>
      <c r="N66" s="3">
        <v>18.194448477356101</v>
      </c>
      <c r="O66" s="3">
        <v>21.054723379475298</v>
      </c>
      <c r="P66" s="3">
        <v>12.708382880696201</v>
      </c>
      <c r="Q66" s="3">
        <v>13.9557287503065</v>
      </c>
      <c r="R66" s="3">
        <v>16.4750880889192</v>
      </c>
      <c r="S66" s="3">
        <v>7.7593736100885504</v>
      </c>
      <c r="T66" s="3">
        <v>13.3747665321392</v>
      </c>
      <c r="U66" s="3">
        <v>18.791722126460801</v>
      </c>
      <c r="V66" s="3">
        <v>17.490266071476199</v>
      </c>
    </row>
    <row r="67" spans="1:22" x14ac:dyDescent="0.35">
      <c r="A67" s="2">
        <v>43705</v>
      </c>
      <c r="B67" s="3">
        <v>12.6865407712272</v>
      </c>
      <c r="C67" s="3">
        <v>15.1743620922045</v>
      </c>
      <c r="D67" s="3">
        <v>15.905029801467901</v>
      </c>
      <c r="E67" s="3">
        <v>15.990899909350601</v>
      </c>
      <c r="F67" s="3">
        <v>10.699038330876601</v>
      </c>
      <c r="G67" s="3">
        <v>17.6272875960878</v>
      </c>
      <c r="H67" s="3">
        <v>16.7653324119164</v>
      </c>
      <c r="I67" s="3">
        <v>14.9191840898267</v>
      </c>
      <c r="J67" s="3">
        <v>14.4679000317152</v>
      </c>
      <c r="K67" s="3">
        <v>11.183600327667101</v>
      </c>
      <c r="L67" s="3">
        <v>13.913283810226</v>
      </c>
      <c r="M67" s="3">
        <v>13.851817067529799</v>
      </c>
      <c r="N67" s="3">
        <v>18.858157784665998</v>
      </c>
      <c r="O67" s="3">
        <v>21.150583001162499</v>
      </c>
      <c r="P67" s="3">
        <v>12.3067643133685</v>
      </c>
      <c r="Q67" s="3">
        <v>13.563331233774401</v>
      </c>
      <c r="R67" s="3">
        <v>16.3616980598986</v>
      </c>
      <c r="S67" s="3">
        <v>7.6411351346659098</v>
      </c>
      <c r="T67" s="3">
        <v>13.9570409837523</v>
      </c>
      <c r="U67" s="3">
        <v>17.291820117663399</v>
      </c>
      <c r="V67" s="3">
        <v>17.729914514419399</v>
      </c>
    </row>
    <row r="68" spans="1:22" x14ac:dyDescent="0.35">
      <c r="A68" s="2">
        <v>43735</v>
      </c>
      <c r="B68" s="3">
        <v>12.7850726227521</v>
      </c>
      <c r="C68" s="3">
        <v>16.9085276739855</v>
      </c>
      <c r="D68" s="3">
        <v>15.7823845767132</v>
      </c>
      <c r="E68" s="3">
        <v>15.2491959196088</v>
      </c>
      <c r="F68" s="3">
        <v>11.027056627559601</v>
      </c>
      <c r="G68" s="3">
        <v>17.3053811661662</v>
      </c>
      <c r="H68" s="3">
        <v>16.765289054845798</v>
      </c>
      <c r="I68" s="3">
        <v>15.562945059817901</v>
      </c>
      <c r="J68" s="3">
        <v>15.0217016335833</v>
      </c>
      <c r="K68" s="3">
        <v>11.9551424743371</v>
      </c>
      <c r="L68" s="3">
        <v>14.493518254276401</v>
      </c>
      <c r="M68" s="3">
        <v>13.620682714341401</v>
      </c>
      <c r="N68" s="3">
        <v>19.608518924634499</v>
      </c>
      <c r="O68" s="3">
        <v>21.474548336729999</v>
      </c>
      <c r="P68" s="3">
        <v>12.2395137702132</v>
      </c>
      <c r="Q68" s="3">
        <v>13.9224753194194</v>
      </c>
      <c r="R68" s="3">
        <v>16.497877808311099</v>
      </c>
      <c r="S68" s="3">
        <v>8.1357238755363408</v>
      </c>
      <c r="T68" s="3">
        <v>14.2755631336763</v>
      </c>
      <c r="U68" s="3">
        <v>17.207441633373602</v>
      </c>
      <c r="V68" s="3">
        <v>18.3105348829279</v>
      </c>
    </row>
    <row r="69" spans="1:22" x14ac:dyDescent="0.35">
      <c r="A69" s="2">
        <v>43766</v>
      </c>
      <c r="B69" s="3">
        <v>12.9441611254382</v>
      </c>
      <c r="C69" s="3">
        <v>16.414367338691001</v>
      </c>
      <c r="D69" s="3">
        <v>16.195069212796</v>
      </c>
      <c r="E69" s="3">
        <v>15.197828425207801</v>
      </c>
      <c r="F69" s="3">
        <v>11.0274551951684</v>
      </c>
      <c r="G69" s="3">
        <v>17.067914544554402</v>
      </c>
      <c r="H69" s="3">
        <v>16.587937646758501</v>
      </c>
      <c r="I69" s="3">
        <v>16.263503103469901</v>
      </c>
      <c r="J69" s="3">
        <v>15.4779062133649</v>
      </c>
      <c r="K69" s="3">
        <v>12.790367311091201</v>
      </c>
      <c r="L69" s="3">
        <v>15.661338101917501</v>
      </c>
      <c r="M69" s="3">
        <v>13.623788579143801</v>
      </c>
      <c r="N69" s="3">
        <v>15.731794634435399</v>
      </c>
      <c r="O69" s="3">
        <v>22.063903426396099</v>
      </c>
      <c r="P69" s="3">
        <v>12.529482765265501</v>
      </c>
      <c r="Q69" s="3">
        <v>14.0079722661917</v>
      </c>
      <c r="R69" s="3">
        <v>16.547377168281699</v>
      </c>
      <c r="S69" s="3">
        <v>7.9161536529504799</v>
      </c>
      <c r="T69" s="3">
        <v>14.381907924004601</v>
      </c>
      <c r="U69" s="3">
        <v>17.3296361216278</v>
      </c>
      <c r="V69" s="3">
        <v>18.148582207108198</v>
      </c>
    </row>
    <row r="70" spans="1:22" x14ac:dyDescent="0.35">
      <c r="A70" s="2">
        <v>43796</v>
      </c>
      <c r="B70" s="3">
        <v>13.665910969727401</v>
      </c>
      <c r="C70" s="3">
        <v>14.936566551861899</v>
      </c>
      <c r="D70" s="3">
        <v>16.120676136820698</v>
      </c>
      <c r="E70" s="3">
        <v>14.748905212281301</v>
      </c>
      <c r="F70" s="3">
        <v>10.9195700429048</v>
      </c>
      <c r="G70" s="3">
        <v>16.38559043807</v>
      </c>
      <c r="H70" s="3">
        <v>16.8769558871561</v>
      </c>
      <c r="I70" s="3">
        <v>16.697146297906901</v>
      </c>
      <c r="J70" s="3">
        <v>15.297563613090301</v>
      </c>
      <c r="K70" s="3">
        <v>13.6357417324081</v>
      </c>
      <c r="L70" s="3">
        <v>15.2368417841338</v>
      </c>
      <c r="M70" s="3">
        <v>14.239109601753301</v>
      </c>
      <c r="N70" s="3">
        <v>15.7108850553119</v>
      </c>
      <c r="O70" s="3">
        <v>23.107224917190901</v>
      </c>
      <c r="P70" s="3">
        <v>12.977626939635901</v>
      </c>
      <c r="Q70" s="3">
        <v>13.992998155699301</v>
      </c>
      <c r="R70" s="3">
        <v>17.150371047099298</v>
      </c>
      <c r="S70" s="3">
        <v>8.5156427995710793</v>
      </c>
      <c r="T70" s="3">
        <v>14.101805753866699</v>
      </c>
      <c r="U70" s="3">
        <v>17.6339620301917</v>
      </c>
      <c r="V70" s="3">
        <v>18.258339268035702</v>
      </c>
    </row>
    <row r="71" spans="1:22" x14ac:dyDescent="0.35">
      <c r="A71" s="2">
        <v>43826</v>
      </c>
      <c r="B71" s="3">
        <v>14.3933037076524</v>
      </c>
      <c r="C71" s="3">
        <v>15.470582690435901</v>
      </c>
      <c r="D71" s="3">
        <v>16.838815134220599</v>
      </c>
      <c r="E71" s="3">
        <v>15.0812160252338</v>
      </c>
      <c r="F71" s="3">
        <v>10.953794545124101</v>
      </c>
      <c r="G71" s="3">
        <v>17.819877159265701</v>
      </c>
      <c r="H71" s="3">
        <v>17.229850605630599</v>
      </c>
      <c r="I71" s="3">
        <v>17.6073495688692</v>
      </c>
      <c r="J71" s="3">
        <v>15.768843496451201</v>
      </c>
      <c r="K71" s="3">
        <v>14.584720738343799</v>
      </c>
      <c r="L71" s="3">
        <v>17.3311853746414</v>
      </c>
      <c r="M71" s="3">
        <v>14.676763979398601</v>
      </c>
      <c r="N71" s="3">
        <v>17.984382255184801</v>
      </c>
      <c r="O71" s="3">
        <v>23.517913134511598</v>
      </c>
      <c r="P71" s="3">
        <v>13.804309353986399</v>
      </c>
      <c r="Q71" s="3">
        <v>14.650394660510401</v>
      </c>
      <c r="R71" s="3">
        <v>17.015681607237099</v>
      </c>
      <c r="S71" s="3">
        <v>9.4042882473540406</v>
      </c>
      <c r="T71" s="3">
        <v>15.8997514932298</v>
      </c>
      <c r="U71" s="3">
        <v>17.138679336719001</v>
      </c>
      <c r="V71" s="3">
        <v>19.960207820869901</v>
      </c>
    </row>
    <row r="72" spans="1:22" x14ac:dyDescent="0.35">
      <c r="A72" s="2">
        <v>43858</v>
      </c>
      <c r="B72" s="3">
        <v>14.3774526283594</v>
      </c>
      <c r="C72" s="3">
        <v>14.839690263408899</v>
      </c>
      <c r="D72" s="3">
        <v>17.490004784923201</v>
      </c>
      <c r="E72" s="3">
        <v>14.349827351906001</v>
      </c>
      <c r="F72" s="3">
        <v>10.7320134335174</v>
      </c>
      <c r="G72" s="3">
        <v>16.387785817071201</v>
      </c>
      <c r="H72" s="3">
        <v>16.532286113770802</v>
      </c>
      <c r="I72" s="3">
        <v>17.618082978176101</v>
      </c>
      <c r="J72" s="3">
        <v>15.984719256567599</v>
      </c>
      <c r="K72" s="3">
        <v>14.457699237211701</v>
      </c>
      <c r="L72" s="3">
        <v>17.436208519597599</v>
      </c>
      <c r="M72" s="3">
        <v>13.7765893391765</v>
      </c>
      <c r="N72" s="3">
        <v>18.709205153796098</v>
      </c>
      <c r="O72" s="3">
        <v>23.168723268086602</v>
      </c>
      <c r="P72" s="3">
        <v>13.489551966961599</v>
      </c>
      <c r="Q72" s="3">
        <v>14.930470866017201</v>
      </c>
      <c r="R72" s="3">
        <v>16.450749717675698</v>
      </c>
      <c r="S72" s="3">
        <v>9.6296145020060102</v>
      </c>
      <c r="T72" s="3">
        <v>16.029064315527101</v>
      </c>
      <c r="U72" s="3">
        <v>16.341829945162001</v>
      </c>
      <c r="V72" s="3">
        <v>19.154422491250799</v>
      </c>
    </row>
    <row r="73" spans="1:22" x14ac:dyDescent="0.35">
      <c r="A73" s="2">
        <v>43889</v>
      </c>
      <c r="B73" s="3">
        <v>14.2871152203225</v>
      </c>
      <c r="C73" s="3">
        <v>15.6532976185478</v>
      </c>
      <c r="D73" s="3">
        <v>15.0712971023306</v>
      </c>
      <c r="E73" s="3">
        <v>12.9983819879661</v>
      </c>
      <c r="F73" s="3">
        <v>9.6636717053799295</v>
      </c>
      <c r="G73" s="3">
        <v>16.6371958205185</v>
      </c>
      <c r="H73" s="3">
        <v>16.406985512872101</v>
      </c>
      <c r="I73" s="3">
        <v>16.3576136671733</v>
      </c>
      <c r="J73" s="3">
        <v>15.1492676613424</v>
      </c>
      <c r="K73" s="3">
        <v>15.173826571661399</v>
      </c>
      <c r="L73" s="3">
        <v>17.0883613838629</v>
      </c>
      <c r="M73" s="3">
        <v>12.732928021352</v>
      </c>
      <c r="N73" s="3">
        <v>12.547373191912101</v>
      </c>
      <c r="O73" s="3">
        <v>21.259556379888899</v>
      </c>
      <c r="P73" s="3">
        <v>13.031476644049301</v>
      </c>
      <c r="Q73" s="3">
        <v>13.873538383743</v>
      </c>
      <c r="R73" s="3">
        <v>14.8807190311338</v>
      </c>
      <c r="S73" s="3">
        <v>8.4264340159547508</v>
      </c>
      <c r="T73" s="3">
        <v>14.7578317071443</v>
      </c>
      <c r="U73" s="3">
        <v>15.016014482603101</v>
      </c>
      <c r="V73" s="3">
        <v>17.583368602696002</v>
      </c>
    </row>
    <row r="74" spans="1:22" x14ac:dyDescent="0.35">
      <c r="A74" s="2">
        <v>43917</v>
      </c>
      <c r="B74" s="3">
        <v>14.0340859577272</v>
      </c>
      <c r="C74" s="3">
        <v>14.7815063966853</v>
      </c>
      <c r="D74" s="3">
        <v>14.349844496169499</v>
      </c>
      <c r="E74" s="3">
        <v>12.372911920342901</v>
      </c>
      <c r="F74" s="3">
        <v>9.4966822502424009</v>
      </c>
      <c r="G74" s="3">
        <v>15.611924783635599</v>
      </c>
      <c r="H74" s="3">
        <v>16.157059441931899</v>
      </c>
      <c r="I74" s="3">
        <v>15.977540037926101</v>
      </c>
      <c r="J74" s="3">
        <v>14.3903815340676</v>
      </c>
      <c r="K74" s="3">
        <v>14.531487143248601</v>
      </c>
      <c r="L74" s="3">
        <v>16.2104192638357</v>
      </c>
      <c r="M74" s="3">
        <v>11.9928743376874</v>
      </c>
      <c r="N74" s="3">
        <v>11.757227730154799</v>
      </c>
      <c r="O74" s="3">
        <v>20.148218766781302</v>
      </c>
      <c r="P74" s="3">
        <v>12.9154159019022</v>
      </c>
      <c r="Q74" s="3">
        <v>13.560877406265799</v>
      </c>
      <c r="R74" s="3">
        <v>14.525116778170201</v>
      </c>
      <c r="S74" s="3">
        <v>8.0345099034285994</v>
      </c>
      <c r="T74" s="3">
        <v>14.093976117207401</v>
      </c>
      <c r="U74" s="3">
        <v>14.4897037199034</v>
      </c>
      <c r="V74" s="3">
        <v>17.060103923184499</v>
      </c>
    </row>
    <row r="75" spans="1:22" x14ac:dyDescent="0.35">
      <c r="A75" s="2">
        <v>43949</v>
      </c>
      <c r="B75" s="3">
        <v>14.1956093720309</v>
      </c>
      <c r="C75" s="3">
        <v>15.064411244849699</v>
      </c>
      <c r="D75" s="3">
        <v>14.1074868534724</v>
      </c>
      <c r="E75" s="3">
        <v>12.770755155640099</v>
      </c>
      <c r="F75" s="3">
        <v>10.4645337337888</v>
      </c>
      <c r="G75" s="3">
        <v>16.166968959596701</v>
      </c>
      <c r="H75" s="3">
        <v>16.531032577662099</v>
      </c>
      <c r="I75" s="3">
        <v>16.291628590556499</v>
      </c>
      <c r="J75" s="3">
        <v>14.8729257257779</v>
      </c>
      <c r="K75" s="3">
        <v>14.8801696611318</v>
      </c>
      <c r="L75" s="3">
        <v>16.690341287584801</v>
      </c>
      <c r="M75" s="3">
        <v>12.4249079934959</v>
      </c>
      <c r="N75" s="3">
        <v>12.329723446130901</v>
      </c>
      <c r="O75" s="3">
        <v>20.754324101337598</v>
      </c>
      <c r="P75" s="3">
        <v>13.192111800307901</v>
      </c>
      <c r="Q75" s="3">
        <v>13.7846918126726</v>
      </c>
      <c r="R75" s="3">
        <v>15.5407224917896</v>
      </c>
      <c r="S75" s="3">
        <v>8.24199883347843</v>
      </c>
      <c r="T75" s="3">
        <v>15.8329295265985</v>
      </c>
      <c r="U75" s="3">
        <v>15.3271272054698</v>
      </c>
      <c r="V75" s="3">
        <v>17.979756312875601</v>
      </c>
    </row>
    <row r="76" spans="1:22" x14ac:dyDescent="0.35">
      <c r="A76" s="2">
        <v>43979</v>
      </c>
      <c r="B76" s="3">
        <v>14.2194061478235</v>
      </c>
      <c r="C76" s="3">
        <v>15.1892473032156</v>
      </c>
      <c r="D76" s="3">
        <v>15.3318967605961</v>
      </c>
      <c r="E76" s="3">
        <v>13.869291026183999</v>
      </c>
      <c r="F76" s="3">
        <v>11.649826786573</v>
      </c>
      <c r="G76" s="3">
        <v>18.531415363312</v>
      </c>
      <c r="H76" s="3">
        <v>17.899065223556899</v>
      </c>
      <c r="I76" s="3">
        <v>16.572142121549302</v>
      </c>
      <c r="J76" s="3">
        <v>16.4339957395459</v>
      </c>
      <c r="K76" s="3">
        <v>15.139762214481699</v>
      </c>
      <c r="L76" s="3">
        <v>18.780536235004298</v>
      </c>
      <c r="M76" s="3">
        <v>12.6641766198751</v>
      </c>
      <c r="N76" s="3">
        <v>12.753139701049999</v>
      </c>
      <c r="O76" s="3">
        <v>21.497385022316202</v>
      </c>
      <c r="P76" s="3">
        <v>13.1872979938718</v>
      </c>
      <c r="Q76" s="3">
        <v>14.3232603562204</v>
      </c>
      <c r="R76" s="3">
        <v>17.2923322684473</v>
      </c>
      <c r="S76" s="3">
        <v>9.1422346615558698</v>
      </c>
      <c r="T76" s="3">
        <v>16.6782865454229</v>
      </c>
      <c r="U76" s="3">
        <v>16.103244708310498</v>
      </c>
      <c r="V76" s="3">
        <v>18.735549874722999</v>
      </c>
    </row>
    <row r="77" spans="1:22" x14ac:dyDescent="0.35">
      <c r="A77" s="2">
        <v>44008</v>
      </c>
      <c r="B77" s="3">
        <v>14.906507258024799</v>
      </c>
      <c r="C77" s="3">
        <v>16.734048243671399</v>
      </c>
      <c r="D77" s="3">
        <v>16.6098900781029</v>
      </c>
      <c r="E77" s="3">
        <v>15.3502665078031</v>
      </c>
      <c r="F77" s="3">
        <v>11.820968430998899</v>
      </c>
      <c r="G77" s="3">
        <v>21.490590104787302</v>
      </c>
      <c r="H77" s="3">
        <v>18.579054103433101</v>
      </c>
      <c r="I77" s="3">
        <v>17.2140251103678</v>
      </c>
      <c r="J77" s="3">
        <v>17.8792617139183</v>
      </c>
      <c r="K77" s="3">
        <v>15.3558240756799</v>
      </c>
      <c r="L77" s="3">
        <v>20.168313270486699</v>
      </c>
      <c r="M77" s="3">
        <v>12.9355804711336</v>
      </c>
      <c r="N77" s="3">
        <v>15.0652271349334</v>
      </c>
      <c r="O77" s="3">
        <v>23.435840254567601</v>
      </c>
      <c r="P77" s="3">
        <v>14.1676693593484</v>
      </c>
      <c r="Q77" s="3">
        <v>14.9262853200982</v>
      </c>
      <c r="R77" s="3">
        <v>18.281105136684399</v>
      </c>
      <c r="S77" s="3">
        <v>9.8738837520170701</v>
      </c>
      <c r="T77" s="3">
        <v>17.813549162188401</v>
      </c>
      <c r="U77" s="3">
        <v>16.0273521022262</v>
      </c>
      <c r="V77" s="3">
        <v>19.199009348736801</v>
      </c>
    </row>
    <row r="78" spans="1:22" x14ac:dyDescent="0.35">
      <c r="A78" s="2">
        <v>44040</v>
      </c>
      <c r="B78" s="3">
        <v>15.9587450144616</v>
      </c>
      <c r="C78" s="3">
        <v>18.943807667932099</v>
      </c>
      <c r="D78" s="3">
        <v>17.489738101095899</v>
      </c>
      <c r="E78" s="3">
        <v>15.8205460558376</v>
      </c>
      <c r="F78" s="3">
        <v>11.7842027666837</v>
      </c>
      <c r="G78" s="3">
        <v>24.282092708028301</v>
      </c>
      <c r="H78" s="3">
        <v>19.833362944154199</v>
      </c>
      <c r="I78" s="3">
        <v>18.0628776404489</v>
      </c>
      <c r="J78" s="3">
        <v>19.3009912200766</v>
      </c>
      <c r="K78" s="3">
        <v>15.6371475269657</v>
      </c>
      <c r="L78" s="3">
        <v>31.3960876427135</v>
      </c>
      <c r="M78" s="3">
        <v>13.7434649055241</v>
      </c>
      <c r="N78" s="3">
        <v>15.3894592592306</v>
      </c>
      <c r="O78" s="3">
        <v>25.201665463286599</v>
      </c>
      <c r="P78" s="3">
        <v>15.0158571007691</v>
      </c>
      <c r="Q78" s="3">
        <v>15.7307959332622</v>
      </c>
      <c r="R78" s="3">
        <v>19.348757958803201</v>
      </c>
      <c r="S78" s="3">
        <v>10.190414425269401</v>
      </c>
      <c r="T78" s="3">
        <v>17.8490096632245</v>
      </c>
      <c r="U78" s="3">
        <v>16.1542784369665</v>
      </c>
      <c r="V78" s="3">
        <v>19.800004895180301</v>
      </c>
    </row>
    <row r="79" spans="1:22" x14ac:dyDescent="0.35">
      <c r="A79" s="2">
        <v>44071</v>
      </c>
      <c r="B79" s="3">
        <v>17.0118757988017</v>
      </c>
      <c r="C79" s="3">
        <v>19.526976692767899</v>
      </c>
      <c r="D79" s="3">
        <v>19.044104112359499</v>
      </c>
      <c r="E79" s="3">
        <v>17.762863598767598</v>
      </c>
      <c r="F79" s="3">
        <v>12.7311279316427</v>
      </c>
      <c r="G79" s="3">
        <v>32.423368927523697</v>
      </c>
      <c r="H79" s="3">
        <v>20.052724985092102</v>
      </c>
      <c r="I79" s="3">
        <v>17.406506498647701</v>
      </c>
      <c r="J79" s="3">
        <v>20.242120616511102</v>
      </c>
      <c r="K79" s="3">
        <v>16.247338918336901</v>
      </c>
      <c r="L79" s="3">
        <v>35.063233102455101</v>
      </c>
      <c r="M79" s="3">
        <v>13.620466797129501</v>
      </c>
      <c r="N79" s="3">
        <v>15.0199202852175</v>
      </c>
      <c r="O79" s="3">
        <v>25.910889952760201</v>
      </c>
      <c r="P79" s="3">
        <v>15.8959699230524</v>
      </c>
      <c r="Q79" s="3">
        <v>16.2175655771197</v>
      </c>
      <c r="R79" s="3">
        <v>20.5925188525562</v>
      </c>
      <c r="S79" s="3">
        <v>10.244792565507099</v>
      </c>
      <c r="T79" s="3">
        <v>16.6001292363202</v>
      </c>
      <c r="U79" s="3">
        <v>17.354883808430699</v>
      </c>
      <c r="V79" s="3">
        <v>21.523989400502099</v>
      </c>
    </row>
    <row r="80" spans="1:22" x14ac:dyDescent="0.35">
      <c r="A80" s="2">
        <v>44102</v>
      </c>
      <c r="B80" s="3">
        <v>16.8108753157812</v>
      </c>
      <c r="C80" s="3">
        <v>18.822552421557699</v>
      </c>
      <c r="D80" s="3">
        <v>18.085467378884601</v>
      </c>
      <c r="E80" s="3">
        <v>18.9080086194014</v>
      </c>
      <c r="F80" s="3">
        <v>13.337875652579701</v>
      </c>
      <c r="G80" s="3">
        <v>36.383157306259598</v>
      </c>
      <c r="H80" s="3">
        <v>20.187627561273199</v>
      </c>
      <c r="I80" s="3">
        <v>16.9380955122549</v>
      </c>
      <c r="J80" s="3">
        <v>20.216915497137101</v>
      </c>
      <c r="K80" s="3">
        <v>15.935979964183099</v>
      </c>
      <c r="L80" s="3">
        <v>29.4665802856547</v>
      </c>
      <c r="M80" s="3">
        <v>13.156377017123701</v>
      </c>
      <c r="N80" s="3">
        <v>15.505609847448801</v>
      </c>
      <c r="O80" s="3">
        <v>25.782366719440301</v>
      </c>
      <c r="P80" s="3">
        <v>15.725854328148101</v>
      </c>
      <c r="Q80" s="3">
        <v>16.060339989585799</v>
      </c>
      <c r="R80" s="3">
        <v>21.134575647722599</v>
      </c>
      <c r="S80" s="3">
        <v>10.698959848353701</v>
      </c>
      <c r="T80" s="3">
        <v>18.484586173983502</v>
      </c>
      <c r="U80" s="3">
        <v>18.238468096548001</v>
      </c>
      <c r="V80" s="3">
        <v>24.3421751018425</v>
      </c>
    </row>
    <row r="81" spans="1:22" x14ac:dyDescent="0.35">
      <c r="A81" s="2">
        <v>44132</v>
      </c>
      <c r="B81" s="3">
        <v>17.480373625004098</v>
      </c>
      <c r="C81" s="3">
        <v>19.781412208056999</v>
      </c>
      <c r="D81" s="3">
        <v>19.8735817913755</v>
      </c>
      <c r="E81" s="3">
        <v>21.364829258817601</v>
      </c>
      <c r="F81" s="3">
        <v>15.5231344804305</v>
      </c>
      <c r="G81" s="3">
        <v>38.3569028080571</v>
      </c>
      <c r="H81" s="3">
        <v>20.034909664099001</v>
      </c>
      <c r="I81" s="3">
        <v>17.075214937118201</v>
      </c>
      <c r="J81" s="3">
        <v>20.602049462786201</v>
      </c>
      <c r="K81" s="3">
        <v>15.949912519763799</v>
      </c>
      <c r="L81" s="3">
        <v>31.068083948242901</v>
      </c>
      <c r="M81" s="3">
        <v>12.9343918053192</v>
      </c>
      <c r="N81" s="3">
        <v>13.7057906212408</v>
      </c>
      <c r="O81" s="3">
        <v>26.251295746325699</v>
      </c>
      <c r="P81" s="3">
        <v>17.030275868716501</v>
      </c>
      <c r="Q81" s="3">
        <v>16.464203976013899</v>
      </c>
      <c r="R81" s="3">
        <v>21.176135669147399</v>
      </c>
      <c r="S81" s="3">
        <v>11.695592706479401</v>
      </c>
      <c r="T81" s="3">
        <v>22.009598684358298</v>
      </c>
      <c r="U81" s="3">
        <v>18.238450805594301</v>
      </c>
      <c r="V81" s="3">
        <v>25.364099240645</v>
      </c>
    </row>
    <row r="82" spans="1:22" x14ac:dyDescent="0.35">
      <c r="A82" s="2">
        <v>44162</v>
      </c>
      <c r="B82" s="3">
        <v>18.4028595957028</v>
      </c>
      <c r="C82" s="3">
        <v>23.418500785538502</v>
      </c>
      <c r="D82" s="3">
        <v>23.960662337040201</v>
      </c>
      <c r="E82" s="3">
        <v>24.122934226755898</v>
      </c>
      <c r="F82" s="3">
        <v>20.538928128655499</v>
      </c>
      <c r="G82" s="3">
        <v>44.842340887222697</v>
      </c>
      <c r="H82" s="3">
        <v>21.211056696525599</v>
      </c>
      <c r="I82" s="3">
        <v>17.302418368115699</v>
      </c>
      <c r="J82" s="3">
        <v>23.421601011899099</v>
      </c>
      <c r="K82" s="3">
        <v>17.5996521339415</v>
      </c>
      <c r="L82" s="3">
        <v>32.442879893244701</v>
      </c>
      <c r="M82" s="3">
        <v>13.701104616478499</v>
      </c>
      <c r="N82" s="3">
        <v>16.138725392173999</v>
      </c>
      <c r="O82" s="3">
        <v>27.496786000713001</v>
      </c>
      <c r="P82" s="3">
        <v>17.4561710437203</v>
      </c>
      <c r="Q82" s="3">
        <v>17.670729927889099</v>
      </c>
      <c r="R82" s="3">
        <v>24.612736581137298</v>
      </c>
      <c r="S82" s="3">
        <v>12.966624585057</v>
      </c>
      <c r="T82" s="3">
        <v>26.8790670399997</v>
      </c>
      <c r="U82" s="3">
        <v>20.047751695461201</v>
      </c>
      <c r="V82" s="3">
        <v>27.317168629097999</v>
      </c>
    </row>
    <row r="83" spans="1:22" x14ac:dyDescent="0.35">
      <c r="A83" s="2">
        <v>44193</v>
      </c>
      <c r="B83" s="3">
        <v>19.563242461047299</v>
      </c>
      <c r="C83" s="3">
        <v>24.635855803885299</v>
      </c>
      <c r="D83" s="3">
        <v>25.3148855336499</v>
      </c>
      <c r="E83" s="3">
        <v>24.792798263540099</v>
      </c>
      <c r="F83" s="3">
        <v>22.77688530903</v>
      </c>
      <c r="G83" s="3">
        <v>50.225257529528797</v>
      </c>
      <c r="H83" s="3">
        <v>21.368039750638101</v>
      </c>
      <c r="I83" s="3">
        <v>18.112923904736</v>
      </c>
      <c r="J83" s="3">
        <v>32.035947983290903</v>
      </c>
      <c r="K83" s="3">
        <v>19.063747913982901</v>
      </c>
      <c r="L83" s="3">
        <v>36.253134227818599</v>
      </c>
      <c r="M83" s="3">
        <v>13.8850647992265</v>
      </c>
      <c r="N83" s="3">
        <v>18.462224018070899</v>
      </c>
      <c r="O83" s="3">
        <v>33.399572281385097</v>
      </c>
      <c r="P83" s="3">
        <v>17.5769889303421</v>
      </c>
      <c r="Q83" s="3">
        <v>17.511768025776401</v>
      </c>
      <c r="R83" s="3">
        <v>27.322558194701902</v>
      </c>
      <c r="S83" s="3">
        <v>13.805394122199401</v>
      </c>
      <c r="T83" s="3">
        <v>24.290510044826</v>
      </c>
      <c r="U83" s="3">
        <v>22.914603726618601</v>
      </c>
      <c r="V83" s="3">
        <v>28.8318601582586</v>
      </c>
    </row>
    <row r="84" spans="1:22" x14ac:dyDescent="0.35">
      <c r="A84" s="2">
        <v>44224</v>
      </c>
      <c r="B84" s="3">
        <v>20.716502079611502</v>
      </c>
      <c r="C84" s="3">
        <v>26.3176231326627</v>
      </c>
      <c r="D84" s="3">
        <v>24.1874775955168</v>
      </c>
      <c r="E84" s="3">
        <v>24.405684840899799</v>
      </c>
      <c r="F84" s="3">
        <v>15.898105300114</v>
      </c>
      <c r="G84" s="3">
        <v>45.919981653321599</v>
      </c>
      <c r="H84" s="3">
        <v>19.963670390704198</v>
      </c>
      <c r="I84" s="3">
        <v>18.656912508272502</v>
      </c>
      <c r="J84" s="3">
        <v>29.8149847284248</v>
      </c>
      <c r="K84" s="3">
        <v>21.276621019397499</v>
      </c>
      <c r="L84" s="3">
        <v>29.4398724737378</v>
      </c>
      <c r="M84" s="3">
        <v>13.962031580700501</v>
      </c>
      <c r="N84" s="3">
        <v>17.3538547728072</v>
      </c>
      <c r="O84" s="3">
        <v>31.931122973462401</v>
      </c>
      <c r="P84" s="3">
        <v>20.462806398162598</v>
      </c>
      <c r="Q84" s="3">
        <v>17.2045240789726</v>
      </c>
      <c r="R84" s="3">
        <v>26.906183634331999</v>
      </c>
      <c r="S84" s="3">
        <v>13.4614043752255</v>
      </c>
      <c r="T84" s="3">
        <v>24.259040925533899</v>
      </c>
      <c r="U84" s="3">
        <v>22.769419371406499</v>
      </c>
      <c r="V84" s="3">
        <v>26.9014513957924</v>
      </c>
    </row>
    <row r="85" spans="1:22" x14ac:dyDescent="0.35">
      <c r="A85" s="2">
        <v>44253</v>
      </c>
      <c r="B85" s="3">
        <v>20.1673688717025</v>
      </c>
      <c r="C85" s="3">
        <v>32.615753863906797</v>
      </c>
      <c r="D85" s="3">
        <v>24.1931191288691</v>
      </c>
      <c r="E85" s="3">
        <v>22.989858859456501</v>
      </c>
      <c r="F85" s="3">
        <v>17.183956532986901</v>
      </c>
      <c r="G85" s="3">
        <v>68.183487472928206</v>
      </c>
      <c r="H85" s="3">
        <v>19.8239129115926</v>
      </c>
      <c r="I85" s="3">
        <v>18.6682635635784</v>
      </c>
      <c r="J85" s="3">
        <v>27.514366751975398</v>
      </c>
      <c r="K85" s="3">
        <v>20.5028803564756</v>
      </c>
      <c r="L85" s="3">
        <v>20.744628652061898</v>
      </c>
      <c r="M85" s="3">
        <v>13.660583414978399</v>
      </c>
      <c r="N85" s="3">
        <v>17.817266903389399</v>
      </c>
      <c r="O85" s="3">
        <v>31.097681593745602</v>
      </c>
      <c r="P85" s="3">
        <v>19.781201149073102</v>
      </c>
      <c r="Q85" s="3">
        <v>16.943220999695701</v>
      </c>
      <c r="R85" s="3">
        <v>27.7478253298715</v>
      </c>
      <c r="S85" s="3">
        <v>12.1356741922579</v>
      </c>
      <c r="T85" s="3">
        <v>27.598702798231098</v>
      </c>
      <c r="U85" s="3">
        <v>24.4882125928502</v>
      </c>
      <c r="V85" s="3">
        <v>26.640630283698801</v>
      </c>
    </row>
    <row r="86" spans="1:22" x14ac:dyDescent="0.35">
      <c r="A86" s="2">
        <v>44281</v>
      </c>
      <c r="B86" s="3">
        <v>19.703579080179601</v>
      </c>
      <c r="C86" s="3">
        <v>31.011198487329601</v>
      </c>
      <c r="D86" s="3">
        <v>23.431499695604799</v>
      </c>
      <c r="E86" s="3">
        <v>22.3010295721954</v>
      </c>
      <c r="F86" s="3">
        <v>16.789821155858299</v>
      </c>
      <c r="G86" s="3">
        <v>63.082534233168403</v>
      </c>
      <c r="H86" s="3">
        <v>19.338657177040201</v>
      </c>
      <c r="I86" s="3">
        <v>18.3665469450264</v>
      </c>
      <c r="J86" s="3">
        <v>26.519937539022301</v>
      </c>
      <c r="K86" s="3">
        <v>19.853780183769299</v>
      </c>
      <c r="L86" s="3">
        <v>19.633768816732601</v>
      </c>
      <c r="M86" s="3">
        <v>13.361266509467701</v>
      </c>
      <c r="N86" s="3">
        <v>17.504113962660998</v>
      </c>
      <c r="O86" s="3">
        <v>30.425434957289902</v>
      </c>
      <c r="P86" s="3">
        <v>19.3992099993092</v>
      </c>
      <c r="Q86" s="3">
        <v>16.6624980252342</v>
      </c>
      <c r="R86" s="3">
        <v>27.077321372525699</v>
      </c>
      <c r="S86" s="3">
        <v>11.601422443432799</v>
      </c>
      <c r="T86" s="3">
        <v>26.584069976370301</v>
      </c>
      <c r="U86" s="3">
        <v>23.844062670130299</v>
      </c>
      <c r="V86" s="3">
        <v>25.882220689761301</v>
      </c>
    </row>
    <row r="87" spans="1:22" x14ac:dyDescent="0.35">
      <c r="A87" s="2">
        <v>44314</v>
      </c>
      <c r="B87" s="3">
        <v>19.435931671133499</v>
      </c>
      <c r="C87" s="3">
        <v>28.637151809341901</v>
      </c>
      <c r="D87" s="3">
        <v>22.655658438275701</v>
      </c>
      <c r="E87" s="3">
        <v>21.584069906031001</v>
      </c>
      <c r="F87" s="3">
        <v>16.3153913867773</v>
      </c>
      <c r="G87" s="3">
        <v>56.4451983061346</v>
      </c>
      <c r="H87" s="3">
        <v>18.707907296205601</v>
      </c>
      <c r="I87" s="3">
        <v>17.946240288655101</v>
      </c>
      <c r="J87" s="3">
        <v>25.328330237398401</v>
      </c>
      <c r="K87" s="3">
        <v>18.9822531514031</v>
      </c>
      <c r="L87" s="3">
        <v>18.270877957994301</v>
      </c>
      <c r="M87" s="3">
        <v>12.8721276784306</v>
      </c>
      <c r="N87" s="3">
        <v>17.461644776822201</v>
      </c>
      <c r="O87" s="3">
        <v>29.722830955402099</v>
      </c>
      <c r="P87" s="3">
        <v>19.190753605329299</v>
      </c>
      <c r="Q87" s="3">
        <v>16.552039875571001</v>
      </c>
      <c r="R87" s="3">
        <v>26.2038815693017</v>
      </c>
      <c r="S87" s="3">
        <v>11.0227983793914</v>
      </c>
      <c r="T87" s="3">
        <v>25.019599770802799</v>
      </c>
      <c r="U87" s="3">
        <v>23.171215770513601</v>
      </c>
      <c r="V87" s="3">
        <v>25.7565202179584</v>
      </c>
    </row>
    <row r="88" spans="1:22" x14ac:dyDescent="0.35">
      <c r="A88" s="2">
        <v>44344</v>
      </c>
      <c r="B88" s="3">
        <v>19.485404104979601</v>
      </c>
      <c r="C88" s="3">
        <v>26.011406461059401</v>
      </c>
      <c r="D88" s="3">
        <v>21.847674801465701</v>
      </c>
      <c r="E88" s="3">
        <v>21.6305978169033</v>
      </c>
      <c r="F88" s="3">
        <v>16.3271033246732</v>
      </c>
      <c r="G88" s="3">
        <v>51.116723993611103</v>
      </c>
      <c r="H88" s="3">
        <v>18.022494524149401</v>
      </c>
      <c r="I88" s="3">
        <v>17.037443925674399</v>
      </c>
      <c r="J88" s="3">
        <v>24.161511435977101</v>
      </c>
      <c r="K88" s="3">
        <v>17.527373620494</v>
      </c>
      <c r="L88" s="3">
        <v>17.222338868181499</v>
      </c>
      <c r="M88" s="3">
        <v>12.764968724271201</v>
      </c>
      <c r="N88" s="3">
        <v>17.144783176337899</v>
      </c>
      <c r="O88" s="3">
        <v>29.300226027611998</v>
      </c>
      <c r="P88" s="3">
        <v>18.8864496164062</v>
      </c>
      <c r="Q88" s="3">
        <v>16.265009084796802</v>
      </c>
      <c r="R88" s="3">
        <v>24.890598926560799</v>
      </c>
      <c r="S88" s="3">
        <v>10.462216276179999</v>
      </c>
      <c r="T88" s="3">
        <v>24.266489457136501</v>
      </c>
      <c r="U88" s="3">
        <v>22.774002511167701</v>
      </c>
      <c r="V88" s="3">
        <v>24.753546507054399</v>
      </c>
    </row>
    <row r="89" spans="1:22" x14ac:dyDescent="0.35">
      <c r="A89" s="2">
        <v>44375</v>
      </c>
      <c r="B89" s="3">
        <v>19.318194527499699</v>
      </c>
      <c r="C89" s="3">
        <v>23.847936489611499</v>
      </c>
      <c r="D89" s="3">
        <v>20.766651355751499</v>
      </c>
      <c r="E89" s="3">
        <v>21.484686599489699</v>
      </c>
      <c r="F89" s="3">
        <v>15.675941861629999</v>
      </c>
      <c r="G89" s="3">
        <v>44.4197154590723</v>
      </c>
      <c r="H89" s="3">
        <v>17.295677692320201</v>
      </c>
      <c r="I89" s="3">
        <v>16.5347052020661</v>
      </c>
      <c r="J89" s="3">
        <v>22.979627433370599</v>
      </c>
      <c r="K89" s="3">
        <v>16.731331443597998</v>
      </c>
      <c r="L89" s="3">
        <v>16.069361446408301</v>
      </c>
      <c r="M89" s="3">
        <v>12.026620291668401</v>
      </c>
      <c r="N89" s="3">
        <v>17.001914985913601</v>
      </c>
      <c r="O89" s="3">
        <v>29.0319127978787</v>
      </c>
      <c r="P89" s="3">
        <v>18.9378716347398</v>
      </c>
      <c r="Q89" s="3">
        <v>15.919726116646499</v>
      </c>
      <c r="R89" s="3">
        <v>23.8786643265755</v>
      </c>
      <c r="S89" s="3">
        <v>9.8090464405360702</v>
      </c>
      <c r="T89" s="3">
        <v>23.1172986625586</v>
      </c>
      <c r="U89" s="3">
        <v>22.690936705872801</v>
      </c>
      <c r="V89" s="3">
        <v>24.327667039102302</v>
      </c>
    </row>
    <row r="90" spans="1:22" x14ac:dyDescent="0.35">
      <c r="A90" s="2">
        <v>44405</v>
      </c>
      <c r="B90" s="3">
        <v>17.958119321836801</v>
      </c>
      <c r="C90" s="3">
        <v>21.278914576496302</v>
      </c>
      <c r="D90" s="3">
        <v>20.022365506141799</v>
      </c>
      <c r="E90" s="3">
        <v>20.227963616650499</v>
      </c>
      <c r="F90" s="3">
        <v>14.8057083162934</v>
      </c>
      <c r="G90" s="3">
        <v>38.545242728001902</v>
      </c>
      <c r="H90" s="3">
        <v>16.614437170435401</v>
      </c>
      <c r="I90" s="3">
        <v>15.729684824655999</v>
      </c>
      <c r="J90" s="3">
        <v>21.545955283195699</v>
      </c>
      <c r="K90" s="3">
        <v>15.4945398553581</v>
      </c>
      <c r="L90" s="3">
        <v>14.4845336183749</v>
      </c>
      <c r="M90" s="3">
        <v>11.621706654799199</v>
      </c>
      <c r="N90" s="3">
        <v>15.76521956284</v>
      </c>
      <c r="O90" s="3">
        <v>28.607634159854101</v>
      </c>
      <c r="P90" s="3">
        <v>17.154554203660599</v>
      </c>
      <c r="Q90" s="3">
        <v>15.360181100415801</v>
      </c>
      <c r="R90" s="3">
        <v>22.611899046230398</v>
      </c>
      <c r="S90" s="3">
        <v>9.1662594816340306</v>
      </c>
      <c r="T90" s="3">
        <v>21.761223818976902</v>
      </c>
      <c r="U90" s="3">
        <v>21.362927298263401</v>
      </c>
      <c r="V90" s="3">
        <v>23.437325364113299</v>
      </c>
    </row>
    <row r="91" spans="1:22" x14ac:dyDescent="0.35">
      <c r="A91" s="2">
        <v>44435</v>
      </c>
      <c r="B91" s="3">
        <v>17.949788353062299</v>
      </c>
      <c r="C91" s="3">
        <v>19.252912703156401</v>
      </c>
      <c r="D91" s="3">
        <v>19.591847426735502</v>
      </c>
      <c r="E91" s="3">
        <v>20.4390397275038</v>
      </c>
      <c r="F91" s="3">
        <v>14.178153717369099</v>
      </c>
      <c r="G91" s="3">
        <v>33.430756116464899</v>
      </c>
      <c r="H91" s="3">
        <v>16.408814044143199</v>
      </c>
      <c r="I91" s="3">
        <v>14.8630227653408</v>
      </c>
      <c r="J91" s="3">
        <v>20.424879154840799</v>
      </c>
      <c r="K91" s="3">
        <v>14.2150545443079</v>
      </c>
      <c r="L91" s="3">
        <v>12.85843677666</v>
      </c>
      <c r="M91" s="3">
        <v>10.9696919836985</v>
      </c>
      <c r="N91" s="3">
        <v>15.770231223809899</v>
      </c>
      <c r="O91" s="3">
        <v>28.932715519672499</v>
      </c>
      <c r="P91" s="3">
        <v>16.554300942087799</v>
      </c>
      <c r="Q91" s="3">
        <v>15.505973568058799</v>
      </c>
      <c r="R91" s="3">
        <v>22.382970099865702</v>
      </c>
      <c r="S91" s="3">
        <v>8.5720221074689302</v>
      </c>
      <c r="T91" s="3">
        <v>21.258366304957299</v>
      </c>
      <c r="U91" s="3">
        <v>20.670724857182599</v>
      </c>
      <c r="V91" s="3">
        <v>22.993368812592301</v>
      </c>
    </row>
    <row r="92" spans="1:22" x14ac:dyDescent="0.35">
      <c r="A92" s="2">
        <v>44467</v>
      </c>
      <c r="B92" s="3">
        <v>17.900736605518599</v>
      </c>
      <c r="C92" s="3">
        <v>16.715575130523298</v>
      </c>
      <c r="D92" s="3">
        <v>18.919520827460101</v>
      </c>
      <c r="E92" s="3">
        <v>20.186686145467601</v>
      </c>
      <c r="F92" s="3">
        <v>13.5960048904993</v>
      </c>
      <c r="G92" s="3">
        <v>27.653826424799099</v>
      </c>
      <c r="H92" s="3">
        <v>15.686213816581599</v>
      </c>
      <c r="I92" s="3">
        <v>14.3761021184974</v>
      </c>
      <c r="J92" s="3">
        <v>18.549161734294501</v>
      </c>
      <c r="K92" s="3">
        <v>13.0782862047179</v>
      </c>
      <c r="L92" s="3">
        <v>10.9320611081242</v>
      </c>
      <c r="M92" s="3">
        <v>10.869746173477299</v>
      </c>
      <c r="N92" s="3">
        <v>13.6080191857576</v>
      </c>
      <c r="O92" s="3">
        <v>29.445381946608801</v>
      </c>
      <c r="P92" s="3">
        <v>16.058812896229899</v>
      </c>
      <c r="Q92" s="3">
        <v>15.358865121473301</v>
      </c>
      <c r="R92" s="3">
        <v>21.423722780761</v>
      </c>
      <c r="S92" s="3">
        <v>7.7278860831321001</v>
      </c>
      <c r="T92" s="3">
        <v>19.827720624831102</v>
      </c>
      <c r="U92" s="3">
        <v>20.1366884997806</v>
      </c>
      <c r="V92" s="3">
        <v>22.135489426638699</v>
      </c>
    </row>
    <row r="93" spans="1:22" x14ac:dyDescent="0.35">
      <c r="A93" s="2">
        <v>44497</v>
      </c>
      <c r="B93" s="3">
        <v>17.734909958517001</v>
      </c>
      <c r="C93" s="3">
        <v>14.054762436743101</v>
      </c>
      <c r="D93" s="3">
        <v>18.539819664384499</v>
      </c>
      <c r="E93" s="3">
        <v>20.739582611714798</v>
      </c>
      <c r="F93" s="3">
        <v>14.222966930055099</v>
      </c>
      <c r="G93" s="3">
        <v>22.600700330644401</v>
      </c>
      <c r="H93" s="3">
        <v>15.3237276754292</v>
      </c>
      <c r="I93" s="3">
        <v>13.610821221160201</v>
      </c>
      <c r="J93" s="3">
        <v>17.2058553267834</v>
      </c>
      <c r="K93" s="3">
        <v>11.806158182773901</v>
      </c>
      <c r="L93" s="3">
        <v>9.4276322655800193</v>
      </c>
      <c r="M93" s="3">
        <v>10.676250430372001</v>
      </c>
      <c r="N93" s="3">
        <v>14.1780929534159</v>
      </c>
      <c r="O93" s="3">
        <v>28.912148803575199</v>
      </c>
      <c r="P93" s="3">
        <v>16.007216150127299</v>
      </c>
      <c r="Q93" s="3">
        <v>15.673574565214199</v>
      </c>
      <c r="R93" s="3">
        <v>20.411954851117599</v>
      </c>
      <c r="S93" s="3">
        <v>7.3774704707759398</v>
      </c>
      <c r="T93" s="3">
        <v>18.5376859685509</v>
      </c>
      <c r="U93" s="3">
        <v>20.2480196966318</v>
      </c>
      <c r="V93" s="3">
        <v>21.728704874063101</v>
      </c>
    </row>
    <row r="94" spans="1:22" x14ac:dyDescent="0.35">
      <c r="A94" s="2">
        <v>44526</v>
      </c>
      <c r="B94" s="3">
        <v>17.786375095810801</v>
      </c>
      <c r="C94" s="3">
        <v>12.404526906022101</v>
      </c>
      <c r="D94" s="3">
        <v>17.7705251643496</v>
      </c>
      <c r="E94" s="3">
        <v>20.271800701461501</v>
      </c>
      <c r="F94" s="3">
        <v>11.900383597780699</v>
      </c>
      <c r="G94" s="3">
        <v>16.9909982395803</v>
      </c>
      <c r="H94" s="3">
        <v>14.222285930366599</v>
      </c>
      <c r="I94" s="3">
        <v>13.1151849477663</v>
      </c>
      <c r="J94" s="3">
        <v>15.3464774267821</v>
      </c>
      <c r="K94" s="3">
        <v>10.538107622849401</v>
      </c>
      <c r="L94" s="3">
        <v>7.9165206294003498</v>
      </c>
      <c r="M94" s="3">
        <v>10.0520632240447</v>
      </c>
      <c r="N94" s="3">
        <v>13.4203283570577</v>
      </c>
      <c r="O94" s="3">
        <v>27.629697183860099</v>
      </c>
      <c r="P94" s="3">
        <v>14.913188643785</v>
      </c>
      <c r="Q94" s="3">
        <v>15.342419525134099</v>
      </c>
      <c r="R94" s="3">
        <v>19.231680415306101</v>
      </c>
      <c r="S94" s="3">
        <v>7.2050944690229404</v>
      </c>
      <c r="T94" s="3">
        <v>17.708800863246701</v>
      </c>
      <c r="U94" s="3">
        <v>18.8866509433769</v>
      </c>
      <c r="V94" s="3">
        <v>20.270704671926602</v>
      </c>
    </row>
    <row r="95" spans="1:22" x14ac:dyDescent="0.35">
      <c r="A95" s="2">
        <v>44558</v>
      </c>
      <c r="B95" s="3">
        <v>18.250863811666299</v>
      </c>
      <c r="C95" s="3">
        <v>9.861716131663</v>
      </c>
      <c r="D95" s="3">
        <v>16.838268913111801</v>
      </c>
      <c r="E95" s="3">
        <v>19.849324286480599</v>
      </c>
      <c r="F95" s="3">
        <v>10.6063376789185</v>
      </c>
      <c r="G95" s="3">
        <v>11.994225530004901</v>
      </c>
      <c r="H95" s="3">
        <v>15.282915446003299</v>
      </c>
      <c r="I95" s="3">
        <v>13.1014621786485</v>
      </c>
      <c r="J95" s="3">
        <v>15.529636006784401</v>
      </c>
      <c r="K95" s="3">
        <v>9.7970692709450997</v>
      </c>
      <c r="L95" s="3">
        <v>6.6065822190005496</v>
      </c>
      <c r="M95" s="3">
        <v>10.381923610034599</v>
      </c>
      <c r="N95" s="3">
        <v>12.6370151054919</v>
      </c>
      <c r="O95" s="3">
        <v>28.407039126405099</v>
      </c>
      <c r="P95" s="3">
        <v>13.9687823276139</v>
      </c>
      <c r="Q95" s="3">
        <v>14.796612827040001</v>
      </c>
      <c r="R95" s="3">
        <v>18.937638901768</v>
      </c>
      <c r="S95" s="3">
        <v>6.7796462228936099</v>
      </c>
      <c r="T95" s="3">
        <v>16.6427951245184</v>
      </c>
      <c r="U95" s="3">
        <v>18.752904167985999</v>
      </c>
      <c r="V95" s="3">
        <v>19.683588400805199</v>
      </c>
    </row>
    <row r="96" spans="1:22" x14ac:dyDescent="0.35">
      <c r="A96" s="2">
        <v>44589</v>
      </c>
      <c r="B96" s="3">
        <v>16.533215291077401</v>
      </c>
      <c r="C96" s="3">
        <v>9.7412404940138195</v>
      </c>
      <c r="D96" s="3">
        <v>17.142532300594599</v>
      </c>
      <c r="E96" s="3">
        <v>19.460309046129499</v>
      </c>
      <c r="F96" s="3">
        <v>11.9042006523001</v>
      </c>
      <c r="G96" s="3">
        <v>11.89500824768</v>
      </c>
      <c r="H96" s="3">
        <v>15.0598416030585</v>
      </c>
      <c r="I96" s="3">
        <v>12.489766822280901</v>
      </c>
      <c r="J96" s="3">
        <v>14.422266092394199</v>
      </c>
      <c r="K96" s="3">
        <v>8.9937903338849701</v>
      </c>
      <c r="L96" s="3">
        <v>7.0188722195822297</v>
      </c>
      <c r="M96" s="3">
        <v>10.476241507831199</v>
      </c>
      <c r="N96" s="3">
        <v>-87.1559575840419</v>
      </c>
      <c r="O96" s="3">
        <v>27.254839769153499</v>
      </c>
      <c r="P96" s="3">
        <v>13.4470504464953</v>
      </c>
      <c r="Q96" s="3">
        <v>15.5613478259679</v>
      </c>
      <c r="R96" s="3">
        <v>18.619973580173699</v>
      </c>
      <c r="S96" s="3">
        <v>6.6468436510071198</v>
      </c>
      <c r="T96" s="3">
        <v>17.1756797239935</v>
      </c>
      <c r="U96" s="3">
        <v>16.979381854462702</v>
      </c>
      <c r="V96" s="3">
        <v>21.017754052561099</v>
      </c>
    </row>
    <row r="97" spans="1:22" x14ac:dyDescent="0.35">
      <c r="A97" s="2">
        <v>44620</v>
      </c>
      <c r="B97" s="3">
        <v>16.6590924500134</v>
      </c>
      <c r="C97" s="3">
        <v>9.9406096353358695</v>
      </c>
      <c r="D97" s="3">
        <v>17.534560332016401</v>
      </c>
      <c r="E97" s="3">
        <v>19.341961226340299</v>
      </c>
      <c r="F97" s="3">
        <v>9.84394723240103</v>
      </c>
      <c r="G97" s="3">
        <v>13.511082410507701</v>
      </c>
      <c r="H97" s="3">
        <v>15.939739070302201</v>
      </c>
      <c r="I97" s="3">
        <v>12.349692857695301</v>
      </c>
      <c r="J97" s="3">
        <v>15.034640519980201</v>
      </c>
      <c r="K97" s="3">
        <v>9.2984581610536807</v>
      </c>
      <c r="L97" s="3">
        <v>7.0481876089561304</v>
      </c>
      <c r="M97" s="3">
        <v>11.2051040073307</v>
      </c>
      <c r="N97" s="3">
        <v>-96.606693149182405</v>
      </c>
      <c r="O97" s="3">
        <v>26.4333191182651</v>
      </c>
      <c r="P97" s="3">
        <v>13.0675168690598</v>
      </c>
      <c r="Q97" s="3">
        <v>16.307035375659002</v>
      </c>
      <c r="R97" s="3">
        <v>18.890514077760301</v>
      </c>
      <c r="S97" s="3">
        <v>6.0224801300241699</v>
      </c>
      <c r="T97" s="3">
        <v>17.303502170057801</v>
      </c>
      <c r="U97" s="3">
        <v>16.432311679296699</v>
      </c>
      <c r="V97" s="3">
        <v>21.493729666076501</v>
      </c>
    </row>
    <row r="98" spans="1:22" x14ac:dyDescent="0.35">
      <c r="A98" s="2">
        <v>44648</v>
      </c>
      <c r="B98" s="3">
        <v>16.143251472150499</v>
      </c>
      <c r="C98" s="3">
        <v>9.9128751600866192</v>
      </c>
      <c r="D98" s="3">
        <v>17.260228018286998</v>
      </c>
      <c r="E98" s="3">
        <v>18.8624374784693</v>
      </c>
      <c r="F98" s="3">
        <v>9.8189406668435009</v>
      </c>
      <c r="G98" s="3">
        <v>13.4580241780472</v>
      </c>
      <c r="H98" s="3">
        <v>15.9229535831217</v>
      </c>
      <c r="I98" s="3">
        <v>12.3178860563904</v>
      </c>
      <c r="J98" s="3">
        <v>15.0748078151258</v>
      </c>
      <c r="K98" s="3">
        <v>9.3344991151782608</v>
      </c>
      <c r="L98" s="3">
        <v>7.0636040907694797</v>
      </c>
      <c r="M98" s="3">
        <v>11.0706650606437</v>
      </c>
      <c r="N98" s="3">
        <v>-86.813680502990195</v>
      </c>
      <c r="O98" s="3">
        <v>26.166752520768</v>
      </c>
      <c r="P98" s="3">
        <v>12.7889707957368</v>
      </c>
      <c r="Q98" s="3">
        <v>16.190828572708401</v>
      </c>
      <c r="R98" s="3">
        <v>18.812802115147999</v>
      </c>
      <c r="S98" s="3">
        <v>5.9620614527476903</v>
      </c>
      <c r="T98" s="3">
        <v>17.3399849491095</v>
      </c>
      <c r="U98" s="3">
        <v>16.3097850723085</v>
      </c>
      <c r="V98" s="3">
        <v>21.332499843003902</v>
      </c>
    </row>
    <row r="99" spans="1:22" x14ac:dyDescent="0.35">
      <c r="A99" s="2">
        <v>44679</v>
      </c>
      <c r="B99" s="3">
        <v>15.663419976043301</v>
      </c>
      <c r="C99" s="3">
        <v>9.5357430382605308</v>
      </c>
      <c r="D99" s="3">
        <v>16.960795428768499</v>
      </c>
      <c r="E99" s="3">
        <v>18.349718001463799</v>
      </c>
      <c r="F99" s="3">
        <v>9.2016112394562306</v>
      </c>
      <c r="G99" s="3">
        <v>12.458582747650601</v>
      </c>
      <c r="H99" s="3">
        <v>15.836840953000801</v>
      </c>
      <c r="I99" s="3">
        <v>12.033459580072501</v>
      </c>
      <c r="J99" s="3">
        <v>14.7910765106579</v>
      </c>
      <c r="K99" s="3">
        <v>9.2402986304011598</v>
      </c>
      <c r="L99" s="3">
        <v>6.7395165565624202</v>
      </c>
      <c r="M99" s="3">
        <v>10.7761712172501</v>
      </c>
      <c r="N99" s="3">
        <v>-75.719130832198701</v>
      </c>
      <c r="O99" s="3">
        <v>25.881399248757202</v>
      </c>
      <c r="P99" s="3">
        <v>12.4735435152979</v>
      </c>
      <c r="Q99" s="3">
        <v>15.870272578195101</v>
      </c>
      <c r="R99" s="3">
        <v>18.4738609331459</v>
      </c>
      <c r="S99" s="3">
        <v>5.8604377077543601</v>
      </c>
      <c r="T99" s="3">
        <v>17.3875654160829</v>
      </c>
      <c r="U99" s="3">
        <v>15.770608616944299</v>
      </c>
      <c r="V99" s="3">
        <v>21.2303560908564</v>
      </c>
    </row>
    <row r="100" spans="1:22" x14ac:dyDescent="0.35">
      <c r="A100" s="2">
        <v>44708</v>
      </c>
      <c r="B100" s="3">
        <v>15.6088371800214</v>
      </c>
      <c r="C100" s="3">
        <v>9.3910223813998304</v>
      </c>
      <c r="D100" s="3">
        <v>16.247122399688902</v>
      </c>
      <c r="E100" s="3">
        <v>17.630312245350101</v>
      </c>
      <c r="F100" s="3">
        <v>8.5927640473751605</v>
      </c>
      <c r="G100" s="3">
        <v>11.8639580819556</v>
      </c>
      <c r="H100" s="3">
        <v>15.610452119964201</v>
      </c>
      <c r="I100" s="3">
        <v>11.9226445546268</v>
      </c>
      <c r="J100" s="3">
        <v>14.6090030866633</v>
      </c>
      <c r="K100" s="3">
        <v>9.2122033600814106</v>
      </c>
      <c r="L100" s="3">
        <v>6.6952777516793702</v>
      </c>
      <c r="M100" s="3">
        <v>10.5606203785684</v>
      </c>
      <c r="N100" s="3">
        <v>-65.839032455139503</v>
      </c>
      <c r="O100" s="3">
        <v>25.031901315791199</v>
      </c>
      <c r="P100" s="3">
        <v>12.5396017161071</v>
      </c>
      <c r="Q100" s="3">
        <v>15.237386922578301</v>
      </c>
      <c r="R100" s="3">
        <v>18.189478021249698</v>
      </c>
      <c r="S100" s="3">
        <v>5.6560322997141199</v>
      </c>
      <c r="T100" s="3">
        <v>16.494782559662202</v>
      </c>
      <c r="U100" s="3">
        <v>15.2869364109704</v>
      </c>
      <c r="V100" s="3">
        <v>20.047430614348301</v>
      </c>
    </row>
    <row r="101" spans="1:22" x14ac:dyDescent="0.35">
      <c r="A101" s="2">
        <v>44740</v>
      </c>
      <c r="B101" s="3">
        <v>16.032427940319099</v>
      </c>
      <c r="C101" s="3">
        <v>8.0073875203858194</v>
      </c>
      <c r="D101" s="3">
        <v>15.389894892669799</v>
      </c>
      <c r="E101" s="3">
        <v>16.947759003953699</v>
      </c>
      <c r="F101" s="3">
        <v>8.2365440244268608</v>
      </c>
      <c r="G101" s="3">
        <v>10.788378118021599</v>
      </c>
      <c r="H101" s="3">
        <v>15.1380521246419</v>
      </c>
      <c r="I101" s="3">
        <v>11.564155008455799</v>
      </c>
      <c r="J101" s="3">
        <v>13.9238290677416</v>
      </c>
      <c r="K101" s="3">
        <v>8.9755509164774008</v>
      </c>
      <c r="L101" s="3">
        <v>6.2548711467295899</v>
      </c>
      <c r="M101" s="3">
        <v>10.2840413741111</v>
      </c>
      <c r="N101" s="3">
        <v>-55.313144819901197</v>
      </c>
      <c r="O101" s="3">
        <v>24.384959750093</v>
      </c>
      <c r="P101" s="3">
        <v>13.2303068687688</v>
      </c>
      <c r="Q101" s="3">
        <v>14.768917542119899</v>
      </c>
      <c r="R101" s="3">
        <v>17.611359390687099</v>
      </c>
      <c r="S101" s="3">
        <v>5.5939759481024298</v>
      </c>
      <c r="T101" s="3">
        <v>15.7681809727268</v>
      </c>
      <c r="U101" s="3">
        <v>14.376688131644499</v>
      </c>
      <c r="V101" s="3">
        <v>19.101474475754198</v>
      </c>
    </row>
    <row r="102" spans="1:22" x14ac:dyDescent="0.35">
      <c r="A102" s="2">
        <v>44770</v>
      </c>
      <c r="B102" s="3">
        <v>15.4647714552545</v>
      </c>
      <c r="C102" s="3">
        <v>7.7417096930346601</v>
      </c>
      <c r="D102" s="3">
        <v>14.9710269797283</v>
      </c>
      <c r="E102" s="3">
        <v>16.4977580677559</v>
      </c>
      <c r="F102" s="3">
        <v>7.22485536285481</v>
      </c>
      <c r="G102" s="3">
        <v>10.140923990283101</v>
      </c>
      <c r="H102" s="3">
        <v>15.285866124308001</v>
      </c>
      <c r="I102" s="3">
        <v>11.149572758033299</v>
      </c>
      <c r="J102" s="3">
        <v>13.6537247895678</v>
      </c>
      <c r="K102" s="3">
        <v>8.9925337835554693</v>
      </c>
      <c r="L102" s="3">
        <v>6.2092571402128103</v>
      </c>
      <c r="M102" s="3">
        <v>10.250420656922101</v>
      </c>
      <c r="N102" s="3">
        <v>-45.045412209046397</v>
      </c>
      <c r="O102" s="3">
        <v>25.0582703926265</v>
      </c>
      <c r="P102" s="3">
        <v>12.6853011338054</v>
      </c>
      <c r="Q102" s="3">
        <v>15.1446363778006</v>
      </c>
      <c r="R102" s="3">
        <v>17.2482445699771</v>
      </c>
      <c r="S102" s="3">
        <v>5.1840591575250601</v>
      </c>
      <c r="T102" s="3">
        <v>15.5976316299161</v>
      </c>
      <c r="U102" s="3">
        <v>13.857494784146001</v>
      </c>
      <c r="V102" s="3">
        <v>19.0594448147916</v>
      </c>
    </row>
    <row r="103" spans="1:22" x14ac:dyDescent="0.35">
      <c r="A103" s="2">
        <v>44799</v>
      </c>
      <c r="B103" s="3">
        <v>15.1127720103502</v>
      </c>
      <c r="C103" s="3">
        <v>7.3187091252193204</v>
      </c>
      <c r="D103" s="3">
        <v>14.744027998497399</v>
      </c>
      <c r="E103" s="3">
        <v>16.4832767247837</v>
      </c>
      <c r="F103" s="3">
        <v>6.9110312660464803</v>
      </c>
      <c r="G103" s="3">
        <v>9.9576754282162305</v>
      </c>
      <c r="H103" s="3">
        <v>15.3544978377659</v>
      </c>
      <c r="I103" s="3">
        <v>11.299624096735901</v>
      </c>
      <c r="J103" s="3">
        <v>13.2583695998522</v>
      </c>
      <c r="K103" s="3">
        <v>8.9855159237381397</v>
      </c>
      <c r="L103" s="3">
        <v>6.2530730199968101</v>
      </c>
      <c r="M103" s="3">
        <v>10.233429274958601</v>
      </c>
      <c r="N103" s="3">
        <v>-35.072200036637803</v>
      </c>
      <c r="O103" s="3">
        <v>25.703521744939501</v>
      </c>
      <c r="P103" s="3">
        <v>12.5705690810133</v>
      </c>
      <c r="Q103" s="3">
        <v>15.1432227925541</v>
      </c>
      <c r="R103" s="3">
        <v>17.0499298150351</v>
      </c>
      <c r="S103" s="3">
        <v>5.30288245791506</v>
      </c>
      <c r="T103" s="3">
        <v>15.564280633746799</v>
      </c>
      <c r="U103" s="3">
        <v>14.000390148460699</v>
      </c>
      <c r="V103" s="3">
        <v>18.993360712855001</v>
      </c>
    </row>
    <row r="104" spans="1:22" x14ac:dyDescent="0.35">
      <c r="A104" s="2">
        <v>44832</v>
      </c>
      <c r="B104" s="3">
        <v>14.2772973771983</v>
      </c>
      <c r="C104" s="3">
        <v>7.3809456602091501</v>
      </c>
      <c r="D104" s="3">
        <v>14.2385405075</v>
      </c>
      <c r="E104" s="3">
        <v>14.325224636222799</v>
      </c>
      <c r="F104" s="3">
        <v>6.2029349057521603</v>
      </c>
      <c r="G104" s="3">
        <v>9.1368390441068907</v>
      </c>
      <c r="H104" s="3">
        <v>14.5044107260613</v>
      </c>
      <c r="I104" s="3">
        <v>10.2831595460662</v>
      </c>
      <c r="J104" s="3">
        <v>12.766407330090701</v>
      </c>
      <c r="K104" s="3">
        <v>8.3099260788836098</v>
      </c>
      <c r="L104" s="3">
        <v>5.9773054401941099</v>
      </c>
      <c r="M104" s="3">
        <v>9.3827746565301702</v>
      </c>
      <c r="N104" s="3">
        <v>-25.5032759827387</v>
      </c>
      <c r="O104" s="3">
        <v>24.804654020329</v>
      </c>
      <c r="P104" s="3">
        <v>11.6684046033184</v>
      </c>
      <c r="Q104" s="3">
        <v>14.273629571390201</v>
      </c>
      <c r="R104" s="3">
        <v>16.485810916306399</v>
      </c>
      <c r="S104" s="3">
        <v>4.8150530897712098</v>
      </c>
      <c r="T104" s="3">
        <v>14.6794614257769</v>
      </c>
      <c r="U104" s="3">
        <v>13.0142613035365</v>
      </c>
      <c r="V104" s="3">
        <v>17.281351234774299</v>
      </c>
    </row>
    <row r="105" spans="1:22" x14ac:dyDescent="0.35">
      <c r="A105" s="2">
        <v>44862</v>
      </c>
      <c r="B105" s="3">
        <v>13.3612618397045</v>
      </c>
      <c r="C105" s="3">
        <v>7.2598551149076398</v>
      </c>
      <c r="D105" s="3">
        <v>13.795888382910499</v>
      </c>
      <c r="E105" s="3">
        <v>14.161458582827599</v>
      </c>
      <c r="F105" s="3">
        <v>6.1643010151506896</v>
      </c>
      <c r="G105" s="3">
        <v>9.4172371788989206</v>
      </c>
      <c r="H105" s="3">
        <v>14.701275349600801</v>
      </c>
      <c r="I105" s="3">
        <v>9.9031342380535605</v>
      </c>
      <c r="J105" s="3">
        <v>13.3367164971871</v>
      </c>
      <c r="K105" s="3">
        <v>9.1346807030175192</v>
      </c>
      <c r="L105" s="3">
        <v>6.1843809734409403</v>
      </c>
      <c r="M105" s="3">
        <v>9.6221639745542902</v>
      </c>
      <c r="N105" s="3">
        <v>-14.7783416988715</v>
      </c>
      <c r="O105" s="3">
        <v>25.4962493241777</v>
      </c>
      <c r="P105" s="3">
        <v>10.076012340740601</v>
      </c>
      <c r="Q105" s="3">
        <v>13.709385626624</v>
      </c>
      <c r="R105" s="3">
        <v>16.317721440775301</v>
      </c>
      <c r="S105" s="3">
        <v>5.0283538128911998</v>
      </c>
      <c r="T105" s="3">
        <v>14.236421754595099</v>
      </c>
      <c r="U105" s="3">
        <v>12.088625087788101</v>
      </c>
      <c r="V105" s="3">
        <v>17.335574278104001</v>
      </c>
    </row>
    <row r="106" spans="1:22" x14ac:dyDescent="0.35">
      <c r="A106" s="2">
        <v>44893</v>
      </c>
      <c r="B106" s="3">
        <v>13.849327546145901</v>
      </c>
      <c r="C106" s="3">
        <v>5.7146813484147501</v>
      </c>
      <c r="D106" s="3">
        <v>13.1185393592824</v>
      </c>
      <c r="E106" s="3">
        <v>14.3777338341153</v>
      </c>
      <c r="F106" s="3">
        <v>6.1044346474122602</v>
      </c>
      <c r="G106" s="3">
        <v>9.6460766874586099</v>
      </c>
      <c r="H106" s="3">
        <v>15.045490869511401</v>
      </c>
      <c r="I106" s="3">
        <v>10.966222511375999</v>
      </c>
      <c r="J106" s="3">
        <v>13.5485874699859</v>
      </c>
      <c r="K106" s="3">
        <v>9.7462809166562394</v>
      </c>
      <c r="L106" s="3">
        <v>5.7538154304309499</v>
      </c>
      <c r="M106" s="3">
        <v>10.3843717442433</v>
      </c>
      <c r="N106" s="3">
        <v>-5.2346010618233096</v>
      </c>
      <c r="O106" s="3">
        <v>26.532142148393302</v>
      </c>
      <c r="P106" s="3">
        <v>11.252825826116799</v>
      </c>
      <c r="Q106" s="3">
        <v>13.1872031288642</v>
      </c>
      <c r="R106" s="3">
        <v>16.657052138925401</v>
      </c>
      <c r="S106" s="3">
        <v>5.6421178678103399</v>
      </c>
      <c r="T106" s="3">
        <v>13.389504509906301</v>
      </c>
      <c r="U106" s="3">
        <v>12.153671303262399</v>
      </c>
      <c r="V106" s="3">
        <v>16.242050063609199</v>
      </c>
    </row>
    <row r="107" spans="1:22" x14ac:dyDescent="0.35">
      <c r="A107" s="2">
        <v>44923</v>
      </c>
      <c r="B107" s="3">
        <v>14.032963188122901</v>
      </c>
      <c r="C107" s="3">
        <v>5.4097318096403004</v>
      </c>
      <c r="D107" s="3">
        <v>12.375670041060999</v>
      </c>
      <c r="E107" s="3">
        <v>13.7898323442268</v>
      </c>
      <c r="F107" s="3">
        <v>5.8358787300149499</v>
      </c>
      <c r="G107" s="3">
        <v>9.2702754626000505</v>
      </c>
      <c r="H107" s="3">
        <v>14.863267593959399</v>
      </c>
      <c r="I107" s="3">
        <v>10.725813829876399</v>
      </c>
      <c r="J107" s="3">
        <v>12.9708167316483</v>
      </c>
      <c r="K107" s="3">
        <v>9.4683393342770401</v>
      </c>
      <c r="L107" s="3">
        <v>5.7106031344245602</v>
      </c>
      <c r="M107" s="3">
        <v>10.2268071860703</v>
      </c>
      <c r="N107" s="3">
        <v>5.2009164142202096</v>
      </c>
      <c r="O107" s="3">
        <v>26.085375188742098</v>
      </c>
      <c r="P107" s="3">
        <v>12.36680222112</v>
      </c>
      <c r="Q107" s="3">
        <v>12.078837138454601</v>
      </c>
      <c r="R107" s="3">
        <v>16.8544940827632</v>
      </c>
      <c r="S107" s="3">
        <v>5.4900613622103904</v>
      </c>
      <c r="T107" s="3">
        <v>12.6734080143568</v>
      </c>
      <c r="U107" s="3">
        <v>11.559077038355101</v>
      </c>
      <c r="V107" s="3">
        <v>15.5540345987975</v>
      </c>
    </row>
    <row r="108" spans="1:22" x14ac:dyDescent="0.35">
      <c r="A108" s="2">
        <v>44953</v>
      </c>
      <c r="B108" s="3">
        <v>15.051191192337599</v>
      </c>
      <c r="C108" s="3">
        <v>5.7641348048086902</v>
      </c>
      <c r="D108" s="3">
        <v>12.449433958139799</v>
      </c>
      <c r="E108" s="3">
        <v>14.488747296966601</v>
      </c>
      <c r="F108" s="3">
        <v>6.3782023876278604</v>
      </c>
      <c r="G108" s="3">
        <v>10.384464217513701</v>
      </c>
      <c r="H108" s="3">
        <v>14.9706430102736</v>
      </c>
      <c r="I108" s="3">
        <v>11.651315714211799</v>
      </c>
      <c r="J108" s="3">
        <v>14.239108405524201</v>
      </c>
      <c r="K108" s="3">
        <v>11.0989660621146</v>
      </c>
      <c r="L108" s="3">
        <v>5.9359267169868701</v>
      </c>
      <c r="M108" s="3">
        <v>10.9098153220055</v>
      </c>
      <c r="N108" s="3">
        <v>6.7995907102501203</v>
      </c>
      <c r="O108" s="3">
        <v>24.910825712142401</v>
      </c>
      <c r="P108" s="3">
        <v>14.2072272198614</v>
      </c>
      <c r="Q108" s="3">
        <v>12.484623140819</v>
      </c>
      <c r="R108" s="3">
        <v>17.337211550567702</v>
      </c>
      <c r="S108" s="3">
        <v>5.2286053007504698</v>
      </c>
      <c r="T108" s="3">
        <v>12.0214118291078</v>
      </c>
      <c r="U108" s="3">
        <v>12.674297347263</v>
      </c>
      <c r="V108" s="3">
        <v>16.0649810764412</v>
      </c>
    </row>
    <row r="109" spans="1:22" x14ac:dyDescent="0.35">
      <c r="A109" s="2">
        <v>44985</v>
      </c>
      <c r="B109" s="3">
        <v>14.6256531233408</v>
      </c>
      <c r="C109" s="3">
        <v>5.8709319775178699</v>
      </c>
      <c r="D109" s="3">
        <v>12.0870652347008</v>
      </c>
      <c r="E109" s="3">
        <v>13.2894099822133</v>
      </c>
      <c r="F109" s="3">
        <v>6.0957553428044902</v>
      </c>
      <c r="G109" s="3">
        <v>9.3935163033986093</v>
      </c>
      <c r="H109" s="3">
        <v>14.8842853337362</v>
      </c>
      <c r="I109" s="3">
        <v>12.438101202433099</v>
      </c>
      <c r="J109" s="3">
        <v>14.607355488022399</v>
      </c>
      <c r="K109" s="3">
        <v>10.9740571123564</v>
      </c>
      <c r="L109" s="3">
        <v>5.5405965305772797</v>
      </c>
      <c r="M109" s="3">
        <v>10.3030071437919</v>
      </c>
      <c r="N109" s="3">
        <v>7.8530918871660704</v>
      </c>
      <c r="O109" s="3">
        <v>24.162267220380301</v>
      </c>
      <c r="P109" s="3">
        <v>12.3717135795037</v>
      </c>
      <c r="Q109" s="3">
        <v>11.8157537602789</v>
      </c>
      <c r="R109" s="3">
        <v>17.4064074414446</v>
      </c>
      <c r="S109" s="3">
        <v>5.0088809359467596</v>
      </c>
      <c r="T109" s="3">
        <v>12.337396536013699</v>
      </c>
      <c r="U109" s="3">
        <v>12.2804406930642</v>
      </c>
      <c r="V109" s="3">
        <v>15.207688177647601</v>
      </c>
    </row>
    <row r="110" spans="1:22" x14ac:dyDescent="0.35">
      <c r="A110" s="2">
        <v>45013</v>
      </c>
      <c r="B110" s="3">
        <v>14.3935291474252</v>
      </c>
      <c r="C110" s="3">
        <v>5.8693536087605596</v>
      </c>
      <c r="D110" s="3">
        <v>12.0342105072052</v>
      </c>
      <c r="E110" s="3">
        <v>13.187117417681501</v>
      </c>
      <c r="F110" s="3">
        <v>5.8471071562294803</v>
      </c>
      <c r="G110" s="3">
        <v>9.4738715895476702</v>
      </c>
      <c r="H110" s="3">
        <v>14.678337722277501</v>
      </c>
      <c r="I110" s="3">
        <v>12.845065920943901</v>
      </c>
      <c r="J110" s="3">
        <v>14.455940744981101</v>
      </c>
      <c r="K110" s="3">
        <v>11.4389567031543</v>
      </c>
      <c r="L110" s="3">
        <v>5.5729671765804598</v>
      </c>
      <c r="M110" s="3">
        <v>10.224847397661399</v>
      </c>
      <c r="N110" s="3">
        <v>7.6066029946602001</v>
      </c>
      <c r="O110" s="3">
        <v>23.729437207958298</v>
      </c>
      <c r="P110" s="3">
        <v>12.2896523456655</v>
      </c>
      <c r="Q110" s="3">
        <v>11.7625024880128</v>
      </c>
      <c r="R110" s="3">
        <v>17.357544156590901</v>
      </c>
      <c r="S110" s="3">
        <v>4.9701914219666001</v>
      </c>
      <c r="T110" s="3">
        <v>12.0511967643759</v>
      </c>
      <c r="U110" s="3">
        <v>12.691155832176699</v>
      </c>
      <c r="V110" s="3">
        <v>15.3906380792398</v>
      </c>
    </row>
    <row r="111" spans="1:22" x14ac:dyDescent="0.35">
      <c r="A111" s="2">
        <v>45044</v>
      </c>
      <c r="B111" s="3">
        <v>14.3117925985106</v>
      </c>
      <c r="C111" s="3">
        <v>6.2114062824095502</v>
      </c>
      <c r="D111" s="3">
        <v>12.193513135081</v>
      </c>
      <c r="E111" s="3">
        <v>13.0245109878714</v>
      </c>
      <c r="F111" s="3">
        <v>6.1121965489664296</v>
      </c>
      <c r="G111" s="3">
        <v>9.5429692454220802</v>
      </c>
      <c r="H111" s="3">
        <v>14.553843923232</v>
      </c>
      <c r="I111" s="3">
        <v>13.2864892201194</v>
      </c>
      <c r="J111" s="3">
        <v>14.3396473467745</v>
      </c>
      <c r="K111" s="3">
        <v>11.992550690173699</v>
      </c>
      <c r="L111" s="3">
        <v>5.7807270209134796</v>
      </c>
      <c r="M111" s="3">
        <v>10.2061211379797</v>
      </c>
      <c r="N111" s="3">
        <v>7.5551231546037201</v>
      </c>
      <c r="O111" s="3">
        <v>23.837298845741699</v>
      </c>
      <c r="P111" s="3">
        <v>12.1257675117137</v>
      </c>
      <c r="Q111" s="3">
        <v>11.6445013961154</v>
      </c>
      <c r="R111" s="3">
        <v>17.092221667529198</v>
      </c>
      <c r="S111" s="3">
        <v>4.8295732016122104</v>
      </c>
      <c r="T111" s="3">
        <v>12.150793681708199</v>
      </c>
      <c r="U111" s="3">
        <v>12.944158156864001</v>
      </c>
      <c r="V111" s="3">
        <v>15.928857179465099</v>
      </c>
    </row>
    <row r="112" spans="1:22" x14ac:dyDescent="0.35">
      <c r="A112" s="2">
        <v>45072</v>
      </c>
      <c r="B112" s="3">
        <v>13.980915814225099</v>
      </c>
      <c r="C112" s="3">
        <v>6.5953727387533201</v>
      </c>
      <c r="D112" s="3">
        <v>12.176145336717401</v>
      </c>
      <c r="E112" s="3">
        <v>12.566201792539299</v>
      </c>
      <c r="F112" s="3">
        <v>6.2619934585680497</v>
      </c>
      <c r="G112" s="3">
        <v>9.4801647923604406</v>
      </c>
      <c r="H112" s="3">
        <v>14.505517090953701</v>
      </c>
      <c r="I112" s="3">
        <v>14.2031083754352</v>
      </c>
      <c r="J112" s="3">
        <v>13.9446237426056</v>
      </c>
      <c r="K112" s="3">
        <v>12.3429227861114</v>
      </c>
      <c r="L112" s="3">
        <v>6.0668235870415597</v>
      </c>
      <c r="M112" s="3">
        <v>9.9528397891424092</v>
      </c>
      <c r="N112" s="3">
        <v>7.7214927355798499</v>
      </c>
      <c r="O112" s="3">
        <v>23.924134206128102</v>
      </c>
      <c r="P112" s="3">
        <v>11.7713230642381</v>
      </c>
      <c r="Q112" s="3">
        <v>11.770244801774901</v>
      </c>
      <c r="R112" s="3">
        <v>17.156097929894699</v>
      </c>
      <c r="S112" s="3">
        <v>4.7339258065382497</v>
      </c>
      <c r="T112" s="3">
        <v>11.745426559836</v>
      </c>
      <c r="U112" s="3">
        <v>13.5170766198157</v>
      </c>
      <c r="V112" s="3">
        <v>16.170160514095599</v>
      </c>
    </row>
    <row r="113" spans="1:37" x14ac:dyDescent="0.35">
      <c r="A113" s="2">
        <v>45105</v>
      </c>
      <c r="B113" s="3">
        <v>13.881870851837199</v>
      </c>
      <c r="C113" s="3">
        <v>6.9063710266199001</v>
      </c>
      <c r="D113" s="3">
        <v>12.962789123194501</v>
      </c>
      <c r="E113" s="3">
        <v>12.0479753768295</v>
      </c>
      <c r="F113" s="3">
        <v>6.6664798565353802</v>
      </c>
      <c r="G113" s="3">
        <v>9.9832515564194004</v>
      </c>
      <c r="H113" s="3">
        <v>14.5058378142426</v>
      </c>
      <c r="I113" s="3">
        <v>14.9553815691023</v>
      </c>
      <c r="J113" s="3">
        <v>13.5432955308518</v>
      </c>
      <c r="K113" s="3">
        <v>12.519178761873</v>
      </c>
      <c r="L113" s="3">
        <v>6.6530621264291598</v>
      </c>
      <c r="M113" s="3">
        <v>10.2419170071227</v>
      </c>
      <c r="N113" s="3">
        <v>7.79564084346518</v>
      </c>
      <c r="O113" s="3">
        <v>24.105471229131801</v>
      </c>
      <c r="P113" s="3">
        <v>11.844441027832399</v>
      </c>
      <c r="Q113" s="3">
        <v>11.6820309904527</v>
      </c>
      <c r="R113" s="3">
        <v>16.915500803952899</v>
      </c>
      <c r="S113" s="3">
        <v>5.28825488460346</v>
      </c>
      <c r="T113" s="3">
        <v>11.7774022580642</v>
      </c>
      <c r="U113" s="3">
        <v>14.338879359011599</v>
      </c>
      <c r="V113" s="3">
        <v>16.813579045563799</v>
      </c>
    </row>
    <row r="114" spans="1:37" x14ac:dyDescent="0.35">
      <c r="A114" s="2">
        <v>45135</v>
      </c>
      <c r="B114" s="3">
        <v>14.0371560730536</v>
      </c>
      <c r="C114" s="3">
        <v>7.75078624139545</v>
      </c>
      <c r="D114" s="3">
        <v>13.3171537377336</v>
      </c>
      <c r="E114" s="3">
        <v>11.928483823071</v>
      </c>
      <c r="F114" s="3">
        <v>6.6604479780039698</v>
      </c>
      <c r="G114" s="3">
        <v>10.805123614643801</v>
      </c>
      <c r="H114" s="3">
        <v>14.798390861391301</v>
      </c>
      <c r="I114" s="3">
        <v>16.0563517865744</v>
      </c>
      <c r="J114" s="3">
        <v>13.5600299044096</v>
      </c>
      <c r="K114" s="3">
        <v>13.1453717712004</v>
      </c>
      <c r="L114" s="3">
        <v>7.0887712957057696</v>
      </c>
      <c r="M114" s="3">
        <v>10.7799807251322</v>
      </c>
      <c r="N114" s="3">
        <v>8.1011044336650109</v>
      </c>
      <c r="O114" s="3">
        <v>24.069789097536599</v>
      </c>
      <c r="P114" s="3">
        <v>12.2210633143397</v>
      </c>
      <c r="Q114" s="3">
        <v>12.2691414868889</v>
      </c>
      <c r="R114" s="3">
        <v>17.421108389556</v>
      </c>
      <c r="S114" s="3">
        <v>6.0698197412070503</v>
      </c>
      <c r="T114" s="3">
        <v>11.772766885252</v>
      </c>
      <c r="U114" s="3">
        <v>14.034788002303801</v>
      </c>
      <c r="V114" s="3">
        <v>17.6381860975211</v>
      </c>
    </row>
    <row r="115" spans="1:37" x14ac:dyDescent="0.35">
      <c r="A115" s="2">
        <v>45166</v>
      </c>
      <c r="B115" s="3">
        <v>13.608508952346799</v>
      </c>
      <c r="C115" s="3">
        <v>7.90247475977948</v>
      </c>
      <c r="D115" s="3">
        <v>13.5882306187225</v>
      </c>
      <c r="E115" s="3">
        <v>11.145062397544899</v>
      </c>
      <c r="F115" s="3">
        <v>6.91015621704274</v>
      </c>
      <c r="G115" s="3">
        <v>11.0105947756494</v>
      </c>
      <c r="H115" s="3">
        <v>14.9795311163581</v>
      </c>
      <c r="I115" s="3">
        <v>15.996496516930399</v>
      </c>
      <c r="J115" s="3">
        <v>13.1609585580755</v>
      </c>
      <c r="K115" s="3">
        <v>13.070752430141299</v>
      </c>
      <c r="L115" s="3">
        <v>7.1595941032475201</v>
      </c>
      <c r="M115" s="3">
        <v>10.541132597602299</v>
      </c>
      <c r="N115" s="3">
        <v>7.6333530906023199</v>
      </c>
      <c r="O115" s="3">
        <v>23.620025596462</v>
      </c>
      <c r="P115" s="3">
        <v>11.596593980155401</v>
      </c>
      <c r="Q115" s="3">
        <v>11.8395922688771</v>
      </c>
      <c r="R115" s="3">
        <v>17.7432559052756</v>
      </c>
      <c r="S115" s="3">
        <v>6.5309817733288904</v>
      </c>
      <c r="T115" s="3">
        <v>11.342198630148401</v>
      </c>
      <c r="U115" s="3">
        <v>14.7852889145144</v>
      </c>
      <c r="V115" s="3">
        <v>17.832689362189399</v>
      </c>
    </row>
    <row r="116" spans="1:37" x14ac:dyDescent="0.35">
      <c r="A116" s="2">
        <v>45197</v>
      </c>
      <c r="B116" s="3">
        <v>13.6900901571757</v>
      </c>
      <c r="C116" s="3">
        <v>7.8008851345048296</v>
      </c>
      <c r="D116" s="3">
        <v>13.447041806876699</v>
      </c>
      <c r="E116" s="3">
        <v>11.2868498724185</v>
      </c>
      <c r="F116" s="3">
        <v>6.74959008498484</v>
      </c>
      <c r="G116" s="3">
        <v>10.860054482800701</v>
      </c>
      <c r="H116" s="3">
        <v>14.836669516663299</v>
      </c>
      <c r="I116" s="3">
        <v>16.261011406693001</v>
      </c>
      <c r="J116" s="3">
        <v>12.6949005606391</v>
      </c>
      <c r="K116" s="3">
        <v>13.4185999113165</v>
      </c>
      <c r="L116" s="3">
        <v>7.2377869389847103</v>
      </c>
      <c r="M116" s="3">
        <v>10.4007950505518</v>
      </c>
      <c r="N116" s="3">
        <v>6.90039999700201</v>
      </c>
      <c r="O116" s="3">
        <v>23.461253802149201</v>
      </c>
      <c r="P116" s="3">
        <v>11.340772043598101</v>
      </c>
      <c r="Q116" s="3">
        <v>11.664520093670401</v>
      </c>
      <c r="R116" s="3">
        <v>16.916643938435001</v>
      </c>
      <c r="S116" s="3">
        <v>6.7642049977818397</v>
      </c>
      <c r="T116" s="3">
        <v>11.264835307047299</v>
      </c>
      <c r="U116" s="3">
        <v>14.518060656831301</v>
      </c>
      <c r="V116" s="3">
        <v>17.573115243620499</v>
      </c>
    </row>
    <row r="117" spans="1:37" x14ac:dyDescent="0.35">
      <c r="A117" s="2">
        <v>45226</v>
      </c>
      <c r="B117" s="3">
        <v>13.3082240864918</v>
      </c>
      <c r="C117" s="3">
        <v>7.9440863165933999</v>
      </c>
      <c r="D117" s="3">
        <v>12.8478284575593</v>
      </c>
      <c r="E117" s="3">
        <v>10.569611855551999</v>
      </c>
      <c r="F117" s="3">
        <v>7.3113481717873503</v>
      </c>
      <c r="G117" s="3">
        <v>10.6416088955008</v>
      </c>
      <c r="H117" s="3">
        <v>14.8526236603622</v>
      </c>
      <c r="I117" s="3">
        <v>16.253011144370799</v>
      </c>
      <c r="J117" s="3">
        <v>12.180205979804001</v>
      </c>
      <c r="K117" s="3">
        <v>13.0829698823461</v>
      </c>
      <c r="L117" s="3">
        <v>7.1708845278834099</v>
      </c>
      <c r="M117" s="3">
        <v>10.324212352233401</v>
      </c>
      <c r="N117" s="3">
        <v>6.7250787867614497</v>
      </c>
      <c r="O117" s="3">
        <v>22.920242030230899</v>
      </c>
      <c r="P117" s="3">
        <v>11.250200559809199</v>
      </c>
      <c r="Q117" s="3">
        <v>10.8682377438258</v>
      </c>
      <c r="R117" s="3">
        <v>16.4180794888251</v>
      </c>
      <c r="S117" s="3">
        <v>5.8382947125352498</v>
      </c>
      <c r="T117" s="3">
        <v>9.9469112388585899</v>
      </c>
      <c r="U117" s="3">
        <v>14.403050450661199</v>
      </c>
      <c r="V117" s="3">
        <v>17.0968316239484</v>
      </c>
    </row>
    <row r="118" spans="1:37" x14ac:dyDescent="0.35">
      <c r="A118" s="2">
        <v>45258</v>
      </c>
      <c r="B118" s="3">
        <v>13.4709642502999</v>
      </c>
      <c r="C118" s="3">
        <v>8.2840637195696001</v>
      </c>
      <c r="D118" s="3">
        <v>13.3825162663141</v>
      </c>
      <c r="E118" s="3">
        <v>10.5276261532875</v>
      </c>
      <c r="F118" s="3">
        <v>7.8031609347213102</v>
      </c>
      <c r="G118" s="3">
        <v>12.0047758668564</v>
      </c>
      <c r="H118" s="3">
        <v>14.939074864632101</v>
      </c>
      <c r="I118" s="3">
        <v>17.551027725150298</v>
      </c>
      <c r="J118" s="3">
        <v>12.944709370779201</v>
      </c>
      <c r="K118" s="3">
        <v>14.429828332631599</v>
      </c>
      <c r="L118" s="3">
        <v>8.0834359035245296</v>
      </c>
      <c r="M118" s="3">
        <v>11.2887482379892</v>
      </c>
      <c r="N118" s="3">
        <v>6.6106467340566404</v>
      </c>
      <c r="O118" s="3">
        <v>23.618629214568799</v>
      </c>
      <c r="P118" s="3">
        <v>11.119200041401299</v>
      </c>
      <c r="Q118" s="3">
        <v>11.440724827231399</v>
      </c>
      <c r="R118" s="3">
        <v>16.125580132335401</v>
      </c>
      <c r="S118" s="3">
        <v>5.85131093154724</v>
      </c>
      <c r="T118" s="3">
        <v>10.143698319939899</v>
      </c>
      <c r="U118" s="3">
        <v>15.8265176484198</v>
      </c>
      <c r="V118" s="3">
        <v>18.691211475237701</v>
      </c>
    </row>
    <row r="119" spans="1:37" x14ac:dyDescent="0.35">
      <c r="A119" s="2">
        <v>45288</v>
      </c>
      <c r="B119" s="3">
        <v>13.304115080996</v>
      </c>
      <c r="C119" s="3">
        <v>8.5915320430534692</v>
      </c>
      <c r="D119" s="3">
        <v>13.9805653750507</v>
      </c>
      <c r="E119" s="3">
        <v>9.98353950545369</v>
      </c>
      <c r="F119" s="3">
        <v>9.0612491258275298</v>
      </c>
      <c r="G119" s="3">
        <v>14.7199243227558</v>
      </c>
      <c r="H119" s="3">
        <v>15.150833820077599</v>
      </c>
      <c r="I119" s="3">
        <v>18.982563932041199</v>
      </c>
      <c r="J119" s="3">
        <v>14.108123814766101</v>
      </c>
      <c r="K119" s="3">
        <v>15.6221827250438</v>
      </c>
      <c r="L119" s="3">
        <v>8.76375550130604</v>
      </c>
      <c r="M119" s="3">
        <v>11.606598052302701</v>
      </c>
      <c r="N119" s="3">
        <v>6.2499937819602902</v>
      </c>
      <c r="O119" s="3">
        <v>25.831097397853998</v>
      </c>
      <c r="P119" s="3">
        <v>10.826316675890199</v>
      </c>
      <c r="Q119" s="3">
        <v>11.9249220957605</v>
      </c>
      <c r="R119" s="3">
        <v>16.38301158933</v>
      </c>
      <c r="S119" s="3">
        <v>5.4022883893543803</v>
      </c>
      <c r="T119" s="3">
        <v>10.1385601219654</v>
      </c>
      <c r="U119" s="3">
        <v>17.058227779360401</v>
      </c>
      <c r="V119" s="3">
        <v>20.9721897953373</v>
      </c>
    </row>
    <row r="120" spans="1:37" x14ac:dyDescent="0.35">
      <c r="A120" s="2">
        <v>45317</v>
      </c>
      <c r="B120" s="3">
        <v>12.7888300415374</v>
      </c>
      <c r="C120" s="3">
        <v>8.7209273083556198</v>
      </c>
      <c r="D120" s="3">
        <v>13.7769662192037</v>
      </c>
      <c r="E120" s="3">
        <v>10.200225194072001</v>
      </c>
      <c r="F120" s="3">
        <v>8.5008707049252905</v>
      </c>
      <c r="G120" s="3">
        <v>14.9426931327656</v>
      </c>
      <c r="H120" s="3">
        <v>15.3381556375163</v>
      </c>
      <c r="I120" s="3">
        <v>19.0995609651698</v>
      </c>
      <c r="J120" s="3">
        <v>13.904207837300699</v>
      </c>
      <c r="K120" s="3">
        <v>15.019541036709001</v>
      </c>
      <c r="L120" s="3">
        <v>8.2242103853740893</v>
      </c>
      <c r="M120" s="3">
        <v>11.3136129383889</v>
      </c>
      <c r="N120" s="3">
        <v>6.4639808929876903</v>
      </c>
      <c r="O120" s="3">
        <v>25.5903513217865</v>
      </c>
      <c r="P120" s="3">
        <v>10.1889876112987</v>
      </c>
      <c r="Q120" s="3">
        <v>11.558787823779401</v>
      </c>
      <c r="R120" s="3">
        <v>15.779066344526401</v>
      </c>
      <c r="S120" s="3">
        <v>6.0306030644106103</v>
      </c>
      <c r="T120" s="3">
        <v>10.123092651956799</v>
      </c>
      <c r="U120" s="3">
        <v>16.8040655229211</v>
      </c>
      <c r="V120" s="3">
        <v>21.3256404344903</v>
      </c>
    </row>
    <row r="121" spans="1:37" x14ac:dyDescent="0.35">
      <c r="A121" s="2">
        <v>45350</v>
      </c>
      <c r="B121" s="3">
        <v>13.3231413562907</v>
      </c>
      <c r="C121" s="3">
        <v>6.9542440822201801</v>
      </c>
      <c r="D121" s="3">
        <v>14.242791039072401</v>
      </c>
      <c r="E121" s="3">
        <v>10.6367323571376</v>
      </c>
      <c r="F121" s="3">
        <v>8.9061824457687901</v>
      </c>
      <c r="G121" s="3">
        <v>15.0043884321815</v>
      </c>
      <c r="H121" s="3">
        <v>15.766166220937601</v>
      </c>
      <c r="I121" s="3">
        <v>19.668546283882598</v>
      </c>
      <c r="J121" s="3">
        <v>16.020325040590201</v>
      </c>
      <c r="K121" s="3">
        <v>16.310032773472301</v>
      </c>
      <c r="L121" s="3">
        <v>8.6012435503255595</v>
      </c>
      <c r="M121" s="3">
        <v>10.6071071258574</v>
      </c>
      <c r="N121" s="3">
        <v>6.68174189158725</v>
      </c>
      <c r="O121" s="3">
        <v>26.110286279003098</v>
      </c>
      <c r="P121" s="3">
        <v>10.477097250937399</v>
      </c>
      <c r="Q121" s="3">
        <v>11.516983931849101</v>
      </c>
      <c r="R121" s="3">
        <v>16.908849301716401</v>
      </c>
      <c r="S121" s="3">
        <v>6.5284257149287699</v>
      </c>
      <c r="T121" s="3">
        <v>9.4935332033875106</v>
      </c>
      <c r="U121" s="3">
        <v>18.7434474466226</v>
      </c>
      <c r="V121" s="3">
        <v>21.875633362193501</v>
      </c>
    </row>
    <row r="122" spans="1:37" x14ac:dyDescent="0.35">
      <c r="A122" s="2">
        <v>45378</v>
      </c>
      <c r="B122" s="3">
        <v>13.4989701371588</v>
      </c>
      <c r="C122" s="3">
        <v>7.2871052644207897</v>
      </c>
      <c r="D122" s="3">
        <v>14.0622037101818</v>
      </c>
      <c r="E122" s="3">
        <v>10.5523182969952</v>
      </c>
      <c r="F122" s="3">
        <v>8.7841144456690401</v>
      </c>
      <c r="G122" s="3">
        <v>15.143609399286101</v>
      </c>
      <c r="H122" s="3">
        <v>15.676435446597701</v>
      </c>
      <c r="I122" s="3">
        <v>19.812940474999198</v>
      </c>
      <c r="J122" s="3">
        <v>15.8460850356565</v>
      </c>
      <c r="K122" s="3">
        <v>15.947476326874501</v>
      </c>
      <c r="L122" s="3">
        <v>8.3808847406746008</v>
      </c>
      <c r="M122" s="3">
        <v>10.632553683305201</v>
      </c>
      <c r="N122" s="3">
        <v>6.7626053245663202</v>
      </c>
      <c r="O122" s="3">
        <v>25.912968505026701</v>
      </c>
      <c r="P122" s="3">
        <v>10.408863915235299</v>
      </c>
      <c r="Q122" s="3">
        <v>11.3489020833581</v>
      </c>
      <c r="R122" s="3">
        <v>16.710258764646099</v>
      </c>
      <c r="S122" s="3">
        <v>6.4537785705513402</v>
      </c>
      <c r="T122" s="3">
        <v>9.4089246177566608</v>
      </c>
      <c r="U122" s="3">
        <v>18.779766774966301</v>
      </c>
      <c r="V122" s="3">
        <v>21.553279090314899</v>
      </c>
    </row>
    <row r="124" spans="1:37" x14ac:dyDescent="0.35">
      <c r="A124" s="2" t="s">
        <v>91</v>
      </c>
      <c r="B124" s="3" cm="1">
        <f t="array" ref="B124">MIN(_xlfn._xlws.FILTER(B1:B122, ISNUMBER(B1:B122)))</f>
        <v>10.6764803649423</v>
      </c>
      <c r="C124" s="3" cm="1">
        <f t="array" ref="C124">MIN(_xlfn._xlws.FILTER(C1:C122, ISNUMBER(C1:C122)))</f>
        <v>5.4097318096403004</v>
      </c>
      <c r="D124" s="3" cm="1">
        <f t="array" ref="D124">MIN(_xlfn._xlws.FILTER(D1:D122, ISNUMBER(D1:D122)))</f>
        <v>12.0342105072052</v>
      </c>
      <c r="E124" s="3" cm="1">
        <f t="array" ref="E124">MIN(_xlfn._xlws.FILTER(E1:E122, ISNUMBER(E1:E122)))</f>
        <v>9.98353950545369</v>
      </c>
      <c r="F124" s="3" cm="1">
        <f t="array" ref="F124">MIN(_xlfn._xlws.FILTER(F1:F122, ISNUMBER(F1:F122)))</f>
        <v>5.8358787300149499</v>
      </c>
      <c r="G124" s="3" cm="1">
        <f t="array" ref="G124">MIN(_xlfn._xlws.FILTER(G1:G122, ISNUMBER(G1:G122)))</f>
        <v>9.1368390441068907</v>
      </c>
      <c r="H124" s="3" cm="1">
        <f t="array" ref="H124">MIN(_xlfn._xlws.FILTER(H1:H122, ISNUMBER(H1:H122)))</f>
        <v>14.222285930366599</v>
      </c>
      <c r="I124" s="3" cm="1">
        <f t="array" ref="I124">MIN(_xlfn._xlws.FILTER(I1:I122, ISNUMBER(I1:I122)))</f>
        <v>9.9031342380535605</v>
      </c>
      <c r="J124" s="3" cm="1">
        <f t="array" ref="J124">MIN(_xlfn._xlws.FILTER(J1:J122, ISNUMBER(J1:J122)))</f>
        <v>12.180205979804001</v>
      </c>
      <c r="K124" s="3" cm="1">
        <f t="array" ref="K124">MIN(_xlfn._xlws.FILTER(K1:K122, ISNUMBER(K1:K122)))</f>
        <v>8.1495815760323005</v>
      </c>
      <c r="L124" s="3" cm="1">
        <f t="array" ref="L124">MIN(_xlfn._xlws.FILTER(L1:L122, ISNUMBER(L1:L122)))</f>
        <v>5.5405965305772797</v>
      </c>
      <c r="M124" s="3" cm="1">
        <f t="array" ref="M124">MIN(_xlfn._xlws.FILTER(M1:M122, ISNUMBER(M1:M122)))</f>
        <v>9.3827746565301702</v>
      </c>
      <c r="N124" s="3" cm="1">
        <f t="array" ref="N124">MIN(_xlfn._xlws.FILTER(N1:N122, ISNUMBER(N1:N122)))</f>
        <v>-96.606693149182405</v>
      </c>
      <c r="O124" s="3" cm="1">
        <f t="array" ref="O124">MIN(_xlfn._xlws.FILTER(O1:O122, ISNUMBER(O1:O122)))</f>
        <v>16.358461320736499</v>
      </c>
      <c r="P124" s="3" cm="1">
        <f t="array" ref="P124">MIN(_xlfn._xlws.FILTER(P1:P122, ISNUMBER(P1:P122)))</f>
        <v>9.1837290891244194</v>
      </c>
      <c r="Q124" s="3" cm="1">
        <f t="array" ref="Q124">MIN(_xlfn._xlws.FILTER(Q1:Q122, ISNUMBER(Q1:Q122)))</f>
        <v>10.8682377438258</v>
      </c>
      <c r="R124" s="3" cm="1">
        <f t="array" ref="R124">MIN(_xlfn._xlws.FILTER(R1:R122, ISNUMBER(R1:R122)))</f>
        <v>14.2228510991307</v>
      </c>
      <c r="S124" s="3" cm="1">
        <f t="array" ref="S124">MIN(_xlfn._xlws.FILTER(S1:S122, ISNUMBER(S1:S122)))</f>
        <v>4.7339258065382497</v>
      </c>
      <c r="T124" s="3" cm="1">
        <f t="array" ref="T124">MIN(_xlfn._xlws.FILTER(T1:T122, ISNUMBER(T1:T122)))</f>
        <v>9.4089246177566608</v>
      </c>
      <c r="U124" s="3" cm="1">
        <f t="array" ref="U124">MIN(_xlfn._xlws.FILTER(U1:U122, ISNUMBER(U1:U122)))</f>
        <v>-7.5541477118493301</v>
      </c>
      <c r="V124" s="3" cm="1">
        <f t="array" ref="V124">MIN(_xlfn._xlws.FILTER(V1:V122, ISNUMBER(V1:V122)))</f>
        <v>10.9433186232037</v>
      </c>
    </row>
    <row r="125" spans="1:37" x14ac:dyDescent="0.35">
      <c r="A125" s="2" t="s">
        <v>92</v>
      </c>
      <c r="B125" s="3" cm="1">
        <f t="array" ref="B125">MAX(_xlfn._xlws.FILTER(B1:B122, ISNUMBER(B1:B122)))</f>
        <v>20.716502079611502</v>
      </c>
      <c r="C125" s="3" cm="1">
        <f t="array" ref="C125">MAX(_xlfn._xlws.FILTER(C1:C122, ISNUMBER(C1:C122)))</f>
        <v>32.615753863906797</v>
      </c>
      <c r="D125" s="3" cm="1">
        <f t="array" ref="D125">MAX(_xlfn._xlws.FILTER(D1:D122, ISNUMBER(D1:D122)))</f>
        <v>25.3148855336499</v>
      </c>
      <c r="E125" s="3" cm="1">
        <f t="array" ref="E125">MAX(_xlfn._xlws.FILTER(E1:E122, ISNUMBER(E1:E122)))</f>
        <v>24.792798263540099</v>
      </c>
      <c r="F125" s="3" cm="1">
        <f t="array" ref="F125">MAX(_xlfn._xlws.FILTER(F1:F122, ISNUMBER(F1:F122)))</f>
        <v>22.77688530903</v>
      </c>
      <c r="G125" s="3" cm="1">
        <f t="array" ref="G125">MAX(_xlfn._xlws.FILTER(G1:G122, ISNUMBER(G1:G122)))</f>
        <v>68.183487472928206</v>
      </c>
      <c r="H125" s="3" cm="1">
        <f t="array" ref="H125">MAX(_xlfn._xlws.FILTER(H1:H122, ISNUMBER(H1:H122)))</f>
        <v>21.368039750638101</v>
      </c>
      <c r="I125" s="3" cm="1">
        <f t="array" ref="I125">MAX(_xlfn._xlws.FILTER(I1:I122, ISNUMBER(I1:I122)))</f>
        <v>19.812940474999198</v>
      </c>
      <c r="J125" s="3" cm="1">
        <f t="array" ref="J125">MAX(_xlfn._xlws.FILTER(J1:J122, ISNUMBER(J1:J122)))</f>
        <v>32.035947983290903</v>
      </c>
      <c r="K125" s="3" cm="1">
        <f t="array" ref="K125">MAX(_xlfn._xlws.FILTER(K1:K122, ISNUMBER(K1:K122)))</f>
        <v>21.276621019397499</v>
      </c>
      <c r="L125" s="3" cm="1">
        <f t="array" ref="L125">MAX(_xlfn._xlws.FILTER(L1:L122, ISNUMBER(L1:L122)))</f>
        <v>36.253134227818599</v>
      </c>
      <c r="M125" s="3" cm="1">
        <f t="array" ref="M125">MAX(_xlfn._xlws.FILTER(M1:M122, ISNUMBER(M1:M122)))</f>
        <v>19.3379460118874</v>
      </c>
      <c r="N125" s="3" cm="1">
        <f t="array" ref="N125">MAX(_xlfn._xlws.FILTER(N1:N122, ISNUMBER(N1:N122)))</f>
        <v>32.397438475371104</v>
      </c>
      <c r="O125" s="3" cm="1">
        <f t="array" ref="O125">MAX(_xlfn._xlws.FILTER(O1:O122, ISNUMBER(O1:O122)))</f>
        <v>33.399572281385097</v>
      </c>
      <c r="P125" s="3" cm="1">
        <f t="array" ref="P125">MAX(_xlfn._xlws.FILTER(P1:P122, ISNUMBER(P1:P122)))</f>
        <v>20.462806398162598</v>
      </c>
      <c r="Q125" s="3" cm="1">
        <f t="array" ref="Q125">MAX(_xlfn._xlws.FILTER(Q1:Q122, ISNUMBER(Q1:Q122)))</f>
        <v>17.670729927889099</v>
      </c>
      <c r="R125" s="3" cm="1">
        <f t="array" ref="R125">MAX(_xlfn._xlws.FILTER(R1:R122, ISNUMBER(R1:R122)))</f>
        <v>27.7478253298715</v>
      </c>
      <c r="S125" s="3" cm="1">
        <f t="array" ref="S125">MAX(_xlfn._xlws.FILTER(S1:S122, ISNUMBER(S1:S122)))</f>
        <v>13.805394122199401</v>
      </c>
      <c r="T125" s="3" cm="1">
        <f t="array" ref="T125">MAX(_xlfn._xlws.FILTER(T1:T122, ISNUMBER(T1:T122)))</f>
        <v>27.598702798231098</v>
      </c>
      <c r="U125" s="3" cm="1">
        <f t="array" ref="U125">MAX(_xlfn._xlws.FILTER(U1:U122, ISNUMBER(U1:U122)))</f>
        <v>26.137956017953499</v>
      </c>
      <c r="V125" s="3" cm="1">
        <f t="array" ref="V125">MAX(_xlfn._xlws.FILTER(V1:V122, ISNUMBER(V1:V122)))</f>
        <v>28.8318601582586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0.22700000000000001</v>
      </c>
      <c r="C127" s="9" cm="1">
        <f t="array" ref="C127">_xlfn.PERCENTRANK.EXC(_xlfn._xlws.FILTER(C1:C122, ISNUMBER(C1:C122)),C121)</f>
        <v>7.2999999999999995E-2</v>
      </c>
      <c r="D127" s="9" cm="1">
        <f t="array" ref="D127">_xlfn.PERCENTRANK.EXC(_xlfn._xlws.FILTER(D1:D122, ISNUMBER(D1:D122)),D121)</f>
        <v>0.16300000000000001</v>
      </c>
      <c r="E127" s="9" cm="1">
        <f t="array" ref="E127">_xlfn.PERCENTRANK.EXC(_xlfn._xlws.FILTER(E1:E122, ISNUMBER(E1:E122)),E121)</f>
        <v>4.9000000000000002E-2</v>
      </c>
      <c r="F127" s="9" cm="1">
        <f t="array" ref="F127">_xlfn.PERCENTRANK.EXC(_xlfn._xlws.FILTER(F1:F122, ISNUMBER(F1:F122)),F121)</f>
        <v>0.18</v>
      </c>
      <c r="G127" s="9" cm="1">
        <f t="array" ref="G127">_xlfn.PERCENTRANK.EXC(_xlfn._xlws.FILTER(G1:G122, ISNUMBER(G1:G122)),G121)</f>
        <v>0.32700000000000001</v>
      </c>
      <c r="H127" s="9" cm="1">
        <f t="array" ref="H127">_xlfn.PERCENTRANK.EXC(_xlfn._xlws.FILTER(H1:H122, ISNUMBER(H1:H122)),H121)</f>
        <v>0.22900000000000001</v>
      </c>
      <c r="I127" s="9" cm="1">
        <f t="array" ref="I127">_xlfn.PERCENTRANK.EXC(_xlfn._xlws.FILTER(I1:I122, ISNUMBER(I1:I122)),I121)</f>
        <v>0.98299999999999998</v>
      </c>
      <c r="J127" s="9" cm="1">
        <f t="array" ref="J127">_xlfn.PERCENTRANK.EXC(_xlfn._xlws.FILTER(J1:J122, ISNUMBER(J1:J122)),J121)</f>
        <v>0.47</v>
      </c>
      <c r="K127" s="9" cm="1">
        <f t="array" ref="K127">_xlfn.PERCENTRANK.EXC(_xlfn._xlws.FILTER(K1:K122, ISNUMBER(K1:K122)),K121)</f>
        <v>0.92600000000000005</v>
      </c>
      <c r="L127" s="9" cm="1">
        <f t="array" ref="L127">_xlfn.PERCENTRANK.EXC(_xlfn._xlws.FILTER(L1:L122, ISNUMBER(L1:L122)),L121)</f>
        <v>0.22900000000000001</v>
      </c>
      <c r="M127" s="9" cm="1">
        <f t="array" ref="M127">_xlfn.PERCENTRANK.EXC(_xlfn._xlws.FILTER(M1:M122, ISNUMBER(M1:M122)),M121)</f>
        <v>0.16300000000000001</v>
      </c>
      <c r="N127" s="9" cm="1">
        <f t="array" ref="N127">_xlfn.PERCENTRANK.EXC(_xlfn._xlws.FILTER(N1:N122, ISNUMBER(N1:N122)),N121)</f>
        <v>0.19600000000000001</v>
      </c>
      <c r="O127" s="9" cm="1">
        <f t="array" ref="O127">_xlfn.PERCENTRANK.EXC(_xlfn._xlws.FILTER(O1:O122, ISNUMBER(O1:O122)),O121)</f>
        <v>0.83599999999999997</v>
      </c>
      <c r="P127" s="9" cm="1">
        <f t="array" ref="P127">_xlfn.PERCENTRANK.EXC(_xlfn._xlws.FILTER(P1:P122, ISNUMBER(P1:P122)),P121)</f>
        <v>0.21299999999999999</v>
      </c>
      <c r="Q127" s="9" cm="1">
        <f t="array" ref="Q127">_xlfn.PERCENTRANK.EXC(_xlfn._xlws.FILTER(Q1:Q122, ISNUMBER(Q1:Q122)),Q121)</f>
        <v>5.2999999999999999E-2</v>
      </c>
      <c r="R127" s="9" cm="1">
        <f t="array" ref="R127">_xlfn.PERCENTRANK.EXC(_xlfn._xlws.FILTER(R1:R122, ISNUMBER(R1:R122)),R121)</f>
        <v>0.45</v>
      </c>
      <c r="S127" s="9" cm="1">
        <f t="array" ref="S127">_xlfn.PERCENTRANK.EXC(_xlfn._xlws.FILTER(S1:S122, ISNUMBER(S1:S122)),S121)</f>
        <v>0.19600000000000001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0.68799999999999994</v>
      </c>
      <c r="V127" s="9" cm="1">
        <f t="array" ref="V127">_xlfn.PERCENTRANK.EXC(_xlfn._xlws.FILTER(V1:V122, ISNUMBER(V1:V122)),V121)</f>
        <v>0.86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756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41726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13.510895185314199</v>
      </c>
      <c r="D2" s="3" cm="1">
        <f t="array" ref="D2:D122">_xll.FDS(D1,"FMA_PE(NTMA,-10AY,0,AM,""PORTAGG"",""MEANR"")")</f>
        <v>14.0614653978518</v>
      </c>
      <c r="E2" s="3" cm="1">
        <f t="array" ref="E2:E122">_xll.FDS(E1,"FMA_PE(NTMA,-10AY,0,AM,""PORTAGG"",""MEANR"")")</f>
        <v>17.080120244628599</v>
      </c>
      <c r="F2" s="3" cm="1">
        <f t="array" ref="F2:F122">_xll.FDS(F1,"FMA_PE(NTMA,-10AY,0,AM,""PORTAGG"",""MEANR"")")</f>
        <v>13.897205542870299</v>
      </c>
      <c r="G2" s="3" cm="1">
        <f t="array" ref="G2:G122">_xll.FDS(G1,"FMA_PE(NTMA,-10AY,0,AM,""PORTAGG"",""MEANR"")")</f>
        <v>11.176794828204599</v>
      </c>
      <c r="H2" s="3" cm="1">
        <f t="array" ref="H2:H122">_xll.FDS(H1,"FMA_PE(NTMA,-10AY,0,AM,""PORTAGG"",""MEANR"")")</f>
        <v>15.6783918970072</v>
      </c>
      <c r="I2" s="3" cm="1">
        <f t="array" ref="I2:I122">_xll.FDS(I1,"FMA_PE(NTMA,-10AY,0,AM,""PORTAGG"",""MEANR"")")</f>
        <v>14.433409651827199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9.3116278988285401</v>
      </c>
      <c r="L2" s="3" cm="1">
        <f t="array" ref="L2:L122">_xll.FDS(L1,"FMA_PE(NTMA,-10AY,0,AM,""PORTAGG"",""MEANR"")")</f>
        <v>10.484422762596701</v>
      </c>
      <c r="M2" s="3" cm="1">
        <f t="array" ref="M2:M122">_xll.FDS(M1,"FMA_PE(NTMA,-10AY,0,AM,""PORTAGG"",""MEANR"")")</f>
        <v>14.368454930590801</v>
      </c>
      <c r="N2" s="3" cm="1">
        <f t="array" ref="N2:N122">_xll.FDS(N1,"FMA_PE(NTMA,-10AY,0,AM,""PORTAGG"",""MEANR"")")</f>
        <v>14.511596620745699</v>
      </c>
      <c r="O2" s="3" cm="1">
        <f t="array" ref="O2:O122">_xll.FDS(O1,"FMA_PE(NTMA,-10AY,0,AM,""PORTAGG"",""MEANR"")")</f>
        <v>14.866060462271101</v>
      </c>
      <c r="P2" s="3" cm="1">
        <f t="array" ref="P2:P122">_xll.FDS(P1,"FMA_PE(NTMA,-10AY,0,AM,""PORTAGG"",""MEANR"")")</f>
        <v>8.4722754938963298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13.6325612082869</v>
      </c>
      <c r="S2" s="3" cm="1">
        <f t="array" ref="S2:S122">_xll.FDS(S1,"FMA_PE(NTMA,-10AY,0,AM,""PORTAGG"",""MEANR"")")</f>
        <v>9.7436835749755009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11.442857798927999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41757</v>
      </c>
      <c r="B3" s="3" t="e">
        <v>#N/A</v>
      </c>
      <c r="C3" s="3">
        <v>13.6715925955806</v>
      </c>
      <c r="D3" s="3">
        <v>14.2642322042975</v>
      </c>
      <c r="E3" s="3">
        <v>17.188098614376699</v>
      </c>
      <c r="F3" s="3">
        <v>13.958312630764301</v>
      </c>
      <c r="G3" s="3">
        <v>11.7631658227725</v>
      </c>
      <c r="H3" s="3">
        <v>15.56936009096</v>
      </c>
      <c r="I3" s="3">
        <v>14.229578455962701</v>
      </c>
      <c r="J3" s="3" t="e">
        <v>#N/A</v>
      </c>
      <c r="K3" s="3">
        <v>9.3023171655538608</v>
      </c>
      <c r="L3" s="3">
        <v>10.8101792583126</v>
      </c>
      <c r="M3" s="3">
        <v>14.118981542690401</v>
      </c>
      <c r="N3" s="3">
        <v>13.982511680558501</v>
      </c>
      <c r="O3" s="3">
        <v>15.0341716313006</v>
      </c>
      <c r="P3" s="3">
        <v>8.36849147884109</v>
      </c>
      <c r="Q3" s="3" t="e">
        <v>#N/A</v>
      </c>
      <c r="R3" s="3">
        <v>14.024462073830399</v>
      </c>
      <c r="S3" s="3">
        <v>10.3446976071275</v>
      </c>
      <c r="T3" s="3" t="e">
        <v>#N/A</v>
      </c>
      <c r="U3" s="3">
        <v>11.8696053246868</v>
      </c>
      <c r="V3" s="3" t="e">
        <v>#N/A</v>
      </c>
    </row>
    <row r="4" spans="1:22" x14ac:dyDescent="0.35">
      <c r="A4" s="2">
        <v>41787</v>
      </c>
      <c r="B4" s="3" t="e">
        <v>#N/A</v>
      </c>
      <c r="C4" s="3">
        <v>13.9486794394697</v>
      </c>
      <c r="D4" s="3">
        <v>14.6611778663128</v>
      </c>
      <c r="E4" s="3">
        <v>17.667586912734201</v>
      </c>
      <c r="F4" s="3">
        <v>13.652374007496601</v>
      </c>
      <c r="G4" s="3">
        <v>13.496142461550001</v>
      </c>
      <c r="H4" s="3">
        <v>15.6725490414329</v>
      </c>
      <c r="I4" s="3">
        <v>14.315301556225799</v>
      </c>
      <c r="J4" s="3" t="e">
        <v>#N/A</v>
      </c>
      <c r="K4" s="3">
        <v>9.6117355337185302</v>
      </c>
      <c r="L4" s="3">
        <v>10.921463269334399</v>
      </c>
      <c r="M4" s="3">
        <v>14.454816021433601</v>
      </c>
      <c r="N4" s="3">
        <v>18.642149802732501</v>
      </c>
      <c r="O4" s="3">
        <v>16.064308215322399</v>
      </c>
      <c r="P4" s="3">
        <v>8.7443042623162697</v>
      </c>
      <c r="Q4" s="3" t="e">
        <v>#N/A</v>
      </c>
      <c r="R4" s="3">
        <v>14.033616087440301</v>
      </c>
      <c r="S4" s="3">
        <v>10.7237009991366</v>
      </c>
      <c r="T4" s="3" t="e">
        <v>#N/A</v>
      </c>
      <c r="U4" s="3">
        <v>12.0632941277385</v>
      </c>
      <c r="V4" s="3" t="e">
        <v>#N/A</v>
      </c>
    </row>
    <row r="5" spans="1:22" x14ac:dyDescent="0.35">
      <c r="A5" s="2">
        <v>41817</v>
      </c>
      <c r="B5" s="3" t="e">
        <v>#N/A</v>
      </c>
      <c r="C5" s="3">
        <v>14.129426964692801</v>
      </c>
      <c r="D5" s="3">
        <v>13.7166918118778</v>
      </c>
      <c r="E5" s="3">
        <v>17.463629529801899</v>
      </c>
      <c r="F5" s="3">
        <v>13.3246738323359</v>
      </c>
      <c r="G5" s="3">
        <v>13.964882726630201</v>
      </c>
      <c r="H5" s="3">
        <v>15.781749023223201</v>
      </c>
      <c r="I5" s="3">
        <v>14.402566997617299</v>
      </c>
      <c r="J5" s="3" t="e">
        <v>#N/A</v>
      </c>
      <c r="K5" s="3">
        <v>9.60297539689895</v>
      </c>
      <c r="L5" s="3">
        <v>11.2424170184555</v>
      </c>
      <c r="M5" s="3">
        <v>14.6528571391024</v>
      </c>
      <c r="N5" s="3">
        <v>9.6662546970404808</v>
      </c>
      <c r="O5" s="3">
        <v>16.334414924161301</v>
      </c>
      <c r="P5" s="3">
        <v>8.7722258320284396</v>
      </c>
      <c r="Q5" s="3">
        <v>14.2652856967409</v>
      </c>
      <c r="R5" s="3">
        <v>14.2294375713827</v>
      </c>
      <c r="S5" s="3">
        <v>10.4417140563303</v>
      </c>
      <c r="T5" s="3">
        <v>13.924121115581199</v>
      </c>
      <c r="U5" s="3">
        <v>12.4965626056999</v>
      </c>
      <c r="V5" s="3" t="e">
        <v>#N/A</v>
      </c>
    </row>
    <row r="6" spans="1:22" x14ac:dyDescent="0.35">
      <c r="A6" s="2">
        <v>41848</v>
      </c>
      <c r="B6" s="3" t="e">
        <v>#N/A</v>
      </c>
      <c r="C6" s="3">
        <v>14.581589134908</v>
      </c>
      <c r="D6" s="3">
        <v>14.5646697430166</v>
      </c>
      <c r="E6" s="3">
        <v>17.280297768085301</v>
      </c>
      <c r="F6" s="3">
        <v>13.227905661201</v>
      </c>
      <c r="G6" s="3">
        <v>14.620244235862099</v>
      </c>
      <c r="H6" s="3">
        <v>15.732319411304299</v>
      </c>
      <c r="I6" s="3">
        <v>14.0314936677077</v>
      </c>
      <c r="J6" s="3" t="e">
        <v>#N/A</v>
      </c>
      <c r="K6" s="3">
        <v>10.112608856480801</v>
      </c>
      <c r="L6" s="3">
        <v>11.8939444610398</v>
      </c>
      <c r="M6" s="3">
        <v>15.2139216325728</v>
      </c>
      <c r="N6" s="3">
        <v>8.9379316904784591</v>
      </c>
      <c r="O6" s="3">
        <v>16.740144337018201</v>
      </c>
      <c r="P6" s="3">
        <v>9.3428701035029302</v>
      </c>
      <c r="Q6" s="3">
        <v>15.2790914458764</v>
      </c>
      <c r="R6" s="3">
        <v>14.373714633997499</v>
      </c>
      <c r="S6" s="3">
        <v>11.054977449936001</v>
      </c>
      <c r="T6" s="3">
        <v>14.503607950133899</v>
      </c>
      <c r="U6" s="3">
        <v>12.744483299368699</v>
      </c>
      <c r="V6" s="3" t="e">
        <v>#N/A</v>
      </c>
    </row>
    <row r="7" spans="1:22" x14ac:dyDescent="0.35">
      <c r="A7" s="2">
        <v>41879</v>
      </c>
      <c r="B7" s="3" t="e">
        <v>#N/A</v>
      </c>
      <c r="C7" s="3">
        <v>14.4924869318374</v>
      </c>
      <c r="D7" s="3">
        <v>14.919640896460599</v>
      </c>
      <c r="E7" s="3">
        <v>17.548258713423198</v>
      </c>
      <c r="F7" s="3">
        <v>13.258905060362499</v>
      </c>
      <c r="G7" s="3">
        <v>13.7958460781461</v>
      </c>
      <c r="H7" s="3">
        <v>15.892832927841599</v>
      </c>
      <c r="I7" s="3">
        <v>13.9605489829025</v>
      </c>
      <c r="J7" s="3" t="e">
        <v>#N/A</v>
      </c>
      <c r="K7" s="3">
        <v>10.326479770810399</v>
      </c>
      <c r="L7" s="3">
        <v>12.4675108904461</v>
      </c>
      <c r="M7" s="3">
        <v>15.233814696564499</v>
      </c>
      <c r="N7" s="3">
        <v>8.4796876152458704</v>
      </c>
      <c r="O7" s="3">
        <v>16.659332519201602</v>
      </c>
      <c r="P7" s="3">
        <v>9.1465452361281301</v>
      </c>
      <c r="Q7" s="3">
        <v>15.4744022223732</v>
      </c>
      <c r="R7" s="3">
        <v>15.8333416412258</v>
      </c>
      <c r="S7" s="3">
        <v>10.3576268614702</v>
      </c>
      <c r="T7" s="3">
        <v>14.757515941785799</v>
      </c>
      <c r="U7" s="3">
        <v>13.3940672146958</v>
      </c>
      <c r="V7" s="3" t="e">
        <v>#N/A</v>
      </c>
    </row>
    <row r="8" spans="1:22" x14ac:dyDescent="0.35">
      <c r="A8" s="2">
        <v>41908</v>
      </c>
      <c r="B8" s="3" t="e">
        <v>#N/A</v>
      </c>
      <c r="C8" s="3">
        <v>14.441093785999</v>
      </c>
      <c r="D8" s="3">
        <v>14.481483082608801</v>
      </c>
      <c r="E8" s="3">
        <v>17.750954564972201</v>
      </c>
      <c r="F8" s="3">
        <v>13.4960320980591</v>
      </c>
      <c r="G8" s="3">
        <v>12.916689877448301</v>
      </c>
      <c r="H8" s="3">
        <v>15.6543876724608</v>
      </c>
      <c r="I8" s="3">
        <v>13.0644195224531</v>
      </c>
      <c r="J8" s="3" t="e">
        <v>#N/A</v>
      </c>
      <c r="K8" s="3">
        <v>10.2539998449008</v>
      </c>
      <c r="L8" s="3">
        <v>11.847686290494</v>
      </c>
      <c r="M8" s="3">
        <v>14.4787703410639</v>
      </c>
      <c r="N8" s="3">
        <v>7.3200507369813002</v>
      </c>
      <c r="O8" s="3">
        <v>16.6220858624533</v>
      </c>
      <c r="P8" s="3">
        <v>8.7144961182248295</v>
      </c>
      <c r="Q8" s="3">
        <v>15.558028100259</v>
      </c>
      <c r="R8" s="3">
        <v>15.8375149353156</v>
      </c>
      <c r="S8" s="3">
        <v>9.43183185150456</v>
      </c>
      <c r="T8" s="3">
        <v>15.190779419777201</v>
      </c>
      <c r="U8" s="3">
        <v>11.703328104704299</v>
      </c>
      <c r="V8" s="3" t="e">
        <v>#N/A</v>
      </c>
    </row>
    <row r="9" spans="1:22" x14ac:dyDescent="0.35">
      <c r="A9" s="2">
        <v>41940</v>
      </c>
      <c r="B9" s="3" t="e">
        <v>#N/A</v>
      </c>
      <c r="C9" s="3">
        <v>13.5920665235375</v>
      </c>
      <c r="D9" s="3">
        <v>14.1999322577659</v>
      </c>
      <c r="E9" s="3">
        <v>17.067248303164099</v>
      </c>
      <c r="F9" s="3">
        <v>13.6194625198293</v>
      </c>
      <c r="G9" s="3">
        <v>12.1237132678657</v>
      </c>
      <c r="H9" s="3">
        <v>15.4144566942522</v>
      </c>
      <c r="I9" s="3">
        <v>12.872778509760201</v>
      </c>
      <c r="J9" s="3" t="e">
        <v>#N/A</v>
      </c>
      <c r="K9" s="3">
        <v>9.3749862960842805</v>
      </c>
      <c r="L9" s="3">
        <v>11.1285343208634</v>
      </c>
      <c r="M9" s="3">
        <v>14.5976338135738</v>
      </c>
      <c r="N9" s="3">
        <v>6.6307775467791803</v>
      </c>
      <c r="O9" s="3">
        <v>16.438415758892301</v>
      </c>
      <c r="P9" s="3">
        <v>8.6345238087526504</v>
      </c>
      <c r="Q9" s="3">
        <v>15.1608508224066</v>
      </c>
      <c r="R9" s="3">
        <v>15.408925033807501</v>
      </c>
      <c r="S9" s="3">
        <v>9.9482198132589001</v>
      </c>
      <c r="T9" s="3">
        <v>14.195988879381799</v>
      </c>
      <c r="U9" s="3">
        <v>11.85380397872</v>
      </c>
      <c r="V9" s="3" t="e">
        <v>#N/A</v>
      </c>
    </row>
    <row r="10" spans="1:22" x14ac:dyDescent="0.35">
      <c r="A10" s="2">
        <v>41971</v>
      </c>
      <c r="B10" s="3" t="e">
        <v>#N/A</v>
      </c>
      <c r="C10" s="3">
        <v>14.3702441061022</v>
      </c>
      <c r="D10" s="3">
        <v>14.9442153771435</v>
      </c>
      <c r="E10" s="3">
        <v>17.594096699584501</v>
      </c>
      <c r="F10" s="3">
        <v>13.588102740585599</v>
      </c>
      <c r="G10" s="3">
        <v>12.1929160495294</v>
      </c>
      <c r="H10" s="3">
        <v>15.622533182123</v>
      </c>
      <c r="I10" s="3">
        <v>13.225906354301101</v>
      </c>
      <c r="J10" s="3" t="e">
        <v>#N/A</v>
      </c>
      <c r="K10" s="3">
        <v>9.8870192086380992</v>
      </c>
      <c r="L10" s="3">
        <v>11.629386976998701</v>
      </c>
      <c r="M10" s="3">
        <v>15.0927039831895</v>
      </c>
      <c r="N10" s="3">
        <v>6.6293015491823004</v>
      </c>
      <c r="O10" s="3">
        <v>17.555492136145102</v>
      </c>
      <c r="P10" s="3">
        <v>9.0755710668944403</v>
      </c>
      <c r="Q10" s="3">
        <v>14.7493492724084</v>
      </c>
      <c r="R10" s="3">
        <v>15.7333767838347</v>
      </c>
      <c r="S10" s="3">
        <v>10.718130025342701</v>
      </c>
      <c r="T10" s="3">
        <v>13.597402968905</v>
      </c>
      <c r="U10" s="3">
        <v>12.046400870664099</v>
      </c>
      <c r="V10" s="3" t="e">
        <v>#N/A</v>
      </c>
    </row>
    <row r="11" spans="1:22" x14ac:dyDescent="0.35">
      <c r="A11" s="2">
        <v>41999</v>
      </c>
      <c r="B11" s="3" t="e">
        <v>#N/A</v>
      </c>
      <c r="C11" s="3">
        <v>13.3895024899655</v>
      </c>
      <c r="D11" s="3">
        <v>14.8838181868616</v>
      </c>
      <c r="E11" s="3">
        <v>17.130770577857099</v>
      </c>
      <c r="F11" s="3">
        <v>13.374061618963999</v>
      </c>
      <c r="G11" s="3">
        <v>12.3651355432338</v>
      </c>
      <c r="H11" s="3">
        <v>15.160357319163399</v>
      </c>
      <c r="I11" s="3">
        <v>13.0433948543575</v>
      </c>
      <c r="J11" s="3" t="e">
        <v>#N/A</v>
      </c>
      <c r="K11" s="3">
        <v>9.6932128064491003</v>
      </c>
      <c r="L11" s="3">
        <v>11.106881442389801</v>
      </c>
      <c r="M11" s="3">
        <v>15.561648885193099</v>
      </c>
      <c r="N11" s="3">
        <v>5.1934303291809103</v>
      </c>
      <c r="O11" s="3">
        <v>16.621534022886301</v>
      </c>
      <c r="P11" s="3">
        <v>9.1640554186500207</v>
      </c>
      <c r="Q11" s="3">
        <v>13.5012498700967</v>
      </c>
      <c r="R11" s="3">
        <v>14.7282796746135</v>
      </c>
      <c r="S11" s="3">
        <v>10.482674394436399</v>
      </c>
      <c r="T11" s="3">
        <v>12.230311946667999</v>
      </c>
      <c r="U11" s="3">
        <v>11.5654181561667</v>
      </c>
      <c r="V11" s="3" t="e">
        <v>#N/A</v>
      </c>
    </row>
    <row r="12" spans="1:22" x14ac:dyDescent="0.35">
      <c r="A12" s="2">
        <v>42032</v>
      </c>
      <c r="B12" s="3" t="e">
        <v>#N/A</v>
      </c>
      <c r="C12" s="3">
        <v>13.226104684863399</v>
      </c>
      <c r="D12" s="3">
        <v>15.151052927766999</v>
      </c>
      <c r="E12" s="3">
        <v>18.085576076857599</v>
      </c>
      <c r="F12" s="3">
        <v>13.368088154683999</v>
      </c>
      <c r="G12" s="3">
        <v>12.6574052568907</v>
      </c>
      <c r="H12" s="3">
        <v>15.2789921781148</v>
      </c>
      <c r="I12" s="3">
        <v>12.9246552526148</v>
      </c>
      <c r="J12" s="3" t="e">
        <v>#N/A</v>
      </c>
      <c r="K12" s="3">
        <v>9.7946004086397291</v>
      </c>
      <c r="L12" s="3">
        <v>11.148997602559399</v>
      </c>
      <c r="M12" s="3">
        <v>16.973794441273</v>
      </c>
      <c r="N12" s="3">
        <v>3.7631589481582499</v>
      </c>
      <c r="O12" s="3">
        <v>18.171466258679398</v>
      </c>
      <c r="P12" s="3">
        <v>10.150252285291399</v>
      </c>
      <c r="Q12" s="3">
        <v>13.506800099172599</v>
      </c>
      <c r="R12" s="3">
        <v>16.023044025138599</v>
      </c>
      <c r="S12" s="3">
        <v>11.062112396358399</v>
      </c>
      <c r="T12" s="3">
        <v>11.656525745486601</v>
      </c>
      <c r="U12" s="3">
        <v>12.2287813490811</v>
      </c>
      <c r="V12" s="3" t="e">
        <v>#N/A</v>
      </c>
    </row>
    <row r="13" spans="1:22" x14ac:dyDescent="0.35">
      <c r="A13" s="2">
        <v>42062</v>
      </c>
      <c r="B13" s="3" t="e">
        <v>#N/A</v>
      </c>
      <c r="C13" s="3">
        <v>13.4651283207719</v>
      </c>
      <c r="D13" s="3">
        <v>16.058906025058501</v>
      </c>
      <c r="E13" s="3">
        <v>18.219560120928801</v>
      </c>
      <c r="F13" s="3">
        <v>13.621602288675399</v>
      </c>
      <c r="G13" s="3">
        <v>13.021361295091401</v>
      </c>
      <c r="H13" s="3">
        <v>15.937172165898099</v>
      </c>
      <c r="I13" s="3">
        <v>12.8525949143028</v>
      </c>
      <c r="J13" s="3" t="e">
        <v>#N/A</v>
      </c>
      <c r="K13" s="3">
        <v>9.8545069797213802</v>
      </c>
      <c r="L13" s="3">
        <v>12.404062048998201</v>
      </c>
      <c r="M13" s="3">
        <v>16.895802477581</v>
      </c>
      <c r="N13" s="3">
        <v>5.0454508431991396</v>
      </c>
      <c r="O13" s="3">
        <v>18.391274919570201</v>
      </c>
      <c r="P13" s="3">
        <v>10.3408263886756</v>
      </c>
      <c r="Q13" s="3">
        <v>13.918902781480201</v>
      </c>
      <c r="R13" s="3">
        <v>15.7585708375636</v>
      </c>
      <c r="S13" s="3">
        <v>10.336397211498101</v>
      </c>
      <c r="T13" s="3">
        <v>13.024437545825499</v>
      </c>
      <c r="U13" s="3">
        <v>13.573618635958701</v>
      </c>
      <c r="V13" s="3" t="e">
        <v>#N/A</v>
      </c>
    </row>
    <row r="14" spans="1:22" x14ac:dyDescent="0.35">
      <c r="A14" s="2">
        <v>42090</v>
      </c>
      <c r="B14" s="3" t="e">
        <v>#N/A</v>
      </c>
      <c r="C14" s="3">
        <v>13.3021299926856</v>
      </c>
      <c r="D14" s="3">
        <v>15.8641719587454</v>
      </c>
      <c r="E14" s="3">
        <v>18.374101014707598</v>
      </c>
      <c r="F14" s="3">
        <v>13.6654429005025</v>
      </c>
      <c r="G14" s="3">
        <v>12.435495736105899</v>
      </c>
      <c r="H14" s="3">
        <v>15.8649195016944</v>
      </c>
      <c r="I14" s="3">
        <v>12.463471387090699</v>
      </c>
      <c r="J14" s="3" t="e">
        <v>#N/A</v>
      </c>
      <c r="K14" s="3">
        <v>9.9289066227400493</v>
      </c>
      <c r="L14" s="3">
        <v>12.5057546127547</v>
      </c>
      <c r="M14" s="3">
        <v>16.7301653888529</v>
      </c>
      <c r="N14" s="3">
        <v>4.9918506368190396</v>
      </c>
      <c r="O14" s="3">
        <v>17.390591039990198</v>
      </c>
      <c r="P14" s="3">
        <v>10.2202058998277</v>
      </c>
      <c r="Q14" s="3">
        <v>12.8978216662493</v>
      </c>
      <c r="R14" s="3">
        <v>14.797229272271201</v>
      </c>
      <c r="S14" s="3">
        <v>9.9277938272452495</v>
      </c>
      <c r="T14" s="3">
        <v>11.628873969096601</v>
      </c>
      <c r="U14" s="3">
        <v>11.820980062451699</v>
      </c>
      <c r="V14" s="3" t="e">
        <v>#N/A</v>
      </c>
    </row>
    <row r="15" spans="1:22" x14ac:dyDescent="0.35">
      <c r="A15" s="2">
        <v>42122</v>
      </c>
      <c r="B15" s="3" t="e">
        <v>#N/A</v>
      </c>
      <c r="C15" s="3">
        <v>14.2821501354543</v>
      </c>
      <c r="D15" s="3">
        <v>15.169270318615499</v>
      </c>
      <c r="E15" s="3">
        <v>18.0634312091025</v>
      </c>
      <c r="F15" s="3">
        <v>15.015977701707699</v>
      </c>
      <c r="G15" s="3">
        <v>12.947596606754599</v>
      </c>
      <c r="H15" s="3">
        <v>16.111627972175501</v>
      </c>
      <c r="I15" s="3">
        <v>13.214079877116101</v>
      </c>
      <c r="J15" s="3" t="e">
        <v>#N/A</v>
      </c>
      <c r="K15" s="3">
        <v>10.2544336293508</v>
      </c>
      <c r="L15" s="3">
        <v>14.197644405773101</v>
      </c>
      <c r="M15" s="3">
        <v>17.925747884743</v>
      </c>
      <c r="N15" s="3">
        <v>5.2634440648187102</v>
      </c>
      <c r="O15" s="3">
        <v>17.107164808488999</v>
      </c>
      <c r="P15" s="3">
        <v>12.5430334512046</v>
      </c>
      <c r="Q15" s="3">
        <v>13.6578410606446</v>
      </c>
      <c r="R15" s="3">
        <v>15.0023604858014</v>
      </c>
      <c r="S15" s="3">
        <v>10.505478740800999</v>
      </c>
      <c r="T15" s="3">
        <v>14.2734128335562</v>
      </c>
      <c r="U15" s="3">
        <v>13.986963887517399</v>
      </c>
      <c r="V15" s="3" t="e">
        <v>#N/A</v>
      </c>
    </row>
    <row r="16" spans="1:22" x14ac:dyDescent="0.35">
      <c r="A16" s="2">
        <v>42152</v>
      </c>
      <c r="B16" s="3" t="e">
        <v>#N/A</v>
      </c>
      <c r="C16" s="3">
        <v>13.9051038887144</v>
      </c>
      <c r="D16" s="3">
        <v>15.3446409012953</v>
      </c>
      <c r="E16" s="3">
        <v>17.430019116877101</v>
      </c>
      <c r="F16" s="3">
        <v>14.0887204864661</v>
      </c>
      <c r="G16" s="3">
        <v>13.7140009914137</v>
      </c>
      <c r="H16" s="3">
        <v>15.5001119836828</v>
      </c>
      <c r="I16" s="3">
        <v>12.9334866730283</v>
      </c>
      <c r="J16" s="3" t="e">
        <v>#N/A</v>
      </c>
      <c r="K16" s="3">
        <v>9.7768729659911902</v>
      </c>
      <c r="L16" s="3">
        <v>13.5281598665003</v>
      </c>
      <c r="M16" s="3">
        <v>16.4239447690438</v>
      </c>
      <c r="N16" s="3">
        <v>5.2827004497634</v>
      </c>
      <c r="O16" s="3">
        <v>17.521263386073802</v>
      </c>
      <c r="P16" s="3">
        <v>11.695769053788601</v>
      </c>
      <c r="Q16" s="3">
        <v>13.0521201166151</v>
      </c>
      <c r="R16" s="3">
        <v>15.230446133744801</v>
      </c>
      <c r="S16" s="3">
        <v>10.175074212625001</v>
      </c>
      <c r="T16" s="3">
        <v>13.449663989304501</v>
      </c>
      <c r="U16" s="3">
        <v>13.950330533476301</v>
      </c>
      <c r="V16" s="3" t="e">
        <v>#N/A</v>
      </c>
    </row>
    <row r="17" spans="1:22" x14ac:dyDescent="0.35">
      <c r="A17" s="2">
        <v>42181</v>
      </c>
      <c r="B17" s="3" t="e">
        <v>#N/A</v>
      </c>
      <c r="C17" s="3">
        <v>13.325371690662401</v>
      </c>
      <c r="D17" s="3">
        <v>14.5018901740464</v>
      </c>
      <c r="E17" s="3">
        <v>17.5202193364469</v>
      </c>
      <c r="F17" s="3">
        <v>13.368989127980001</v>
      </c>
      <c r="G17" s="3">
        <v>13.995065909279001</v>
      </c>
      <c r="H17" s="3">
        <v>15.1394660720864</v>
      </c>
      <c r="I17" s="3">
        <v>12.782657412446399</v>
      </c>
      <c r="J17" s="3" t="e">
        <v>#N/A</v>
      </c>
      <c r="K17" s="3">
        <v>9.6952541234993905</v>
      </c>
      <c r="L17" s="3">
        <v>13.2651542617249</v>
      </c>
      <c r="M17" s="3">
        <v>16.3825299806463</v>
      </c>
      <c r="N17" s="3">
        <v>5.4928828553242601</v>
      </c>
      <c r="O17" s="3">
        <v>17.588751620402299</v>
      </c>
      <c r="P17" s="3">
        <v>10.9971027544858</v>
      </c>
      <c r="Q17" s="3">
        <v>13.2300072230996</v>
      </c>
      <c r="R17" s="3">
        <v>15.318442079838</v>
      </c>
      <c r="S17" s="3">
        <v>10.168701177791499</v>
      </c>
      <c r="T17" s="3">
        <v>12.994183241754801</v>
      </c>
      <c r="U17" s="3">
        <v>13.891220113094899</v>
      </c>
      <c r="V17" s="3" t="e">
        <v>#N/A</v>
      </c>
    </row>
    <row r="18" spans="1:22" x14ac:dyDescent="0.35">
      <c r="A18" s="2">
        <v>42213</v>
      </c>
      <c r="B18" s="3" t="e">
        <v>#N/A</v>
      </c>
      <c r="C18" s="3">
        <v>12.368117028614799</v>
      </c>
      <c r="D18" s="3">
        <v>13.7057612483072</v>
      </c>
      <c r="E18" s="3">
        <v>17.454084641249</v>
      </c>
      <c r="F18" s="3">
        <v>12.634812161274199</v>
      </c>
      <c r="G18" s="3">
        <v>12.380006236243601</v>
      </c>
      <c r="H18" s="3">
        <v>15.120547525669</v>
      </c>
      <c r="I18" s="3">
        <v>11.7734973266402</v>
      </c>
      <c r="J18" s="3" t="e">
        <v>#N/A</v>
      </c>
      <c r="K18" s="3">
        <v>9.4870549793600301</v>
      </c>
      <c r="L18" s="3">
        <v>12.116099668413201</v>
      </c>
      <c r="M18" s="3">
        <v>15.606203660299499</v>
      </c>
      <c r="N18" s="3">
        <v>4.6090639173828496</v>
      </c>
      <c r="O18" s="3">
        <v>18.160993375532499</v>
      </c>
      <c r="P18" s="3">
        <v>9.4484366860001003</v>
      </c>
      <c r="Q18" s="3">
        <v>13.259300495095699</v>
      </c>
      <c r="R18" s="3">
        <v>14.4502342643347</v>
      </c>
      <c r="S18" s="3">
        <v>9.3527324754425205</v>
      </c>
      <c r="T18" s="3">
        <v>12.5793837215816</v>
      </c>
      <c r="U18" s="3">
        <v>14.332081719271599</v>
      </c>
      <c r="V18" s="3" t="e">
        <v>#N/A</v>
      </c>
    </row>
    <row r="19" spans="1:22" x14ac:dyDescent="0.35">
      <c r="A19" s="2">
        <v>42244</v>
      </c>
      <c r="B19" s="3" t="e">
        <v>#N/A</v>
      </c>
      <c r="C19" s="3">
        <v>12.6503631070916</v>
      </c>
      <c r="D19" s="3">
        <v>13.123722401702</v>
      </c>
      <c r="E19" s="3">
        <v>16.593470552360198</v>
      </c>
      <c r="F19" s="3">
        <v>12.392762895796199</v>
      </c>
      <c r="G19" s="3">
        <v>11.3336049905915</v>
      </c>
      <c r="H19" s="3">
        <v>14.522103977505999</v>
      </c>
      <c r="I19" s="3">
        <v>11.2993691387169</v>
      </c>
      <c r="J19" s="3" t="e">
        <v>#N/A</v>
      </c>
      <c r="K19" s="3">
        <v>9.2675927231889297</v>
      </c>
      <c r="L19" s="3">
        <v>11.260829847395501</v>
      </c>
      <c r="M19" s="3">
        <v>15.247262798518999</v>
      </c>
      <c r="N19" s="3">
        <v>4.0409817832730797</v>
      </c>
      <c r="O19" s="3">
        <v>17.903619560523499</v>
      </c>
      <c r="P19" s="3">
        <v>8.7406109985215199</v>
      </c>
      <c r="Q19" s="3">
        <v>12.540989505165699</v>
      </c>
      <c r="R19" s="3">
        <v>13.9943572331845</v>
      </c>
      <c r="S19" s="3">
        <v>8.8602543583602191</v>
      </c>
      <c r="T19" s="3">
        <v>11.379610708001</v>
      </c>
      <c r="U19" s="3">
        <v>13.7608014360985</v>
      </c>
      <c r="V19" s="3" t="e">
        <v>#N/A</v>
      </c>
    </row>
    <row r="20" spans="1:22" x14ac:dyDescent="0.35">
      <c r="A20" s="2">
        <v>42275</v>
      </c>
      <c r="B20" s="3" t="e">
        <v>#N/A</v>
      </c>
      <c r="C20" s="3">
        <v>12.007305710184299</v>
      </c>
      <c r="D20" s="3">
        <v>12.3174332104446</v>
      </c>
      <c r="E20" s="3">
        <v>16.031895332125899</v>
      </c>
      <c r="F20" s="3">
        <v>11.772731757604801</v>
      </c>
      <c r="G20" s="3">
        <v>10.876970475960301</v>
      </c>
      <c r="H20" s="3">
        <v>14.6115912892973</v>
      </c>
      <c r="I20" s="3">
        <v>11.4379946409795</v>
      </c>
      <c r="J20" s="3" t="e">
        <v>#N/A</v>
      </c>
      <c r="K20" s="3">
        <v>9.4427869843354504</v>
      </c>
      <c r="L20" s="3">
        <v>10.479907477039101</v>
      </c>
      <c r="M20" s="3">
        <v>14.639717818581399</v>
      </c>
      <c r="N20" s="3">
        <v>4.08431772897878</v>
      </c>
      <c r="O20" s="3">
        <v>17.2037414618577</v>
      </c>
      <c r="P20" s="3">
        <v>8.7427453443722101</v>
      </c>
      <c r="Q20" s="3">
        <v>12.665876836122999</v>
      </c>
      <c r="R20" s="3">
        <v>13.754525116302601</v>
      </c>
      <c r="S20" s="3">
        <v>8.6964028489497505</v>
      </c>
      <c r="T20" s="3">
        <v>11.7920492493911</v>
      </c>
      <c r="U20" s="3">
        <v>13.502841536351401</v>
      </c>
      <c r="V20" s="3" t="e">
        <v>#N/A</v>
      </c>
    </row>
    <row r="21" spans="1:22" x14ac:dyDescent="0.35">
      <c r="A21" s="2">
        <v>42305</v>
      </c>
      <c r="B21" s="3" t="e">
        <v>#N/A</v>
      </c>
      <c r="C21" s="3">
        <v>13.368791416775601</v>
      </c>
      <c r="D21" s="3">
        <v>14.546339930134501</v>
      </c>
      <c r="E21" s="3">
        <v>17.124791615311398</v>
      </c>
      <c r="F21" s="3">
        <v>12.2602489690382</v>
      </c>
      <c r="G21" s="3">
        <v>8.2052461494017805</v>
      </c>
      <c r="H21" s="3">
        <v>15.455957676755601</v>
      </c>
      <c r="I21" s="3">
        <v>12.1973575947356</v>
      </c>
      <c r="J21" s="3" t="e">
        <v>#N/A</v>
      </c>
      <c r="K21" s="3">
        <v>10.3332157607382</v>
      </c>
      <c r="L21" s="3">
        <v>11.090648932971099</v>
      </c>
      <c r="M21" s="3">
        <v>15.999685599607</v>
      </c>
      <c r="N21" s="3">
        <v>4.0849005203199198</v>
      </c>
      <c r="O21" s="3">
        <v>17.8774450585917</v>
      </c>
      <c r="P21" s="3">
        <v>9.5960426378977992</v>
      </c>
      <c r="Q21" s="3">
        <v>12.6859113788099</v>
      </c>
      <c r="R21" s="3">
        <v>14.171094792353401</v>
      </c>
      <c r="S21" s="3">
        <v>9.2246943907154808</v>
      </c>
      <c r="T21" s="3">
        <v>11.4886063590939</v>
      </c>
      <c r="U21" s="3">
        <v>14.7430332021656</v>
      </c>
      <c r="V21" s="3">
        <v>12.3545588498234</v>
      </c>
    </row>
    <row r="22" spans="1:22" x14ac:dyDescent="0.35">
      <c r="A22" s="2">
        <v>42335</v>
      </c>
      <c r="B22" s="3" t="e">
        <v>#N/A</v>
      </c>
      <c r="C22" s="3">
        <v>13.3010713301728</v>
      </c>
      <c r="D22" s="3">
        <v>14.4282552571101</v>
      </c>
      <c r="E22" s="3">
        <v>15.934743880275599</v>
      </c>
      <c r="F22" s="3">
        <v>11.67476339319</v>
      </c>
      <c r="G22" s="3">
        <v>7.5697701097307197</v>
      </c>
      <c r="H22" s="3">
        <v>15.5170723914256</v>
      </c>
      <c r="I22" s="3">
        <v>11.9711092812208</v>
      </c>
      <c r="J22" s="3" t="e">
        <v>#N/A</v>
      </c>
      <c r="K22" s="3">
        <v>10.318757581394101</v>
      </c>
      <c r="L22" s="3">
        <v>10.7799224034055</v>
      </c>
      <c r="M22" s="3">
        <v>15.201775231896701</v>
      </c>
      <c r="N22" s="3">
        <v>5.6371573508094404</v>
      </c>
      <c r="O22" s="3">
        <v>17.298719216747699</v>
      </c>
      <c r="P22" s="3">
        <v>9.2822666776845892</v>
      </c>
      <c r="Q22" s="3">
        <v>11.467991061843399</v>
      </c>
      <c r="R22" s="3">
        <v>13.5399151051841</v>
      </c>
      <c r="S22" s="3">
        <v>8.7252087450528908</v>
      </c>
      <c r="T22" s="3">
        <v>10.698095794253801</v>
      </c>
      <c r="U22" s="3">
        <v>12.5837110431107</v>
      </c>
      <c r="V22" s="3">
        <v>12.687088099637201</v>
      </c>
    </row>
    <row r="23" spans="1:22" x14ac:dyDescent="0.35">
      <c r="A23" s="2">
        <v>42366</v>
      </c>
      <c r="B23" s="3" t="e">
        <v>#N/A</v>
      </c>
      <c r="C23" s="3">
        <v>12.2858244853398</v>
      </c>
      <c r="D23" s="3">
        <v>14.317154132336899</v>
      </c>
      <c r="E23" s="3">
        <v>16.113138979797199</v>
      </c>
      <c r="F23" s="3">
        <v>12.1989770233518</v>
      </c>
      <c r="G23" s="3">
        <v>7.5728243465148104</v>
      </c>
      <c r="H23" s="3">
        <v>15.403330141980399</v>
      </c>
      <c r="I23" s="3">
        <v>11.8817802614317</v>
      </c>
      <c r="J23" s="3" t="e">
        <v>#N/A</v>
      </c>
      <c r="K23" s="3">
        <v>10.0054514208824</v>
      </c>
      <c r="L23" s="3">
        <v>10.445281664658999</v>
      </c>
      <c r="M23" s="3">
        <v>14.752608415517299</v>
      </c>
      <c r="N23" s="3">
        <v>4.8401351364308303</v>
      </c>
      <c r="O23" s="3">
        <v>17.3256788078765</v>
      </c>
      <c r="P23" s="3">
        <v>9.3417459889562906</v>
      </c>
      <c r="Q23" s="3">
        <v>10.5255684829608</v>
      </c>
      <c r="R23" s="3">
        <v>12.5643881229936</v>
      </c>
      <c r="S23" s="3">
        <v>8.3940191866497909</v>
      </c>
      <c r="T23" s="3">
        <v>10.998189626566001</v>
      </c>
      <c r="U23" s="3">
        <v>11.7243468179961</v>
      </c>
      <c r="V23" s="3">
        <v>12.7239571861387</v>
      </c>
    </row>
    <row r="24" spans="1:22" x14ac:dyDescent="0.35">
      <c r="A24" s="2">
        <v>42397</v>
      </c>
      <c r="B24" s="3" t="e">
        <v>#N/A</v>
      </c>
      <c r="C24" s="3">
        <v>12.130861221166001</v>
      </c>
      <c r="D24" s="3">
        <v>14.474419491148801</v>
      </c>
      <c r="E24" s="3">
        <v>15.0796259194254</v>
      </c>
      <c r="F24" s="3">
        <v>12.0567527867797</v>
      </c>
      <c r="G24" s="3">
        <v>12.051713859394299</v>
      </c>
      <c r="H24" s="3">
        <v>15.100432096670399</v>
      </c>
      <c r="I24" s="3">
        <v>11.378585260335701</v>
      </c>
      <c r="J24" s="3">
        <v>16.660021200028801</v>
      </c>
      <c r="K24" s="3">
        <v>10.231567495875099</v>
      </c>
      <c r="L24" s="3">
        <v>9.8486748725542697</v>
      </c>
      <c r="M24" s="3">
        <v>13.849771354147601</v>
      </c>
      <c r="N24" s="3">
        <v>9.8203698276341402</v>
      </c>
      <c r="O24" s="3">
        <v>16.483563403318701</v>
      </c>
      <c r="P24" s="3">
        <v>8.9270079190148408</v>
      </c>
      <c r="Q24" s="3">
        <v>10.473150318923301</v>
      </c>
      <c r="R24" s="3">
        <v>13.1507987728797</v>
      </c>
      <c r="S24" s="3">
        <v>8.1464849843247702</v>
      </c>
      <c r="T24" s="3">
        <v>10.4632002128373</v>
      </c>
      <c r="U24" s="3">
        <v>12.8236206279577</v>
      </c>
      <c r="V24" s="3">
        <v>11.5385909469978</v>
      </c>
    </row>
    <row r="25" spans="1:22" x14ac:dyDescent="0.35">
      <c r="A25" s="2">
        <v>42426</v>
      </c>
      <c r="B25" s="3" t="e">
        <v>#N/A</v>
      </c>
      <c r="C25" s="3">
        <v>12.2797681534162</v>
      </c>
      <c r="D25" s="3">
        <v>14.8452879832438</v>
      </c>
      <c r="E25" s="3">
        <v>15.0828749548037</v>
      </c>
      <c r="F25" s="3">
        <v>13.063578502597</v>
      </c>
      <c r="G25" s="3">
        <v>13.8731689751078</v>
      </c>
      <c r="H25" s="3">
        <v>15.599515514504001</v>
      </c>
      <c r="I25" s="3">
        <v>12.225314642180599</v>
      </c>
      <c r="J25" s="3">
        <v>17.606958722840101</v>
      </c>
      <c r="K25" s="3">
        <v>10.284499860588401</v>
      </c>
      <c r="L25" s="3">
        <v>10.9444823607844</v>
      </c>
      <c r="M25" s="3">
        <v>13.9204506551298</v>
      </c>
      <c r="N25" s="3">
        <v>8.5306209990739497</v>
      </c>
      <c r="O25" s="3">
        <v>16.248659469710098</v>
      </c>
      <c r="P25" s="3">
        <v>9.0288584914546401</v>
      </c>
      <c r="Q25" s="3">
        <v>11.4009116154265</v>
      </c>
      <c r="R25" s="3">
        <v>13.699993014156499</v>
      </c>
      <c r="S25" s="3">
        <v>8.4330028132114698</v>
      </c>
      <c r="T25" s="3">
        <v>11.145700815293701</v>
      </c>
      <c r="U25" s="3">
        <v>15.0644352816773</v>
      </c>
      <c r="V25" s="3">
        <v>11.7760191941999</v>
      </c>
    </row>
    <row r="26" spans="1:22" x14ac:dyDescent="0.35">
      <c r="A26" s="2">
        <v>42457</v>
      </c>
      <c r="B26" s="3" t="e">
        <v>#N/A</v>
      </c>
      <c r="C26" s="3">
        <v>13.3274847247596</v>
      </c>
      <c r="D26" s="3">
        <v>14.944786015146899</v>
      </c>
      <c r="E26" s="3">
        <v>16.9874738915831</v>
      </c>
      <c r="F26" s="3">
        <v>13.405773109666301</v>
      </c>
      <c r="G26" s="3">
        <v>14.812375210191201</v>
      </c>
      <c r="H26" s="3">
        <v>16.0742419105602</v>
      </c>
      <c r="I26" s="3">
        <v>12.7487015775906</v>
      </c>
      <c r="J26" s="3">
        <v>18.565149350286202</v>
      </c>
      <c r="K26" s="3">
        <v>10.623738563209301</v>
      </c>
      <c r="L26" s="3">
        <v>13.6383224192902</v>
      </c>
      <c r="M26" s="3">
        <v>14.6885254862819</v>
      </c>
      <c r="N26" s="3">
        <v>8.77509967855684</v>
      </c>
      <c r="O26" s="3">
        <v>17.085701379918099</v>
      </c>
      <c r="P26" s="3">
        <v>9.9007460157482399</v>
      </c>
      <c r="Q26" s="3">
        <v>11.846459194514001</v>
      </c>
      <c r="R26" s="3">
        <v>14.451367801439</v>
      </c>
      <c r="S26" s="3">
        <v>9.0443403242977691</v>
      </c>
      <c r="T26" s="3">
        <v>11.921621938735599</v>
      </c>
      <c r="U26" s="3">
        <v>12.6943687128286</v>
      </c>
      <c r="V26" s="3">
        <v>12.6015659465767</v>
      </c>
    </row>
    <row r="27" spans="1:22" x14ac:dyDescent="0.35">
      <c r="A27" s="2">
        <v>42488</v>
      </c>
      <c r="B27" s="3" t="e">
        <v>#N/A</v>
      </c>
      <c r="C27" s="3">
        <v>14.0520750910171</v>
      </c>
      <c r="D27" s="3">
        <v>14.873459658539501</v>
      </c>
      <c r="E27" s="3">
        <v>16.162204543051001</v>
      </c>
      <c r="F27" s="3">
        <v>12.7024829714112</v>
      </c>
      <c r="G27" s="3">
        <v>16.850838081018399</v>
      </c>
      <c r="H27" s="3">
        <v>15.8169261851241</v>
      </c>
      <c r="I27" s="3">
        <v>12.450541397019199</v>
      </c>
      <c r="J27" s="3">
        <v>19.474524538374901</v>
      </c>
      <c r="K27" s="3">
        <v>10.2144536536064</v>
      </c>
      <c r="L27" s="3">
        <v>13.763107460695901</v>
      </c>
      <c r="M27" s="3">
        <v>15.2447477010596</v>
      </c>
      <c r="N27" s="3">
        <v>10.033355126239</v>
      </c>
      <c r="O27" s="3">
        <v>17.3614725154928</v>
      </c>
      <c r="P27" s="3">
        <v>10.2271628150538</v>
      </c>
      <c r="Q27" s="3">
        <v>12.2833497336908</v>
      </c>
      <c r="R27" s="3">
        <v>14.4892821356304</v>
      </c>
      <c r="S27" s="3">
        <v>9.3767087058640897</v>
      </c>
      <c r="T27" s="3">
        <v>13.133020769030001</v>
      </c>
      <c r="U27" s="3">
        <v>12.300837774826199</v>
      </c>
      <c r="V27" s="3">
        <v>13.6480176293851</v>
      </c>
    </row>
    <row r="28" spans="1:22" x14ac:dyDescent="0.35">
      <c r="A28" s="2">
        <v>42517</v>
      </c>
      <c r="B28" s="3" t="e">
        <v>#N/A</v>
      </c>
      <c r="C28" s="3">
        <v>13.748109640259599</v>
      </c>
      <c r="D28" s="3">
        <v>14.6884019061595</v>
      </c>
      <c r="E28" s="3">
        <v>16.3744639167261</v>
      </c>
      <c r="F28" s="3">
        <v>12.0701347295986</v>
      </c>
      <c r="G28" s="3">
        <v>14.409885865273401</v>
      </c>
      <c r="H28" s="3">
        <v>15.7209763177787</v>
      </c>
      <c r="I28" s="3">
        <v>12.6543162650773</v>
      </c>
      <c r="J28" s="3">
        <v>19.268412308350399</v>
      </c>
      <c r="K28" s="3">
        <v>9.9319892540651598</v>
      </c>
      <c r="L28" s="3">
        <v>12.1038566696463</v>
      </c>
      <c r="M28" s="3">
        <v>14.571702794748401</v>
      </c>
      <c r="N28" s="3">
        <v>10.5736317902035</v>
      </c>
      <c r="O28" s="3">
        <v>17.854347927628702</v>
      </c>
      <c r="P28" s="3">
        <v>9.9279931731580806</v>
      </c>
      <c r="Q28" s="3">
        <v>11.5920160406317</v>
      </c>
      <c r="R28" s="3">
        <v>14.430600557078</v>
      </c>
      <c r="S28" s="3">
        <v>8.4852049141963608</v>
      </c>
      <c r="T28" s="3">
        <v>12.5653053381786</v>
      </c>
      <c r="U28" s="3">
        <v>12.4146357100876</v>
      </c>
      <c r="V28" s="3">
        <v>13.1278811042315</v>
      </c>
    </row>
    <row r="29" spans="1:22" x14ac:dyDescent="0.35">
      <c r="A29" s="2">
        <v>42549</v>
      </c>
      <c r="B29" s="3" t="e">
        <v>#N/A</v>
      </c>
      <c r="C29" s="3">
        <v>14.478832028748901</v>
      </c>
      <c r="D29" s="3">
        <v>15.126446792781101</v>
      </c>
      <c r="E29" s="3">
        <v>17.240802889243302</v>
      </c>
      <c r="F29" s="3">
        <v>11.4755851330497</v>
      </c>
      <c r="G29" s="3">
        <v>13.6673153105369</v>
      </c>
      <c r="H29" s="3">
        <v>16.213292240294599</v>
      </c>
      <c r="I29" s="3">
        <v>12.8211895128366</v>
      </c>
      <c r="J29" s="3">
        <v>18.030528408626601</v>
      </c>
      <c r="K29" s="3">
        <v>9.73929607798161</v>
      </c>
      <c r="L29" s="3">
        <v>12.1779539730083</v>
      </c>
      <c r="M29" s="3">
        <v>14.1410845475181</v>
      </c>
      <c r="N29" s="3">
        <v>8.4061615296991494</v>
      </c>
      <c r="O29" s="3">
        <v>17.3792583775375</v>
      </c>
      <c r="P29" s="3">
        <v>10.5594734764106</v>
      </c>
      <c r="Q29" s="3">
        <v>11.857737422454701</v>
      </c>
      <c r="R29" s="3">
        <v>14.7105681247942</v>
      </c>
      <c r="S29" s="3">
        <v>8.31451826852898</v>
      </c>
      <c r="T29" s="3">
        <v>12.391906597378201</v>
      </c>
      <c r="U29" s="3">
        <v>11.779795206647</v>
      </c>
      <c r="V29" s="3">
        <v>13.2621538041455</v>
      </c>
    </row>
    <row r="30" spans="1:22" x14ac:dyDescent="0.35">
      <c r="A30" s="2">
        <v>42579</v>
      </c>
      <c r="B30" s="3">
        <v>13.686719701944501</v>
      </c>
      <c r="C30" s="3">
        <v>15.3327918464274</v>
      </c>
      <c r="D30" s="3">
        <v>16.564523489995</v>
      </c>
      <c r="E30" s="3">
        <v>17.902656073416502</v>
      </c>
      <c r="F30" s="3">
        <v>11.775613847434199</v>
      </c>
      <c r="G30" s="3">
        <v>14.444531948573699</v>
      </c>
      <c r="H30" s="3">
        <v>16.405387765933799</v>
      </c>
      <c r="I30" s="3">
        <v>13.717119840639199</v>
      </c>
      <c r="J30" s="3">
        <v>18.482060418209901</v>
      </c>
      <c r="K30" s="3">
        <v>9.9601814775464401</v>
      </c>
      <c r="L30" s="3">
        <v>13.517783973099901</v>
      </c>
      <c r="M30" s="3">
        <v>15.466097156502601</v>
      </c>
      <c r="N30" s="3">
        <v>8.8855316977714107</v>
      </c>
      <c r="O30" s="3">
        <v>18.410872628800199</v>
      </c>
      <c r="P30" s="3">
        <v>11.5009681999659</v>
      </c>
      <c r="Q30" s="3">
        <v>12.6829946791065</v>
      </c>
      <c r="R30" s="3">
        <v>15.426431399168001</v>
      </c>
      <c r="S30" s="3">
        <v>8.0188858866125408</v>
      </c>
      <c r="T30" s="3">
        <v>12.7760078435326</v>
      </c>
      <c r="U30" s="3">
        <v>12.4269313759024</v>
      </c>
      <c r="V30" s="3">
        <v>13.0408416798931</v>
      </c>
    </row>
    <row r="31" spans="1:22" x14ac:dyDescent="0.35">
      <c r="A31" s="2">
        <v>42608</v>
      </c>
      <c r="B31" s="3">
        <v>13.7978494815428</v>
      </c>
      <c r="C31" s="3">
        <v>15.837097046777901</v>
      </c>
      <c r="D31" s="3">
        <v>16.775554998097299</v>
      </c>
      <c r="E31" s="3">
        <v>18.3528798425695</v>
      </c>
      <c r="F31" s="3">
        <v>12.016686123976401</v>
      </c>
      <c r="G31" s="3">
        <v>14.0140350818071</v>
      </c>
      <c r="H31" s="3">
        <v>16.798382315072502</v>
      </c>
      <c r="I31" s="3">
        <v>13.7124415960243</v>
      </c>
      <c r="J31" s="3">
        <v>18.423170247325999</v>
      </c>
      <c r="K31" s="3">
        <v>10.0311093419683</v>
      </c>
      <c r="L31" s="3">
        <v>13.666756269468401</v>
      </c>
      <c r="M31" s="3">
        <v>15.4766806062634</v>
      </c>
      <c r="N31" s="3">
        <v>8.5155106677695702</v>
      </c>
      <c r="O31" s="3">
        <v>17.9286621657808</v>
      </c>
      <c r="P31" s="3">
        <v>12.012050638117501</v>
      </c>
      <c r="Q31" s="3">
        <v>13.4400751251535</v>
      </c>
      <c r="R31" s="3">
        <v>15.281980303328099</v>
      </c>
      <c r="S31" s="3">
        <v>8.3802730883958692</v>
      </c>
      <c r="T31" s="3">
        <v>12.351141896259801</v>
      </c>
      <c r="U31" s="3">
        <v>11.943101525836299</v>
      </c>
      <c r="V31" s="3">
        <v>12.2361563299393</v>
      </c>
    </row>
    <row r="32" spans="1:22" x14ac:dyDescent="0.35">
      <c r="A32" s="2">
        <v>42641</v>
      </c>
      <c r="B32" s="3">
        <v>13.493215435382</v>
      </c>
      <c r="C32" s="3">
        <v>15.5419112355547</v>
      </c>
      <c r="D32" s="3">
        <v>16.708047939637101</v>
      </c>
      <c r="E32" s="3">
        <v>16.913228657153802</v>
      </c>
      <c r="F32" s="3">
        <v>11.5641764060372</v>
      </c>
      <c r="G32" s="3">
        <v>13.5696963309368</v>
      </c>
      <c r="H32" s="3">
        <v>16.723114620702301</v>
      </c>
      <c r="I32" s="3">
        <v>13.6484362925315</v>
      </c>
      <c r="J32" s="3">
        <v>18.0838102567477</v>
      </c>
      <c r="K32" s="3">
        <v>10.083378166894899</v>
      </c>
      <c r="L32" s="3">
        <v>13.882120581018</v>
      </c>
      <c r="M32" s="3">
        <v>14.9319989092419</v>
      </c>
      <c r="N32" s="3">
        <v>8.7091263507715695</v>
      </c>
      <c r="O32" s="3">
        <v>17.889619757520201</v>
      </c>
      <c r="P32" s="3">
        <v>12.479250935056401</v>
      </c>
      <c r="Q32" s="3">
        <v>12.792284902035099</v>
      </c>
      <c r="R32" s="3">
        <v>14.579503112253899</v>
      </c>
      <c r="S32" s="3">
        <v>8.3545140456997995</v>
      </c>
      <c r="T32" s="3">
        <v>12.7205237753369</v>
      </c>
      <c r="U32" s="3">
        <v>13.7024919748677</v>
      </c>
      <c r="V32" s="3">
        <v>11.3850168015324</v>
      </c>
    </row>
    <row r="33" spans="1:22" x14ac:dyDescent="0.35">
      <c r="A33" s="2">
        <v>42671</v>
      </c>
      <c r="B33" s="3">
        <v>13.7976729559029</v>
      </c>
      <c r="C33" s="3">
        <v>16.909767690102601</v>
      </c>
      <c r="D33" s="3">
        <v>16.457792676357801</v>
      </c>
      <c r="E33" s="3">
        <v>16.433106136553</v>
      </c>
      <c r="F33" s="3">
        <v>12.0086180783071</v>
      </c>
      <c r="G33" s="3">
        <v>12.082004980318899</v>
      </c>
      <c r="H33" s="3">
        <v>16.6920460629748</v>
      </c>
      <c r="I33" s="3">
        <v>13.5861219399777</v>
      </c>
      <c r="J33" s="3">
        <v>18.130514771320598</v>
      </c>
      <c r="K33" s="3">
        <v>9.9083434283000305</v>
      </c>
      <c r="L33" s="3">
        <v>14.9320484732706</v>
      </c>
      <c r="M33" s="3">
        <v>14.5721088653848</v>
      </c>
      <c r="N33" s="3">
        <v>8.8119645715314991</v>
      </c>
      <c r="O33" s="3">
        <v>17.541439168056598</v>
      </c>
      <c r="P33" s="3">
        <v>12.0534397042207</v>
      </c>
      <c r="Q33" s="3">
        <v>13.0696574441255</v>
      </c>
      <c r="R33" s="3">
        <v>14.5976969668321</v>
      </c>
      <c r="S33" s="3">
        <v>8.1993065220604908</v>
      </c>
      <c r="T33" s="3">
        <v>12.1794112411547</v>
      </c>
      <c r="U33" s="3">
        <v>12.8958009397453</v>
      </c>
      <c r="V33" s="3">
        <v>12.037016711856401</v>
      </c>
    </row>
    <row r="34" spans="1:22" x14ac:dyDescent="0.35">
      <c r="A34" s="2">
        <v>42702</v>
      </c>
      <c r="B34" s="3">
        <v>14.351516176545701</v>
      </c>
      <c r="C34" s="3">
        <v>16.004738652888101</v>
      </c>
      <c r="D34" s="3">
        <v>14.680407369074301</v>
      </c>
      <c r="E34" s="3">
        <v>15.2527922806512</v>
      </c>
      <c r="F34" s="3">
        <v>11.474005621374401</v>
      </c>
      <c r="G34" s="3">
        <v>11.842166919151801</v>
      </c>
      <c r="H34" s="3">
        <v>16.256847298434401</v>
      </c>
      <c r="I34" s="3">
        <v>13.1505721298478</v>
      </c>
      <c r="J34" s="3">
        <v>16.659352198913702</v>
      </c>
      <c r="K34" s="3">
        <v>9.6588865227703007</v>
      </c>
      <c r="L34" s="3">
        <v>13.888908241199699</v>
      </c>
      <c r="M34" s="3">
        <v>14.1123787924206</v>
      </c>
      <c r="N34" s="3">
        <v>8.9404594031311202</v>
      </c>
      <c r="O34" s="3">
        <v>16.3523647236903</v>
      </c>
      <c r="P34" s="3">
        <v>12.0158025306645</v>
      </c>
      <c r="Q34" s="3">
        <v>11.9488508690768</v>
      </c>
      <c r="R34" s="3">
        <v>14.5937695931833</v>
      </c>
      <c r="S34" s="3">
        <v>7.5985938562415596</v>
      </c>
      <c r="T34" s="3">
        <v>11.312891976977101</v>
      </c>
      <c r="U34" s="3">
        <v>12.6083296633521</v>
      </c>
      <c r="V34" s="3">
        <v>14.4125571937304</v>
      </c>
    </row>
    <row r="35" spans="1:22" x14ac:dyDescent="0.35">
      <c r="A35" s="2">
        <v>42732</v>
      </c>
      <c r="B35" s="3">
        <v>13.1189867030845</v>
      </c>
      <c r="C35" s="3">
        <v>15.378595066011799</v>
      </c>
      <c r="D35" s="3">
        <v>14.749482249491599</v>
      </c>
      <c r="E35" s="3">
        <v>15.525002005060101</v>
      </c>
      <c r="F35" s="3">
        <v>11.776005446813899</v>
      </c>
      <c r="G35" s="3">
        <v>11.5203958450199</v>
      </c>
      <c r="H35" s="3">
        <v>16.283177655149501</v>
      </c>
      <c r="I35" s="3">
        <v>12.8833276081576</v>
      </c>
      <c r="J35" s="3">
        <v>16.1277863134586</v>
      </c>
      <c r="K35" s="3">
        <v>9.7014600750889706</v>
      </c>
      <c r="L35" s="3">
        <v>12.628745256042</v>
      </c>
      <c r="M35" s="3">
        <v>14.4292453679452</v>
      </c>
      <c r="N35" s="3">
        <v>8.7426425713583509</v>
      </c>
      <c r="O35" s="3">
        <v>15.877539333659399</v>
      </c>
      <c r="P35" s="3">
        <v>11.2727362349352</v>
      </c>
      <c r="Q35" s="3">
        <v>13.1306000980754</v>
      </c>
      <c r="R35" s="3">
        <v>14.853618651722099</v>
      </c>
      <c r="S35" s="3">
        <v>7.7077723534075799</v>
      </c>
      <c r="T35" s="3">
        <v>11.586231176479499</v>
      </c>
      <c r="U35" s="3">
        <v>12.408860520418299</v>
      </c>
      <c r="V35" s="3">
        <v>14.3751987050269</v>
      </c>
    </row>
    <row r="36" spans="1:22" x14ac:dyDescent="0.35">
      <c r="A36" s="2">
        <v>42762</v>
      </c>
      <c r="B36" s="3">
        <v>13.240012857235</v>
      </c>
      <c r="C36" s="3">
        <v>15.749707707245699</v>
      </c>
      <c r="D36" s="3">
        <v>15.1816604320246</v>
      </c>
      <c r="E36" s="3">
        <v>16.8274441991922</v>
      </c>
      <c r="F36" s="3">
        <v>12.449019294578299</v>
      </c>
      <c r="G36" s="3">
        <v>12.895951670286999</v>
      </c>
      <c r="H36" s="3">
        <v>16.732319872063702</v>
      </c>
      <c r="I36" s="3">
        <v>13.087403666207599</v>
      </c>
      <c r="J36" s="3">
        <v>16.495710208372</v>
      </c>
      <c r="K36" s="3">
        <v>9.5845176600352602</v>
      </c>
      <c r="L36" s="3">
        <v>13.441062345127801</v>
      </c>
      <c r="M36" s="3">
        <v>14.925101147275299</v>
      </c>
      <c r="N36" s="3">
        <v>8.9521009400339793</v>
      </c>
      <c r="O36" s="3">
        <v>17.1368201871115</v>
      </c>
      <c r="P36" s="3">
        <v>12.0071719293888</v>
      </c>
      <c r="Q36" s="3">
        <v>13.9086525011828</v>
      </c>
      <c r="R36" s="3">
        <v>15.265850720049</v>
      </c>
      <c r="S36" s="3">
        <v>8.2642658718022801</v>
      </c>
      <c r="T36" s="3">
        <v>12.4564253697207</v>
      </c>
      <c r="U36" s="3">
        <v>12.4083028313543</v>
      </c>
      <c r="V36" s="3">
        <v>14.6232261546364</v>
      </c>
    </row>
    <row r="37" spans="1:22" x14ac:dyDescent="0.35">
      <c r="A37" s="2">
        <v>42794</v>
      </c>
      <c r="B37" s="3">
        <v>13.2309850491724</v>
      </c>
      <c r="C37" s="3">
        <v>16.029142007186501</v>
      </c>
      <c r="D37" s="3">
        <v>15.2271914541782</v>
      </c>
      <c r="E37" s="3">
        <v>16.2276073957647</v>
      </c>
      <c r="F37" s="3">
        <v>12.5326677394816</v>
      </c>
      <c r="G37" s="3">
        <v>12.848174354641399</v>
      </c>
      <c r="H37" s="3">
        <v>16.694753835982102</v>
      </c>
      <c r="I37" s="3">
        <v>13.122189450415901</v>
      </c>
      <c r="J37" s="3">
        <v>16.3488453232643</v>
      </c>
      <c r="K37" s="3">
        <v>9.4355579046096398</v>
      </c>
      <c r="L37" s="3">
        <v>13.484258390609099</v>
      </c>
      <c r="M37" s="3">
        <v>15.2309953297831</v>
      </c>
      <c r="N37" s="3">
        <v>9.1384200576349208</v>
      </c>
      <c r="O37" s="3">
        <v>17.766719932467399</v>
      </c>
      <c r="P37" s="3">
        <v>12.277883546916</v>
      </c>
      <c r="Q37" s="3">
        <v>13.2692804571862</v>
      </c>
      <c r="R37" s="3">
        <v>14.8912663014231</v>
      </c>
      <c r="S37" s="3">
        <v>8.4228676352561305</v>
      </c>
      <c r="T37" s="3">
        <v>12.1308588026841</v>
      </c>
      <c r="U37" s="3">
        <v>13.305376588082501</v>
      </c>
      <c r="V37" s="3">
        <v>14.315363576025799</v>
      </c>
    </row>
    <row r="38" spans="1:22" x14ac:dyDescent="0.35">
      <c r="A38" s="2">
        <v>42822</v>
      </c>
      <c r="B38" s="3">
        <v>13.2572567469955</v>
      </c>
      <c r="C38" s="3">
        <v>17.388335155551601</v>
      </c>
      <c r="D38" s="3">
        <v>15.3489266090534</v>
      </c>
      <c r="E38" s="3">
        <v>16.8049505944571</v>
      </c>
      <c r="F38" s="3">
        <v>12.270594489314799</v>
      </c>
      <c r="G38" s="3">
        <v>13.306225125609901</v>
      </c>
      <c r="H38" s="3">
        <v>17.023464069385401</v>
      </c>
      <c r="I38" s="3">
        <v>13.241091387928501</v>
      </c>
      <c r="J38" s="3">
        <v>17.302313754674401</v>
      </c>
      <c r="K38" s="3">
        <v>9.53348558170992</v>
      </c>
      <c r="L38" s="3">
        <v>12.7151475472601</v>
      </c>
      <c r="M38" s="3">
        <v>16.0326180310418</v>
      </c>
      <c r="N38" s="3">
        <v>9.3774243869418008</v>
      </c>
      <c r="O38" s="3">
        <v>17.843373350298702</v>
      </c>
      <c r="P38" s="3">
        <v>12.4962834572092</v>
      </c>
      <c r="Q38" s="3">
        <v>12.863980056841999</v>
      </c>
      <c r="R38" s="3">
        <v>14.9791284872838</v>
      </c>
      <c r="S38" s="3">
        <v>8.4225440902146609</v>
      </c>
      <c r="T38" s="3">
        <v>11.847592054502201</v>
      </c>
      <c r="U38" s="3">
        <v>14.102377145310699</v>
      </c>
      <c r="V38" s="3">
        <v>13.6461351457641</v>
      </c>
    </row>
    <row r="39" spans="1:22" x14ac:dyDescent="0.35">
      <c r="A39" s="2">
        <v>42853</v>
      </c>
      <c r="B39" s="3">
        <v>13.421439210763999</v>
      </c>
      <c r="C39" s="3">
        <v>17.016415394546598</v>
      </c>
      <c r="D39" s="3">
        <v>15.6244039059283</v>
      </c>
      <c r="E39" s="3">
        <v>17.515892911236701</v>
      </c>
      <c r="F39" s="3">
        <v>12.8529225328744</v>
      </c>
      <c r="G39" s="3">
        <v>11.072239806266399</v>
      </c>
      <c r="H39" s="3">
        <v>17.0562177363026</v>
      </c>
      <c r="I39" s="3">
        <v>13.174639848712699</v>
      </c>
      <c r="J39" s="3">
        <v>16.7907752910439</v>
      </c>
      <c r="K39" s="3">
        <v>9.0251066861339009</v>
      </c>
      <c r="L39" s="3">
        <v>12.727079638979101</v>
      </c>
      <c r="M39" s="3">
        <v>16.207983466964102</v>
      </c>
      <c r="N39" s="3">
        <v>11.2689194979327</v>
      </c>
      <c r="O39" s="3">
        <v>18.1476510824644</v>
      </c>
      <c r="P39" s="3">
        <v>12.586205386238101</v>
      </c>
      <c r="Q39" s="3">
        <v>12.8156622232546</v>
      </c>
      <c r="R39" s="3">
        <v>14.7801987916943</v>
      </c>
      <c r="S39" s="3">
        <v>8.6751619725229698</v>
      </c>
      <c r="T39" s="3">
        <v>11.874810649842299</v>
      </c>
      <c r="U39" s="3">
        <v>14.588039635545</v>
      </c>
      <c r="V39" s="3">
        <v>13.497833793083</v>
      </c>
    </row>
    <row r="40" spans="1:22" x14ac:dyDescent="0.35">
      <c r="A40" s="2">
        <v>42881</v>
      </c>
      <c r="B40" s="3">
        <v>13.459070818320299</v>
      </c>
      <c r="C40" s="3">
        <v>17.434720737634201</v>
      </c>
      <c r="D40" s="3">
        <v>15.6191639744788</v>
      </c>
      <c r="E40" s="3">
        <v>17.466809198902101</v>
      </c>
      <c r="F40" s="3">
        <v>12.3659463442345</v>
      </c>
      <c r="G40" s="3">
        <v>11.873905231692801</v>
      </c>
      <c r="H40" s="3">
        <v>16.887295556657701</v>
      </c>
      <c r="I40" s="3">
        <v>13.479971882516701</v>
      </c>
      <c r="J40" s="3">
        <v>16.665736543714299</v>
      </c>
      <c r="K40" s="3">
        <v>9.61116199746942</v>
      </c>
      <c r="L40" s="3">
        <v>12.359838609854799</v>
      </c>
      <c r="M40" s="3">
        <v>16.364906063576701</v>
      </c>
      <c r="N40" s="3">
        <v>13.5534041922106</v>
      </c>
      <c r="O40" s="3">
        <v>18.473391022704099</v>
      </c>
      <c r="P40" s="3">
        <v>13.131343012766701</v>
      </c>
      <c r="Q40" s="3">
        <v>13.1125261253934</v>
      </c>
      <c r="R40" s="3">
        <v>14.7132365569932</v>
      </c>
      <c r="S40" s="3">
        <v>8.6252972637580996</v>
      </c>
      <c r="T40" s="3">
        <v>11.5364647010965</v>
      </c>
      <c r="U40" s="3">
        <v>14.408862556606501</v>
      </c>
      <c r="V40" s="3">
        <v>13.557960616860401</v>
      </c>
    </row>
    <row r="41" spans="1:22" x14ac:dyDescent="0.35">
      <c r="A41" s="2">
        <v>42914</v>
      </c>
      <c r="B41" s="3">
        <v>14.202828457792901</v>
      </c>
      <c r="C41" s="3">
        <v>16.755137083689</v>
      </c>
      <c r="D41" s="3">
        <v>15.7635738659197</v>
      </c>
      <c r="E41" s="3">
        <v>17.1559062396008</v>
      </c>
      <c r="F41" s="3">
        <v>12.476676326749001</v>
      </c>
      <c r="G41" s="3">
        <v>11.7874812397156</v>
      </c>
      <c r="H41" s="3">
        <v>16.505908763827499</v>
      </c>
      <c r="I41" s="3">
        <v>13.9349183152962</v>
      </c>
      <c r="J41" s="3">
        <v>16.536768051480301</v>
      </c>
      <c r="K41" s="3">
        <v>9.5446777843402906</v>
      </c>
      <c r="L41" s="3">
        <v>11.8177527577274</v>
      </c>
      <c r="M41" s="3">
        <v>15.077997216786001</v>
      </c>
      <c r="N41" s="3">
        <v>12.8254878265037</v>
      </c>
      <c r="O41" s="3">
        <v>17.793356922813398</v>
      </c>
      <c r="P41" s="3">
        <v>12.9976844546102</v>
      </c>
      <c r="Q41" s="3">
        <v>11.943727264878801</v>
      </c>
      <c r="R41" s="3">
        <v>14.7541813390859</v>
      </c>
      <c r="S41" s="3">
        <v>8.7584873300596708</v>
      </c>
      <c r="T41" s="3">
        <v>11.0864854237073</v>
      </c>
      <c r="U41" s="3">
        <v>15.3841114433035</v>
      </c>
      <c r="V41" s="3">
        <v>14.8114911747469</v>
      </c>
    </row>
    <row r="42" spans="1:22" x14ac:dyDescent="0.35">
      <c r="A42" s="2">
        <v>42944</v>
      </c>
      <c r="B42" s="3">
        <v>14.1627664982509</v>
      </c>
      <c r="C42" s="3">
        <v>17.9227537126995</v>
      </c>
      <c r="D42" s="3">
        <v>15.617088484999901</v>
      </c>
      <c r="E42" s="3">
        <v>16.790817655181002</v>
      </c>
      <c r="F42" s="3">
        <v>12.576586979706001</v>
      </c>
      <c r="G42" s="3">
        <v>12.663585057153</v>
      </c>
      <c r="H42" s="3">
        <v>16.4018052613329</v>
      </c>
      <c r="I42" s="3">
        <v>14.004078880278101</v>
      </c>
      <c r="J42" s="3">
        <v>17.408784896559698</v>
      </c>
      <c r="K42" s="3">
        <v>9.3828886864559404</v>
      </c>
      <c r="L42" s="3">
        <v>12.365728453197301</v>
      </c>
      <c r="M42" s="3">
        <v>15.890512128570601</v>
      </c>
      <c r="N42" s="3">
        <v>12.6292149037152</v>
      </c>
      <c r="O42" s="3">
        <v>18.906579881349401</v>
      </c>
      <c r="P42" s="3">
        <v>13.5870587036366</v>
      </c>
      <c r="Q42" s="3">
        <v>12.582850114749499</v>
      </c>
      <c r="R42" s="3">
        <v>14.7364118530787</v>
      </c>
      <c r="S42" s="3">
        <v>8.9146419686364204</v>
      </c>
      <c r="T42" s="3">
        <v>11.7310622930456</v>
      </c>
      <c r="U42" s="3">
        <v>14.827758396719201</v>
      </c>
      <c r="V42" s="3">
        <v>14.399084360894699</v>
      </c>
    </row>
    <row r="43" spans="1:22" x14ac:dyDescent="0.35">
      <c r="A43" s="2">
        <v>42975</v>
      </c>
      <c r="B43" s="3">
        <v>14.347584692898099</v>
      </c>
      <c r="C43" s="3">
        <v>18.636152099795499</v>
      </c>
      <c r="D43" s="3">
        <v>15.7561491915295</v>
      </c>
      <c r="E43" s="3">
        <v>16.837402795429199</v>
      </c>
      <c r="F43" s="3">
        <v>13.1532578889845</v>
      </c>
      <c r="G43" s="3">
        <v>12.501722608690599</v>
      </c>
      <c r="H43" s="3">
        <v>16.379253494403901</v>
      </c>
      <c r="I43" s="3">
        <v>14.0025727838787</v>
      </c>
      <c r="J43" s="3">
        <v>17.163431345528</v>
      </c>
      <c r="K43" s="3">
        <v>9.1354157721671303</v>
      </c>
      <c r="L43" s="3">
        <v>13.395583027504999</v>
      </c>
      <c r="M43" s="3">
        <v>16.0347410514084</v>
      </c>
      <c r="N43" s="3">
        <v>12.228328987835001</v>
      </c>
      <c r="O43" s="3">
        <v>18.7416028056996</v>
      </c>
      <c r="P43" s="3">
        <v>13.510315540449101</v>
      </c>
      <c r="Q43" s="3">
        <v>11.853055351287599</v>
      </c>
      <c r="R43" s="3">
        <v>15.091390799047099</v>
      </c>
      <c r="S43" s="3">
        <v>8.7354944381872901</v>
      </c>
      <c r="T43" s="3">
        <v>11.4018660120752</v>
      </c>
      <c r="U43" s="3">
        <v>15.620713527424099</v>
      </c>
      <c r="V43" s="3">
        <v>13.973940205561499</v>
      </c>
    </row>
    <row r="44" spans="1:22" x14ac:dyDescent="0.35">
      <c r="A44" s="2">
        <v>43006</v>
      </c>
      <c r="B44" s="3">
        <v>14.2032095686074</v>
      </c>
      <c r="C44" s="3">
        <v>19.158148918675799</v>
      </c>
      <c r="D44" s="3">
        <v>15.2690191673121</v>
      </c>
      <c r="E44" s="3">
        <v>17.059364658918099</v>
      </c>
      <c r="F44" s="3">
        <v>12.104851271328901</v>
      </c>
      <c r="G44" s="3">
        <v>12.749469117174501</v>
      </c>
      <c r="H44" s="3">
        <v>16.198459485504799</v>
      </c>
      <c r="I44" s="3">
        <v>13.153021126428699</v>
      </c>
      <c r="J44" s="3">
        <v>16.654399704196699</v>
      </c>
      <c r="K44" s="3">
        <v>9.1275833165041593</v>
      </c>
      <c r="L44" s="3">
        <v>13.613674500519901</v>
      </c>
      <c r="M44" s="3">
        <v>14.690744648071901</v>
      </c>
      <c r="N44" s="3">
        <v>11.217200698706201</v>
      </c>
      <c r="O44" s="3">
        <v>18.133197759760499</v>
      </c>
      <c r="P44" s="3">
        <v>13.4243102726417</v>
      </c>
      <c r="Q44" s="3">
        <v>10.8364016297413</v>
      </c>
      <c r="R44" s="3">
        <v>15.4212673333304</v>
      </c>
      <c r="S44" s="3">
        <v>8.0063490129594701</v>
      </c>
      <c r="T44" s="3">
        <v>10.9677694210105</v>
      </c>
      <c r="U44" s="3">
        <v>15.214177686110901</v>
      </c>
      <c r="V44" s="3">
        <v>13.566443688362201</v>
      </c>
    </row>
    <row r="45" spans="1:22" x14ac:dyDescent="0.35">
      <c r="A45" s="2">
        <v>43035</v>
      </c>
      <c r="B45" s="3">
        <v>14.606153292358799</v>
      </c>
      <c r="C45" s="3">
        <v>15.417939926637301</v>
      </c>
      <c r="D45" s="3">
        <v>15.370877863120599</v>
      </c>
      <c r="E45" s="3">
        <v>17.570971263427602</v>
      </c>
      <c r="F45" s="3">
        <v>12.119097119245501</v>
      </c>
      <c r="G45" s="3">
        <v>13.209930737033901</v>
      </c>
      <c r="H45" s="3">
        <v>16.012280282882799</v>
      </c>
      <c r="I45" s="3">
        <v>13.7254575813824</v>
      </c>
      <c r="J45" s="3">
        <v>16.062540974111801</v>
      </c>
      <c r="K45" s="3">
        <v>9.3960549268030995</v>
      </c>
      <c r="L45" s="3">
        <v>13.7444778607068</v>
      </c>
      <c r="M45" s="3">
        <v>15.364837014382999</v>
      </c>
      <c r="N45" s="3">
        <v>11.8891340474238</v>
      </c>
      <c r="O45" s="3">
        <v>18.896365455222099</v>
      </c>
      <c r="P45" s="3">
        <v>13.583912188555299</v>
      </c>
      <c r="Q45" s="3">
        <v>10.930240055199899</v>
      </c>
      <c r="R45" s="3">
        <v>15.736721124738301</v>
      </c>
      <c r="S45" s="3">
        <v>8.2388526983107901</v>
      </c>
      <c r="T45" s="3">
        <v>11.4360898867531</v>
      </c>
      <c r="U45" s="3">
        <v>16.286911444997699</v>
      </c>
      <c r="V45" s="3">
        <v>12.836013571963599</v>
      </c>
    </row>
    <row r="46" spans="1:22" x14ac:dyDescent="0.35">
      <c r="A46" s="2">
        <v>43067</v>
      </c>
      <c r="B46" s="3">
        <v>14.333071983114399</v>
      </c>
      <c r="C46" s="3">
        <v>12.8905438562643</v>
      </c>
      <c r="D46" s="3">
        <v>15.435935190611399</v>
      </c>
      <c r="E46" s="3">
        <v>17.104494630760001</v>
      </c>
      <c r="F46" s="3">
        <v>11.914958628866801</v>
      </c>
      <c r="G46" s="3">
        <v>12.5234443206979</v>
      </c>
      <c r="H46" s="3">
        <v>15.5941400611348</v>
      </c>
      <c r="I46" s="3">
        <v>13.5637934931822</v>
      </c>
      <c r="J46" s="3">
        <v>15.521480696642699</v>
      </c>
      <c r="K46" s="3">
        <v>9.243592394757</v>
      </c>
      <c r="L46" s="3">
        <v>13.2247078095016</v>
      </c>
      <c r="M46" s="3">
        <v>15.902418950065501</v>
      </c>
      <c r="N46" s="3">
        <v>11.8756775444716</v>
      </c>
      <c r="O46" s="3">
        <v>18.844239416010499</v>
      </c>
      <c r="P46" s="3">
        <v>13.9422904759604</v>
      </c>
      <c r="Q46" s="3">
        <v>10.6326896644263</v>
      </c>
      <c r="R46" s="3">
        <v>15.538478463448101</v>
      </c>
      <c r="S46" s="3">
        <v>7.5769432493639703</v>
      </c>
      <c r="T46" s="3">
        <v>10.759228146107199</v>
      </c>
      <c r="U46" s="3">
        <v>18.097154420877501</v>
      </c>
      <c r="V46" s="3">
        <v>13.0158834746646</v>
      </c>
    </row>
    <row r="47" spans="1:22" x14ac:dyDescent="0.35">
      <c r="A47" s="2">
        <v>43097</v>
      </c>
      <c r="B47" s="3">
        <v>13.760158731193499</v>
      </c>
      <c r="C47" s="3">
        <v>14.1027725103141</v>
      </c>
      <c r="D47" s="3">
        <v>15.8101081807983</v>
      </c>
      <c r="E47" s="3">
        <v>17.590397218977799</v>
      </c>
      <c r="F47" s="3">
        <v>11.9512413204351</v>
      </c>
      <c r="G47" s="3">
        <v>13.401202344891599</v>
      </c>
      <c r="H47" s="3">
        <v>16.288807450572701</v>
      </c>
      <c r="I47" s="3">
        <v>13.1602460900104</v>
      </c>
      <c r="J47" s="3">
        <v>15.809478045136601</v>
      </c>
      <c r="K47" s="3">
        <v>9.0928135331422801</v>
      </c>
      <c r="L47" s="3">
        <v>13.4914515836173</v>
      </c>
      <c r="M47" s="3">
        <v>15.080902885971399</v>
      </c>
      <c r="N47" s="3">
        <v>13.9021902943144</v>
      </c>
      <c r="O47" s="3">
        <v>18.921791434990901</v>
      </c>
      <c r="P47" s="3">
        <v>13.3645209236612</v>
      </c>
      <c r="Q47" s="3">
        <v>11.772828471387999</v>
      </c>
      <c r="R47" s="3">
        <v>15.971808795283399</v>
      </c>
      <c r="S47" s="3">
        <v>8.1728000904388107</v>
      </c>
      <c r="T47" s="3">
        <v>10.9478960455119</v>
      </c>
      <c r="U47" s="3">
        <v>19.1200901833916</v>
      </c>
      <c r="V47" s="3">
        <v>13.240734932294901</v>
      </c>
    </row>
    <row r="48" spans="1:22" x14ac:dyDescent="0.35">
      <c r="A48" s="2">
        <v>43126</v>
      </c>
      <c r="B48" s="3">
        <v>14.623347261544</v>
      </c>
      <c r="C48" s="3">
        <v>14.861316549386499</v>
      </c>
      <c r="D48" s="3">
        <v>16.3079613389896</v>
      </c>
      <c r="E48" s="3">
        <v>18.105707118610798</v>
      </c>
      <c r="F48" s="3">
        <v>12.8081710547429</v>
      </c>
      <c r="G48" s="3">
        <v>14.6013665053627</v>
      </c>
      <c r="H48" s="3">
        <v>16.950125783914</v>
      </c>
      <c r="I48" s="3">
        <v>13.8609556660866</v>
      </c>
      <c r="J48" s="3">
        <v>16.400403387153698</v>
      </c>
      <c r="K48" s="3">
        <v>9.4056671835296495</v>
      </c>
      <c r="L48" s="3">
        <v>14.3108041255717</v>
      </c>
      <c r="M48" s="3">
        <v>15.7137537547714</v>
      </c>
      <c r="N48" s="3">
        <v>14.916221960435699</v>
      </c>
      <c r="O48" s="3">
        <v>19.560423046598899</v>
      </c>
      <c r="P48" s="3">
        <v>14.60594637657</v>
      </c>
      <c r="Q48" s="3">
        <v>12.3595006830858</v>
      </c>
      <c r="R48" s="3">
        <v>16.557640513559601</v>
      </c>
      <c r="S48" s="3">
        <v>8.5066425246778596</v>
      </c>
      <c r="T48" s="3">
        <v>11.7246085219211</v>
      </c>
      <c r="U48" s="3">
        <v>21.518346319630201</v>
      </c>
      <c r="V48" s="3">
        <v>13.9312519604877</v>
      </c>
    </row>
    <row r="49" spans="1:22" x14ac:dyDescent="0.35">
      <c r="A49" s="2">
        <v>43159</v>
      </c>
      <c r="B49" s="3">
        <v>13.2360307509419</v>
      </c>
      <c r="C49" s="3">
        <v>14.0561652269148</v>
      </c>
      <c r="D49" s="3">
        <v>15.382363982678701</v>
      </c>
      <c r="E49" s="3">
        <v>17.206898209245999</v>
      </c>
      <c r="F49" s="3">
        <v>11.387475661533299</v>
      </c>
      <c r="G49" s="3">
        <v>13.7323687409092</v>
      </c>
      <c r="H49" s="3">
        <v>16.588456755653201</v>
      </c>
      <c r="I49" s="3">
        <v>13.395557185610301</v>
      </c>
      <c r="J49" s="3">
        <v>15.358781647767801</v>
      </c>
      <c r="K49" s="3">
        <v>8.9838533711157709</v>
      </c>
      <c r="L49" s="3">
        <v>13.4644442279864</v>
      </c>
      <c r="M49" s="3">
        <v>15.146910253047499</v>
      </c>
      <c r="N49" s="3">
        <v>14.4430617472366</v>
      </c>
      <c r="O49" s="3">
        <v>18.443797446630001</v>
      </c>
      <c r="P49" s="3">
        <v>13.2420904888303</v>
      </c>
      <c r="Q49" s="3">
        <v>11.0496210451994</v>
      </c>
      <c r="R49" s="3">
        <v>16.2087858107427</v>
      </c>
      <c r="S49" s="3">
        <v>8.1762822001207898</v>
      </c>
      <c r="T49" s="3">
        <v>10.9498681523323</v>
      </c>
      <c r="U49" s="3">
        <v>20.763001122960201</v>
      </c>
      <c r="V49" s="3">
        <v>13.569699887871201</v>
      </c>
    </row>
    <row r="50" spans="1:22" x14ac:dyDescent="0.35">
      <c r="A50" s="2">
        <v>43187</v>
      </c>
      <c r="B50" s="3">
        <v>12.504740500673799</v>
      </c>
      <c r="C50" s="3">
        <v>13.6175255808537</v>
      </c>
      <c r="D50" s="3">
        <v>14.2552804496602</v>
      </c>
      <c r="E50" s="3">
        <v>16.118101708395699</v>
      </c>
      <c r="F50" s="3">
        <v>10.759872274767901</v>
      </c>
      <c r="G50" s="3">
        <v>13.3577145494253</v>
      </c>
      <c r="H50" s="3">
        <v>16.3601075459447</v>
      </c>
      <c r="I50" s="3">
        <v>13.4492544820758</v>
      </c>
      <c r="J50" s="3">
        <v>14.8803679822121</v>
      </c>
      <c r="K50" s="3">
        <v>8.8703578916134607</v>
      </c>
      <c r="L50" s="3">
        <v>12.3919034342783</v>
      </c>
      <c r="M50" s="3">
        <v>14.9500890471703</v>
      </c>
      <c r="N50" s="3">
        <v>13.5522046610494</v>
      </c>
      <c r="O50" s="3">
        <v>17.719323464676702</v>
      </c>
      <c r="P50" s="3">
        <v>12.430761813557799</v>
      </c>
      <c r="Q50" s="3">
        <v>10.9366833171894</v>
      </c>
      <c r="R50" s="3">
        <v>15.2655469267165</v>
      </c>
      <c r="S50" s="3">
        <v>7.6388518576884197</v>
      </c>
      <c r="T50" s="3">
        <v>10.6071982684576</v>
      </c>
      <c r="U50" s="3">
        <v>21.452327032880898</v>
      </c>
      <c r="V50" s="3">
        <v>14.918927341397101</v>
      </c>
    </row>
    <row r="51" spans="1:22" x14ac:dyDescent="0.35">
      <c r="A51" s="2">
        <v>43217</v>
      </c>
      <c r="B51" s="3">
        <v>11.628799028069301</v>
      </c>
      <c r="C51" s="3">
        <v>13.962115648972301</v>
      </c>
      <c r="D51" s="3">
        <v>13.728027348599401</v>
      </c>
      <c r="E51" s="3">
        <v>15.608274243197499</v>
      </c>
      <c r="F51" s="3">
        <v>11.314298565353001</v>
      </c>
      <c r="G51" s="3">
        <v>13.883879050026099</v>
      </c>
      <c r="H51" s="3">
        <v>16.383231324733099</v>
      </c>
      <c r="I51" s="3">
        <v>13.1382431630496</v>
      </c>
      <c r="J51" s="3">
        <v>15.507353992788699</v>
      </c>
      <c r="K51" s="3">
        <v>8.9770604591128897</v>
      </c>
      <c r="L51" s="3">
        <v>12.8838545775823</v>
      </c>
      <c r="M51" s="3">
        <v>15.1086008358765</v>
      </c>
      <c r="N51" s="3">
        <v>15.1193844538398</v>
      </c>
      <c r="O51" s="3">
        <v>18.749600988421001</v>
      </c>
      <c r="P51" s="3">
        <v>12.297477943099899</v>
      </c>
      <c r="Q51" s="3">
        <v>11.5241543496993</v>
      </c>
      <c r="R51" s="3">
        <v>15.2366970680304</v>
      </c>
      <c r="S51" s="3">
        <v>7.1549675863863396</v>
      </c>
      <c r="T51" s="3">
        <v>11.3175748155919</v>
      </c>
      <c r="U51" s="3">
        <v>20.362911241038301</v>
      </c>
      <c r="V51" s="3">
        <v>15.135595428586701</v>
      </c>
    </row>
    <row r="52" spans="1:22" x14ac:dyDescent="0.35">
      <c r="A52" s="2">
        <v>43245</v>
      </c>
      <c r="B52" s="3">
        <v>11.6956450690484</v>
      </c>
      <c r="C52" s="3">
        <v>12.9624976381516</v>
      </c>
      <c r="D52" s="3">
        <v>13.7258170140981</v>
      </c>
      <c r="E52" s="3">
        <v>15.944061832367</v>
      </c>
      <c r="F52" s="3">
        <v>10.931517758244199</v>
      </c>
      <c r="G52" s="3">
        <v>13.481929118468299</v>
      </c>
      <c r="H52" s="3">
        <v>16.013210942596601</v>
      </c>
      <c r="I52" s="3">
        <v>13.524635385473299</v>
      </c>
      <c r="J52" s="3">
        <v>14.364550628183901</v>
      </c>
      <c r="K52" s="3">
        <v>8.8477288682314104</v>
      </c>
      <c r="L52" s="3">
        <v>11.4726101658917</v>
      </c>
      <c r="M52" s="3">
        <v>14.5901498775763</v>
      </c>
      <c r="N52" s="3">
        <v>14.172987532473799</v>
      </c>
      <c r="O52" s="3">
        <v>18.203345511193099</v>
      </c>
      <c r="P52" s="3">
        <v>12.5733373596657</v>
      </c>
      <c r="Q52" s="3">
        <v>11.4161426908432</v>
      </c>
      <c r="R52" s="3">
        <v>15.1349978803103</v>
      </c>
      <c r="S52" s="3">
        <v>6.7719554824853301</v>
      </c>
      <c r="T52" s="3">
        <v>10.633721089084901</v>
      </c>
      <c r="U52" s="3">
        <v>19.235448834612001</v>
      </c>
      <c r="V52" s="3">
        <v>14.8614959507567</v>
      </c>
    </row>
    <row r="53" spans="1:22" x14ac:dyDescent="0.35">
      <c r="A53" s="2">
        <v>43279</v>
      </c>
      <c r="B53" s="3">
        <v>10.6260590299669</v>
      </c>
      <c r="C53" s="3">
        <v>11.566205299815</v>
      </c>
      <c r="D53" s="3">
        <v>12.2302887315397</v>
      </c>
      <c r="E53" s="3">
        <v>14.7141111571996</v>
      </c>
      <c r="F53" s="3">
        <v>10.201093663040201</v>
      </c>
      <c r="G53" s="3">
        <v>13.2398809588097</v>
      </c>
      <c r="H53" s="3">
        <v>15.240804205296399</v>
      </c>
      <c r="I53" s="3">
        <v>13.034145704609699</v>
      </c>
      <c r="J53" s="3">
        <v>14.9332593374906</v>
      </c>
      <c r="K53" s="3">
        <v>8.3301655029812203</v>
      </c>
      <c r="L53" s="3">
        <v>10.405877735126699</v>
      </c>
      <c r="M53" s="3">
        <v>13.7284028843805</v>
      </c>
      <c r="N53" s="3">
        <v>14.761137061822099</v>
      </c>
      <c r="O53" s="3">
        <v>18.081036498596099</v>
      </c>
      <c r="P53" s="3">
        <v>11.692426456119801</v>
      </c>
      <c r="Q53" s="3">
        <v>11.1905385501534</v>
      </c>
      <c r="R53" s="3">
        <v>13.867416645836199</v>
      </c>
      <c r="S53" s="3">
        <v>6.2839450664489798</v>
      </c>
      <c r="T53" s="3">
        <v>10.7214132759457</v>
      </c>
      <c r="U53" s="3">
        <v>17.057259327004001</v>
      </c>
      <c r="V53" s="3">
        <v>15.0322971488091</v>
      </c>
    </row>
    <row r="54" spans="1:22" x14ac:dyDescent="0.35">
      <c r="A54" s="2">
        <v>43308</v>
      </c>
      <c r="B54" s="3">
        <v>10.687936823752599</v>
      </c>
      <c r="C54" s="3">
        <v>12.042112929364301</v>
      </c>
      <c r="D54" s="3">
        <v>13.2112705719542</v>
      </c>
      <c r="E54" s="3">
        <v>15.639242751524501</v>
      </c>
      <c r="F54" s="3">
        <v>11.025282518622999</v>
      </c>
      <c r="G54" s="3">
        <v>13.860794461988</v>
      </c>
      <c r="H54" s="3">
        <v>16.185619193033801</v>
      </c>
      <c r="I54" s="3">
        <v>13.5834164488691</v>
      </c>
      <c r="J54" s="3">
        <v>15.5973574211892</v>
      </c>
      <c r="K54" s="3">
        <v>8.3278481017644808</v>
      </c>
      <c r="L54" s="3">
        <v>11.272251063538199</v>
      </c>
      <c r="M54" s="3">
        <v>14.0109865196795</v>
      </c>
      <c r="N54" s="3">
        <v>14.572411232096499</v>
      </c>
      <c r="O54" s="3">
        <v>19.152285834174901</v>
      </c>
      <c r="P54" s="3">
        <v>12.038335518507401</v>
      </c>
      <c r="Q54" s="3">
        <v>11.8232693963778</v>
      </c>
      <c r="R54" s="3">
        <v>14.759770177968299</v>
      </c>
      <c r="S54" s="3">
        <v>6.1892188486140096</v>
      </c>
      <c r="T54" s="3">
        <v>11.401696644010901</v>
      </c>
      <c r="U54" s="3">
        <v>17.3977137909839</v>
      </c>
      <c r="V54" s="3">
        <v>14.889749312623699</v>
      </c>
    </row>
    <row r="55" spans="1:22" x14ac:dyDescent="0.35">
      <c r="A55" s="2">
        <v>43340</v>
      </c>
      <c r="B55" s="3">
        <v>10.2046058165222</v>
      </c>
      <c r="C55" s="3">
        <v>12.1916033692788</v>
      </c>
      <c r="D55" s="3">
        <v>13.8693514607082</v>
      </c>
      <c r="E55" s="3">
        <v>15.4363202483437</v>
      </c>
      <c r="F55" s="3">
        <v>11.4732497580624</v>
      </c>
      <c r="G55" s="3">
        <v>13.563807388333901</v>
      </c>
      <c r="H55" s="3">
        <v>16.725008774545501</v>
      </c>
      <c r="I55" s="3">
        <v>13.5214419018613</v>
      </c>
      <c r="J55" s="3">
        <v>15.378457580142801</v>
      </c>
      <c r="K55" s="3">
        <v>8.3093680766455993</v>
      </c>
      <c r="L55" s="3">
        <v>10.7550690651564</v>
      </c>
      <c r="M55" s="3">
        <v>14.4184967790519</v>
      </c>
      <c r="N55" s="3">
        <v>14.6320719567046</v>
      </c>
      <c r="O55" s="3">
        <v>20.1232495291592</v>
      </c>
      <c r="P55" s="3">
        <v>11.553269973809099</v>
      </c>
      <c r="Q55" s="3">
        <v>12.595589739311601</v>
      </c>
      <c r="R55" s="3">
        <v>14.934541267219</v>
      </c>
      <c r="S55" s="3">
        <v>6.0491519484088299</v>
      </c>
      <c r="T55" s="3">
        <v>11.6431403752796</v>
      </c>
      <c r="U55" s="3">
        <v>17.8047121687279</v>
      </c>
      <c r="V55" s="3">
        <v>14.238008681196099</v>
      </c>
    </row>
    <row r="56" spans="1:22" x14ac:dyDescent="0.35">
      <c r="A56" s="2">
        <v>43371</v>
      </c>
      <c r="B56" s="3">
        <v>10.608953468902801</v>
      </c>
      <c r="C56" s="3">
        <v>11.965017533102399</v>
      </c>
      <c r="D56" s="3">
        <v>13.474194926487</v>
      </c>
      <c r="E56" s="3">
        <v>13.995797112556501</v>
      </c>
      <c r="F56" s="3">
        <v>10.875190532509899</v>
      </c>
      <c r="G56" s="3">
        <v>13.0612697638937</v>
      </c>
      <c r="H56" s="3">
        <v>16.3667547544371</v>
      </c>
      <c r="I56" s="3">
        <v>13.254922851960799</v>
      </c>
      <c r="J56" s="3">
        <v>15.0579521412802</v>
      </c>
      <c r="K56" s="3">
        <v>8.4301903981130906</v>
      </c>
      <c r="L56" s="3">
        <v>10.624194656435099</v>
      </c>
      <c r="M56" s="3">
        <v>12.964192373668499</v>
      </c>
      <c r="N56" s="3">
        <v>14.309706199361701</v>
      </c>
      <c r="O56" s="3">
        <v>18.336601284136101</v>
      </c>
      <c r="P56" s="3">
        <v>11.2030128822044</v>
      </c>
      <c r="Q56" s="3">
        <v>12.306717674399801</v>
      </c>
      <c r="R56" s="3">
        <v>15.0446271857992</v>
      </c>
      <c r="S56" s="3">
        <v>6.2260910904156903</v>
      </c>
      <c r="T56" s="3">
        <v>11.951583363390601</v>
      </c>
      <c r="U56" s="3">
        <v>16.4801912400976</v>
      </c>
      <c r="V56" s="3">
        <v>13.9773199375927</v>
      </c>
    </row>
    <row r="57" spans="1:22" x14ac:dyDescent="0.35">
      <c r="A57" s="2">
        <v>43399</v>
      </c>
      <c r="B57" s="3">
        <v>9.7196045804602598</v>
      </c>
      <c r="C57" s="3">
        <v>14.978148335039499</v>
      </c>
      <c r="D57" s="3">
        <v>12.906466798599901</v>
      </c>
      <c r="E57" s="3">
        <v>13.6554590330412</v>
      </c>
      <c r="F57" s="3">
        <v>9.8926840904726898</v>
      </c>
      <c r="G57" s="3">
        <v>12.6664016241075</v>
      </c>
      <c r="H57" s="3">
        <v>15.290796364053</v>
      </c>
      <c r="I57" s="3">
        <v>11.5531082856458</v>
      </c>
      <c r="J57" s="3">
        <v>13.8893186024176</v>
      </c>
      <c r="K57" s="3">
        <v>7.5468531158846304</v>
      </c>
      <c r="L57" s="3">
        <v>11.3534727340547</v>
      </c>
      <c r="M57" s="3">
        <v>11.6298321227094</v>
      </c>
      <c r="N57" s="3">
        <v>12.289712841134399</v>
      </c>
      <c r="O57" s="3">
        <v>16.6799437487917</v>
      </c>
      <c r="P57" s="3">
        <v>9.8427330560208706</v>
      </c>
      <c r="Q57" s="3">
        <v>12.8562042509409</v>
      </c>
      <c r="R57" s="3">
        <v>13.993913831107101</v>
      </c>
      <c r="S57" s="3">
        <v>5.6113186579163399</v>
      </c>
      <c r="T57" s="3">
        <v>11.326161736588</v>
      </c>
      <c r="U57" s="3">
        <v>14.550162515123301</v>
      </c>
      <c r="V57" s="3">
        <v>13.9571779442084</v>
      </c>
    </row>
    <row r="58" spans="1:22" x14ac:dyDescent="0.35">
      <c r="A58" s="2">
        <v>43432</v>
      </c>
      <c r="B58" s="3">
        <v>9.7762550680635094</v>
      </c>
      <c r="C58" s="3">
        <v>14.941018098127699</v>
      </c>
      <c r="D58" s="3">
        <v>13.6659233991469</v>
      </c>
      <c r="E58" s="3">
        <v>14.237655265135199</v>
      </c>
      <c r="F58" s="3">
        <v>10.6551539284825</v>
      </c>
      <c r="G58" s="3">
        <v>13.0059534228591</v>
      </c>
      <c r="H58" s="3">
        <v>15.736078764092101</v>
      </c>
      <c r="I58" s="3">
        <v>12.531713457594099</v>
      </c>
      <c r="J58" s="3">
        <v>12.2691627256789</v>
      </c>
      <c r="K58" s="3">
        <v>7.9971568032857503</v>
      </c>
      <c r="L58" s="3">
        <v>11.622791089278</v>
      </c>
      <c r="M58" s="3">
        <v>12.5617977050051</v>
      </c>
      <c r="N58" s="3">
        <v>11.5828011071054</v>
      </c>
      <c r="O58" s="3">
        <v>17.972594686237699</v>
      </c>
      <c r="P58" s="3">
        <v>10.771528473684899</v>
      </c>
      <c r="Q58" s="3">
        <v>12.9015948612657</v>
      </c>
      <c r="R58" s="3">
        <v>14.0932568725823</v>
      </c>
      <c r="S58" s="3">
        <v>5.78256929177833</v>
      </c>
      <c r="T58" s="3">
        <v>11.640293110597399</v>
      </c>
      <c r="U58" s="3">
        <v>15.7587590766669</v>
      </c>
      <c r="V58" s="3">
        <v>13.507355516680001</v>
      </c>
    </row>
    <row r="59" spans="1:22" x14ac:dyDescent="0.35">
      <c r="A59" s="2">
        <v>43462</v>
      </c>
      <c r="B59" s="3">
        <v>9.4365511654827205</v>
      </c>
      <c r="C59" s="3">
        <v>14.4496388796715</v>
      </c>
      <c r="D59" s="3">
        <v>14.052061336720101</v>
      </c>
      <c r="E59" s="3">
        <v>15.0195266042585</v>
      </c>
      <c r="F59" s="3">
        <v>10.562288864143399</v>
      </c>
      <c r="G59" s="3">
        <v>13.1206622974242</v>
      </c>
      <c r="H59" s="3">
        <v>16.015116347217401</v>
      </c>
      <c r="I59" s="3">
        <v>12.4247653246528</v>
      </c>
      <c r="J59" s="3">
        <v>12.4106135292408</v>
      </c>
      <c r="K59" s="3">
        <v>8.2366181537415599</v>
      </c>
      <c r="L59" s="3">
        <v>11.478256187115001</v>
      </c>
      <c r="M59" s="3">
        <v>12.583545248324301</v>
      </c>
      <c r="N59" s="3">
        <v>10.163150645063499</v>
      </c>
      <c r="O59" s="3">
        <v>17.984444880923501</v>
      </c>
      <c r="P59" s="3">
        <v>10.0531179239669</v>
      </c>
      <c r="Q59" s="3">
        <v>12.8345293003824</v>
      </c>
      <c r="R59" s="3">
        <v>13.502800110674601</v>
      </c>
      <c r="S59" s="3">
        <v>5.9412805167959997</v>
      </c>
      <c r="T59" s="3">
        <v>10.940307674566199</v>
      </c>
      <c r="U59" s="3">
        <v>14.2235388284462</v>
      </c>
      <c r="V59" s="3">
        <v>14.1292382288302</v>
      </c>
    </row>
    <row r="60" spans="1:22" x14ac:dyDescent="0.35">
      <c r="A60" s="2">
        <v>43493</v>
      </c>
      <c r="B60" s="3">
        <v>10.021373661338201</v>
      </c>
      <c r="C60" s="3">
        <v>15.7887644113619</v>
      </c>
      <c r="D60" s="3">
        <v>14.7203383159023</v>
      </c>
      <c r="E60" s="3">
        <v>15.755311714337999</v>
      </c>
      <c r="F60" s="3">
        <v>10.7952756831213</v>
      </c>
      <c r="G60" s="3">
        <v>15.1161781725536</v>
      </c>
      <c r="H60" s="3">
        <v>16.294436216567</v>
      </c>
      <c r="I60" s="3">
        <v>13.519973418226099</v>
      </c>
      <c r="J60" s="3">
        <v>13.1405652708563</v>
      </c>
      <c r="K60" s="3">
        <v>9.6798233432166292</v>
      </c>
      <c r="L60" s="3">
        <v>12.985560068871701</v>
      </c>
      <c r="M60" s="3">
        <v>13.028278342302301</v>
      </c>
      <c r="N60" s="3">
        <v>11.180194963478501</v>
      </c>
      <c r="O60" s="3">
        <v>17.7730828855643</v>
      </c>
      <c r="P60" s="3">
        <v>10.829796120976001</v>
      </c>
      <c r="Q60" s="3">
        <v>13.474612524122101</v>
      </c>
      <c r="R60" s="3">
        <v>14.349225748540601</v>
      </c>
      <c r="S60" s="3">
        <v>7.0035144359164798</v>
      </c>
      <c r="T60" s="3">
        <v>11.049231483178501</v>
      </c>
      <c r="U60" s="3">
        <v>15.204046746740101</v>
      </c>
      <c r="V60" s="3">
        <v>15.961475381773401</v>
      </c>
    </row>
    <row r="61" spans="1:22" x14ac:dyDescent="0.35">
      <c r="A61" s="2">
        <v>43524</v>
      </c>
      <c r="B61" s="3">
        <v>11.332555522487301</v>
      </c>
      <c r="C61" s="3">
        <v>15.3499518719848</v>
      </c>
      <c r="D61" s="3">
        <v>14.348399010758699</v>
      </c>
      <c r="E61" s="3">
        <v>14.9419224828602</v>
      </c>
      <c r="F61" s="3">
        <v>10.6545506219008</v>
      </c>
      <c r="G61" s="3">
        <v>15.5369641914079</v>
      </c>
      <c r="H61" s="3">
        <v>16.651600337051999</v>
      </c>
      <c r="I61" s="3">
        <v>14.3011463981842</v>
      </c>
      <c r="J61" s="3">
        <v>12.915534752503101</v>
      </c>
      <c r="K61" s="3">
        <v>10.3162578287691</v>
      </c>
      <c r="L61" s="3">
        <v>12.462217313151699</v>
      </c>
      <c r="M61" s="3">
        <v>13.175001368284599</v>
      </c>
      <c r="N61" s="3">
        <v>12.6004793344694</v>
      </c>
      <c r="O61" s="3">
        <v>18.2276792027785</v>
      </c>
      <c r="P61" s="3">
        <v>11.4061366542568</v>
      </c>
      <c r="Q61" s="3">
        <v>12.6475142194934</v>
      </c>
      <c r="R61" s="3">
        <v>14.954177589470101</v>
      </c>
      <c r="S61" s="3">
        <v>7.0485315693137798</v>
      </c>
      <c r="T61" s="3">
        <v>11.396568280033099</v>
      </c>
      <c r="U61" s="3">
        <v>16.811626951527899</v>
      </c>
      <c r="V61" s="3">
        <v>15.930201090297899</v>
      </c>
    </row>
    <row r="62" spans="1:22" x14ac:dyDescent="0.35">
      <c r="A62" s="2">
        <v>43552</v>
      </c>
      <c r="B62" s="3">
        <v>11.3093106684542</v>
      </c>
      <c r="C62" s="3">
        <v>14.659987191157001</v>
      </c>
      <c r="D62" s="3">
        <v>14.588827078073299</v>
      </c>
      <c r="E62" s="3">
        <v>15.222711073547201</v>
      </c>
      <c r="F62" s="3">
        <v>11.0578521392695</v>
      </c>
      <c r="G62" s="3">
        <v>15.4851814221367</v>
      </c>
      <c r="H62" s="3">
        <v>16.067576659714501</v>
      </c>
      <c r="I62" s="3">
        <v>14.695350166554</v>
      </c>
      <c r="J62" s="3">
        <v>12.923046651275399</v>
      </c>
      <c r="K62" s="3">
        <v>10.5016216818189</v>
      </c>
      <c r="L62" s="3">
        <v>11.9291520262276</v>
      </c>
      <c r="M62" s="3">
        <v>12.765234768004399</v>
      </c>
      <c r="N62" s="3">
        <v>13.673964443843801</v>
      </c>
      <c r="O62" s="3">
        <v>18.9386718827189</v>
      </c>
      <c r="P62" s="3">
        <v>11.645482412325499</v>
      </c>
      <c r="Q62" s="3">
        <v>12.619699396556999</v>
      </c>
      <c r="R62" s="3">
        <v>14.7838136675089</v>
      </c>
      <c r="S62" s="3">
        <v>6.3755265223542699</v>
      </c>
      <c r="T62" s="3">
        <v>11.669341011893801</v>
      </c>
      <c r="U62" s="3">
        <v>17.005065377742199</v>
      </c>
      <c r="V62" s="3">
        <v>16.4542747939274</v>
      </c>
    </row>
    <row r="63" spans="1:22" x14ac:dyDescent="0.35">
      <c r="A63" s="2">
        <v>43581</v>
      </c>
      <c r="B63" s="3">
        <v>11.7832170056761</v>
      </c>
      <c r="C63" s="3">
        <v>14.7603987160561</v>
      </c>
      <c r="D63" s="3">
        <v>14.143996097909699</v>
      </c>
      <c r="E63" s="3">
        <v>15.333201627994301</v>
      </c>
      <c r="F63" s="3">
        <v>11.328279959203099</v>
      </c>
      <c r="G63" s="3">
        <v>14.3673867537865</v>
      </c>
      <c r="H63" s="3">
        <v>16.100997667973999</v>
      </c>
      <c r="I63" s="3">
        <v>15.2418616775487</v>
      </c>
      <c r="J63" s="3">
        <v>13.6505027209293</v>
      </c>
      <c r="K63" s="3">
        <v>11.0972127404674</v>
      </c>
      <c r="L63" s="3">
        <v>11.6534519650268</v>
      </c>
      <c r="M63" s="3">
        <v>13.700304474038701</v>
      </c>
      <c r="N63" s="3">
        <v>14.117461131646699</v>
      </c>
      <c r="O63" s="3">
        <v>19.226159248723899</v>
      </c>
      <c r="P63" s="3">
        <v>12.0737782130924</v>
      </c>
      <c r="Q63" s="3">
        <v>13.3089618303389</v>
      </c>
      <c r="R63" s="3">
        <v>15.054969612311201</v>
      </c>
      <c r="S63" s="3">
        <v>6.39160213837678</v>
      </c>
      <c r="T63" s="3">
        <v>12.3071704798437</v>
      </c>
      <c r="U63" s="3">
        <v>18.0197777164191</v>
      </c>
      <c r="V63" s="3">
        <v>17.307600131644101</v>
      </c>
    </row>
    <row r="64" spans="1:22" x14ac:dyDescent="0.35">
      <c r="A64" s="2">
        <v>43613</v>
      </c>
      <c r="B64" s="3">
        <v>11.042201398599101</v>
      </c>
      <c r="C64" s="3">
        <v>13.606269051660099</v>
      </c>
      <c r="D64" s="3">
        <v>13.0435569339728</v>
      </c>
      <c r="E64" s="3">
        <v>15.1409749893206</v>
      </c>
      <c r="F64" s="3">
        <v>10.2873839815474</v>
      </c>
      <c r="G64" s="3">
        <v>12.775834354244401</v>
      </c>
      <c r="H64" s="3">
        <v>15.9440290480755</v>
      </c>
      <c r="I64" s="3">
        <v>14.170726593592301</v>
      </c>
      <c r="J64" s="3">
        <v>12.6431666192445</v>
      </c>
      <c r="K64" s="3">
        <v>10.5430035629974</v>
      </c>
      <c r="L64" s="3">
        <v>11.8555606187797</v>
      </c>
      <c r="M64" s="3">
        <v>12.2799297175386</v>
      </c>
      <c r="N64" s="3">
        <v>13.2220824802379</v>
      </c>
      <c r="O64" s="3">
        <v>19.3230169656442</v>
      </c>
      <c r="P64" s="3">
        <v>10.677136878102299</v>
      </c>
      <c r="Q64" s="3">
        <v>12.359771379912999</v>
      </c>
      <c r="R64" s="3">
        <v>14.6766465699876</v>
      </c>
      <c r="S64" s="3">
        <v>5.8750707104972397</v>
      </c>
      <c r="T64" s="3">
        <v>11.1549829192221</v>
      </c>
      <c r="U64" s="3">
        <v>17.362065891979299</v>
      </c>
      <c r="V64" s="3">
        <v>16.1568503544527</v>
      </c>
    </row>
    <row r="65" spans="1:22" x14ac:dyDescent="0.35">
      <c r="A65" s="2">
        <v>43644</v>
      </c>
      <c r="B65" s="3">
        <v>11.815088480546301</v>
      </c>
      <c r="C65" s="3">
        <v>15.0823565896546</v>
      </c>
      <c r="D65" s="3">
        <v>14.174236283851</v>
      </c>
      <c r="E65" s="3">
        <v>15.4401296062998</v>
      </c>
      <c r="F65" s="3">
        <v>10.8813382439014</v>
      </c>
      <c r="G65" s="3">
        <v>13.623188110198001</v>
      </c>
      <c r="H65" s="3">
        <v>16.746298599457798</v>
      </c>
      <c r="I65" s="3">
        <v>14.943879098449299</v>
      </c>
      <c r="J65" s="3">
        <v>12.930507123061901</v>
      </c>
      <c r="K65" s="3">
        <v>11.2676940381793</v>
      </c>
      <c r="L65" s="3">
        <v>12.2198799208295</v>
      </c>
      <c r="M65" s="3">
        <v>13.237719286511499</v>
      </c>
      <c r="N65" s="3">
        <v>13.566439585757401</v>
      </c>
      <c r="O65" s="3">
        <v>18.799885356990899</v>
      </c>
      <c r="P65" s="3">
        <v>11.496122605685899</v>
      </c>
      <c r="Q65" s="3">
        <v>13.188208368498</v>
      </c>
      <c r="R65" s="3">
        <v>15.795661104260301</v>
      </c>
      <c r="S65" s="3">
        <v>6.50095248971546</v>
      </c>
      <c r="T65" s="3">
        <v>11.9335847200792</v>
      </c>
      <c r="U65" s="3">
        <v>16.505884517051999</v>
      </c>
      <c r="V65" s="3">
        <v>16.615637640691801</v>
      </c>
    </row>
    <row r="66" spans="1:22" x14ac:dyDescent="0.35">
      <c r="A66" s="2">
        <v>43672</v>
      </c>
      <c r="B66" s="3">
        <v>11.6796230380548</v>
      </c>
      <c r="C66" s="3">
        <v>14.7745730828855</v>
      </c>
      <c r="D66" s="3">
        <v>14.748111035675199</v>
      </c>
      <c r="E66" s="3">
        <v>15.607285239786901</v>
      </c>
      <c r="F66" s="3">
        <v>10.6230530919439</v>
      </c>
      <c r="G66" s="3">
        <v>14.8892304277117</v>
      </c>
      <c r="H66" s="3">
        <v>16.460766464056501</v>
      </c>
      <c r="I66" s="3">
        <v>15.1305062748584</v>
      </c>
      <c r="J66" s="3">
        <v>12.459235641423501</v>
      </c>
      <c r="K66" s="3">
        <v>11.197466368452501</v>
      </c>
      <c r="L66" s="3">
        <v>12.7301989678047</v>
      </c>
      <c r="M66" s="3">
        <v>12.8231769789259</v>
      </c>
      <c r="N66" s="3">
        <v>13.928313952703901</v>
      </c>
      <c r="O66" s="3">
        <v>18.190665261184002</v>
      </c>
      <c r="P66" s="3">
        <v>11.551865976963301</v>
      </c>
      <c r="Q66" s="3">
        <v>13.4536595674093</v>
      </c>
      <c r="R66" s="3">
        <v>15.676667894056299</v>
      </c>
      <c r="S66" s="3">
        <v>6.81320836736126</v>
      </c>
      <c r="T66" s="3">
        <v>12.442806749879299</v>
      </c>
      <c r="U66" s="3">
        <v>15.9964818526773</v>
      </c>
      <c r="V66" s="3">
        <v>16.665700647134599</v>
      </c>
    </row>
    <row r="67" spans="1:22" x14ac:dyDescent="0.35">
      <c r="A67" s="2">
        <v>43705</v>
      </c>
      <c r="B67" s="3">
        <v>11.6470146989383</v>
      </c>
      <c r="C67" s="3">
        <v>13.514117589300801</v>
      </c>
      <c r="D67" s="3">
        <v>14.627362924478099</v>
      </c>
      <c r="E67" s="3">
        <v>14.6493037151519</v>
      </c>
      <c r="F67" s="3">
        <v>9.4661016010874608</v>
      </c>
      <c r="G67" s="3">
        <v>14.153490592809</v>
      </c>
      <c r="H67" s="3">
        <v>15.895965351733899</v>
      </c>
      <c r="I67" s="3">
        <v>14.4889741072476</v>
      </c>
      <c r="J67" s="3">
        <v>12.592473375645801</v>
      </c>
      <c r="K67" s="3">
        <v>10.4691506440294</v>
      </c>
      <c r="L67" s="3">
        <v>12.144980555245599</v>
      </c>
      <c r="M67" s="3">
        <v>11.723806523049101</v>
      </c>
      <c r="N67" s="3">
        <v>13.667100855256299</v>
      </c>
      <c r="O67" s="3">
        <v>18.249139711562101</v>
      </c>
      <c r="P67" s="3">
        <v>11.027199418477799</v>
      </c>
      <c r="Q67" s="3">
        <v>12.843757874746601</v>
      </c>
      <c r="R67" s="3">
        <v>15.3007978992263</v>
      </c>
      <c r="S67" s="3">
        <v>6.3952033404515403</v>
      </c>
      <c r="T67" s="3">
        <v>12.470631267275801</v>
      </c>
      <c r="U67" s="3">
        <v>13.8249837866893</v>
      </c>
      <c r="V67" s="3">
        <v>16.644849004990501</v>
      </c>
    </row>
    <row r="68" spans="1:22" x14ac:dyDescent="0.35">
      <c r="A68" s="2">
        <v>43735</v>
      </c>
      <c r="B68" s="3">
        <v>11.681915220061599</v>
      </c>
      <c r="C68" s="3">
        <v>15.387668808064101</v>
      </c>
      <c r="D68" s="3">
        <v>14.396064065265699</v>
      </c>
      <c r="E68" s="3">
        <v>13.815101349044699</v>
      </c>
      <c r="F68" s="3">
        <v>9.9400132928269294</v>
      </c>
      <c r="G68" s="3">
        <v>14.0542156629038</v>
      </c>
      <c r="H68" s="3">
        <v>15.926408508327301</v>
      </c>
      <c r="I68" s="3">
        <v>15.110909296962101</v>
      </c>
      <c r="J68" s="3">
        <v>13.332062187051401</v>
      </c>
      <c r="K68" s="3">
        <v>10.921774222033999</v>
      </c>
      <c r="L68" s="3">
        <v>13.04148204294</v>
      </c>
      <c r="M68" s="3">
        <v>11.6757942570975</v>
      </c>
      <c r="N68" s="3">
        <v>13.550019011195401</v>
      </c>
      <c r="O68" s="3">
        <v>18.396241808319701</v>
      </c>
      <c r="P68" s="3">
        <v>10.958656262926199</v>
      </c>
      <c r="Q68" s="3">
        <v>13.3382670391441</v>
      </c>
      <c r="R68" s="3">
        <v>15.340575813620999</v>
      </c>
      <c r="S68" s="3">
        <v>6.8308688021762096</v>
      </c>
      <c r="T68" s="3">
        <v>12.700368728757301</v>
      </c>
      <c r="U68" s="3">
        <v>13.9097364487472</v>
      </c>
      <c r="V68" s="3">
        <v>17.059901503263401</v>
      </c>
    </row>
    <row r="69" spans="1:22" x14ac:dyDescent="0.35">
      <c r="A69" s="2">
        <v>43766</v>
      </c>
      <c r="B69" s="3">
        <v>11.7168572224441</v>
      </c>
      <c r="C69" s="3">
        <v>14.793824858378301</v>
      </c>
      <c r="D69" s="3">
        <v>14.873217470533801</v>
      </c>
      <c r="E69" s="3">
        <v>13.940847438298899</v>
      </c>
      <c r="F69" s="3">
        <v>10.082463777103699</v>
      </c>
      <c r="G69" s="3">
        <v>13.9290821312643</v>
      </c>
      <c r="H69" s="3">
        <v>15.727603592245201</v>
      </c>
      <c r="I69" s="3">
        <v>15.4797164304979</v>
      </c>
      <c r="J69" s="3">
        <v>13.838128944791</v>
      </c>
      <c r="K69" s="3">
        <v>11.2179290793552</v>
      </c>
      <c r="L69" s="3">
        <v>13.553644189394101</v>
      </c>
      <c r="M69" s="3">
        <v>11.7218356801504</v>
      </c>
      <c r="N69" s="3">
        <v>11.8979909372985</v>
      </c>
      <c r="O69" s="3">
        <v>18.592163863189899</v>
      </c>
      <c r="P69" s="3">
        <v>11.278496091207799</v>
      </c>
      <c r="Q69" s="3">
        <v>13.3494405143741</v>
      </c>
      <c r="R69" s="3">
        <v>15.194521469818699</v>
      </c>
      <c r="S69" s="3">
        <v>6.3743457906458403</v>
      </c>
      <c r="T69" s="3">
        <v>13.2689047665205</v>
      </c>
      <c r="U69" s="3">
        <v>14.257721588021001</v>
      </c>
      <c r="V69" s="3">
        <v>16.5224364200491</v>
      </c>
    </row>
    <row r="70" spans="1:22" x14ac:dyDescent="0.35">
      <c r="A70" s="2">
        <v>43796</v>
      </c>
      <c r="B70" s="3">
        <v>12.115508389415901</v>
      </c>
      <c r="C70" s="3">
        <v>13.131447593542701</v>
      </c>
      <c r="D70" s="3">
        <v>14.629371739071599</v>
      </c>
      <c r="E70" s="3">
        <v>13.6714830752365</v>
      </c>
      <c r="F70" s="3">
        <v>10.1636334151112</v>
      </c>
      <c r="G70" s="3">
        <v>13.195855322876501</v>
      </c>
      <c r="H70" s="3">
        <v>16.052711808835301</v>
      </c>
      <c r="I70" s="3">
        <v>15.4926361946507</v>
      </c>
      <c r="J70" s="3">
        <v>13.592628163804299</v>
      </c>
      <c r="K70" s="3">
        <v>11.2624231812947</v>
      </c>
      <c r="L70" s="3">
        <v>13.450362876980799</v>
      </c>
      <c r="M70" s="3">
        <v>12.236738761815699</v>
      </c>
      <c r="N70" s="3">
        <v>11.6343526195623</v>
      </c>
      <c r="O70" s="3">
        <v>19.440652098742</v>
      </c>
      <c r="P70" s="3">
        <v>11.7254389340039</v>
      </c>
      <c r="Q70" s="3">
        <v>13.0378146072643</v>
      </c>
      <c r="R70" s="3">
        <v>15.553855991631201</v>
      </c>
      <c r="S70" s="3">
        <v>6.4600201477764596</v>
      </c>
      <c r="T70" s="3">
        <v>12.6747349778698</v>
      </c>
      <c r="U70" s="3">
        <v>14.6670136398132</v>
      </c>
      <c r="V70" s="3">
        <v>16.181912611138401</v>
      </c>
    </row>
    <row r="71" spans="1:22" x14ac:dyDescent="0.35">
      <c r="A71" s="2">
        <v>43826</v>
      </c>
      <c r="B71" s="3">
        <v>12.502176335480099</v>
      </c>
      <c r="C71" s="3">
        <v>13.289342308320601</v>
      </c>
      <c r="D71" s="3">
        <v>15.1583289405868</v>
      </c>
      <c r="E71" s="3">
        <v>14.1278671230663</v>
      </c>
      <c r="F71" s="3">
        <v>10.2838450823151</v>
      </c>
      <c r="G71" s="3">
        <v>15.2837935552418</v>
      </c>
      <c r="H71" s="3">
        <v>16.2601349319802</v>
      </c>
      <c r="I71" s="3">
        <v>15.8642176772267</v>
      </c>
      <c r="J71" s="3">
        <v>14.077316789479701</v>
      </c>
      <c r="K71" s="3">
        <v>11.414593948884599</v>
      </c>
      <c r="L71" s="3">
        <v>14.4832300293233</v>
      </c>
      <c r="M71" s="3">
        <v>12.456075590823501</v>
      </c>
      <c r="N71" s="3">
        <v>11.5040989935036</v>
      </c>
      <c r="O71" s="3">
        <v>19.250686728360002</v>
      </c>
      <c r="P71" s="3">
        <v>12.373571992060899</v>
      </c>
      <c r="Q71" s="3">
        <v>13.7863240262503</v>
      </c>
      <c r="R71" s="3">
        <v>15.3646346680584</v>
      </c>
      <c r="S71" s="3">
        <v>6.7211096943373301</v>
      </c>
      <c r="T71" s="3">
        <v>13.6629074383175</v>
      </c>
      <c r="U71" s="3">
        <v>14.470907795052099</v>
      </c>
      <c r="V71" s="3">
        <v>17.021879975388799</v>
      </c>
    </row>
    <row r="72" spans="1:22" x14ac:dyDescent="0.35">
      <c r="A72" s="2">
        <v>43858</v>
      </c>
      <c r="B72" s="3">
        <v>12.445225276074501</v>
      </c>
      <c r="C72" s="3">
        <v>13.103624003436201</v>
      </c>
      <c r="D72" s="3">
        <v>15.2729207611938</v>
      </c>
      <c r="E72" s="3">
        <v>13.369133797108301</v>
      </c>
      <c r="F72" s="3">
        <v>10.160829976912099</v>
      </c>
      <c r="G72" s="3">
        <v>14.315230168960399</v>
      </c>
      <c r="H72" s="3">
        <v>15.5841734029365</v>
      </c>
      <c r="I72" s="3">
        <v>15.6004826121295</v>
      </c>
      <c r="J72" s="3">
        <v>14.243224458394099</v>
      </c>
      <c r="K72" s="3">
        <v>11.107532083008801</v>
      </c>
      <c r="L72" s="3">
        <v>14.2747119772907</v>
      </c>
      <c r="M72" s="3">
        <v>11.5474645397576</v>
      </c>
      <c r="N72" s="3">
        <v>11.0456104844062</v>
      </c>
      <c r="O72" s="3">
        <v>19.1055934725382</v>
      </c>
      <c r="P72" s="3">
        <v>12.0510737440233</v>
      </c>
      <c r="Q72" s="3">
        <v>13.811622224533499</v>
      </c>
      <c r="R72" s="3">
        <v>15.121685206420601</v>
      </c>
      <c r="S72" s="3">
        <v>6.7942511010377702</v>
      </c>
      <c r="T72" s="3">
        <v>13.6178840212078</v>
      </c>
      <c r="U72" s="3">
        <v>14.113964181559499</v>
      </c>
      <c r="V72" s="3">
        <v>16.3924220781734</v>
      </c>
    </row>
    <row r="73" spans="1:22" x14ac:dyDescent="0.35">
      <c r="A73" s="2">
        <v>43889</v>
      </c>
      <c r="B73" s="3">
        <v>12.3559832700632</v>
      </c>
      <c r="C73" s="3">
        <v>11.4974137642808</v>
      </c>
      <c r="D73" s="3">
        <v>13.4028248901319</v>
      </c>
      <c r="E73" s="3">
        <v>12.110330991612299</v>
      </c>
      <c r="F73" s="3">
        <v>9.0939614330919696</v>
      </c>
      <c r="G73" s="3">
        <v>13.270855318512501</v>
      </c>
      <c r="H73" s="3">
        <v>15.494630625468901</v>
      </c>
      <c r="I73" s="3">
        <v>14.403464157930101</v>
      </c>
      <c r="J73" s="3">
        <v>13.085264395189199</v>
      </c>
      <c r="K73" s="3">
        <v>10.206927238489801</v>
      </c>
      <c r="L73" s="3">
        <v>12.888222643196499</v>
      </c>
      <c r="M73" s="3">
        <v>10.4805770724636</v>
      </c>
      <c r="N73" s="3">
        <v>8.8560751071634307</v>
      </c>
      <c r="O73" s="3">
        <v>17.608905495429799</v>
      </c>
      <c r="P73" s="3">
        <v>11.785508348796</v>
      </c>
      <c r="Q73" s="3">
        <v>12.6917895977196</v>
      </c>
      <c r="R73" s="3">
        <v>13.904801858200599</v>
      </c>
      <c r="S73" s="3">
        <v>6.09964634624796</v>
      </c>
      <c r="T73" s="3">
        <v>12.502253565303301</v>
      </c>
      <c r="U73" s="3">
        <v>12.5366659080281</v>
      </c>
      <c r="V73" s="3">
        <v>15.416705951311</v>
      </c>
    </row>
    <row r="74" spans="1:22" x14ac:dyDescent="0.35">
      <c r="A74" s="2">
        <v>43917</v>
      </c>
      <c r="B74" s="3">
        <v>11.844982388050701</v>
      </c>
      <c r="C74" s="3">
        <v>9.2525634097113496</v>
      </c>
      <c r="D74" s="3">
        <v>10.868779185065801</v>
      </c>
      <c r="E74" s="3">
        <v>9.6631708235131395</v>
      </c>
      <c r="F74" s="3">
        <v>8.3987518247023392</v>
      </c>
      <c r="G74" s="3">
        <v>10.052274879655799</v>
      </c>
      <c r="H74" s="3">
        <v>14.605310917053</v>
      </c>
      <c r="I74" s="3">
        <v>13.299575558449501</v>
      </c>
      <c r="J74" s="3">
        <v>10.4936077974852</v>
      </c>
      <c r="K74" s="3">
        <v>9.1391091615343303</v>
      </c>
      <c r="L74" s="3">
        <v>10.497915447396201</v>
      </c>
      <c r="M74" s="3">
        <v>8.1586555391776105</v>
      </c>
      <c r="N74" s="3">
        <v>6.7721629003917903</v>
      </c>
      <c r="O74" s="3">
        <v>14.0656134602199</v>
      </c>
      <c r="P74" s="3">
        <v>11.519121377856701</v>
      </c>
      <c r="Q74" s="3">
        <v>11.685417878592901</v>
      </c>
      <c r="R74" s="3">
        <v>12.6282195439871</v>
      </c>
      <c r="S74" s="3">
        <v>5.1917446828765801</v>
      </c>
      <c r="T74" s="3">
        <v>10.4830225902684</v>
      </c>
      <c r="U74" s="3">
        <v>10.992221110942699</v>
      </c>
      <c r="V74" s="3">
        <v>13.8942316438071</v>
      </c>
    </row>
    <row r="75" spans="1:22" x14ac:dyDescent="0.35">
      <c r="A75" s="2">
        <v>43949</v>
      </c>
      <c r="B75" s="3">
        <v>12.777081216553499</v>
      </c>
      <c r="C75" s="3">
        <v>11.5246044120622</v>
      </c>
      <c r="D75" s="3">
        <v>10.9584389873923</v>
      </c>
      <c r="E75" s="3">
        <v>11.4339494446644</v>
      </c>
      <c r="F75" s="3">
        <v>11.063736027266</v>
      </c>
      <c r="G75" s="3">
        <v>12.743565993507699</v>
      </c>
      <c r="H75" s="3">
        <v>15.915137444334301</v>
      </c>
      <c r="I75" s="3">
        <v>14.799971728080701</v>
      </c>
      <c r="J75" s="3">
        <v>12.7163378306371</v>
      </c>
      <c r="K75" s="3">
        <v>11.332351565601</v>
      </c>
      <c r="L75" s="3">
        <v>13.108796315137299</v>
      </c>
      <c r="M75" s="3">
        <v>10.305238967300401</v>
      </c>
      <c r="N75" s="3">
        <v>10.132646154544799</v>
      </c>
      <c r="O75" s="3">
        <v>17.373585717522701</v>
      </c>
      <c r="P75" s="3">
        <v>12.473703987125401</v>
      </c>
      <c r="Q75" s="3">
        <v>12.769040628612199</v>
      </c>
      <c r="R75" s="3">
        <v>15.9137161060109</v>
      </c>
      <c r="S75" s="3">
        <v>6.4829059725530298</v>
      </c>
      <c r="T75" s="3">
        <v>15.6604455121903</v>
      </c>
      <c r="U75" s="3">
        <v>14.1785081005957</v>
      </c>
      <c r="V75" s="3">
        <v>17.1874968147937</v>
      </c>
    </row>
    <row r="76" spans="1:22" x14ac:dyDescent="0.35">
      <c r="A76" s="2">
        <v>43979</v>
      </c>
      <c r="B76" s="3">
        <v>12.905328126596199</v>
      </c>
      <c r="C76" s="3">
        <v>12.2810798245388</v>
      </c>
      <c r="D76" s="3">
        <v>14.1090288046314</v>
      </c>
      <c r="E76" s="3">
        <v>13.510326918477199</v>
      </c>
      <c r="F76" s="3">
        <v>12.800080846139601</v>
      </c>
      <c r="G76" s="3">
        <v>17.1459188439499</v>
      </c>
      <c r="H76" s="3">
        <v>18.470003795314799</v>
      </c>
      <c r="I76" s="3">
        <v>15.3914374620682</v>
      </c>
      <c r="J76" s="3">
        <v>15.3310582175235</v>
      </c>
      <c r="K76" s="3">
        <v>12.1348622069083</v>
      </c>
      <c r="L76" s="3">
        <v>16.749219426453301</v>
      </c>
      <c r="M76" s="3">
        <v>10.9000649655686</v>
      </c>
      <c r="N76" s="3">
        <v>11.3039904886208</v>
      </c>
      <c r="O76" s="3">
        <v>19.2299819415407</v>
      </c>
      <c r="P76" s="3">
        <v>12.3333796778945</v>
      </c>
      <c r="Q76" s="3">
        <v>13.890180984078601</v>
      </c>
      <c r="R76" s="3">
        <v>18.873815821071702</v>
      </c>
      <c r="S76" s="3">
        <v>8.1655123810317995</v>
      </c>
      <c r="T76" s="3">
        <v>16.249977350721299</v>
      </c>
      <c r="U76" s="3">
        <v>15.4977490546851</v>
      </c>
      <c r="V76" s="3">
        <v>18.678941607435799</v>
      </c>
    </row>
    <row r="77" spans="1:22" x14ac:dyDescent="0.35">
      <c r="A77" s="2">
        <v>44008</v>
      </c>
      <c r="B77" s="3">
        <v>14.2050242667963</v>
      </c>
      <c r="C77" s="3">
        <v>14.6419360798472</v>
      </c>
      <c r="D77" s="3">
        <v>15.913942797255</v>
      </c>
      <c r="E77" s="3">
        <v>15.4718490297704</v>
      </c>
      <c r="F77" s="3">
        <v>12.451847901394901</v>
      </c>
      <c r="G77" s="3">
        <v>19.6463817576089</v>
      </c>
      <c r="H77" s="3">
        <v>18.882947193840302</v>
      </c>
      <c r="I77" s="3">
        <v>16.3734293238366</v>
      </c>
      <c r="J77" s="3">
        <v>16.897954083116598</v>
      </c>
      <c r="K77" s="3">
        <v>12.5821795282989</v>
      </c>
      <c r="L77" s="3">
        <v>17.807598596125601</v>
      </c>
      <c r="M77" s="3">
        <v>11.219411119276399</v>
      </c>
      <c r="N77" s="3">
        <v>13.5351590669641</v>
      </c>
      <c r="O77" s="3">
        <v>22.363848073028301</v>
      </c>
      <c r="P77" s="3">
        <v>14.0037931352513</v>
      </c>
      <c r="Q77" s="3">
        <v>14.7643220568744</v>
      </c>
      <c r="R77" s="3">
        <v>19.148985240093399</v>
      </c>
      <c r="S77" s="3">
        <v>8.8285153593597592</v>
      </c>
      <c r="T77" s="3">
        <v>17.284095466738901</v>
      </c>
      <c r="U77" s="3">
        <v>14.827105821513401</v>
      </c>
      <c r="V77" s="3">
        <v>18.90903946345</v>
      </c>
    </row>
    <row r="78" spans="1:22" x14ac:dyDescent="0.35">
      <c r="A78" s="2">
        <v>44040</v>
      </c>
      <c r="B78" s="3">
        <v>15.6051256347278</v>
      </c>
      <c r="C78" s="3">
        <v>16.2383858884555</v>
      </c>
      <c r="D78" s="3">
        <v>16.448192150950302</v>
      </c>
      <c r="E78" s="3">
        <v>14.903553657070599</v>
      </c>
      <c r="F78" s="3">
        <v>12.043418471969201</v>
      </c>
      <c r="G78" s="3">
        <v>20.854346701698201</v>
      </c>
      <c r="H78" s="3">
        <v>19.7498854333849</v>
      </c>
      <c r="I78" s="3">
        <v>17.227699580420602</v>
      </c>
      <c r="J78" s="3">
        <v>17.198738546607501</v>
      </c>
      <c r="K78" s="3">
        <v>12.7104248713134</v>
      </c>
      <c r="L78" s="3">
        <v>25.499621997545098</v>
      </c>
      <c r="M78" s="3">
        <v>12.0123535913281</v>
      </c>
      <c r="N78" s="3">
        <v>13.2437291239023</v>
      </c>
      <c r="O78" s="3">
        <v>24.011739750245599</v>
      </c>
      <c r="P78" s="3">
        <v>14.856147761982299</v>
      </c>
      <c r="Q78" s="3">
        <v>15.366208037316699</v>
      </c>
      <c r="R78" s="3">
        <v>19.376307948498798</v>
      </c>
      <c r="S78" s="3">
        <v>8.4993710893093404</v>
      </c>
      <c r="T78" s="3">
        <v>16.043140166914601</v>
      </c>
      <c r="U78" s="3">
        <v>14.4503324847699</v>
      </c>
      <c r="V78" s="3">
        <v>19.4512977605666</v>
      </c>
    </row>
    <row r="79" spans="1:22" x14ac:dyDescent="0.35">
      <c r="A79" s="2">
        <v>44071</v>
      </c>
      <c r="B79" s="3">
        <v>16.584871291702399</v>
      </c>
      <c r="C79" s="3">
        <v>15.342040442623899</v>
      </c>
      <c r="D79" s="3">
        <v>17.308516246860201</v>
      </c>
      <c r="E79" s="3">
        <v>15.8072726113735</v>
      </c>
      <c r="F79" s="3">
        <v>12.486284608303899</v>
      </c>
      <c r="G79" s="3">
        <v>23.6025530491928</v>
      </c>
      <c r="H79" s="3">
        <v>18.580990358066799</v>
      </c>
      <c r="I79" s="3">
        <v>16.092150779490002</v>
      </c>
      <c r="J79" s="3">
        <v>16.658695615116699</v>
      </c>
      <c r="K79" s="3">
        <v>13.0033057740033</v>
      </c>
      <c r="L79" s="3">
        <v>23.471534265824499</v>
      </c>
      <c r="M79" s="3">
        <v>11.259378946337799</v>
      </c>
      <c r="N79" s="3">
        <v>12.034900874723601</v>
      </c>
      <c r="O79" s="3">
        <v>23.729632886325799</v>
      </c>
      <c r="P79" s="3">
        <v>15.560713797709299</v>
      </c>
      <c r="Q79" s="3">
        <v>15.458159141588499</v>
      </c>
      <c r="R79" s="3">
        <v>19.368410518028899</v>
      </c>
      <c r="S79" s="3">
        <v>7.8999870098795801</v>
      </c>
      <c r="T79" s="3">
        <v>13.9044632241577</v>
      </c>
      <c r="U79" s="3">
        <v>14.964844992627899</v>
      </c>
      <c r="V79" s="3">
        <v>20.414037167824802</v>
      </c>
    </row>
    <row r="80" spans="1:22" x14ac:dyDescent="0.35">
      <c r="A80" s="2">
        <v>44102</v>
      </c>
      <c r="B80" s="3">
        <v>15.6255050293511</v>
      </c>
      <c r="C80" s="3">
        <v>13.8584378954715</v>
      </c>
      <c r="D80" s="3">
        <v>15.0208839103798</v>
      </c>
      <c r="E80" s="3">
        <v>15.5924532575344</v>
      </c>
      <c r="F80" s="3">
        <v>11.636588636641701</v>
      </c>
      <c r="G80" s="3">
        <v>20.8440291001491</v>
      </c>
      <c r="H80" s="3">
        <v>17.475375696487699</v>
      </c>
      <c r="I80" s="3">
        <v>15.1115805893032</v>
      </c>
      <c r="J80" s="3">
        <v>15.3352050557921</v>
      </c>
      <c r="K80" s="3">
        <v>12.2719569229154</v>
      </c>
      <c r="L80" s="3">
        <v>17.283099684843901</v>
      </c>
      <c r="M80" s="3">
        <v>10.4348817157714</v>
      </c>
      <c r="N80" s="3">
        <v>11.5167673459949</v>
      </c>
      <c r="O80" s="3">
        <v>22.545392386836301</v>
      </c>
      <c r="P80" s="3">
        <v>14.6166060713359</v>
      </c>
      <c r="Q80" s="3">
        <v>15.006788997875001</v>
      </c>
      <c r="R80" s="3">
        <v>18.349687415855001</v>
      </c>
      <c r="S80" s="3">
        <v>7.7323894354307399</v>
      </c>
      <c r="T80" s="3">
        <v>12.9745685943422</v>
      </c>
      <c r="U80" s="3">
        <v>15.5181300915833</v>
      </c>
      <c r="V80" s="3">
        <v>21.354510973178598</v>
      </c>
    </row>
    <row r="81" spans="1:22" x14ac:dyDescent="0.35">
      <c r="A81" s="2">
        <v>44132</v>
      </c>
      <c r="B81" s="3">
        <v>15.8596434880298</v>
      </c>
      <c r="C81" s="3">
        <v>13.5569153089931</v>
      </c>
      <c r="D81" s="3">
        <v>15.7884415293221</v>
      </c>
      <c r="E81" s="3">
        <v>16.684980017464799</v>
      </c>
      <c r="F81" s="3">
        <v>11.5614913995525</v>
      </c>
      <c r="G81" s="3">
        <v>17.748134136251199</v>
      </c>
      <c r="H81" s="3">
        <v>16.331236167308798</v>
      </c>
      <c r="I81" s="3">
        <v>14.996730935855</v>
      </c>
      <c r="J81" s="3">
        <v>14.358306754440999</v>
      </c>
      <c r="K81" s="3">
        <v>11.872186319032799</v>
      </c>
      <c r="L81" s="3">
        <v>15.318724505723299</v>
      </c>
      <c r="M81" s="3">
        <v>9.9463420483466596</v>
      </c>
      <c r="N81" s="3">
        <v>9.4935740791463807</v>
      </c>
      <c r="O81" s="3">
        <v>22.1070478244249</v>
      </c>
      <c r="P81" s="3">
        <v>15.4856183183269</v>
      </c>
      <c r="Q81" s="3">
        <v>14.9858081948083</v>
      </c>
      <c r="R81" s="3">
        <v>17.038170511652702</v>
      </c>
      <c r="S81" s="3">
        <v>7.7344352023782896</v>
      </c>
      <c r="T81" s="3">
        <v>15.217577687179899</v>
      </c>
      <c r="U81" s="3">
        <v>14.8052894144337</v>
      </c>
      <c r="V81" s="3">
        <v>20.5088519701116</v>
      </c>
    </row>
    <row r="82" spans="1:22" x14ac:dyDescent="0.35">
      <c r="A82" s="2">
        <v>44162</v>
      </c>
      <c r="B82" s="3">
        <v>16.256803645439302</v>
      </c>
      <c r="C82" s="3">
        <v>14.8090869859327</v>
      </c>
      <c r="D82" s="3">
        <v>17.9482801974494</v>
      </c>
      <c r="E82" s="3">
        <v>17.426736330024699</v>
      </c>
      <c r="F82" s="3">
        <v>13.635361509529901</v>
      </c>
      <c r="G82" s="3">
        <v>17.238659304559999</v>
      </c>
      <c r="H82" s="3">
        <v>16.069321894688599</v>
      </c>
      <c r="I82" s="3">
        <v>15.481017282399399</v>
      </c>
      <c r="J82" s="3">
        <v>15.128808904497401</v>
      </c>
      <c r="K82" s="3">
        <v>12.8622523273681</v>
      </c>
      <c r="L82" s="3">
        <v>14.542189622859199</v>
      </c>
      <c r="M82" s="3">
        <v>10.0941593489521</v>
      </c>
      <c r="N82" s="3">
        <v>11.4423704739401</v>
      </c>
      <c r="O82" s="3">
        <v>22.665881908927499</v>
      </c>
      <c r="P82" s="3">
        <v>15.3782955819989</v>
      </c>
      <c r="Q82" s="3">
        <v>15.314291580572</v>
      </c>
      <c r="R82" s="3">
        <v>19.5316351726939</v>
      </c>
      <c r="S82" s="3">
        <v>8.1516260116736792</v>
      </c>
      <c r="T82" s="3">
        <v>16.938659751152699</v>
      </c>
      <c r="U82" s="3">
        <v>15.712669789620801</v>
      </c>
      <c r="V82" s="3">
        <v>20.306986149399599</v>
      </c>
    </row>
    <row r="83" spans="1:22" x14ac:dyDescent="0.35">
      <c r="A83" s="2">
        <v>44193</v>
      </c>
      <c r="B83" s="3">
        <v>16.761495949171099</v>
      </c>
      <c r="C83" s="3">
        <v>13.8213618318127</v>
      </c>
      <c r="D83" s="3">
        <v>17.806319007724099</v>
      </c>
      <c r="E83" s="3">
        <v>16.417232084876701</v>
      </c>
      <c r="F83" s="3">
        <v>13.3035664228762</v>
      </c>
      <c r="G83" s="3">
        <v>14.587494472757999</v>
      </c>
      <c r="H83" s="3">
        <v>15.0526802132366</v>
      </c>
      <c r="I83" s="3">
        <v>15.799427578395999</v>
      </c>
      <c r="J83" s="3">
        <v>14.9410850084539</v>
      </c>
      <c r="K83" s="3">
        <v>13.1427529822771</v>
      </c>
      <c r="L83" s="3">
        <v>12.9336105111213</v>
      </c>
      <c r="M83" s="3">
        <v>9.7621088325208092</v>
      </c>
      <c r="N83" s="3">
        <v>12.6046532676397</v>
      </c>
      <c r="O83" s="3">
        <v>24.0989581458667</v>
      </c>
      <c r="P83" s="3">
        <v>14.9205342871605</v>
      </c>
      <c r="Q83" s="3">
        <v>14.2899983725978</v>
      </c>
      <c r="R83" s="3">
        <v>19.6078934208448</v>
      </c>
      <c r="S83" s="3">
        <v>8.0378875434433699</v>
      </c>
      <c r="T83" s="3">
        <v>14.937637012153401</v>
      </c>
      <c r="U83" s="3">
        <v>16.597220893925702</v>
      </c>
      <c r="V83" s="3">
        <v>19.272006609384899</v>
      </c>
    </row>
    <row r="84" spans="1:22" x14ac:dyDescent="0.35">
      <c r="A84" s="2">
        <v>44224</v>
      </c>
      <c r="B84" s="3">
        <v>17.658584361263301</v>
      </c>
      <c r="C84" s="3">
        <v>14.136224332694001</v>
      </c>
      <c r="D84" s="3">
        <v>16.926477377105801</v>
      </c>
      <c r="E84" s="3">
        <v>15.9402331166735</v>
      </c>
      <c r="F84" s="3">
        <v>11.377702809926101</v>
      </c>
      <c r="G84" s="3">
        <v>14.0585775897354</v>
      </c>
      <c r="H84" s="3">
        <v>14.297131342068999</v>
      </c>
      <c r="I84" s="3">
        <v>16.084984074142799</v>
      </c>
      <c r="J84" s="3">
        <v>14.5643010468432</v>
      </c>
      <c r="K84" s="3">
        <v>14.035774678273199</v>
      </c>
      <c r="L84" s="3">
        <v>11.554388349661</v>
      </c>
      <c r="M84" s="3">
        <v>10.011327561446199</v>
      </c>
      <c r="N84" s="3">
        <v>11.357888389183501</v>
      </c>
      <c r="O84" s="3">
        <v>23.042441122493901</v>
      </c>
      <c r="P84" s="3">
        <v>17.301599829468099</v>
      </c>
      <c r="Q84" s="3">
        <v>14.054220320625101</v>
      </c>
      <c r="R84" s="3">
        <v>18.948806601845401</v>
      </c>
      <c r="S84" s="3">
        <v>7.7593245572312899</v>
      </c>
      <c r="T84" s="3">
        <v>15.8627615695197</v>
      </c>
      <c r="U84" s="3">
        <v>15.8452011155322</v>
      </c>
      <c r="V84" s="3">
        <v>18.7747577251472</v>
      </c>
    </row>
    <row r="85" spans="1:22" x14ac:dyDescent="0.35">
      <c r="A85" s="2">
        <v>44253</v>
      </c>
      <c r="B85" s="3">
        <v>17.157034288172099</v>
      </c>
      <c r="C85" s="3">
        <v>14.4469431281138</v>
      </c>
      <c r="D85" s="3">
        <v>17.1935506099693</v>
      </c>
      <c r="E85" s="3">
        <v>15.5053820152764</v>
      </c>
      <c r="F85" s="3">
        <v>11.344683286097199</v>
      </c>
      <c r="G85" s="3">
        <v>15.0765336282796</v>
      </c>
      <c r="H85" s="3">
        <v>14.0255274272844</v>
      </c>
      <c r="I85" s="3">
        <v>15.6214102298071</v>
      </c>
      <c r="J85" s="3">
        <v>14.154072489534601</v>
      </c>
      <c r="K85" s="3">
        <v>13.307650116387199</v>
      </c>
      <c r="L85" s="3">
        <v>9.8603419872398792</v>
      </c>
      <c r="M85" s="3">
        <v>10.0332236641992</v>
      </c>
      <c r="N85" s="3">
        <v>11.7619187069586</v>
      </c>
      <c r="O85" s="3">
        <v>22.700332407119099</v>
      </c>
      <c r="P85" s="3">
        <v>16.857130591644498</v>
      </c>
      <c r="Q85" s="3">
        <v>13.3680486152985</v>
      </c>
      <c r="R85" s="3">
        <v>18.954218538308801</v>
      </c>
      <c r="S85" s="3">
        <v>7.2116399886434399</v>
      </c>
      <c r="T85" s="3">
        <v>14.9300752480626</v>
      </c>
      <c r="U85" s="3">
        <v>16.656183398848199</v>
      </c>
      <c r="V85" s="3">
        <v>18.602892310419801</v>
      </c>
    </row>
    <row r="86" spans="1:22" x14ac:dyDescent="0.35">
      <c r="A86" s="2">
        <v>44281</v>
      </c>
      <c r="B86" s="3">
        <v>16.065797350249699</v>
      </c>
      <c r="C86" s="3">
        <v>14.4971912797327</v>
      </c>
      <c r="D86" s="3">
        <v>16.301009475429201</v>
      </c>
      <c r="E86" s="3">
        <v>15.0313660997463</v>
      </c>
      <c r="F86" s="3">
        <v>11.770988020219701</v>
      </c>
      <c r="G86" s="3">
        <v>13.534877205459701</v>
      </c>
      <c r="H86" s="3">
        <v>14.238655110542901</v>
      </c>
      <c r="I86" s="3">
        <v>15.4244501310353</v>
      </c>
      <c r="J86" s="3">
        <v>14.8306549386292</v>
      </c>
      <c r="K86" s="3">
        <v>13.0177635504898</v>
      </c>
      <c r="L86" s="3">
        <v>9.3971200357976006</v>
      </c>
      <c r="M86" s="3">
        <v>10.0693660933569</v>
      </c>
      <c r="N86" s="3">
        <v>12.1539471142693</v>
      </c>
      <c r="O86" s="3">
        <v>22.516017481700001</v>
      </c>
      <c r="P86" s="3">
        <v>16.0360450952811</v>
      </c>
      <c r="Q86" s="3">
        <v>13.3342704022511</v>
      </c>
      <c r="R86" s="3">
        <v>19.471908546907301</v>
      </c>
      <c r="S86" s="3">
        <v>6.6256027266319002</v>
      </c>
      <c r="T86" s="3">
        <v>15.0573202228288</v>
      </c>
      <c r="U86" s="3">
        <v>16.4549694778194</v>
      </c>
      <c r="V86" s="3">
        <v>18.100225901012202</v>
      </c>
    </row>
    <row r="87" spans="1:22" x14ac:dyDescent="0.35">
      <c r="A87" s="2">
        <v>44314</v>
      </c>
      <c r="B87" s="3">
        <v>16.216344494163799</v>
      </c>
      <c r="C87" s="3">
        <v>13.0381182071861</v>
      </c>
      <c r="D87" s="3">
        <v>15.964842963145401</v>
      </c>
      <c r="E87" s="3">
        <v>14.782039411657101</v>
      </c>
      <c r="F87" s="3">
        <v>12.032049062393501</v>
      </c>
      <c r="G87" s="3">
        <v>10.970750991998401</v>
      </c>
      <c r="H87" s="3">
        <v>14.234811356961099</v>
      </c>
      <c r="I87" s="3">
        <v>15.132354465912501</v>
      </c>
      <c r="J87" s="3">
        <v>15.0447460984433</v>
      </c>
      <c r="K87" s="3">
        <v>12.5138037069801</v>
      </c>
      <c r="L87" s="3">
        <v>8.9742790327080009</v>
      </c>
      <c r="M87" s="3">
        <v>9.6756716410954198</v>
      </c>
      <c r="N87" s="3">
        <v>13.0368501017886</v>
      </c>
      <c r="O87" s="3">
        <v>22.5093910648574</v>
      </c>
      <c r="P87" s="3">
        <v>16.1908974969712</v>
      </c>
      <c r="Q87" s="3">
        <v>13.9588910710511</v>
      </c>
      <c r="R87" s="3">
        <v>18.852428427884899</v>
      </c>
      <c r="S87" s="3">
        <v>6.3813665762534901</v>
      </c>
      <c r="T87" s="3">
        <v>13.978802359528601</v>
      </c>
      <c r="U87" s="3">
        <v>16.611643324668599</v>
      </c>
      <c r="V87" s="3">
        <v>19.993046288510602</v>
      </c>
    </row>
    <row r="88" spans="1:22" x14ac:dyDescent="0.35">
      <c r="A88" s="2">
        <v>44344</v>
      </c>
      <c r="B88" s="3">
        <v>16.867887545945599</v>
      </c>
      <c r="C88" s="3">
        <v>11.3743079827579</v>
      </c>
      <c r="D88" s="3">
        <v>15.4874704581219</v>
      </c>
      <c r="E88" s="3">
        <v>16.116082284180798</v>
      </c>
      <c r="F88" s="3">
        <v>13.073607399003899</v>
      </c>
      <c r="G88" s="3">
        <v>11.0827889745104</v>
      </c>
      <c r="H88" s="3">
        <v>13.9718141733554</v>
      </c>
      <c r="I88" s="3">
        <v>13.7832746602128</v>
      </c>
      <c r="J88" s="3">
        <v>14.9984488316199</v>
      </c>
      <c r="K88" s="3">
        <v>11.157343044678299</v>
      </c>
      <c r="L88" s="3">
        <v>9.1830604269329399</v>
      </c>
      <c r="M88" s="3">
        <v>10.173107103641501</v>
      </c>
      <c r="N88" s="3">
        <v>12.567248638029399</v>
      </c>
      <c r="O88" s="3">
        <v>22.8806325672188</v>
      </c>
      <c r="P88" s="3">
        <v>15.9215526362206</v>
      </c>
      <c r="Q88" s="3">
        <v>13.720114246951301</v>
      </c>
      <c r="R88" s="3">
        <v>17.714388555404</v>
      </c>
      <c r="S88" s="3">
        <v>6.2372809517035996</v>
      </c>
      <c r="T88" s="3">
        <v>15.059420946422399</v>
      </c>
      <c r="U88" s="3">
        <v>17.055977477129701</v>
      </c>
      <c r="V88" s="3">
        <v>19.026916896848899</v>
      </c>
    </row>
    <row r="89" spans="1:22" x14ac:dyDescent="0.35">
      <c r="A89" s="2">
        <v>44375</v>
      </c>
      <c r="B89" s="3">
        <v>16.828730018411999</v>
      </c>
      <c r="C89" s="3">
        <v>11.284357451158501</v>
      </c>
      <c r="D89" s="3">
        <v>14.6731859406532</v>
      </c>
      <c r="E89" s="3">
        <v>16.4349603749713</v>
      </c>
      <c r="F89" s="3">
        <v>12.767689708809501</v>
      </c>
      <c r="G89" s="3">
        <v>9.0444069651489407</v>
      </c>
      <c r="H89" s="3">
        <v>13.6429931043388</v>
      </c>
      <c r="I89" s="3">
        <v>13.8311420145127</v>
      </c>
      <c r="J89" s="3">
        <v>14.899492675669199</v>
      </c>
      <c r="K89" s="3">
        <v>11.3568201315493</v>
      </c>
      <c r="L89" s="3">
        <v>9.1709204805348499</v>
      </c>
      <c r="M89" s="3">
        <v>9.3856899519476205</v>
      </c>
      <c r="N89" s="3">
        <v>12.3524359052386</v>
      </c>
      <c r="O89" s="3">
        <v>23.259848369636899</v>
      </c>
      <c r="P89" s="3">
        <v>16.346541791395101</v>
      </c>
      <c r="Q89" s="3">
        <v>13.4759581037613</v>
      </c>
      <c r="R89" s="3">
        <v>17.453915175149898</v>
      </c>
      <c r="S89" s="3">
        <v>5.8932072779392204</v>
      </c>
      <c r="T89" s="3">
        <v>14.723598320186699</v>
      </c>
      <c r="U89" s="3">
        <v>17.9666182919843</v>
      </c>
      <c r="V89" s="3">
        <v>19.432242895410901</v>
      </c>
    </row>
    <row r="90" spans="1:22" x14ac:dyDescent="0.35">
      <c r="A90" s="2">
        <v>44405</v>
      </c>
      <c r="B90" s="3">
        <v>14.903279520124901</v>
      </c>
      <c r="C90" s="3">
        <v>10.2640361056425</v>
      </c>
      <c r="D90" s="3">
        <v>14.488741406410201</v>
      </c>
      <c r="E90" s="3">
        <v>14.9582299568448</v>
      </c>
      <c r="F90" s="3">
        <v>11.939100570373</v>
      </c>
      <c r="G90" s="3">
        <v>9.3074284365278608</v>
      </c>
      <c r="H90" s="3">
        <v>13.494959347560201</v>
      </c>
      <c r="I90" s="3">
        <v>13.2504512648468</v>
      </c>
      <c r="J90" s="3">
        <v>14.5790657908464</v>
      </c>
      <c r="K90" s="3">
        <v>10.729765516239601</v>
      </c>
      <c r="L90" s="3">
        <v>8.4898777392935294</v>
      </c>
      <c r="M90" s="3">
        <v>9.31245776505218</v>
      </c>
      <c r="N90" s="3">
        <v>10.7694282967063</v>
      </c>
      <c r="O90" s="3">
        <v>23.042360036665499</v>
      </c>
      <c r="P90" s="3">
        <v>13.7053936655316</v>
      </c>
      <c r="Q90" s="3">
        <v>12.867654420974301</v>
      </c>
      <c r="R90" s="3">
        <v>16.674806794480901</v>
      </c>
      <c r="S90" s="3">
        <v>5.6499342886548902</v>
      </c>
      <c r="T90" s="3">
        <v>14.2509565558817</v>
      </c>
      <c r="U90" s="3">
        <v>16.4636864345966</v>
      </c>
      <c r="V90" s="3">
        <v>19.055116572730299</v>
      </c>
    </row>
    <row r="91" spans="1:22" x14ac:dyDescent="0.35">
      <c r="A91" s="2">
        <v>44435</v>
      </c>
      <c r="B91" s="3">
        <v>15.193845586668299</v>
      </c>
      <c r="C91" s="3">
        <v>10.2081090028889</v>
      </c>
      <c r="D91" s="3">
        <v>14.7576096943754</v>
      </c>
      <c r="E91" s="3">
        <v>15.7931603562359</v>
      </c>
      <c r="F91" s="3">
        <v>11.875041479557799</v>
      </c>
      <c r="G91" s="3">
        <v>9.0775026567685693</v>
      </c>
      <c r="H91" s="3">
        <v>14.2132563470163</v>
      </c>
      <c r="I91" s="3">
        <v>12.9319523355901</v>
      </c>
      <c r="J91" s="3">
        <v>14.653817732957201</v>
      </c>
      <c r="K91" s="3">
        <v>10.192298452117001</v>
      </c>
      <c r="L91" s="3">
        <v>7.9287546348548501</v>
      </c>
      <c r="M91" s="3">
        <v>8.93632741978087</v>
      </c>
      <c r="N91" s="3">
        <v>11.125143291877899</v>
      </c>
      <c r="O91" s="3">
        <v>23.854393952708801</v>
      </c>
      <c r="P91" s="3">
        <v>13.3865781226107</v>
      </c>
      <c r="Q91" s="3">
        <v>13.482714061518999</v>
      </c>
      <c r="R91" s="3">
        <v>17.545706325278701</v>
      </c>
      <c r="S91" s="3">
        <v>5.6695888755073902</v>
      </c>
      <c r="T91" s="3">
        <v>14.766152837740799</v>
      </c>
      <c r="U91" s="3">
        <v>16.105625033037601</v>
      </c>
      <c r="V91" s="3">
        <v>18.846627151876</v>
      </c>
    </row>
    <row r="92" spans="1:22" x14ac:dyDescent="0.35">
      <c r="A92" s="2">
        <v>44467</v>
      </c>
      <c r="B92" s="3">
        <v>15.307784414968699</v>
      </c>
      <c r="C92" s="3">
        <v>9.8198467957788296</v>
      </c>
      <c r="D92" s="3">
        <v>14.645991583533</v>
      </c>
      <c r="E92" s="3">
        <v>15.548987457898599</v>
      </c>
      <c r="F92" s="3">
        <v>11.282286391261</v>
      </c>
      <c r="G92" s="3">
        <v>9.3229388136150799</v>
      </c>
      <c r="H92" s="3">
        <v>14.193190326768899</v>
      </c>
      <c r="I92" s="3">
        <v>13.0286788085685</v>
      </c>
      <c r="J92" s="3">
        <v>13.800845289936801</v>
      </c>
      <c r="K92" s="3">
        <v>10.15790575898</v>
      </c>
      <c r="L92" s="3">
        <v>7.4728292741767897</v>
      </c>
      <c r="M92" s="3">
        <v>9.2416584367468708</v>
      </c>
      <c r="N92" s="3">
        <v>10.192008183714</v>
      </c>
      <c r="O92" s="3">
        <v>24.656068014785699</v>
      </c>
      <c r="P92" s="3">
        <v>13.200993434891499</v>
      </c>
      <c r="Q92" s="3">
        <v>13.346159881927999</v>
      </c>
      <c r="R92" s="3">
        <v>17.374561884891499</v>
      </c>
      <c r="S92" s="3">
        <v>5.2702747360836</v>
      </c>
      <c r="T92" s="3">
        <v>14.547779875325601</v>
      </c>
      <c r="U92" s="3">
        <v>16.124825955495002</v>
      </c>
      <c r="V92" s="3">
        <v>18.843635137676799</v>
      </c>
    </row>
    <row r="93" spans="1:22" x14ac:dyDescent="0.35">
      <c r="A93" s="2">
        <v>44497</v>
      </c>
      <c r="B93" s="3">
        <v>15.148570027184199</v>
      </c>
      <c r="C93" s="3">
        <v>9.1420426855465493</v>
      </c>
      <c r="D93" s="3">
        <v>15.155214567054699</v>
      </c>
      <c r="E93" s="3">
        <v>16.2959854894351</v>
      </c>
      <c r="F93" s="3">
        <v>12.122671965462599</v>
      </c>
      <c r="G93" s="3">
        <v>10.1701395655793</v>
      </c>
      <c r="H93" s="3">
        <v>14.579330614009701</v>
      </c>
      <c r="I93" s="3">
        <v>12.8999749980676</v>
      </c>
      <c r="J93" s="3">
        <v>13.842576784194501</v>
      </c>
      <c r="K93" s="3">
        <v>10.085230441693501</v>
      </c>
      <c r="L93" s="3">
        <v>7.4462549512217002</v>
      </c>
      <c r="M93" s="3">
        <v>9.4733158475613806</v>
      </c>
      <c r="N93" s="3">
        <v>10.461358334014699</v>
      </c>
      <c r="O93" s="3">
        <v>23.920309542609701</v>
      </c>
      <c r="P93" s="3">
        <v>13.4711100653539</v>
      </c>
      <c r="Q93" s="3">
        <v>13.5808163563958</v>
      </c>
      <c r="R93" s="3">
        <v>17.051979094028699</v>
      </c>
      <c r="S93" s="3">
        <v>5.5649441410088496</v>
      </c>
      <c r="T93" s="3">
        <v>14.537078370972001</v>
      </c>
      <c r="U93" s="3">
        <v>16.258259035334302</v>
      </c>
      <c r="V93" s="3">
        <v>18.792635090052901</v>
      </c>
    </row>
    <row r="94" spans="1:22" x14ac:dyDescent="0.35">
      <c r="A94" s="2">
        <v>44526</v>
      </c>
      <c r="B94" s="3">
        <v>15.1750018773979</v>
      </c>
      <c r="C94" s="3">
        <v>9.7412459243481209</v>
      </c>
      <c r="D94" s="3">
        <v>14.907047778650201</v>
      </c>
      <c r="E94" s="3">
        <v>15.985298574276801</v>
      </c>
      <c r="F94" s="3">
        <v>10.4626386434238</v>
      </c>
      <c r="G94" s="3">
        <v>9.6019115184921304</v>
      </c>
      <c r="H94" s="3">
        <v>14.323687991904301</v>
      </c>
      <c r="I94" s="3">
        <v>13.008647314774199</v>
      </c>
      <c r="J94" s="3">
        <v>12.8429891320422</v>
      </c>
      <c r="K94" s="3">
        <v>9.9337584224448907</v>
      </c>
      <c r="L94" s="3">
        <v>7.32928455582684</v>
      </c>
      <c r="M94" s="3">
        <v>8.9992387952704398</v>
      </c>
      <c r="N94" s="3">
        <v>10.3305075428935</v>
      </c>
      <c r="O94" s="3">
        <v>22.499422326646599</v>
      </c>
      <c r="P94" s="3">
        <v>12.80224889818</v>
      </c>
      <c r="Q94" s="3">
        <v>13.3754616878946</v>
      </c>
      <c r="R94" s="3">
        <v>16.773564354305002</v>
      </c>
      <c r="S94" s="3">
        <v>6.0473687311678903</v>
      </c>
      <c r="T94" s="3">
        <v>15.047654585553801</v>
      </c>
      <c r="U94" s="3">
        <v>16.314993699608699</v>
      </c>
      <c r="V94" s="3">
        <v>17.877484684307898</v>
      </c>
    </row>
    <row r="95" spans="1:22" x14ac:dyDescent="0.35">
      <c r="A95" s="2">
        <v>44558</v>
      </c>
      <c r="B95" s="3">
        <v>15.338916775574599</v>
      </c>
      <c r="C95" s="3">
        <v>9.2723201562832696</v>
      </c>
      <c r="D95" s="3">
        <v>14.5596826255367</v>
      </c>
      <c r="E95" s="3">
        <v>15.4450720424284</v>
      </c>
      <c r="F95" s="3">
        <v>10.343440249459499</v>
      </c>
      <c r="G95" s="3">
        <v>9.9712087342000295</v>
      </c>
      <c r="H95" s="3">
        <v>15.4929240745046</v>
      </c>
      <c r="I95" s="3">
        <v>13.8251395471551</v>
      </c>
      <c r="J95" s="3">
        <v>13.9188026996312</v>
      </c>
      <c r="K95" s="3">
        <v>10.382658125944101</v>
      </c>
      <c r="L95" s="3">
        <v>7.7299068755602001</v>
      </c>
      <c r="M95" s="3">
        <v>9.6803651532578208</v>
      </c>
      <c r="N95" s="3">
        <v>9.5781480767101197</v>
      </c>
      <c r="O95" s="3">
        <v>23.0112521588973</v>
      </c>
      <c r="P95" s="3">
        <v>12.2783093589834</v>
      </c>
      <c r="Q95" s="3">
        <v>13.0870216848268</v>
      </c>
      <c r="R95" s="3">
        <v>17.276034660493998</v>
      </c>
      <c r="S95" s="3">
        <v>5.6595476594460097</v>
      </c>
      <c r="T95" s="3">
        <v>15.4563725938612</v>
      </c>
      <c r="U95" s="3">
        <v>16.586709622618699</v>
      </c>
      <c r="V95" s="3">
        <v>17.801194671069499</v>
      </c>
    </row>
    <row r="96" spans="1:22" x14ac:dyDescent="0.35">
      <c r="A96" s="2">
        <v>44589</v>
      </c>
      <c r="B96" s="3">
        <v>13.730590114390999</v>
      </c>
      <c r="C96" s="3">
        <v>9.8801913521044504</v>
      </c>
      <c r="D96" s="3">
        <v>14.902683144958001</v>
      </c>
      <c r="E96" s="3">
        <v>15.072260246039599</v>
      </c>
      <c r="F96" s="3">
        <v>10.16039922939</v>
      </c>
      <c r="G96" s="3">
        <v>10.768078536368201</v>
      </c>
      <c r="H96" s="3">
        <v>15.1396115003866</v>
      </c>
      <c r="I96" s="3">
        <v>12.6128977706118</v>
      </c>
      <c r="J96" s="3">
        <v>13.0986705959058</v>
      </c>
      <c r="K96" s="3">
        <v>9.0969297899021004</v>
      </c>
      <c r="L96" s="3">
        <v>8.1570626111769204</v>
      </c>
      <c r="M96" s="3">
        <v>9.5166553514139505</v>
      </c>
      <c r="N96" s="3">
        <v>9.7602342288360404</v>
      </c>
      <c r="O96" s="3">
        <v>22.106039208560901</v>
      </c>
      <c r="P96" s="3">
        <v>11.7605395242393</v>
      </c>
      <c r="Q96" s="3">
        <v>13.6765576525409</v>
      </c>
      <c r="R96" s="3">
        <v>16.993201884544799</v>
      </c>
      <c r="S96" s="3">
        <v>5.1130402780714697</v>
      </c>
      <c r="T96" s="3">
        <v>16.068396494053601</v>
      </c>
      <c r="U96" s="3">
        <v>15.030271057275</v>
      </c>
      <c r="V96" s="3">
        <v>19.056811015832402</v>
      </c>
    </row>
    <row r="97" spans="1:22" x14ac:dyDescent="0.35">
      <c r="A97" s="2">
        <v>44620</v>
      </c>
      <c r="B97" s="3">
        <v>13.842680482390801</v>
      </c>
      <c r="C97" s="3">
        <v>9.97383592280638</v>
      </c>
      <c r="D97" s="3">
        <v>15.547153783399001</v>
      </c>
      <c r="E97" s="3">
        <v>14.871146927081201</v>
      </c>
      <c r="F97" s="3">
        <v>9.3256815107596491</v>
      </c>
      <c r="G97" s="3">
        <v>10.8480794805572</v>
      </c>
      <c r="H97" s="3">
        <v>15.5051641903556</v>
      </c>
      <c r="I97" s="3">
        <v>12.482482717035699</v>
      </c>
      <c r="J97" s="3">
        <v>13.627411218437601</v>
      </c>
      <c r="K97" s="3">
        <v>9.3837224615664194</v>
      </c>
      <c r="L97" s="3">
        <v>8.1090272846451299</v>
      </c>
      <c r="M97" s="3">
        <v>10.1060610143583</v>
      </c>
      <c r="N97" s="3">
        <v>9.6925985542091002</v>
      </c>
      <c r="O97" s="3">
        <v>21.4520970342491</v>
      </c>
      <c r="P97" s="3">
        <v>11.420799008893599</v>
      </c>
      <c r="Q97" s="3">
        <v>13.930218433446001</v>
      </c>
      <c r="R97" s="3">
        <v>17.250589725535001</v>
      </c>
      <c r="S97" s="3">
        <v>4.5158272243873601</v>
      </c>
      <c r="T97" s="3">
        <v>16.068376427389701</v>
      </c>
      <c r="U97" s="3">
        <v>14.567944769538601</v>
      </c>
      <c r="V97" s="3">
        <v>19.4262088413976</v>
      </c>
    </row>
    <row r="98" spans="1:22" x14ac:dyDescent="0.35">
      <c r="A98" s="2">
        <v>44648</v>
      </c>
      <c r="B98" s="3">
        <v>12.546862034467001</v>
      </c>
      <c r="C98" s="3">
        <v>9.8570018723816304</v>
      </c>
      <c r="D98" s="3">
        <v>15.023127454951601</v>
      </c>
      <c r="E98" s="3">
        <v>14.3050052384227</v>
      </c>
      <c r="F98" s="3">
        <v>9.5157695864555407</v>
      </c>
      <c r="G98" s="3">
        <v>11.6092162974226</v>
      </c>
      <c r="H98" s="3">
        <v>15.344720538385801</v>
      </c>
      <c r="I98" s="3">
        <v>12.2914656639425</v>
      </c>
      <c r="J98" s="3">
        <v>14.078454176703501</v>
      </c>
      <c r="K98" s="3">
        <v>9.3163310219163495</v>
      </c>
      <c r="L98" s="3">
        <v>7.8360982917155404</v>
      </c>
      <c r="M98" s="3">
        <v>9.8322402872607402</v>
      </c>
      <c r="N98" s="3">
        <v>9.68830346016059</v>
      </c>
      <c r="O98" s="3">
        <v>21.8166312330188</v>
      </c>
      <c r="P98" s="3">
        <v>10.7090395955384</v>
      </c>
      <c r="Q98" s="3">
        <v>14.231096488175</v>
      </c>
      <c r="R98" s="3">
        <v>17.305569455228898</v>
      </c>
      <c r="S98" s="3">
        <v>4.7771084975212004</v>
      </c>
      <c r="T98" s="3">
        <v>16.3615758133665</v>
      </c>
      <c r="U98" s="3">
        <v>14.3953614439856</v>
      </c>
      <c r="V98" s="3">
        <v>19.294989516982099</v>
      </c>
    </row>
    <row r="99" spans="1:22" x14ac:dyDescent="0.35">
      <c r="A99" s="2">
        <v>44679</v>
      </c>
      <c r="B99" s="3">
        <v>11.9802204348633</v>
      </c>
      <c r="C99" s="3">
        <v>8.7840387183646609</v>
      </c>
      <c r="D99" s="3">
        <v>14.7266792664816</v>
      </c>
      <c r="E99" s="3">
        <v>13.975672233645801</v>
      </c>
      <c r="F99" s="3">
        <v>7.7638235964465601</v>
      </c>
      <c r="G99" s="3">
        <v>9.0903526651980098</v>
      </c>
      <c r="H99" s="3">
        <v>15.020567089783601</v>
      </c>
      <c r="I99" s="3">
        <v>11.4806423728125</v>
      </c>
      <c r="J99" s="3">
        <v>13.1903429736942</v>
      </c>
      <c r="K99" s="3">
        <v>8.9080145445059298</v>
      </c>
      <c r="L99" s="3">
        <v>6.7371085742869798</v>
      </c>
      <c r="M99" s="3">
        <v>9.2544032697668897</v>
      </c>
      <c r="N99" s="3">
        <v>10.302873557570599</v>
      </c>
      <c r="O99" s="3">
        <v>21.925683619470501</v>
      </c>
      <c r="P99" s="3">
        <v>10.202016002675499</v>
      </c>
      <c r="Q99" s="3">
        <v>13.701975227155801</v>
      </c>
      <c r="R99" s="3">
        <v>16.549820936821401</v>
      </c>
      <c r="S99" s="3">
        <v>4.8328266142358798</v>
      </c>
      <c r="T99" s="3">
        <v>16.329893985724901</v>
      </c>
      <c r="U99" s="3">
        <v>13.166579761673299</v>
      </c>
      <c r="V99" s="3">
        <v>19.312803132237601</v>
      </c>
    </row>
    <row r="100" spans="1:22" x14ac:dyDescent="0.35">
      <c r="A100" s="2">
        <v>44708</v>
      </c>
      <c r="B100" s="3">
        <v>12.5195122065983</v>
      </c>
      <c r="C100" s="3">
        <v>8.9536150185214396</v>
      </c>
      <c r="D100" s="3">
        <v>13.580221025205301</v>
      </c>
      <c r="E100" s="3">
        <v>13.2046207779856</v>
      </c>
      <c r="F100" s="3">
        <v>6.8072476076308996</v>
      </c>
      <c r="G100" s="3">
        <v>8.4619493972507698</v>
      </c>
      <c r="H100" s="3">
        <v>14.4180956244263</v>
      </c>
      <c r="I100" s="3">
        <v>11.370815454052099</v>
      </c>
      <c r="J100" s="3">
        <v>12.972062874838601</v>
      </c>
      <c r="K100" s="3">
        <v>8.8417482512912091</v>
      </c>
      <c r="L100" s="3">
        <v>6.7534375199030698</v>
      </c>
      <c r="M100" s="3">
        <v>9.0383079428477906</v>
      </c>
      <c r="N100" s="3">
        <v>9.4427619623008994</v>
      </c>
      <c r="O100" s="3">
        <v>20.525797376598799</v>
      </c>
      <c r="P100" s="3">
        <v>10.7242132423558</v>
      </c>
      <c r="Q100" s="3">
        <v>12.549444881623799</v>
      </c>
      <c r="R100" s="3">
        <v>16.158036060606399</v>
      </c>
      <c r="S100" s="3">
        <v>4.6389945273768998</v>
      </c>
      <c r="T100" s="3">
        <v>14.1816637826514</v>
      </c>
      <c r="U100" s="3">
        <v>12.4453253923036</v>
      </c>
      <c r="V100" s="3">
        <v>16.782995763114499</v>
      </c>
    </row>
    <row r="101" spans="1:22" x14ac:dyDescent="0.35">
      <c r="A101" s="2">
        <v>44740</v>
      </c>
      <c r="B101" s="3">
        <v>13.800823711702799</v>
      </c>
      <c r="C101" s="3">
        <v>6.5127458814123003</v>
      </c>
      <c r="D101" s="3">
        <v>12.5737277599069</v>
      </c>
      <c r="E101" s="3">
        <v>12.813726651667601</v>
      </c>
      <c r="F101" s="3">
        <v>6.7823326569691904</v>
      </c>
      <c r="G101" s="3">
        <v>7.2560615693129504</v>
      </c>
      <c r="H101" s="3">
        <v>13.542681106140201</v>
      </c>
      <c r="I101" s="3">
        <v>10.8292662398555</v>
      </c>
      <c r="J101" s="3">
        <v>11.8490661915583</v>
      </c>
      <c r="K101" s="3">
        <v>8.3319781115560598</v>
      </c>
      <c r="L101" s="3">
        <v>5.9748070300110498</v>
      </c>
      <c r="M101" s="3">
        <v>8.7269762657900696</v>
      </c>
      <c r="N101" s="3">
        <v>8.2313353664154292</v>
      </c>
      <c r="O101" s="3">
        <v>20.014852229676698</v>
      </c>
      <c r="P101" s="3">
        <v>12.240872163016499</v>
      </c>
      <c r="Q101" s="3">
        <v>12.2655037075032</v>
      </c>
      <c r="R101" s="3">
        <v>15.346585620224101</v>
      </c>
      <c r="S101" s="3">
        <v>4.7541426832694302</v>
      </c>
      <c r="T101" s="3">
        <v>13.1126563572807</v>
      </c>
      <c r="U101" s="3">
        <v>11.2897356612539</v>
      </c>
      <c r="V101" s="3">
        <v>15.605486574667699</v>
      </c>
    </row>
    <row r="102" spans="1:22" x14ac:dyDescent="0.35">
      <c r="A102" s="2">
        <v>44770</v>
      </c>
      <c r="B102" s="3">
        <v>12.974415232477201</v>
      </c>
      <c r="C102" s="3">
        <v>6.5940121052850396</v>
      </c>
      <c r="D102" s="3">
        <v>12.5855935648837</v>
      </c>
      <c r="E102" s="3">
        <v>12.8196403117319</v>
      </c>
      <c r="F102" s="3">
        <v>6.0153981070029499</v>
      </c>
      <c r="G102" s="3">
        <v>7.3265646761454404</v>
      </c>
      <c r="H102" s="3">
        <v>13.8730205180588</v>
      </c>
      <c r="I102" s="3">
        <v>10.596301084063001</v>
      </c>
      <c r="J102" s="3">
        <v>11.760826814270199</v>
      </c>
      <c r="K102" s="3">
        <v>8.6384097127697608</v>
      </c>
      <c r="L102" s="3">
        <v>6.06648337908522</v>
      </c>
      <c r="M102" s="3">
        <v>8.8428527262743799</v>
      </c>
      <c r="N102" s="3">
        <v>8.0805073035787505</v>
      </c>
      <c r="O102" s="3">
        <v>21.5653753815557</v>
      </c>
      <c r="P102" s="3">
        <v>11.204235126868699</v>
      </c>
      <c r="Q102" s="3">
        <v>13.334984145690701</v>
      </c>
      <c r="R102" s="3">
        <v>15.088747021377801</v>
      </c>
      <c r="S102" s="3">
        <v>4.2916318466197199</v>
      </c>
      <c r="T102" s="3">
        <v>13.359983311008</v>
      </c>
      <c r="U102" s="3">
        <v>10.946590777949099</v>
      </c>
      <c r="V102" s="3">
        <v>16.078348566536</v>
      </c>
    </row>
    <row r="103" spans="1:22" x14ac:dyDescent="0.35">
      <c r="A103" s="2">
        <v>44799</v>
      </c>
      <c r="B103" s="3">
        <v>12.619684071478501</v>
      </c>
      <c r="C103" s="3">
        <v>6.7867437031849898</v>
      </c>
      <c r="D103" s="3">
        <v>12.8359621145711</v>
      </c>
      <c r="E103" s="3">
        <v>13.2535715275664</v>
      </c>
      <c r="F103" s="3">
        <v>6.1532933228284197</v>
      </c>
      <c r="G103" s="3">
        <v>7.8774209362931797</v>
      </c>
      <c r="H103" s="3">
        <v>13.958248393319099</v>
      </c>
      <c r="I103" s="3">
        <v>11.202352939021401</v>
      </c>
      <c r="J103" s="3">
        <v>11.474571705623401</v>
      </c>
      <c r="K103" s="3">
        <v>8.7162440742001799</v>
      </c>
      <c r="L103" s="3">
        <v>6.4818294179133398</v>
      </c>
      <c r="M103" s="3">
        <v>8.7867917120405199</v>
      </c>
      <c r="N103" s="3">
        <v>8.2537064041808605</v>
      </c>
      <c r="O103" s="3">
        <v>22.452259182296299</v>
      </c>
      <c r="P103" s="3">
        <v>11.095104272019499</v>
      </c>
      <c r="Q103" s="3">
        <v>13.533334370720601</v>
      </c>
      <c r="R103" s="3">
        <v>15.416605438349601</v>
      </c>
      <c r="S103" s="3">
        <v>4.9142686388380001</v>
      </c>
      <c r="T103" s="3">
        <v>13.4783295996706</v>
      </c>
      <c r="U103" s="3">
        <v>11.4985539152221</v>
      </c>
      <c r="V103" s="3">
        <v>16.533492992744399</v>
      </c>
    </row>
    <row r="104" spans="1:22" x14ac:dyDescent="0.35">
      <c r="A104" s="2">
        <v>44832</v>
      </c>
      <c r="B104" s="3">
        <v>11.709947331623299</v>
      </c>
      <c r="C104" s="3">
        <v>7.1610190941860701</v>
      </c>
      <c r="D104" s="3">
        <v>12.790131316995099</v>
      </c>
      <c r="E104" s="3">
        <v>11.2747365916715</v>
      </c>
      <c r="F104" s="3">
        <v>5.6214691172437101</v>
      </c>
      <c r="G104" s="3">
        <v>7.8235877230388198</v>
      </c>
      <c r="H104" s="3">
        <v>12.8658185728937</v>
      </c>
      <c r="I104" s="3">
        <v>10.1001131392721</v>
      </c>
      <c r="J104" s="3">
        <v>11.190912651838801</v>
      </c>
      <c r="K104" s="3">
        <v>8.1265961370486792</v>
      </c>
      <c r="L104" s="3">
        <v>6.4397964293256598</v>
      </c>
      <c r="M104" s="3">
        <v>7.8170606664732398</v>
      </c>
      <c r="N104" s="3">
        <v>6.4268039509535599</v>
      </c>
      <c r="O104" s="3">
        <v>21.286305687845701</v>
      </c>
      <c r="P104" s="3">
        <v>9.9593708782874195</v>
      </c>
      <c r="Q104" s="3">
        <v>12.493855173727599</v>
      </c>
      <c r="R104" s="3">
        <v>15.1153518293484</v>
      </c>
      <c r="S104" s="3">
        <v>4.5238980620664</v>
      </c>
      <c r="T104" s="3">
        <v>12.6120931672938</v>
      </c>
      <c r="U104" s="3">
        <v>10.652983116101099</v>
      </c>
      <c r="V104" s="3">
        <v>14.5198547909695</v>
      </c>
    </row>
    <row r="105" spans="1:22" x14ac:dyDescent="0.35">
      <c r="A105" s="2">
        <v>44862</v>
      </c>
      <c r="B105" s="3">
        <v>10.946293122516</v>
      </c>
      <c r="C105" s="3">
        <v>7.4211185524800802</v>
      </c>
      <c r="D105" s="3">
        <v>12.7699347467259</v>
      </c>
      <c r="E105" s="3">
        <v>11.8458847315573</v>
      </c>
      <c r="F105" s="3">
        <v>6.4000950421095997</v>
      </c>
      <c r="G105" s="3">
        <v>8.6708466213761994</v>
      </c>
      <c r="H105" s="3">
        <v>13.1445299486029</v>
      </c>
      <c r="I105" s="3">
        <v>10.556567049331401</v>
      </c>
      <c r="J105" s="3">
        <v>12.069262119078999</v>
      </c>
      <c r="K105" s="3">
        <v>9.6076445463514002</v>
      </c>
      <c r="L105" s="3">
        <v>6.9201252352770899</v>
      </c>
      <c r="M105" s="3">
        <v>8.3420400510586106</v>
      </c>
      <c r="N105" s="3">
        <v>6.9838923473114303</v>
      </c>
      <c r="O105" s="3">
        <v>21.933037443433399</v>
      </c>
      <c r="P105" s="3">
        <v>8.3730992756419695</v>
      </c>
      <c r="Q105" s="3">
        <v>12.2951388743975</v>
      </c>
      <c r="R105" s="3">
        <v>15.2514577078407</v>
      </c>
      <c r="S105" s="3">
        <v>5.0172338528779603</v>
      </c>
      <c r="T105" s="3">
        <v>12.5148472365474</v>
      </c>
      <c r="U105" s="3">
        <v>10.1305703654863</v>
      </c>
      <c r="V105" s="3">
        <v>15.2911738963369</v>
      </c>
    </row>
    <row r="106" spans="1:22" x14ac:dyDescent="0.35">
      <c r="A106" s="2">
        <v>44893</v>
      </c>
      <c r="B106" s="3">
        <v>11.5377378469426</v>
      </c>
      <c r="C106" s="3">
        <v>6.9074083894542504</v>
      </c>
      <c r="D106" s="3">
        <v>12.5791728411047</v>
      </c>
      <c r="E106" s="3">
        <v>12.6432324125216</v>
      </c>
      <c r="F106" s="3">
        <v>7.2946924914003102</v>
      </c>
      <c r="G106" s="3">
        <v>9.4081350853871193</v>
      </c>
      <c r="H106" s="3">
        <v>13.495204249141199</v>
      </c>
      <c r="I106" s="3">
        <v>12.574617917821501</v>
      </c>
      <c r="J106" s="3">
        <v>12.5136006821782</v>
      </c>
      <c r="K106" s="3">
        <v>10.514286492719799</v>
      </c>
      <c r="L106" s="3">
        <v>6.6146709604045304</v>
      </c>
      <c r="M106" s="3">
        <v>9.1744562711484505</v>
      </c>
      <c r="N106" s="3">
        <v>6.6641672111916499</v>
      </c>
      <c r="O106" s="3">
        <v>22.673547377632101</v>
      </c>
      <c r="P106" s="3">
        <v>9.7542415432943592</v>
      </c>
      <c r="Q106" s="3">
        <v>12.1777222802386</v>
      </c>
      <c r="R106" s="3">
        <v>15.575861312202401</v>
      </c>
      <c r="S106" s="3">
        <v>6.1356597756879498</v>
      </c>
      <c r="T106" s="3">
        <v>12.004786936501</v>
      </c>
      <c r="U106" s="3">
        <v>11.087574321453101</v>
      </c>
      <c r="V106" s="3">
        <v>14.455975793751801</v>
      </c>
    </row>
    <row r="107" spans="1:22" x14ac:dyDescent="0.35">
      <c r="A107" s="2">
        <v>44923</v>
      </c>
      <c r="B107" s="3">
        <v>11.7603842967284</v>
      </c>
      <c r="C107" s="3">
        <v>7.2872698900887301</v>
      </c>
      <c r="D107" s="3">
        <v>12.1832958308012</v>
      </c>
      <c r="E107" s="3">
        <v>12.4559304009183</v>
      </c>
      <c r="F107" s="3">
        <v>7.5497400859329904</v>
      </c>
      <c r="G107" s="3">
        <v>9.2349110963762495</v>
      </c>
      <c r="H107" s="3">
        <v>13.431098203022</v>
      </c>
      <c r="I107" s="3">
        <v>12.5512575949974</v>
      </c>
      <c r="J107" s="3">
        <v>11.9720805210591</v>
      </c>
      <c r="K107" s="3">
        <v>10.523682610733999</v>
      </c>
      <c r="L107" s="3">
        <v>7.0242438255099398</v>
      </c>
      <c r="M107" s="3">
        <v>8.9634560458853496</v>
      </c>
      <c r="N107" s="3">
        <v>6.6841665793370604</v>
      </c>
      <c r="O107" s="3">
        <v>21.999543428415599</v>
      </c>
      <c r="P107" s="3">
        <v>10.793142643020101</v>
      </c>
      <c r="Q107" s="3">
        <v>11.1391509998417</v>
      </c>
      <c r="R107" s="3">
        <v>15.9288604978194</v>
      </c>
      <c r="S107" s="3">
        <v>6.1510123537702803</v>
      </c>
      <c r="T107" s="3">
        <v>12.1248127096995</v>
      </c>
      <c r="U107" s="3">
        <v>10.7948095293749</v>
      </c>
      <c r="V107" s="3">
        <v>14.4139809109039</v>
      </c>
    </row>
    <row r="108" spans="1:22" x14ac:dyDescent="0.35">
      <c r="A108" s="2">
        <v>44953</v>
      </c>
      <c r="B108" s="3">
        <v>12.651470419465801</v>
      </c>
      <c r="C108" s="3">
        <v>7.8269725751766002</v>
      </c>
      <c r="D108" s="3">
        <v>12.289633708446001</v>
      </c>
      <c r="E108" s="3">
        <v>13.303371240978599</v>
      </c>
      <c r="F108" s="3">
        <v>8.0579914640807093</v>
      </c>
      <c r="G108" s="3">
        <v>10.2450697054442</v>
      </c>
      <c r="H108" s="3">
        <v>13.593462414198401</v>
      </c>
      <c r="I108" s="3">
        <v>13.800883458530899</v>
      </c>
      <c r="J108" s="3">
        <v>13.069489126676499</v>
      </c>
      <c r="K108" s="3">
        <v>12.134895959485601</v>
      </c>
      <c r="L108" s="3">
        <v>7.1559789219381997</v>
      </c>
      <c r="M108" s="3">
        <v>9.4818896288099896</v>
      </c>
      <c r="N108" s="3">
        <v>6.8865490600393198</v>
      </c>
      <c r="O108" s="3">
        <v>20.986793855300299</v>
      </c>
      <c r="P108" s="3">
        <v>12.292258727903301</v>
      </c>
      <c r="Q108" s="3">
        <v>11.676678516227099</v>
      </c>
      <c r="R108" s="3">
        <v>16.0317382141758</v>
      </c>
      <c r="S108" s="3">
        <v>5.5466508214660797</v>
      </c>
      <c r="T108" s="3">
        <v>11.628070347712899</v>
      </c>
      <c r="U108" s="3">
        <v>11.8099434337555</v>
      </c>
      <c r="V108" s="3">
        <v>14.9964067628908</v>
      </c>
    </row>
    <row r="109" spans="1:22" x14ac:dyDescent="0.35">
      <c r="A109" s="2">
        <v>44985</v>
      </c>
      <c r="B109" s="3">
        <v>12.2609859918312</v>
      </c>
      <c r="C109" s="3">
        <v>8.0078017895040894</v>
      </c>
      <c r="D109" s="3">
        <v>12.1595586334568</v>
      </c>
      <c r="E109" s="3">
        <v>12.0836601524136</v>
      </c>
      <c r="F109" s="3">
        <v>7.9997204826304298</v>
      </c>
      <c r="G109" s="3">
        <v>9.5045774172124595</v>
      </c>
      <c r="H109" s="3">
        <v>13.299063368183999</v>
      </c>
      <c r="I109" s="3">
        <v>14.423661287503799</v>
      </c>
      <c r="J109" s="3">
        <v>12.652043895043001</v>
      </c>
      <c r="K109" s="3">
        <v>12.653397735084299</v>
      </c>
      <c r="L109" s="3">
        <v>6.80430035337689</v>
      </c>
      <c r="M109" s="3">
        <v>8.8844438317309802</v>
      </c>
      <c r="N109" s="3">
        <v>8.0587603743185596</v>
      </c>
      <c r="O109" s="3">
        <v>20.183425648645201</v>
      </c>
      <c r="P109" s="3">
        <v>10.6863098501358</v>
      </c>
      <c r="Q109" s="3">
        <v>11.134694121175</v>
      </c>
      <c r="R109" s="3">
        <v>15.5658903337642</v>
      </c>
      <c r="S109" s="3">
        <v>5.3770688302246796</v>
      </c>
      <c r="T109" s="3">
        <v>11.8241739578856</v>
      </c>
      <c r="U109" s="3">
        <v>11.918972190124</v>
      </c>
      <c r="V109" s="3">
        <v>14.2385369027394</v>
      </c>
    </row>
    <row r="110" spans="1:22" x14ac:dyDescent="0.35">
      <c r="A110" s="2">
        <v>45013</v>
      </c>
      <c r="B110" s="3">
        <v>11.9672200080037</v>
      </c>
      <c r="C110" s="3">
        <v>7.3256382464787704</v>
      </c>
      <c r="D110" s="3">
        <v>11.800742250929</v>
      </c>
      <c r="E110" s="3">
        <v>11.9853714095399</v>
      </c>
      <c r="F110" s="3">
        <v>6.4501935789830904</v>
      </c>
      <c r="G110" s="3">
        <v>9.6837853632858604</v>
      </c>
      <c r="H110" s="3">
        <v>12.9084325487885</v>
      </c>
      <c r="I110" s="3">
        <v>14.928853981109199</v>
      </c>
      <c r="J110" s="3">
        <v>12.539033152489001</v>
      </c>
      <c r="K110" s="3">
        <v>13.225976425799001</v>
      </c>
      <c r="L110" s="3">
        <v>6.4626891910830198</v>
      </c>
      <c r="M110" s="3">
        <v>8.9671773528442298</v>
      </c>
      <c r="N110" s="3">
        <v>6.9497495747194096</v>
      </c>
      <c r="O110" s="3">
        <v>19.4865336275247</v>
      </c>
      <c r="P110" s="3">
        <v>10.7817995353605</v>
      </c>
      <c r="Q110" s="3">
        <v>11.031217287198301</v>
      </c>
      <c r="R110" s="3">
        <v>15.847717780001901</v>
      </c>
      <c r="S110" s="3">
        <v>4.9756281701444003</v>
      </c>
      <c r="T110" s="3">
        <v>10.8394407001079</v>
      </c>
      <c r="U110" s="3">
        <v>13.563663237589401</v>
      </c>
      <c r="V110" s="3">
        <v>15.1428830530844</v>
      </c>
    </row>
    <row r="111" spans="1:22" x14ac:dyDescent="0.35">
      <c r="A111" s="2">
        <v>45044</v>
      </c>
      <c r="B111" s="3">
        <v>12.221289085439199</v>
      </c>
      <c r="C111" s="3">
        <v>7.8778447760922603</v>
      </c>
      <c r="D111" s="3">
        <v>12.2369006836655</v>
      </c>
      <c r="E111" s="3">
        <v>11.677716442331199</v>
      </c>
      <c r="F111" s="3">
        <v>7.1695618425054102</v>
      </c>
      <c r="G111" s="3">
        <v>9.5943802291365596</v>
      </c>
      <c r="H111" s="3">
        <v>12.9899217650027</v>
      </c>
      <c r="I111" s="3">
        <v>15.102914269702399</v>
      </c>
      <c r="J111" s="3">
        <v>12.636572103796601</v>
      </c>
      <c r="K111" s="3">
        <v>13.3440252000531</v>
      </c>
      <c r="L111" s="3">
        <v>6.7903246899185197</v>
      </c>
      <c r="M111" s="3">
        <v>9.1453174616445096</v>
      </c>
      <c r="N111" s="3">
        <v>6.99429552617128</v>
      </c>
      <c r="O111" s="3">
        <v>20.653371687424599</v>
      </c>
      <c r="P111" s="3">
        <v>10.546653426788801</v>
      </c>
      <c r="Q111" s="3">
        <v>10.768674305532899</v>
      </c>
      <c r="R111" s="3">
        <v>15.2232747473707</v>
      </c>
      <c r="S111" s="3">
        <v>4.4927176477560904</v>
      </c>
      <c r="T111" s="3">
        <v>11.547793903906699</v>
      </c>
      <c r="U111" s="3">
        <v>13.7288651711326</v>
      </c>
      <c r="V111" s="3">
        <v>16.465423401887101</v>
      </c>
    </row>
    <row r="112" spans="1:22" x14ac:dyDescent="0.35">
      <c r="A112" s="2">
        <v>45072</v>
      </c>
      <c r="B112" s="3">
        <v>11.694465722338901</v>
      </c>
      <c r="C112" s="3">
        <v>8.2841168384208004</v>
      </c>
      <c r="D112" s="3">
        <v>12.028515847526901</v>
      </c>
      <c r="E112" s="3">
        <v>10.808139194502701</v>
      </c>
      <c r="F112" s="3">
        <v>7.3567071619205198</v>
      </c>
      <c r="G112" s="3">
        <v>9.1577267356088203</v>
      </c>
      <c r="H112" s="3">
        <v>13.134608200897899</v>
      </c>
      <c r="I112" s="3">
        <v>16.173985390239501</v>
      </c>
      <c r="J112" s="3">
        <v>12.031712262653</v>
      </c>
      <c r="K112" s="3">
        <v>12.9725893542403</v>
      </c>
      <c r="L112" s="3">
        <v>7.1552719763345598</v>
      </c>
      <c r="M112" s="3">
        <v>8.6338400711877306</v>
      </c>
      <c r="N112" s="3">
        <v>7.5518685040650304</v>
      </c>
      <c r="O112" s="3">
        <v>21.201285708132499</v>
      </c>
      <c r="P112" s="3">
        <v>9.9078060759692903</v>
      </c>
      <c r="Q112" s="3">
        <v>11.1673684635618</v>
      </c>
      <c r="R112" s="3">
        <v>15.6230784226283</v>
      </c>
      <c r="S112" s="3">
        <v>4.2497235863399103</v>
      </c>
      <c r="T112" s="3">
        <v>10.799439142554499</v>
      </c>
      <c r="U112" s="3">
        <v>14.497795985395401</v>
      </c>
      <c r="V112" s="3">
        <v>16.521559359183499</v>
      </c>
    </row>
    <row r="113" spans="1:37" x14ac:dyDescent="0.35">
      <c r="A113" s="2">
        <v>45105</v>
      </c>
      <c r="B113" s="3">
        <v>11.7760815503638</v>
      </c>
      <c r="C113" s="3">
        <v>8.3293505916403294</v>
      </c>
      <c r="D113" s="3">
        <v>13.3283361180562</v>
      </c>
      <c r="E113" s="3">
        <v>10.1773321995244</v>
      </c>
      <c r="F113" s="3">
        <v>8.1136221186913406</v>
      </c>
      <c r="G113" s="3">
        <v>9.7972250832196508</v>
      </c>
      <c r="H113" s="3">
        <v>13.293091762486499</v>
      </c>
      <c r="I113" s="3">
        <v>16.251336965175799</v>
      </c>
      <c r="J113" s="3">
        <v>11.7763212945493</v>
      </c>
      <c r="K113" s="3">
        <v>12.1402720038139</v>
      </c>
      <c r="L113" s="3">
        <v>7.7636041950130901</v>
      </c>
      <c r="M113" s="3">
        <v>9.3160524815239203</v>
      </c>
      <c r="N113" s="3">
        <v>7.63515871111818</v>
      </c>
      <c r="O113" s="3">
        <v>21.6338457658881</v>
      </c>
      <c r="P113" s="3">
        <v>10.309983087661401</v>
      </c>
      <c r="Q113" s="3">
        <v>10.948149249213399</v>
      </c>
      <c r="R113" s="3">
        <v>15.140596055081801</v>
      </c>
      <c r="S113" s="3">
        <v>5.3078192313529602</v>
      </c>
      <c r="T113" s="3">
        <v>11.205228860152699</v>
      </c>
      <c r="U113" s="3">
        <v>15.4678110045216</v>
      </c>
      <c r="V113" s="3">
        <v>17.034995464022501</v>
      </c>
    </row>
    <row r="114" spans="1:37" x14ac:dyDescent="0.35">
      <c r="A114" s="2">
        <v>45135</v>
      </c>
      <c r="B114" s="3">
        <v>12.1897219884411</v>
      </c>
      <c r="C114" s="3">
        <v>9.3822590879870003</v>
      </c>
      <c r="D114" s="3">
        <v>13.5720366174939</v>
      </c>
      <c r="E114" s="3">
        <v>10.307428147389899</v>
      </c>
      <c r="F114" s="3">
        <v>8.3135714982130704</v>
      </c>
      <c r="G114" s="3">
        <v>10.7414939612565</v>
      </c>
      <c r="H114" s="3">
        <v>13.829698399523799</v>
      </c>
      <c r="I114" s="3">
        <v>16.874459109266098</v>
      </c>
      <c r="J114" s="3">
        <v>12.151196239409</v>
      </c>
      <c r="K114" s="3">
        <v>12.019372557135499</v>
      </c>
      <c r="L114" s="3">
        <v>8.19324777879668</v>
      </c>
      <c r="M114" s="3">
        <v>10.176703938111901</v>
      </c>
      <c r="N114" s="3">
        <v>8.1474182933530308</v>
      </c>
      <c r="O114" s="3">
        <v>21.433488739481</v>
      </c>
      <c r="P114" s="3">
        <v>11.029500911661099</v>
      </c>
      <c r="Q114" s="3">
        <v>11.870248181911901</v>
      </c>
      <c r="R114" s="3">
        <v>15.978553892201401</v>
      </c>
      <c r="S114" s="3">
        <v>6.0792890400819299</v>
      </c>
      <c r="T114" s="3">
        <v>11.513479101111701</v>
      </c>
      <c r="U114" s="3">
        <v>14.1930818420274</v>
      </c>
      <c r="V114" s="3">
        <v>17.733965387186</v>
      </c>
    </row>
    <row r="115" spans="1:37" x14ac:dyDescent="0.35">
      <c r="A115" s="2">
        <v>45166</v>
      </c>
      <c r="B115" s="3">
        <v>11.6008160625221</v>
      </c>
      <c r="C115" s="3">
        <v>9.0294204636370594</v>
      </c>
      <c r="D115" s="3">
        <v>13.6482595751957</v>
      </c>
      <c r="E115" s="3">
        <v>9.4287585348954899</v>
      </c>
      <c r="F115" s="3">
        <v>8.2511437124628308</v>
      </c>
      <c r="G115" s="3">
        <v>10.3792019089153</v>
      </c>
      <c r="H115" s="3">
        <v>13.8417237331164</v>
      </c>
      <c r="I115" s="3">
        <v>15.776936897976499</v>
      </c>
      <c r="J115" s="3">
        <v>11.8058174131413</v>
      </c>
      <c r="K115" s="3">
        <v>11.081702525471499</v>
      </c>
      <c r="L115" s="3">
        <v>7.90882752200495</v>
      </c>
      <c r="M115" s="3">
        <v>9.6718243539871391</v>
      </c>
      <c r="N115" s="3">
        <v>7.5611659637145303</v>
      </c>
      <c r="O115" s="3">
        <v>20.716753703092401</v>
      </c>
      <c r="P115" s="3">
        <v>10.1373339100509</v>
      </c>
      <c r="Q115" s="3">
        <v>11.1084222317411</v>
      </c>
      <c r="R115" s="3">
        <v>16.176520059912001</v>
      </c>
      <c r="S115" s="3">
        <v>6.3891054333269501</v>
      </c>
      <c r="T115" s="3">
        <v>11.172173175124399</v>
      </c>
      <c r="U115" s="3">
        <v>14.3714480254867</v>
      </c>
      <c r="V115" s="3">
        <v>17.139860725411399</v>
      </c>
    </row>
    <row r="116" spans="1:37" x14ac:dyDescent="0.35">
      <c r="A116" s="2">
        <v>45197</v>
      </c>
      <c r="B116" s="3">
        <v>11.6797745627539</v>
      </c>
      <c r="C116" s="3">
        <v>8.3859761602882994</v>
      </c>
      <c r="D116" s="3">
        <v>13.1644567333958</v>
      </c>
      <c r="E116" s="3">
        <v>10.0028227653887</v>
      </c>
      <c r="F116" s="3">
        <v>7.6633506686586399</v>
      </c>
      <c r="G116" s="3">
        <v>9.7192770840576692</v>
      </c>
      <c r="H116" s="3">
        <v>13.660153798318801</v>
      </c>
      <c r="I116" s="3">
        <v>15.284203647099501</v>
      </c>
      <c r="J116" s="3">
        <v>11.439237790133699</v>
      </c>
      <c r="K116" s="3">
        <v>10.5747616364033</v>
      </c>
      <c r="L116" s="3">
        <v>7.6672338126599202</v>
      </c>
      <c r="M116" s="3">
        <v>9.2946408888470806</v>
      </c>
      <c r="N116" s="3">
        <v>6.6423463656172697</v>
      </c>
      <c r="O116" s="3">
        <v>20.455770343024401</v>
      </c>
      <c r="P116" s="3">
        <v>9.7991901216055997</v>
      </c>
      <c r="Q116" s="3">
        <v>10.8708881265737</v>
      </c>
      <c r="R116" s="3">
        <v>15.062153714272201</v>
      </c>
      <c r="S116" s="3">
        <v>6.2247683554028903</v>
      </c>
      <c r="T116" s="3">
        <v>11.290981734930201</v>
      </c>
      <c r="U116" s="3">
        <v>12.9007974440939</v>
      </c>
      <c r="V116" s="3">
        <v>16.217383095184498</v>
      </c>
    </row>
    <row r="117" spans="1:37" x14ac:dyDescent="0.35">
      <c r="A117" s="2">
        <v>45226</v>
      </c>
      <c r="B117" s="3">
        <v>11.2602081539655</v>
      </c>
      <c r="C117" s="3">
        <v>8.4026493679617804</v>
      </c>
      <c r="D117" s="3">
        <v>12.286232178001599</v>
      </c>
      <c r="E117" s="3">
        <v>9.3209258367618197</v>
      </c>
      <c r="F117" s="3">
        <v>8.3187846903154199</v>
      </c>
      <c r="G117" s="3">
        <v>9.4675356679053895</v>
      </c>
      <c r="H117" s="3">
        <v>13.5973816100203</v>
      </c>
      <c r="I117" s="3">
        <v>14.8074773323012</v>
      </c>
      <c r="J117" s="3">
        <v>11.0286431560412</v>
      </c>
      <c r="K117" s="3">
        <v>9.6548299223282701</v>
      </c>
      <c r="L117" s="3">
        <v>7.1815858962259203</v>
      </c>
      <c r="M117" s="3">
        <v>9.0636975876727508</v>
      </c>
      <c r="N117" s="3">
        <v>6.5283332050718101</v>
      </c>
      <c r="O117" s="3">
        <v>19.7750989014813</v>
      </c>
      <c r="P117" s="3">
        <v>9.6798633988697507</v>
      </c>
      <c r="Q117" s="3">
        <v>9.9355700090539791</v>
      </c>
      <c r="R117" s="3">
        <v>14.271707184599499</v>
      </c>
      <c r="S117" s="3">
        <v>5.0152864934230896</v>
      </c>
      <c r="T117" s="3">
        <v>9.5719437902012299</v>
      </c>
      <c r="U117" s="3">
        <v>12.901737420455399</v>
      </c>
      <c r="V117" s="3">
        <v>15.1938090870672</v>
      </c>
    </row>
    <row r="118" spans="1:37" x14ac:dyDescent="0.35">
      <c r="A118" s="2">
        <v>45258</v>
      </c>
      <c r="B118" s="3">
        <v>11.4465686400004</v>
      </c>
      <c r="C118" s="3">
        <v>8.8813886864387808</v>
      </c>
      <c r="D118" s="3">
        <v>12.4824234791603</v>
      </c>
      <c r="E118" s="3">
        <v>9.6373406380194897</v>
      </c>
      <c r="F118" s="3">
        <v>8.3157450153544801</v>
      </c>
      <c r="G118" s="3">
        <v>10.090739846398399</v>
      </c>
      <c r="H118" s="3">
        <v>13.5417574443023</v>
      </c>
      <c r="I118" s="3">
        <v>15.7027273696878</v>
      </c>
      <c r="J118" s="3">
        <v>11.9456033896116</v>
      </c>
      <c r="K118" s="3">
        <v>10.251202373661901</v>
      </c>
      <c r="L118" s="3">
        <v>7.7758940354628203</v>
      </c>
      <c r="M118" s="3">
        <v>9.8545657799403692</v>
      </c>
      <c r="N118" s="3">
        <v>6.8393935229725402</v>
      </c>
      <c r="O118" s="3">
        <v>20.403440473928502</v>
      </c>
      <c r="P118" s="3">
        <v>9.6217132292924106</v>
      </c>
      <c r="Q118" s="3">
        <v>10.478271815656999</v>
      </c>
      <c r="R118" s="3">
        <v>14.3297029858528</v>
      </c>
      <c r="S118" s="3">
        <v>4.9228407163845702</v>
      </c>
      <c r="T118" s="3">
        <v>10.262712582433499</v>
      </c>
      <c r="U118" s="3">
        <v>14.077443168055799</v>
      </c>
      <c r="V118" s="3">
        <v>16.378174818866501</v>
      </c>
    </row>
    <row r="119" spans="1:37" x14ac:dyDescent="0.35">
      <c r="A119" s="2">
        <v>45288</v>
      </c>
      <c r="B119" s="3">
        <v>11.2905746510827</v>
      </c>
      <c r="C119" s="3">
        <v>7.6868956238512096</v>
      </c>
      <c r="D119" s="3">
        <v>12.8813217084068</v>
      </c>
      <c r="E119" s="3">
        <v>9.4504274092194507</v>
      </c>
      <c r="F119" s="3">
        <v>8.5452499882714399</v>
      </c>
      <c r="G119" s="3">
        <v>11.661480334830101</v>
      </c>
      <c r="H119" s="3">
        <v>13.6347097511938</v>
      </c>
      <c r="I119" s="3">
        <v>16.218161023358402</v>
      </c>
      <c r="J119" s="3">
        <v>13.0105735993672</v>
      </c>
      <c r="K119" s="3">
        <v>10.429398557514601</v>
      </c>
      <c r="L119" s="3">
        <v>8.0016322749585793</v>
      </c>
      <c r="M119" s="3">
        <v>9.9877509365861403</v>
      </c>
      <c r="N119" s="3">
        <v>6.5697501852039997</v>
      </c>
      <c r="O119" s="3">
        <v>22.0718809776603</v>
      </c>
      <c r="P119" s="3">
        <v>9.3435096181207999</v>
      </c>
      <c r="Q119" s="3">
        <v>10.8939900808779</v>
      </c>
      <c r="R119" s="3">
        <v>14.589893050251099</v>
      </c>
      <c r="S119" s="3">
        <v>4.3767317838581397</v>
      </c>
      <c r="T119" s="3">
        <v>10.5627908041774</v>
      </c>
      <c r="U119" s="3">
        <v>14.5610196837457</v>
      </c>
      <c r="V119" s="3">
        <v>18.026986303972301</v>
      </c>
    </row>
    <row r="120" spans="1:37" x14ac:dyDescent="0.35">
      <c r="A120" s="2">
        <v>45317</v>
      </c>
      <c r="B120" s="3">
        <v>10.875301512352801</v>
      </c>
      <c r="C120" s="3">
        <v>8.0900201337450994</v>
      </c>
      <c r="D120" s="3">
        <v>12.538799583606799</v>
      </c>
      <c r="E120" s="3">
        <v>9.6390408429553691</v>
      </c>
      <c r="F120" s="3">
        <v>8.1805837942495696</v>
      </c>
      <c r="G120" s="3">
        <v>11.416727519244899</v>
      </c>
      <c r="H120" s="3">
        <v>13.821674619762</v>
      </c>
      <c r="I120" s="3">
        <v>15.977932887486</v>
      </c>
      <c r="J120" s="3">
        <v>12.7960178597906</v>
      </c>
      <c r="K120" s="3">
        <v>9.6251981499621202</v>
      </c>
      <c r="L120" s="3">
        <v>7.7854624927658698</v>
      </c>
      <c r="M120" s="3">
        <v>9.6631317870866607</v>
      </c>
      <c r="N120" s="3">
        <v>6.87002953318434</v>
      </c>
      <c r="O120" s="3">
        <v>21.943176420105399</v>
      </c>
      <c r="P120" s="3">
        <v>8.7947385229026693</v>
      </c>
      <c r="Q120" s="3">
        <v>10.7290703318097</v>
      </c>
      <c r="R120" s="3">
        <v>14.2122491578465</v>
      </c>
      <c r="S120" s="3">
        <v>4.9422901721023402</v>
      </c>
      <c r="T120" s="3">
        <v>10.5464363468949</v>
      </c>
      <c r="U120" s="3">
        <v>14.4988897558313</v>
      </c>
      <c r="V120" s="3">
        <v>18.4877880973578</v>
      </c>
    </row>
    <row r="121" spans="1:37" x14ac:dyDescent="0.35">
      <c r="A121" s="2">
        <v>45350</v>
      </c>
      <c r="B121" s="3">
        <v>11.331520770732901</v>
      </c>
      <c r="C121" s="3">
        <v>6.8716208775150296</v>
      </c>
      <c r="D121" s="3">
        <v>13.0976812445879</v>
      </c>
      <c r="E121" s="3">
        <v>10.001161878638801</v>
      </c>
      <c r="F121" s="3">
        <v>9.2717574336873199</v>
      </c>
      <c r="G121" s="3">
        <v>11.5179001188857</v>
      </c>
      <c r="H121" s="3">
        <v>14.219643410299099</v>
      </c>
      <c r="I121" s="3">
        <v>16.383212560092598</v>
      </c>
      <c r="J121" s="3">
        <v>12.441744986404199</v>
      </c>
      <c r="K121" s="3">
        <v>10.387230727597601</v>
      </c>
      <c r="L121" s="3">
        <v>7.9532892915381996</v>
      </c>
      <c r="M121" s="3">
        <v>9.1985794044283509</v>
      </c>
      <c r="N121" s="3">
        <v>7.0153753270864003</v>
      </c>
      <c r="O121" s="3">
        <v>22.408567789489499</v>
      </c>
      <c r="P121" s="3">
        <v>9.1219483678750404</v>
      </c>
      <c r="Q121" s="3">
        <v>10.651493092876001</v>
      </c>
      <c r="R121" s="3">
        <v>14.2076145374799</v>
      </c>
      <c r="S121" s="3">
        <v>5.06526294992931</v>
      </c>
      <c r="T121" s="3">
        <v>10.0797686991103</v>
      </c>
      <c r="U121" s="3">
        <v>16.705816295922801</v>
      </c>
      <c r="V121" s="3">
        <v>18.980984524196899</v>
      </c>
    </row>
    <row r="122" spans="1:37" x14ac:dyDescent="0.35">
      <c r="A122" s="2">
        <v>45378</v>
      </c>
      <c r="B122" s="3">
        <v>11.6121636613703</v>
      </c>
      <c r="C122" s="3">
        <v>7.7791532169600996</v>
      </c>
      <c r="D122" s="3">
        <v>13.023024421576901</v>
      </c>
      <c r="E122" s="3">
        <v>9.4999885919451099</v>
      </c>
      <c r="F122" s="3">
        <v>8.4952641940433296</v>
      </c>
      <c r="G122" s="3">
        <v>12.5985075762934</v>
      </c>
      <c r="H122" s="3">
        <v>13.8533942547949</v>
      </c>
      <c r="I122" s="3">
        <v>17.3657717674709</v>
      </c>
      <c r="J122" s="3">
        <v>12.7020745851221</v>
      </c>
      <c r="K122" s="3">
        <v>10.7204848800286</v>
      </c>
      <c r="L122" s="3">
        <v>7.71709128362198</v>
      </c>
      <c r="M122" s="3">
        <v>9.3427594885207697</v>
      </c>
      <c r="N122" s="3">
        <v>6.98223118433169</v>
      </c>
      <c r="O122" s="3">
        <v>22.227008092633302</v>
      </c>
      <c r="P122" s="3">
        <v>9.1705485001413702</v>
      </c>
      <c r="Q122" s="3">
        <v>10.208071708717799</v>
      </c>
      <c r="R122" s="3">
        <v>14.2373744687768</v>
      </c>
      <c r="S122" s="3">
        <v>4.9392718118634198</v>
      </c>
      <c r="T122" s="3">
        <v>9.5807390038195592</v>
      </c>
      <c r="U122" s="3">
        <v>17.006284635208299</v>
      </c>
      <c r="V122" s="3">
        <v>18.144997680284099</v>
      </c>
    </row>
    <row r="124" spans="1:37" x14ac:dyDescent="0.35">
      <c r="A124" s="2" t="s">
        <v>91</v>
      </c>
      <c r="B124" s="3" cm="1">
        <f t="array" ref="B124">MIN(_xlfn._xlws.FILTER(B1:B122, ISNUMBER(B1:B122)))</f>
        <v>9.4365511654827205</v>
      </c>
      <c r="C124" s="3" cm="1">
        <f t="array" ref="C124">MIN(_xlfn._xlws.FILTER(C1:C122, ISNUMBER(C1:C122)))</f>
        <v>6.5127458814123003</v>
      </c>
      <c r="D124" s="3" cm="1">
        <f t="array" ref="D124">MIN(_xlfn._xlws.FILTER(D1:D122, ISNUMBER(D1:D122)))</f>
        <v>10.868779185065801</v>
      </c>
      <c r="E124" s="3" cm="1">
        <f t="array" ref="E124">MIN(_xlfn._xlws.FILTER(E1:E122, ISNUMBER(E1:E122)))</f>
        <v>9.3209258367618197</v>
      </c>
      <c r="F124" s="3" cm="1">
        <f t="array" ref="F124">MIN(_xlfn._xlws.FILTER(F1:F122, ISNUMBER(F1:F122)))</f>
        <v>5.6214691172437101</v>
      </c>
      <c r="G124" s="3" cm="1">
        <f t="array" ref="G124">MIN(_xlfn._xlws.FILTER(G1:G122, ISNUMBER(G1:G122)))</f>
        <v>7.2560615693129504</v>
      </c>
      <c r="H124" s="3" cm="1">
        <f t="array" ref="H124">MIN(_xlfn._xlws.FILTER(H1:H122, ISNUMBER(H1:H122)))</f>
        <v>12.8658185728937</v>
      </c>
      <c r="I124" s="3" cm="1">
        <f t="array" ref="I124">MIN(_xlfn._xlws.FILTER(I1:I122, ISNUMBER(I1:I122)))</f>
        <v>10.1001131392721</v>
      </c>
      <c r="J124" s="3" cm="1">
        <f t="array" ref="J124">MIN(_xlfn._xlws.FILTER(J1:J122, ISNUMBER(J1:J122)))</f>
        <v>10.4936077974852</v>
      </c>
      <c r="K124" s="3" cm="1">
        <f t="array" ref="K124">MIN(_xlfn._xlws.FILTER(K1:K122, ISNUMBER(K1:K122)))</f>
        <v>7.5468531158846304</v>
      </c>
      <c r="L124" s="3" cm="1">
        <f t="array" ref="L124">MIN(_xlfn._xlws.FILTER(L1:L122, ISNUMBER(L1:L122)))</f>
        <v>5.9748070300110498</v>
      </c>
      <c r="M124" s="3" cm="1">
        <f t="array" ref="M124">MIN(_xlfn._xlws.FILTER(M1:M122, ISNUMBER(M1:M122)))</f>
        <v>7.8170606664732398</v>
      </c>
      <c r="N124" s="3" cm="1">
        <f t="array" ref="N124">MIN(_xlfn._xlws.FILTER(N1:N122, ISNUMBER(N1:N122)))</f>
        <v>3.7631589481582499</v>
      </c>
      <c r="O124" s="3" cm="1">
        <f t="array" ref="O124">MIN(_xlfn._xlws.FILTER(O1:O122, ISNUMBER(O1:O122)))</f>
        <v>14.0656134602199</v>
      </c>
      <c r="P124" s="3" cm="1">
        <f t="array" ref="P124">MIN(_xlfn._xlws.FILTER(P1:P122, ISNUMBER(P1:P122)))</f>
        <v>8.36849147884109</v>
      </c>
      <c r="Q124" s="3" cm="1">
        <f t="array" ref="Q124">MIN(_xlfn._xlws.FILTER(Q1:Q122, ISNUMBER(Q1:Q122)))</f>
        <v>9.9355700090539791</v>
      </c>
      <c r="R124" s="3" cm="1">
        <f t="array" ref="R124">MIN(_xlfn._xlws.FILTER(R1:R122, ISNUMBER(R1:R122)))</f>
        <v>12.5643881229936</v>
      </c>
      <c r="S124" s="3" cm="1">
        <f t="array" ref="S124">MIN(_xlfn._xlws.FILTER(S1:S122, ISNUMBER(S1:S122)))</f>
        <v>4.2497235863399103</v>
      </c>
      <c r="T124" s="3" cm="1">
        <f t="array" ref="T124">MIN(_xlfn._xlws.FILTER(T1:T122, ISNUMBER(T1:T122)))</f>
        <v>9.5719437902012299</v>
      </c>
      <c r="U124" s="3" cm="1">
        <f t="array" ref="U124">MIN(_xlfn._xlws.FILTER(U1:U122, ISNUMBER(U1:U122)))</f>
        <v>10.1305703654863</v>
      </c>
      <c r="V124" s="3" cm="1">
        <f t="array" ref="V124">MIN(_xlfn._xlws.FILTER(V1:V122, ISNUMBER(V1:V122)))</f>
        <v>11.3850168015324</v>
      </c>
    </row>
    <row r="125" spans="1:37" x14ac:dyDescent="0.35">
      <c r="A125" s="2" t="s">
        <v>92</v>
      </c>
      <c r="B125" s="3" cm="1">
        <f t="array" ref="B125">MAX(_xlfn._xlws.FILTER(B1:B122, ISNUMBER(B1:B122)))</f>
        <v>17.658584361263301</v>
      </c>
      <c r="C125" s="3" cm="1">
        <f t="array" ref="C125">MAX(_xlfn._xlws.FILTER(C1:C122, ISNUMBER(C1:C122)))</f>
        <v>19.158148918675799</v>
      </c>
      <c r="D125" s="3" cm="1">
        <f t="array" ref="D125">MAX(_xlfn._xlws.FILTER(D1:D122, ISNUMBER(D1:D122)))</f>
        <v>17.9482801974494</v>
      </c>
      <c r="E125" s="3" cm="1">
        <f t="array" ref="E125">MAX(_xlfn._xlws.FILTER(E1:E122, ISNUMBER(E1:E122)))</f>
        <v>18.374101014707598</v>
      </c>
      <c r="F125" s="3" cm="1">
        <f t="array" ref="F125">MAX(_xlfn._xlws.FILTER(F1:F122, ISNUMBER(F1:F122)))</f>
        <v>15.015977701707699</v>
      </c>
      <c r="G125" s="3" cm="1">
        <f t="array" ref="G125">MAX(_xlfn._xlws.FILTER(G1:G122, ISNUMBER(G1:G122)))</f>
        <v>23.6025530491928</v>
      </c>
      <c r="H125" s="3" cm="1">
        <f t="array" ref="H125">MAX(_xlfn._xlws.FILTER(H1:H122, ISNUMBER(H1:H122)))</f>
        <v>19.7498854333849</v>
      </c>
      <c r="I125" s="3" cm="1">
        <f t="array" ref="I125">MAX(_xlfn._xlws.FILTER(I1:I122, ISNUMBER(I1:I122)))</f>
        <v>17.3657717674709</v>
      </c>
      <c r="J125" s="3" cm="1">
        <f t="array" ref="J125">MAX(_xlfn._xlws.FILTER(J1:J122, ISNUMBER(J1:J122)))</f>
        <v>19.474524538374901</v>
      </c>
      <c r="K125" s="3" cm="1">
        <f t="array" ref="K125">MAX(_xlfn._xlws.FILTER(K1:K122, ISNUMBER(K1:K122)))</f>
        <v>14.035774678273199</v>
      </c>
      <c r="L125" s="3" cm="1">
        <f t="array" ref="L125">MAX(_xlfn._xlws.FILTER(L1:L122, ISNUMBER(L1:L122)))</f>
        <v>25.499621997545098</v>
      </c>
      <c r="M125" s="3" cm="1">
        <f t="array" ref="M125">MAX(_xlfn._xlws.FILTER(M1:M122, ISNUMBER(M1:M122)))</f>
        <v>17.925747884743</v>
      </c>
      <c r="N125" s="3" cm="1">
        <f t="array" ref="N125">MAX(_xlfn._xlws.FILTER(N1:N122, ISNUMBER(N1:N122)))</f>
        <v>18.642149802732501</v>
      </c>
      <c r="O125" s="3" cm="1">
        <f t="array" ref="O125">MAX(_xlfn._xlws.FILTER(O1:O122, ISNUMBER(O1:O122)))</f>
        <v>24.656068014785699</v>
      </c>
      <c r="P125" s="3" cm="1">
        <f t="array" ref="P125">MAX(_xlfn._xlws.FILTER(P1:P122, ISNUMBER(P1:P122)))</f>
        <v>17.301599829468099</v>
      </c>
      <c r="Q125" s="3" cm="1">
        <f t="array" ref="Q125">MAX(_xlfn._xlws.FILTER(Q1:Q122, ISNUMBER(Q1:Q122)))</f>
        <v>15.558028100259</v>
      </c>
      <c r="R125" s="3" cm="1">
        <f t="array" ref="R125">MAX(_xlfn._xlws.FILTER(R1:R122, ISNUMBER(R1:R122)))</f>
        <v>19.6078934208448</v>
      </c>
      <c r="S125" s="3" cm="1">
        <f t="array" ref="S125">MAX(_xlfn._xlws.FILTER(S1:S122, ISNUMBER(S1:S122)))</f>
        <v>11.062112396358399</v>
      </c>
      <c r="T125" s="3" cm="1">
        <f t="array" ref="T125">MAX(_xlfn._xlws.FILTER(T1:T122, ISNUMBER(T1:T122)))</f>
        <v>17.284095466738901</v>
      </c>
      <c r="U125" s="3" cm="1">
        <f t="array" ref="U125">MAX(_xlfn._xlws.FILTER(U1:U122, ISNUMBER(U1:U122)))</f>
        <v>21.518346319630201</v>
      </c>
      <c r="V125" s="3" cm="1">
        <f t="array" ref="V125">MAX(_xlfn._xlws.FILTER(V1:V122, ISNUMBER(V1:V122)))</f>
        <v>21.354510973178598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0.21199999999999999</v>
      </c>
      <c r="C127" s="9" cm="1">
        <f t="array" ref="C127">_xlfn.PERCENTRANK.EXC(_xlfn._xlws.FILTER(C1:C122, ISNUMBER(C1:C122)),C122)</f>
        <v>0.09</v>
      </c>
      <c r="D127" s="9" cm="1">
        <f t="array" ref="D127">_xlfn.PERCENTRANK.EXC(_xlfn._xlws.FILTER(D1:D122, ISNUMBER(D1:D122)),D122)</f>
        <v>0.18</v>
      </c>
      <c r="E127" s="9" cm="1">
        <f t="array" ref="E127">_xlfn.PERCENTRANK.EXC(_xlfn._xlws.FILTER(E1:E122, ISNUMBER(E1:E122)),E122)</f>
        <v>3.2000000000000001E-2</v>
      </c>
      <c r="F127" s="9" cm="1">
        <f t="array" ref="F127">_xlfn.PERCENTRANK.EXC(_xlfn._xlws.FILTER(F1:F122, ISNUMBER(F1:F122)),F122)</f>
        <v>0.188</v>
      </c>
      <c r="G127" s="9" cm="1">
        <f t="array" ref="G127">_xlfn.PERCENTRANK.EXC(_xlfn._xlws.FILTER(G1:G122, ISNUMBER(G1:G122)),G122)</f>
        <v>0.47499999999999998</v>
      </c>
      <c r="H127" s="9" cm="1">
        <f t="array" ref="H127">_xlfn.PERCENTRANK.EXC(_xlfn._xlws.FILTER(H1:H122, ISNUMBER(H1:H122)),H122)</f>
        <v>0.17199999999999999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0.25</v>
      </c>
      <c r="K127" s="9" cm="1">
        <f t="array" ref="K127">_xlfn.PERCENTRANK.EXC(_xlfn._xlws.FILTER(K1:K122, ISNUMBER(K1:K122)),K122)</f>
        <v>0.72899999999999998</v>
      </c>
      <c r="L127" s="9" cm="1">
        <f t="array" ref="L127">_xlfn.PERCENTRANK.EXC(_xlfn._xlws.FILTER(L1:L122, ISNUMBER(L1:L122)),L122)</f>
        <v>0.16300000000000001</v>
      </c>
      <c r="M127" s="9" cm="1">
        <f t="array" ref="M127">_xlfn.PERCENTRANK.EXC(_xlfn._xlws.FILTER(M1:M122, ISNUMBER(M1:M122)),M122)</f>
        <v>0.188</v>
      </c>
      <c r="N127" s="9" cm="1">
        <f t="array" ref="N127">_xlfn.PERCENTRANK.EXC(_xlfn._xlws.FILTER(N1:N122, ISNUMBER(N1:N122)),N122)</f>
        <v>0.221</v>
      </c>
      <c r="O127" s="9" cm="1">
        <f t="array" ref="O127">_xlfn.PERCENTRANK.EXC(_xlfn._xlws.FILTER(O1:O122, ISNUMBER(O1:O122)),O122)</f>
        <v>0.81899999999999995</v>
      </c>
      <c r="P127" s="9" cm="1">
        <f t="array" ref="P127">_xlfn.PERCENTRANK.EXC(_xlfn._xlws.FILTER(P1:P122, ISNUMBER(P1:P122)),P122)</f>
        <v>0.13900000000000001</v>
      </c>
      <c r="Q127" s="9" cm="1">
        <f t="array" ref="Q127">_xlfn.PERCENTRANK.EXC(_xlfn._xlws.FILTER(Q1:Q122, ISNUMBER(Q1:Q122)),Q122)</f>
        <v>1.6E-2</v>
      </c>
      <c r="R127" s="9" cm="1">
        <f t="array" ref="R127">_xlfn.PERCENTRANK.EXC(_xlfn._xlws.FILTER(R1:R122, ISNUMBER(R1:R122)),R122)</f>
        <v>0.16300000000000001</v>
      </c>
      <c r="S127" s="9" cm="1">
        <f t="array" ref="S127">_xlfn.PERCENTRANK.EXC(_xlfn._xlws.FILTER(S1:S122, ISNUMBER(S1:S122)),S122)</f>
        <v>0.106</v>
      </c>
      <c r="T127" s="9" cm="1">
        <f t="array" ref="T127">_xlfn.PERCENTRANK.EXC(_xlfn._xlws.FILTER(T1:T122, ISNUMBER(T1:T122)),T122)</f>
        <v>1.6E-2</v>
      </c>
      <c r="U127" s="9" cm="1">
        <f t="array" ref="U127">_xlfn.PERCENTRANK.EXC(_xlfn._xlws.FILTER(U1:U122, ISNUMBER(U1:U122)),U122)</f>
        <v>0.877</v>
      </c>
      <c r="V127" s="9" cm="1">
        <f t="array" ref="V127">_xlfn.PERCENTRANK.EXC(_xlfn._xlws.FILTER(V1:V122, ISNUMBER(V1:V122)),V122)</f>
        <v>0.76600000000000001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756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41726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3.1944576137557799</v>
      </c>
      <c r="D2" s="3" cm="1">
        <f t="array" ref="D2:D122">_xll.FDS(D1,"FMA_DIV_YLD(NTMA,-10AY,0,AM,""PORTAGG"",""MEANR"")")</f>
        <v>2.5703114872369102</v>
      </c>
      <c r="E2" s="3" cm="1">
        <f t="array" ref="E2:E122">_xll.FDS(E1,"FMA_DIV_YLD(NTMA,-10AY,0,AM,""PORTAGG"",""MEANR"")")</f>
        <v>2.2090252751015602</v>
      </c>
      <c r="F2" s="3" cm="1">
        <f t="array" ref="F2:F122">_xll.FDS(F1,"FMA_DIV_YLD(NTMA,-10AY,0,AM,""PORTAGG"",""MEANR"")")</f>
        <v>3.8444162879446799</v>
      </c>
      <c r="G2" s="3" cm="1">
        <f t="array" ref="G2:G122">_xll.FDS(G1,"FMA_DIV_YLD(NTMA,-10AY,0,AM,""PORTAGG"",""MEANR"")")</f>
        <v>2.64156185425409</v>
      </c>
      <c r="H2" s="3" cm="1">
        <f t="array" ref="H2:H122">_xll.FDS(H1,"FMA_DIV_YLD(NTMA,-10AY,0,AM,""PORTAGG"",""MEANR"")")</f>
        <v>3.11105180187994</v>
      </c>
      <c r="I2" s="3" cm="1">
        <f t="array" ref="I2:I122">_xll.FDS(I1,"FMA_DIV_YLD(NTMA,-10AY,0,AM,""PORTAGG"",""MEANR"")")</f>
        <v>3.2799337439052199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1.2833825758416999</v>
      </c>
      <c r="L2" s="3" cm="1">
        <f t="array" ref="L2:L122">_xll.FDS(L1,"FMA_DIV_YLD(NTMA,-10AY,0,AM,""PORTAGG"",""MEANR"")")</f>
        <v>4.2357493813292901</v>
      </c>
      <c r="M2" s="3" cm="1">
        <f t="array" ref="M2:M122">_xll.FDS(M1,"FMA_DIV_YLD(NTMA,-10AY,0,AM,""PORTAGG"",""MEANR"")")</f>
        <v>3.4228776151102802</v>
      </c>
      <c r="N2" s="3" cm="1">
        <f t="array" ref="N2:N122">_xll.FDS(N1,"FMA_DIV_YLD(NTMA,-10AY,0,AM,""PORTAGG"",""MEANR"")")</f>
        <v>2.1701145978193099</v>
      </c>
      <c r="O2" s="3" cm="1">
        <f t="array" ref="O2:O122">_xll.FDS(O1,"FMA_DIV_YLD(NTMA,-10AY,0,AM,""PORTAGG"",""MEANR"")")</f>
        <v>1.63615577718604</v>
      </c>
      <c r="P2" s="3" cm="1">
        <f t="array" ref="P2:P122">_xll.FDS(P1,"FMA_DIV_YLD(NTMA,-10AY,0,AM,""PORTAGG"",""MEANR"")")</f>
        <v>3.7969746141605301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3.8824255617833399</v>
      </c>
      <c r="S2" s="3" cm="1">
        <f t="array" ref="S2:S122">_xll.FDS(S1,"FMA_DIV_YLD(NTMA,-10AY,0,AM,""PORTAGG"",""MEANR"")")</f>
        <v>3.1850608050027298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3.5924997463329502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41757</v>
      </c>
      <c r="B3" s="3" t="e">
        <v>#N/A</v>
      </c>
      <c r="C3" s="3">
        <v>3.1465714874190902</v>
      </c>
      <c r="D3" s="3">
        <v>2.58441105784653</v>
      </c>
      <c r="E3" s="3">
        <v>2.1585453360775499</v>
      </c>
      <c r="F3" s="3">
        <v>3.8840495930026302</v>
      </c>
      <c r="G3" s="3">
        <v>2.55232614948721</v>
      </c>
      <c r="H3" s="3">
        <v>3.13786256618967</v>
      </c>
      <c r="I3" s="3">
        <v>3.2441800970187198</v>
      </c>
      <c r="J3" s="3" t="e">
        <v>#N/A</v>
      </c>
      <c r="K3" s="3">
        <v>1.2964739220833099</v>
      </c>
      <c r="L3" s="3">
        <v>4.1768928854504397</v>
      </c>
      <c r="M3" s="3">
        <v>3.43457373527571</v>
      </c>
      <c r="N3" s="3">
        <v>2.5447819426024498</v>
      </c>
      <c r="O3" s="3">
        <v>1.6703524422665299</v>
      </c>
      <c r="P3" s="3">
        <v>3.8341550291672402</v>
      </c>
      <c r="Q3" s="3" t="e">
        <v>#N/A</v>
      </c>
      <c r="R3" s="3">
        <v>3.75639056253002</v>
      </c>
      <c r="S3" s="3">
        <v>2.9177206455714</v>
      </c>
      <c r="T3" s="3" t="e">
        <v>#N/A</v>
      </c>
      <c r="U3" s="3">
        <v>3.5110186987496999</v>
      </c>
      <c r="V3" s="3" t="e">
        <v>#N/A</v>
      </c>
    </row>
    <row r="4" spans="1:22" x14ac:dyDescent="0.35">
      <c r="A4" s="2">
        <v>41787</v>
      </c>
      <c r="B4" s="3" t="e">
        <v>#N/A</v>
      </c>
      <c r="C4" s="3">
        <v>3.0514844948903002</v>
      </c>
      <c r="D4" s="3">
        <v>2.4952777964149799</v>
      </c>
      <c r="E4" s="3">
        <v>2.0893534511815801</v>
      </c>
      <c r="F4" s="3">
        <v>3.9428761987269501</v>
      </c>
      <c r="G4" s="3">
        <v>2.4188899939019501</v>
      </c>
      <c r="H4" s="3">
        <v>3.1102393202049501</v>
      </c>
      <c r="I4" s="3">
        <v>3.1954753916009202</v>
      </c>
      <c r="J4" s="3" t="e">
        <v>#N/A</v>
      </c>
      <c r="K4" s="3">
        <v>1.2514661471314601</v>
      </c>
      <c r="L4" s="3">
        <v>4.1174378552087196</v>
      </c>
      <c r="M4" s="3">
        <v>3.3837576240646698</v>
      </c>
      <c r="N4" s="3">
        <v>2.1087414111105098</v>
      </c>
      <c r="O4" s="3">
        <v>1.5947410083795499</v>
      </c>
      <c r="P4" s="3">
        <v>3.6883350706555702</v>
      </c>
      <c r="Q4" s="3" t="e">
        <v>#N/A</v>
      </c>
      <c r="R4" s="3">
        <v>3.77357367174546</v>
      </c>
      <c r="S4" s="3">
        <v>2.7958768452077001</v>
      </c>
      <c r="T4" s="3" t="e">
        <v>#N/A</v>
      </c>
      <c r="U4" s="3">
        <v>3.4672194315725702</v>
      </c>
      <c r="V4" s="3" t="e">
        <v>#N/A</v>
      </c>
    </row>
    <row r="5" spans="1:22" x14ac:dyDescent="0.35">
      <c r="A5" s="2">
        <v>41817</v>
      </c>
      <c r="B5" s="3" t="e">
        <v>#N/A</v>
      </c>
      <c r="C5" s="3">
        <v>3.06664028265042</v>
      </c>
      <c r="D5" s="3">
        <v>2.6620935281190499</v>
      </c>
      <c r="E5" s="3">
        <v>2.17285049445162</v>
      </c>
      <c r="F5" s="3">
        <v>4.1102578798391303</v>
      </c>
      <c r="G5" s="3">
        <v>2.2240374584429099</v>
      </c>
      <c r="H5" s="3">
        <v>3.1121489604504098</v>
      </c>
      <c r="I5" s="3">
        <v>3.1740615126985001</v>
      </c>
      <c r="J5" s="3" t="e">
        <v>#N/A</v>
      </c>
      <c r="K5" s="3">
        <v>1.27403764498325</v>
      </c>
      <c r="L5" s="3">
        <v>4.0928329793340401</v>
      </c>
      <c r="M5" s="3">
        <v>3.3380775551562398</v>
      </c>
      <c r="N5" s="3">
        <v>1.9421874518869899</v>
      </c>
      <c r="O5" s="3">
        <v>1.56922060142789</v>
      </c>
      <c r="P5" s="3">
        <v>3.6824210516559299</v>
      </c>
      <c r="Q5" s="3">
        <v>4.3425719633912898</v>
      </c>
      <c r="R5" s="3">
        <v>5.4808449296038804</v>
      </c>
      <c r="S5" s="3">
        <v>3.08478650527988</v>
      </c>
      <c r="T5" s="3">
        <v>2.7199304200534198</v>
      </c>
      <c r="U5" s="3">
        <v>3.0553726297227102</v>
      </c>
      <c r="V5" s="3" t="e">
        <v>#N/A</v>
      </c>
    </row>
    <row r="6" spans="1:22" x14ac:dyDescent="0.35">
      <c r="A6" s="2">
        <v>41848</v>
      </c>
      <c r="B6" s="3" t="e">
        <v>#N/A</v>
      </c>
      <c r="C6" s="3">
        <v>3.0690141948071199</v>
      </c>
      <c r="D6" s="3">
        <v>2.5394184135853801</v>
      </c>
      <c r="E6" s="3">
        <v>2.09557150104945</v>
      </c>
      <c r="F6" s="3">
        <v>4.0815306580300001</v>
      </c>
      <c r="G6" s="3">
        <v>2.18950673163822</v>
      </c>
      <c r="H6" s="3">
        <v>3.1581350905351302</v>
      </c>
      <c r="I6" s="3">
        <v>3.16927394121721</v>
      </c>
      <c r="J6" s="3" t="e">
        <v>#N/A</v>
      </c>
      <c r="K6" s="3">
        <v>1.2695919210136399</v>
      </c>
      <c r="L6" s="3">
        <v>3.7650192466722601</v>
      </c>
      <c r="M6" s="3">
        <v>3.2127417963612701</v>
      </c>
      <c r="N6" s="3">
        <v>2.0167972870681301</v>
      </c>
      <c r="O6" s="3">
        <v>1.57493895387449</v>
      </c>
      <c r="P6" s="3">
        <v>3.4721222781123702</v>
      </c>
      <c r="Q6" s="3">
        <v>4.0766129948527103</v>
      </c>
      <c r="R6" s="3">
        <v>5.6991091801757801</v>
      </c>
      <c r="S6" s="3">
        <v>2.64215664198634</v>
      </c>
      <c r="T6" s="3">
        <v>2.7182997845454802</v>
      </c>
      <c r="U6" s="3">
        <v>3.4716797507021702</v>
      </c>
      <c r="V6" s="3" t="e">
        <v>#N/A</v>
      </c>
    </row>
    <row r="7" spans="1:22" x14ac:dyDescent="0.35">
      <c r="A7" s="2">
        <v>41879</v>
      </c>
      <c r="B7" s="3" t="e">
        <v>#N/A</v>
      </c>
      <c r="C7" s="3">
        <v>3.11312292135052</v>
      </c>
      <c r="D7" s="3">
        <v>2.4892340720964898</v>
      </c>
      <c r="E7" s="3">
        <v>2.0244340840163</v>
      </c>
      <c r="F7" s="3">
        <v>4.2489268272460698</v>
      </c>
      <c r="G7" s="3">
        <v>2.1369988679807101</v>
      </c>
      <c r="H7" s="3">
        <v>3.1377418919493101</v>
      </c>
      <c r="I7" s="3">
        <v>3.2109971528813501</v>
      </c>
      <c r="J7" s="3" t="e">
        <v>#N/A</v>
      </c>
      <c r="K7" s="3">
        <v>1.28934200581813</v>
      </c>
      <c r="L7" s="3">
        <v>3.5663700913808301</v>
      </c>
      <c r="M7" s="3">
        <v>3.2502353200087</v>
      </c>
      <c r="N7" s="3">
        <v>2.03955763688846</v>
      </c>
      <c r="O7" s="3">
        <v>1.5673218272306599</v>
      </c>
      <c r="P7" s="3">
        <v>3.5318409435059501</v>
      </c>
      <c r="Q7" s="3">
        <v>4.0766066311048696</v>
      </c>
      <c r="R7" s="3">
        <v>3.4027198900371398</v>
      </c>
      <c r="S7" s="3">
        <v>3.0122890542395799</v>
      </c>
      <c r="T7" s="3">
        <v>2.5812724651174901</v>
      </c>
      <c r="U7" s="3">
        <v>2.86985082132564</v>
      </c>
      <c r="V7" s="3" t="e">
        <v>#N/A</v>
      </c>
    </row>
    <row r="8" spans="1:22" x14ac:dyDescent="0.35">
      <c r="A8" s="2">
        <v>41908</v>
      </c>
      <c r="B8" s="3" t="e">
        <v>#N/A</v>
      </c>
      <c r="C8" s="3">
        <v>3.0865903928827598</v>
      </c>
      <c r="D8" s="3">
        <v>2.53900915192893</v>
      </c>
      <c r="E8" s="3">
        <v>1.94704993493235</v>
      </c>
      <c r="F8" s="3">
        <v>4.15895990086468</v>
      </c>
      <c r="G8" s="3">
        <v>2.1944513504621299</v>
      </c>
      <c r="H8" s="3">
        <v>3.20903565468392</v>
      </c>
      <c r="I8" s="3">
        <v>3.4737313058185002</v>
      </c>
      <c r="J8" s="3" t="e">
        <v>#N/A</v>
      </c>
      <c r="K8" s="3">
        <v>1.3466061640920299</v>
      </c>
      <c r="L8" s="3">
        <v>3.7287579014246699</v>
      </c>
      <c r="M8" s="3">
        <v>3.4616525304324499</v>
      </c>
      <c r="N8" s="3">
        <v>2.2748700382766698</v>
      </c>
      <c r="O8" s="3">
        <v>1.5796845616713</v>
      </c>
      <c r="P8" s="3">
        <v>3.6935421295839701</v>
      </c>
      <c r="Q8" s="3">
        <v>4.0058750352855004</v>
      </c>
      <c r="R8" s="3">
        <v>3.3537267267360602</v>
      </c>
      <c r="S8" s="3">
        <v>3.1971465760986799</v>
      </c>
      <c r="T8" s="3">
        <v>2.54128845116663</v>
      </c>
      <c r="U8" s="3">
        <v>3.2763275845803799</v>
      </c>
      <c r="V8" s="3" t="e">
        <v>#N/A</v>
      </c>
    </row>
    <row r="9" spans="1:22" x14ac:dyDescent="0.35">
      <c r="A9" s="2">
        <v>41940</v>
      </c>
      <c r="B9" s="3" t="e">
        <v>#N/A</v>
      </c>
      <c r="C9" s="3">
        <v>3.2462724615743501</v>
      </c>
      <c r="D9" s="3">
        <v>2.6318618293757101</v>
      </c>
      <c r="E9" s="3">
        <v>2.26772965135233</v>
      </c>
      <c r="F9" s="3">
        <v>3.9389218720431001</v>
      </c>
      <c r="G9" s="3">
        <v>2.27189150454958</v>
      </c>
      <c r="H9" s="3">
        <v>3.27955424960405</v>
      </c>
      <c r="I9" s="3">
        <v>3.5345492229130002</v>
      </c>
      <c r="J9" s="3" t="e">
        <v>#N/A</v>
      </c>
      <c r="K9" s="3">
        <v>1.4735113654272101</v>
      </c>
      <c r="L9" s="3">
        <v>3.9233339612342499</v>
      </c>
      <c r="M9" s="3">
        <v>3.4448359747425101</v>
      </c>
      <c r="N9" s="3">
        <v>2.5189117929393201</v>
      </c>
      <c r="O9" s="3">
        <v>1.60938351616785</v>
      </c>
      <c r="P9" s="3">
        <v>3.73707005252305</v>
      </c>
      <c r="Q9" s="3">
        <v>4.0749570644673003</v>
      </c>
      <c r="R9" s="3">
        <v>3.4153418243495799</v>
      </c>
      <c r="S9" s="3">
        <v>2.9717012009052</v>
      </c>
      <c r="T9" s="3">
        <v>2.7913362375747299</v>
      </c>
      <c r="U9" s="3">
        <v>2.9288117651682701</v>
      </c>
      <c r="V9" s="3" t="e">
        <v>#N/A</v>
      </c>
    </row>
    <row r="10" spans="1:22" x14ac:dyDescent="0.35">
      <c r="A10" s="2">
        <v>41971</v>
      </c>
      <c r="B10" s="3" t="e">
        <v>#N/A</v>
      </c>
      <c r="C10" s="3">
        <v>3.0302303828005299</v>
      </c>
      <c r="D10" s="3">
        <v>2.47804550349136</v>
      </c>
      <c r="E10" s="3">
        <v>2.16207167570037</v>
      </c>
      <c r="F10" s="3">
        <v>3.95118424581936</v>
      </c>
      <c r="G10" s="3">
        <v>2.1765901304452502</v>
      </c>
      <c r="H10" s="3">
        <v>3.20371677768658</v>
      </c>
      <c r="I10" s="3">
        <v>3.38023990755614</v>
      </c>
      <c r="J10" s="3" t="e">
        <v>#N/A</v>
      </c>
      <c r="K10" s="3">
        <v>1.3803435614420001</v>
      </c>
      <c r="L10" s="3">
        <v>3.7057959998141801</v>
      </c>
      <c r="M10" s="3">
        <v>3.3275772876985599</v>
      </c>
      <c r="N10" s="3">
        <v>2.6069717032848301</v>
      </c>
      <c r="O10" s="3">
        <v>1.50702225810179</v>
      </c>
      <c r="P10" s="3">
        <v>3.5524168045753099</v>
      </c>
      <c r="Q10" s="3">
        <v>3.9901612951945502</v>
      </c>
      <c r="R10" s="3">
        <v>3.3116959549806499</v>
      </c>
      <c r="S10" s="3">
        <v>2.7425827205296298</v>
      </c>
      <c r="T10" s="3">
        <v>2.9423303661157099</v>
      </c>
      <c r="U10" s="3">
        <v>3.1689243374850302</v>
      </c>
      <c r="V10" s="3" t="e">
        <v>#N/A</v>
      </c>
    </row>
    <row r="11" spans="1:22" x14ac:dyDescent="0.35">
      <c r="A11" s="2">
        <v>41999</v>
      </c>
      <c r="B11" s="3" t="e">
        <v>#N/A</v>
      </c>
      <c r="C11" s="3">
        <v>3.1965410875789302</v>
      </c>
      <c r="D11" s="3">
        <v>2.4742764363023699</v>
      </c>
      <c r="E11" s="3">
        <v>2.1701475385468099</v>
      </c>
      <c r="F11" s="3">
        <v>4.0314237668824102</v>
      </c>
      <c r="G11" s="3">
        <v>2.1547168659192399</v>
      </c>
      <c r="H11" s="3">
        <v>3.2931231630451299</v>
      </c>
      <c r="I11" s="3">
        <v>3.40802718796348</v>
      </c>
      <c r="J11" s="3" t="e">
        <v>#N/A</v>
      </c>
      <c r="K11" s="3">
        <v>1.39965471639886</v>
      </c>
      <c r="L11" s="3">
        <v>4.1173441764330301</v>
      </c>
      <c r="M11" s="3">
        <v>3.3647212469226702</v>
      </c>
      <c r="N11" s="3">
        <v>2.9696423739420199</v>
      </c>
      <c r="O11" s="3">
        <v>1.6021798509401799</v>
      </c>
      <c r="P11" s="3">
        <v>3.47328002130685</v>
      </c>
      <c r="Q11" s="3">
        <v>4.4351867430344596</v>
      </c>
      <c r="R11" s="3">
        <v>3.4927036127388602</v>
      </c>
      <c r="S11" s="3">
        <v>2.7228660217630098</v>
      </c>
      <c r="T11" s="3">
        <v>3.3620059223472398</v>
      </c>
      <c r="U11" s="3">
        <v>3.3870955408848098</v>
      </c>
      <c r="V11" s="3" t="e">
        <v>#N/A</v>
      </c>
    </row>
    <row r="12" spans="1:22" x14ac:dyDescent="0.35">
      <c r="A12" s="2">
        <v>42032</v>
      </c>
      <c r="B12" s="3" t="e">
        <v>#N/A</v>
      </c>
      <c r="C12" s="3">
        <v>3.1727119557446</v>
      </c>
      <c r="D12" s="3">
        <v>2.45074650292083</v>
      </c>
      <c r="E12" s="3">
        <v>2.0561369331776298</v>
      </c>
      <c r="F12" s="3">
        <v>3.9564967515714802</v>
      </c>
      <c r="G12" s="3">
        <v>2.27856446212592</v>
      </c>
      <c r="H12" s="3">
        <v>3.2449618751933702</v>
      </c>
      <c r="I12" s="3">
        <v>3.3931474423741399</v>
      </c>
      <c r="J12" s="3" t="e">
        <v>#N/A</v>
      </c>
      <c r="K12" s="3">
        <v>1.58093211722603</v>
      </c>
      <c r="L12" s="3">
        <v>4.1770181573729799</v>
      </c>
      <c r="M12" s="3">
        <v>3.1412021141209299</v>
      </c>
      <c r="N12" s="3">
        <v>3.71863389797105</v>
      </c>
      <c r="O12" s="3">
        <v>1.4799872698983401</v>
      </c>
      <c r="P12" s="3">
        <v>3.12851255061531</v>
      </c>
      <c r="Q12" s="3">
        <v>4.3418810277283901</v>
      </c>
      <c r="R12" s="3">
        <v>3.23042965393658</v>
      </c>
      <c r="S12" s="3">
        <v>2.70122675683985</v>
      </c>
      <c r="T12" s="3">
        <v>3.5064250346879802</v>
      </c>
      <c r="U12" s="3">
        <v>3.0151874630756001</v>
      </c>
      <c r="V12" s="3" t="e">
        <v>#N/A</v>
      </c>
    </row>
    <row r="13" spans="1:22" x14ac:dyDescent="0.35">
      <c r="A13" s="2">
        <v>42062</v>
      </c>
      <c r="B13" s="3" t="e">
        <v>#N/A</v>
      </c>
      <c r="C13" s="3">
        <v>3.1499414250562601</v>
      </c>
      <c r="D13" s="3">
        <v>2.3066070244468602</v>
      </c>
      <c r="E13" s="3">
        <v>1.9518381399085201</v>
      </c>
      <c r="F13" s="3">
        <v>3.7163928224079199</v>
      </c>
      <c r="G13" s="3">
        <v>2.21424926964644</v>
      </c>
      <c r="H13" s="3">
        <v>3.1414098390630598</v>
      </c>
      <c r="I13" s="3">
        <v>3.3870387423657902</v>
      </c>
      <c r="J13" s="3" t="e">
        <v>#N/A</v>
      </c>
      <c r="K13" s="3">
        <v>1.5778299601310799</v>
      </c>
      <c r="L13" s="3">
        <v>3.9264727804522299</v>
      </c>
      <c r="M13" s="3">
        <v>3.05476411882601</v>
      </c>
      <c r="N13" s="3">
        <v>3.1509640661444802</v>
      </c>
      <c r="O13" s="3">
        <v>1.4725416962508899</v>
      </c>
      <c r="P13" s="3">
        <v>3.0709669240933701</v>
      </c>
      <c r="Q13" s="3">
        <v>4.1270156603939103</v>
      </c>
      <c r="R13" s="3">
        <v>3.2201329183309801</v>
      </c>
      <c r="S13" s="3">
        <v>2.8977381229148298</v>
      </c>
      <c r="T13" s="3">
        <v>3.4113436124989902</v>
      </c>
      <c r="U13" s="3">
        <v>3.0232924872752598</v>
      </c>
      <c r="V13" s="3" t="e">
        <v>#N/A</v>
      </c>
    </row>
    <row r="14" spans="1:22" x14ac:dyDescent="0.35">
      <c r="A14" s="2">
        <v>42090</v>
      </c>
      <c r="B14" s="3" t="e">
        <v>#N/A</v>
      </c>
      <c r="C14" s="3">
        <v>3.29356410496885</v>
      </c>
      <c r="D14" s="3">
        <v>2.3366298495155</v>
      </c>
      <c r="E14" s="3">
        <v>1.90279378349078</v>
      </c>
      <c r="F14" s="3">
        <v>3.7204752796034799</v>
      </c>
      <c r="G14" s="3">
        <v>2.3760778323801901</v>
      </c>
      <c r="H14" s="3">
        <v>3.18727514725567</v>
      </c>
      <c r="I14" s="3">
        <v>3.5615868947978</v>
      </c>
      <c r="J14" s="3" t="e">
        <v>#N/A</v>
      </c>
      <c r="K14" s="3">
        <v>1.5518225144048801</v>
      </c>
      <c r="L14" s="3">
        <v>3.9321499925357499</v>
      </c>
      <c r="M14" s="3">
        <v>3.08655938444547</v>
      </c>
      <c r="N14" s="3">
        <v>3.4777035149015698</v>
      </c>
      <c r="O14" s="3">
        <v>1.5638916047907201</v>
      </c>
      <c r="P14" s="3">
        <v>3.0532221779228901</v>
      </c>
      <c r="Q14" s="3">
        <v>4.5950040713652598</v>
      </c>
      <c r="R14" s="3">
        <v>3.4623458560029001</v>
      </c>
      <c r="S14" s="3">
        <v>3.0375914510050599</v>
      </c>
      <c r="T14" s="3">
        <v>3.7518101011891298</v>
      </c>
      <c r="U14" s="3">
        <v>2.9763409568932802</v>
      </c>
      <c r="V14" s="3" t="e">
        <v>#N/A</v>
      </c>
    </row>
    <row r="15" spans="1:22" x14ac:dyDescent="0.35">
      <c r="A15" s="2">
        <v>42122</v>
      </c>
      <c r="B15" s="3" t="e">
        <v>#N/A</v>
      </c>
      <c r="C15" s="3">
        <v>3.1771756500850898</v>
      </c>
      <c r="D15" s="3">
        <v>2.3980357753955701</v>
      </c>
      <c r="E15" s="3">
        <v>1.9059019837736</v>
      </c>
      <c r="F15" s="3">
        <v>3.27014250172124</v>
      </c>
      <c r="G15" s="3">
        <v>2.0065916287473802</v>
      </c>
      <c r="H15" s="3">
        <v>3.0872708237848001</v>
      </c>
      <c r="I15" s="3">
        <v>3.4318030508645401</v>
      </c>
      <c r="J15" s="3" t="e">
        <v>#N/A</v>
      </c>
      <c r="K15" s="3">
        <v>1.5097232928689099</v>
      </c>
      <c r="L15" s="3">
        <v>3.6189921166561598</v>
      </c>
      <c r="M15" s="3">
        <v>2.9176547989286101</v>
      </c>
      <c r="N15" s="3">
        <v>3.33977213461643</v>
      </c>
      <c r="O15" s="3">
        <v>1.669392159824</v>
      </c>
      <c r="P15" s="3">
        <v>2.4702140988141399</v>
      </c>
      <c r="Q15" s="3">
        <v>4.4955803623328903</v>
      </c>
      <c r="R15" s="3">
        <v>3.41227397712266</v>
      </c>
      <c r="S15" s="3">
        <v>2.8154571220198701</v>
      </c>
      <c r="T15" s="3">
        <v>3.0873374118832402</v>
      </c>
      <c r="U15" s="3">
        <v>2.9379284255586899</v>
      </c>
      <c r="V15" s="3" t="e">
        <v>#N/A</v>
      </c>
    </row>
    <row r="16" spans="1:22" x14ac:dyDescent="0.35">
      <c r="A16" s="2">
        <v>42152</v>
      </c>
      <c r="B16" s="3" t="e">
        <v>#N/A</v>
      </c>
      <c r="C16" s="3">
        <v>3.3215002678699399</v>
      </c>
      <c r="D16" s="3">
        <v>2.3600256090751</v>
      </c>
      <c r="E16" s="3">
        <v>2.0243698094287201</v>
      </c>
      <c r="F16" s="3">
        <v>3.43569575180641</v>
      </c>
      <c r="G16" s="3">
        <v>1.87848120093897</v>
      </c>
      <c r="H16" s="3">
        <v>3.2189110016784501</v>
      </c>
      <c r="I16" s="3">
        <v>3.6901841231132599</v>
      </c>
      <c r="J16" s="3" t="e">
        <v>#N/A</v>
      </c>
      <c r="K16" s="3">
        <v>1.5923724559989301</v>
      </c>
      <c r="L16" s="3">
        <v>3.78971513256454</v>
      </c>
      <c r="M16" s="3">
        <v>3.1957922946307402</v>
      </c>
      <c r="N16" s="3">
        <v>3.2487874617699402</v>
      </c>
      <c r="O16" s="3">
        <v>1.6533750151100699</v>
      </c>
      <c r="P16" s="3">
        <v>2.6237222335483001</v>
      </c>
      <c r="Q16" s="3">
        <v>4.7003554276513801</v>
      </c>
      <c r="R16" s="3">
        <v>3.4534083170198802</v>
      </c>
      <c r="S16" s="3">
        <v>2.9116637503332901</v>
      </c>
      <c r="T16" s="3">
        <v>3.3422836858912701</v>
      </c>
      <c r="U16" s="3">
        <v>2.8723521948217399</v>
      </c>
      <c r="V16" s="3" t="e">
        <v>#N/A</v>
      </c>
    </row>
    <row r="17" spans="1:22" x14ac:dyDescent="0.35">
      <c r="A17" s="2">
        <v>42181</v>
      </c>
      <c r="B17" s="3" t="e">
        <v>#N/A</v>
      </c>
      <c r="C17" s="3">
        <v>3.47519138838509</v>
      </c>
      <c r="D17" s="3">
        <v>2.4581091028121498</v>
      </c>
      <c r="E17" s="3">
        <v>1.9674913540599299</v>
      </c>
      <c r="F17" s="3">
        <v>3.5994003007566202</v>
      </c>
      <c r="G17" s="3">
        <v>1.98545435168338</v>
      </c>
      <c r="H17" s="3">
        <v>3.29648225012019</v>
      </c>
      <c r="I17" s="3">
        <v>3.7954569571971799</v>
      </c>
      <c r="J17" s="3" t="e">
        <v>#N/A</v>
      </c>
      <c r="K17" s="3">
        <v>1.6459685054177799</v>
      </c>
      <c r="L17" s="3">
        <v>3.8682569417232502</v>
      </c>
      <c r="M17" s="3">
        <v>3.16336875427058</v>
      </c>
      <c r="N17" s="3">
        <v>3.4720063504372698</v>
      </c>
      <c r="O17" s="3">
        <v>1.6507508226774801</v>
      </c>
      <c r="P17" s="3">
        <v>2.7929838018527602</v>
      </c>
      <c r="Q17" s="3">
        <v>4.6360632106969204</v>
      </c>
      <c r="R17" s="3">
        <v>3.41796629526316</v>
      </c>
      <c r="S17" s="3">
        <v>2.9925691729772099</v>
      </c>
      <c r="T17" s="3">
        <v>3.4613327639418299</v>
      </c>
      <c r="U17" s="3">
        <v>2.7876904757797498</v>
      </c>
      <c r="V17" s="3" t="e">
        <v>#N/A</v>
      </c>
    </row>
    <row r="18" spans="1:22" x14ac:dyDescent="0.35">
      <c r="A18" s="2">
        <v>42213</v>
      </c>
      <c r="B18" s="3" t="e">
        <v>#N/A</v>
      </c>
      <c r="C18" s="3">
        <v>3.6517945587248</v>
      </c>
      <c r="D18" s="3">
        <v>2.5926522123039599</v>
      </c>
      <c r="E18" s="3">
        <v>1.9300318451649601</v>
      </c>
      <c r="F18" s="3">
        <v>3.7493110607055602</v>
      </c>
      <c r="G18" s="3">
        <v>2.0983659255308198</v>
      </c>
      <c r="H18" s="3">
        <v>3.31981229703432</v>
      </c>
      <c r="I18" s="3">
        <v>4.2222119427967799</v>
      </c>
      <c r="J18" s="3" t="e">
        <v>#N/A</v>
      </c>
      <c r="K18" s="3">
        <v>1.74425522690696</v>
      </c>
      <c r="L18" s="3">
        <v>4.0730106460155202</v>
      </c>
      <c r="M18" s="3">
        <v>3.3066082434883302</v>
      </c>
      <c r="N18" s="3">
        <v>3.3780414040540601</v>
      </c>
      <c r="O18" s="3">
        <v>1.5776236767532601</v>
      </c>
      <c r="P18" s="3">
        <v>3.2396961868466101</v>
      </c>
      <c r="Q18" s="3">
        <v>4.7167410074844396</v>
      </c>
      <c r="R18" s="3">
        <v>3.6027830560488399</v>
      </c>
      <c r="S18" s="3">
        <v>3.1712780258398401</v>
      </c>
      <c r="T18" s="3">
        <v>3.4868720395746302</v>
      </c>
      <c r="U18" s="3">
        <v>4.0821337496398602</v>
      </c>
      <c r="V18" s="3" t="e">
        <v>#N/A</v>
      </c>
    </row>
    <row r="19" spans="1:22" x14ac:dyDescent="0.35">
      <c r="A19" s="2">
        <v>42244</v>
      </c>
      <c r="B19" s="3" t="e">
        <v>#N/A</v>
      </c>
      <c r="C19" s="3">
        <v>3.5879386793563399</v>
      </c>
      <c r="D19" s="3">
        <v>2.7003370379422198</v>
      </c>
      <c r="E19" s="3">
        <v>2.0344938918736801</v>
      </c>
      <c r="F19" s="3">
        <v>3.7414937835184601</v>
      </c>
      <c r="G19" s="3">
        <v>2.3381939252383899</v>
      </c>
      <c r="H19" s="3">
        <v>3.4703175952330101</v>
      </c>
      <c r="I19" s="3">
        <v>4.4034168487855503</v>
      </c>
      <c r="J19" s="3" t="e">
        <v>#N/A</v>
      </c>
      <c r="K19" s="3">
        <v>1.8585347293652701</v>
      </c>
      <c r="L19" s="3">
        <v>4.2507404433705496</v>
      </c>
      <c r="M19" s="3">
        <v>3.3413006723726602</v>
      </c>
      <c r="N19" s="3">
        <v>3.9936073482079499</v>
      </c>
      <c r="O19" s="3">
        <v>1.63715998610431</v>
      </c>
      <c r="P19" s="3">
        <v>3.5266856392477202</v>
      </c>
      <c r="Q19" s="3">
        <v>4.9909028153335999</v>
      </c>
      <c r="R19" s="3">
        <v>3.6947807912843098</v>
      </c>
      <c r="S19" s="3">
        <v>3.3286135559301502</v>
      </c>
      <c r="T19" s="3">
        <v>4.0363570135582396</v>
      </c>
      <c r="U19" s="3">
        <v>3.9780832631038301</v>
      </c>
      <c r="V19" s="3" t="e">
        <v>#N/A</v>
      </c>
    </row>
    <row r="20" spans="1:22" x14ac:dyDescent="0.35">
      <c r="A20" s="2">
        <v>42275</v>
      </c>
      <c r="B20" s="3" t="e">
        <v>#N/A</v>
      </c>
      <c r="C20" s="3">
        <v>3.8145255818964801</v>
      </c>
      <c r="D20" s="3">
        <v>2.99578344444719</v>
      </c>
      <c r="E20" s="3">
        <v>2.1197259363558301</v>
      </c>
      <c r="F20" s="3">
        <v>3.79024864067304</v>
      </c>
      <c r="G20" s="3">
        <v>2.62571105879403</v>
      </c>
      <c r="H20" s="3">
        <v>3.4460416317204099</v>
      </c>
      <c r="I20" s="3">
        <v>4.4078660890523604</v>
      </c>
      <c r="J20" s="3" t="e">
        <v>#N/A</v>
      </c>
      <c r="K20" s="3">
        <v>1.85143898500603</v>
      </c>
      <c r="L20" s="3">
        <v>4.4046988247102901</v>
      </c>
      <c r="M20" s="3">
        <v>3.5200155188217499</v>
      </c>
      <c r="N20" s="3">
        <v>3.32477880444518</v>
      </c>
      <c r="O20" s="3">
        <v>1.7102943043310199</v>
      </c>
      <c r="P20" s="3">
        <v>3.50767457954248</v>
      </c>
      <c r="Q20" s="3">
        <v>4.9342923864093304</v>
      </c>
      <c r="R20" s="3">
        <v>3.7408282040888299</v>
      </c>
      <c r="S20" s="3">
        <v>3.4749432603510302</v>
      </c>
      <c r="T20" s="3">
        <v>4.0864128095820202</v>
      </c>
      <c r="U20" s="3">
        <v>3.35722712649144</v>
      </c>
      <c r="V20" s="3" t="e">
        <v>#N/A</v>
      </c>
    </row>
    <row r="21" spans="1:22" x14ac:dyDescent="0.35">
      <c r="A21" s="2">
        <v>42305</v>
      </c>
      <c r="B21" s="3" t="e">
        <v>#N/A</v>
      </c>
      <c r="C21" s="3">
        <v>3.4160164718088799</v>
      </c>
      <c r="D21" s="3">
        <v>2.5240903856630998</v>
      </c>
      <c r="E21" s="3">
        <v>1.9324202149174801</v>
      </c>
      <c r="F21" s="3">
        <v>3.5927093129107099</v>
      </c>
      <c r="G21" s="3">
        <v>2.3607652380010999</v>
      </c>
      <c r="H21" s="3">
        <v>3.2615330112993601</v>
      </c>
      <c r="I21" s="3">
        <v>4.0813028719584903</v>
      </c>
      <c r="J21" s="3" t="e">
        <v>#N/A</v>
      </c>
      <c r="K21" s="3">
        <v>1.7194203709967999</v>
      </c>
      <c r="L21" s="3">
        <v>4.0401663045955098</v>
      </c>
      <c r="M21" s="3">
        <v>3.2017977143988001</v>
      </c>
      <c r="N21" s="3">
        <v>2.7288021654307402</v>
      </c>
      <c r="O21" s="3">
        <v>1.6578070777365601</v>
      </c>
      <c r="P21" s="3">
        <v>3.1920567811913401</v>
      </c>
      <c r="Q21" s="3">
        <v>4.8842295716850899</v>
      </c>
      <c r="R21" s="3">
        <v>3.65736575627942</v>
      </c>
      <c r="S21" s="3">
        <v>3.21643225030303</v>
      </c>
      <c r="T21" s="3">
        <v>4.1046155570587999</v>
      </c>
      <c r="U21" s="3">
        <v>3.2001844565534801</v>
      </c>
      <c r="V21" s="3">
        <v>4.6233833568011002</v>
      </c>
    </row>
    <row r="22" spans="1:22" x14ac:dyDescent="0.35">
      <c r="A22" s="2">
        <v>42335</v>
      </c>
      <c r="B22" s="3" t="e">
        <v>#N/A</v>
      </c>
      <c r="C22" s="3">
        <v>3.6821153169460299</v>
      </c>
      <c r="D22" s="3">
        <v>2.5038495176387801</v>
      </c>
      <c r="E22" s="3">
        <v>2.0304864158645901</v>
      </c>
      <c r="F22" s="3">
        <v>4.0001216076167703</v>
      </c>
      <c r="G22" s="3">
        <v>2.4112528987999799</v>
      </c>
      <c r="H22" s="3">
        <v>3.25858637632009</v>
      </c>
      <c r="I22" s="3">
        <v>4.1819034258891898</v>
      </c>
      <c r="J22" s="3" t="e">
        <v>#N/A</v>
      </c>
      <c r="K22" s="3">
        <v>1.84392580678127</v>
      </c>
      <c r="L22" s="3">
        <v>4.0380565981674597</v>
      </c>
      <c r="M22" s="3">
        <v>3.33596207246182</v>
      </c>
      <c r="N22" s="3">
        <v>3.1840730507641202</v>
      </c>
      <c r="O22" s="3">
        <v>1.72286599969192</v>
      </c>
      <c r="P22" s="3">
        <v>3.2877388424148202</v>
      </c>
      <c r="Q22" s="3">
        <v>5.4408762402680999</v>
      </c>
      <c r="R22" s="3">
        <v>3.7019772856765898</v>
      </c>
      <c r="S22" s="3">
        <v>3.4256663282459798</v>
      </c>
      <c r="T22" s="3">
        <v>4.2621402083209201</v>
      </c>
      <c r="U22" s="3">
        <v>2.7026488259172798</v>
      </c>
      <c r="V22" s="3">
        <v>4.60363249656635</v>
      </c>
    </row>
    <row r="23" spans="1:22" x14ac:dyDescent="0.35">
      <c r="A23" s="2">
        <v>42366</v>
      </c>
      <c r="B23" s="3" t="e">
        <v>#N/A</v>
      </c>
      <c r="C23" s="3">
        <v>3.8194725630352302</v>
      </c>
      <c r="D23" s="3">
        <v>2.5144809728267501</v>
      </c>
      <c r="E23" s="3">
        <v>1.9448488492914699</v>
      </c>
      <c r="F23" s="3">
        <v>4.0598347406876396</v>
      </c>
      <c r="G23" s="3">
        <v>2.7320161729397201</v>
      </c>
      <c r="H23" s="3">
        <v>3.2881750761431099</v>
      </c>
      <c r="I23" s="3">
        <v>4.1742107716717998</v>
      </c>
      <c r="J23" s="3" t="e">
        <v>#N/A</v>
      </c>
      <c r="K23" s="3">
        <v>1.97326297551356</v>
      </c>
      <c r="L23" s="3">
        <v>4.1048973430106201</v>
      </c>
      <c r="M23" s="3">
        <v>3.4122443805272802</v>
      </c>
      <c r="N23" s="3">
        <v>3.3164751308487501</v>
      </c>
      <c r="O23" s="3">
        <v>1.70971287730931</v>
      </c>
      <c r="P23" s="3">
        <v>3.2607529710954899</v>
      </c>
      <c r="Q23" s="3">
        <v>5.4802353321067496</v>
      </c>
      <c r="R23" s="3">
        <v>3.8713095250476401</v>
      </c>
      <c r="S23" s="3">
        <v>3.5024597214506201</v>
      </c>
      <c r="T23" s="3">
        <v>4.0978686575268499</v>
      </c>
      <c r="U23" s="3">
        <v>2.5971314005790198</v>
      </c>
      <c r="V23" s="3">
        <v>4.6498083031613104</v>
      </c>
    </row>
    <row r="24" spans="1:22" x14ac:dyDescent="0.35">
      <c r="A24" s="2">
        <v>42397</v>
      </c>
      <c r="B24" s="3" t="e">
        <v>#N/A</v>
      </c>
      <c r="C24" s="3">
        <v>3.8884175145889599</v>
      </c>
      <c r="D24" s="3">
        <v>2.49587022209503</v>
      </c>
      <c r="E24" s="3">
        <v>2.0851185145569602</v>
      </c>
      <c r="F24" s="3">
        <v>4.2593307831496396</v>
      </c>
      <c r="G24" s="3">
        <v>2.76312847619604</v>
      </c>
      <c r="H24" s="3">
        <v>3.3465280736245</v>
      </c>
      <c r="I24" s="3">
        <v>4.5376814859974397</v>
      </c>
      <c r="J24" s="3">
        <v>2.15715831017169</v>
      </c>
      <c r="K24" s="3">
        <v>1.9588151404282601</v>
      </c>
      <c r="L24" s="3">
        <v>4.8258154486449998</v>
      </c>
      <c r="M24" s="3">
        <v>3.6139686208975199</v>
      </c>
      <c r="N24" s="3">
        <v>2.49252464383243</v>
      </c>
      <c r="O24" s="3">
        <v>1.79318063055667</v>
      </c>
      <c r="P24" s="3">
        <v>3.2869587426471001</v>
      </c>
      <c r="Q24" s="3">
        <v>5.9051393483374897</v>
      </c>
      <c r="R24" s="3">
        <v>3.6922359226505801</v>
      </c>
      <c r="S24" s="3">
        <v>3.5449186919246798</v>
      </c>
      <c r="T24" s="3">
        <v>4.7136386709725597</v>
      </c>
      <c r="U24" s="3" t="e">
        <v>#N/A</v>
      </c>
      <c r="V24" s="3">
        <v>5.1928878250383503</v>
      </c>
    </row>
    <row r="25" spans="1:22" x14ac:dyDescent="0.35">
      <c r="A25" s="2">
        <v>42426</v>
      </c>
      <c r="B25" s="3" t="e">
        <v>#N/A</v>
      </c>
      <c r="C25" s="3">
        <v>3.6951993568037498</v>
      </c>
      <c r="D25" s="3">
        <v>2.43731097773798</v>
      </c>
      <c r="E25" s="3">
        <v>2.0019857424786802</v>
      </c>
      <c r="F25" s="3">
        <v>3.99304120706209</v>
      </c>
      <c r="G25" s="3">
        <v>2.35079716479596</v>
      </c>
      <c r="H25" s="3">
        <v>3.1522838824088599</v>
      </c>
      <c r="I25" s="3">
        <v>4.2561451640185197</v>
      </c>
      <c r="J25" s="3">
        <v>2.1236055647828098</v>
      </c>
      <c r="K25" s="3">
        <v>1.96178327382173</v>
      </c>
      <c r="L25" s="3">
        <v>4.2659304329034402</v>
      </c>
      <c r="M25" s="3">
        <v>3.52596030718425</v>
      </c>
      <c r="N25" s="3">
        <v>2.7567160998721398</v>
      </c>
      <c r="O25" s="3">
        <v>1.86302937421243</v>
      </c>
      <c r="P25" s="3">
        <v>3.25974255439003</v>
      </c>
      <c r="Q25" s="3">
        <v>5.0779509800363103</v>
      </c>
      <c r="R25" s="3">
        <v>3.5424923537138699</v>
      </c>
      <c r="S25" s="3">
        <v>3.4209715674962702</v>
      </c>
      <c r="T25" s="3">
        <v>4.4743618349737</v>
      </c>
      <c r="U25" s="3" t="e">
        <v>#N/A</v>
      </c>
      <c r="V25" s="3">
        <v>5.0558078182511199</v>
      </c>
    </row>
    <row r="26" spans="1:22" x14ac:dyDescent="0.35">
      <c r="A26" s="2">
        <v>42457</v>
      </c>
      <c r="B26" s="3" t="e">
        <v>#N/A</v>
      </c>
      <c r="C26" s="3">
        <v>3.44871423198884</v>
      </c>
      <c r="D26" s="3">
        <v>2.41200861001224</v>
      </c>
      <c r="E26" s="3">
        <v>1.7811833374560799</v>
      </c>
      <c r="F26" s="3">
        <v>3.6990254888715999</v>
      </c>
      <c r="G26" s="3">
        <v>2.1302984176438602</v>
      </c>
      <c r="H26" s="3">
        <v>3.0853122423394201</v>
      </c>
      <c r="I26" s="3">
        <v>4.1281452013540401</v>
      </c>
      <c r="J26" s="3">
        <v>2.0458756234254301</v>
      </c>
      <c r="K26" s="3">
        <v>1.91735583117729</v>
      </c>
      <c r="L26" s="3">
        <v>3.2305822417901799</v>
      </c>
      <c r="M26" s="3">
        <v>3.3087905338857202</v>
      </c>
      <c r="N26" s="3">
        <v>3.3691146849694298</v>
      </c>
      <c r="O26" s="3">
        <v>1.7544643016344299</v>
      </c>
      <c r="P26" s="3">
        <v>3.0080248517695898</v>
      </c>
      <c r="Q26" s="3">
        <v>4.3154084869273399</v>
      </c>
      <c r="R26" s="3">
        <v>3.3984050519749598</v>
      </c>
      <c r="S26" s="3">
        <v>3.1778992054563702</v>
      </c>
      <c r="T26" s="3">
        <v>4.0957981992474197</v>
      </c>
      <c r="U26" s="3">
        <v>3.0129551424921699</v>
      </c>
      <c r="V26" s="3">
        <v>4.6700283782145204</v>
      </c>
    </row>
    <row r="27" spans="1:22" x14ac:dyDescent="0.35">
      <c r="A27" s="2">
        <v>42488</v>
      </c>
      <c r="B27" s="3" t="e">
        <v>#N/A</v>
      </c>
      <c r="C27" s="3">
        <v>3.2773130579100598</v>
      </c>
      <c r="D27" s="3">
        <v>2.4089005269739698</v>
      </c>
      <c r="E27" s="3">
        <v>1.83170278569901</v>
      </c>
      <c r="F27" s="3">
        <v>3.7041075064912099</v>
      </c>
      <c r="G27" s="3">
        <v>1.6690750340377101</v>
      </c>
      <c r="H27" s="3">
        <v>3.1332333537722001</v>
      </c>
      <c r="I27" s="3">
        <v>4.3805771888900296</v>
      </c>
      <c r="J27" s="3">
        <v>2.04775147082908</v>
      </c>
      <c r="K27" s="3">
        <v>1.9363867639788199</v>
      </c>
      <c r="L27" s="3">
        <v>3.0851955105363098</v>
      </c>
      <c r="M27" s="3">
        <v>3.2097808914444901</v>
      </c>
      <c r="N27" s="3">
        <v>3.03854151309111</v>
      </c>
      <c r="O27" s="3">
        <v>1.6984209927171201</v>
      </c>
      <c r="P27" s="3">
        <v>2.8722940459058699</v>
      </c>
      <c r="Q27" s="3">
        <v>4.3078623220591101</v>
      </c>
      <c r="R27" s="3">
        <v>3.3808404311296201</v>
      </c>
      <c r="S27" s="3">
        <v>3.1857090040534</v>
      </c>
      <c r="T27" s="3">
        <v>4.0396061254910096</v>
      </c>
      <c r="U27" s="3">
        <v>3.1130563440466901</v>
      </c>
      <c r="V27" s="3">
        <v>3.9912091639948599</v>
      </c>
    </row>
    <row r="28" spans="1:22" x14ac:dyDescent="0.35">
      <c r="A28" s="2">
        <v>42517</v>
      </c>
      <c r="B28" s="3" t="e">
        <v>#N/A</v>
      </c>
      <c r="C28" s="3">
        <v>3.28928207274146</v>
      </c>
      <c r="D28" s="3">
        <v>2.39849750809933</v>
      </c>
      <c r="E28" s="3">
        <v>1.75955387782716</v>
      </c>
      <c r="F28" s="3">
        <v>3.7996407932637801</v>
      </c>
      <c r="G28" s="3">
        <v>1.8767173742699801</v>
      </c>
      <c r="H28" s="3">
        <v>3.1513682245774901</v>
      </c>
      <c r="I28" s="3">
        <v>4.3403183150975098</v>
      </c>
      <c r="J28" s="3">
        <v>2.0582402945295399</v>
      </c>
      <c r="K28" s="3">
        <v>1.98983198724096</v>
      </c>
      <c r="L28" s="3">
        <v>3.4730932282770999</v>
      </c>
      <c r="M28" s="3">
        <v>3.2558053545639898</v>
      </c>
      <c r="N28" s="3">
        <v>2.3715767338081801</v>
      </c>
      <c r="O28" s="3">
        <v>1.6595505740685199</v>
      </c>
      <c r="P28" s="3">
        <v>2.9484230845020498</v>
      </c>
      <c r="Q28" s="3">
        <v>4.3448207248952002</v>
      </c>
      <c r="R28" s="3">
        <v>3.35749409262923</v>
      </c>
      <c r="S28" s="3">
        <v>3.48074174829368</v>
      </c>
      <c r="T28" s="3">
        <v>3.97954748559299</v>
      </c>
      <c r="U28" s="3">
        <v>3.30399927287977</v>
      </c>
      <c r="V28" s="3">
        <v>4.2023276466280599</v>
      </c>
    </row>
    <row r="29" spans="1:22" x14ac:dyDescent="0.35">
      <c r="A29" s="2">
        <v>42549</v>
      </c>
      <c r="B29" s="3" t="e">
        <v>#N/A</v>
      </c>
      <c r="C29" s="3">
        <v>3.1826251491350002</v>
      </c>
      <c r="D29" s="3">
        <v>2.3464208072080801</v>
      </c>
      <c r="E29" s="3">
        <v>1.6801508605309801</v>
      </c>
      <c r="F29" s="3">
        <v>3.9058131101530802</v>
      </c>
      <c r="G29" s="3">
        <v>1.81015992858571</v>
      </c>
      <c r="H29" s="3">
        <v>3.0862612683657802</v>
      </c>
      <c r="I29" s="3">
        <v>4.2717494912441998</v>
      </c>
      <c r="J29" s="3">
        <v>2.1745681010311699</v>
      </c>
      <c r="K29" s="3">
        <v>2.0026630967977801</v>
      </c>
      <c r="L29" s="3">
        <v>3.4195712908125602</v>
      </c>
      <c r="M29" s="3">
        <v>3.2445325778310399</v>
      </c>
      <c r="N29" s="3">
        <v>2.9931324891970399</v>
      </c>
      <c r="O29" s="3">
        <v>1.62444086415124</v>
      </c>
      <c r="P29" s="3">
        <v>2.6613805744525298</v>
      </c>
      <c r="Q29" s="3">
        <v>4.2618844700329497</v>
      </c>
      <c r="R29" s="3">
        <v>3.30274957299723</v>
      </c>
      <c r="S29" s="3">
        <v>3.5849874265300099</v>
      </c>
      <c r="T29" s="3">
        <v>3.9660663959907199</v>
      </c>
      <c r="U29" s="3">
        <v>3.3210858579147899</v>
      </c>
      <c r="V29" s="3">
        <v>4.2895158796791604</v>
      </c>
    </row>
    <row r="30" spans="1:22" x14ac:dyDescent="0.35">
      <c r="A30" s="2">
        <v>42579</v>
      </c>
      <c r="B30" s="3">
        <v>2.2465438270664801</v>
      </c>
      <c r="C30" s="3">
        <v>2.8667426138365699</v>
      </c>
      <c r="D30" s="3">
        <v>2.15585488184142</v>
      </c>
      <c r="E30" s="3">
        <v>1.6365484670088899</v>
      </c>
      <c r="F30" s="3">
        <v>3.5971367110439001</v>
      </c>
      <c r="G30" s="3">
        <v>1.6172264271354</v>
      </c>
      <c r="H30" s="3">
        <v>3.0178910962835701</v>
      </c>
      <c r="I30" s="3">
        <v>4.0218334464785901</v>
      </c>
      <c r="J30" s="3">
        <v>2.08569633849645</v>
      </c>
      <c r="K30" s="3">
        <v>1.9184438986005199</v>
      </c>
      <c r="L30" s="3">
        <v>2.9622763641125198</v>
      </c>
      <c r="M30" s="3">
        <v>2.9530034358816</v>
      </c>
      <c r="N30" s="3">
        <v>2.9867634647752199</v>
      </c>
      <c r="O30" s="3">
        <v>1.5230187623084399</v>
      </c>
      <c r="P30" s="3">
        <v>2.4538557654925301</v>
      </c>
      <c r="Q30" s="3">
        <v>4.0168988108292396</v>
      </c>
      <c r="R30" s="3">
        <v>3.12942694845326</v>
      </c>
      <c r="S30" s="3">
        <v>3.6883896804370599</v>
      </c>
      <c r="T30" s="3">
        <v>3.7953013486088101</v>
      </c>
      <c r="U30" s="3">
        <v>3.1529202862220398</v>
      </c>
      <c r="V30" s="3">
        <v>4.3976513252335998</v>
      </c>
    </row>
    <row r="31" spans="1:22" x14ac:dyDescent="0.35">
      <c r="A31" s="2">
        <v>42608</v>
      </c>
      <c r="B31" s="3">
        <v>2.2293042312440501</v>
      </c>
      <c r="C31" s="3">
        <v>2.9054775238716299</v>
      </c>
      <c r="D31" s="3">
        <v>2.1475089377887602</v>
      </c>
      <c r="E31" s="3">
        <v>1.62859387217221</v>
      </c>
      <c r="F31" s="3">
        <v>3.5569291038857198</v>
      </c>
      <c r="G31" s="3">
        <v>1.5056514038384201</v>
      </c>
      <c r="H31" s="3">
        <v>2.9548207922718599</v>
      </c>
      <c r="I31" s="3">
        <v>4.0377044063985403</v>
      </c>
      <c r="J31" s="3">
        <v>2.06880427211388</v>
      </c>
      <c r="K31" s="3">
        <v>1.88859384308946</v>
      </c>
      <c r="L31" s="3">
        <v>3.1582176236160202</v>
      </c>
      <c r="M31" s="3">
        <v>2.9921522519783998</v>
      </c>
      <c r="N31" s="3">
        <v>3.0272886556205498</v>
      </c>
      <c r="O31" s="3">
        <v>1.5556792315452701</v>
      </c>
      <c r="P31" s="3">
        <v>2.3380116199012799</v>
      </c>
      <c r="Q31" s="3">
        <v>3.6180267023593702</v>
      </c>
      <c r="R31" s="3">
        <v>3.1300393408353901</v>
      </c>
      <c r="S31" s="3">
        <v>3.51889890736097</v>
      </c>
      <c r="T31" s="3">
        <v>3.7495489262142998</v>
      </c>
      <c r="U31" s="3">
        <v>3.2494195038956599</v>
      </c>
      <c r="V31" s="3">
        <v>4.7578595877342202</v>
      </c>
    </row>
    <row r="32" spans="1:22" x14ac:dyDescent="0.35">
      <c r="A32" s="2">
        <v>42641</v>
      </c>
      <c r="B32" s="3">
        <v>2.2997450399913801</v>
      </c>
      <c r="C32" s="3">
        <v>3.0515654668822001</v>
      </c>
      <c r="D32" s="3">
        <v>2.16793229098004</v>
      </c>
      <c r="E32" s="3">
        <v>1.6743586154032399</v>
      </c>
      <c r="F32" s="3">
        <v>3.6496192857726899</v>
      </c>
      <c r="G32" s="3">
        <v>1.5409863039094001</v>
      </c>
      <c r="H32" s="3">
        <v>2.96045592127984</v>
      </c>
      <c r="I32" s="3">
        <v>4.0269147147086999</v>
      </c>
      <c r="J32" s="3">
        <v>2.0508542350181198</v>
      </c>
      <c r="K32" s="3">
        <v>1.86852473225289</v>
      </c>
      <c r="L32" s="3">
        <v>3.1008982086977901</v>
      </c>
      <c r="M32" s="3">
        <v>3.15137050079298</v>
      </c>
      <c r="N32" s="3">
        <v>3.2445177162835002</v>
      </c>
      <c r="O32" s="3">
        <v>1.5262874555080499</v>
      </c>
      <c r="P32" s="3">
        <v>2.240033949816</v>
      </c>
      <c r="Q32" s="3">
        <v>3.90778566844092</v>
      </c>
      <c r="R32" s="3">
        <v>3.2923201747104698</v>
      </c>
      <c r="S32" s="3">
        <v>3.6208962555056399</v>
      </c>
      <c r="T32" s="3">
        <v>3.6629280726122602</v>
      </c>
      <c r="U32" s="3">
        <v>2.6596135784164598</v>
      </c>
      <c r="V32" s="3">
        <v>5.0375486516788701</v>
      </c>
    </row>
    <row r="33" spans="1:22" x14ac:dyDescent="0.35">
      <c r="A33" s="2">
        <v>42671</v>
      </c>
      <c r="B33" s="3">
        <v>2.27681512483576</v>
      </c>
      <c r="C33" s="3">
        <v>2.64914297574032</v>
      </c>
      <c r="D33" s="3">
        <v>2.2303469686192101</v>
      </c>
      <c r="E33" s="3">
        <v>1.66383412379653</v>
      </c>
      <c r="F33" s="3">
        <v>3.2789872286998598</v>
      </c>
      <c r="G33" s="3">
        <v>1.6918483577188601</v>
      </c>
      <c r="H33" s="3">
        <v>2.9423606162438598</v>
      </c>
      <c r="I33" s="3">
        <v>3.9857508899521998</v>
      </c>
      <c r="J33" s="3">
        <v>2.0909625678793802</v>
      </c>
      <c r="K33" s="3">
        <v>1.93870665812093</v>
      </c>
      <c r="L33" s="3">
        <v>2.84498954408692</v>
      </c>
      <c r="M33" s="3">
        <v>3.2514102127735698</v>
      </c>
      <c r="N33" s="3">
        <v>3.0155835141997902</v>
      </c>
      <c r="O33" s="3">
        <v>1.5673649860514101</v>
      </c>
      <c r="P33" s="3">
        <v>2.3161038133924499</v>
      </c>
      <c r="Q33" s="3">
        <v>3.8931732957654899</v>
      </c>
      <c r="R33" s="3">
        <v>3.3012755871778201</v>
      </c>
      <c r="S33" s="3">
        <v>3.5840924360533699</v>
      </c>
      <c r="T33" s="3">
        <v>3.7473021153403701</v>
      </c>
      <c r="U33" s="3">
        <v>2.65824936580041</v>
      </c>
      <c r="V33" s="3">
        <v>4.7081802983621897</v>
      </c>
    </row>
    <row r="34" spans="1:22" x14ac:dyDescent="0.35">
      <c r="A34" s="2">
        <v>42702</v>
      </c>
      <c r="B34" s="3">
        <v>2.1637022465720301</v>
      </c>
      <c r="C34" s="3">
        <v>2.8809772878321298</v>
      </c>
      <c r="D34" s="3">
        <v>2.51696358758812</v>
      </c>
      <c r="E34" s="3">
        <v>1.7966364698446899</v>
      </c>
      <c r="F34" s="3">
        <v>3.2607736292546199</v>
      </c>
      <c r="G34" s="3">
        <v>2.07155526814087</v>
      </c>
      <c r="H34" s="3">
        <v>3.01330640614907</v>
      </c>
      <c r="I34" s="3">
        <v>4.1613173913324397</v>
      </c>
      <c r="J34" s="3">
        <v>2.28051135019235</v>
      </c>
      <c r="K34" s="3">
        <v>1.9966291366029301</v>
      </c>
      <c r="L34" s="3">
        <v>3.1167277487590099</v>
      </c>
      <c r="M34" s="3">
        <v>3.3342492315114201</v>
      </c>
      <c r="N34" s="3">
        <v>2.8708206441117001</v>
      </c>
      <c r="O34" s="3">
        <v>1.68308663779773</v>
      </c>
      <c r="P34" s="3">
        <v>2.2950240881908401</v>
      </c>
      <c r="Q34" s="3">
        <v>4.3188605446416304</v>
      </c>
      <c r="R34" s="3">
        <v>3.2827781077823901</v>
      </c>
      <c r="S34" s="3">
        <v>3.8184150182195999</v>
      </c>
      <c r="T34" s="3">
        <v>4.0678745265912699</v>
      </c>
      <c r="U34" s="3" t="e">
        <v>#N/A</v>
      </c>
      <c r="V34" s="3">
        <v>3.9612988799156601</v>
      </c>
    </row>
    <row r="35" spans="1:22" x14ac:dyDescent="0.35">
      <c r="A35" s="2">
        <v>42732</v>
      </c>
      <c r="B35" s="3">
        <v>2.3293531383692301</v>
      </c>
      <c r="C35" s="3">
        <v>2.9133076125790698</v>
      </c>
      <c r="D35" s="3">
        <v>2.5069715840901599</v>
      </c>
      <c r="E35" s="3">
        <v>1.7639924909382101</v>
      </c>
      <c r="F35" s="3">
        <v>3.1105574789253501</v>
      </c>
      <c r="G35" s="3">
        <v>2.2869938809688599</v>
      </c>
      <c r="H35" s="3">
        <v>3.0489087630801199</v>
      </c>
      <c r="I35" s="3">
        <v>4.2389266517569899</v>
      </c>
      <c r="J35" s="3">
        <v>2.3832470208992902</v>
      </c>
      <c r="K35" s="3">
        <v>1.96624210452112</v>
      </c>
      <c r="L35" s="3">
        <v>3.5408449557702601</v>
      </c>
      <c r="M35" s="3">
        <v>3.2393498849552498</v>
      </c>
      <c r="N35" s="3">
        <v>2.9019212158963499</v>
      </c>
      <c r="O35" s="3">
        <v>1.7252344629023</v>
      </c>
      <c r="P35" s="3">
        <v>2.4305053687859299</v>
      </c>
      <c r="Q35" s="3">
        <v>3.8844535453956901</v>
      </c>
      <c r="R35" s="3">
        <v>3.2311212693113101</v>
      </c>
      <c r="S35" s="3">
        <v>3.78434584576573</v>
      </c>
      <c r="T35" s="3">
        <v>4.1682019853362897</v>
      </c>
      <c r="U35" s="3">
        <v>2.8762522515580899</v>
      </c>
      <c r="V35" s="3">
        <v>3.7976640319089201</v>
      </c>
    </row>
    <row r="36" spans="1:22" x14ac:dyDescent="0.35">
      <c r="A36" s="2">
        <v>42762</v>
      </c>
      <c r="B36" s="3">
        <v>2.2817019243029901</v>
      </c>
      <c r="C36" s="3">
        <v>2.87805289097032</v>
      </c>
      <c r="D36" s="3">
        <v>2.4256288847629599</v>
      </c>
      <c r="E36" s="3">
        <v>1.6324007875473601</v>
      </c>
      <c r="F36" s="3">
        <v>2.7222843675925699</v>
      </c>
      <c r="G36" s="3">
        <v>2.07847713925231</v>
      </c>
      <c r="H36" s="3">
        <v>2.9854794018627899</v>
      </c>
      <c r="I36" s="3">
        <v>4.15630445535683</v>
      </c>
      <c r="J36" s="3">
        <v>2.3415069078561501</v>
      </c>
      <c r="K36" s="3">
        <v>1.9087945727161599</v>
      </c>
      <c r="L36" s="3">
        <v>3.3262268737837402</v>
      </c>
      <c r="M36" s="3">
        <v>3.1871205783587899</v>
      </c>
      <c r="N36" s="3">
        <v>2.9276457476168898</v>
      </c>
      <c r="O36" s="3">
        <v>1.61752947405768</v>
      </c>
      <c r="P36" s="3">
        <v>2.31047448131384</v>
      </c>
      <c r="Q36" s="3">
        <v>3.6031597135067699</v>
      </c>
      <c r="R36" s="3">
        <v>3.12600579210554</v>
      </c>
      <c r="S36" s="3">
        <v>3.6069424200846498</v>
      </c>
      <c r="T36" s="3">
        <v>4.11323143414171</v>
      </c>
      <c r="U36" s="3" t="e">
        <v>#N/A</v>
      </c>
      <c r="V36" s="3">
        <v>3.7288802909478398</v>
      </c>
    </row>
    <row r="37" spans="1:22" x14ac:dyDescent="0.35">
      <c r="A37" s="2">
        <v>42794</v>
      </c>
      <c r="B37" s="3">
        <v>2.2893703759003898</v>
      </c>
      <c r="C37" s="3">
        <v>2.7702287428952999</v>
      </c>
      <c r="D37" s="3">
        <v>2.4264719357620099</v>
      </c>
      <c r="E37" s="3">
        <v>1.65051538690643</v>
      </c>
      <c r="F37" s="3">
        <v>2.54208520508196</v>
      </c>
      <c r="G37" s="3">
        <v>2.05434598835605</v>
      </c>
      <c r="H37" s="3">
        <v>3.0120114740956199</v>
      </c>
      <c r="I37" s="3">
        <v>4.1142733034003598</v>
      </c>
      <c r="J37" s="3">
        <v>2.3839561193361298</v>
      </c>
      <c r="K37" s="3">
        <v>1.9312197612659501</v>
      </c>
      <c r="L37" s="3">
        <v>3.4133915492040399</v>
      </c>
      <c r="M37" s="3">
        <v>3.2228697872420402</v>
      </c>
      <c r="N37" s="3">
        <v>3.0257615939706799</v>
      </c>
      <c r="O37" s="3">
        <v>1.58709013129702</v>
      </c>
      <c r="P37" s="3">
        <v>2.26929355339756</v>
      </c>
      <c r="Q37" s="3">
        <v>3.7712306834745899</v>
      </c>
      <c r="R37" s="3">
        <v>3.1517236009144298</v>
      </c>
      <c r="S37" s="3">
        <v>3.5718739949977301</v>
      </c>
      <c r="T37" s="3">
        <v>4.0652206260252202</v>
      </c>
      <c r="U37" s="3">
        <v>3.5429177150751698</v>
      </c>
      <c r="V37" s="3">
        <v>3.80856706646941</v>
      </c>
    </row>
    <row r="38" spans="1:22" x14ac:dyDescent="0.35">
      <c r="A38" s="2">
        <v>42822</v>
      </c>
      <c r="B38" s="3">
        <v>2.3162017416732099</v>
      </c>
      <c r="C38" s="3">
        <v>2.4435393511972898</v>
      </c>
      <c r="D38" s="3">
        <v>2.42276135252146</v>
      </c>
      <c r="E38" s="3">
        <v>1.64597370079352</v>
      </c>
      <c r="F38" s="3">
        <v>2.5253071558626199</v>
      </c>
      <c r="G38" s="3">
        <v>2.2029894211397201</v>
      </c>
      <c r="H38" s="3">
        <v>2.9462242359386401</v>
      </c>
      <c r="I38" s="3">
        <v>4.10299306371902</v>
      </c>
      <c r="J38" s="3">
        <v>2.3443131913952202</v>
      </c>
      <c r="K38" s="3">
        <v>1.8935082304545301</v>
      </c>
      <c r="L38" s="3">
        <v>3.6185259440219002</v>
      </c>
      <c r="M38" s="3">
        <v>3.1563930299966199</v>
      </c>
      <c r="N38" s="3">
        <v>2.9168665089114398</v>
      </c>
      <c r="O38" s="3">
        <v>1.5625500912188199</v>
      </c>
      <c r="P38" s="3">
        <v>2.2443256382051699</v>
      </c>
      <c r="Q38" s="3">
        <v>3.89762736727242</v>
      </c>
      <c r="R38" s="3">
        <v>3.1395362009239798</v>
      </c>
      <c r="S38" s="3">
        <v>3.5594937665510198</v>
      </c>
      <c r="T38" s="3">
        <v>4.2017405994631503</v>
      </c>
      <c r="U38" s="3">
        <v>2.6581061747425099</v>
      </c>
      <c r="V38" s="3">
        <v>4.0438783021465703</v>
      </c>
    </row>
    <row r="39" spans="1:22" x14ac:dyDescent="0.35">
      <c r="A39" s="2">
        <v>42853</v>
      </c>
      <c r="B39" s="3">
        <v>2.2718558145552201</v>
      </c>
      <c r="C39" s="3">
        <v>2.5302461702589398</v>
      </c>
      <c r="D39" s="3">
        <v>2.4180635539739801</v>
      </c>
      <c r="E39" s="3">
        <v>1.5853559661104399</v>
      </c>
      <c r="F39" s="3">
        <v>2.4054618794704101</v>
      </c>
      <c r="G39" s="3">
        <v>2.0138945346722998</v>
      </c>
      <c r="H39" s="3">
        <v>2.9493386885245201</v>
      </c>
      <c r="I39" s="3">
        <v>4.0902816492297003</v>
      </c>
      <c r="J39" s="3">
        <v>2.3850801604176399</v>
      </c>
      <c r="K39" s="3">
        <v>1.90807625207123</v>
      </c>
      <c r="L39" s="3">
        <v>3.60209814864686</v>
      </c>
      <c r="M39" s="3">
        <v>3.0876316404733499</v>
      </c>
      <c r="N39" s="3">
        <v>2.5310094218943799</v>
      </c>
      <c r="O39" s="3">
        <v>1.5687880216713801</v>
      </c>
      <c r="P39" s="3">
        <v>2.2666465637608701</v>
      </c>
      <c r="Q39" s="3">
        <v>3.9702962051171902</v>
      </c>
      <c r="R39" s="3">
        <v>3.17881197448565</v>
      </c>
      <c r="S39" s="3">
        <v>3.5862643902468201</v>
      </c>
      <c r="T39" s="3">
        <v>4.0353405712669401</v>
      </c>
      <c r="U39" s="3">
        <v>2.4859858482272998</v>
      </c>
      <c r="V39" s="3">
        <v>4.0573644422687503</v>
      </c>
    </row>
    <row r="40" spans="1:22" x14ac:dyDescent="0.35">
      <c r="A40" s="2">
        <v>42881</v>
      </c>
      <c r="B40" s="3">
        <v>2.2163435629231301</v>
      </c>
      <c r="C40" s="3">
        <v>2.3969565374717599</v>
      </c>
      <c r="D40" s="3">
        <v>2.4779625015425801</v>
      </c>
      <c r="E40" s="3">
        <v>1.5555682544509599</v>
      </c>
      <c r="F40" s="3">
        <v>2.4974508639410402</v>
      </c>
      <c r="G40" s="3">
        <v>2.2632778002102598</v>
      </c>
      <c r="H40" s="3">
        <v>2.9782544043908601</v>
      </c>
      <c r="I40" s="3">
        <v>4.0466783319155999</v>
      </c>
      <c r="J40" s="3">
        <v>2.37547295376518</v>
      </c>
      <c r="K40" s="3">
        <v>1.7824490888525</v>
      </c>
      <c r="L40" s="3">
        <v>3.6716960638637399</v>
      </c>
      <c r="M40" s="3">
        <v>3.0160197590892399</v>
      </c>
      <c r="N40" s="3">
        <v>2.6114043937550901</v>
      </c>
      <c r="O40" s="3">
        <v>1.5736773903457999</v>
      </c>
      <c r="P40" s="3">
        <v>2.1731502369367202</v>
      </c>
      <c r="Q40" s="3">
        <v>3.89983354870329</v>
      </c>
      <c r="R40" s="3">
        <v>3.18586324223023</v>
      </c>
      <c r="S40" s="3">
        <v>3.6115309252267598</v>
      </c>
      <c r="T40" s="3">
        <v>4.0089904013213298</v>
      </c>
      <c r="U40" s="3">
        <v>2.4143260862859002</v>
      </c>
      <c r="V40" s="3">
        <v>4.1081353092206196</v>
      </c>
    </row>
    <row r="41" spans="1:22" x14ac:dyDescent="0.35">
      <c r="A41" s="2">
        <v>42914</v>
      </c>
      <c r="B41" s="3">
        <v>2.0934531229413702</v>
      </c>
      <c r="C41" s="3">
        <v>2.7096042723882698</v>
      </c>
      <c r="D41" s="3">
        <v>2.5407402891188</v>
      </c>
      <c r="E41" s="3">
        <v>1.5658305609238301</v>
      </c>
      <c r="F41" s="3">
        <v>2.4086266534360501</v>
      </c>
      <c r="G41" s="3">
        <v>2.2901790436931102</v>
      </c>
      <c r="H41" s="3">
        <v>3.0267168462998502</v>
      </c>
      <c r="I41" s="3">
        <v>3.9867639179918801</v>
      </c>
      <c r="J41" s="3">
        <v>2.4546925368896799</v>
      </c>
      <c r="K41" s="3">
        <v>1.76257687353925</v>
      </c>
      <c r="L41" s="3">
        <v>3.6807283169159302</v>
      </c>
      <c r="M41" s="3">
        <v>3.3601821240579399</v>
      </c>
      <c r="N41" s="3">
        <v>2.5265144463860199</v>
      </c>
      <c r="O41" s="3">
        <v>1.6502768847793301</v>
      </c>
      <c r="P41" s="3">
        <v>2.1713872226739701</v>
      </c>
      <c r="Q41" s="3">
        <v>4.4727238132391403</v>
      </c>
      <c r="R41" s="3">
        <v>3.20305987815357</v>
      </c>
      <c r="S41" s="3">
        <v>3.5511315469970901</v>
      </c>
      <c r="T41" s="3">
        <v>4.0421652606824097</v>
      </c>
      <c r="U41" s="3">
        <v>1.8988092024832299</v>
      </c>
      <c r="V41" s="3">
        <v>3.62638596777184</v>
      </c>
    </row>
    <row r="42" spans="1:22" x14ac:dyDescent="0.35">
      <c r="A42" s="2">
        <v>42944</v>
      </c>
      <c r="B42" s="3">
        <v>2.14156201832991</v>
      </c>
      <c r="C42" s="3">
        <v>2.5750976354515802</v>
      </c>
      <c r="D42" s="3">
        <v>2.5748623469301202</v>
      </c>
      <c r="E42" s="3">
        <v>1.56374341752837</v>
      </c>
      <c r="F42" s="3">
        <v>2.2747959012404002</v>
      </c>
      <c r="G42" s="3">
        <v>2.3036278018415599</v>
      </c>
      <c r="H42" s="3">
        <v>3.0306936806365501</v>
      </c>
      <c r="I42" s="3">
        <v>3.9775205532230702</v>
      </c>
      <c r="J42" s="3">
        <v>2.3876396009169301</v>
      </c>
      <c r="K42" s="3">
        <v>1.7880943302671299</v>
      </c>
      <c r="L42" s="3">
        <v>3.49232824285161</v>
      </c>
      <c r="M42" s="3">
        <v>3.1755551733847698</v>
      </c>
      <c r="N42" s="3">
        <v>2.5272118269620498</v>
      </c>
      <c r="O42" s="3">
        <v>1.5238115563460899</v>
      </c>
      <c r="P42" s="3">
        <v>2.0743060021113999</v>
      </c>
      <c r="Q42" s="3">
        <v>4.1251565545098998</v>
      </c>
      <c r="R42" s="3">
        <v>3.2379686547236699</v>
      </c>
      <c r="S42" s="3">
        <v>3.5950745296572499</v>
      </c>
      <c r="T42" s="3">
        <v>3.9404293074728498</v>
      </c>
      <c r="U42" s="3">
        <v>1.5461837400340599</v>
      </c>
      <c r="V42" s="3">
        <v>3.7835347188969202</v>
      </c>
    </row>
    <row r="43" spans="1:22" x14ac:dyDescent="0.35">
      <c r="A43" s="2">
        <v>42975</v>
      </c>
      <c r="B43" s="3">
        <v>2.1120831972713199</v>
      </c>
      <c r="C43" s="3">
        <v>2.45162483365658</v>
      </c>
      <c r="D43" s="3">
        <v>2.5507650684579599</v>
      </c>
      <c r="E43" s="3">
        <v>1.55064513636054</v>
      </c>
      <c r="F43" s="3">
        <v>2.3244960569628499</v>
      </c>
      <c r="G43" s="3">
        <v>2.02984647101183</v>
      </c>
      <c r="H43" s="3">
        <v>3.04772279126195</v>
      </c>
      <c r="I43" s="3">
        <v>4.0371264062355499</v>
      </c>
      <c r="J43" s="3">
        <v>2.3644691483230802</v>
      </c>
      <c r="K43" s="3">
        <v>1.8338776658118401</v>
      </c>
      <c r="L43" s="3">
        <v>3.3016271266420998</v>
      </c>
      <c r="M43" s="3">
        <v>3.1115208076509302</v>
      </c>
      <c r="N43" s="3">
        <v>2.5098843433319802</v>
      </c>
      <c r="O43" s="3">
        <v>1.535058542772</v>
      </c>
      <c r="P43" s="3">
        <v>2.1239613766472001</v>
      </c>
      <c r="Q43" s="3">
        <v>4.4076419176036099</v>
      </c>
      <c r="R43" s="3">
        <v>3.1296170865516002</v>
      </c>
      <c r="S43" s="3">
        <v>3.7404894608150698</v>
      </c>
      <c r="T43" s="3">
        <v>4.01521257707644</v>
      </c>
      <c r="U43" s="3">
        <v>1.7672071413467101</v>
      </c>
      <c r="V43" s="3">
        <v>4.0596511794127697</v>
      </c>
    </row>
    <row r="44" spans="1:22" x14ac:dyDescent="0.35">
      <c r="A44" s="2">
        <v>43006</v>
      </c>
      <c r="B44" s="3">
        <v>2.1647877820146602</v>
      </c>
      <c r="C44" s="3">
        <v>2.4474048595257898</v>
      </c>
      <c r="D44" s="3">
        <v>2.6096677700604798</v>
      </c>
      <c r="E44" s="3">
        <v>1.4826461854000701</v>
      </c>
      <c r="F44" s="3">
        <v>2.4996829007055901</v>
      </c>
      <c r="G44" s="3">
        <v>2.2743284409141902</v>
      </c>
      <c r="H44" s="3">
        <v>3.07994392620517</v>
      </c>
      <c r="I44" s="3">
        <v>4.1894667404479504</v>
      </c>
      <c r="J44" s="3">
        <v>2.4831000337423301</v>
      </c>
      <c r="K44" s="3">
        <v>1.8077510595459401</v>
      </c>
      <c r="L44" s="3">
        <v>3.2545797940157399</v>
      </c>
      <c r="M44" s="3">
        <v>3.41054105572531</v>
      </c>
      <c r="N44" s="3">
        <v>2.9997498602867401</v>
      </c>
      <c r="O44" s="3">
        <v>1.58933154443231</v>
      </c>
      <c r="P44" s="3">
        <v>2.1341591797221202</v>
      </c>
      <c r="Q44" s="3">
        <v>4.6893485642857504</v>
      </c>
      <c r="R44" s="3">
        <v>3.0385754815116601</v>
      </c>
      <c r="S44" s="3">
        <v>4.1728505959914202</v>
      </c>
      <c r="T44" s="3">
        <v>4.2503743873459001</v>
      </c>
      <c r="U44" s="3">
        <v>1.71422208593493</v>
      </c>
      <c r="V44" s="3">
        <v>4.3033825294421204</v>
      </c>
    </row>
    <row r="45" spans="1:22" x14ac:dyDescent="0.35">
      <c r="A45" s="2">
        <v>43035</v>
      </c>
      <c r="B45" s="3">
        <v>2.1202205960132701</v>
      </c>
      <c r="C45" s="3">
        <v>2.8569119327875199</v>
      </c>
      <c r="D45" s="3">
        <v>2.5963663828703898</v>
      </c>
      <c r="E45" s="3">
        <v>1.4766512060994701</v>
      </c>
      <c r="F45" s="3">
        <v>2.41326782072862</v>
      </c>
      <c r="G45" s="3">
        <v>2.3366022910829898</v>
      </c>
      <c r="H45" s="3">
        <v>3.19678440734305</v>
      </c>
      <c r="I45" s="3">
        <v>4.0415650587184597</v>
      </c>
      <c r="J45" s="3">
        <v>2.5279981099025099</v>
      </c>
      <c r="K45" s="3">
        <v>1.72719185387685</v>
      </c>
      <c r="L45" s="3">
        <v>3.2163279716122499</v>
      </c>
      <c r="M45" s="3">
        <v>3.24851406238334</v>
      </c>
      <c r="N45" s="3">
        <v>2.9052162239550801</v>
      </c>
      <c r="O45" s="3">
        <v>1.5205719424923101</v>
      </c>
      <c r="P45" s="3">
        <v>2.07596069157445</v>
      </c>
      <c r="Q45" s="3">
        <v>4.5359887363833096</v>
      </c>
      <c r="R45" s="3">
        <v>2.9996555024668701</v>
      </c>
      <c r="S45" s="3">
        <v>4.1754498593390803</v>
      </c>
      <c r="T45" s="3">
        <v>4.1971143230568604</v>
      </c>
      <c r="U45" s="3">
        <v>1.8811057580583901</v>
      </c>
      <c r="V45" s="3">
        <v>4.4603141172866101</v>
      </c>
    </row>
    <row r="46" spans="1:22" x14ac:dyDescent="0.35">
      <c r="A46" s="2">
        <v>43067</v>
      </c>
      <c r="B46" s="3">
        <v>2.1353613035469001</v>
      </c>
      <c r="C46" s="3">
        <v>3.1932086008438998</v>
      </c>
      <c r="D46" s="3">
        <v>2.6003151323603499</v>
      </c>
      <c r="E46" s="3">
        <v>1.5308403665468</v>
      </c>
      <c r="F46" s="3">
        <v>2.6248356642425099</v>
      </c>
      <c r="G46" s="3">
        <v>2.68445079406664</v>
      </c>
      <c r="H46" s="3">
        <v>3.3169017640540099</v>
      </c>
      <c r="I46" s="3">
        <v>4.0885395727977398</v>
      </c>
      <c r="J46" s="3">
        <v>2.5835165326692802</v>
      </c>
      <c r="K46" s="3">
        <v>2.0006513915616799</v>
      </c>
      <c r="L46" s="3">
        <v>3.5288301180650299</v>
      </c>
      <c r="M46" s="3">
        <v>3.0910866500018499</v>
      </c>
      <c r="N46" s="3">
        <v>3.1365159838031298</v>
      </c>
      <c r="O46" s="3">
        <v>1.5162232651604599</v>
      </c>
      <c r="P46" s="3">
        <v>2.0144832810554001</v>
      </c>
      <c r="Q46" s="3">
        <v>4.7182165948434802</v>
      </c>
      <c r="R46" s="3">
        <v>3.0473561353452099</v>
      </c>
      <c r="S46" s="3">
        <v>4.4865910996214096</v>
      </c>
      <c r="T46" s="3">
        <v>4.4384204375178298</v>
      </c>
      <c r="U46" s="3">
        <v>1.88373644142907</v>
      </c>
      <c r="V46" s="3">
        <v>4.3647570365963704</v>
      </c>
    </row>
    <row r="47" spans="1:22" x14ac:dyDescent="0.35">
      <c r="A47" s="2">
        <v>43097</v>
      </c>
      <c r="B47" s="3">
        <v>2.21266525500346</v>
      </c>
      <c r="C47" s="3">
        <v>2.98416089461224</v>
      </c>
      <c r="D47" s="3">
        <v>2.52760139066686</v>
      </c>
      <c r="E47" s="3">
        <v>1.5543429610772099</v>
      </c>
      <c r="F47" s="3">
        <v>2.7918430521132702</v>
      </c>
      <c r="G47" s="3">
        <v>2.7375953734101999</v>
      </c>
      <c r="H47" s="3">
        <v>3.1748603561578599</v>
      </c>
      <c r="I47" s="3">
        <v>4.2146146538574696</v>
      </c>
      <c r="J47" s="3">
        <v>2.5172904496200301</v>
      </c>
      <c r="K47" s="3">
        <v>2.0651837447482002</v>
      </c>
      <c r="L47" s="3">
        <v>3.4285613647774298</v>
      </c>
      <c r="M47" s="3">
        <v>3.3243429091718601</v>
      </c>
      <c r="N47" s="3">
        <v>2.629350304555</v>
      </c>
      <c r="O47" s="3">
        <v>1.5108387338879501</v>
      </c>
      <c r="P47" s="3">
        <v>2.0755096057569999</v>
      </c>
      <c r="Q47" s="3">
        <v>4.3267926559760896</v>
      </c>
      <c r="R47" s="3">
        <v>2.9860920037283298</v>
      </c>
      <c r="S47" s="3">
        <v>4.0971101796232796</v>
      </c>
      <c r="T47" s="3">
        <v>4.5036534412490896</v>
      </c>
      <c r="U47" s="3">
        <v>1.4406127755743401</v>
      </c>
      <c r="V47" s="3">
        <v>4.3060210258649096</v>
      </c>
    </row>
    <row r="48" spans="1:22" x14ac:dyDescent="0.35">
      <c r="A48" s="2">
        <v>43126</v>
      </c>
      <c r="B48" s="3">
        <v>2.0690704370874502</v>
      </c>
      <c r="C48" s="3">
        <v>2.7438990634858098</v>
      </c>
      <c r="D48" s="3">
        <v>2.4104003861431602</v>
      </c>
      <c r="E48" s="3">
        <v>1.47872928481308</v>
      </c>
      <c r="F48" s="3">
        <v>2.7552612816767699</v>
      </c>
      <c r="G48" s="3">
        <v>2.4149241676208799</v>
      </c>
      <c r="H48" s="3">
        <v>3.0701160227042799</v>
      </c>
      <c r="I48" s="3">
        <v>4.0489519575677502</v>
      </c>
      <c r="J48" s="3">
        <v>2.4369459544952701</v>
      </c>
      <c r="K48" s="3">
        <v>1.9899363419853</v>
      </c>
      <c r="L48" s="3">
        <v>3.13445934995669</v>
      </c>
      <c r="M48" s="3">
        <v>3.2165853129366599</v>
      </c>
      <c r="N48" s="3">
        <v>2.52685438195439</v>
      </c>
      <c r="O48" s="3">
        <v>1.4510196842377201</v>
      </c>
      <c r="P48" s="3">
        <v>1.90926990939595</v>
      </c>
      <c r="Q48" s="3">
        <v>4.0255025957791402</v>
      </c>
      <c r="R48" s="3">
        <v>2.8641527224346799</v>
      </c>
      <c r="S48" s="3">
        <v>3.89116587416411</v>
      </c>
      <c r="T48" s="3">
        <v>4.2042188839722199</v>
      </c>
      <c r="U48" s="3">
        <v>1.49224049035992</v>
      </c>
      <c r="V48" s="3">
        <v>4.1671666495770596</v>
      </c>
    </row>
    <row r="49" spans="1:22" x14ac:dyDescent="0.35">
      <c r="A49" s="2">
        <v>43159</v>
      </c>
      <c r="B49" s="3">
        <v>2.2991803473121601</v>
      </c>
      <c r="C49" s="3">
        <v>3.0349869360442199</v>
      </c>
      <c r="D49" s="3">
        <v>2.4926417293627798</v>
      </c>
      <c r="E49" s="3">
        <v>1.5584878509179401</v>
      </c>
      <c r="F49" s="3">
        <v>3.05497435042528</v>
      </c>
      <c r="G49" s="3">
        <v>2.3578164227381699</v>
      </c>
      <c r="H49" s="3">
        <v>3.14842387876147</v>
      </c>
      <c r="I49" s="3">
        <v>4.210010093867</v>
      </c>
      <c r="J49" s="3">
        <v>2.6565845234846899</v>
      </c>
      <c r="K49" s="3">
        <v>2.1751491692187401</v>
      </c>
      <c r="L49" s="3">
        <v>3.3708956746612402</v>
      </c>
      <c r="M49" s="3">
        <v>3.3471344113692698</v>
      </c>
      <c r="N49" s="3">
        <v>2.9185220950995099</v>
      </c>
      <c r="O49" s="3">
        <v>1.5722303721690001</v>
      </c>
      <c r="P49" s="3">
        <v>2.1098623571795598</v>
      </c>
      <c r="Q49" s="3">
        <v>4.8570781702910102</v>
      </c>
      <c r="R49" s="3">
        <v>2.9427224813152799</v>
      </c>
      <c r="S49" s="3">
        <v>4.1596943560227997</v>
      </c>
      <c r="T49" s="3">
        <v>4.5366697247218299</v>
      </c>
      <c r="U49" s="3">
        <v>1.6990725856140001</v>
      </c>
      <c r="V49" s="3">
        <v>4.3149731124130897</v>
      </c>
    </row>
    <row r="50" spans="1:22" x14ac:dyDescent="0.35">
      <c r="A50" s="2">
        <v>43187</v>
      </c>
      <c r="B50" s="3">
        <v>2.4685317126891899</v>
      </c>
      <c r="C50" s="3">
        <v>3.1481692906098302</v>
      </c>
      <c r="D50" s="3">
        <v>2.7288562288593301</v>
      </c>
      <c r="E50" s="3">
        <v>1.6562809720236</v>
      </c>
      <c r="F50" s="3">
        <v>3.21789386185905</v>
      </c>
      <c r="G50" s="3">
        <v>2.2186447237668698</v>
      </c>
      <c r="H50" s="3">
        <v>3.1939195275561398</v>
      </c>
      <c r="I50" s="3">
        <v>4.2304798061909201</v>
      </c>
      <c r="J50" s="3">
        <v>2.6956149457397802</v>
      </c>
      <c r="K50" s="3">
        <v>2.22482534773048</v>
      </c>
      <c r="L50" s="3">
        <v>3.5504538115408599</v>
      </c>
      <c r="M50" s="3">
        <v>3.3424544647707202</v>
      </c>
      <c r="N50" s="3">
        <v>3.2398818345520102</v>
      </c>
      <c r="O50" s="3">
        <v>1.62211437581869</v>
      </c>
      <c r="P50" s="3">
        <v>2.2813387337380702</v>
      </c>
      <c r="Q50" s="3">
        <v>5.01309513418291</v>
      </c>
      <c r="R50" s="3">
        <v>3.07022886222469</v>
      </c>
      <c r="S50" s="3">
        <v>4.5565921543048704</v>
      </c>
      <c r="T50" s="3">
        <v>4.6537759051821102</v>
      </c>
      <c r="U50" s="3">
        <v>1.8857755525526401</v>
      </c>
      <c r="V50" s="3">
        <v>3.86301886390144</v>
      </c>
    </row>
    <row r="51" spans="1:22" x14ac:dyDescent="0.35">
      <c r="A51" s="2">
        <v>43217</v>
      </c>
      <c r="B51" s="3">
        <v>2.71505565282119</v>
      </c>
      <c r="C51" s="3">
        <v>3.13139397271215</v>
      </c>
      <c r="D51" s="3">
        <v>2.90859504041316</v>
      </c>
      <c r="E51" s="3">
        <v>1.7444971998427199</v>
      </c>
      <c r="F51" s="3">
        <v>3.04285263028653</v>
      </c>
      <c r="G51" s="3">
        <v>2.0715578120675899</v>
      </c>
      <c r="H51" s="3">
        <v>3.1892759183546202</v>
      </c>
      <c r="I51" s="3">
        <v>4.3750011704683702</v>
      </c>
      <c r="J51" s="3">
        <v>2.6708016873438201</v>
      </c>
      <c r="K51" s="3">
        <v>2.2015356062234699</v>
      </c>
      <c r="L51" s="3">
        <v>3.6439179451795498</v>
      </c>
      <c r="M51" s="3">
        <v>3.3131691112027299</v>
      </c>
      <c r="N51" s="3">
        <v>2.9537399980863799</v>
      </c>
      <c r="O51" s="3">
        <v>1.59194447173966</v>
      </c>
      <c r="P51" s="3">
        <v>2.3246192432003099</v>
      </c>
      <c r="Q51" s="3">
        <v>4.6911163209710702</v>
      </c>
      <c r="R51" s="3">
        <v>3.06192909457266</v>
      </c>
      <c r="S51" s="3">
        <v>4.9643402713299896</v>
      </c>
      <c r="T51" s="3">
        <v>4.8186811973000401</v>
      </c>
      <c r="U51" s="3">
        <v>1.9452340816459199</v>
      </c>
      <c r="V51" s="3">
        <v>3.7862889694259598</v>
      </c>
    </row>
    <row r="52" spans="1:22" x14ac:dyDescent="0.35">
      <c r="A52" s="2">
        <v>43245</v>
      </c>
      <c r="B52" s="3">
        <v>2.7258138234844602</v>
      </c>
      <c r="C52" s="3">
        <v>3.1657109233413898</v>
      </c>
      <c r="D52" s="3">
        <v>2.9833252475458698</v>
      </c>
      <c r="E52" s="3">
        <v>1.7616668866762299</v>
      </c>
      <c r="F52" s="3">
        <v>3.1141295085259602</v>
      </c>
      <c r="G52" s="3">
        <v>4.58675089657733</v>
      </c>
      <c r="H52" s="3">
        <v>3.2930921899642001</v>
      </c>
      <c r="I52" s="3">
        <v>4.3223753496912902</v>
      </c>
      <c r="J52" s="3">
        <v>2.9273555521935699</v>
      </c>
      <c r="K52" s="3">
        <v>2.2154465478501901</v>
      </c>
      <c r="L52" s="3">
        <v>4.0665930644869803</v>
      </c>
      <c r="M52" s="3">
        <v>3.42680819818702</v>
      </c>
      <c r="N52" s="3">
        <v>3.45825982184091</v>
      </c>
      <c r="O52" s="3">
        <v>1.6361350750562</v>
      </c>
      <c r="P52" s="3">
        <v>2.2687536613007602</v>
      </c>
      <c r="Q52" s="3">
        <v>4.7882274143508798</v>
      </c>
      <c r="R52" s="3">
        <v>3.1631615615791802</v>
      </c>
      <c r="S52" s="3">
        <v>5.2130588007896002</v>
      </c>
      <c r="T52" s="3">
        <v>4.8542144026393403</v>
      </c>
      <c r="U52" s="3">
        <v>1.8510237915508101</v>
      </c>
      <c r="V52" s="3">
        <v>3.83766703121651</v>
      </c>
    </row>
    <row r="53" spans="1:22" x14ac:dyDescent="0.35">
      <c r="A53" s="2">
        <v>43279</v>
      </c>
      <c r="B53" s="3">
        <v>3.02614936822898</v>
      </c>
      <c r="C53" s="3">
        <v>3.4375394743879801</v>
      </c>
      <c r="D53" s="3">
        <v>3.2572152246202002</v>
      </c>
      <c r="E53" s="3">
        <v>1.89263139341183</v>
      </c>
      <c r="F53" s="3">
        <v>3.2013461053527101</v>
      </c>
      <c r="G53" s="3">
        <v>2.0908684022491002</v>
      </c>
      <c r="H53" s="3">
        <v>3.42502937820346</v>
      </c>
      <c r="I53" s="3">
        <v>4.5174600362400099</v>
      </c>
      <c r="J53" s="3">
        <v>2.8236723201046301</v>
      </c>
      <c r="K53" s="3">
        <v>2.3717787453081902</v>
      </c>
      <c r="L53" s="3">
        <v>4.5360595082164199</v>
      </c>
      <c r="M53" s="3">
        <v>3.6781449028596001</v>
      </c>
      <c r="N53" s="3">
        <v>3.45402506921817</v>
      </c>
      <c r="O53" s="3">
        <v>1.6445190467997599</v>
      </c>
      <c r="P53" s="3">
        <v>2.4488519024457598</v>
      </c>
      <c r="Q53" s="3">
        <v>4.8865414981775803</v>
      </c>
      <c r="R53" s="3">
        <v>3.4625817926814202</v>
      </c>
      <c r="S53" s="3">
        <v>5.50832525221373</v>
      </c>
      <c r="T53" s="3">
        <v>5.00009015838208</v>
      </c>
      <c r="U53" s="3">
        <v>1.6484594719973999</v>
      </c>
      <c r="V53" s="3">
        <v>3.81809006166243</v>
      </c>
    </row>
    <row r="54" spans="1:22" x14ac:dyDescent="0.35">
      <c r="A54" s="2">
        <v>43308</v>
      </c>
      <c r="B54" s="3">
        <v>2.9915286447303502</v>
      </c>
      <c r="C54" s="3">
        <v>3.3166424506624401</v>
      </c>
      <c r="D54" s="3">
        <v>3.0260380786898899</v>
      </c>
      <c r="E54" s="3">
        <v>1.73253953244908</v>
      </c>
      <c r="F54" s="3">
        <v>2.8165054728142702</v>
      </c>
      <c r="G54" s="3">
        <v>2.2275673290300801</v>
      </c>
      <c r="H54" s="3">
        <v>3.2233680951100201</v>
      </c>
      <c r="I54" s="3">
        <v>4.3293843580598397</v>
      </c>
      <c r="J54" s="3">
        <v>2.6904282423086001</v>
      </c>
      <c r="K54" s="3">
        <v>2.3569922543561601</v>
      </c>
      <c r="L54" s="3">
        <v>4.1400175099913197</v>
      </c>
      <c r="M54" s="3">
        <v>3.5624070962327798</v>
      </c>
      <c r="N54" s="3">
        <v>3.4610222230405601</v>
      </c>
      <c r="O54" s="3">
        <v>1.53542111636025</v>
      </c>
      <c r="P54" s="3">
        <v>2.3736375772804501</v>
      </c>
      <c r="Q54" s="3">
        <v>4.5566093298959904</v>
      </c>
      <c r="R54" s="3">
        <v>3.2528429154235301</v>
      </c>
      <c r="S54" s="3">
        <v>5.3814007903632302</v>
      </c>
      <c r="T54" s="3">
        <v>4.7176414855277002</v>
      </c>
      <c r="U54" s="3">
        <v>1.81289751737213</v>
      </c>
      <c r="V54" s="3">
        <v>3.8144114514577399</v>
      </c>
    </row>
    <row r="55" spans="1:22" x14ac:dyDescent="0.35">
      <c r="A55" s="2">
        <v>43340</v>
      </c>
      <c r="B55" s="3">
        <v>3.1767402880071298</v>
      </c>
      <c r="C55" s="3">
        <v>3.4666739095705799</v>
      </c>
      <c r="D55" s="3">
        <v>2.9349902536802199</v>
      </c>
      <c r="E55" s="3">
        <v>1.7175782501535899</v>
      </c>
      <c r="F55" s="3">
        <v>2.7382236671892999</v>
      </c>
      <c r="G55" s="3">
        <v>2.4166965123427402</v>
      </c>
      <c r="H55" s="3">
        <v>3.1244914432837398</v>
      </c>
      <c r="I55" s="3">
        <v>4.3448350925688004</v>
      </c>
      <c r="J55" s="3">
        <v>2.7438933023877801</v>
      </c>
      <c r="K55" s="3">
        <v>2.3849632370342801</v>
      </c>
      <c r="L55" s="3">
        <v>4.3200707597639001</v>
      </c>
      <c r="M55" s="3">
        <v>3.4135396561806801</v>
      </c>
      <c r="N55" s="3">
        <v>3.6127614250937401</v>
      </c>
      <c r="O55" s="3">
        <v>1.46729241067393</v>
      </c>
      <c r="P55" s="3">
        <v>2.4949925001491802</v>
      </c>
      <c r="Q55" s="3">
        <v>4.2551976494380304</v>
      </c>
      <c r="R55" s="3">
        <v>3.1943109802532401</v>
      </c>
      <c r="S55" s="3">
        <v>5.7251573261547799</v>
      </c>
      <c r="T55" s="3">
        <v>4.7594563524501599</v>
      </c>
      <c r="U55" s="3">
        <v>1.64774384054117</v>
      </c>
      <c r="V55" s="3">
        <v>4.0435924332545801</v>
      </c>
    </row>
    <row r="56" spans="1:22" x14ac:dyDescent="0.35">
      <c r="A56" s="2">
        <v>43371</v>
      </c>
      <c r="B56" s="3">
        <v>3.0526916725116702</v>
      </c>
      <c r="C56" s="3">
        <v>3.37135938319128</v>
      </c>
      <c r="D56" s="3">
        <v>2.9921301981362798</v>
      </c>
      <c r="E56" s="3">
        <v>1.84496761629999</v>
      </c>
      <c r="F56" s="3">
        <v>2.9362087165039998</v>
      </c>
      <c r="G56" s="3">
        <v>2.3107938557657901</v>
      </c>
      <c r="H56" s="3">
        <v>3.22275748655689</v>
      </c>
      <c r="I56" s="3">
        <v>4.4067296216127803</v>
      </c>
      <c r="J56" s="3">
        <v>2.7743417352688402</v>
      </c>
      <c r="K56" s="3">
        <v>2.37882683885163</v>
      </c>
      <c r="L56" s="3">
        <v>4.2971650243873798</v>
      </c>
      <c r="M56" s="3">
        <v>3.8191960354602799</v>
      </c>
      <c r="N56" s="3">
        <v>3.8127299323576</v>
      </c>
      <c r="O56" s="3">
        <v>1.59062229352705</v>
      </c>
      <c r="P56" s="3">
        <v>2.5864924625955101</v>
      </c>
      <c r="Q56" s="3">
        <v>4.3978064099280703</v>
      </c>
      <c r="R56" s="3">
        <v>3.1869878892216499</v>
      </c>
      <c r="S56" s="3">
        <v>5.2588138151617496</v>
      </c>
      <c r="T56" s="3">
        <v>4.7749311192219999</v>
      </c>
      <c r="U56" s="3">
        <v>1.5915013501886599</v>
      </c>
      <c r="V56" s="3">
        <v>4.2302473068616901</v>
      </c>
    </row>
    <row r="57" spans="1:22" x14ac:dyDescent="0.35">
      <c r="A57" s="2">
        <v>43399</v>
      </c>
      <c r="B57" s="3">
        <v>3.3488427220680301</v>
      </c>
      <c r="C57" s="3">
        <v>3.0227534115384098</v>
      </c>
      <c r="D57" s="3">
        <v>3.1412042182686202</v>
      </c>
      <c r="E57" s="3">
        <v>1.9227070456190301</v>
      </c>
      <c r="F57" s="3">
        <v>3.2927653571389701</v>
      </c>
      <c r="G57" s="3">
        <v>2.60538554355464</v>
      </c>
      <c r="H57" s="3">
        <v>3.4556214925229498</v>
      </c>
      <c r="I57" s="3">
        <v>5.15334002374839</v>
      </c>
      <c r="J57" s="3">
        <v>3.1018925210793098</v>
      </c>
      <c r="K57" s="3">
        <v>2.69163193451352</v>
      </c>
      <c r="L57" s="3">
        <v>3.9769833347142498</v>
      </c>
      <c r="M57" s="3">
        <v>4.2884809058062103</v>
      </c>
      <c r="N57" s="3">
        <v>4.1623783355319501</v>
      </c>
      <c r="O57" s="3">
        <v>1.75362894809004</v>
      </c>
      <c r="P57" s="3">
        <v>2.95410648275486</v>
      </c>
      <c r="Q57" s="3">
        <v>4.2792608940065104</v>
      </c>
      <c r="R57" s="3">
        <v>3.44361901156317</v>
      </c>
      <c r="S57" s="3">
        <v>5.6252472539202101</v>
      </c>
      <c r="T57" s="3">
        <v>5.05202538052351</v>
      </c>
      <c r="U57" s="3">
        <v>1.8154934858270999</v>
      </c>
      <c r="V57" s="3">
        <v>4.1998036333815598</v>
      </c>
    </row>
    <row r="58" spans="1:22" x14ac:dyDescent="0.35">
      <c r="A58" s="2">
        <v>43432</v>
      </c>
      <c r="B58" s="3">
        <v>3.2919213063253001</v>
      </c>
      <c r="C58" s="3">
        <v>2.9565210112066902</v>
      </c>
      <c r="D58" s="3">
        <v>2.93137058494636</v>
      </c>
      <c r="E58" s="3">
        <v>1.8302931584862401</v>
      </c>
      <c r="F58" s="3">
        <v>3.0909935767218002</v>
      </c>
      <c r="G58" s="3">
        <v>2.2982495986409699</v>
      </c>
      <c r="H58" s="3">
        <v>3.3631520823521899</v>
      </c>
      <c r="I58" s="3">
        <v>4.8715416655167703</v>
      </c>
      <c r="J58" s="3">
        <v>3.5249717924698301</v>
      </c>
      <c r="K58" s="3">
        <v>2.59020149388975</v>
      </c>
      <c r="L58" s="3">
        <v>3.8877343668494801</v>
      </c>
      <c r="M58" s="3">
        <v>3.9667297733323199</v>
      </c>
      <c r="N58" s="3">
        <v>4.41925569006834</v>
      </c>
      <c r="O58" s="3">
        <v>1.65124030397349</v>
      </c>
      <c r="P58" s="3">
        <v>2.71486561911692</v>
      </c>
      <c r="Q58" s="3">
        <v>4.4040766694705598</v>
      </c>
      <c r="R58" s="3">
        <v>3.4521675723989498</v>
      </c>
      <c r="S58" s="3">
        <v>5.2825500558588603</v>
      </c>
      <c r="T58" s="3">
        <v>4.9911703999819004</v>
      </c>
      <c r="U58" s="3">
        <v>1.75337433674153</v>
      </c>
      <c r="V58" s="3">
        <v>4.40518942271013</v>
      </c>
    </row>
    <row r="59" spans="1:22" x14ac:dyDescent="0.35">
      <c r="A59" s="2">
        <v>43462</v>
      </c>
      <c r="B59" s="3">
        <v>3.37657530514416</v>
      </c>
      <c r="C59" s="3">
        <v>3.1989573760615899</v>
      </c>
      <c r="D59" s="3">
        <v>2.8655681839826501</v>
      </c>
      <c r="E59" s="3">
        <v>1.79258911368292</v>
      </c>
      <c r="F59" s="3">
        <v>3.1792936369846498</v>
      </c>
      <c r="G59" s="3">
        <v>2.3549040429081201</v>
      </c>
      <c r="H59" s="3">
        <v>3.28560196719486</v>
      </c>
      <c r="I59" s="3">
        <v>4.9119356066416398</v>
      </c>
      <c r="J59" s="3">
        <v>3.4585860038745202</v>
      </c>
      <c r="K59" s="3">
        <v>2.6601739791392598</v>
      </c>
      <c r="L59" s="3">
        <v>4.0006176230932704</v>
      </c>
      <c r="M59" s="3">
        <v>3.8221491705164499</v>
      </c>
      <c r="N59" s="3">
        <v>4.6606296443263702</v>
      </c>
      <c r="O59" s="3">
        <v>1.6349725357085201</v>
      </c>
      <c r="P59" s="3">
        <v>2.86411156767696</v>
      </c>
      <c r="Q59" s="3">
        <v>4.5424590842938999</v>
      </c>
      <c r="R59" s="3">
        <v>3.5995688161275501</v>
      </c>
      <c r="S59" s="3">
        <v>5.3595182756352697</v>
      </c>
      <c r="T59" s="3">
        <v>5.22102828289127</v>
      </c>
      <c r="U59" s="3">
        <v>1.71533625078204</v>
      </c>
      <c r="V59" s="3">
        <v>4.3013022872105697</v>
      </c>
    </row>
    <row r="60" spans="1:22" x14ac:dyDescent="0.35">
      <c r="A60" s="2">
        <v>43493</v>
      </c>
      <c r="B60" s="3">
        <v>3.1917502275627498</v>
      </c>
      <c r="C60" s="3">
        <v>2.93465581402564</v>
      </c>
      <c r="D60" s="3">
        <v>2.7665186635219401</v>
      </c>
      <c r="E60" s="3">
        <v>1.65483963072802</v>
      </c>
      <c r="F60" s="3">
        <v>3.0066580178549498</v>
      </c>
      <c r="G60" s="3">
        <v>2.2568773321542102</v>
      </c>
      <c r="H60" s="3">
        <v>3.2481064036854899</v>
      </c>
      <c r="I60" s="3">
        <v>4.62903197252108</v>
      </c>
      <c r="J60" s="3">
        <v>3.3073566116041802</v>
      </c>
      <c r="K60" s="3">
        <v>2.4668334734141601</v>
      </c>
      <c r="L60" s="3">
        <v>3.6692604010510901</v>
      </c>
      <c r="M60" s="3">
        <v>3.74078760216968</v>
      </c>
      <c r="N60" s="3">
        <v>4.3289009447631503</v>
      </c>
      <c r="O60" s="3">
        <v>1.68596755466986</v>
      </c>
      <c r="P60" s="3">
        <v>2.6343613423244499</v>
      </c>
      <c r="Q60" s="3">
        <v>4.3205098677644296</v>
      </c>
      <c r="R60" s="3">
        <v>3.3960412979149499</v>
      </c>
      <c r="S60" s="3">
        <v>4.4784076715496104</v>
      </c>
      <c r="T60" s="3">
        <v>5.1327372130176698</v>
      </c>
      <c r="U60" s="3">
        <v>1.77517438285857</v>
      </c>
      <c r="V60" s="3">
        <v>3.89910403811998</v>
      </c>
    </row>
    <row r="61" spans="1:22" x14ac:dyDescent="0.35">
      <c r="A61" s="2">
        <v>43524</v>
      </c>
      <c r="B61" s="3">
        <v>2.8348978849144899</v>
      </c>
      <c r="C61" s="3">
        <v>3.1379712960687001</v>
      </c>
      <c r="D61" s="3">
        <v>2.8344118000418801</v>
      </c>
      <c r="E61" s="3">
        <v>1.7463533807263401</v>
      </c>
      <c r="F61" s="3">
        <v>3.0541092803099001</v>
      </c>
      <c r="G61" s="3">
        <v>2.2035650752290499</v>
      </c>
      <c r="H61" s="3">
        <v>3.25632385774838</v>
      </c>
      <c r="I61" s="3">
        <v>4.4329773671205199</v>
      </c>
      <c r="J61" s="3">
        <v>3.3578057772449998</v>
      </c>
      <c r="K61" s="3">
        <v>2.4836800798871899</v>
      </c>
      <c r="L61" s="3">
        <v>3.5751830465729202</v>
      </c>
      <c r="M61" s="3">
        <v>3.84592020984927</v>
      </c>
      <c r="N61" s="3">
        <v>3.8251932966069102</v>
      </c>
      <c r="O61" s="3">
        <v>1.65067532882832</v>
      </c>
      <c r="P61" s="3">
        <v>2.5159851567701499</v>
      </c>
      <c r="Q61" s="3">
        <v>4.5779026460066099</v>
      </c>
      <c r="R61" s="3">
        <v>3.2643786743907199</v>
      </c>
      <c r="S61" s="3">
        <v>4.8036493997316496</v>
      </c>
      <c r="T61" s="3">
        <v>5.0219553333129703</v>
      </c>
      <c r="U61" s="3">
        <v>1.5622259503710001</v>
      </c>
      <c r="V61" s="3">
        <v>3.94291741014723</v>
      </c>
    </row>
    <row r="62" spans="1:22" x14ac:dyDescent="0.35">
      <c r="A62" s="2">
        <v>43552</v>
      </c>
      <c r="B62" s="3">
        <v>2.8611859671803299</v>
      </c>
      <c r="C62" s="3">
        <v>3.07365511088625</v>
      </c>
      <c r="D62" s="3">
        <v>2.8129808578592801</v>
      </c>
      <c r="E62" s="3">
        <v>1.7253713941481501</v>
      </c>
      <c r="F62" s="3">
        <v>3.0649602513577201</v>
      </c>
      <c r="G62" s="3">
        <v>2.27038338649252</v>
      </c>
      <c r="H62" s="3">
        <v>3.3861956094539698</v>
      </c>
      <c r="I62" s="3">
        <v>4.3320148676194998</v>
      </c>
      <c r="J62" s="3">
        <v>3.4549213602291702</v>
      </c>
      <c r="K62" s="3">
        <v>2.5543571319395499</v>
      </c>
      <c r="L62" s="3">
        <v>3.4101499290733002</v>
      </c>
      <c r="M62" s="3">
        <v>3.9333753609789501</v>
      </c>
      <c r="N62" s="3">
        <v>3.7576208764155101</v>
      </c>
      <c r="O62" s="3">
        <v>1.5840737804465701</v>
      </c>
      <c r="P62" s="3">
        <v>2.4519084816194199</v>
      </c>
      <c r="Q62" s="3">
        <v>4.4670920317005702</v>
      </c>
      <c r="R62" s="3">
        <v>3.31597447306171</v>
      </c>
      <c r="S62" s="3">
        <v>5.0230615744564204</v>
      </c>
      <c r="T62" s="3">
        <v>5.1359031012205403</v>
      </c>
      <c r="U62" s="3">
        <v>1.6055085733707</v>
      </c>
      <c r="V62" s="3">
        <v>3.8205179492244401</v>
      </c>
    </row>
    <row r="63" spans="1:22" x14ac:dyDescent="0.35">
      <c r="A63" s="2">
        <v>43581</v>
      </c>
      <c r="B63" s="3">
        <v>2.7044720353630498</v>
      </c>
      <c r="C63" s="3">
        <v>3.0162773707883201</v>
      </c>
      <c r="D63" s="3">
        <v>2.81416193683524</v>
      </c>
      <c r="E63" s="3">
        <v>1.73001920091686</v>
      </c>
      <c r="F63" s="3">
        <v>3.10719729228216</v>
      </c>
      <c r="G63" s="3">
        <v>2.4425978156805299</v>
      </c>
      <c r="H63" s="3">
        <v>3.3832673178706099</v>
      </c>
      <c r="I63" s="3">
        <v>4.2132246626942198</v>
      </c>
      <c r="J63" s="3">
        <v>3.2999971878990801</v>
      </c>
      <c r="K63" s="3">
        <v>2.47245310607433</v>
      </c>
      <c r="L63" s="3">
        <v>3.4071621472245299</v>
      </c>
      <c r="M63" s="3">
        <v>3.6488677526425501</v>
      </c>
      <c r="N63" s="3">
        <v>3.55591681032808</v>
      </c>
      <c r="O63" s="3">
        <v>1.6255089661281501</v>
      </c>
      <c r="P63" s="3">
        <v>2.3738456540794801</v>
      </c>
      <c r="Q63" s="3">
        <v>4.1853711154498097</v>
      </c>
      <c r="R63" s="3">
        <v>3.2629882581245502</v>
      </c>
      <c r="S63" s="3">
        <v>4.91017157510265</v>
      </c>
      <c r="T63" s="3">
        <v>4.7426819202489501</v>
      </c>
      <c r="U63" s="3">
        <v>1.5293299116180701</v>
      </c>
      <c r="V63" s="3">
        <v>3.63236696793845</v>
      </c>
    </row>
    <row r="64" spans="1:22" x14ac:dyDescent="0.35">
      <c r="A64" s="2">
        <v>43613</v>
      </c>
      <c r="B64" s="3">
        <v>2.8596220325962598</v>
      </c>
      <c r="C64" s="3">
        <v>3.42054570753479</v>
      </c>
      <c r="D64" s="3">
        <v>3.0888625914413201</v>
      </c>
      <c r="E64" s="3">
        <v>1.78703791016668</v>
      </c>
      <c r="F64" s="3">
        <v>3.3329158018787401</v>
      </c>
      <c r="G64" s="3">
        <v>2.80057463931248</v>
      </c>
      <c r="H64" s="3">
        <v>3.4553850578946199</v>
      </c>
      <c r="I64" s="3">
        <v>4.5871358336243997</v>
      </c>
      <c r="J64" s="3">
        <v>3.6188370965707901</v>
      </c>
      <c r="K64" s="3">
        <v>2.60787404547751</v>
      </c>
      <c r="L64" s="3">
        <v>3.4246111223868199</v>
      </c>
      <c r="M64" s="3">
        <v>4.1134287351934704</v>
      </c>
      <c r="N64" s="3">
        <v>3.5530918315081399</v>
      </c>
      <c r="O64" s="3">
        <v>1.6491631376424101</v>
      </c>
      <c r="P64" s="3">
        <v>2.6787621144924998</v>
      </c>
      <c r="Q64" s="3">
        <v>4.3942614239282198</v>
      </c>
      <c r="R64" s="3">
        <v>3.33581271455235</v>
      </c>
      <c r="S64" s="3">
        <v>5.3742541974815499</v>
      </c>
      <c r="T64" s="3">
        <v>5.2750977004654898</v>
      </c>
      <c r="U64" s="3">
        <v>1.5725318669467001</v>
      </c>
      <c r="V64" s="3">
        <v>3.9406968734143599</v>
      </c>
    </row>
    <row r="65" spans="1:22" x14ac:dyDescent="0.35">
      <c r="A65" s="2">
        <v>43644</v>
      </c>
      <c r="B65" s="3">
        <v>2.6819197194933002</v>
      </c>
      <c r="C65" s="3">
        <v>3.2248508723585001</v>
      </c>
      <c r="D65" s="3">
        <v>2.7822841454397</v>
      </c>
      <c r="E65" s="3">
        <v>1.75850619604019</v>
      </c>
      <c r="F65" s="3">
        <v>3.2655489299283702</v>
      </c>
      <c r="G65" s="3">
        <v>2.6773260515841302</v>
      </c>
      <c r="H65" s="3">
        <v>3.42697706895065</v>
      </c>
      <c r="I65" s="3">
        <v>4.36272917337803</v>
      </c>
      <c r="J65" s="3">
        <v>3.5559723905618301</v>
      </c>
      <c r="K65" s="3">
        <v>2.4924943916626399</v>
      </c>
      <c r="L65" s="3">
        <v>3.1079965462044301</v>
      </c>
      <c r="M65" s="3">
        <v>3.7659903059600399</v>
      </c>
      <c r="N65" s="3">
        <v>3.3371172453957501</v>
      </c>
      <c r="O65" s="3">
        <v>1.6977428815490001</v>
      </c>
      <c r="P65" s="3">
        <v>2.4781649331681401</v>
      </c>
      <c r="Q65" s="3">
        <v>4.0830097998169101</v>
      </c>
      <c r="R65" s="3">
        <v>3.1173358548722501</v>
      </c>
      <c r="S65" s="3">
        <v>4.6736674539788998</v>
      </c>
      <c r="T65" s="3">
        <v>5.2255647172022996</v>
      </c>
      <c r="U65" s="3">
        <v>1.7231693357229201</v>
      </c>
      <c r="V65" s="3">
        <v>3.8967992019766098</v>
      </c>
    </row>
    <row r="66" spans="1:22" x14ac:dyDescent="0.35">
      <c r="A66" s="2">
        <v>43672</v>
      </c>
      <c r="B66" s="3">
        <v>2.6936689938003302</v>
      </c>
      <c r="C66" s="3">
        <v>3.2100890355755198</v>
      </c>
      <c r="D66" s="3">
        <v>2.73573475564007</v>
      </c>
      <c r="E66" s="3">
        <v>1.73570041191491</v>
      </c>
      <c r="F66" s="3">
        <v>3.3304606205283398</v>
      </c>
      <c r="G66" s="3">
        <v>2.7199345151246099</v>
      </c>
      <c r="H66" s="3">
        <v>3.4520561724755501</v>
      </c>
      <c r="I66" s="3">
        <v>4.2629821572145703</v>
      </c>
      <c r="J66" s="3">
        <v>3.8015896179811999</v>
      </c>
      <c r="K66" s="3">
        <v>2.5518612832884702</v>
      </c>
      <c r="L66" s="3">
        <v>3.15981818768944</v>
      </c>
      <c r="M66" s="3">
        <v>3.8553867407628601</v>
      </c>
      <c r="N66" s="3">
        <v>3.1869186793939099</v>
      </c>
      <c r="O66" s="3">
        <v>1.79425664388724</v>
      </c>
      <c r="P66" s="3">
        <v>2.4650125042978299</v>
      </c>
      <c r="Q66" s="3">
        <v>4.0869347176613902</v>
      </c>
      <c r="R66" s="3">
        <v>3.14130357194996</v>
      </c>
      <c r="S66" s="3">
        <v>4.30162762484641</v>
      </c>
      <c r="T66" s="3">
        <v>4.85964276872122</v>
      </c>
      <c r="U66" s="3">
        <v>1.72799779912908</v>
      </c>
      <c r="V66" s="3">
        <v>3.8737976611857898</v>
      </c>
    </row>
    <row r="67" spans="1:22" x14ac:dyDescent="0.35">
      <c r="A67" s="2">
        <v>43705</v>
      </c>
      <c r="B67" s="3">
        <v>2.7280020712552102</v>
      </c>
      <c r="C67" s="3">
        <v>3.7353320028933599</v>
      </c>
      <c r="D67" s="3">
        <v>2.7971759940026901</v>
      </c>
      <c r="E67" s="3">
        <v>1.83631349998964</v>
      </c>
      <c r="F67" s="3">
        <v>3.93348045571478</v>
      </c>
      <c r="G67" s="3">
        <v>2.9256795213590201</v>
      </c>
      <c r="H67" s="3">
        <v>3.53255290705185</v>
      </c>
      <c r="I67" s="3">
        <v>4.4567409618617804</v>
      </c>
      <c r="J67" s="3">
        <v>3.8034470763445398</v>
      </c>
      <c r="K67" s="3">
        <v>2.6811210706683299</v>
      </c>
      <c r="L67" s="3">
        <v>3.4672995330529801</v>
      </c>
      <c r="M67" s="3">
        <v>4.1801816679416497</v>
      </c>
      <c r="N67" s="3">
        <v>3.38695645741497</v>
      </c>
      <c r="O67" s="3">
        <v>1.8034184432995</v>
      </c>
      <c r="P67" s="3">
        <v>2.5817278455700499</v>
      </c>
      <c r="Q67" s="3">
        <v>4.3337929506435797</v>
      </c>
      <c r="R67" s="3">
        <v>3.2679154906869399</v>
      </c>
      <c r="S67" s="3">
        <v>5.0607322623372299</v>
      </c>
      <c r="T67" s="3">
        <v>4.96177190296362</v>
      </c>
      <c r="U67" s="3">
        <v>1.9475247057265599</v>
      </c>
      <c r="V67" s="3">
        <v>4.1017862951222801</v>
      </c>
    </row>
    <row r="68" spans="1:22" x14ac:dyDescent="0.35">
      <c r="A68" s="2">
        <v>43735</v>
      </c>
      <c r="B68" s="3">
        <v>2.7043630027030501</v>
      </c>
      <c r="C68" s="3">
        <v>3.2524571900553498</v>
      </c>
      <c r="D68" s="3">
        <v>2.8375587049845898</v>
      </c>
      <c r="E68" s="3">
        <v>1.87512322729336</v>
      </c>
      <c r="F68" s="3">
        <v>3.54379537451819</v>
      </c>
      <c r="G68" s="3">
        <v>2.9898791913801599</v>
      </c>
      <c r="H68" s="3">
        <v>3.5470571787442799</v>
      </c>
      <c r="I68" s="3">
        <v>4.2740083610385202</v>
      </c>
      <c r="J68" s="3">
        <v>3.6208885859495901</v>
      </c>
      <c r="K68" s="3">
        <v>2.5240364363656398</v>
      </c>
      <c r="L68" s="3">
        <v>3.2241359546089998</v>
      </c>
      <c r="M68" s="3">
        <v>4.2967532436697802</v>
      </c>
      <c r="N68" s="3">
        <v>3.28999922822574</v>
      </c>
      <c r="O68" s="3">
        <v>1.77409210234142</v>
      </c>
      <c r="P68" s="3">
        <v>2.5722638137196698</v>
      </c>
      <c r="Q68" s="3">
        <v>4.1697847973689104</v>
      </c>
      <c r="R68" s="3">
        <v>3.24947242050616</v>
      </c>
      <c r="S68" s="3">
        <v>4.6511892716968797</v>
      </c>
      <c r="T68" s="3">
        <v>4.7820957843664997</v>
      </c>
      <c r="U68" s="3">
        <v>1.6404545476863599</v>
      </c>
      <c r="V68" s="3">
        <v>4.1569643929274198</v>
      </c>
    </row>
    <row r="69" spans="1:22" x14ac:dyDescent="0.35">
      <c r="A69" s="2">
        <v>43766</v>
      </c>
      <c r="B69" s="3">
        <v>2.6999129063121798</v>
      </c>
      <c r="C69" s="3">
        <v>3.4229248953493601</v>
      </c>
      <c r="D69" s="3">
        <v>2.7412314449330601</v>
      </c>
      <c r="E69" s="3">
        <v>1.8415002776727001</v>
      </c>
      <c r="F69" s="3">
        <v>3.3960566672975498</v>
      </c>
      <c r="G69" s="3">
        <v>2.996567488263</v>
      </c>
      <c r="H69" s="3">
        <v>3.5633542696585501</v>
      </c>
      <c r="I69" s="3">
        <v>4.1247985837570704</v>
      </c>
      <c r="J69" s="3">
        <v>3.4790124952784298</v>
      </c>
      <c r="K69" s="3">
        <v>2.4580951299304399</v>
      </c>
      <c r="L69" s="3">
        <v>3.2209099409355302</v>
      </c>
      <c r="M69" s="3">
        <v>4.1859002919077897</v>
      </c>
      <c r="N69" s="3">
        <v>3.1989065891623598</v>
      </c>
      <c r="O69" s="3">
        <v>1.7991983305313599</v>
      </c>
      <c r="P69" s="3">
        <v>2.4935831119786598</v>
      </c>
      <c r="Q69" s="3">
        <v>4.1486145292377898</v>
      </c>
      <c r="R69" s="3">
        <v>3.3028349882342298</v>
      </c>
      <c r="S69" s="3">
        <v>4.7207523041488697</v>
      </c>
      <c r="T69" s="3">
        <v>4.7097540414384298</v>
      </c>
      <c r="U69" s="3">
        <v>1.7643064965898601</v>
      </c>
      <c r="V69" s="3">
        <v>4.2664780569316303</v>
      </c>
    </row>
    <row r="70" spans="1:22" x14ac:dyDescent="0.35">
      <c r="A70" s="2">
        <v>43796</v>
      </c>
      <c r="B70" s="3">
        <v>2.58081151382421</v>
      </c>
      <c r="C70" s="3">
        <v>3.7604373748323501</v>
      </c>
      <c r="D70" s="3">
        <v>2.8747722892574501</v>
      </c>
      <c r="E70" s="3">
        <v>1.90041596404286</v>
      </c>
      <c r="F70" s="3">
        <v>3.43556164674068</v>
      </c>
      <c r="G70" s="3">
        <v>2.8371926293289502</v>
      </c>
      <c r="H70" s="3">
        <v>3.4859666674752998</v>
      </c>
      <c r="I70" s="3">
        <v>4.0633229726405098</v>
      </c>
      <c r="J70" s="3">
        <v>3.5542366624718</v>
      </c>
      <c r="K70" s="3">
        <v>2.3983914830186399</v>
      </c>
      <c r="L70" s="3">
        <v>3.29137943979313</v>
      </c>
      <c r="M70" s="3">
        <v>3.7717554314512598</v>
      </c>
      <c r="N70" s="3">
        <v>3.0781683593921101</v>
      </c>
      <c r="O70" s="3">
        <v>1.65818018420133</v>
      </c>
      <c r="P70" s="3">
        <v>2.3736251570602098</v>
      </c>
      <c r="Q70" s="3">
        <v>4.1743338818406004</v>
      </c>
      <c r="R70" s="3">
        <v>3.2291897852672502</v>
      </c>
      <c r="S70" s="3">
        <v>4.4678299384143001</v>
      </c>
      <c r="T70" s="3">
        <v>4.9545666317410504</v>
      </c>
      <c r="U70" s="3">
        <v>1.59975357451692</v>
      </c>
      <c r="V70" s="3">
        <v>4.2228518405712201</v>
      </c>
    </row>
    <row r="71" spans="1:22" x14ac:dyDescent="0.35">
      <c r="A71" s="2">
        <v>43826</v>
      </c>
      <c r="B71" s="3">
        <v>2.49066210176409</v>
      </c>
      <c r="C71" s="3">
        <v>3.72591623003879</v>
      </c>
      <c r="D71" s="3">
        <v>2.7744975297175301</v>
      </c>
      <c r="E71" s="3">
        <v>1.8443726514146499</v>
      </c>
      <c r="F71" s="3">
        <v>3.5268376479482701</v>
      </c>
      <c r="G71" s="3">
        <v>2.5605308326395502</v>
      </c>
      <c r="H71" s="3">
        <v>3.43583728206342</v>
      </c>
      <c r="I71" s="3">
        <v>3.95968713697718</v>
      </c>
      <c r="J71" s="3">
        <v>3.4622348680227999</v>
      </c>
      <c r="K71" s="3">
        <v>2.3220184986219001</v>
      </c>
      <c r="L71" s="3">
        <v>3.1217728723763201</v>
      </c>
      <c r="M71" s="3">
        <v>3.67940437522625</v>
      </c>
      <c r="N71" s="3">
        <v>2.9405441443270801</v>
      </c>
      <c r="O71" s="3">
        <v>1.65462339043204</v>
      </c>
      <c r="P71" s="3">
        <v>2.2495607177630199</v>
      </c>
      <c r="Q71" s="3">
        <v>4.0473933687268202</v>
      </c>
      <c r="R71" s="3">
        <v>3.2344881878998701</v>
      </c>
      <c r="S71" s="3">
        <v>4.2250260324741298</v>
      </c>
      <c r="T71" s="3">
        <v>5.0882459402703901</v>
      </c>
      <c r="U71" s="3">
        <v>1.50151094180541</v>
      </c>
      <c r="V71" s="3">
        <v>3.9713764890606198</v>
      </c>
    </row>
    <row r="72" spans="1:22" x14ac:dyDescent="0.35">
      <c r="A72" s="2">
        <v>43858</v>
      </c>
      <c r="B72" s="3">
        <v>2.5022453416674901</v>
      </c>
      <c r="C72" s="3">
        <v>3.8400476964352199</v>
      </c>
      <c r="D72" s="3">
        <v>2.7622156211884898</v>
      </c>
      <c r="E72" s="3">
        <v>1.90405450488164</v>
      </c>
      <c r="F72" s="3">
        <v>3.7602082080457699</v>
      </c>
      <c r="G72" s="3">
        <v>2.7197117235667099</v>
      </c>
      <c r="H72" s="3">
        <v>3.5758427037001601</v>
      </c>
      <c r="I72" s="3">
        <v>3.9672807386332201</v>
      </c>
      <c r="J72" s="3">
        <v>3.4637216407599398</v>
      </c>
      <c r="K72" s="3">
        <v>2.3477228248165001</v>
      </c>
      <c r="L72" s="3">
        <v>3.0787304775244002</v>
      </c>
      <c r="M72" s="3">
        <v>3.83534528943696</v>
      </c>
      <c r="N72" s="3">
        <v>3.0910533043603801</v>
      </c>
      <c r="O72" s="3">
        <v>1.6614655528164799</v>
      </c>
      <c r="P72" s="3">
        <v>2.3032661060208599</v>
      </c>
      <c r="Q72" s="3">
        <v>4.1288704285973896</v>
      </c>
      <c r="R72" s="3">
        <v>3.3557837854087702</v>
      </c>
      <c r="S72" s="3">
        <v>4.3623728840992699</v>
      </c>
      <c r="T72" s="3">
        <v>5.2235919259760397</v>
      </c>
      <c r="U72" s="3">
        <v>1.5082211523673801</v>
      </c>
      <c r="V72" s="3">
        <v>4.1663329499343602</v>
      </c>
    </row>
    <row r="73" spans="1:22" x14ac:dyDescent="0.35">
      <c r="A73" s="2">
        <v>43889</v>
      </c>
      <c r="B73" s="3">
        <v>2.5086155085808</v>
      </c>
      <c r="C73" s="3">
        <v>4.34377423691424</v>
      </c>
      <c r="D73" s="3">
        <v>3.19306488654945</v>
      </c>
      <c r="E73" s="3">
        <v>2.08276692205922</v>
      </c>
      <c r="F73" s="3">
        <v>4.3361419429990304</v>
      </c>
      <c r="G73" s="3">
        <v>3.3679307219150898</v>
      </c>
      <c r="H73" s="3">
        <v>3.7773974195501001</v>
      </c>
      <c r="I73" s="3">
        <v>4.2500729080368096</v>
      </c>
      <c r="J73" s="3">
        <v>3.5960624826060501</v>
      </c>
      <c r="K73" s="3">
        <v>2.50937388471834</v>
      </c>
      <c r="L73" s="3">
        <v>3.47802147594461</v>
      </c>
      <c r="M73" s="3">
        <v>4.2586443515705996</v>
      </c>
      <c r="N73" s="3">
        <v>3.78054455016736</v>
      </c>
      <c r="O73" s="3">
        <v>1.8079552170123001</v>
      </c>
      <c r="P73" s="3">
        <v>2.3387387449732602</v>
      </c>
      <c r="Q73" s="3">
        <v>4.5195848799683098</v>
      </c>
      <c r="R73" s="3">
        <v>3.7202745146949101</v>
      </c>
      <c r="S73" s="3">
        <v>4.7346370515765601</v>
      </c>
      <c r="T73" s="3">
        <v>5.5097318171946297</v>
      </c>
      <c r="U73" s="3">
        <v>1.79298543763763</v>
      </c>
      <c r="V73" s="3">
        <v>4.5492462782147696</v>
      </c>
    </row>
    <row r="74" spans="1:22" x14ac:dyDescent="0.35">
      <c r="A74" s="2">
        <v>43917</v>
      </c>
      <c r="B74" s="3">
        <v>2.59690339112879</v>
      </c>
      <c r="C74" s="3">
        <v>5.2119909637078701</v>
      </c>
      <c r="D74" s="3">
        <v>3.9820414626298999</v>
      </c>
      <c r="E74" s="3">
        <v>2.7161461226866401</v>
      </c>
      <c r="F74" s="3">
        <v>4.6561994176344204</v>
      </c>
      <c r="G74" s="3">
        <v>4.5622593786806203</v>
      </c>
      <c r="H74" s="3">
        <v>4.0691759795715896</v>
      </c>
      <c r="I74" s="3">
        <v>4.7739645885344197</v>
      </c>
      <c r="J74" s="3">
        <v>4.5585448124184396</v>
      </c>
      <c r="K74" s="3">
        <v>2.8724214578688598</v>
      </c>
      <c r="L74" s="3">
        <v>4.59408307114031</v>
      </c>
      <c r="M74" s="3">
        <v>5.3262883629079196</v>
      </c>
      <c r="N74" s="3">
        <v>4.99959552303193</v>
      </c>
      <c r="O74" s="3">
        <v>2.30682615066153</v>
      </c>
      <c r="P74" s="3">
        <v>2.3761667789321299</v>
      </c>
      <c r="Q74" s="3">
        <v>4.6751820133955997</v>
      </c>
      <c r="R74" s="3">
        <v>4.2635394132209496</v>
      </c>
      <c r="S74" s="3">
        <v>5.67752836419871</v>
      </c>
      <c r="T74" s="3">
        <v>6.8081940007767097</v>
      </c>
      <c r="U74" s="3">
        <v>2.1328331250422901</v>
      </c>
      <c r="V74" s="3">
        <v>5.3620417296226801</v>
      </c>
    </row>
    <row r="75" spans="1:22" x14ac:dyDescent="0.35">
      <c r="A75" s="2">
        <v>43949</v>
      </c>
      <c r="B75" s="3">
        <v>2.4018530988322402</v>
      </c>
      <c r="C75" s="3">
        <v>4.1218785779097296</v>
      </c>
      <c r="D75" s="3">
        <v>4.0654117917030002</v>
      </c>
      <c r="E75" s="3">
        <v>2.4994120031855398</v>
      </c>
      <c r="F75" s="3">
        <v>3.3222214803347501</v>
      </c>
      <c r="G75" s="3">
        <v>3.5860418521002799</v>
      </c>
      <c r="H75" s="3">
        <v>3.77684263816893</v>
      </c>
      <c r="I75" s="3">
        <v>4.2263657532080403</v>
      </c>
      <c r="J75" s="3">
        <v>3.9715516270466602</v>
      </c>
      <c r="K75" s="3">
        <v>2.4904283552665198</v>
      </c>
      <c r="L75" s="3">
        <v>3.7732371816494101</v>
      </c>
      <c r="M75" s="3">
        <v>3.6238554384859101</v>
      </c>
      <c r="N75" s="3">
        <v>4.4546217841122697</v>
      </c>
      <c r="O75" s="3">
        <v>2.00723944771131</v>
      </c>
      <c r="P75" s="3">
        <v>2.19720792317101</v>
      </c>
      <c r="Q75" s="3">
        <v>4.3165792993620498</v>
      </c>
      <c r="R75" s="3">
        <v>3.38525322170549</v>
      </c>
      <c r="S75" s="3">
        <v>4.28221481579856</v>
      </c>
      <c r="T75" s="3">
        <v>4.75716791034219</v>
      </c>
      <c r="U75" s="3">
        <v>1.76168191684216</v>
      </c>
      <c r="V75" s="3">
        <v>4.5006299977660902</v>
      </c>
    </row>
    <row r="76" spans="1:22" x14ac:dyDescent="0.35">
      <c r="A76" s="2">
        <v>43979</v>
      </c>
      <c r="B76" s="3">
        <v>2.37555839712123</v>
      </c>
      <c r="C76" s="3">
        <v>3.7444896177078002</v>
      </c>
      <c r="D76" s="3">
        <v>3.52191681426129</v>
      </c>
      <c r="E76" s="3">
        <v>2.3946184503185801</v>
      </c>
      <c r="F76" s="3">
        <v>2.63036936057755</v>
      </c>
      <c r="G76" s="3">
        <v>3.1891155697779201</v>
      </c>
      <c r="H76" s="3">
        <v>3.2447718717704102</v>
      </c>
      <c r="I76" s="3">
        <v>4.1217728846358597</v>
      </c>
      <c r="J76" s="3">
        <v>3.2314725800312001</v>
      </c>
      <c r="K76" s="3">
        <v>2.3646359770546201</v>
      </c>
      <c r="L76" s="3">
        <v>3.2765991848718299</v>
      </c>
      <c r="M76" s="3">
        <v>3.48804987329317</v>
      </c>
      <c r="N76" s="3">
        <v>3.8008554520903401</v>
      </c>
      <c r="O76" s="3">
        <v>1.84868280567633</v>
      </c>
      <c r="P76" s="3">
        <v>2.2148222551589001</v>
      </c>
      <c r="Q76" s="3">
        <v>4.0811307221983899</v>
      </c>
      <c r="R76" s="3">
        <v>3.1209791589032698</v>
      </c>
      <c r="S76" s="3">
        <v>3.7596543366870501</v>
      </c>
      <c r="T76" s="3">
        <v>4.3856514491676801</v>
      </c>
      <c r="U76" s="3">
        <v>1.3783057145518001</v>
      </c>
      <c r="V76" s="3">
        <v>4.2960513577745196</v>
      </c>
    </row>
    <row r="77" spans="1:22" x14ac:dyDescent="0.35">
      <c r="A77" s="2">
        <v>44008</v>
      </c>
      <c r="B77" s="3">
        <v>2.1481981902896101</v>
      </c>
      <c r="C77" s="3">
        <v>3.3671781783847501</v>
      </c>
      <c r="D77" s="3">
        <v>3.0104844971616802</v>
      </c>
      <c r="E77" s="3">
        <v>2.1155247382369602</v>
      </c>
      <c r="F77" s="3">
        <v>2.6930896360950398</v>
      </c>
      <c r="G77" s="3">
        <v>3.1890524247161101</v>
      </c>
      <c r="H77" s="3">
        <v>3.16258828809843</v>
      </c>
      <c r="I77" s="3">
        <v>3.8793615816023301</v>
      </c>
      <c r="J77" s="3">
        <v>3.0576165308243599</v>
      </c>
      <c r="K77" s="3">
        <v>2.2656370720839298</v>
      </c>
      <c r="L77" s="3">
        <v>3.01335454808132</v>
      </c>
      <c r="M77" s="3">
        <v>3.5358968565234701</v>
      </c>
      <c r="N77" s="3">
        <v>3.8211268065730799</v>
      </c>
      <c r="O77" s="3">
        <v>1.6554864874200701</v>
      </c>
      <c r="P77" s="3">
        <v>1.92370055330189</v>
      </c>
      <c r="Q77" s="3">
        <v>3.8797991454646499</v>
      </c>
      <c r="R77" s="3">
        <v>3.1040656117903098</v>
      </c>
      <c r="S77" s="3">
        <v>3.20437487029759</v>
      </c>
      <c r="T77" s="3">
        <v>4.4773725892964302</v>
      </c>
      <c r="U77" s="3">
        <v>1.40684392419987</v>
      </c>
      <c r="V77" s="3">
        <v>3.9412523243695099</v>
      </c>
    </row>
    <row r="78" spans="1:22" x14ac:dyDescent="0.35">
      <c r="A78" s="2">
        <v>44040</v>
      </c>
      <c r="B78" s="3">
        <v>1.98547131004509</v>
      </c>
      <c r="C78" s="3">
        <v>3.2931652659226698</v>
      </c>
      <c r="D78" s="3">
        <v>2.8652055141698201</v>
      </c>
      <c r="E78" s="3">
        <v>2.1893119227003401</v>
      </c>
      <c r="F78" s="3">
        <v>2.50569974880763</v>
      </c>
      <c r="G78" s="3">
        <v>2.8005964950754398</v>
      </c>
      <c r="H78" s="3">
        <v>3.0022360849463001</v>
      </c>
      <c r="I78" s="3">
        <v>3.59409896046366</v>
      </c>
      <c r="J78" s="3">
        <v>3.0296294595516202</v>
      </c>
      <c r="K78" s="3">
        <v>2.1894946959513999</v>
      </c>
      <c r="L78" s="3">
        <v>2.6837012467696302</v>
      </c>
      <c r="M78" s="3">
        <v>3.2841452051618099</v>
      </c>
      <c r="N78" s="3">
        <v>3.6439695545378901</v>
      </c>
      <c r="O78" s="3">
        <v>1.52449176031957</v>
      </c>
      <c r="P78" s="3">
        <v>1.81036111648244</v>
      </c>
      <c r="Q78" s="3">
        <v>3.67314362417072</v>
      </c>
      <c r="R78" s="3">
        <v>3.0585718591078401</v>
      </c>
      <c r="S78" s="3">
        <v>3.52210995804742</v>
      </c>
      <c r="T78" s="3">
        <v>4.5996372119737599</v>
      </c>
      <c r="U78" s="3">
        <v>1.41759578238726</v>
      </c>
      <c r="V78" s="3">
        <v>3.81162571288491</v>
      </c>
    </row>
    <row r="79" spans="1:22" x14ac:dyDescent="0.35">
      <c r="A79" s="2">
        <v>44071</v>
      </c>
      <c r="B79" s="3">
        <v>1.8733124670293499</v>
      </c>
      <c r="C79" s="3">
        <v>3.5500500859838802</v>
      </c>
      <c r="D79" s="3">
        <v>2.6848622254057499</v>
      </c>
      <c r="E79" s="3">
        <v>2.1259622080750198</v>
      </c>
      <c r="F79" s="3">
        <v>2.78836165548014</v>
      </c>
      <c r="G79" s="3">
        <v>2.4939513505272499</v>
      </c>
      <c r="H79" s="3">
        <v>3.22613245576327</v>
      </c>
      <c r="I79" s="3">
        <v>3.7593824675075398</v>
      </c>
      <c r="J79" s="3">
        <v>3.0739031440618101</v>
      </c>
      <c r="K79" s="3">
        <v>2.1059436759768602</v>
      </c>
      <c r="L79" s="3">
        <v>2.84656209276711</v>
      </c>
      <c r="M79" s="3">
        <v>3.4054165405924102</v>
      </c>
      <c r="N79" s="3">
        <v>3.6238608620997201</v>
      </c>
      <c r="O79" s="3">
        <v>1.4996168045403799</v>
      </c>
      <c r="P79" s="3">
        <v>1.7141719623929299</v>
      </c>
      <c r="Q79" s="3">
        <v>3.50690142970091</v>
      </c>
      <c r="R79" s="3">
        <v>3.07928781824622</v>
      </c>
      <c r="S79" s="3">
        <v>4.06204186772319</v>
      </c>
      <c r="T79" s="3">
        <v>4.5051292174606896</v>
      </c>
      <c r="U79" s="3">
        <v>1.2949439872667501</v>
      </c>
      <c r="V79" s="3">
        <v>3.49823688499567</v>
      </c>
    </row>
    <row r="80" spans="1:22" x14ac:dyDescent="0.35">
      <c r="A80" s="2">
        <v>44102</v>
      </c>
      <c r="B80" s="3">
        <v>1.9972192303263601</v>
      </c>
      <c r="C80" s="3">
        <v>3.8872356573326301</v>
      </c>
      <c r="D80" s="3">
        <v>3.04420762081243</v>
      </c>
      <c r="E80" s="3">
        <v>2.0640889966076901</v>
      </c>
      <c r="F80" s="3">
        <v>2.9816475708531001</v>
      </c>
      <c r="G80" s="3">
        <v>2.7243635364919698</v>
      </c>
      <c r="H80" s="3">
        <v>3.2834888620339999</v>
      </c>
      <c r="I80" s="3">
        <v>3.9333976932381001</v>
      </c>
      <c r="J80" s="3">
        <v>3.39047309348115</v>
      </c>
      <c r="K80" s="3">
        <v>2.1709141904827001</v>
      </c>
      <c r="L80" s="3">
        <v>3.5110950069682501</v>
      </c>
      <c r="M80" s="3">
        <v>3.5712692250234501</v>
      </c>
      <c r="N80" s="3">
        <v>3.7365001235555702</v>
      </c>
      <c r="O80" s="3">
        <v>1.5637440015892701</v>
      </c>
      <c r="P80" s="3">
        <v>1.81672471624698</v>
      </c>
      <c r="Q80" s="3">
        <v>3.55020666111534</v>
      </c>
      <c r="R80" s="3">
        <v>3.1957946111108102</v>
      </c>
      <c r="S80" s="3">
        <v>4.5447455882892402</v>
      </c>
      <c r="T80" s="3">
        <v>4.4517307497989798</v>
      </c>
      <c r="U80" s="3">
        <v>1.32380413626214</v>
      </c>
      <c r="V80" s="3">
        <v>3.4258192824882099</v>
      </c>
    </row>
    <row r="81" spans="1:22" x14ac:dyDescent="0.35">
      <c r="A81" s="2">
        <v>44132</v>
      </c>
      <c r="B81" s="3">
        <v>1.96676783072366</v>
      </c>
      <c r="C81" s="3">
        <v>3.8202604338739401</v>
      </c>
      <c r="D81" s="3">
        <v>2.8440418857323602</v>
      </c>
      <c r="E81" s="3">
        <v>1.8012266984440199</v>
      </c>
      <c r="F81" s="3">
        <v>3.2290092733061</v>
      </c>
      <c r="G81" s="3">
        <v>2.5713947169991398</v>
      </c>
      <c r="H81" s="3">
        <v>3.4615874584995701</v>
      </c>
      <c r="I81" s="3">
        <v>3.8902305906820298</v>
      </c>
      <c r="J81" s="3">
        <v>3.43632892234301</v>
      </c>
      <c r="K81" s="3">
        <v>2.1759884882968601</v>
      </c>
      <c r="L81" s="3">
        <v>3.5672469405477698</v>
      </c>
      <c r="M81" s="3">
        <v>3.6860595710110302</v>
      </c>
      <c r="N81" s="3">
        <v>4.3012889278680104</v>
      </c>
      <c r="O81" s="3">
        <v>1.56152226417749</v>
      </c>
      <c r="P81" s="3">
        <v>1.7085982816046701</v>
      </c>
      <c r="Q81" s="3">
        <v>3.7198973383100098</v>
      </c>
      <c r="R81" s="3">
        <v>3.28609011928223</v>
      </c>
      <c r="S81" s="3">
        <v>4.5195436718159101</v>
      </c>
      <c r="T81" s="3">
        <v>4.0767621568364696</v>
      </c>
      <c r="U81" s="3">
        <v>1.3785307524859201</v>
      </c>
      <c r="V81" s="3">
        <v>3.4500016423778499</v>
      </c>
    </row>
    <row r="82" spans="1:22" x14ac:dyDescent="0.35">
      <c r="A82" s="2">
        <v>44162</v>
      </c>
      <c r="B82" s="3">
        <v>1.9129282811353201</v>
      </c>
      <c r="C82" s="3">
        <v>3.2729691623124499</v>
      </c>
      <c r="D82" s="3">
        <v>2.39829194112429</v>
      </c>
      <c r="E82" s="3">
        <v>1.6839214318926199</v>
      </c>
      <c r="F82" s="3">
        <v>2.6271122849950901</v>
      </c>
      <c r="G82" s="3">
        <v>1.9831518723496899</v>
      </c>
      <c r="H82" s="3">
        <v>3.4545792300902498</v>
      </c>
      <c r="I82" s="3">
        <v>3.7424576211892799</v>
      </c>
      <c r="J82" s="3">
        <v>3.2480594134013701</v>
      </c>
      <c r="K82" s="3">
        <v>1.9364950636710601</v>
      </c>
      <c r="L82" s="3">
        <v>3.3140767243955001</v>
      </c>
      <c r="M82" s="3">
        <v>3.7186903799532698</v>
      </c>
      <c r="N82" s="3">
        <v>3.3504909766540201</v>
      </c>
      <c r="O82" s="3">
        <v>1.46561809970963</v>
      </c>
      <c r="P82" s="3">
        <v>1.6934449794547599</v>
      </c>
      <c r="Q82" s="3">
        <v>3.6485210023474401</v>
      </c>
      <c r="R82" s="3">
        <v>2.74656437989097</v>
      </c>
      <c r="S82" s="3">
        <v>3.87321709849367</v>
      </c>
      <c r="T82" s="3">
        <v>4.7397911906363701</v>
      </c>
      <c r="U82" s="3">
        <v>1.3148633000682699</v>
      </c>
      <c r="V82" s="3">
        <v>3.3954414676695301</v>
      </c>
    </row>
    <row r="83" spans="1:22" x14ac:dyDescent="0.35">
      <c r="A83" s="2">
        <v>44193</v>
      </c>
      <c r="B83" s="3">
        <v>1.81854808339396</v>
      </c>
      <c r="C83" s="3">
        <v>3.14415100467453</v>
      </c>
      <c r="D83" s="3">
        <v>2.2337799617174601</v>
      </c>
      <c r="E83" s="3">
        <v>1.72552926694111</v>
      </c>
      <c r="F83" s="3">
        <v>2.72583371382636</v>
      </c>
      <c r="G83" s="3">
        <v>1.6817883876233499</v>
      </c>
      <c r="H83" s="3">
        <v>3.5762139688869401</v>
      </c>
      <c r="I83" s="3">
        <v>3.6474355195126198</v>
      </c>
      <c r="J83" s="3">
        <v>3.4901197018183798</v>
      </c>
      <c r="K83" s="3">
        <v>1.84198792996827</v>
      </c>
      <c r="L83" s="3">
        <v>3.3460260444811301</v>
      </c>
      <c r="M83" s="3">
        <v>3.8817328553619999</v>
      </c>
      <c r="N83" s="3">
        <v>3.1845267568212301</v>
      </c>
      <c r="O83" s="3">
        <v>1.35053053968861</v>
      </c>
      <c r="P83" s="3">
        <v>1.73387890568106</v>
      </c>
      <c r="Q83" s="3">
        <v>3.6434599501622502</v>
      </c>
      <c r="R83" s="3">
        <v>2.7901402844462901</v>
      </c>
      <c r="S83" s="3">
        <v>3.8650987829729102</v>
      </c>
      <c r="T83" s="3">
        <v>4.5244877209869596</v>
      </c>
      <c r="U83" s="3">
        <v>1.21488692268432</v>
      </c>
      <c r="V83" s="3">
        <v>3.52876636609275</v>
      </c>
    </row>
    <row r="84" spans="1:22" x14ac:dyDescent="0.35">
      <c r="A84" s="2">
        <v>44224</v>
      </c>
      <c r="B84" s="3">
        <v>1.7208773313514401</v>
      </c>
      <c r="C84" s="3">
        <v>3.2771838837237302</v>
      </c>
      <c r="D84" s="3">
        <v>2.38272950885891</v>
      </c>
      <c r="E84" s="3">
        <v>1.78022180533476</v>
      </c>
      <c r="F84" s="3">
        <v>2.7931981017188399</v>
      </c>
      <c r="G84" s="3">
        <v>1.59499216726003</v>
      </c>
      <c r="H84" s="3">
        <v>3.8013645998772301</v>
      </c>
      <c r="I84" s="3">
        <v>3.53727334589653</v>
      </c>
      <c r="J84" s="3">
        <v>3.54936409440415</v>
      </c>
      <c r="K84" s="3">
        <v>1.646216096629</v>
      </c>
      <c r="L84" s="3">
        <v>3.5634993502454502</v>
      </c>
      <c r="M84" s="3">
        <v>3.8845841800666001</v>
      </c>
      <c r="N84" s="3">
        <v>3.4844772394533199</v>
      </c>
      <c r="O84" s="3">
        <v>1.38871311468756</v>
      </c>
      <c r="P84" s="3">
        <v>1.42402916767315</v>
      </c>
      <c r="Q84" s="3">
        <v>3.79144979816741</v>
      </c>
      <c r="R84" s="3">
        <v>2.8453894316063302</v>
      </c>
      <c r="S84" s="3">
        <v>4.0725331495138803</v>
      </c>
      <c r="T84" s="3">
        <v>4.1924950629711102</v>
      </c>
      <c r="U84" s="3">
        <v>1.2973441098149801</v>
      </c>
      <c r="V84" s="3">
        <v>3.5540969961533402</v>
      </c>
    </row>
    <row r="85" spans="1:22" x14ac:dyDescent="0.35">
      <c r="A85" s="2">
        <v>44253</v>
      </c>
      <c r="B85" s="3">
        <v>1.7670604710979501</v>
      </c>
      <c r="C85" s="3">
        <v>2.5642576080203399</v>
      </c>
      <c r="D85" s="3">
        <v>2.48033356777667</v>
      </c>
      <c r="E85" s="3">
        <v>1.7772966352117201</v>
      </c>
      <c r="F85" s="3">
        <v>2.92504918077961</v>
      </c>
      <c r="G85" s="3">
        <v>1.7391722025188401</v>
      </c>
      <c r="H85" s="3">
        <v>4.0148758065747696</v>
      </c>
      <c r="I85" s="3">
        <v>3.5915785589342599</v>
      </c>
      <c r="J85" s="3">
        <v>3.48362538670616</v>
      </c>
      <c r="K85" s="3">
        <v>1.7074393618546799</v>
      </c>
      <c r="L85" s="3">
        <v>4.1467458959704198</v>
      </c>
      <c r="M85" s="3">
        <v>3.8637216687963001</v>
      </c>
      <c r="N85" s="3">
        <v>3.2037377324071299</v>
      </c>
      <c r="O85" s="3">
        <v>1.38947432637859</v>
      </c>
      <c r="P85" s="3">
        <v>1.4627755272579399</v>
      </c>
      <c r="Q85" s="3">
        <v>3.8929494731635699</v>
      </c>
      <c r="R85" s="3">
        <v>2.8461843785029699</v>
      </c>
      <c r="S85" s="3">
        <v>4.7550017386516403</v>
      </c>
      <c r="T85" s="3">
        <v>4.5326146207602598</v>
      </c>
      <c r="U85" s="3">
        <v>1.21871654242438</v>
      </c>
      <c r="V85" s="3">
        <v>3.4886009948425798</v>
      </c>
    </row>
    <row r="86" spans="1:22" x14ac:dyDescent="0.35">
      <c r="A86" s="2">
        <v>44281</v>
      </c>
      <c r="B86" s="3">
        <v>1.8982354034170901</v>
      </c>
      <c r="C86" s="3">
        <v>2.83000622198109</v>
      </c>
      <c r="D86" s="3">
        <v>2.59993088463556</v>
      </c>
      <c r="E86" s="3">
        <v>1.8906933141695601</v>
      </c>
      <c r="F86" s="3">
        <v>2.9539402268971</v>
      </c>
      <c r="G86" s="3">
        <v>2.1283464149801898</v>
      </c>
      <c r="H86" s="3">
        <v>4.02661366273884</v>
      </c>
      <c r="I86" s="3">
        <v>3.65427850104003</v>
      </c>
      <c r="J86" s="3">
        <v>3.3202700193094401</v>
      </c>
      <c r="K86" s="3">
        <v>1.70195102232893</v>
      </c>
      <c r="L86" s="3">
        <v>4.4824725382798603</v>
      </c>
      <c r="M86" s="3">
        <v>3.8052316159014601</v>
      </c>
      <c r="N86" s="3">
        <v>3.5714495456810802</v>
      </c>
      <c r="O86" s="3">
        <v>1.3989242344489801</v>
      </c>
      <c r="P86" s="3">
        <v>1.5670153758872301</v>
      </c>
      <c r="Q86" s="3">
        <v>3.9207879278336399</v>
      </c>
      <c r="R86" s="3">
        <v>2.7619406741876702</v>
      </c>
      <c r="S86" s="3">
        <v>5.1634697143870403</v>
      </c>
      <c r="T86" s="3">
        <v>4.4464313755028702</v>
      </c>
      <c r="U86" s="3">
        <v>1.24665855187299</v>
      </c>
      <c r="V86" s="3">
        <v>3.53793547163021</v>
      </c>
    </row>
    <row r="87" spans="1:22" x14ac:dyDescent="0.35">
      <c r="A87" s="2">
        <v>44314</v>
      </c>
      <c r="B87" s="3">
        <v>1.9025373084992501</v>
      </c>
      <c r="C87" s="3">
        <v>3.35570969981254</v>
      </c>
      <c r="D87" s="3">
        <v>2.7727212628222802</v>
      </c>
      <c r="E87" s="3">
        <v>1.9755654533687299</v>
      </c>
      <c r="F87" s="3">
        <v>2.8706347197797601</v>
      </c>
      <c r="G87" s="3">
        <v>2.4013919458589901</v>
      </c>
      <c r="H87" s="3">
        <v>3.96236652919296</v>
      </c>
      <c r="I87" s="3">
        <v>3.6917938216831199</v>
      </c>
      <c r="J87" s="3">
        <v>3.1310130399399898</v>
      </c>
      <c r="K87" s="3">
        <v>1.7150887370010099</v>
      </c>
      <c r="L87" s="3">
        <v>4.7406032162710501</v>
      </c>
      <c r="M87" s="3">
        <v>4.2470147027117404</v>
      </c>
      <c r="N87" s="3">
        <v>3.3898883640105901</v>
      </c>
      <c r="O87" s="3">
        <v>1.39338933908209</v>
      </c>
      <c r="P87" s="3">
        <v>1.59148096233436</v>
      </c>
      <c r="Q87" s="3">
        <v>3.7637792061378099</v>
      </c>
      <c r="R87" s="3">
        <v>2.8310156061704199</v>
      </c>
      <c r="S87" s="3">
        <v>5.2378552251894899</v>
      </c>
      <c r="T87" s="3">
        <v>4.4729193586629901</v>
      </c>
      <c r="U87" s="3">
        <v>1.15228726566505</v>
      </c>
      <c r="V87" s="3">
        <v>3.15322777144377</v>
      </c>
    </row>
    <row r="88" spans="1:22" x14ac:dyDescent="0.35">
      <c r="A88" s="2">
        <v>44344</v>
      </c>
      <c r="B88" s="3">
        <v>1.81042493905694</v>
      </c>
      <c r="C88" s="3">
        <v>3.92467254671817</v>
      </c>
      <c r="D88" s="3">
        <v>2.8308841496176398</v>
      </c>
      <c r="E88" s="3">
        <v>1.9574194940474301</v>
      </c>
      <c r="F88" s="3">
        <v>2.9036232237930601</v>
      </c>
      <c r="G88" s="3">
        <v>2.4441808454252101</v>
      </c>
      <c r="H88" s="3">
        <v>4.1067625884348802</v>
      </c>
      <c r="I88" s="3">
        <v>4.0062588109402499</v>
      </c>
      <c r="J88" s="3">
        <v>3.1188609527973701</v>
      </c>
      <c r="K88" s="3">
        <v>1.70171217149405</v>
      </c>
      <c r="L88" s="3">
        <v>4.6142695355685497</v>
      </c>
      <c r="M88" s="3">
        <v>4.1162618646754403</v>
      </c>
      <c r="N88" s="3">
        <v>3.1323649956607702</v>
      </c>
      <c r="O88" s="3">
        <v>1.41696662124484</v>
      </c>
      <c r="P88" s="3">
        <v>1.62719007610219</v>
      </c>
      <c r="Q88" s="3">
        <v>3.8044605433319498</v>
      </c>
      <c r="R88" s="3">
        <v>2.8817851579207301</v>
      </c>
      <c r="S88" s="3">
        <v>5.5935673654137696</v>
      </c>
      <c r="T88" s="3">
        <v>4.2323990504150002</v>
      </c>
      <c r="U88" s="3">
        <v>1.19543113431745</v>
      </c>
      <c r="V88" s="3">
        <v>3.2864583234780702</v>
      </c>
    </row>
    <row r="89" spans="1:22" x14ac:dyDescent="0.35">
      <c r="A89" s="2">
        <v>44375</v>
      </c>
      <c r="B89" s="3">
        <v>1.8065117786867499</v>
      </c>
      <c r="C89" s="3">
        <v>3.94161508243447</v>
      </c>
      <c r="D89" s="3">
        <v>3.0582597442996202</v>
      </c>
      <c r="E89" s="3">
        <v>1.90159152929227</v>
      </c>
      <c r="F89" s="3">
        <v>3.0021878507606399</v>
      </c>
      <c r="G89" s="3">
        <v>2.8497118678762901</v>
      </c>
      <c r="H89" s="3">
        <v>4.1952861906044001</v>
      </c>
      <c r="I89" s="3">
        <v>4.0047909294239599</v>
      </c>
      <c r="J89" s="3">
        <v>3.1317700367409098</v>
      </c>
      <c r="K89" s="3">
        <v>1.65943827293238</v>
      </c>
      <c r="L89" s="3">
        <v>4.9515928931811404</v>
      </c>
      <c r="M89" s="3">
        <v>4.4418462779929504</v>
      </c>
      <c r="N89" s="3">
        <v>3.0540150706504199</v>
      </c>
      <c r="O89" s="3">
        <v>1.39735392347959</v>
      </c>
      <c r="P89" s="3">
        <v>1.57759010747367</v>
      </c>
      <c r="Q89" s="3">
        <v>3.90779385568925</v>
      </c>
      <c r="R89" s="3">
        <v>2.8821711199906899</v>
      </c>
      <c r="S89" s="3">
        <v>5.6124243120532604</v>
      </c>
      <c r="T89" s="3">
        <v>4.5709893284768199</v>
      </c>
      <c r="U89" s="3">
        <v>1.34987960237406</v>
      </c>
      <c r="V89" s="3">
        <v>3.1908405920380201</v>
      </c>
    </row>
    <row r="90" spans="1:22" x14ac:dyDescent="0.35">
      <c r="A90" s="2">
        <v>44405</v>
      </c>
      <c r="B90" s="3">
        <v>2.0169171535874999</v>
      </c>
      <c r="C90" s="3">
        <v>4.8217653372737299</v>
      </c>
      <c r="D90" s="3">
        <v>3.1276174451390202</v>
      </c>
      <c r="E90" s="3">
        <v>2.0492851526117999</v>
      </c>
      <c r="F90" s="3">
        <v>3.0600456910307101</v>
      </c>
      <c r="G90" s="3">
        <v>3.0910026609651302</v>
      </c>
      <c r="H90" s="3">
        <v>4.2499064328533098</v>
      </c>
      <c r="I90" s="3">
        <v>4.2160485823597798</v>
      </c>
      <c r="J90" s="3">
        <v>3.0871843236121599</v>
      </c>
      <c r="K90" s="3">
        <v>1.7348138902399599</v>
      </c>
      <c r="L90" s="3">
        <v>5.4792272998877003</v>
      </c>
      <c r="M90" s="3">
        <v>4.5618558796246198</v>
      </c>
      <c r="N90" s="3">
        <v>3.0501975145712499</v>
      </c>
      <c r="O90" s="3">
        <v>1.39373928564159</v>
      </c>
      <c r="P90" s="3">
        <v>1.8711902234957301</v>
      </c>
      <c r="Q90" s="3">
        <v>3.91663293458515</v>
      </c>
      <c r="R90" s="3">
        <v>3.0200753319898301</v>
      </c>
      <c r="S90" s="3">
        <v>6.10058607709386</v>
      </c>
      <c r="T90" s="3">
        <v>4.6464796125142902</v>
      </c>
      <c r="U90" s="3">
        <v>1.43512120304254</v>
      </c>
      <c r="V90" s="3">
        <v>3.2639272347706001</v>
      </c>
    </row>
    <row r="91" spans="1:22" x14ac:dyDescent="0.35">
      <c r="A91" s="2">
        <v>44435</v>
      </c>
      <c r="B91" s="3">
        <v>1.9991027329356199</v>
      </c>
      <c r="C91" s="3">
        <v>4.6567208870680101</v>
      </c>
      <c r="D91" s="3">
        <v>3.1062872135542099</v>
      </c>
      <c r="E91" s="3">
        <v>1.9918072459005101</v>
      </c>
      <c r="F91" s="3">
        <v>2.9969243455168399</v>
      </c>
      <c r="G91" s="3">
        <v>3.57824858609492</v>
      </c>
      <c r="H91" s="3">
        <v>4.0028434424979196</v>
      </c>
      <c r="I91" s="3">
        <v>4.3022171049918896</v>
      </c>
      <c r="J91" s="3">
        <v>3.1097467486788801</v>
      </c>
      <c r="K91" s="3">
        <v>1.8344010496227801</v>
      </c>
      <c r="L91" s="3">
        <v>5.9781922803926797</v>
      </c>
      <c r="M91" s="3">
        <v>5.05153003991816</v>
      </c>
      <c r="N91" s="3">
        <v>3.1181330667095701</v>
      </c>
      <c r="O91" s="3">
        <v>1.33399734416713</v>
      </c>
      <c r="P91" s="3">
        <v>1.9386345416642099</v>
      </c>
      <c r="Q91" s="3">
        <v>3.8905997393554101</v>
      </c>
      <c r="R91" s="3">
        <v>2.8435356027218699</v>
      </c>
      <c r="S91" s="3">
        <v>5.7633336726969597</v>
      </c>
      <c r="T91" s="3">
        <v>4.4761568047798699</v>
      </c>
      <c r="U91" s="3">
        <v>1.4415968569294499</v>
      </c>
      <c r="V91" s="3">
        <v>3.1462847216041698</v>
      </c>
    </row>
    <row r="92" spans="1:22" x14ac:dyDescent="0.35">
      <c r="A92" s="2">
        <v>44467</v>
      </c>
      <c r="B92" s="3">
        <v>1.9884317726204399</v>
      </c>
      <c r="C92" s="3">
        <v>4.7738282522112296</v>
      </c>
      <c r="D92" s="3">
        <v>3.19063742800593</v>
      </c>
      <c r="E92" s="3">
        <v>1.8822673890795001</v>
      </c>
      <c r="F92" s="3">
        <v>3.0621451897124601</v>
      </c>
      <c r="G92" s="3">
        <v>3.6195045510855199</v>
      </c>
      <c r="H92" s="3">
        <v>4.0305691859563204</v>
      </c>
      <c r="I92" s="3">
        <v>4.3250964866047097</v>
      </c>
      <c r="J92" s="3">
        <v>3.2974207322036002</v>
      </c>
      <c r="K92" s="3">
        <v>1.86674115666454</v>
      </c>
      <c r="L92" s="3">
        <v>6.5050281013262703</v>
      </c>
      <c r="M92" s="3">
        <v>4.8448374218360604</v>
      </c>
      <c r="N92" s="3">
        <v>3.0364828768572498</v>
      </c>
      <c r="O92" s="3">
        <v>1.2720673420587401</v>
      </c>
      <c r="P92" s="3">
        <v>1.9675195322694701</v>
      </c>
      <c r="Q92" s="3">
        <v>4.0069892445172801</v>
      </c>
      <c r="R92" s="3">
        <v>2.8491352494471398</v>
      </c>
      <c r="S92" s="3">
        <v>6.08414113838493</v>
      </c>
      <c r="T92" s="3">
        <v>4.1329702100733599</v>
      </c>
      <c r="U92" s="3">
        <v>1.42133007966709</v>
      </c>
      <c r="V92" s="3">
        <v>3.0552534459512701</v>
      </c>
    </row>
    <row r="93" spans="1:22" x14ac:dyDescent="0.35">
      <c r="A93" s="2">
        <v>44497</v>
      </c>
      <c r="B93" s="3">
        <v>2.01797321545616</v>
      </c>
      <c r="C93" s="3">
        <v>5.0291145108939004</v>
      </c>
      <c r="D93" s="3">
        <v>3.0123405673626</v>
      </c>
      <c r="E93" s="3">
        <v>1.81110693286007</v>
      </c>
      <c r="F93" s="3">
        <v>2.8952076885493701</v>
      </c>
      <c r="G93" s="3">
        <v>3.67137912921861</v>
      </c>
      <c r="H93" s="3">
        <v>3.9074723738116202</v>
      </c>
      <c r="I93" s="3">
        <v>4.3778831542219399</v>
      </c>
      <c r="J93" s="3">
        <v>3.4689947575565099</v>
      </c>
      <c r="K93" s="3">
        <v>1.9458753728017499</v>
      </c>
      <c r="L93" s="3">
        <v>7.0931620039291401</v>
      </c>
      <c r="M93" s="3">
        <v>4.6258207140909198</v>
      </c>
      <c r="N93" s="3">
        <v>3.0577735283217602</v>
      </c>
      <c r="O93" s="3">
        <v>1.32887739236848</v>
      </c>
      <c r="P93" s="3">
        <v>1.93999820982214</v>
      </c>
      <c r="Q93" s="3">
        <v>3.76878200468785</v>
      </c>
      <c r="R93" s="3">
        <v>2.8632464103322599</v>
      </c>
      <c r="S93" s="3">
        <v>5.7219189679647897</v>
      </c>
      <c r="T93" s="3">
        <v>4.0816734684274802</v>
      </c>
      <c r="U93" s="3">
        <v>1.3726530864133599</v>
      </c>
      <c r="V93" s="3">
        <v>2.9395566849962602</v>
      </c>
    </row>
    <row r="94" spans="1:22" x14ac:dyDescent="0.35">
      <c r="A94" s="2">
        <v>44526</v>
      </c>
      <c r="B94" s="3">
        <v>2.00668853937497</v>
      </c>
      <c r="C94" s="3">
        <v>4.91442703054304</v>
      </c>
      <c r="D94" s="3">
        <v>3.11239377369058</v>
      </c>
      <c r="E94" s="3">
        <v>1.7584532821121801</v>
      </c>
      <c r="F94" s="3">
        <v>3.4801777739522501</v>
      </c>
      <c r="G94" s="3">
        <v>3.9119338595492201</v>
      </c>
      <c r="H94" s="3">
        <v>4.0217757085140198</v>
      </c>
      <c r="I94" s="3">
        <v>4.3403601843889996</v>
      </c>
      <c r="J94" s="3">
        <v>3.6040784907399801</v>
      </c>
      <c r="K94" s="3">
        <v>2.01023718215637</v>
      </c>
      <c r="L94" s="3">
        <v>7.9228748362748096</v>
      </c>
      <c r="M94" s="3">
        <v>4.85645566792076</v>
      </c>
      <c r="N94" s="3">
        <v>3.0370539415053499</v>
      </c>
      <c r="O94" s="3">
        <v>1.4154207094169</v>
      </c>
      <c r="P94" s="3">
        <v>2.0594577548359898</v>
      </c>
      <c r="Q94" s="3">
        <v>3.8632675980347102</v>
      </c>
      <c r="R94" s="3">
        <v>2.9318623849727898</v>
      </c>
      <c r="S94" s="3">
        <v>5.0413000240581001</v>
      </c>
      <c r="T94" s="3">
        <v>3.8192128049765399</v>
      </c>
      <c r="U94" s="3">
        <v>1.48308859503629</v>
      </c>
      <c r="V94" s="3">
        <v>3.1786228212199301</v>
      </c>
    </row>
    <row r="95" spans="1:22" x14ac:dyDescent="0.35">
      <c r="A95" s="2">
        <v>44558</v>
      </c>
      <c r="B95" s="3">
        <v>1.9659484707650501</v>
      </c>
      <c r="C95" s="3">
        <v>5.5430721648718899</v>
      </c>
      <c r="D95" s="3">
        <v>3.1818992704896698</v>
      </c>
      <c r="E95" s="3">
        <v>1.7649805750654799</v>
      </c>
      <c r="F95" s="3">
        <v>3.3481455863578402</v>
      </c>
      <c r="G95" s="3">
        <v>4.1340138900257504</v>
      </c>
      <c r="H95" s="3">
        <v>3.76974532422813</v>
      </c>
      <c r="I95" s="3">
        <v>4.0926775562429398</v>
      </c>
      <c r="J95" s="3">
        <v>3.3545482089905798</v>
      </c>
      <c r="K95" s="3">
        <v>1.9193737804033699</v>
      </c>
      <c r="L95" s="3">
        <v>7.5359190378507801</v>
      </c>
      <c r="M95" s="3">
        <v>4.62198103109092</v>
      </c>
      <c r="N95" s="3">
        <v>3.20161903876396</v>
      </c>
      <c r="O95" s="3">
        <v>1.37249588732574</v>
      </c>
      <c r="P95" s="3">
        <v>2.1710869612485402</v>
      </c>
      <c r="Q95" s="3">
        <v>4.0650474201084998</v>
      </c>
      <c r="R95" s="3">
        <v>2.8666919095872601</v>
      </c>
      <c r="S95" s="3">
        <v>5.4861618569232498</v>
      </c>
      <c r="T95" s="3">
        <v>4.3929569086396203</v>
      </c>
      <c r="U95" s="3">
        <v>1.52274246985141</v>
      </c>
      <c r="V95" s="3">
        <v>3.2083886378722499</v>
      </c>
    </row>
    <row r="96" spans="1:22" x14ac:dyDescent="0.35">
      <c r="A96" s="2">
        <v>44589</v>
      </c>
      <c r="B96" s="3">
        <v>2.22227760979878</v>
      </c>
      <c r="C96" s="3">
        <v>4.7597735900347402</v>
      </c>
      <c r="D96" s="3">
        <v>3.1484374642116602</v>
      </c>
      <c r="E96" s="3">
        <v>1.80925978296405</v>
      </c>
      <c r="F96" s="3">
        <v>3.3322632128295702</v>
      </c>
      <c r="G96" s="3">
        <v>3.7116710248785401</v>
      </c>
      <c r="H96" s="3">
        <v>3.8773209913964402</v>
      </c>
      <c r="I96" s="3">
        <v>4.3994680254333796</v>
      </c>
      <c r="J96" s="3">
        <v>3.7276962157469899</v>
      </c>
      <c r="K96" s="3">
        <v>2.25976825111429</v>
      </c>
      <c r="L96" s="3">
        <v>6.88344705107703</v>
      </c>
      <c r="M96" s="3">
        <v>4.48093012654072</v>
      </c>
      <c r="N96" s="3">
        <v>3.0685418377131199</v>
      </c>
      <c r="O96" s="3">
        <v>1.4159365630788401</v>
      </c>
      <c r="P96" s="3">
        <v>2.26492546678401</v>
      </c>
      <c r="Q96" s="3">
        <v>3.9531556551436502</v>
      </c>
      <c r="R96" s="3">
        <v>2.8980889248885102</v>
      </c>
      <c r="S96" s="3">
        <v>5.81060913569278</v>
      </c>
      <c r="T96" s="3">
        <v>4.2071769626318796</v>
      </c>
      <c r="U96" s="3">
        <v>1.60397701825857</v>
      </c>
      <c r="V96" s="3">
        <v>3.0643765419629698</v>
      </c>
    </row>
    <row r="97" spans="1:22" x14ac:dyDescent="0.35">
      <c r="A97" s="2">
        <v>44620</v>
      </c>
      <c r="B97" s="3">
        <v>2.1972018326479801</v>
      </c>
      <c r="C97" s="3">
        <v>4.64802329272172</v>
      </c>
      <c r="D97" s="3">
        <v>3.0028971661067199</v>
      </c>
      <c r="E97" s="3">
        <v>1.85072076030919</v>
      </c>
      <c r="F97" s="3">
        <v>3.6922547211112899</v>
      </c>
      <c r="G97" s="3">
        <v>3.4302942627230402</v>
      </c>
      <c r="H97" s="3">
        <v>3.7567214635755399</v>
      </c>
      <c r="I97" s="3">
        <v>4.3884325803816999</v>
      </c>
      <c r="J97" s="3">
        <v>3.6136164340312198</v>
      </c>
      <c r="K97" s="3">
        <v>2.22024326051364</v>
      </c>
      <c r="L97" s="3">
        <v>7.8977237080170397</v>
      </c>
      <c r="M97" s="3">
        <v>4.3472368031125201</v>
      </c>
      <c r="N97" s="3">
        <v>3.0914012296233802</v>
      </c>
      <c r="O97" s="3">
        <v>1.4952997291866601</v>
      </c>
      <c r="P97" s="3">
        <v>2.3481909513817101</v>
      </c>
      <c r="Q97" s="3">
        <v>3.8418014039248001</v>
      </c>
      <c r="R97" s="3">
        <v>2.8806867367309201</v>
      </c>
      <c r="S97" s="3">
        <v>6.1150839575537397</v>
      </c>
      <c r="T97" s="3">
        <v>4.0196484893816704</v>
      </c>
      <c r="U97" s="3">
        <v>1.8317924646768</v>
      </c>
      <c r="V97" s="3">
        <v>2.9160168618157498</v>
      </c>
    </row>
    <row r="98" spans="1:22" x14ac:dyDescent="0.35">
      <c r="A98" s="2">
        <v>44648</v>
      </c>
      <c r="B98" s="3">
        <v>2.4200450936393199</v>
      </c>
      <c r="C98" s="3">
        <v>4.6476447517558697</v>
      </c>
      <c r="D98" s="3">
        <v>3.22417871522814</v>
      </c>
      <c r="E98" s="3">
        <v>1.97906384186082</v>
      </c>
      <c r="F98" s="3">
        <v>3.4314919546128899</v>
      </c>
      <c r="G98" s="3">
        <v>3.5534705077845898</v>
      </c>
      <c r="H98" s="3">
        <v>3.7885880185940701</v>
      </c>
      <c r="I98" s="3">
        <v>4.5115350883324101</v>
      </c>
      <c r="J98" s="3">
        <v>3.3764153104777099</v>
      </c>
      <c r="K98" s="3">
        <v>2.2392788899082299</v>
      </c>
      <c r="L98" s="3">
        <v>8.4540002773996008</v>
      </c>
      <c r="M98" s="3">
        <v>4.4942507780077001</v>
      </c>
      <c r="N98" s="3">
        <v>3.3532323327570501</v>
      </c>
      <c r="O98" s="3">
        <v>1.46835139614518</v>
      </c>
      <c r="P98" s="3">
        <v>2.5348085216162599</v>
      </c>
      <c r="Q98" s="3">
        <v>3.63249114372507</v>
      </c>
      <c r="R98" s="3">
        <v>2.8900865637570501</v>
      </c>
      <c r="S98" s="3">
        <v>5.5039384069211197</v>
      </c>
      <c r="T98" s="3">
        <v>3.3713713649168402</v>
      </c>
      <c r="U98" s="3">
        <v>1.5664563733552599</v>
      </c>
      <c r="V98" s="3">
        <v>2.81885277894192</v>
      </c>
    </row>
    <row r="99" spans="1:22" x14ac:dyDescent="0.35">
      <c r="A99" s="2">
        <v>44679</v>
      </c>
      <c r="B99" s="3">
        <v>2.5590039706866601</v>
      </c>
      <c r="C99" s="3">
        <v>5.2718127273045896</v>
      </c>
      <c r="D99" s="3">
        <v>3.2342225485122902</v>
      </c>
      <c r="E99" s="3">
        <v>2.0965655882848799</v>
      </c>
      <c r="F99" s="3">
        <v>3.7580563376007898</v>
      </c>
      <c r="G99" s="3">
        <v>4.2172889182700199</v>
      </c>
      <c r="H99" s="3">
        <v>3.8375022910348799</v>
      </c>
      <c r="I99" s="3">
        <v>4.8001483635763202</v>
      </c>
      <c r="J99" s="3">
        <v>3.6631077640781098</v>
      </c>
      <c r="K99" s="3">
        <v>2.2997170688623201</v>
      </c>
      <c r="L99" s="3">
        <v>8.9929838100921309</v>
      </c>
      <c r="M99" s="3">
        <v>4.7091969654128096</v>
      </c>
      <c r="N99" s="3">
        <v>3.1717324339470201</v>
      </c>
      <c r="O99" s="3">
        <v>1.49331710252649</v>
      </c>
      <c r="P99" s="3">
        <v>2.6849412347134298</v>
      </c>
      <c r="Q99" s="3">
        <v>3.8217087582501201</v>
      </c>
      <c r="R99" s="3">
        <v>2.9952324728025101</v>
      </c>
      <c r="S99" s="3">
        <v>5.4516578976794401</v>
      </c>
      <c r="T99" s="3">
        <v>3.5201881420128101</v>
      </c>
      <c r="U99" s="3">
        <v>1.75104027924182</v>
      </c>
      <c r="V99" s="3">
        <v>2.6294481327382702</v>
      </c>
    </row>
    <row r="100" spans="1:22" x14ac:dyDescent="0.35">
      <c r="A100" s="2">
        <v>44708</v>
      </c>
      <c r="B100" s="3">
        <v>2.46529248150983</v>
      </c>
      <c r="C100" s="3">
        <v>5.3256113261048101</v>
      </c>
      <c r="D100" s="3">
        <v>3.4410663688564602</v>
      </c>
      <c r="E100" s="3">
        <v>2.3113639012240799</v>
      </c>
      <c r="F100" s="3">
        <v>4.0812793730293704</v>
      </c>
      <c r="G100" s="3">
        <v>4.4520975741761202</v>
      </c>
      <c r="H100" s="3">
        <v>3.9769365565032402</v>
      </c>
      <c r="I100" s="3">
        <v>4.7917940276462003</v>
      </c>
      <c r="J100" s="3">
        <v>3.6444473302618499</v>
      </c>
      <c r="K100" s="3">
        <v>2.34740581038242</v>
      </c>
      <c r="L100" s="3">
        <v>9.8555376614399304</v>
      </c>
      <c r="M100" s="3">
        <v>4.8647768693380504</v>
      </c>
      <c r="N100" s="3">
        <v>3.8269713579493101</v>
      </c>
      <c r="O100" s="3">
        <v>1.66460820666598</v>
      </c>
      <c r="P100" s="3">
        <v>2.5909908694772699</v>
      </c>
      <c r="Q100" s="3">
        <v>4.2285246299897699</v>
      </c>
      <c r="R100" s="3">
        <v>3.0204303700328401</v>
      </c>
      <c r="S100" s="3">
        <v>5.4251549814375704</v>
      </c>
      <c r="T100" s="3">
        <v>4.0287755132377701</v>
      </c>
      <c r="U100" s="3">
        <v>1.7816376804080201</v>
      </c>
      <c r="V100" s="3">
        <v>2.99010498259966</v>
      </c>
    </row>
    <row r="101" spans="1:22" x14ac:dyDescent="0.35">
      <c r="A101" s="2">
        <v>44740</v>
      </c>
      <c r="B101" s="3">
        <v>2.23107918923604</v>
      </c>
      <c r="C101" s="3">
        <v>7.0261553133970303</v>
      </c>
      <c r="D101" s="3">
        <v>3.5779592437467902</v>
      </c>
      <c r="E101" s="3">
        <v>2.3856034640064498</v>
      </c>
      <c r="F101" s="3">
        <v>4.2480067761095004</v>
      </c>
      <c r="G101" s="3">
        <v>5.0093678059729401</v>
      </c>
      <c r="H101" s="3">
        <v>4.1666706756305496</v>
      </c>
      <c r="I101" s="3">
        <v>4.9965545976898103</v>
      </c>
      <c r="J101" s="3">
        <v>4.0619203038407496</v>
      </c>
      <c r="K101" s="3">
        <v>2.54702079187259</v>
      </c>
      <c r="L101" s="3">
        <v>11.394921269046</v>
      </c>
      <c r="M101" s="3">
        <v>5.01857381641116</v>
      </c>
      <c r="N101" s="3">
        <v>4.1721650593467698</v>
      </c>
      <c r="O101" s="3">
        <v>1.68009801913408</v>
      </c>
      <c r="P101" s="3">
        <v>2.2895621113606399</v>
      </c>
      <c r="Q101" s="3">
        <v>4.3180231785906296</v>
      </c>
      <c r="R101" s="3">
        <v>3.1297597854367898</v>
      </c>
      <c r="S101" s="3">
        <v>5.9279266669996602</v>
      </c>
      <c r="T101" s="3">
        <v>4.3463643210743603</v>
      </c>
      <c r="U101" s="3">
        <v>1.9637514522700601</v>
      </c>
      <c r="V101" s="3">
        <v>3.2142317304589301</v>
      </c>
    </row>
    <row r="102" spans="1:22" x14ac:dyDescent="0.35">
      <c r="A102" s="2">
        <v>44770</v>
      </c>
      <c r="B102" s="3">
        <v>2.3844119122482601</v>
      </c>
      <c r="C102" s="3">
        <v>7.3762169378745197</v>
      </c>
      <c r="D102" s="3">
        <v>3.6260057351141102</v>
      </c>
      <c r="E102" s="3">
        <v>2.41331252999916</v>
      </c>
      <c r="F102" s="3">
        <v>4.3726187582190796</v>
      </c>
      <c r="G102" s="3">
        <v>5.3097551045095299</v>
      </c>
      <c r="H102" s="3">
        <v>4.0628376080717397</v>
      </c>
      <c r="I102" s="3">
        <v>5.1346491966665297</v>
      </c>
      <c r="J102" s="3">
        <v>4.00778371820331</v>
      </c>
      <c r="K102" s="3">
        <v>2.54002538347246</v>
      </c>
      <c r="L102" s="3">
        <v>11.2427649918887</v>
      </c>
      <c r="M102" s="3">
        <v>4.9495069827768399</v>
      </c>
      <c r="N102" s="3">
        <v>4.1383019558403804</v>
      </c>
      <c r="O102" s="3">
        <v>1.5508502572985401</v>
      </c>
      <c r="P102" s="3">
        <v>2.50318197140624</v>
      </c>
      <c r="Q102" s="3">
        <v>3.9495468265881999</v>
      </c>
      <c r="R102" s="3">
        <v>3.1729250458781002</v>
      </c>
      <c r="S102" s="3">
        <v>5.8746986119924802</v>
      </c>
      <c r="T102" s="3">
        <v>4.1703549136521998</v>
      </c>
      <c r="U102" s="3">
        <v>1.9267226472498999</v>
      </c>
      <c r="V102" s="3">
        <v>3.1944996261657499</v>
      </c>
    </row>
    <row r="103" spans="1:22" x14ac:dyDescent="0.35">
      <c r="A103" s="2">
        <v>44799</v>
      </c>
      <c r="B103" s="3">
        <v>2.4394567158657501</v>
      </c>
      <c r="C103" s="3">
        <v>7.27035449521565</v>
      </c>
      <c r="D103" s="3">
        <v>3.66359408325805</v>
      </c>
      <c r="E103" s="3">
        <v>2.26103598330115</v>
      </c>
      <c r="F103" s="3">
        <v>4.4428528104369303</v>
      </c>
      <c r="G103" s="3">
        <v>5.0764529807615304</v>
      </c>
      <c r="H103" s="3">
        <v>4.05967696402376</v>
      </c>
      <c r="I103" s="3">
        <v>4.9025617831316701</v>
      </c>
      <c r="J103" s="3">
        <v>4.0890573060846496</v>
      </c>
      <c r="K103" s="3">
        <v>2.5422543005360998</v>
      </c>
      <c r="L103" s="3">
        <v>10.3166854934647</v>
      </c>
      <c r="M103" s="3">
        <v>4.9520633975555803</v>
      </c>
      <c r="N103" s="3">
        <v>3.9747894747844001</v>
      </c>
      <c r="O103" s="3">
        <v>1.4878342846640999</v>
      </c>
      <c r="P103" s="3">
        <v>2.4808573298660801</v>
      </c>
      <c r="Q103" s="3">
        <v>3.8242880072891299</v>
      </c>
      <c r="R103" s="3">
        <v>3.1126453595089298</v>
      </c>
      <c r="S103" s="3">
        <v>4.6718049792391101</v>
      </c>
      <c r="T103" s="3">
        <v>4.0232026208601903</v>
      </c>
      <c r="U103" s="3">
        <v>1.94868100081408</v>
      </c>
      <c r="V103" s="3">
        <v>3.03945906169344</v>
      </c>
    </row>
    <row r="104" spans="1:22" x14ac:dyDescent="0.35">
      <c r="A104" s="2">
        <v>44832</v>
      </c>
      <c r="B104" s="3">
        <v>2.6437620229815799</v>
      </c>
      <c r="C104" s="3">
        <v>7.1640389086566101</v>
      </c>
      <c r="D104" s="3">
        <v>3.6918328447947499</v>
      </c>
      <c r="E104" s="3">
        <v>2.7045037599024599</v>
      </c>
      <c r="F104" s="3">
        <v>4.7744083786080598</v>
      </c>
      <c r="G104" s="3">
        <v>5.27152447938081</v>
      </c>
      <c r="H104" s="3">
        <v>4.3895388324949796</v>
      </c>
      <c r="I104" s="3">
        <v>5.46598693915859</v>
      </c>
      <c r="J104" s="3">
        <v>4.1716215312693699</v>
      </c>
      <c r="K104" s="3">
        <v>2.8466812961650199</v>
      </c>
      <c r="L104" s="3">
        <v>10.2906515356815</v>
      </c>
      <c r="M104" s="3">
        <v>5.5836063919382104</v>
      </c>
      <c r="N104" s="3">
        <v>4.7294708543206898</v>
      </c>
      <c r="O104" s="3">
        <v>1.5673651039122001</v>
      </c>
      <c r="P104" s="3">
        <v>2.70229853409429</v>
      </c>
      <c r="Q104" s="3">
        <v>4.0944087240710001</v>
      </c>
      <c r="R104" s="3">
        <v>3.1442823744839501</v>
      </c>
      <c r="S104" s="3">
        <v>5.23857476865766</v>
      </c>
      <c r="T104" s="3">
        <v>4.3678517670793404</v>
      </c>
      <c r="U104" s="3">
        <v>2.33616218984386</v>
      </c>
      <c r="V104" s="3">
        <v>3.53464852143511</v>
      </c>
    </row>
    <row r="105" spans="1:22" x14ac:dyDescent="0.35">
      <c r="A105" s="2">
        <v>44862</v>
      </c>
      <c r="B105" s="3">
        <v>2.8417267366351902</v>
      </c>
      <c r="C105" s="3">
        <v>6.9212746075753504</v>
      </c>
      <c r="D105" s="3">
        <v>3.8692110450270398</v>
      </c>
      <c r="E105" s="3">
        <v>2.56625697733713</v>
      </c>
      <c r="F105" s="3">
        <v>4.7894685371019303</v>
      </c>
      <c r="G105" s="3">
        <v>4.8364269642161597</v>
      </c>
      <c r="H105" s="3">
        <v>4.2861344578593599</v>
      </c>
      <c r="I105" s="3">
        <v>5.2042675236908504</v>
      </c>
      <c r="J105" s="3">
        <v>3.8413039648336</v>
      </c>
      <c r="K105" s="3">
        <v>2.6814327220409702</v>
      </c>
      <c r="L105" s="3">
        <v>8.5534063359243397</v>
      </c>
      <c r="M105" s="3">
        <v>5.3457726237836898</v>
      </c>
      <c r="N105" s="3">
        <v>4.3123778017267203</v>
      </c>
      <c r="O105" s="3">
        <v>1.5251946816494599</v>
      </c>
      <c r="P105" s="3">
        <v>3.23223604300843</v>
      </c>
      <c r="Q105" s="3">
        <v>4.1354719326072296</v>
      </c>
      <c r="R105" s="3">
        <v>3.13300967794031</v>
      </c>
      <c r="S105" s="3">
        <v>5.0242435380464601</v>
      </c>
      <c r="T105" s="3">
        <v>4.3816723873767902</v>
      </c>
      <c r="U105" s="3">
        <v>2.5599360951769401</v>
      </c>
      <c r="V105" s="3">
        <v>3.3076557294348299</v>
      </c>
    </row>
    <row r="106" spans="1:22" x14ac:dyDescent="0.35">
      <c r="A106" s="2">
        <v>44893</v>
      </c>
      <c r="B106" s="3">
        <v>2.6533610745693701</v>
      </c>
      <c r="C106" s="3">
        <v>9.0804432339686301</v>
      </c>
      <c r="D106" s="3">
        <v>3.9277922710498698</v>
      </c>
      <c r="E106" s="3">
        <v>2.3653318852388701</v>
      </c>
      <c r="F106" s="3">
        <v>4.1685574961657403</v>
      </c>
      <c r="G106" s="3">
        <v>3.8578193865461099</v>
      </c>
      <c r="H106" s="3">
        <v>4.1511247450109598</v>
      </c>
      <c r="I106" s="3">
        <v>4.4685032789670602</v>
      </c>
      <c r="J106" s="3">
        <v>3.76573899354737</v>
      </c>
      <c r="K106" s="3">
        <v>2.5604079185391502</v>
      </c>
      <c r="L106" s="3">
        <v>7.6957723110439602</v>
      </c>
      <c r="M106" s="3">
        <v>4.8786137469222002</v>
      </c>
      <c r="N106" s="3">
        <v>4.3688030688408901</v>
      </c>
      <c r="O106" s="3">
        <v>1.4628584946688601</v>
      </c>
      <c r="P106" s="3">
        <v>2.74085530123708</v>
      </c>
      <c r="Q106" s="3">
        <v>4.4256296042952599</v>
      </c>
      <c r="R106" s="3">
        <v>3.0255126909477501</v>
      </c>
      <c r="S106" s="3">
        <v>4.5266472154989499</v>
      </c>
      <c r="T106" s="3">
        <v>4.4427904793482096</v>
      </c>
      <c r="U106" s="3">
        <v>2.3895042117460599</v>
      </c>
      <c r="V106" s="3">
        <v>3.5986960496551199</v>
      </c>
    </row>
    <row r="107" spans="1:22" x14ac:dyDescent="0.35">
      <c r="A107" s="2">
        <v>44923</v>
      </c>
      <c r="B107" s="3">
        <v>2.5589205011055198</v>
      </c>
      <c r="C107" s="3">
        <v>8.5844838844521298</v>
      </c>
      <c r="D107" s="3">
        <v>4.1039985474913498</v>
      </c>
      <c r="E107" s="3">
        <v>2.3615798913583999</v>
      </c>
      <c r="F107" s="3">
        <v>4.23243781400922</v>
      </c>
      <c r="G107" s="3">
        <v>3.83780419389567</v>
      </c>
      <c r="H107" s="3">
        <v>4.2124090702742096</v>
      </c>
      <c r="I107" s="3">
        <v>4.5362497906717403</v>
      </c>
      <c r="J107" s="3">
        <v>3.88630211113952</v>
      </c>
      <c r="K107" s="3">
        <v>2.6399341044352198</v>
      </c>
      <c r="L107" s="3">
        <v>6.6783414800313299</v>
      </c>
      <c r="M107" s="3">
        <v>4.8709001720445704</v>
      </c>
      <c r="N107" s="3">
        <v>4.4604292390245597</v>
      </c>
      <c r="O107" s="3">
        <v>1.49303784110758</v>
      </c>
      <c r="P107" s="3">
        <v>2.4542506726862099</v>
      </c>
      <c r="Q107" s="3">
        <v>4.7967321547991197</v>
      </c>
      <c r="R107" s="3">
        <v>2.9593544192291898</v>
      </c>
      <c r="S107" s="3">
        <v>4.3145055555659297</v>
      </c>
      <c r="T107" s="3">
        <v>4.7181684201902501</v>
      </c>
      <c r="U107" s="3">
        <v>2.78603709751714</v>
      </c>
      <c r="V107" s="3">
        <v>3.7489700732133802</v>
      </c>
    </row>
    <row r="108" spans="1:22" x14ac:dyDescent="0.35">
      <c r="A108" s="2">
        <v>44953</v>
      </c>
      <c r="B108" s="3">
        <v>2.3737717110308001</v>
      </c>
      <c r="C108" s="3">
        <v>7.7817962381079697</v>
      </c>
      <c r="D108" s="3">
        <v>4.1428493247688998</v>
      </c>
      <c r="E108" s="3">
        <v>2.2433623114624499</v>
      </c>
      <c r="F108" s="3">
        <v>3.9396280750389399</v>
      </c>
      <c r="G108" s="3">
        <v>3.61787528827504</v>
      </c>
      <c r="H108" s="3">
        <v>4.19009390774601</v>
      </c>
      <c r="I108" s="3">
        <v>4.2082924193845797</v>
      </c>
      <c r="J108" s="3">
        <v>3.5581407922179</v>
      </c>
      <c r="K108" s="3">
        <v>2.4332286161625198</v>
      </c>
      <c r="L108" s="3">
        <v>6.5806632588428799</v>
      </c>
      <c r="M108" s="3">
        <v>4.5313979256937698</v>
      </c>
      <c r="N108" s="3">
        <v>4.2583677365790704</v>
      </c>
      <c r="O108" s="3">
        <v>1.55787200566574</v>
      </c>
      <c r="P108" s="3">
        <v>2.1359884193376701</v>
      </c>
      <c r="Q108" s="3">
        <v>4.52295352006659</v>
      </c>
      <c r="R108" s="3">
        <v>2.9629605179610299</v>
      </c>
      <c r="S108" s="3">
        <v>4.8495477299630503</v>
      </c>
      <c r="T108" s="3">
        <v>4.8807786102742199</v>
      </c>
      <c r="U108" s="3">
        <v>2.5679623158764699</v>
      </c>
      <c r="V108" s="3">
        <v>3.6652138827119001</v>
      </c>
    </row>
    <row r="109" spans="1:22" x14ac:dyDescent="0.35">
      <c r="A109" s="2">
        <v>44985</v>
      </c>
      <c r="B109" s="3">
        <v>2.4346045690960301</v>
      </c>
      <c r="C109" s="3">
        <v>7.9047136755907701</v>
      </c>
      <c r="D109" s="3">
        <v>4.2527623028399999</v>
      </c>
      <c r="E109" s="3">
        <v>2.46816917253767</v>
      </c>
      <c r="F109" s="3">
        <v>4.2611618280822601</v>
      </c>
      <c r="G109" s="3">
        <v>4.3134080722926997</v>
      </c>
      <c r="H109" s="3">
        <v>4.3014627444383997</v>
      </c>
      <c r="I109" s="3">
        <v>3.9998202079722001</v>
      </c>
      <c r="J109" s="3">
        <v>3.64203299717428</v>
      </c>
      <c r="K109" s="3">
        <v>2.5058198709019002</v>
      </c>
      <c r="L109" s="3">
        <v>6.5390954964060599</v>
      </c>
      <c r="M109" s="3">
        <v>4.7171876572878402</v>
      </c>
      <c r="N109" s="3">
        <v>3.88361338463818</v>
      </c>
      <c r="O109" s="3">
        <v>1.6053861114216901</v>
      </c>
      <c r="P109" s="3">
        <v>2.4424870928927498</v>
      </c>
      <c r="Q109" s="3">
        <v>4.7513028575777101</v>
      </c>
      <c r="R109" s="3">
        <v>3.1245898403313199</v>
      </c>
      <c r="S109" s="3">
        <v>4.9893745251650499</v>
      </c>
      <c r="T109" s="3">
        <v>4.6715235435360096</v>
      </c>
      <c r="U109" s="3">
        <v>2.55955992078293</v>
      </c>
      <c r="V109" s="3">
        <v>3.92309089514043</v>
      </c>
    </row>
    <row r="110" spans="1:22" x14ac:dyDescent="0.35">
      <c r="A110" s="2">
        <v>45013</v>
      </c>
      <c r="B110" s="3">
        <v>2.4957122779484</v>
      </c>
      <c r="C110" s="3">
        <v>9.0150972716782896</v>
      </c>
      <c r="D110" s="3">
        <v>4.4633594215689296</v>
      </c>
      <c r="E110" s="3">
        <v>2.7099096604886501</v>
      </c>
      <c r="F110" s="3">
        <v>4.9067490815348904</v>
      </c>
      <c r="G110" s="3">
        <v>4.5898857729640303</v>
      </c>
      <c r="H110" s="3">
        <v>4.4874846442476102</v>
      </c>
      <c r="I110" s="3">
        <v>3.9057842843517001</v>
      </c>
      <c r="J110" s="3">
        <v>3.7112827509420998</v>
      </c>
      <c r="K110" s="3">
        <v>2.4528097657330399</v>
      </c>
      <c r="L110" s="3">
        <v>6.8036357389370696</v>
      </c>
      <c r="M110" s="3">
        <v>4.6982192090798902</v>
      </c>
      <c r="N110" s="3">
        <v>4.5419958098967097</v>
      </c>
      <c r="O110" s="3">
        <v>1.6587274830191301</v>
      </c>
      <c r="P110" s="3">
        <v>2.4004179705648001</v>
      </c>
      <c r="Q110" s="3">
        <v>4.8137143154359201</v>
      </c>
      <c r="R110" s="3">
        <v>3.0938728351020401</v>
      </c>
      <c r="S110" s="3">
        <v>5.0401137050985296</v>
      </c>
      <c r="T110" s="3">
        <v>4.6391467171683196</v>
      </c>
      <c r="U110" s="3">
        <v>2.5108606864029599</v>
      </c>
      <c r="V110" s="3">
        <v>3.70944670358366</v>
      </c>
    </row>
    <row r="111" spans="1:22" x14ac:dyDescent="0.35">
      <c r="A111" s="2">
        <v>45044</v>
      </c>
      <c r="B111" s="3">
        <v>2.4912891041454901</v>
      </c>
      <c r="C111" s="3">
        <v>8.0733208388756008</v>
      </c>
      <c r="D111" s="3">
        <v>4.4158039685444601</v>
      </c>
      <c r="E111" s="3">
        <v>2.69717867036137</v>
      </c>
      <c r="F111" s="3">
        <v>4.2995242694479199</v>
      </c>
      <c r="G111" s="3">
        <v>4.7633350000499801</v>
      </c>
      <c r="H111" s="3">
        <v>4.4371183317492697</v>
      </c>
      <c r="I111" s="3">
        <v>3.8025089237144498</v>
      </c>
      <c r="J111" s="3">
        <v>3.5780408566710098</v>
      </c>
      <c r="K111" s="3">
        <v>2.4258363566033698</v>
      </c>
      <c r="L111" s="3">
        <v>6.81124581877644</v>
      </c>
      <c r="M111" s="3">
        <v>4.4714823164808202</v>
      </c>
      <c r="N111" s="3">
        <v>4.2872186046647496</v>
      </c>
      <c r="O111" s="3">
        <v>1.6034353660893601</v>
      </c>
      <c r="P111" s="3">
        <v>2.5071016332438698</v>
      </c>
      <c r="Q111" s="3">
        <v>4.9439603725057601</v>
      </c>
      <c r="R111" s="3">
        <v>3.2593420816522598</v>
      </c>
      <c r="S111" s="3">
        <v>5.3100079964367204</v>
      </c>
      <c r="T111" s="3">
        <v>4.3535518855670503</v>
      </c>
      <c r="U111" s="3">
        <v>2.6039846874169701</v>
      </c>
      <c r="V111" s="3">
        <v>3.4001157477336701</v>
      </c>
    </row>
    <row r="112" spans="1:22" x14ac:dyDescent="0.35">
      <c r="A112" s="2">
        <v>45072</v>
      </c>
      <c r="B112" s="3">
        <v>2.6090039070181898</v>
      </c>
      <c r="C112" s="3">
        <v>7.2126913611966099</v>
      </c>
      <c r="D112" s="3">
        <v>4.6520220385318902</v>
      </c>
      <c r="E112" s="3">
        <v>2.8858177824500402</v>
      </c>
      <c r="F112" s="3">
        <v>4.3212660890696801</v>
      </c>
      <c r="G112" s="3">
        <v>5.18859546466292</v>
      </c>
      <c r="H112" s="3">
        <v>4.4510294433747903</v>
      </c>
      <c r="I112" s="3">
        <v>3.5779418365840798</v>
      </c>
      <c r="J112" s="3">
        <v>3.69458759914269</v>
      </c>
      <c r="K112" s="3">
        <v>2.3689968525421699</v>
      </c>
      <c r="L112" s="3">
        <v>6.4666382863281404</v>
      </c>
      <c r="M112" s="3">
        <v>4.7918476723483296</v>
      </c>
      <c r="N112" s="3">
        <v>3.9107861133211101</v>
      </c>
      <c r="O112" s="3">
        <v>1.5989235713404799</v>
      </c>
      <c r="P112" s="3">
        <v>2.6561794930783802</v>
      </c>
      <c r="Q112" s="3">
        <v>4.6945527231320598</v>
      </c>
      <c r="R112" s="3">
        <v>3.1470511107999499</v>
      </c>
      <c r="S112" s="3">
        <v>5.3895707334996201</v>
      </c>
      <c r="T112" s="3">
        <v>4.5896830984420003</v>
      </c>
      <c r="U112" s="3">
        <v>2.5830968603695599</v>
      </c>
      <c r="V112" s="3">
        <v>3.5083407245961902</v>
      </c>
    </row>
    <row r="113" spans="1:37" x14ac:dyDescent="0.35">
      <c r="A113" s="2">
        <v>45105</v>
      </c>
      <c r="B113" s="3">
        <v>2.6178104590715199</v>
      </c>
      <c r="C113" s="3">
        <v>7.0201700525537998</v>
      </c>
      <c r="D113" s="3">
        <v>4.3625373460597601</v>
      </c>
      <c r="E113" s="3">
        <v>2.9405205037713702</v>
      </c>
      <c r="F113" s="3">
        <v>3.94562695832315</v>
      </c>
      <c r="G113" s="3">
        <v>5.0950905376234896</v>
      </c>
      <c r="H113" s="3">
        <v>4.4459123531161397</v>
      </c>
      <c r="I113" s="3">
        <v>3.49123546038029</v>
      </c>
      <c r="J113" s="3">
        <v>3.8771670672207899</v>
      </c>
      <c r="K113" s="3">
        <v>2.37223504706698</v>
      </c>
      <c r="L113" s="3">
        <v>6.1596843597744497</v>
      </c>
      <c r="M113" s="3">
        <v>4.5161240032315799</v>
      </c>
      <c r="N113" s="3">
        <v>4.0478460593442804</v>
      </c>
      <c r="O113" s="3">
        <v>1.5326773769781501</v>
      </c>
      <c r="P113" s="3">
        <v>2.5232767495425099</v>
      </c>
      <c r="Q113" s="3">
        <v>4.7911876286035904</v>
      </c>
      <c r="R113" s="3">
        <v>3.2558717405343298</v>
      </c>
      <c r="S113" s="3">
        <v>4.3985258365744002</v>
      </c>
      <c r="T113" s="3">
        <v>4.4053881314636403</v>
      </c>
      <c r="U113" s="3">
        <v>2.5230607165459</v>
      </c>
      <c r="V113" s="3">
        <v>3.4654457229352902</v>
      </c>
    </row>
    <row r="114" spans="1:37" x14ac:dyDescent="0.35">
      <c r="A114" s="2">
        <v>45135</v>
      </c>
      <c r="B114" s="3">
        <v>2.50767592428606</v>
      </c>
      <c r="C114" s="3">
        <v>6.2035910881956404</v>
      </c>
      <c r="D114" s="3">
        <v>4.1273081200852699</v>
      </c>
      <c r="E114" s="3">
        <v>2.9233578259351298</v>
      </c>
      <c r="F114" s="3">
        <v>3.7287062634113601</v>
      </c>
      <c r="G114" s="3">
        <v>4.2895794676675196</v>
      </c>
      <c r="H114" s="3">
        <v>4.2588835451179801</v>
      </c>
      <c r="I114" s="3">
        <v>3.38985168093846</v>
      </c>
      <c r="J114" s="3">
        <v>3.7371298383542002</v>
      </c>
      <c r="K114" s="3">
        <v>2.31892562921972</v>
      </c>
      <c r="L114" s="3">
        <v>5.87481817849946</v>
      </c>
      <c r="M114" s="3">
        <v>4.1018396387216196</v>
      </c>
      <c r="N114" s="3">
        <v>4.0584355131048504</v>
      </c>
      <c r="O114" s="3">
        <v>1.47706506716895</v>
      </c>
      <c r="P114" s="3">
        <v>2.32174083263113</v>
      </c>
      <c r="Q114" s="3">
        <v>4.4339699996450497</v>
      </c>
      <c r="R114" s="3">
        <v>3.0783636084029702</v>
      </c>
      <c r="S114" s="3">
        <v>3.50608401834213</v>
      </c>
      <c r="T114" s="3">
        <v>4.20688978222916</v>
      </c>
      <c r="U114" s="3">
        <v>2.6021971222200801</v>
      </c>
      <c r="V114" s="3">
        <v>3.34162975242482</v>
      </c>
    </row>
    <row r="115" spans="1:37" x14ac:dyDescent="0.35">
      <c r="A115" s="2">
        <v>45166</v>
      </c>
      <c r="B115" s="3">
        <v>2.59932365071628</v>
      </c>
      <c r="C115" s="3">
        <v>6.3778715622145103</v>
      </c>
      <c r="D115" s="3">
        <v>4.1963301919789302</v>
      </c>
      <c r="E115" s="3">
        <v>2.9958063881514598</v>
      </c>
      <c r="F115" s="3">
        <v>3.9674975402547501</v>
      </c>
      <c r="G115" s="3">
        <v>4.6378564974924901</v>
      </c>
      <c r="H115" s="3">
        <v>4.2495285162993603</v>
      </c>
      <c r="I115" s="3">
        <v>3.5875476994459801</v>
      </c>
      <c r="J115" s="3">
        <v>3.9801785699641998</v>
      </c>
      <c r="K115" s="3">
        <v>2.4521960891284902</v>
      </c>
      <c r="L115" s="3">
        <v>5.9254533192602796</v>
      </c>
      <c r="M115" s="3">
        <v>4.3852472504673301</v>
      </c>
      <c r="N115" s="3">
        <v>4.3510200658777602</v>
      </c>
      <c r="O115" s="3">
        <v>1.5164565446605001</v>
      </c>
      <c r="P115" s="3">
        <v>2.5071364271724002</v>
      </c>
      <c r="Q115" s="3">
        <v>4.6128757031049297</v>
      </c>
      <c r="R115" s="3">
        <v>3.0489770967253298</v>
      </c>
      <c r="S115" s="3">
        <v>3.4795359357117501</v>
      </c>
      <c r="T115" s="3">
        <v>4.25167904017834</v>
      </c>
      <c r="U115" s="3">
        <v>2.4357702968047299</v>
      </c>
      <c r="V115" s="3">
        <v>3.5765120284558098</v>
      </c>
    </row>
    <row r="116" spans="1:37" x14ac:dyDescent="0.35">
      <c r="A116" s="2">
        <v>45197</v>
      </c>
      <c r="B116" s="3">
        <v>2.6504765306965998</v>
      </c>
      <c r="C116" s="3">
        <v>6.8664623575601098</v>
      </c>
      <c r="D116" s="3">
        <v>4.1882334144015099</v>
      </c>
      <c r="E116" s="3">
        <v>2.8062166869093801</v>
      </c>
      <c r="F116" s="3">
        <v>4.4393442324837604</v>
      </c>
      <c r="G116" s="3">
        <v>5.0078579691473299</v>
      </c>
      <c r="H116" s="3">
        <v>4.3192248324470404</v>
      </c>
      <c r="I116" s="3">
        <v>3.6575711440986498</v>
      </c>
      <c r="J116" s="3">
        <v>4.1870626694045896</v>
      </c>
      <c r="K116" s="3">
        <v>2.4858114060615599</v>
      </c>
      <c r="L116" s="3">
        <v>5.9742411017348598</v>
      </c>
      <c r="M116" s="3">
        <v>4.5405804477279998</v>
      </c>
      <c r="N116" s="3">
        <v>4.9397820830992902</v>
      </c>
      <c r="O116" s="3">
        <v>1.5307328913806899</v>
      </c>
      <c r="P116" s="3">
        <v>2.5985904214725801</v>
      </c>
      <c r="Q116" s="3">
        <v>4.6928094604522199</v>
      </c>
      <c r="R116" s="3">
        <v>3.2623385336803299</v>
      </c>
      <c r="S116" s="3">
        <v>3.61102506374508</v>
      </c>
      <c r="T116" s="3">
        <v>4.2650320779213997</v>
      </c>
      <c r="U116" s="3">
        <v>2.9893139903881698</v>
      </c>
      <c r="V116" s="3">
        <v>3.7286344978922101</v>
      </c>
    </row>
    <row r="117" spans="1:37" x14ac:dyDescent="0.35">
      <c r="A117" s="2">
        <v>45226</v>
      </c>
      <c r="B117" s="3">
        <v>2.75300965894017</v>
      </c>
      <c r="C117" s="3">
        <v>6.8362362764446196</v>
      </c>
      <c r="D117" s="3">
        <v>4.4075767742614298</v>
      </c>
      <c r="E117" s="3">
        <v>3.1114340945768699</v>
      </c>
      <c r="F117" s="3">
        <v>4.3284824524020404</v>
      </c>
      <c r="G117" s="3">
        <v>5.1486138632374896</v>
      </c>
      <c r="H117" s="3">
        <v>4.3142750317359502</v>
      </c>
      <c r="I117" s="3">
        <v>3.69394508129872</v>
      </c>
      <c r="J117" s="3">
        <v>4.3726474468011798</v>
      </c>
      <c r="K117" s="3">
        <v>2.67012177617806</v>
      </c>
      <c r="L117" s="3">
        <v>6.3916561519392303</v>
      </c>
      <c r="M117" s="3">
        <v>4.6610832707469703</v>
      </c>
      <c r="N117" s="3">
        <v>4.9673087460094001</v>
      </c>
      <c r="O117" s="3">
        <v>1.5499213619195999</v>
      </c>
      <c r="P117" s="3">
        <v>2.6263124213284201</v>
      </c>
      <c r="Q117" s="3">
        <v>5.2194761239075902</v>
      </c>
      <c r="R117" s="3">
        <v>3.4773974414273399</v>
      </c>
      <c r="S117" s="3">
        <v>4.2881407181394602</v>
      </c>
      <c r="T117" s="3">
        <v>4.9495266526769104</v>
      </c>
      <c r="U117" s="3">
        <v>3.15358962163354</v>
      </c>
      <c r="V117" s="3">
        <v>4.0175852033095101</v>
      </c>
    </row>
    <row r="118" spans="1:37" x14ac:dyDescent="0.35">
      <c r="A118" s="2">
        <v>45258</v>
      </c>
      <c r="B118" s="3">
        <v>2.7379361997353802</v>
      </c>
      <c r="C118" s="3">
        <v>6.6449269741034103</v>
      </c>
      <c r="D118" s="3">
        <v>4.2145280740291202</v>
      </c>
      <c r="E118" s="3">
        <v>3.0890590465813701</v>
      </c>
      <c r="F118" s="3">
        <v>4.9163055827180404</v>
      </c>
      <c r="G118" s="3">
        <v>4.3534434173452903</v>
      </c>
      <c r="H118" s="3">
        <v>4.2631177306683501</v>
      </c>
      <c r="I118" s="3">
        <v>3.4415099954910899</v>
      </c>
      <c r="J118" s="3">
        <v>4.07038570439137</v>
      </c>
      <c r="K118" s="3">
        <v>2.3923157822768299</v>
      </c>
      <c r="L118" s="3">
        <v>6.0872131100700804</v>
      </c>
      <c r="M118" s="3">
        <v>4.2693535826713802</v>
      </c>
      <c r="N118" s="3">
        <v>4.3236549613920099</v>
      </c>
      <c r="O118" s="3">
        <v>1.5017952900426701</v>
      </c>
      <c r="P118" s="3">
        <v>2.6255540469341101</v>
      </c>
      <c r="Q118" s="3">
        <v>4.9382541500918</v>
      </c>
      <c r="R118" s="3">
        <v>3.4111579704779502</v>
      </c>
      <c r="S118" s="3">
        <v>4.3276963372331201</v>
      </c>
      <c r="T118" s="3">
        <v>4.7008828444697901</v>
      </c>
      <c r="U118" s="3">
        <v>2.9167466112914902</v>
      </c>
      <c r="V118" s="3">
        <v>3.78544081497117</v>
      </c>
    </row>
    <row r="119" spans="1:37" x14ac:dyDescent="0.35">
      <c r="A119" s="2">
        <v>45288</v>
      </c>
      <c r="B119" s="3">
        <v>2.7839182286498598</v>
      </c>
      <c r="C119" s="3">
        <v>6.5586361343302597</v>
      </c>
      <c r="D119" s="3">
        <v>4.1094665869872999</v>
      </c>
      <c r="E119" s="3">
        <v>3.1718293364424999</v>
      </c>
      <c r="F119" s="3">
        <v>4.6970770621188898</v>
      </c>
      <c r="G119" s="3">
        <v>3.6119227184559599</v>
      </c>
      <c r="H119" s="3">
        <v>4.3058524950940296</v>
      </c>
      <c r="I119" s="3">
        <v>3.3100584127569399</v>
      </c>
      <c r="J119" s="3">
        <v>3.7188380489719699</v>
      </c>
      <c r="K119" s="3">
        <v>2.2349401815583301</v>
      </c>
      <c r="L119" s="3">
        <v>5.6833781592810899</v>
      </c>
      <c r="M119" s="3">
        <v>4.1369927135821598</v>
      </c>
      <c r="N119" s="3">
        <v>4.57731779048083</v>
      </c>
      <c r="O119" s="3">
        <v>1.3676797730482899</v>
      </c>
      <c r="P119" s="3">
        <v>2.7023743023330602</v>
      </c>
      <c r="Q119" s="3">
        <v>4.7282460005173004</v>
      </c>
      <c r="R119" s="3">
        <v>3.3596762310980601</v>
      </c>
      <c r="S119" s="3">
        <v>4.8685628861338497</v>
      </c>
      <c r="T119" s="3">
        <v>4.5852666491290197</v>
      </c>
      <c r="U119" s="3">
        <v>2.77757608693096</v>
      </c>
      <c r="V119" s="3">
        <v>3.4805320731390901</v>
      </c>
    </row>
    <row r="120" spans="1:37" x14ac:dyDescent="0.35">
      <c r="A120" s="2">
        <v>45317</v>
      </c>
      <c r="B120" s="3">
        <v>2.87941645558687</v>
      </c>
      <c r="C120" s="3">
        <v>6.7110342865105599</v>
      </c>
      <c r="D120" s="3">
        <v>4.2227002925685504</v>
      </c>
      <c r="E120" s="3">
        <v>3.0651578947268399</v>
      </c>
      <c r="F120" s="3">
        <v>5.1222666793132703</v>
      </c>
      <c r="G120" s="3">
        <v>3.4728043785006601</v>
      </c>
      <c r="H120" s="3">
        <v>4.2478893395623096</v>
      </c>
      <c r="I120" s="3">
        <v>3.3710295320336701</v>
      </c>
      <c r="J120" s="3">
        <v>3.7524005007016301</v>
      </c>
      <c r="K120" s="3">
        <v>2.4229932677901198</v>
      </c>
      <c r="L120" s="3">
        <v>5.7778634148853003</v>
      </c>
      <c r="M120" s="3">
        <v>4.2412969452906202</v>
      </c>
      <c r="N120" s="3">
        <v>4.5821476801139402</v>
      </c>
      <c r="O120" s="3">
        <v>1.40198627805072</v>
      </c>
      <c r="P120" s="3">
        <v>2.85051729369308</v>
      </c>
      <c r="Q120" s="3">
        <v>4.8027382339860001</v>
      </c>
      <c r="R120" s="3">
        <v>3.509185023748</v>
      </c>
      <c r="S120" s="3">
        <v>4.3793695729127204</v>
      </c>
      <c r="T120" s="3">
        <v>4.5549757945485796</v>
      </c>
      <c r="U120" s="3">
        <v>2.7608439795243198</v>
      </c>
      <c r="V120" s="3">
        <v>3.4169497210634101</v>
      </c>
    </row>
    <row r="121" spans="1:37" x14ac:dyDescent="0.35">
      <c r="A121" s="2">
        <v>45350</v>
      </c>
      <c r="B121" s="3">
        <v>2.7699612657875701</v>
      </c>
      <c r="C121" s="3">
        <v>7.40054049385708</v>
      </c>
      <c r="D121" s="3">
        <v>4.1062593055377397</v>
      </c>
      <c r="E121" s="3">
        <v>2.7609526121030101</v>
      </c>
      <c r="F121" s="3">
        <v>4.7803716189336303</v>
      </c>
      <c r="G121" s="3">
        <v>3.7810168885696198</v>
      </c>
      <c r="H121" s="3">
        <v>4.1360102195986697</v>
      </c>
      <c r="I121" s="3">
        <v>3.28122890428223</v>
      </c>
      <c r="J121" s="3">
        <v>3.9829441701402102</v>
      </c>
      <c r="K121" s="3">
        <v>2.2571495902460299</v>
      </c>
      <c r="L121" s="3">
        <v>5.9381115675174803</v>
      </c>
      <c r="M121" s="3">
        <v>4.36757644295436</v>
      </c>
      <c r="N121" s="3">
        <v>4.6653450516686901</v>
      </c>
      <c r="O121" s="3">
        <v>1.35899735325688</v>
      </c>
      <c r="P121" s="3">
        <v>2.8986436602280299</v>
      </c>
      <c r="Q121" s="3">
        <v>4.7428179927561196</v>
      </c>
      <c r="R121" s="3">
        <v>3.4888226936542801</v>
      </c>
      <c r="S121" s="3">
        <v>4.1896041194089904</v>
      </c>
      <c r="T121" s="3">
        <v>4.9389537455513199</v>
      </c>
      <c r="U121" s="3">
        <v>2.7001224709919498</v>
      </c>
      <c r="V121" s="3">
        <v>3.2610988042157101</v>
      </c>
    </row>
    <row r="122" spans="1:37" x14ac:dyDescent="0.35">
      <c r="A122" s="2">
        <v>45378</v>
      </c>
      <c r="B122" s="3">
        <v>2.8164741575452701</v>
      </c>
      <c r="C122" s="3">
        <v>6.8925642531905602</v>
      </c>
      <c r="D122" s="3">
        <v>4.0414055886288596</v>
      </c>
      <c r="E122" s="3">
        <v>2.7547548670239799</v>
      </c>
      <c r="F122" s="3">
        <v>4.9848788483647404</v>
      </c>
      <c r="G122" s="3">
        <v>3.4080370531751001</v>
      </c>
      <c r="H122" s="3">
        <v>4.1927227958732596</v>
      </c>
      <c r="I122" s="3">
        <v>3.1038096853521902</v>
      </c>
      <c r="J122" s="3">
        <v>3.9844234869187201</v>
      </c>
      <c r="K122" s="3">
        <v>2.1511799778999001</v>
      </c>
      <c r="L122" s="3">
        <v>6.3194865338530803</v>
      </c>
      <c r="M122" s="3">
        <v>4.2228307823813296</v>
      </c>
      <c r="N122" s="3">
        <v>5.1487735012699201</v>
      </c>
      <c r="O122" s="3">
        <v>1.3572161668398199</v>
      </c>
      <c r="P122" s="3">
        <v>3.0231999234459899</v>
      </c>
      <c r="Q122" s="3">
        <v>4.9933211905455703</v>
      </c>
      <c r="R122" s="3">
        <v>3.51163976382339</v>
      </c>
      <c r="S122" s="3">
        <v>4.3964299404235501</v>
      </c>
      <c r="T122" s="3">
        <v>5.3325968379740596</v>
      </c>
      <c r="U122" s="3">
        <v>2.2046879934115702</v>
      </c>
      <c r="V122" s="3">
        <v>3.4246570210581702</v>
      </c>
    </row>
    <row r="125" spans="1:37" x14ac:dyDescent="0.35">
      <c r="A125" s="2" t="s">
        <v>91</v>
      </c>
      <c r="B125" s="3" cm="1">
        <f t="array" ref="B125">MIN(_xlfn._xlws.FILTER(B1:B122, ISNUMBER(B1:B122)))</f>
        <v>1.7208773313514401</v>
      </c>
      <c r="C125" s="3" cm="1">
        <f t="array" ref="C125">MIN(_xlfn._xlws.FILTER(C1:C122, ISNUMBER(C1:C122)))</f>
        <v>2.3969565374717599</v>
      </c>
      <c r="D125" s="3" cm="1">
        <f t="array" ref="D125">MIN(_xlfn._xlws.FILTER(D1:D122, ISNUMBER(D1:D122)))</f>
        <v>2.1475089377887602</v>
      </c>
      <c r="E125" s="3" cm="1">
        <f t="array" ref="E125">MIN(_xlfn._xlws.FILTER(E1:E122, ISNUMBER(E1:E122)))</f>
        <v>1.4766512060994701</v>
      </c>
      <c r="F125" s="3" cm="1">
        <f t="array" ref="F125">MIN(_xlfn._xlws.FILTER(F1:F122, ISNUMBER(F1:F122)))</f>
        <v>2.2747959012404002</v>
      </c>
      <c r="G125" s="3" cm="1">
        <f t="array" ref="G125">MIN(_xlfn._xlws.FILTER(G1:G122, ISNUMBER(G1:G122)))</f>
        <v>1.5056514038384201</v>
      </c>
      <c r="H125" s="3" cm="1">
        <f t="array" ref="H125">MIN(_xlfn._xlws.FILTER(H1:H122, ISNUMBER(H1:H122)))</f>
        <v>2.9423606162438598</v>
      </c>
      <c r="I125" s="3" cm="1">
        <f t="array" ref="I125">MIN(_xlfn._xlws.FILTER(I1:I122, ISNUMBER(I1:I122)))</f>
        <v>3.1038096853521902</v>
      </c>
      <c r="J125" s="3" cm="1">
        <f t="array" ref="J125">MIN(_xlfn._xlws.FILTER(J1:J122, ISNUMBER(J1:J122)))</f>
        <v>2.0458756234254301</v>
      </c>
      <c r="K125" s="3" cm="1">
        <f t="array" ref="K125">MIN(_xlfn._xlws.FILTER(K1:K122, ISNUMBER(K1:K122)))</f>
        <v>1.2514661471314601</v>
      </c>
      <c r="L125" s="3" cm="1">
        <f t="array" ref="L125">MIN(_xlfn._xlws.FILTER(L1:L122, ISNUMBER(L1:L122)))</f>
        <v>2.6837012467696302</v>
      </c>
      <c r="M125" s="3" cm="1">
        <f t="array" ref="M125">MIN(_xlfn._xlws.FILTER(M1:M122, ISNUMBER(M1:M122)))</f>
        <v>2.9176547989286101</v>
      </c>
      <c r="N125" s="3" cm="1">
        <f t="array" ref="N125">MIN(_xlfn._xlws.FILTER(N1:N122, ISNUMBER(N1:N122)))</f>
        <v>1.9421874518869899</v>
      </c>
      <c r="O125" s="3" cm="1">
        <f t="array" ref="O125">MIN(_xlfn._xlws.FILTER(O1:O122, ISNUMBER(O1:O122)))</f>
        <v>1.2720673420587401</v>
      </c>
      <c r="P125" s="3" cm="1">
        <f t="array" ref="P125">MIN(_xlfn._xlws.FILTER(P1:P122, ISNUMBER(P1:P122)))</f>
        <v>1.42402916767315</v>
      </c>
      <c r="Q125" s="3" cm="1">
        <f t="array" ref="Q125">MIN(_xlfn._xlws.FILTER(Q1:Q122, ISNUMBER(Q1:Q122)))</f>
        <v>3.50690142970091</v>
      </c>
      <c r="R125" s="3" cm="1">
        <f t="array" ref="R125">MIN(_xlfn._xlws.FILTER(R1:R122, ISNUMBER(R1:R122)))</f>
        <v>2.74656437989097</v>
      </c>
      <c r="S125" s="3" cm="1">
        <f t="array" ref="S125">MIN(_xlfn._xlws.FILTER(S1:S122, ISNUMBER(S1:S122)))</f>
        <v>2.64215664198634</v>
      </c>
      <c r="T125" s="3" cm="1">
        <f t="array" ref="T125">MIN(_xlfn._xlws.FILTER(T1:T122, ISNUMBER(T1:T122)))</f>
        <v>2.54128845116663</v>
      </c>
      <c r="U125" s="3" cm="1">
        <f t="array" ref="U125">MIN(_xlfn._xlws.FILTER(U1:U122, ISNUMBER(U1:U122)))</f>
        <v>1.15228726566505</v>
      </c>
      <c r="V125" s="3" cm="1">
        <f t="array" ref="V125">MIN(_xlfn._xlws.FILTER(V1:V122, ISNUMBER(V1:V122)))</f>
        <v>2.6294481327382702</v>
      </c>
    </row>
    <row r="126" spans="1:37" x14ac:dyDescent="0.35">
      <c r="A126" s="2" t="s">
        <v>92</v>
      </c>
      <c r="B126" s="3" cm="1">
        <f t="array" ref="B126">MAX(_xlfn._xlws.FILTER(B1:B122, ISNUMBER(B1:B122)))</f>
        <v>3.37657530514416</v>
      </c>
      <c r="C126" s="3" cm="1">
        <f t="array" ref="C126">MAX(_xlfn._xlws.FILTER(C1:C122, ISNUMBER(C1:C122)))</f>
        <v>9.0804432339686301</v>
      </c>
      <c r="D126" s="3" cm="1">
        <f t="array" ref="D126">MAX(_xlfn._xlws.FILTER(D1:D122, ISNUMBER(D1:D122)))</f>
        <v>4.6520220385318902</v>
      </c>
      <c r="E126" s="3" cm="1">
        <f t="array" ref="E126">MAX(_xlfn._xlws.FILTER(E1:E122, ISNUMBER(E1:E122)))</f>
        <v>3.1718293364424999</v>
      </c>
      <c r="F126" s="3" cm="1">
        <f t="array" ref="F126">MAX(_xlfn._xlws.FILTER(F1:F122, ISNUMBER(F1:F122)))</f>
        <v>5.1222666793132703</v>
      </c>
      <c r="G126" s="3" cm="1">
        <f t="array" ref="G126">MAX(_xlfn._xlws.FILTER(G1:G122, ISNUMBER(G1:G122)))</f>
        <v>5.3097551045095299</v>
      </c>
      <c r="H126" s="3" cm="1">
        <f t="array" ref="H126">MAX(_xlfn._xlws.FILTER(H1:H122, ISNUMBER(H1:H122)))</f>
        <v>4.4874846442476102</v>
      </c>
      <c r="I126" s="3" cm="1">
        <f t="array" ref="I126">MAX(_xlfn._xlws.FILTER(I1:I122, ISNUMBER(I1:I122)))</f>
        <v>5.46598693915859</v>
      </c>
      <c r="J126" s="3" cm="1">
        <f t="array" ref="J126">MAX(_xlfn._xlws.FILTER(J1:J122, ISNUMBER(J1:J122)))</f>
        <v>4.5585448124184396</v>
      </c>
      <c r="K126" s="3" cm="1">
        <f t="array" ref="K126">MAX(_xlfn._xlws.FILTER(K1:K122, ISNUMBER(K1:K122)))</f>
        <v>2.8724214578688598</v>
      </c>
      <c r="L126" s="3" cm="1">
        <f t="array" ref="L126">MAX(_xlfn._xlws.FILTER(L1:L122, ISNUMBER(L1:L122)))</f>
        <v>11.394921269046</v>
      </c>
      <c r="M126" s="3" cm="1">
        <f t="array" ref="M126">MAX(_xlfn._xlws.FILTER(M1:M122, ISNUMBER(M1:M122)))</f>
        <v>5.5836063919382104</v>
      </c>
      <c r="N126" s="3" cm="1">
        <f t="array" ref="N126">MAX(_xlfn._xlws.FILTER(N1:N122, ISNUMBER(N1:N122)))</f>
        <v>5.1487735012699201</v>
      </c>
      <c r="O126" s="3" cm="1">
        <f t="array" ref="O126">MAX(_xlfn._xlws.FILTER(O1:O122, ISNUMBER(O1:O122)))</f>
        <v>2.30682615066153</v>
      </c>
      <c r="P126" s="3" cm="1">
        <f t="array" ref="P126">MAX(_xlfn._xlws.FILTER(P1:P122, ISNUMBER(P1:P122)))</f>
        <v>3.8341550291672402</v>
      </c>
      <c r="Q126" s="3" cm="1">
        <f t="array" ref="Q126">MAX(_xlfn._xlws.FILTER(Q1:Q122, ISNUMBER(Q1:Q122)))</f>
        <v>5.9051393483374897</v>
      </c>
      <c r="R126" s="3" cm="1">
        <f t="array" ref="R126">MAX(_xlfn._xlws.FILTER(R1:R122, ISNUMBER(R1:R122)))</f>
        <v>5.6991091801757801</v>
      </c>
      <c r="S126" s="3" cm="1">
        <f t="array" ref="S126">MAX(_xlfn._xlws.FILTER(S1:S122, ISNUMBER(S1:S122)))</f>
        <v>6.1150839575537397</v>
      </c>
      <c r="T126" s="3" cm="1">
        <f t="array" ref="T126">MAX(_xlfn._xlws.FILTER(T1:T122, ISNUMBER(T1:T122)))</f>
        <v>6.8081940007767097</v>
      </c>
      <c r="U126" s="3" cm="1">
        <f t="array" ref="U126">MAX(_xlfn._xlws.FILTER(U1:U122, ISNUMBER(U1:U122)))</f>
        <v>4.0821337496398602</v>
      </c>
      <c r="V126" s="3" cm="1">
        <f t="array" ref="V126">MAX(_xlfn._xlws.FILTER(V1:V122, ISNUMBER(V1:V122)))</f>
        <v>5.3620417296226801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0.85099999999999998</v>
      </c>
      <c r="C128" s="9" cm="1">
        <f t="array" ref="C128">_xlfn.PERCENTRANK.EXC(_xlfn._xlws.FILTER(C1:C122, ISNUMBER(C1:C122)),C122)</f>
        <v>0.877</v>
      </c>
      <c r="D128" s="9" cm="1">
        <f t="array" ref="D128">_xlfn.PERCENTRANK.EXC(_xlfn._xlws.FILTER(D1:D122, ISNUMBER(D1:D122)),D122)</f>
        <v>0.86</v>
      </c>
      <c r="E128" s="9" cm="1">
        <f t="array" ref="E128">_xlfn.PERCENTRANK.EXC(_xlfn._xlws.FILTER(E1:E122, ISNUMBER(E1:E122)),E122)</f>
        <v>0.90900000000000003</v>
      </c>
      <c r="F128" s="9" cm="1">
        <f t="array" ref="F128">_xlfn.PERCENTRANK.EXC(_xlfn._xlws.FILTER(F1:F122, ISNUMBER(F1:F122)),F122)</f>
        <v>0.98299999999999998</v>
      </c>
      <c r="G128" s="9" cm="1">
        <f t="array" ref="G128">_xlfn.PERCENTRANK.EXC(_xlfn._xlws.FILTER(G1:G122, ISNUMBER(G1:G122)),G122)</f>
        <v>0.71299999999999997</v>
      </c>
      <c r="H128" s="9" cm="1">
        <f t="array" ref="H128">_xlfn.PERCENTRANK.EXC(_xlfn._xlws.FILTER(H1:H122, ISNUMBER(H1:H122)),H122)</f>
        <v>0.85199999999999998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0.91</v>
      </c>
      <c r="K128" s="9" cm="1">
        <f t="array" ref="K128">_xlfn.PERCENTRANK.EXC(_xlfn._xlws.FILTER(K1:K122, ISNUMBER(K1:K122)),K122)</f>
        <v>0.51600000000000001</v>
      </c>
      <c r="L128" s="9" cm="1">
        <f t="array" ref="L128">_xlfn.PERCENTRANK.EXC(_xlfn._xlws.FILTER(L1:L122, ISNUMBER(L1:L122)),L122)</f>
        <v>0.81100000000000005</v>
      </c>
      <c r="M128" s="9" cm="1">
        <f t="array" ref="M128">_xlfn.PERCENTRANK.EXC(_xlfn._xlws.FILTER(M1:M122, ISNUMBER(M1:M122)),M122)</f>
        <v>0.69599999999999995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0.04</v>
      </c>
      <c r="P128" s="9" cm="1">
        <f t="array" ref="P128">_xlfn.PERCENTRANK.EXC(_xlfn._xlws.FILTER(P1:P122, ISNUMBER(P1:P122)),P122)</f>
        <v>0.81100000000000005</v>
      </c>
      <c r="Q128" s="9" cm="1">
        <f t="array" ref="Q128">_xlfn.PERCENTRANK.EXC(_xlfn._xlws.FILTER(Q1:Q122, ISNUMBER(Q1:Q122)),Q122)</f>
        <v>0.94099999999999995</v>
      </c>
      <c r="R128" s="9" cm="1">
        <f t="array" ref="R128">_xlfn.PERCENTRANK.EXC(_xlfn._xlws.FILTER(R1:R122, ISNUMBER(R1:R122)),R122)</f>
        <v>0.86</v>
      </c>
      <c r="S128" s="9" cm="1">
        <f t="array" ref="S128">_xlfn.PERCENTRANK.EXC(_xlfn._xlws.FILTER(S1:S122, ISNUMBER(S1:S122)),S122)</f>
        <v>0.54900000000000004</v>
      </c>
      <c r="T128" s="9" cm="1">
        <f t="array" ref="T128">_xlfn.PERCENTRANK.EXC(_xlfn._xlws.FILTER(T1:T122, ISNUMBER(T1:T122)),T122)</f>
        <v>0.97399999999999998</v>
      </c>
      <c r="U128" s="9" cm="1">
        <f t="array" ref="U128">_xlfn.PERCENTRANK.EXC(_xlfn._xlws.FILTER(U1:U122, ISNUMBER(U1:U122)),U122)</f>
        <v>0.54200000000000004</v>
      </c>
      <c r="V128" s="9" cm="1">
        <f t="array" ref="V128">_xlfn.PERCENTRANK.EXC(_xlfn._xlws.FILTER(V1:V122, ISNUMBER(V1:V122)),V122)</f>
        <v>0.23300000000000001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756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41726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4.3617249999999996E-2</v>
      </c>
      <c r="D2" s="24" cm="1">
        <f t="array" ref="D2:D122">_xll.FDS(D1,"FG_TOTAL_RETURNC(-10AY,0,AM)")/100</f>
        <v>7.4726105000000001E-2</v>
      </c>
      <c r="E2" s="24" cm="1">
        <f t="array" ref="E2:E122">_xll.FDS(E1,"FG_TOTAL_RETURNC(-10AY,0,AM)")/100</f>
        <v>-9.0696810000000013E-3</v>
      </c>
      <c r="F2" s="24" cm="1">
        <f t="array" ref="F2:F122">_xll.FDS(F1,"FG_TOTAL_RETURNC(-10AY,0,AM)")/100</f>
        <v>-3.8923144E-2</v>
      </c>
      <c r="G2" s="24" cm="1">
        <f t="array" ref="G2:G122">_xll.FDS(G1,"FG_TOTAL_RETURNC(-10AY,0,AM)")/100</f>
        <v>-4.0993395000000002E-2</v>
      </c>
      <c r="H2" s="24" cm="1">
        <f t="array" ref="H2:H122">_xll.FDS(H1,"FG_TOTAL_RETURNC(-10AY,0,AM)")/100</f>
        <v>2.4788022E-2</v>
      </c>
      <c r="I2" s="24" cm="1">
        <f t="array" ref="I2:I122">_xll.FDS(I1,"FG_TOTAL_RETURNC(-10AY,0,AM)")/100</f>
        <v>1.7780899999999999E-2</v>
      </c>
      <c r="J2" s="24" cm="1">
        <f t="array" ref="J2:J122">_xll.FDS(J1,"FG_TOTAL_RETURNC(-10AY,0,AM)")/100</f>
        <v>4.5921802999999997E-2</v>
      </c>
      <c r="K2" s="24" cm="1">
        <f t="array" ref="K2:K122">_xll.FDS(K1,"FG_TOTAL_RETURNC(-10AY,0,AM)")/100</f>
        <v>8.1861020000000007E-4</v>
      </c>
      <c r="L2" s="24" cm="1">
        <f t="array" ref="L2:L122">_xll.FDS(L1,"FG_TOTAL_RETURNC(-10AY,0,AM)")/100</f>
        <v>9.4390280000000007E-2</v>
      </c>
      <c r="M2" s="24" cm="1">
        <f t="array" ref="M2:M122">_xll.FDS(M1,"FG_TOTAL_RETURNC(-10AY,0,AM)")/100</f>
        <v>6.854391E-2</v>
      </c>
      <c r="N2" s="24" cm="1">
        <f t="array" ref="N2:N122">_xll.FDS(N1,"FG_TOTAL_RETURNC(-10AY,0,AM)")/100</f>
        <v>9.0239050000000005E-3</v>
      </c>
      <c r="O2" s="24" cm="1">
        <f t="array" ref="O2:O122">_xll.FDS(O1,"FG_TOTAL_RETURNC(-10AY,0,AM)")/100</f>
        <v>8.6974509999999991E-2</v>
      </c>
      <c r="P2" s="24" cm="1">
        <f t="array" ref="P2:P122">_xll.FDS(P1,"FG_TOTAL_RETURNC(-10AY,0,AM)")/100</f>
        <v>-7.5104830000000001E-3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3.2874941999999997E-2</v>
      </c>
      <c r="S2" s="24" cm="1">
        <f t="array" ref="S2:S122">_xll.FDS(S1,"FG_TOTAL_RETURNC(-10AY,0,AM)")/100</f>
        <v>0.10215557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-7.3192715999999998E-3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41757</v>
      </c>
      <c r="B3" s="24" t="e">
        <v>#N/A</v>
      </c>
      <c r="C3" s="24">
        <v>-6.7834260000000004E-3</v>
      </c>
      <c r="D3" s="24">
        <v>-1.8201649E-2</v>
      </c>
      <c r="E3" s="24">
        <v>3.5429597E-2</v>
      </c>
      <c r="F3" s="24">
        <v>6.0749054000000004E-3</v>
      </c>
      <c r="G3" s="24">
        <v>5.8034299999999997E-2</v>
      </c>
      <c r="H3" s="24">
        <v>-7.6384543999999995E-3</v>
      </c>
      <c r="I3" s="24">
        <v>2.5856018000000001E-2</v>
      </c>
      <c r="J3" s="24">
        <v>-2.6946068000000003E-3</v>
      </c>
      <c r="K3" s="24">
        <v>2.8136730000000002E-2</v>
      </c>
      <c r="L3" s="24">
        <v>4.7024727000000002E-2</v>
      </c>
      <c r="M3" s="24">
        <v>6.1737299999999997E-3</v>
      </c>
      <c r="N3" s="24">
        <v>-9.6341499999999997E-2</v>
      </c>
      <c r="O3" s="24">
        <v>7.5840949999999999E-4</v>
      </c>
      <c r="P3" s="24">
        <v>-2.9601633999999998E-2</v>
      </c>
      <c r="Q3" s="24" t="e">
        <v>#N/A</v>
      </c>
      <c r="R3" s="24">
        <v>3.1726122000000002E-2</v>
      </c>
      <c r="S3" s="24">
        <v>0.10182821</v>
      </c>
      <c r="T3" s="24" t="e">
        <v>#N/A</v>
      </c>
      <c r="U3" s="24">
        <v>-7.4193597E-2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41787</v>
      </c>
      <c r="B4" s="24" t="e">
        <v>#N/A</v>
      </c>
      <c r="C4" s="24">
        <v>3.9215684000000001E-2</v>
      </c>
      <c r="D4" s="24">
        <v>4.931402E-2</v>
      </c>
      <c r="E4" s="24">
        <v>5.531788E-2</v>
      </c>
      <c r="F4" s="24">
        <v>7.0446730000000004E-3</v>
      </c>
      <c r="G4" s="24">
        <v>2.6929854999999999E-2</v>
      </c>
      <c r="H4" s="24">
        <v>2.8223275999999999E-2</v>
      </c>
      <c r="I4" s="24">
        <v>3.6784767999999995E-2</v>
      </c>
      <c r="J4" s="24">
        <v>6.2937019999999996E-2</v>
      </c>
      <c r="K4" s="24">
        <v>3.6754250000000002E-2</v>
      </c>
      <c r="L4" s="24">
        <v>1.4261484E-2</v>
      </c>
      <c r="M4" s="24">
        <v>3.2325745000000003E-2</v>
      </c>
      <c r="N4" s="24">
        <v>1.6644239999999998E-2</v>
      </c>
      <c r="O4" s="24">
        <v>9.9621059999999997E-2</v>
      </c>
      <c r="P4" s="24">
        <v>5.2752375999999997E-2</v>
      </c>
      <c r="Q4" s="24" t="e">
        <v>#N/A</v>
      </c>
      <c r="R4" s="24">
        <v>-2.7047396E-3</v>
      </c>
      <c r="S4" s="24">
        <v>9.3382119999999999E-2</v>
      </c>
      <c r="T4" s="24" t="e">
        <v>#N/A</v>
      </c>
      <c r="U4" s="24">
        <v>2.6878953000000001E-2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41817</v>
      </c>
      <c r="B5" s="24" t="e">
        <v>#N/A</v>
      </c>
      <c r="C5" s="24">
        <v>-2.0717919999999997E-2</v>
      </c>
      <c r="D5" s="24">
        <v>-7.6505660000000003E-2</v>
      </c>
      <c r="E5" s="24">
        <v>1.4289498000000001E-2</v>
      </c>
      <c r="F5" s="24">
        <v>-1.7156362999999997E-2</v>
      </c>
      <c r="G5" s="24">
        <v>2.6688694999999998E-2</v>
      </c>
      <c r="H5" s="24">
        <v>1.2735486000000001E-2</v>
      </c>
      <c r="I5" s="24">
        <v>3.2194495000000004E-2</v>
      </c>
      <c r="J5" s="24">
        <v>1.2106538E-2</v>
      </c>
      <c r="K5" s="24">
        <v>-2.9159188000000003E-3</v>
      </c>
      <c r="L5" s="24">
        <v>2.9826402999999998E-2</v>
      </c>
      <c r="M5" s="24">
        <v>1.2713075000000001E-2</v>
      </c>
      <c r="N5" s="24">
        <v>-1.7699599999999999E-3</v>
      </c>
      <c r="O5" s="24">
        <v>2.2625803999999999E-2</v>
      </c>
      <c r="P5" s="24">
        <v>2.8057097999999999E-2</v>
      </c>
      <c r="Q5" s="24">
        <v>-0.11794281</v>
      </c>
      <c r="R5" s="24">
        <v>5.3055999999999999E-2</v>
      </c>
      <c r="S5" s="24">
        <v>7.721185999999999E-4</v>
      </c>
      <c r="T5" s="24">
        <v>-0.10915404000000001</v>
      </c>
      <c r="U5" s="24">
        <v>6.7863463999999997E-3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41848</v>
      </c>
      <c r="B6" s="24" t="e">
        <v>#N/A</v>
      </c>
      <c r="C6" s="24">
        <v>-6.8042279999999998E-3</v>
      </c>
      <c r="D6" s="24">
        <v>0.13268864</v>
      </c>
      <c r="E6" s="24">
        <v>1.3683915E-2</v>
      </c>
      <c r="F6" s="24">
        <v>-6.8354609999999997E-4</v>
      </c>
      <c r="G6" s="24">
        <v>3.3902287000000003E-2</v>
      </c>
      <c r="H6" s="24">
        <v>1.3149619E-2</v>
      </c>
      <c r="I6" s="24">
        <v>3.1826854000000002E-2</v>
      </c>
      <c r="J6" s="24">
        <v>4.9355270000000007E-2</v>
      </c>
      <c r="K6" s="24">
        <v>1.8008231999999999E-2</v>
      </c>
      <c r="L6" s="24">
        <v>6.2564969999999998E-2</v>
      </c>
      <c r="M6" s="24">
        <v>3.6544800000000002E-2</v>
      </c>
      <c r="N6" s="24">
        <v>-2.6595592000000002E-3</v>
      </c>
      <c r="O6" s="24">
        <v>3.5135149999999997E-2</v>
      </c>
      <c r="P6" s="24">
        <v>8.869755E-2</v>
      </c>
      <c r="Q6" s="24">
        <v>0.10258663</v>
      </c>
      <c r="R6" s="24">
        <v>2.5154470999999998E-2</v>
      </c>
      <c r="S6" s="24">
        <v>8.2034699999999988E-2</v>
      </c>
      <c r="T6" s="24">
        <v>7.0808650000000001E-2</v>
      </c>
      <c r="U6" s="24">
        <v>2.9850721E-2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41879</v>
      </c>
      <c r="B7" s="24" t="e">
        <v>#N/A</v>
      </c>
      <c r="C7" s="24">
        <v>-5.3701640000000002E-2</v>
      </c>
      <c r="D7" s="24">
        <v>-1.1611997999999998E-2</v>
      </c>
      <c r="E7" s="24">
        <v>2.2233963000000002E-2</v>
      </c>
      <c r="F7" s="24">
        <v>-4.2407630000000002E-2</v>
      </c>
      <c r="G7" s="24">
        <v>-6.2858460000000003E-3</v>
      </c>
      <c r="H7" s="24">
        <v>2.4721622E-3</v>
      </c>
      <c r="I7" s="24">
        <v>1.9741057999999999E-2</v>
      </c>
      <c r="J7" s="24">
        <v>1.1440634999999999E-2</v>
      </c>
      <c r="K7" s="24">
        <v>7.8622099999999997E-3</v>
      </c>
      <c r="L7" s="24">
        <v>3.2081366E-2</v>
      </c>
      <c r="M7" s="24">
        <v>-4.5986771999999999E-3</v>
      </c>
      <c r="N7" s="24">
        <v>-5.2888869999999998E-2</v>
      </c>
      <c r="O7" s="24">
        <v>9.1383460000000003E-3</v>
      </c>
      <c r="P7" s="24">
        <v>-9.6895100000000001E-3</v>
      </c>
      <c r="Q7" s="24">
        <v>3.300202E-2</v>
      </c>
      <c r="R7" s="24">
        <v>2.7016520000000002E-2</v>
      </c>
      <c r="S7" s="24">
        <v>-7.0683659999999995E-2</v>
      </c>
      <c r="T7" s="24">
        <v>2.3912072000000003E-2</v>
      </c>
      <c r="U7" s="24">
        <v>6.9191336999999992E-2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41908</v>
      </c>
      <c r="B8" s="24" t="e">
        <v>#N/A</v>
      </c>
      <c r="C8" s="24">
        <v>-7.0059300000000001E-4</v>
      </c>
      <c r="D8" s="24">
        <v>-5.217695E-2</v>
      </c>
      <c r="E8" s="24">
        <v>-1.2428760000000001E-2</v>
      </c>
      <c r="F8" s="24">
        <v>1.4999986E-2</v>
      </c>
      <c r="G8" s="24">
        <v>-4.2993249999999997E-2</v>
      </c>
      <c r="H8" s="24">
        <v>-5.2404403999999995E-2</v>
      </c>
      <c r="I8" s="24">
        <v>-7.0175466999999991E-2</v>
      </c>
      <c r="J8" s="24">
        <v>-4.4686437000000002E-2</v>
      </c>
      <c r="K8" s="24">
        <v>-7.2007236000000002E-2</v>
      </c>
      <c r="L8" s="24">
        <v>-0.11883998</v>
      </c>
      <c r="M8" s="24">
        <v>-9.0018214999999999E-2</v>
      </c>
      <c r="N8" s="24">
        <v>-0.11027687999999999</v>
      </c>
      <c r="O8" s="24">
        <v>-1.0996103E-2</v>
      </c>
      <c r="P8" s="24">
        <v>-3.1150161999999999E-2</v>
      </c>
      <c r="Q8" s="24">
        <v>8.8529587E-3</v>
      </c>
      <c r="R8" s="24">
        <v>1.5470981999999999E-2</v>
      </c>
      <c r="S8" s="24">
        <v>-0.12094766</v>
      </c>
      <c r="T8" s="24">
        <v>2.706194E-2</v>
      </c>
      <c r="U8" s="24">
        <v>-2.9733299999999997E-2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41940</v>
      </c>
      <c r="B9" s="24" t="e">
        <v>#N/A</v>
      </c>
      <c r="C9" s="24">
        <v>-1.6358971999999999E-2</v>
      </c>
      <c r="D9" s="24">
        <v>-1.4582573999999999E-2</v>
      </c>
      <c r="E9" s="24">
        <v>-9.9633335999999989E-3</v>
      </c>
      <c r="F9" s="24">
        <v>-1.618582E-2</v>
      </c>
      <c r="G9" s="24">
        <v>-3.8251400000000005E-2</v>
      </c>
      <c r="H9" s="24">
        <v>-2.6024580000000002E-3</v>
      </c>
      <c r="I9" s="24">
        <v>1.1060476E-2</v>
      </c>
      <c r="J9" s="24">
        <v>-1.4763950999999999E-2</v>
      </c>
      <c r="K9" s="24">
        <v>-5.5286169999999996E-2</v>
      </c>
      <c r="L9" s="24">
        <v>-0.11185204999999999</v>
      </c>
      <c r="M9" s="24">
        <v>4.4615390000000005E-2</v>
      </c>
      <c r="N9" s="24">
        <v>-9.2299579999999992E-2</v>
      </c>
      <c r="O9" s="24">
        <v>6.5402985000000005E-3</v>
      </c>
      <c r="P9" s="24">
        <v>-1.2366176E-3</v>
      </c>
      <c r="Q9" s="24">
        <v>-2.6707052999999999E-3</v>
      </c>
      <c r="R9" s="24">
        <v>-1.4579475E-2</v>
      </c>
      <c r="S9" s="24">
        <v>0.10496449000000001</v>
      </c>
      <c r="T9" s="24">
        <v>-7.9918859999999994E-2</v>
      </c>
      <c r="U9" s="24">
        <v>-6.2640904999999997E-2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41971</v>
      </c>
      <c r="B10" s="24" t="e">
        <v>#N/A</v>
      </c>
      <c r="C10" s="24">
        <v>-1.0216236E-2</v>
      </c>
      <c r="D10" s="24">
        <v>1.7758012E-2</v>
      </c>
      <c r="E10" s="24">
        <v>2.2775411999999998E-2</v>
      </c>
      <c r="F10" s="24">
        <v>-3.6122978E-2</v>
      </c>
      <c r="G10" s="24">
        <v>-1.7941594E-3</v>
      </c>
      <c r="H10" s="24">
        <v>-4.8271360000000006E-2</v>
      </c>
      <c r="I10" s="24">
        <v>1.7374516E-2</v>
      </c>
      <c r="J10" s="24">
        <v>-3.0712187000000002E-2</v>
      </c>
      <c r="K10" s="24">
        <v>-2.6693999999999999E-2</v>
      </c>
      <c r="L10" s="24">
        <v>1.356256E-2</v>
      </c>
      <c r="M10" s="24">
        <v>2.6509761999999998E-3</v>
      </c>
      <c r="N10" s="24">
        <v>-4.59035E-2</v>
      </c>
      <c r="O10" s="24">
        <v>3.9311169999999999E-2</v>
      </c>
      <c r="P10" s="24">
        <v>2.7238965E-2</v>
      </c>
      <c r="Q10" s="24">
        <v>-1.9892811999999999E-2</v>
      </c>
      <c r="R10" s="24">
        <v>1.9991398000000001E-2</v>
      </c>
      <c r="S10" s="24">
        <v>5.7766438000000003E-2</v>
      </c>
      <c r="T10" s="24">
        <v>-8.3774330000000001E-3</v>
      </c>
      <c r="U10" s="24">
        <v>-1.7307639E-2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41999</v>
      </c>
      <c r="B11" s="24" t="e">
        <v>#N/A</v>
      </c>
      <c r="C11" s="24">
        <v>-4.6622040000000003E-2</v>
      </c>
      <c r="D11" s="24">
        <v>-7.0863960000000004E-4</v>
      </c>
      <c r="E11" s="24">
        <v>1.6860961999999998E-3</v>
      </c>
      <c r="F11" s="24">
        <v>-8.7384879999999998E-2</v>
      </c>
      <c r="G11" s="24">
        <v>-3.6591052999999998E-2</v>
      </c>
      <c r="H11" s="24">
        <v>-4.9562215999999999E-2</v>
      </c>
      <c r="I11" s="24">
        <v>-3.1160712E-2</v>
      </c>
      <c r="J11" s="24">
        <v>-8.4752080000000007E-2</v>
      </c>
      <c r="K11" s="24">
        <v>-5.7855250000000006E-3</v>
      </c>
      <c r="L11" s="24">
        <v>-0.11766088500000001</v>
      </c>
      <c r="M11" s="24">
        <v>-3.7384093E-2</v>
      </c>
      <c r="N11" s="24">
        <v>-9.9878199999999986E-2</v>
      </c>
      <c r="O11" s="24">
        <v>-7.8052339999999998E-2</v>
      </c>
      <c r="P11" s="24">
        <v>1.5366197E-2</v>
      </c>
      <c r="Q11" s="24">
        <v>-5.4254530000000002E-2</v>
      </c>
      <c r="R11" s="24">
        <v>-6.0034810000000001E-2</v>
      </c>
      <c r="S11" s="24">
        <v>-5.7905673999999997E-2</v>
      </c>
      <c r="T11" s="24">
        <v>-0.11803442</v>
      </c>
      <c r="U11" s="24">
        <v>-6.8955364000000005E-2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42032</v>
      </c>
      <c r="B12" s="24" t="e">
        <v>#N/A</v>
      </c>
      <c r="C12" s="24">
        <v>-1.7902135999999999E-2</v>
      </c>
      <c r="D12" s="24">
        <v>-5.1075815999999993E-3</v>
      </c>
      <c r="E12" s="24">
        <v>5.0544260000000001E-2</v>
      </c>
      <c r="F12" s="24">
        <v>-5.4492592999999999E-2</v>
      </c>
      <c r="G12" s="24">
        <v>-5.7169556999999996E-2</v>
      </c>
      <c r="H12" s="24">
        <v>-2.5773226999999999E-2</v>
      </c>
      <c r="I12" s="24">
        <v>4.5938730000000004E-2</v>
      </c>
      <c r="J12" s="24">
        <v>-1.1643589000000001E-2</v>
      </c>
      <c r="K12" s="24">
        <v>2.0937681E-2</v>
      </c>
      <c r="L12" s="24">
        <v>-1.4250517000000001E-2</v>
      </c>
      <c r="M12" s="24">
        <v>5.6886672999999999E-2</v>
      </c>
      <c r="N12" s="24">
        <v>-0.27194977000000004</v>
      </c>
      <c r="O12" s="24">
        <v>0.12117088000000001</v>
      </c>
      <c r="P12" s="24">
        <v>2.1365762E-2</v>
      </c>
      <c r="Q12" s="24">
        <v>-6.1081289999999996E-2</v>
      </c>
      <c r="R12" s="24">
        <v>5.8856486999999999E-2</v>
      </c>
      <c r="S12" s="24">
        <v>2.9812216999999998E-2</v>
      </c>
      <c r="T12" s="24">
        <v>-4.2262259999999996E-2</v>
      </c>
      <c r="U12" s="24">
        <v>-7.5594779999999997E-3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42062</v>
      </c>
      <c r="B13" s="24" t="e">
        <v>#N/A</v>
      </c>
      <c r="C13" s="24">
        <v>6.0590506000000002E-2</v>
      </c>
      <c r="D13" s="24">
        <v>1.1367798E-2</v>
      </c>
      <c r="E13" s="24">
        <v>3.0101179999999998E-2</v>
      </c>
      <c r="F13" s="24">
        <v>3.5195826999999999E-2</v>
      </c>
      <c r="G13" s="24">
        <v>-1.0603011000000001E-2</v>
      </c>
      <c r="H13" s="24">
        <v>2.5699138999999999E-2</v>
      </c>
      <c r="I13" s="24">
        <v>1.8459558000000001E-2</v>
      </c>
      <c r="J13" s="24">
        <v>2.8000712000000001E-2</v>
      </c>
      <c r="K13" s="24">
        <v>-7.3619484999999998E-3</v>
      </c>
      <c r="L13" s="24">
        <v>-1.6402543000000002E-2</v>
      </c>
      <c r="M13" s="24">
        <v>1.3163089999999999E-3</v>
      </c>
      <c r="N13" s="24">
        <v>0.21482182000000002</v>
      </c>
      <c r="O13" s="24">
        <v>1.6089915999999999E-2</v>
      </c>
      <c r="P13" s="24">
        <v>3.7341118E-2</v>
      </c>
      <c r="Q13" s="24">
        <v>7.3406577000000001E-2</v>
      </c>
      <c r="R13" s="24">
        <v>3.8444996000000004E-4</v>
      </c>
      <c r="S13" s="24">
        <v>-0.11383127999999999</v>
      </c>
      <c r="T13" s="24">
        <v>4.7952649999999999E-2</v>
      </c>
      <c r="U13" s="24">
        <v>6.8008659999999999E-2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42090</v>
      </c>
      <c r="B14" s="24" t="e">
        <v>#N/A</v>
      </c>
      <c r="C14" s="24">
        <v>-3.6310792000000001E-2</v>
      </c>
      <c r="D14" s="24">
        <v>-2.1754920000000001E-2</v>
      </c>
      <c r="E14" s="24">
        <v>-5.2694680000000002E-3</v>
      </c>
      <c r="F14" s="24">
        <v>-2.5500060000000001E-3</v>
      </c>
      <c r="G14" s="24">
        <v>-5.6597470000000004E-2</v>
      </c>
      <c r="H14" s="24">
        <v>-2.2107541999999997E-2</v>
      </c>
      <c r="I14" s="24">
        <v>-2.2187471E-2</v>
      </c>
      <c r="J14" s="24">
        <v>-3.4047483999999996E-2</v>
      </c>
      <c r="K14" s="24">
        <v>1.2184380999999999E-2</v>
      </c>
      <c r="L14" s="24">
        <v>-0.14386659999999998</v>
      </c>
      <c r="M14" s="24">
        <v>-2.9944419999999999E-2</v>
      </c>
      <c r="N14" s="24">
        <v>-0.15830124000000001</v>
      </c>
      <c r="O14" s="24">
        <v>-6.7523239999999998E-2</v>
      </c>
      <c r="P14" s="24">
        <v>-4.1462779999999998E-3</v>
      </c>
      <c r="Q14" s="24">
        <v>-7.2143736E-2</v>
      </c>
      <c r="R14" s="24">
        <v>-5.7838320000000006E-2</v>
      </c>
      <c r="S14" s="24">
        <v>-7.2796940000000004E-2</v>
      </c>
      <c r="T14" s="24">
        <v>-7.7634992999999999E-2</v>
      </c>
      <c r="U14" s="24">
        <v>-0.12888432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42122</v>
      </c>
      <c r="B15" s="24" t="e">
        <v>#N/A</v>
      </c>
      <c r="C15" s="24">
        <v>8.5405590000000003E-2</v>
      </c>
      <c r="D15" s="24">
        <v>-3.4099339999999999E-2</v>
      </c>
      <c r="E15" s="24">
        <v>1.3243556E-2</v>
      </c>
      <c r="F15" s="24">
        <v>0.10225832</v>
      </c>
      <c r="G15" s="24">
        <v>8.2357040000000006E-2</v>
      </c>
      <c r="H15" s="24">
        <v>7.2343589999999999E-2</v>
      </c>
      <c r="I15" s="24">
        <v>8.0217250000000004E-2</v>
      </c>
      <c r="J15" s="24">
        <v>3.6623120000000002E-2</v>
      </c>
      <c r="K15" s="24">
        <v>9.6301440000000002E-2</v>
      </c>
      <c r="L15" s="24">
        <v>0.21624289999999999</v>
      </c>
      <c r="M15" s="24">
        <v>9.3058109999999999E-2</v>
      </c>
      <c r="N15" s="24">
        <v>6.4220310000000003E-2</v>
      </c>
      <c r="O15" s="24">
        <v>-2.9477655999999998E-2</v>
      </c>
      <c r="P15" s="24">
        <v>0.21934139999999999</v>
      </c>
      <c r="Q15" s="24">
        <v>7.1169140000000006E-2</v>
      </c>
      <c r="R15" s="24">
        <v>1.8224716000000002E-2</v>
      </c>
      <c r="S15" s="24">
        <v>6.0678599999999999E-2</v>
      </c>
      <c r="T15" s="24">
        <v>0.19401323000000001</v>
      </c>
      <c r="U15" s="24">
        <v>7.6023339999999995E-2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42152</v>
      </c>
      <c r="B16" s="24" t="e">
        <v>#N/A</v>
      </c>
      <c r="C16" s="24">
        <v>-3.3557057000000001E-2</v>
      </c>
      <c r="D16" s="24">
        <v>-9.976983E-3</v>
      </c>
      <c r="E16" s="24">
        <v>-6.7015290000000005E-2</v>
      </c>
      <c r="F16" s="24">
        <v>-7.1124850000000003E-2</v>
      </c>
      <c r="G16" s="24">
        <v>-2.8533935999999999E-2</v>
      </c>
      <c r="H16" s="24">
        <v>-8.9950799999999997E-2</v>
      </c>
      <c r="I16" s="24">
        <v>-2.1301687E-2</v>
      </c>
      <c r="J16" s="24">
        <v>-2.3055195999999997E-2</v>
      </c>
      <c r="K16" s="24">
        <v>-7.9726275999999999E-2</v>
      </c>
      <c r="L16" s="24">
        <v>-9.9891419999999995E-2</v>
      </c>
      <c r="M16" s="24">
        <v>-9.1334879999999993E-2</v>
      </c>
      <c r="N16" s="24">
        <v>6.7241309999999999E-2</v>
      </c>
      <c r="O16" s="24">
        <v>-3.6315918000000003E-3</v>
      </c>
      <c r="P16" s="24">
        <v>-5.6805849999999998E-2</v>
      </c>
      <c r="Q16" s="24">
        <v>-3.5843432000000001E-2</v>
      </c>
      <c r="R16" s="24">
        <v>-1.7353356E-2</v>
      </c>
      <c r="S16" s="24">
        <v>-2.0504414999999998E-2</v>
      </c>
      <c r="T16" s="24">
        <v>-5.5231751999999995E-2</v>
      </c>
      <c r="U16" s="24">
        <v>-3.4782587999999996E-2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42181</v>
      </c>
      <c r="B17" s="24" t="e">
        <v>#N/A</v>
      </c>
      <c r="C17" s="24">
        <v>-6.8614124999999998E-2</v>
      </c>
      <c r="D17" s="24">
        <v>-8.1076564999999989E-2</v>
      </c>
      <c r="E17" s="24">
        <v>-3.2166243000000001E-3</v>
      </c>
      <c r="F17" s="24">
        <v>-2.5566995000000002E-2</v>
      </c>
      <c r="G17" s="24">
        <v>1.3588548000000001E-2</v>
      </c>
      <c r="H17" s="24">
        <v>-5.4975214000000001E-2</v>
      </c>
      <c r="I17" s="24">
        <v>-3.5671174999999999E-2</v>
      </c>
      <c r="J17" s="24">
        <v>-1.9340515E-3</v>
      </c>
      <c r="K17" s="24">
        <v>-3.5448790000000001E-2</v>
      </c>
      <c r="L17" s="24">
        <v>1.6287565E-2</v>
      </c>
      <c r="M17" s="24">
        <v>1.5209913000000001E-3</v>
      </c>
      <c r="N17" s="24">
        <v>-4.8465309999999998E-2</v>
      </c>
      <c r="O17" s="24">
        <v>1.3843536E-2</v>
      </c>
      <c r="P17" s="24">
        <v>-6.1941980000000001E-2</v>
      </c>
      <c r="Q17" s="24">
        <v>-4.6542286999999996E-3</v>
      </c>
      <c r="R17" s="24">
        <v>1.0119915E-2</v>
      </c>
      <c r="S17" s="24">
        <v>-1.2099564E-2</v>
      </c>
      <c r="T17" s="24">
        <v>2.9560447E-2</v>
      </c>
      <c r="U17" s="24">
        <v>1.9144176999999998E-2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42213</v>
      </c>
      <c r="B18" s="24" t="e">
        <v>#N/A</v>
      </c>
      <c r="C18" s="24">
        <v>-7.6702355999999999E-2</v>
      </c>
      <c r="D18" s="24">
        <v>-5.9829054E-2</v>
      </c>
      <c r="E18" s="24">
        <v>-1.0280191999999999E-2</v>
      </c>
      <c r="F18" s="24">
        <v>-3.5760462E-2</v>
      </c>
      <c r="G18" s="24">
        <v>-0.10231465000000001</v>
      </c>
      <c r="H18" s="24">
        <v>-1.6556263000000002E-2</v>
      </c>
      <c r="I18" s="24">
        <v>-8.275861000000001E-2</v>
      </c>
      <c r="J18" s="24">
        <v>-6.0304937000000003E-2</v>
      </c>
      <c r="K18" s="24">
        <v>-7.3682310000000001E-2</v>
      </c>
      <c r="L18" s="24">
        <v>-0.13754535000000001</v>
      </c>
      <c r="M18" s="24">
        <v>-6.6259565000000006E-2</v>
      </c>
      <c r="N18" s="24">
        <v>-0.17996603</v>
      </c>
      <c r="O18" s="24">
        <v>-1.1814833E-2</v>
      </c>
      <c r="P18" s="24">
        <v>-0.11130804</v>
      </c>
      <c r="Q18" s="24">
        <v>-1.5364051E-2</v>
      </c>
      <c r="R18" s="24">
        <v>-6.2004089999999998E-2</v>
      </c>
      <c r="S18" s="24">
        <v>-9.2407760000000005E-2</v>
      </c>
      <c r="T18" s="24">
        <v>-8.5628030000000008E-3</v>
      </c>
      <c r="U18" s="24">
        <v>2.3204446E-2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42244</v>
      </c>
      <c r="B19" s="24" t="e">
        <v>#N/A</v>
      </c>
      <c r="C19" s="24">
        <v>-2.1474956999999999E-2</v>
      </c>
      <c r="D19" s="24">
        <v>-8.1818160000000001E-2</v>
      </c>
      <c r="E19" s="24">
        <v>-8.7769329999999993E-2</v>
      </c>
      <c r="F19" s="24">
        <v>-4.0661280000000001E-2</v>
      </c>
      <c r="G19" s="24">
        <v>-0.13191330000000001</v>
      </c>
      <c r="H19" s="24">
        <v>-0.14478116999999999</v>
      </c>
      <c r="I19" s="24">
        <v>-9.022551999999999E-2</v>
      </c>
      <c r="J19" s="24">
        <v>-4.4120309999999996E-2</v>
      </c>
      <c r="K19" s="24">
        <v>-7.122117E-2</v>
      </c>
      <c r="L19" s="24">
        <v>-0.11005962</v>
      </c>
      <c r="M19" s="24">
        <v>-6.5402210000000002E-2</v>
      </c>
      <c r="N19" s="24">
        <v>-1.6563057999999999E-2</v>
      </c>
      <c r="O19" s="24">
        <v>-5.8784485000000004E-2</v>
      </c>
      <c r="P19" s="24">
        <v>-0.10909456000000001</v>
      </c>
      <c r="Q19" s="24">
        <v>-3.0755340000000003E-2</v>
      </c>
      <c r="R19" s="24">
        <v>-3.6367118000000004E-2</v>
      </c>
      <c r="S19" s="24">
        <v>-9.7036359999999988E-2</v>
      </c>
      <c r="T19" s="24">
        <v>-6.9651722999999999E-2</v>
      </c>
      <c r="U19" s="24">
        <v>-0.10961127</v>
      </c>
      <c r="V19" s="24" t="e">
        <v>#N/A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42275</v>
      </c>
      <c r="B20" s="24" t="e">
        <v>#N/A</v>
      </c>
      <c r="C20" s="24">
        <v>-7.2769284000000004E-2</v>
      </c>
      <c r="D20" s="24">
        <v>-0.17871289999999998</v>
      </c>
      <c r="E20" s="24">
        <v>-4.7822355999999996E-2</v>
      </c>
      <c r="F20" s="24">
        <v>-4.2384744000000002E-2</v>
      </c>
      <c r="G20" s="24">
        <v>-6.4571675999999995E-2</v>
      </c>
      <c r="H20" s="24">
        <v>-5.6102332999999997E-2</v>
      </c>
      <c r="I20" s="24">
        <v>-4.2824983999999996E-2</v>
      </c>
      <c r="J20" s="24">
        <v>-4.5203090000000001E-2</v>
      </c>
      <c r="K20" s="24">
        <v>-1.9587456999999999E-2</v>
      </c>
      <c r="L20" s="24">
        <v>-0.18708150000000001</v>
      </c>
      <c r="M20" s="24">
        <v>-0.10111962999999999</v>
      </c>
      <c r="N20" s="24">
        <v>-1.8947423000000001E-2</v>
      </c>
      <c r="O20" s="24">
        <v>-3.9873004000000004E-2</v>
      </c>
      <c r="P20" s="24">
        <v>-4.5668179999999996E-2</v>
      </c>
      <c r="Q20" s="24">
        <v>-2.8464794000000002E-2</v>
      </c>
      <c r="R20" s="24">
        <v>-1.2518822999999998E-2</v>
      </c>
      <c r="S20" s="24">
        <v>-6.7231236E-2</v>
      </c>
      <c r="T20" s="24">
        <v>-7.7005385999999995E-2</v>
      </c>
      <c r="U20" s="24">
        <v>-6.9739223000000003E-2</v>
      </c>
      <c r="V20" s="24" t="e">
        <v>#N/A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42305</v>
      </c>
      <c r="B21" s="24" t="e">
        <v>#N/A</v>
      </c>
      <c r="C21" s="24">
        <v>0.10464037</v>
      </c>
      <c r="D21" s="24">
        <v>0.26702832999999998</v>
      </c>
      <c r="E21" s="24">
        <v>6.9955110000000001E-2</v>
      </c>
      <c r="F21" s="24">
        <v>-5.8365463999999999E-3</v>
      </c>
      <c r="G21" s="24">
        <v>6.9028973999999993E-2</v>
      </c>
      <c r="H21" s="24">
        <v>8.446287999999999E-2</v>
      </c>
      <c r="I21" s="24">
        <v>0.10361075</v>
      </c>
      <c r="J21" s="24">
        <v>9.2089409999999997E-2</v>
      </c>
      <c r="K21" s="24">
        <v>0.14452707000000001</v>
      </c>
      <c r="L21" s="24">
        <v>0.11240303000000001</v>
      </c>
      <c r="M21" s="24">
        <v>0.12436748</v>
      </c>
      <c r="N21" s="24">
        <v>0.14699578000000002</v>
      </c>
      <c r="O21" s="24">
        <v>6.4314603999999997E-2</v>
      </c>
      <c r="P21" s="24">
        <v>0.12502932999999999</v>
      </c>
      <c r="Q21" s="24">
        <v>5.5715680000000004E-2</v>
      </c>
      <c r="R21" s="24">
        <v>3.0544877000000002E-2</v>
      </c>
      <c r="S21" s="24">
        <v>0.11748016</v>
      </c>
      <c r="T21" s="24">
        <v>-3.2444595999999997E-3</v>
      </c>
      <c r="U21" s="24">
        <v>0.10690999</v>
      </c>
      <c r="V21" s="24">
        <v>2.4141550000000001E-2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42335</v>
      </c>
      <c r="B22" s="24" t="e">
        <v>#N/A</v>
      </c>
      <c r="C22" s="24">
        <v>-8.3168869999999992E-2</v>
      </c>
      <c r="D22" s="24">
        <v>-1.3320684000000001E-2</v>
      </c>
      <c r="E22" s="24">
        <v>-4.3308140000000002E-2</v>
      </c>
      <c r="F22" s="24">
        <v>-9.050881999999999E-2</v>
      </c>
      <c r="G22" s="24">
        <v>-7.2045507000000009E-2</v>
      </c>
      <c r="H22" s="24">
        <v>1.7307757999999999E-2</v>
      </c>
      <c r="I22" s="24">
        <v>-4.4807970000000003E-2</v>
      </c>
      <c r="J22" s="24">
        <v>-7.4995160000000003E-3</v>
      </c>
      <c r="K22" s="24">
        <v>-8.1708430000000005E-3</v>
      </c>
      <c r="L22" s="24">
        <v>1.6550541000000002E-2</v>
      </c>
      <c r="M22" s="24">
        <v>-7.2875203999999999E-2</v>
      </c>
      <c r="N22" s="24">
        <v>-0.16651088999999999</v>
      </c>
      <c r="O22" s="24">
        <v>-6.0082855000000004E-2</v>
      </c>
      <c r="P22" s="24">
        <v>-3.5446227000000004E-2</v>
      </c>
      <c r="Q22" s="24">
        <v>-0.11510462</v>
      </c>
      <c r="R22" s="24">
        <v>-1.9359170999999998E-2</v>
      </c>
      <c r="S22" s="24">
        <v>-3.1488120000000001E-2</v>
      </c>
      <c r="T22" s="24">
        <v>-6.9983719999999999E-2</v>
      </c>
      <c r="U22" s="24">
        <v>-7.2438119999999995E-2</v>
      </c>
      <c r="V22" s="24">
        <v>-7.7599289999999996E-4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42366</v>
      </c>
      <c r="B23" s="24" t="e">
        <v>#N/A</v>
      </c>
      <c r="C23" s="24">
        <v>-2.3012757E-3</v>
      </c>
      <c r="D23" s="24">
        <v>2.4121879999999998E-2</v>
      </c>
      <c r="E23" s="24">
        <v>5.4466724E-4</v>
      </c>
      <c r="F23" s="24">
        <v>1.411891E-2</v>
      </c>
      <c r="G23" s="24">
        <v>-4.6779574999999997E-2</v>
      </c>
      <c r="H23" s="24">
        <v>-8.7289810000000002E-3</v>
      </c>
      <c r="I23" s="24">
        <v>3.2553673E-3</v>
      </c>
      <c r="J23" s="24">
        <v>-5.4983560000000001E-2</v>
      </c>
      <c r="K23" s="24">
        <v>-3.0710936000000001E-2</v>
      </c>
      <c r="L23" s="24">
        <v>-5.8969379999999995E-2</v>
      </c>
      <c r="M23" s="24">
        <v>-7.6098322999999995E-2</v>
      </c>
      <c r="N23" s="24">
        <v>-7.6318799999999992E-2</v>
      </c>
      <c r="O23" s="24">
        <v>2.1019220000000002E-2</v>
      </c>
      <c r="P23" s="24">
        <v>-9.0388655999999994E-3</v>
      </c>
      <c r="Q23" s="24">
        <v>-2.1486162999999999E-2</v>
      </c>
      <c r="R23" s="24">
        <v>-5.8211619999999999E-2</v>
      </c>
      <c r="S23" s="24">
        <v>-6.0063004000000001E-3</v>
      </c>
      <c r="T23" s="24">
        <v>-1.2357593E-2</v>
      </c>
      <c r="U23" s="24">
        <v>-4.0691194999999999E-2</v>
      </c>
      <c r="V23" s="24">
        <v>-1.4047265E-2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42397</v>
      </c>
      <c r="B24" s="24" t="e">
        <v>#N/A</v>
      </c>
      <c r="C24" s="24">
        <v>-2.4744868000000003E-2</v>
      </c>
      <c r="D24" s="24">
        <v>-4.2452812000000001E-3</v>
      </c>
      <c r="E24" s="24">
        <v>-8.4810259999999998E-2</v>
      </c>
      <c r="F24" s="24">
        <v>-0.10752689</v>
      </c>
      <c r="G24" s="24">
        <v>-5.2502449999999999E-2</v>
      </c>
      <c r="H24" s="24">
        <v>1.1703491E-2</v>
      </c>
      <c r="I24" s="24">
        <v>-8.7987719999999991E-2</v>
      </c>
      <c r="J24" s="24">
        <v>-7.9938529999999994E-2</v>
      </c>
      <c r="K24" s="24">
        <v>-6.5651599999999991E-2</v>
      </c>
      <c r="L24" s="24">
        <v>-0.14871084000000001</v>
      </c>
      <c r="M24" s="24">
        <v>-0.11291646999999999</v>
      </c>
      <c r="N24" s="24">
        <v>-0.15405959</v>
      </c>
      <c r="O24" s="24">
        <v>-8.6625580000000008E-2</v>
      </c>
      <c r="P24" s="24">
        <v>-0.15571778999999999</v>
      </c>
      <c r="Q24" s="24">
        <v>-0.10620402999999999</v>
      </c>
      <c r="R24" s="24">
        <v>1.3397932E-2</v>
      </c>
      <c r="S24" s="24">
        <v>-4.4591070000000003E-2</v>
      </c>
      <c r="T24" s="24">
        <v>-9.7833520000000007E-2</v>
      </c>
      <c r="U24" s="24">
        <v>-6.7604303000000004E-2</v>
      </c>
      <c r="V24" s="24">
        <v>-0.14703494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42426</v>
      </c>
      <c r="B25" s="24" t="e">
        <v>#N/A</v>
      </c>
      <c r="C25" s="24">
        <v>5.8039904000000003E-2</v>
      </c>
      <c r="D25" s="24">
        <v>4.6897173E-2</v>
      </c>
      <c r="E25" s="24">
        <v>4.6094774999999998E-2</v>
      </c>
      <c r="F25" s="24">
        <v>5.7831286999999995E-2</v>
      </c>
      <c r="G25" s="24">
        <v>0.13412737999999999</v>
      </c>
      <c r="H25" s="24">
        <v>-1.2853742000000002E-3</v>
      </c>
      <c r="I25" s="24">
        <v>7.2986602999999997E-2</v>
      </c>
      <c r="J25" s="24">
        <v>2.9253483E-2</v>
      </c>
      <c r="K25" s="24">
        <v>-2.0105839E-2</v>
      </c>
      <c r="L25" s="24">
        <v>8.2206609999999999E-2</v>
      </c>
      <c r="M25" s="24">
        <v>1.9476055999999999E-2</v>
      </c>
      <c r="N25" s="24">
        <v>-8.4548109999999996E-2</v>
      </c>
      <c r="O25" s="24">
        <v>-5.6746062999999999E-2</v>
      </c>
      <c r="P25" s="24">
        <v>6.8117380000000003E-3</v>
      </c>
      <c r="Q25" s="24">
        <v>0.10029410999999999</v>
      </c>
      <c r="R25" s="24">
        <v>2.412796E-2</v>
      </c>
      <c r="S25" s="24">
        <v>1.380837E-2</v>
      </c>
      <c r="T25" s="24">
        <v>9.2245819999999992E-2</v>
      </c>
      <c r="U25" s="24">
        <v>3.6109089999999996E-2</v>
      </c>
      <c r="V25" s="24">
        <v>1.4047623E-2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42457</v>
      </c>
      <c r="B26" s="24" t="e">
        <v>#N/A</v>
      </c>
      <c r="C26" s="24">
        <v>7.2841763000000004E-2</v>
      </c>
      <c r="D26" s="24">
        <v>2.7149320000000001E-2</v>
      </c>
      <c r="E26" s="24">
        <v>0.10801708</v>
      </c>
      <c r="F26" s="24">
        <v>0.10763109</v>
      </c>
      <c r="G26" s="24">
        <v>0.16757988000000001</v>
      </c>
      <c r="H26" s="24">
        <v>9.6525189999999997E-2</v>
      </c>
      <c r="I26" s="24">
        <v>6.5676330000000005E-2</v>
      </c>
      <c r="J26" s="24">
        <v>0.10574711000000001</v>
      </c>
      <c r="K26" s="24">
        <v>0.11403893999999999</v>
      </c>
      <c r="L26" s="24">
        <v>0.33333336000000002</v>
      </c>
      <c r="M26" s="24">
        <v>0.15055716</v>
      </c>
      <c r="N26" s="24">
        <v>0.13694275</v>
      </c>
      <c r="O26" s="24">
        <v>0.11779547000000001</v>
      </c>
      <c r="P26" s="24">
        <v>8.1186530000000007E-2</v>
      </c>
      <c r="Q26" s="24">
        <v>3.3948183E-2</v>
      </c>
      <c r="R26" s="24">
        <v>4.5392750000000003E-2</v>
      </c>
      <c r="S26" s="24">
        <v>0.15200221999999999</v>
      </c>
      <c r="T26" s="24">
        <v>5.2224279999999998E-2</v>
      </c>
      <c r="U26" s="24">
        <v>7.1120260000000007E-4</v>
      </c>
      <c r="V26" s="24">
        <v>3.3810735000000001E-2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42488</v>
      </c>
      <c r="B27" s="24" t="e">
        <v>#N/A</v>
      </c>
      <c r="C27" s="24">
        <v>5.8675528000000005E-2</v>
      </c>
      <c r="D27" s="24">
        <v>2.4669528E-2</v>
      </c>
      <c r="E27" s="24">
        <v>-2.7064322999999998E-2</v>
      </c>
      <c r="F27" s="24">
        <v>-4.473013E-2</v>
      </c>
      <c r="G27" s="24">
        <v>0.21118497999999999</v>
      </c>
      <c r="H27" s="24">
        <v>1.7605542999999998E-2</v>
      </c>
      <c r="I27" s="24">
        <v>-3.1181215999999998E-2</v>
      </c>
      <c r="J27" s="24">
        <v>9.261011999999999E-3</v>
      </c>
      <c r="K27" s="24">
        <v>2.4621844E-2</v>
      </c>
      <c r="L27" s="24">
        <v>9.7826120000000003E-2</v>
      </c>
      <c r="M27" s="24">
        <v>9.5868699999999987E-2</v>
      </c>
      <c r="N27" s="24">
        <v>7.1428537E-2</v>
      </c>
      <c r="O27" s="24">
        <v>1.9947289999999999E-2</v>
      </c>
      <c r="P27" s="24">
        <v>3.0084251999999999E-2</v>
      </c>
      <c r="Q27" s="24">
        <v>1.7063022000000001E-2</v>
      </c>
      <c r="R27" s="24">
        <v>8.443117E-3</v>
      </c>
      <c r="S27" s="24">
        <v>7.897854E-2</v>
      </c>
      <c r="T27" s="24">
        <v>6.7071080000000005E-2</v>
      </c>
      <c r="U27" s="24">
        <v>2.345419E-2</v>
      </c>
      <c r="V27" s="24">
        <v>0.10505568999999999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42517</v>
      </c>
      <c r="B28" s="24" t="e">
        <v>#N/A</v>
      </c>
      <c r="C28" s="24">
        <v>-5.8326719999999999E-2</v>
      </c>
      <c r="D28" s="24">
        <v>-3.4823715999999998E-2</v>
      </c>
      <c r="E28" s="24">
        <v>5.3079723999999995E-2</v>
      </c>
      <c r="F28" s="24">
        <v>-4.8439145000000003E-2</v>
      </c>
      <c r="G28" s="24">
        <v>-5.4568887000000003E-2</v>
      </c>
      <c r="H28" s="24">
        <v>-7.0357504000000001E-2</v>
      </c>
      <c r="I28" s="24">
        <v>5.6796073999999998E-3</v>
      </c>
      <c r="J28" s="24">
        <v>-5.3370832999999999E-2</v>
      </c>
      <c r="K28" s="24">
        <v>-5.7899656000000001E-2</v>
      </c>
      <c r="L28" s="24">
        <v>-0.11915331999999999</v>
      </c>
      <c r="M28" s="24">
        <v>-9.0728699999999995E-2</v>
      </c>
      <c r="N28" s="24">
        <v>0.11111105</v>
      </c>
      <c r="O28" s="24">
        <v>2.5830269999999999E-2</v>
      </c>
      <c r="P28" s="24">
        <v>-3.0140220000000002E-2</v>
      </c>
      <c r="Q28" s="24">
        <v>-6.3802719999999993E-2</v>
      </c>
      <c r="R28" s="24">
        <v>5.7382584000000006E-3</v>
      </c>
      <c r="S28" s="24">
        <v>-0.13127332999999999</v>
      </c>
      <c r="T28" s="24">
        <v>-5.3093433000000002E-2</v>
      </c>
      <c r="U28" s="24">
        <v>-2.4305522000000003E-2</v>
      </c>
      <c r="V28" s="24">
        <v>-3.7315369000000001E-2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42549</v>
      </c>
      <c r="B29" s="24" t="e">
        <v>#N/A</v>
      </c>
      <c r="C29" s="24">
        <v>2.3804426E-2</v>
      </c>
      <c r="D29" s="24">
        <v>6.4833402999999998E-2</v>
      </c>
      <c r="E29" s="24">
        <v>3.8213610000000002E-2</v>
      </c>
      <c r="F29" s="24">
        <v>-5.2045464999999999E-2</v>
      </c>
      <c r="G29" s="24">
        <v>2.1713733999999998E-2</v>
      </c>
      <c r="H29" s="24">
        <v>7.9381465999999994E-3</v>
      </c>
      <c r="I29" s="24">
        <v>3.0873537E-2</v>
      </c>
      <c r="J29" s="24">
        <v>-4.6155634000000001E-2</v>
      </c>
      <c r="K29" s="24">
        <v>1.4059067000000001E-2</v>
      </c>
      <c r="L29" s="24">
        <v>0.11406015999999999</v>
      </c>
      <c r="M29" s="24">
        <v>3.7851333999999997E-3</v>
      </c>
      <c r="N29" s="24">
        <v>-0.19529408000000001</v>
      </c>
      <c r="O29" s="24">
        <v>-1.3584255999999999E-2</v>
      </c>
      <c r="P29" s="24">
        <v>-5.3364635000000002E-3</v>
      </c>
      <c r="Q29" s="24">
        <v>2.4350643000000002E-2</v>
      </c>
      <c r="R29" s="24">
        <v>2.1229267E-2</v>
      </c>
      <c r="S29" s="24">
        <v>1.1076927E-2</v>
      </c>
      <c r="T29" s="24">
        <v>3.1196117000000002E-2</v>
      </c>
      <c r="U29" s="24">
        <v>2.0640611999999999E-2</v>
      </c>
      <c r="V29" s="24">
        <v>-7.4315069999999995E-4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42579</v>
      </c>
      <c r="B30" s="24">
        <v>5.6422590000000002E-2</v>
      </c>
      <c r="C30" s="24">
        <v>6.5253734999999993E-2</v>
      </c>
      <c r="D30" s="24">
        <v>9.3446139999999997E-2</v>
      </c>
      <c r="E30" s="24">
        <v>2.9702902E-2</v>
      </c>
      <c r="F30" s="24">
        <v>5.3827879999999995E-2</v>
      </c>
      <c r="G30" s="24">
        <v>0.15338051</v>
      </c>
      <c r="H30" s="24">
        <v>1.9950150999999999E-2</v>
      </c>
      <c r="I30" s="24">
        <v>9.934258E-2</v>
      </c>
      <c r="J30" s="24">
        <v>3.9026498999999999E-2</v>
      </c>
      <c r="K30" s="24">
        <v>8.4967249999999994E-2</v>
      </c>
      <c r="L30" s="24">
        <v>0.12933755</v>
      </c>
      <c r="M30" s="24">
        <v>0.16513943</v>
      </c>
      <c r="N30" s="24">
        <v>5.8143260000000002E-2</v>
      </c>
      <c r="O30" s="24">
        <v>8.0902580000000002E-2</v>
      </c>
      <c r="P30" s="24">
        <v>7.8799725000000001E-2</v>
      </c>
      <c r="Q30" s="24">
        <v>7.4216604000000005E-2</v>
      </c>
      <c r="R30" s="24">
        <v>5.6430460000000002E-2</v>
      </c>
      <c r="S30" s="24">
        <v>-4.9744900000000002E-2</v>
      </c>
      <c r="T30" s="24">
        <v>4.0652990000000007E-2</v>
      </c>
      <c r="U30" s="24">
        <v>4.8814534999999999E-2</v>
      </c>
      <c r="V30" s="24">
        <v>-3.0567646E-2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42608</v>
      </c>
      <c r="B31" s="24">
        <v>1.8181801000000001E-2</v>
      </c>
      <c r="C31" s="24">
        <v>-1.8586338000000001E-2</v>
      </c>
      <c r="D31" s="24">
        <v>3.4803152E-3</v>
      </c>
      <c r="E31" s="24">
        <v>-1.1386633E-2</v>
      </c>
      <c r="F31" s="24">
        <v>1.4755845E-2</v>
      </c>
      <c r="G31" s="24">
        <v>-2.2747218999999999E-2</v>
      </c>
      <c r="H31" s="24">
        <v>2.0782351000000001E-2</v>
      </c>
      <c r="I31" s="24">
        <v>1.0631204E-2</v>
      </c>
      <c r="J31" s="24">
        <v>3.1300425999999999E-2</v>
      </c>
      <c r="K31" s="24">
        <v>2.6104449999999998E-2</v>
      </c>
      <c r="L31" s="24">
        <v>2.3587823000000001E-2</v>
      </c>
      <c r="M31" s="24">
        <v>-3.8448095000000002E-2</v>
      </c>
      <c r="N31" s="24">
        <v>-5.2089095E-3</v>
      </c>
      <c r="O31" s="24">
        <v>-1.6632735999999999E-2</v>
      </c>
      <c r="P31" s="24">
        <v>5.3369520000000004E-2</v>
      </c>
      <c r="Q31" s="24">
        <v>4.5035720000000001E-2</v>
      </c>
      <c r="R31" s="24">
        <v>1.3175249E-2</v>
      </c>
      <c r="S31" s="24">
        <v>3.3020138999999997E-2</v>
      </c>
      <c r="T31" s="24">
        <v>-6.5156820000000001E-3</v>
      </c>
      <c r="U31" s="24">
        <v>1.1303186E-2</v>
      </c>
      <c r="V31" s="24">
        <v>-3.8783788999999999E-2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42641</v>
      </c>
      <c r="B32" s="24">
        <v>-2.0089269E-2</v>
      </c>
      <c r="C32" s="24">
        <v>-3.7344097999999996E-3</v>
      </c>
      <c r="D32" s="24">
        <v>4.1233180000000001E-2</v>
      </c>
      <c r="E32" s="24">
        <v>-4.9910426000000001E-2</v>
      </c>
      <c r="F32" s="24">
        <v>2.4888277E-2</v>
      </c>
      <c r="G32" s="24">
        <v>-8.9520216000000001E-4</v>
      </c>
      <c r="H32" s="24">
        <v>-1.9161760999999999E-2</v>
      </c>
      <c r="I32" s="24">
        <v>3.7475347999999999E-2</v>
      </c>
      <c r="J32" s="24">
        <v>-3.1329513000000003E-2</v>
      </c>
      <c r="K32" s="24">
        <v>4.3052910000000007E-2</v>
      </c>
      <c r="L32" s="24">
        <v>4.6998142999999999E-2</v>
      </c>
      <c r="M32" s="24">
        <v>3.9440154999999998E-2</v>
      </c>
      <c r="N32" s="24">
        <v>-5.5555105000000002E-3</v>
      </c>
      <c r="O32" s="24">
        <v>3.5899282000000005E-2</v>
      </c>
      <c r="P32" s="24">
        <v>5.3027034000000001E-2</v>
      </c>
      <c r="Q32" s="24">
        <v>-2.4490653999999997E-2</v>
      </c>
      <c r="R32" s="24">
        <v>-3.414172E-2</v>
      </c>
      <c r="S32" s="24">
        <v>1.1174679E-2</v>
      </c>
      <c r="T32" s="24">
        <v>1.2396693E-2</v>
      </c>
      <c r="U32" s="24">
        <v>-6.5749880000000001E-4</v>
      </c>
      <c r="V32" s="24">
        <v>-4.7504606000000005E-2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42671</v>
      </c>
      <c r="B33" s="24">
        <v>3.7968160000000003E-4</v>
      </c>
      <c r="C33" s="24">
        <v>6.8808556000000007E-2</v>
      </c>
      <c r="D33" s="24">
        <v>-3.4789085000000004E-2</v>
      </c>
      <c r="E33" s="24">
        <v>-5.1185309999999998E-2</v>
      </c>
      <c r="F33" s="24">
        <v>8.1849099999999997E-4</v>
      </c>
      <c r="G33" s="24">
        <v>-2.9868603000000001E-2</v>
      </c>
      <c r="H33" s="24">
        <v>-2.8082967E-2</v>
      </c>
      <c r="I33" s="24">
        <v>-8.2382560000000011E-3</v>
      </c>
      <c r="J33" s="24">
        <v>2.3650646000000001E-2</v>
      </c>
      <c r="K33" s="24">
        <v>-5.7649670000000007E-2</v>
      </c>
      <c r="L33" s="24">
        <v>8.2826499999999997E-2</v>
      </c>
      <c r="M33" s="24">
        <v>-6.9242835000000003E-2</v>
      </c>
      <c r="N33" s="24">
        <v>1.8156408999999998E-2</v>
      </c>
      <c r="O33" s="24">
        <v>-3.3988714000000003E-2</v>
      </c>
      <c r="P33" s="24">
        <v>-3.9755343999999998E-2</v>
      </c>
      <c r="Q33" s="24">
        <v>-3.1621635000000002E-2</v>
      </c>
      <c r="R33" s="24">
        <v>2.0180939999999998E-3</v>
      </c>
      <c r="S33" s="24">
        <v>-4.6774626E-2</v>
      </c>
      <c r="T33" s="24">
        <v>-5.4518940000000002E-2</v>
      </c>
      <c r="U33" s="24">
        <v>-4.4736805000000004E-2</v>
      </c>
      <c r="V33" s="24">
        <v>7.3538900000000004E-2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42702</v>
      </c>
      <c r="B34" s="24">
        <v>3.1119585000000002E-2</v>
      </c>
      <c r="C34" s="24">
        <v>-6.1873674000000004E-2</v>
      </c>
      <c r="D34" s="24">
        <v>-0.11618100999999999</v>
      </c>
      <c r="E34" s="24">
        <v>-8.4895020000000002E-2</v>
      </c>
      <c r="F34" s="24">
        <v>-6.3794969999999993E-2</v>
      </c>
      <c r="G34" s="24">
        <v>-6.7734119999999995E-3</v>
      </c>
      <c r="H34" s="24">
        <v>-7.8517619999999996E-2</v>
      </c>
      <c r="I34" s="24">
        <v>-1.6932845000000002E-2</v>
      </c>
      <c r="J34" s="24">
        <v>-0.13112164000000001</v>
      </c>
      <c r="K34" s="24">
        <v>-4.0181040000000001E-2</v>
      </c>
      <c r="L34" s="24">
        <v>-9.3073010000000012E-2</v>
      </c>
      <c r="M34" s="24">
        <v>-1.4653385000000001E-2</v>
      </c>
      <c r="N34" s="24">
        <v>4.1152240000000007E-2</v>
      </c>
      <c r="O34" s="24">
        <v>-8.3132090000000006E-2</v>
      </c>
      <c r="P34" s="24">
        <v>-1.5074312999999999E-2</v>
      </c>
      <c r="Q34" s="24">
        <v>-7.5686929999999999E-2</v>
      </c>
      <c r="R34" s="24">
        <v>1.8335581000000001E-3</v>
      </c>
      <c r="S34" s="24">
        <v>-0.12267452000000001</v>
      </c>
      <c r="T34" s="24">
        <v>-2.0659864E-2</v>
      </c>
      <c r="U34" s="24">
        <v>-8.8843049999999993E-2</v>
      </c>
      <c r="V34" s="24">
        <v>0.14436293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42732</v>
      </c>
      <c r="B35" s="24">
        <v>-7.6960144000000008E-2</v>
      </c>
      <c r="C35" s="24">
        <v>-1.6429066999999999E-2</v>
      </c>
      <c r="D35" s="24">
        <v>2.4124621999999998E-2</v>
      </c>
      <c r="E35" s="24">
        <v>-6.1687829999999997E-3</v>
      </c>
      <c r="F35" s="24">
        <v>5.9865712999999994E-2</v>
      </c>
      <c r="G35" s="24">
        <v>8.7112189999999992E-3</v>
      </c>
      <c r="H35" s="24">
        <v>-4.9555898000000001E-3</v>
      </c>
      <c r="I35" s="24">
        <v>-2.6516020000000001E-2</v>
      </c>
      <c r="J35" s="24">
        <v>-1.826942E-3</v>
      </c>
      <c r="K35" s="24">
        <v>1.1334062000000001E-2</v>
      </c>
      <c r="L35" s="24">
        <v>-1.334697E-2</v>
      </c>
      <c r="M35" s="24">
        <v>-2.6550889999999998E-3</v>
      </c>
      <c r="N35" s="24">
        <v>3.4512640000000004E-2</v>
      </c>
      <c r="O35" s="24">
        <v>-1.0798931000000001E-2</v>
      </c>
      <c r="P35" s="24">
        <v>-5.7766438000000003E-2</v>
      </c>
      <c r="Q35" s="24">
        <v>6.4498066999999992E-2</v>
      </c>
      <c r="R35" s="24">
        <v>2.7137636999999999E-2</v>
      </c>
      <c r="S35" s="24">
        <v>-1.2886702999999999E-2</v>
      </c>
      <c r="T35" s="24">
        <v>6.4607143000000006E-2</v>
      </c>
      <c r="U35" s="24">
        <v>-8.6703896999999995E-3</v>
      </c>
      <c r="V35" s="24">
        <v>3.3590317000000001E-2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42762</v>
      </c>
      <c r="B36" s="24">
        <v>7.1919203000000001E-2</v>
      </c>
      <c r="C36" s="24">
        <v>7.1156979999999995E-2</v>
      </c>
      <c r="D36" s="24">
        <v>3.6047459000000004E-2</v>
      </c>
      <c r="E36" s="24">
        <v>8.578587E-2</v>
      </c>
      <c r="F36" s="24">
        <v>0.13333332000000001</v>
      </c>
      <c r="G36" s="24">
        <v>7.7041626000000002E-2</v>
      </c>
      <c r="H36" s="24">
        <v>5.1181080000000004E-2</v>
      </c>
      <c r="I36" s="24">
        <v>7.8605533000000005E-2</v>
      </c>
      <c r="J36" s="24">
        <v>3.1564473999999995E-2</v>
      </c>
      <c r="K36" s="24">
        <v>7.9448939999999996E-2</v>
      </c>
      <c r="L36" s="24">
        <v>0.14315975</v>
      </c>
      <c r="M36" s="24">
        <v>6.4734220000000009E-2</v>
      </c>
      <c r="N36" s="24">
        <v>2.7272820000000003E-2</v>
      </c>
      <c r="O36" s="24">
        <v>7.8566074E-2</v>
      </c>
      <c r="P36" s="24">
        <v>8.8935010000000009E-2</v>
      </c>
      <c r="Q36" s="24">
        <v>6.4905286000000006E-2</v>
      </c>
      <c r="R36" s="24">
        <v>3.4458039999999995E-2</v>
      </c>
      <c r="S36" s="24">
        <v>-2.1827220999999998E-3</v>
      </c>
      <c r="T36" s="24">
        <v>3.3452750000000003E-2</v>
      </c>
      <c r="U36" s="24">
        <v>6.4843773999999993E-2</v>
      </c>
      <c r="V36" s="24">
        <v>-5.5090784999999995E-3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42794</v>
      </c>
      <c r="B37" s="24">
        <v>3.7693976999999998E-4</v>
      </c>
      <c r="C37" s="24">
        <v>2.1551727999999999E-2</v>
      </c>
      <c r="D37" s="24">
        <v>2.4559498000000001E-3</v>
      </c>
      <c r="E37" s="24">
        <v>-4.1522446000000005E-2</v>
      </c>
      <c r="F37" s="24">
        <v>3.8556575999999995E-2</v>
      </c>
      <c r="G37" s="24">
        <v>-2.0314692999999998E-2</v>
      </c>
      <c r="H37" s="24">
        <v>4.0857791999999995E-3</v>
      </c>
      <c r="I37" s="24">
        <v>2.6299119999999999E-2</v>
      </c>
      <c r="J37" s="24">
        <v>2.1729588999999997E-2</v>
      </c>
      <c r="K37" s="24">
        <v>2.3776293E-2</v>
      </c>
      <c r="L37" s="24">
        <v>-1.0590553E-3</v>
      </c>
      <c r="M37" s="24">
        <v>-1.9963384E-3</v>
      </c>
      <c r="N37" s="24">
        <v>-2.5284350000000001E-2</v>
      </c>
      <c r="O37" s="24">
        <v>4.9151300000000002E-2</v>
      </c>
      <c r="P37" s="24">
        <v>3.3305050000000003E-2</v>
      </c>
      <c r="Q37" s="24">
        <v>-2.4832010000000002E-2</v>
      </c>
      <c r="R37" s="24">
        <v>-1.9637883000000002E-2</v>
      </c>
      <c r="S37" s="24">
        <v>9.8124980000000001E-2</v>
      </c>
      <c r="T37" s="24">
        <v>-2.5433419999999998E-2</v>
      </c>
      <c r="U37" s="24">
        <v>-8.8040830000000007E-3</v>
      </c>
      <c r="V37" s="24">
        <v>-3.0201614000000002E-2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42822</v>
      </c>
      <c r="B38" s="24">
        <v>4.8981904999999999E-3</v>
      </c>
      <c r="C38" s="24">
        <v>9.1337799999999997E-2</v>
      </c>
      <c r="D38" s="24">
        <v>5.3899527000000003E-2</v>
      </c>
      <c r="E38" s="24">
        <v>3.7605286000000002E-2</v>
      </c>
      <c r="F38" s="24">
        <v>5.9495449999999998E-2</v>
      </c>
      <c r="G38" s="24">
        <v>-5.8411360000000002E-3</v>
      </c>
      <c r="H38" s="24">
        <v>4.9169182999999998E-2</v>
      </c>
      <c r="I38" s="24">
        <v>4.4766902999999997E-2</v>
      </c>
      <c r="J38" s="24">
        <v>0.11241317000000001</v>
      </c>
      <c r="K38" s="24">
        <v>6.557381000000001E-2</v>
      </c>
      <c r="L38" s="24">
        <v>-1.5107333999999998E-2</v>
      </c>
      <c r="M38" s="24">
        <v>5.91017E-2</v>
      </c>
      <c r="N38" s="24">
        <v>5.7068586000000004E-2</v>
      </c>
      <c r="O38" s="24">
        <v>5.5611729999999998E-2</v>
      </c>
      <c r="P38" s="24">
        <v>3.8185240000000002E-2</v>
      </c>
      <c r="Q38" s="24">
        <v>-1.5220046000000002E-3</v>
      </c>
      <c r="R38" s="24">
        <v>9.8809003999999999E-3</v>
      </c>
      <c r="S38" s="24">
        <v>1.6505479999999999E-2</v>
      </c>
      <c r="T38" s="24">
        <v>-6.8208575000000002E-3</v>
      </c>
      <c r="U38" s="24">
        <v>3.8489938000000001E-2</v>
      </c>
      <c r="V38" s="24">
        <v>-5.3669809999999998E-3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42853</v>
      </c>
      <c r="B39" s="24">
        <v>-1.4998138000000001E-2</v>
      </c>
      <c r="C39" s="24">
        <v>-2.3425102E-2</v>
      </c>
      <c r="D39" s="24">
        <v>2.0147203999999998E-2</v>
      </c>
      <c r="E39" s="24">
        <v>3.9141773999999997E-2</v>
      </c>
      <c r="F39" s="24">
        <v>6.7385434999999994E-2</v>
      </c>
      <c r="G39" s="24">
        <v>-1.9976496999999999E-2</v>
      </c>
      <c r="H39" s="24">
        <v>2.4240493999999998E-2</v>
      </c>
      <c r="I39" s="24">
        <v>-2.3640990000000001E-3</v>
      </c>
      <c r="J39" s="24">
        <v>9.7541809999999989E-3</v>
      </c>
      <c r="K39" s="24">
        <v>-4.8077702999999999E-3</v>
      </c>
      <c r="L39" s="24">
        <v>2.6905537000000002E-4</v>
      </c>
      <c r="M39" s="24">
        <v>4.1208267E-3</v>
      </c>
      <c r="N39" s="24">
        <v>5.1533699999999995E-2</v>
      </c>
      <c r="O39" s="24">
        <v>2.4265766000000001E-2</v>
      </c>
      <c r="P39" s="24">
        <v>1.1667012999999999E-2</v>
      </c>
      <c r="Q39" s="24">
        <v>-2.8963386999999997E-2</v>
      </c>
      <c r="R39" s="24">
        <v>-5.4922104000000001E-3</v>
      </c>
      <c r="S39" s="24">
        <v>0.11338186</v>
      </c>
      <c r="T39" s="24">
        <v>1.3436794E-2</v>
      </c>
      <c r="U39" s="24">
        <v>7.1275234000000003E-4</v>
      </c>
      <c r="V39" s="24">
        <v>1.8775462999999999E-2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42881</v>
      </c>
      <c r="B40" s="24">
        <v>1.5226482999999999E-2</v>
      </c>
      <c r="C40" s="24">
        <v>1.0712743E-2</v>
      </c>
      <c r="D40" s="24">
        <v>1.7470598E-2</v>
      </c>
      <c r="E40" s="24">
        <v>2.9017925E-2</v>
      </c>
      <c r="F40" s="24">
        <v>1.7255902E-2</v>
      </c>
      <c r="G40" s="24">
        <v>3.7769675000000003E-2</v>
      </c>
      <c r="H40" s="24">
        <v>2.1773457999999999E-2</v>
      </c>
      <c r="I40" s="24">
        <v>2.8139829999999998E-2</v>
      </c>
      <c r="J40" s="24">
        <v>2.5115967000000003E-2</v>
      </c>
      <c r="K40" s="24">
        <v>0.10209346</v>
      </c>
      <c r="L40" s="24">
        <v>-4.4928670000000004E-2</v>
      </c>
      <c r="M40" s="24">
        <v>6.1901450000000004E-2</v>
      </c>
      <c r="N40" s="24">
        <v>0.10851812000000001</v>
      </c>
      <c r="O40" s="24">
        <v>8.1046820000000002E-3</v>
      </c>
      <c r="P40" s="24">
        <v>5.9225916999999996E-2</v>
      </c>
      <c r="Q40" s="24">
        <v>-1.2454270999999999E-2</v>
      </c>
      <c r="R40" s="24">
        <v>1.1811256399999999E-3</v>
      </c>
      <c r="S40" s="24">
        <v>1.6846776000000001E-2</v>
      </c>
      <c r="T40" s="24">
        <v>1.2374878000000001E-2</v>
      </c>
      <c r="U40" s="24">
        <v>2.2079825000000001E-2</v>
      </c>
      <c r="V40" s="24">
        <v>-7.2114469999999993E-3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42914</v>
      </c>
      <c r="B41" s="24">
        <v>5.4972409999999999E-2</v>
      </c>
      <c r="C41" s="24">
        <v>-2.2858024000000001E-2</v>
      </c>
      <c r="D41" s="24">
        <v>4.2844769999999997E-2</v>
      </c>
      <c r="E41" s="24">
        <v>-1.2586056999999999E-2</v>
      </c>
      <c r="F41" s="24">
        <v>1.7089127999999999E-2</v>
      </c>
      <c r="G41" s="24">
        <v>-4.3705701999999999E-3</v>
      </c>
      <c r="H41" s="24">
        <v>-4.6129822999999995E-3</v>
      </c>
      <c r="I41" s="24">
        <v>3.7165165E-2</v>
      </c>
      <c r="J41" s="24">
        <v>3.5815834999999997E-2</v>
      </c>
      <c r="K41" s="24">
        <v>-4.0911436000000004E-3</v>
      </c>
      <c r="L41" s="24">
        <v>-3.5314560000000002E-2</v>
      </c>
      <c r="M41" s="24">
        <v>-6.3620625E-2</v>
      </c>
      <c r="N41" s="24">
        <v>6.8421006000000006E-2</v>
      </c>
      <c r="O41" s="24">
        <v>-1.7231107000000002E-3</v>
      </c>
      <c r="P41" s="24">
        <v>2.4644375E-2</v>
      </c>
      <c r="Q41" s="24">
        <v>-0.10003895</v>
      </c>
      <c r="R41" s="24">
        <v>6.3449144000000002E-3</v>
      </c>
      <c r="S41" s="24">
        <v>5.7969212999999999E-2</v>
      </c>
      <c r="T41" s="24">
        <v>2.8042792999999999E-3</v>
      </c>
      <c r="U41" s="24">
        <v>3.2752514000000003E-2</v>
      </c>
      <c r="V41" s="24">
        <v>0.11231482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42944</v>
      </c>
      <c r="B42" s="24">
        <v>4.1042090000000003E-2</v>
      </c>
      <c r="C42" s="24">
        <v>8.9405540000000006E-2</v>
      </c>
      <c r="D42" s="24">
        <v>-2.898556E-2</v>
      </c>
      <c r="E42" s="24">
        <v>9.3663929999999989E-3</v>
      </c>
      <c r="F42" s="24">
        <v>4.3265342999999998E-2</v>
      </c>
      <c r="G42" s="24">
        <v>5.5243849999999997E-2</v>
      </c>
      <c r="H42" s="24">
        <v>-9.4097849999999993E-4</v>
      </c>
      <c r="I42" s="24">
        <v>1.8333315999999999E-2</v>
      </c>
      <c r="J42" s="24">
        <v>4.2678475E-2</v>
      </c>
      <c r="K42" s="24">
        <v>2.1713494999999999E-2</v>
      </c>
      <c r="L42" s="24">
        <v>0.10100115000000001</v>
      </c>
      <c r="M42" s="24">
        <v>6.1383724000000001E-2</v>
      </c>
      <c r="N42" s="24">
        <v>2.4630546999999999E-2</v>
      </c>
      <c r="O42" s="24">
        <v>6.6542270000000001E-2</v>
      </c>
      <c r="P42" s="24">
        <v>7.1028350000000004E-2</v>
      </c>
      <c r="Q42" s="24">
        <v>8.7901950000000006E-2</v>
      </c>
      <c r="R42" s="24">
        <v>1.8630028000000002E-3</v>
      </c>
      <c r="S42" s="24">
        <v>6.2784553000000007E-2</v>
      </c>
      <c r="T42" s="24">
        <v>5.1275729999999999E-2</v>
      </c>
      <c r="U42" s="24">
        <v>-6.0728789999999998E-3</v>
      </c>
      <c r="V42" s="24">
        <v>-4.409093E-2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42975</v>
      </c>
      <c r="B43" s="24">
        <v>4.6828865999999997E-2</v>
      </c>
      <c r="C43" s="24">
        <v>6.1606170000000002E-2</v>
      </c>
      <c r="D43" s="24">
        <v>1.3805985E-2</v>
      </c>
      <c r="E43" s="24">
        <v>-1.2554586000000001E-2</v>
      </c>
      <c r="F43" s="24">
        <v>8.4506990000000004E-2</v>
      </c>
      <c r="G43" s="24">
        <v>4.6192526999999997E-2</v>
      </c>
      <c r="H43" s="24">
        <v>6.9073439999999993E-3</v>
      </c>
      <c r="I43" s="24">
        <v>1.7457723999999997E-2</v>
      </c>
      <c r="J43" s="24">
        <v>-1.0585785000000001E-3</v>
      </c>
      <c r="K43" s="24">
        <v>-7.7542067000000003E-3</v>
      </c>
      <c r="L43" s="24">
        <v>7.1944474999999994E-2</v>
      </c>
      <c r="M43" s="24">
        <v>2.4179099999999999E-2</v>
      </c>
      <c r="N43" s="24">
        <v>2.5961636999999999E-2</v>
      </c>
      <c r="O43" s="24">
        <v>-2.0408034E-3</v>
      </c>
      <c r="P43" s="24">
        <v>3.3918379999999998E-2</v>
      </c>
      <c r="Q43" s="24">
        <v>-7.1193695000000001E-2</v>
      </c>
      <c r="R43" s="24">
        <v>2.0922659999999999E-2</v>
      </c>
      <c r="S43" s="24">
        <v>4.5997740000000002E-2</v>
      </c>
      <c r="T43" s="24">
        <v>4.5377016000000001E-3</v>
      </c>
      <c r="U43" s="24">
        <v>-1.6293287E-2</v>
      </c>
      <c r="V43" s="24">
        <v>-5.6447387000000005E-3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43006</v>
      </c>
      <c r="B44" s="24">
        <v>-7.4011090000000003E-3</v>
      </c>
      <c r="C44" s="24">
        <v>4.1451453999999995E-3</v>
      </c>
      <c r="D44" s="24">
        <v>-3.5701096000000002E-2</v>
      </c>
      <c r="E44" s="24">
        <v>1.4372587000000001E-2</v>
      </c>
      <c r="F44" s="24">
        <v>-5.6637820000000005E-2</v>
      </c>
      <c r="G44" s="24">
        <v>3.4519672000000001E-2</v>
      </c>
      <c r="H44" s="24">
        <v>3.4300089999999999E-3</v>
      </c>
      <c r="I44" s="24">
        <v>-3.9946318000000001E-2</v>
      </c>
      <c r="J44" s="24">
        <v>-3.8502276000000002E-2</v>
      </c>
      <c r="K44" s="24">
        <v>-1.505065E-2</v>
      </c>
      <c r="L44" s="24">
        <v>2.2205591E-2</v>
      </c>
      <c r="M44" s="24">
        <v>-7.4014960000000005E-2</v>
      </c>
      <c r="N44" s="24">
        <v>-0.12558579</v>
      </c>
      <c r="O44" s="24">
        <v>-4.8787536999999999E-2</v>
      </c>
      <c r="P44" s="24">
        <v>1.517868E-2</v>
      </c>
      <c r="Q44" s="24">
        <v>-4.4836226000000007E-2</v>
      </c>
      <c r="R44" s="24">
        <v>3.6564350000000002E-2</v>
      </c>
      <c r="S44" s="24">
        <v>-9.9374889999999994E-2</v>
      </c>
      <c r="T44" s="24">
        <v>-2.3433030000000001E-2</v>
      </c>
      <c r="U44" s="24">
        <v>2.6915193E-2</v>
      </c>
      <c r="V44" s="24">
        <v>8.4843635999999993E-3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43035</v>
      </c>
      <c r="B45" s="24">
        <v>4.8498869999999999E-2</v>
      </c>
      <c r="C45" s="24">
        <v>4.8503637000000002E-2</v>
      </c>
      <c r="D45" s="24">
        <v>1.6030549999999998E-2</v>
      </c>
      <c r="E45" s="24">
        <v>-1.0899305E-3</v>
      </c>
      <c r="F45" s="24">
        <v>1.6443610000000001E-2</v>
      </c>
      <c r="G45" s="24">
        <v>8.1479549999999998E-2</v>
      </c>
      <c r="H45" s="24">
        <v>-6.2149763000000002E-4</v>
      </c>
      <c r="I45" s="24">
        <v>5.9201360000000001E-2</v>
      </c>
      <c r="J45" s="24">
        <v>-6.9066820000000001E-2</v>
      </c>
      <c r="K45" s="24">
        <v>8.0223320000000001E-2</v>
      </c>
      <c r="L45" s="24">
        <v>1.4156699E-2</v>
      </c>
      <c r="M45" s="24">
        <v>2.5839806E-2</v>
      </c>
      <c r="N45" s="24">
        <v>-2.2508085000000001E-2</v>
      </c>
      <c r="O45" s="24">
        <v>7.8624010000000008E-2</v>
      </c>
      <c r="P45" s="24">
        <v>4.7749159999999999E-2</v>
      </c>
      <c r="Q45" s="24">
        <v>-3.5922824999999999E-2</v>
      </c>
      <c r="R45" s="24">
        <v>2.562213E-2</v>
      </c>
      <c r="S45" s="24">
        <v>-2.1541356999999997E-2</v>
      </c>
      <c r="T45" s="24">
        <v>3.2090186999999999E-2</v>
      </c>
      <c r="U45" s="24">
        <v>7.5268865000000004E-2</v>
      </c>
      <c r="V45" s="24">
        <v>-3.6328852000000002E-2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43067</v>
      </c>
      <c r="B46" s="24">
        <v>6.6078899999999999E-3</v>
      </c>
      <c r="C46" s="24">
        <v>-9.5078709999999997E-2</v>
      </c>
      <c r="D46" s="24">
        <v>2.3290753000000001E-2</v>
      </c>
      <c r="E46" s="24">
        <v>1.7730593999999999E-2</v>
      </c>
      <c r="F46" s="24">
        <v>3.0850290999999998E-2</v>
      </c>
      <c r="G46" s="24">
        <v>-1.482904E-2</v>
      </c>
      <c r="H46" s="24">
        <v>1.4925361E-2</v>
      </c>
      <c r="I46" s="24">
        <v>-5.0091742999999996E-3</v>
      </c>
      <c r="J46" s="24">
        <v>6.3141583999999995E-3</v>
      </c>
      <c r="K46" s="24">
        <v>4.2437433999999996E-2</v>
      </c>
      <c r="L46" s="24">
        <v>-1.3237059000000001E-2</v>
      </c>
      <c r="M46" s="24">
        <v>8.3291419999999991E-2</v>
      </c>
      <c r="N46" s="24">
        <v>-7.6754092999999999E-3</v>
      </c>
      <c r="O46" s="24">
        <v>9.3964340000000004E-3</v>
      </c>
      <c r="P46" s="24">
        <v>5.370569E-2</v>
      </c>
      <c r="Q46" s="24">
        <v>-8.6240880000000006E-2</v>
      </c>
      <c r="R46" s="24">
        <v>-6.235361E-3</v>
      </c>
      <c r="S46" s="24">
        <v>-8.4148770000000012E-2</v>
      </c>
      <c r="T46" s="24">
        <v>-6.4403414999999992E-2</v>
      </c>
      <c r="U46" s="24">
        <v>6.25E-2</v>
      </c>
      <c r="V46" s="24">
        <v>1.9841194E-3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43097</v>
      </c>
      <c r="B47" s="24">
        <v>1.3144016E-3</v>
      </c>
      <c r="C47" s="24">
        <v>0.13877784999999998</v>
      </c>
      <c r="D47" s="24">
        <v>4.2254449999999999E-2</v>
      </c>
      <c r="E47" s="24">
        <v>3.7143706999999998E-2</v>
      </c>
      <c r="F47" s="24">
        <v>8.3386899999999993E-3</v>
      </c>
      <c r="G47" s="24">
        <v>1.0968685000000001E-2</v>
      </c>
      <c r="H47" s="24">
        <v>5.1067113999999997E-2</v>
      </c>
      <c r="I47" s="24">
        <v>-1.9381523000000001E-2</v>
      </c>
      <c r="J47" s="24">
        <v>-3.7858963000000002E-2</v>
      </c>
      <c r="K47" s="24">
        <v>5.01287E-3</v>
      </c>
      <c r="L47" s="24">
        <v>-6.328523E-3</v>
      </c>
      <c r="M47" s="24">
        <v>8.0711249999999998E-2</v>
      </c>
      <c r="N47" s="24">
        <v>0.1545676</v>
      </c>
      <c r="O47" s="24">
        <v>1.4080763000000001E-2</v>
      </c>
      <c r="P47" s="24">
        <v>-2.0499408E-2</v>
      </c>
      <c r="Q47" s="24">
        <v>0.15640057000000002</v>
      </c>
      <c r="R47" s="24">
        <v>2.8369903999999998E-2</v>
      </c>
      <c r="S47" s="24">
        <v>0.16143619999999997</v>
      </c>
      <c r="T47" s="24">
        <v>1.0895371000000001E-2</v>
      </c>
      <c r="U47" s="24">
        <v>4.8496246E-2</v>
      </c>
      <c r="V47" s="24">
        <v>5.3245544000000006E-2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43126</v>
      </c>
      <c r="B48" s="24">
        <v>0.12032676</v>
      </c>
      <c r="C48" s="24">
        <v>7.3040130000000009E-2</v>
      </c>
      <c r="D48" s="24">
        <v>7.7574014999999996E-2</v>
      </c>
      <c r="E48" s="24">
        <v>3.1290529999999997E-2</v>
      </c>
      <c r="F48" s="24">
        <v>0.10297907000000001</v>
      </c>
      <c r="G48" s="24">
        <v>8.4700220000000007E-2</v>
      </c>
      <c r="H48" s="24">
        <v>0.10039675000000001</v>
      </c>
      <c r="I48" s="24">
        <v>8.8962920000000001E-2</v>
      </c>
      <c r="J48" s="24">
        <v>0.11323857</v>
      </c>
      <c r="K48" s="24">
        <v>5.6825757000000005E-2</v>
      </c>
      <c r="L48" s="24">
        <v>0.17415035000000001</v>
      </c>
      <c r="M48" s="24">
        <v>0.10004353999999999</v>
      </c>
      <c r="N48" s="24">
        <v>0.11730206000000001</v>
      </c>
      <c r="O48" s="24">
        <v>6.6423774000000005E-2</v>
      </c>
      <c r="P48" s="24">
        <v>0.15542173000000001</v>
      </c>
      <c r="Q48" s="24">
        <v>7.7881574999999995E-2</v>
      </c>
      <c r="R48" s="24">
        <v>4.7773003999999994E-2</v>
      </c>
      <c r="S48" s="24">
        <v>7.6107025000000009E-2</v>
      </c>
      <c r="T48" s="24">
        <v>7.3897480000000001E-2</v>
      </c>
      <c r="U48" s="24">
        <v>0.12698412000000001</v>
      </c>
      <c r="V48" s="24">
        <v>6.0594559999999999E-2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43159</v>
      </c>
      <c r="B49" s="24">
        <v>-9.0297280000000008E-2</v>
      </c>
      <c r="C49" s="24">
        <v>-4.2943716E-2</v>
      </c>
      <c r="D49" s="24">
        <v>-6.3808860000000009E-2</v>
      </c>
      <c r="E49" s="24">
        <v>-9.2778319999999997E-2</v>
      </c>
      <c r="F49" s="24">
        <v>-0.12337440499999999</v>
      </c>
      <c r="G49" s="24">
        <v>-5.393821E-2</v>
      </c>
      <c r="H49" s="24">
        <v>-2.9950141999999999E-2</v>
      </c>
      <c r="I49" s="24">
        <v>-6.4334870000000002E-2</v>
      </c>
      <c r="J49" s="24">
        <v>-7.6937320000000003E-2</v>
      </c>
      <c r="K49" s="24">
        <v>-8.79302E-2</v>
      </c>
      <c r="L49" s="24">
        <v>-3.9087296000000001E-2</v>
      </c>
      <c r="M49" s="24">
        <v>-6.0805499999999998E-2</v>
      </c>
      <c r="N49" s="24">
        <v>-0.10236216000000001</v>
      </c>
      <c r="O49" s="24">
        <v>-9.8028900000000002E-2</v>
      </c>
      <c r="P49" s="24">
        <v>-9.8018830000000001E-2</v>
      </c>
      <c r="Q49" s="24">
        <v>-7.8612685000000002E-2</v>
      </c>
      <c r="R49" s="24">
        <v>-4.0054319999999997E-3</v>
      </c>
      <c r="S49" s="24">
        <v>-4.4149218000000004E-2</v>
      </c>
      <c r="T49" s="24">
        <v>-7.3251904999999992E-2</v>
      </c>
      <c r="U49" s="24">
        <v>-6.0362099999999995E-2</v>
      </c>
      <c r="V49" s="24">
        <v>-4.1322289999999998E-2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43187</v>
      </c>
      <c r="B50" s="24">
        <v>-3.1442642E-2</v>
      </c>
      <c r="C50" s="24">
        <v>-3.3699452999999997E-2</v>
      </c>
      <c r="D50" s="24">
        <v>-7.375044E-2</v>
      </c>
      <c r="E50" s="24">
        <v>-5.4173527000000006E-2</v>
      </c>
      <c r="F50" s="24">
        <v>-5.2871885E-2</v>
      </c>
      <c r="G50" s="24">
        <v>-4.7709346000000003E-3</v>
      </c>
      <c r="H50" s="24">
        <v>2.0869017E-2</v>
      </c>
      <c r="I50" s="24">
        <v>2.919507E-2</v>
      </c>
      <c r="J50" s="24">
        <v>6.4115524000000002E-3</v>
      </c>
      <c r="K50" s="24">
        <v>2.4275183999999998E-2</v>
      </c>
      <c r="L50" s="24">
        <v>-4.2656064E-2</v>
      </c>
      <c r="M50" s="24">
        <v>-5.0728739999999994E-2</v>
      </c>
      <c r="N50" s="24">
        <v>-5.3606214999999999E-2</v>
      </c>
      <c r="O50" s="24">
        <v>-1.9230783000000001E-2</v>
      </c>
      <c r="P50" s="24">
        <v>-2.6589572000000002E-2</v>
      </c>
      <c r="Q50" s="24">
        <v>2.1888375000000002E-2</v>
      </c>
      <c r="R50" s="24">
        <v>-3.4538506999999996E-2</v>
      </c>
      <c r="S50" s="24">
        <v>-8.3632289999999998E-2</v>
      </c>
      <c r="T50" s="24">
        <v>-2.4550915E-2</v>
      </c>
      <c r="U50" s="24">
        <v>4.0685177000000003E-2</v>
      </c>
      <c r="V50" s="24">
        <v>8.6581709999999992E-2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43217</v>
      </c>
      <c r="B51" s="24">
        <v>-2.1801411999999999E-2</v>
      </c>
      <c r="C51" s="24">
        <v>4.9518346999999997E-2</v>
      </c>
      <c r="D51" s="24">
        <v>-3.6981106E-2</v>
      </c>
      <c r="E51" s="24">
        <v>-1.1104643000000001E-2</v>
      </c>
      <c r="F51" s="24">
        <v>1.5261054000000001E-2</v>
      </c>
      <c r="G51" s="24">
        <v>5.4650070000000002E-2</v>
      </c>
      <c r="H51" s="24">
        <v>-4.7605037999999995E-3</v>
      </c>
      <c r="I51" s="24">
        <v>-3.8176120000000001E-2</v>
      </c>
      <c r="J51" s="24">
        <v>2.8668045999999999E-2</v>
      </c>
      <c r="K51" s="24">
        <v>3.0471325E-2</v>
      </c>
      <c r="L51" s="24">
        <v>-1.1024355999999999E-2</v>
      </c>
      <c r="M51" s="24">
        <v>-8.4145069999999999E-3</v>
      </c>
      <c r="N51" s="24">
        <v>9.4747540000000005E-2</v>
      </c>
      <c r="O51" s="24">
        <v>3.8324474999999997E-2</v>
      </c>
      <c r="P51" s="24">
        <v>-5.9382915000000007E-3</v>
      </c>
      <c r="Q51" s="24">
        <v>5.7161570000000002E-2</v>
      </c>
      <c r="R51" s="24">
        <v>6.2820910000000001E-3</v>
      </c>
      <c r="S51" s="24">
        <v>-4.7712269999999994E-2</v>
      </c>
      <c r="T51" s="24">
        <v>1.4837264999999999E-2</v>
      </c>
      <c r="U51" s="24">
        <v>-7.6131763000000005E-2</v>
      </c>
      <c r="V51" s="24">
        <v>6.6229700000000002E-2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43245</v>
      </c>
      <c r="B52" s="24">
        <v>1.4804006000000001E-2</v>
      </c>
      <c r="C52" s="24">
        <v>-5.6912127000000007E-2</v>
      </c>
      <c r="D52" s="24">
        <v>-1.3714731000000001E-2</v>
      </c>
      <c r="E52" s="24">
        <v>-2.2163092999999998E-2</v>
      </c>
      <c r="F52" s="24">
        <v>-8.7420940000000003E-2</v>
      </c>
      <c r="G52" s="24">
        <v>-3.2045423999999996E-2</v>
      </c>
      <c r="H52" s="24">
        <v>-4.5582532999999995E-2</v>
      </c>
      <c r="I52" s="24">
        <v>2.2877692999999998E-2</v>
      </c>
      <c r="J52" s="24">
        <v>-0.10973483000000001</v>
      </c>
      <c r="K52" s="24">
        <v>-2.589029E-2</v>
      </c>
      <c r="L52" s="24">
        <v>-0.13492804999999999</v>
      </c>
      <c r="M52" s="24">
        <v>-4.0494260000000004E-2</v>
      </c>
      <c r="N52" s="24">
        <v>-0.14769512000000001</v>
      </c>
      <c r="O52" s="24">
        <v>-4.3204665000000003E-2</v>
      </c>
      <c r="P52" s="24">
        <v>3.3154129999999997E-2</v>
      </c>
      <c r="Q52" s="24">
        <v>-2.0905851999999999E-2</v>
      </c>
      <c r="R52" s="24">
        <v>-2.4454175999999998E-2</v>
      </c>
      <c r="S52" s="24">
        <v>-0.17625893000000001</v>
      </c>
      <c r="T52" s="24">
        <v>-1.7644882000000001E-2</v>
      </c>
      <c r="U52" s="24">
        <v>-9.4654740000000001E-2</v>
      </c>
      <c r="V52" s="24">
        <v>-2.4263978000000002E-2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43279</v>
      </c>
      <c r="B53" s="24">
        <v>-0.12224502</v>
      </c>
      <c r="C53" s="24">
        <v>-9.2002029999999999E-2</v>
      </c>
      <c r="D53" s="24">
        <v>-9.6610840000000003E-2</v>
      </c>
      <c r="E53" s="24">
        <v>-0.10555946000000001</v>
      </c>
      <c r="F53" s="24">
        <v>-7.1198170000000005E-2</v>
      </c>
      <c r="G53" s="24">
        <v>-7.8425289999999995E-2</v>
      </c>
      <c r="H53" s="24">
        <v>-7.5610520000000001E-2</v>
      </c>
      <c r="I53" s="24">
        <v>-4.8234997000000002E-2</v>
      </c>
      <c r="J53" s="24">
        <v>3.3184767000000004E-2</v>
      </c>
      <c r="K53" s="24">
        <v>-9.7679500000000002E-2</v>
      </c>
      <c r="L53" s="24">
        <v>-0.13000088999999998</v>
      </c>
      <c r="M53" s="24">
        <v>-0.12590657999999999</v>
      </c>
      <c r="N53" s="24">
        <v>3.3111572E-3</v>
      </c>
      <c r="O53" s="24">
        <v>-2.4666606999999997E-2</v>
      </c>
      <c r="P53" s="24">
        <v>-7.5661480000000003E-2</v>
      </c>
      <c r="Q53" s="24">
        <v>6.8390370000000001E-3</v>
      </c>
      <c r="R53" s="24">
        <v>-8.0113530000000002E-2</v>
      </c>
      <c r="S53" s="24">
        <v>-3.0125796999999999E-2</v>
      </c>
      <c r="T53" s="24">
        <v>-3.1326651999999997E-2</v>
      </c>
      <c r="U53" s="24">
        <v>-2.2755206E-2</v>
      </c>
      <c r="V53" s="24">
        <v>3.9400457999999999E-2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43308</v>
      </c>
      <c r="B54" s="24">
        <v>7.3337554999999995E-4</v>
      </c>
      <c r="C54" s="24">
        <v>3.0157327999999997E-2</v>
      </c>
      <c r="D54" s="24">
        <v>8.06452E-2</v>
      </c>
      <c r="E54" s="24">
        <v>9.9728580000000011E-2</v>
      </c>
      <c r="F54" s="24">
        <v>0.12073803</v>
      </c>
      <c r="G54" s="24">
        <v>3.6522627000000002E-2</v>
      </c>
      <c r="H54" s="24">
        <v>5.7905079999999998E-2</v>
      </c>
      <c r="I54" s="24">
        <v>6.7100762999999994E-2</v>
      </c>
      <c r="J54" s="24">
        <v>0.10549879000000001</v>
      </c>
      <c r="K54" s="24">
        <v>-4.485607E-3</v>
      </c>
      <c r="L54" s="24">
        <v>0.15177166</v>
      </c>
      <c r="M54" s="24">
        <v>8.3093050000000002E-2</v>
      </c>
      <c r="N54" s="24">
        <v>-2.2002458999999999E-3</v>
      </c>
      <c r="O54" s="24">
        <v>7.9828023999999997E-2</v>
      </c>
      <c r="P54" s="24">
        <v>9.7407099999999996E-3</v>
      </c>
      <c r="Q54" s="24">
        <v>5.7709336E-2</v>
      </c>
      <c r="R54" s="24">
        <v>6.6615342999999994E-2</v>
      </c>
      <c r="S54" s="24">
        <v>-7.0693610000000004E-2</v>
      </c>
      <c r="T54" s="24">
        <v>3.6655663999999998E-2</v>
      </c>
      <c r="U54" s="24">
        <v>1.2586474E-2</v>
      </c>
      <c r="V54" s="24">
        <v>4.1854381999999997E-3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43340</v>
      </c>
      <c r="B55" s="24">
        <v>-3.2282890000000002E-2</v>
      </c>
      <c r="C55" s="24">
        <v>-4.6669482999999998E-2</v>
      </c>
      <c r="D55" s="24">
        <v>-5.3897499999999996E-3</v>
      </c>
      <c r="E55" s="24">
        <v>2.2825479999999999E-2</v>
      </c>
      <c r="F55" s="24">
        <v>4.4800997000000002E-2</v>
      </c>
      <c r="G55" s="24">
        <v>-5.8808922999999999E-2</v>
      </c>
      <c r="H55" s="24">
        <v>1.8450141E-2</v>
      </c>
      <c r="I55" s="24">
        <v>2.3878812999999998E-3</v>
      </c>
      <c r="J55" s="24">
        <v>-1.7736613999999998E-2</v>
      </c>
      <c r="K55" s="24">
        <v>1.2165785E-2</v>
      </c>
      <c r="L55" s="24">
        <v>-0.12360472</v>
      </c>
      <c r="M55" s="24">
        <v>-2.7625202999999997E-2</v>
      </c>
      <c r="N55" s="24">
        <v>-1.102525E-2</v>
      </c>
      <c r="O55" s="24">
        <v>2.3315429999999998E-2</v>
      </c>
      <c r="P55" s="24">
        <v>-3.4230530000000002E-2</v>
      </c>
      <c r="Q55" s="24">
        <v>3.1017779999999998E-2</v>
      </c>
      <c r="R55" s="24">
        <v>1.1980891E-2</v>
      </c>
      <c r="S55" s="24">
        <v>-0.23999994000000002</v>
      </c>
      <c r="T55" s="24">
        <v>-1.1035441999999999E-2</v>
      </c>
      <c r="U55" s="24">
        <v>3.8533210000000005E-2</v>
      </c>
      <c r="V55" s="24">
        <v>-4.3283104999999995E-2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43371</v>
      </c>
      <c r="B56" s="24">
        <v>4.2446851999999998E-3</v>
      </c>
      <c r="C56" s="24">
        <v>8.2333089999999994E-3</v>
      </c>
      <c r="D56" s="24">
        <v>-4.2517720000000002E-2</v>
      </c>
      <c r="E56" s="24">
        <v>-9.3787730000000014E-2</v>
      </c>
      <c r="F56" s="24">
        <v>-4.8264800000000004E-2</v>
      </c>
      <c r="G56" s="24">
        <v>-2.6628077E-2</v>
      </c>
      <c r="H56" s="24">
        <v>-2.3248791999999997E-2</v>
      </c>
      <c r="I56" s="24">
        <v>-2.1174549999999999E-3</v>
      </c>
      <c r="J56" s="24">
        <v>5.4955480000000003E-3</v>
      </c>
      <c r="K56" s="24">
        <v>1.3058304999999999E-2</v>
      </c>
      <c r="L56" s="24">
        <v>4.7840952999999999E-2</v>
      </c>
      <c r="M56" s="24">
        <v>-8.1807250000000012E-2</v>
      </c>
      <c r="N56" s="24">
        <v>-7.5808287000000002E-2</v>
      </c>
      <c r="O56" s="24">
        <v>-9.7804970000000005E-2</v>
      </c>
      <c r="P56" s="24">
        <v>-3.5121619999999999E-2</v>
      </c>
      <c r="Q56" s="24">
        <v>1.8069029E-2</v>
      </c>
      <c r="R56" s="24">
        <v>1.9828558E-2</v>
      </c>
      <c r="S56" s="24">
        <v>0.11889087999999999</v>
      </c>
      <c r="T56" s="24">
        <v>-1.1650443E-2</v>
      </c>
      <c r="U56" s="24">
        <v>5.9844255000000004E-3</v>
      </c>
      <c r="V56" s="24">
        <v>3.3497809999999997E-5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43399</v>
      </c>
      <c r="B57" s="24">
        <v>-8.4125400000000003E-2</v>
      </c>
      <c r="C57" s="24">
        <v>-6.7755460000000003E-2</v>
      </c>
      <c r="D57" s="24">
        <v>-5.5289450000000004E-2</v>
      </c>
      <c r="E57" s="24">
        <v>-1.5640556999999999E-2</v>
      </c>
      <c r="F57" s="24">
        <v>-0.10058683</v>
      </c>
      <c r="G57" s="24">
        <v>-6.2245369999999994E-2</v>
      </c>
      <c r="H57" s="24">
        <v>-7.4497643000000002E-2</v>
      </c>
      <c r="I57" s="24">
        <v>-0.15278512</v>
      </c>
      <c r="J57" s="24">
        <v>-0.10443097</v>
      </c>
      <c r="K57" s="24">
        <v>-0.15497285</v>
      </c>
      <c r="L57" s="24">
        <v>0.18707382</v>
      </c>
      <c r="M57" s="24">
        <v>-9.9906809999999999E-2</v>
      </c>
      <c r="N57" s="24">
        <v>-6.8757590000000007E-2</v>
      </c>
      <c r="O57" s="24">
        <v>-9.5780735000000006E-2</v>
      </c>
      <c r="P57" s="24">
        <v>-0.12322593</v>
      </c>
      <c r="Q57" s="24">
        <v>8.3194970000000004E-3</v>
      </c>
      <c r="R57" s="24">
        <v>-6.8053603000000004E-2</v>
      </c>
      <c r="S57" s="24">
        <v>-1.0079800999999999E-2</v>
      </c>
      <c r="T57" s="24">
        <v>-2.8814733000000002E-2</v>
      </c>
      <c r="U57" s="24">
        <v>-0.11540747</v>
      </c>
      <c r="V57" s="24">
        <v>-2.282095E-2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43432</v>
      </c>
      <c r="B58" s="24">
        <v>1.5232562999999999E-2</v>
      </c>
      <c r="C58" s="24">
        <v>2.8882504E-2</v>
      </c>
      <c r="D58" s="24">
        <v>0.13917040999999999</v>
      </c>
      <c r="E58" s="24">
        <v>7.8093289999999996E-2</v>
      </c>
      <c r="F58" s="24">
        <v>0.10018646</v>
      </c>
      <c r="G58" s="24">
        <v>2.2185445000000002E-2</v>
      </c>
      <c r="H58" s="24">
        <v>1.6032100000000001E-2</v>
      </c>
      <c r="I58" s="24">
        <v>5.7921170000000001E-2</v>
      </c>
      <c r="J58" s="24">
        <v>-0.12598085000000001</v>
      </c>
      <c r="K58" s="24">
        <v>7.2282909999999992E-2</v>
      </c>
      <c r="L58" s="24">
        <v>-5.7442190000000001E-3</v>
      </c>
      <c r="M58" s="24">
        <v>0.14661419000000001</v>
      </c>
      <c r="N58" s="24">
        <v>-6.3471374999999997E-2</v>
      </c>
      <c r="O58" s="24">
        <v>0.12976826</v>
      </c>
      <c r="P58" s="24">
        <v>9.8647829999999992E-2</v>
      </c>
      <c r="Q58" s="24">
        <v>6.1056137000000003E-2</v>
      </c>
      <c r="R58" s="24">
        <v>-2.3823976999999999E-4</v>
      </c>
      <c r="S58" s="24">
        <v>0.11879516000000001</v>
      </c>
      <c r="T58" s="24">
        <v>-1.4153719E-2</v>
      </c>
      <c r="U58" s="24">
        <v>7.3301909999999998E-2</v>
      </c>
      <c r="V58" s="24">
        <v>-2.7777731E-2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43462</v>
      </c>
      <c r="B59" s="24">
        <v>-4.6554327000000006E-2</v>
      </c>
      <c r="C59" s="24">
        <v>-4.7618685000000001E-2</v>
      </c>
      <c r="D59" s="24">
        <v>6.374836E-3</v>
      </c>
      <c r="E59" s="24">
        <v>1.1952161999999999E-2</v>
      </c>
      <c r="F59" s="24">
        <v>-1.2824655000000001E-2</v>
      </c>
      <c r="G59" s="24">
        <v>-1.2056231500000001E-3</v>
      </c>
      <c r="H59" s="24">
        <v>-3.7759541999999999E-4</v>
      </c>
      <c r="I59" s="24">
        <v>-3.1984627000000002E-2</v>
      </c>
      <c r="J59" s="24">
        <v>3.5473227999999996E-2</v>
      </c>
      <c r="K59" s="24">
        <v>-3.0549824E-2</v>
      </c>
      <c r="L59" s="24">
        <v>-2.8866469999999998E-2</v>
      </c>
      <c r="M59" s="24">
        <v>-6.7144336999999998E-2</v>
      </c>
      <c r="N59" s="24">
        <v>-3.8549840000000002E-2</v>
      </c>
      <c r="O59" s="24">
        <v>1.3857721999999999E-2</v>
      </c>
      <c r="P59" s="24">
        <v>-7.6152563000000006E-2</v>
      </c>
      <c r="Q59" s="24">
        <v>-2.9086053000000001E-2</v>
      </c>
      <c r="R59" s="24">
        <v>-4.436934E-2</v>
      </c>
      <c r="S59" s="24">
        <v>-6.0424385000000004E-2</v>
      </c>
      <c r="T59" s="24">
        <v>-5.1079630000000001E-2</v>
      </c>
      <c r="U59" s="24">
        <v>-6.1955869999999996E-2</v>
      </c>
      <c r="V59" s="24">
        <v>4.6693087000000001E-2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43493</v>
      </c>
      <c r="B60" s="24">
        <v>7.9382179999999997E-2</v>
      </c>
      <c r="C60" s="24">
        <v>9.7749710000000004E-2</v>
      </c>
      <c r="D60" s="24">
        <v>8.3769679999999999E-2</v>
      </c>
      <c r="E60" s="24">
        <v>7.782936E-2</v>
      </c>
      <c r="F60" s="24">
        <v>4.1304350000000004E-2</v>
      </c>
      <c r="G60" s="24">
        <v>4.2625784999999999E-2</v>
      </c>
      <c r="H60" s="24">
        <v>2.3092389999999997E-2</v>
      </c>
      <c r="I60" s="24">
        <v>2.6174784E-2</v>
      </c>
      <c r="J60" s="24">
        <v>8.4346180000000007E-2</v>
      </c>
      <c r="K60" s="24">
        <v>6.3376664999999999E-2</v>
      </c>
      <c r="L60" s="24">
        <v>0.12578773500000001</v>
      </c>
      <c r="M60" s="24">
        <v>9.394777E-2</v>
      </c>
      <c r="N60" s="24">
        <v>6.1164259999999998E-2</v>
      </c>
      <c r="O60" s="24">
        <v>-3.866911E-2</v>
      </c>
      <c r="P60" s="24">
        <v>8.7343689999999988E-2</v>
      </c>
      <c r="Q60" s="24">
        <v>3.2778025000000002E-2</v>
      </c>
      <c r="R60" s="24">
        <v>3.8474797999999998E-2</v>
      </c>
      <c r="S60" s="24">
        <v>0.10728741</v>
      </c>
      <c r="T60" s="24">
        <v>2.246368E-2</v>
      </c>
      <c r="U60" s="24">
        <v>7.0033669999999992E-2</v>
      </c>
      <c r="V60" s="24">
        <v>9.305513E-2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43524</v>
      </c>
      <c r="B61" s="24">
        <v>0.1501286</v>
      </c>
      <c r="C61" s="24">
        <v>-5.5102706000000005E-3</v>
      </c>
      <c r="D61" s="24">
        <v>-4.3849890000000002E-2</v>
      </c>
      <c r="E61" s="24">
        <v>-3.5097718E-2</v>
      </c>
      <c r="F61" s="24">
        <v>-2.5469780000000001E-2</v>
      </c>
      <c r="G61" s="24">
        <v>5.4783343999999998E-2</v>
      </c>
      <c r="H61" s="24">
        <v>-3.2711030000000002E-4</v>
      </c>
      <c r="I61" s="24">
        <v>2.0282745000000001E-2</v>
      </c>
      <c r="J61" s="24">
        <v>-2.3537278000000002E-2</v>
      </c>
      <c r="K61" s="24">
        <v>7.9464909999999995E-4</v>
      </c>
      <c r="L61" s="24">
        <v>3.0324459999999998E-3</v>
      </c>
      <c r="M61" s="24">
        <v>-2.9289483999999998E-2</v>
      </c>
      <c r="N61" s="24">
        <v>9.4444510000000009E-2</v>
      </c>
      <c r="O61" s="24">
        <v>1.9332647000000001E-2</v>
      </c>
      <c r="P61" s="24">
        <v>5.7849764999999997E-2</v>
      </c>
      <c r="Q61" s="24">
        <v>-4.5265316999999999E-2</v>
      </c>
      <c r="R61" s="24">
        <v>1.8121362000000002E-2</v>
      </c>
      <c r="S61" s="24">
        <v>1.9012808999999999E-2</v>
      </c>
      <c r="T61" s="24">
        <v>4.6066640000000006E-2</v>
      </c>
      <c r="U61" s="24">
        <v>4.9716829999999997E-2</v>
      </c>
      <c r="V61" s="24">
        <v>-4.6948789999999999E-3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43552</v>
      </c>
      <c r="B62" s="24">
        <v>7.1702003000000004E-3</v>
      </c>
      <c r="C62" s="24">
        <v>-5.4299650000000005E-2</v>
      </c>
      <c r="D62" s="24">
        <v>-7.773042E-4</v>
      </c>
      <c r="E62" s="24">
        <v>1.6100167999999998E-2</v>
      </c>
      <c r="F62" s="24">
        <v>-1.4995753999999998E-2</v>
      </c>
      <c r="G62" s="24">
        <v>8.5270405000000011E-3</v>
      </c>
      <c r="H62" s="24">
        <v>-2.3232936999999999E-2</v>
      </c>
      <c r="I62" s="24">
        <v>2.8915644000000001E-2</v>
      </c>
      <c r="J62" s="24">
        <v>-3.6730765999999997E-3</v>
      </c>
      <c r="K62" s="24">
        <v>-3.6366521999999998E-2</v>
      </c>
      <c r="L62" s="24">
        <v>-5.3953465999999999E-2</v>
      </c>
      <c r="M62" s="24">
        <v>-4.5073509999999997E-2</v>
      </c>
      <c r="N62" s="24">
        <v>6.3451530000000001E-3</v>
      </c>
      <c r="O62" s="24">
        <v>7.433461999999999E-2</v>
      </c>
      <c r="P62" s="24">
        <v>9.0594290000000008E-3</v>
      </c>
      <c r="Q62" s="24">
        <v>-3.269732E-3</v>
      </c>
      <c r="R62" s="24">
        <v>-8.9689492999999992E-3</v>
      </c>
      <c r="S62" s="24">
        <v>-0.153570175</v>
      </c>
      <c r="T62" s="24">
        <v>-9.4851255000000002E-3</v>
      </c>
      <c r="U62" s="24">
        <v>-1.2589991E-2</v>
      </c>
      <c r="V62" s="24">
        <v>4.4025182999999996E-2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43581</v>
      </c>
      <c r="B63" s="24">
        <v>4.1555284999999997E-2</v>
      </c>
      <c r="C63" s="24">
        <v>7.7338220000000004E-3</v>
      </c>
      <c r="D63" s="24">
        <v>1.0890721999999999E-2</v>
      </c>
      <c r="E63" s="24">
        <v>1.3204097999999999E-2</v>
      </c>
      <c r="F63" s="24">
        <v>1.4789103999999999E-2</v>
      </c>
      <c r="G63" s="24">
        <v>-2.6389897000000002E-2</v>
      </c>
      <c r="H63" s="24">
        <v>-4.3551326000000005E-3</v>
      </c>
      <c r="I63" s="24">
        <v>4.7423840000000002E-2</v>
      </c>
      <c r="J63" s="24">
        <v>7.1889399999999992E-2</v>
      </c>
      <c r="K63" s="24">
        <v>7.4160099999999998E-3</v>
      </c>
      <c r="L63" s="24">
        <v>1.4011740999999999E-2</v>
      </c>
      <c r="M63" s="24">
        <v>0.10649502</v>
      </c>
      <c r="N63" s="24">
        <v>7.187903000000001E-2</v>
      </c>
      <c r="O63" s="24">
        <v>1.1389613E-2</v>
      </c>
      <c r="P63" s="24">
        <v>3.7544965999999999E-2</v>
      </c>
      <c r="Q63" s="24">
        <v>4.4286489999999998E-2</v>
      </c>
      <c r="R63" s="24">
        <v>1.7105578999999999E-2</v>
      </c>
      <c r="S63" s="24">
        <v>-1.8652022000000001E-2</v>
      </c>
      <c r="T63" s="24">
        <v>6.7852259999999998E-2</v>
      </c>
      <c r="U63" s="24">
        <v>1.3964891E-2</v>
      </c>
      <c r="V63" s="24">
        <v>6.2349439999999999E-2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43613</v>
      </c>
      <c r="B64" s="24">
        <v>-9.1464219999999999E-2</v>
      </c>
      <c r="C64" s="24">
        <v>-0.11488366</v>
      </c>
      <c r="D64" s="24">
        <v>-8.0030800000000013E-2</v>
      </c>
      <c r="E64" s="24">
        <v>-2.5195479999999999E-2</v>
      </c>
      <c r="F64" s="24">
        <v>-6.9867077E-2</v>
      </c>
      <c r="G64" s="24">
        <v>-8.6315749999999997E-2</v>
      </c>
      <c r="H64" s="24">
        <v>-4.1386247000000001E-2</v>
      </c>
      <c r="I64" s="24">
        <v>-9.3348260000000002E-2</v>
      </c>
      <c r="J64" s="24">
        <v>-6.9217562999999996E-2</v>
      </c>
      <c r="K64" s="24">
        <v>-9.2753169999999996E-2</v>
      </c>
      <c r="L64" s="24">
        <v>-2.3515164999999998E-2</v>
      </c>
      <c r="M64" s="24">
        <v>-0.1232152</v>
      </c>
      <c r="N64" s="24">
        <v>3.5294293999999999E-3</v>
      </c>
      <c r="O64" s="24">
        <v>2.8152465999999998E-3</v>
      </c>
      <c r="P64" s="24">
        <v>-0.12979858999999999</v>
      </c>
      <c r="Q64" s="24">
        <v>-8.3246050000000002E-2</v>
      </c>
      <c r="R64" s="24">
        <v>-2.8391837999999999E-2</v>
      </c>
      <c r="S64" s="24">
        <v>-8.2505410000000001E-2</v>
      </c>
      <c r="T64" s="24">
        <v>-0.10901875</v>
      </c>
      <c r="U64" s="24">
        <v>-3.0538916999999999E-2</v>
      </c>
      <c r="V64" s="24">
        <v>-8.4491070000000001E-2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43644</v>
      </c>
      <c r="B65" s="24">
        <v>6.2399982999999999E-2</v>
      </c>
      <c r="C65" s="24">
        <v>9.4138260000000001E-2</v>
      </c>
      <c r="D65" s="24">
        <v>0.10516512</v>
      </c>
      <c r="E65" s="24">
        <v>6.5254690000000004E-2</v>
      </c>
      <c r="F65" s="24">
        <v>9.640145E-2</v>
      </c>
      <c r="G65" s="24">
        <v>8.677362999999999E-2</v>
      </c>
      <c r="H65" s="24">
        <v>6.2270519999999996E-2</v>
      </c>
      <c r="I65" s="24">
        <v>7.7681899999999998E-2</v>
      </c>
      <c r="J65" s="24">
        <v>2.2267103E-2</v>
      </c>
      <c r="K65" s="24">
        <v>7.9516770000000001E-2</v>
      </c>
      <c r="L65" s="24">
        <v>9.9224204999999996E-2</v>
      </c>
      <c r="M65" s="24">
        <v>0.12685156</v>
      </c>
      <c r="N65" s="24">
        <v>0.12573934</v>
      </c>
      <c r="O65" s="24">
        <v>7.2240830000000003E-5</v>
      </c>
      <c r="P65" s="24">
        <v>8.1688170000000004E-2</v>
      </c>
      <c r="Q65" s="24">
        <v>5.8405039999999998E-2</v>
      </c>
      <c r="R65" s="24">
        <v>6.8533179999999999E-2</v>
      </c>
      <c r="S65" s="24">
        <v>0.15087509000000002</v>
      </c>
      <c r="T65" s="24">
        <v>7.9112049999999993E-3</v>
      </c>
      <c r="U65" s="24">
        <v>-1.0500312000000001E-2</v>
      </c>
      <c r="V65" s="24">
        <v>3.1681300000000003E-2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43672</v>
      </c>
      <c r="B66" s="24">
        <v>7.3710679999999997E-3</v>
      </c>
      <c r="C66" s="24">
        <v>-4.1116E-2</v>
      </c>
      <c r="D66" s="24">
        <v>-3.8476586000000001E-3</v>
      </c>
      <c r="E66" s="24">
        <v>1.5445113E-2</v>
      </c>
      <c r="F66" s="24">
        <v>-3.2421051999999999E-2</v>
      </c>
      <c r="G66" s="24">
        <v>6.2094927000000003E-3</v>
      </c>
      <c r="H66" s="24">
        <v>-1.3790785999999999E-2</v>
      </c>
      <c r="I66" s="24">
        <v>2.4027466999999997E-2</v>
      </c>
      <c r="J66" s="24">
        <v>-4.3568429999999998E-2</v>
      </c>
      <c r="K66" s="24">
        <v>-4.5765819999999999E-2</v>
      </c>
      <c r="L66" s="24">
        <v>3.9341211000000001E-2</v>
      </c>
      <c r="M66" s="24">
        <v>-3.0363977E-2</v>
      </c>
      <c r="N66" s="24">
        <v>1.3598323000000001E-2</v>
      </c>
      <c r="O66" s="24">
        <v>-3.9093493999999999E-2</v>
      </c>
      <c r="P66" s="24">
        <v>7.9057216999999999E-3</v>
      </c>
      <c r="Q66" s="24">
        <v>1.1179447E-2</v>
      </c>
      <c r="R66" s="24">
        <v>-7.1488620000000006E-3</v>
      </c>
      <c r="S66" s="24">
        <v>8.7741374999999996E-2</v>
      </c>
      <c r="T66" s="24">
        <v>8.1145650000000014E-2</v>
      </c>
      <c r="U66" s="24">
        <v>3.0586720000000001E-2</v>
      </c>
      <c r="V66" s="24">
        <v>2.7256012000000003E-3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43705</v>
      </c>
      <c r="B67" s="24">
        <v>-3.9024413000000001E-2</v>
      </c>
      <c r="C67" s="24">
        <v>-0.12098015000000001</v>
      </c>
      <c r="D67" s="24">
        <v>-3.9783657E-2</v>
      </c>
      <c r="E67" s="24">
        <v>-6.8307580000000007E-2</v>
      </c>
      <c r="F67" s="24">
        <v>-0.12924278</v>
      </c>
      <c r="G67" s="24">
        <v>-0.10195864</v>
      </c>
      <c r="H67" s="24">
        <v>-5.4229200000000005E-2</v>
      </c>
      <c r="I67" s="24">
        <v>-4.3854712999999997E-2</v>
      </c>
      <c r="J67" s="24">
        <v>-4.0732739999999996E-2</v>
      </c>
      <c r="K67" s="24">
        <v>-8.2968710000000001E-2</v>
      </c>
      <c r="L67" s="24">
        <v>-0.13160210999999999</v>
      </c>
      <c r="M67" s="24">
        <v>-0.12393886</v>
      </c>
      <c r="N67" s="24">
        <v>-6.6047487000000002E-2</v>
      </c>
      <c r="O67" s="24">
        <v>-5.5719320000000003E-2</v>
      </c>
      <c r="P67" s="24">
        <v>-7.1929216000000004E-2</v>
      </c>
      <c r="Q67" s="24">
        <v>-5.8043060000000007E-2</v>
      </c>
      <c r="R67" s="24">
        <v>-4.5885505999999993E-2</v>
      </c>
      <c r="S67" s="24">
        <v>-7.7576220000000001E-2</v>
      </c>
      <c r="T67" s="24">
        <v>-5.1811990000000002E-2</v>
      </c>
      <c r="U67" s="24">
        <v>-5.6935252999999998E-2</v>
      </c>
      <c r="V67" s="24">
        <v>-7.0371509999999998E-2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43735</v>
      </c>
      <c r="B68" s="24">
        <v>-3.6257505000000003E-4</v>
      </c>
      <c r="C68" s="24">
        <v>9.3205690000000008E-2</v>
      </c>
      <c r="D68" s="24">
        <v>-1.8101394E-2</v>
      </c>
      <c r="E68" s="24">
        <v>-1.0982453999999999E-2</v>
      </c>
      <c r="F68" s="24">
        <v>3.2983540999999998E-2</v>
      </c>
      <c r="G68" s="24">
        <v>4.6011209999999997E-2</v>
      </c>
      <c r="H68" s="24">
        <v>-2.5243163000000001E-3</v>
      </c>
      <c r="I68" s="24">
        <v>5.4046272999999999E-2</v>
      </c>
      <c r="J68" s="24">
        <v>6.8592905999999995E-2</v>
      </c>
      <c r="K68" s="24">
        <v>5.8026314000000002E-2</v>
      </c>
      <c r="L68" s="24">
        <v>7.0197700000000002E-2</v>
      </c>
      <c r="M68" s="24">
        <v>3.1438470000000003E-2</v>
      </c>
      <c r="N68" s="24">
        <v>3.3149242000000002E-2</v>
      </c>
      <c r="O68" s="24">
        <v>4.4645667E-2</v>
      </c>
      <c r="P68" s="24">
        <v>-1.2587904999999998E-3</v>
      </c>
      <c r="Q68" s="24">
        <v>3.3450723000000002E-2</v>
      </c>
      <c r="R68" s="24">
        <v>2.8185844E-3</v>
      </c>
      <c r="S68" s="24">
        <v>0.11338913</v>
      </c>
      <c r="T68" s="24">
        <v>-1.5140593000000001E-2</v>
      </c>
      <c r="U68" s="24">
        <v>3.7251115000000001E-2</v>
      </c>
      <c r="V68" s="24">
        <v>-1.5919447E-2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43766</v>
      </c>
      <c r="B69" s="24">
        <v>5.0246595999999998E-2</v>
      </c>
      <c r="C69" s="24">
        <v>-2.6560426000000002E-2</v>
      </c>
      <c r="D69" s="24">
        <v>5.0798892999999998E-2</v>
      </c>
      <c r="E69" s="24">
        <v>5.0120115E-2</v>
      </c>
      <c r="F69" s="24">
        <v>6.0957910000000004E-2</v>
      </c>
      <c r="G69" s="24">
        <v>3.7132502E-3</v>
      </c>
      <c r="H69" s="24">
        <v>9.7614526999999993E-3</v>
      </c>
      <c r="I69" s="24">
        <v>7.5387955000000006E-2</v>
      </c>
      <c r="J69" s="24">
        <v>6.1133385000000005E-2</v>
      </c>
      <c r="K69" s="24">
        <v>7.4147580000000005E-2</v>
      </c>
      <c r="L69" s="24">
        <v>6.8671584000000008E-2</v>
      </c>
      <c r="M69" s="24">
        <v>7.9749464999999992E-2</v>
      </c>
      <c r="N69" s="24">
        <v>5.8823347000000005E-2</v>
      </c>
      <c r="O69" s="24">
        <v>2.0472288000000002E-2</v>
      </c>
      <c r="P69" s="24">
        <v>6.8059087000000004E-2</v>
      </c>
      <c r="Q69" s="24">
        <v>7.3821544999999999E-3</v>
      </c>
      <c r="R69" s="24">
        <v>-3.1969428000000001E-2</v>
      </c>
      <c r="S69" s="24">
        <v>-5.7497205999999995E-2</v>
      </c>
      <c r="T69" s="24">
        <v>3.4407019999999996E-2</v>
      </c>
      <c r="U69" s="24">
        <v>6.8111420000000001E-3</v>
      </c>
      <c r="V69" s="24">
        <v>-3.4004629000000001E-2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43796</v>
      </c>
      <c r="B70" s="24">
        <v>-8.8170169999999999E-3</v>
      </c>
      <c r="C70" s="24">
        <v>-0.17189634000000001</v>
      </c>
      <c r="D70" s="24">
        <v>-5.4970739999999997E-2</v>
      </c>
      <c r="E70" s="24">
        <v>-1.6861975000000001E-2</v>
      </c>
      <c r="F70" s="24">
        <v>-2.9639720000000001E-2</v>
      </c>
      <c r="G70" s="24">
        <v>-2.3050606000000001E-2</v>
      </c>
      <c r="H70" s="24">
        <v>7.1609019999999992E-4</v>
      </c>
      <c r="I70" s="24">
        <v>3.5824775999999996E-2</v>
      </c>
      <c r="J70" s="24">
        <v>-3.0135155E-2</v>
      </c>
      <c r="K70" s="24">
        <v>4.7026873000000002E-3</v>
      </c>
      <c r="L70" s="24">
        <v>-6.7139443999999993E-2</v>
      </c>
      <c r="M70" s="24">
        <v>-3.3836066999999997E-2</v>
      </c>
      <c r="N70" s="24">
        <v>-1.0100842000000001E-2</v>
      </c>
      <c r="O70" s="24">
        <v>2.6797532999999998E-2</v>
      </c>
      <c r="P70" s="24">
        <v>2.5286555000000002E-2</v>
      </c>
      <c r="Q70" s="24">
        <v>0</v>
      </c>
      <c r="R70" s="24">
        <v>-3.8963556000000003E-4</v>
      </c>
      <c r="S70" s="24">
        <v>5.2232859999999999E-2</v>
      </c>
      <c r="T70" s="24">
        <v>-3.5463571999999999E-2</v>
      </c>
      <c r="U70" s="24">
        <v>-7.3801280000000006E-3</v>
      </c>
      <c r="V70" s="24">
        <v>1.2303471999999999E-2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43826</v>
      </c>
      <c r="B71" s="24">
        <v>4.4852375999999999E-2</v>
      </c>
      <c r="C71" s="24">
        <v>0.10488032999999999</v>
      </c>
      <c r="D71" s="24">
        <v>6.1329125999999998E-2</v>
      </c>
      <c r="E71" s="24">
        <v>1.4916657999999999E-3</v>
      </c>
      <c r="F71" s="24">
        <v>1.4467478000000001E-2</v>
      </c>
      <c r="G71" s="24">
        <v>8.6950059999999996E-2</v>
      </c>
      <c r="H71" s="24">
        <v>3.4035086999999999E-2</v>
      </c>
      <c r="I71" s="24">
        <v>5.3601859999999994E-2</v>
      </c>
      <c r="J71" s="24">
        <v>5.8626174999999996E-2</v>
      </c>
      <c r="K71" s="24">
        <v>6.7283389999999998E-2</v>
      </c>
      <c r="L71" s="24">
        <v>0.13799512999999999</v>
      </c>
      <c r="M71" s="24">
        <v>8.7436310000000003E-2</v>
      </c>
      <c r="N71" s="24">
        <v>4.2857050000000001E-2</v>
      </c>
      <c r="O71" s="24">
        <v>7.7852010000000003E-3</v>
      </c>
      <c r="P71" s="24">
        <v>6.6446900000000003E-2</v>
      </c>
      <c r="Q71" s="24">
        <v>1.0191679E-2</v>
      </c>
      <c r="R71" s="24">
        <v>-7.7769756000000004E-3</v>
      </c>
      <c r="S71" s="24">
        <v>3.1112552000000002E-2</v>
      </c>
      <c r="T71" s="24">
        <v>-9.9347830000000008E-3</v>
      </c>
      <c r="U71" s="24">
        <v>-1.0183811000000001E-2</v>
      </c>
      <c r="V71" s="24">
        <v>6.7263959999999998E-2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43858</v>
      </c>
      <c r="B72" s="24">
        <v>-4.9108624000000003E-2</v>
      </c>
      <c r="C72" s="24">
        <v>-6.6945610000000003E-2</v>
      </c>
      <c r="D72" s="24">
        <v>-7.0093870000000006E-3</v>
      </c>
      <c r="E72" s="24">
        <v>-5.4619309999999997E-2</v>
      </c>
      <c r="F72" s="24">
        <v>-3.0346095999999999E-2</v>
      </c>
      <c r="G72" s="24">
        <v>-3.8680017000000004E-2</v>
      </c>
      <c r="H72" s="24">
        <v>-3.5689294000000003E-2</v>
      </c>
      <c r="I72" s="24">
        <v>-4.2846799999999997E-2</v>
      </c>
      <c r="J72" s="24">
        <v>1.8300653E-2</v>
      </c>
      <c r="K72" s="24">
        <v>-2.9284715999999999E-2</v>
      </c>
      <c r="L72" s="24">
        <v>-3.0557691999999997E-2</v>
      </c>
      <c r="M72" s="24">
        <v>-7.7109933000000005E-2</v>
      </c>
      <c r="N72" s="24">
        <v>-2.433461E-2</v>
      </c>
      <c r="O72" s="24">
        <v>5.6660174999999995E-4</v>
      </c>
      <c r="P72" s="24">
        <v>-4.1387853999999995E-2</v>
      </c>
      <c r="Q72" s="24">
        <v>1.0284185E-2</v>
      </c>
      <c r="R72" s="24">
        <v>-3.3981323000000001E-2</v>
      </c>
      <c r="S72" s="24">
        <v>4.868078E-2</v>
      </c>
      <c r="T72" s="24">
        <v>-4.0908456000000003E-3</v>
      </c>
      <c r="U72" s="24">
        <v>-1.6667723999999998E-2</v>
      </c>
      <c r="V72" s="24">
        <v>-4.8991322999999996E-2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43889</v>
      </c>
      <c r="B73" s="24">
        <v>5.8012009999999996E-2</v>
      </c>
      <c r="C73" s="24">
        <v>-0.13645101000000001</v>
      </c>
      <c r="D73" s="24">
        <v>-0.15215682999999999</v>
      </c>
      <c r="E73" s="24">
        <v>-0.10202831</v>
      </c>
      <c r="F73" s="24">
        <v>-0.16528124</v>
      </c>
      <c r="G73" s="24">
        <v>-0.12099045999999999</v>
      </c>
      <c r="H73" s="24">
        <v>-7.5834570000000004E-2</v>
      </c>
      <c r="I73" s="24">
        <v>-5.3616642999999999E-2</v>
      </c>
      <c r="J73" s="24">
        <v>-0.10954219</v>
      </c>
      <c r="K73" s="24">
        <v>-9.3966370000000007E-2</v>
      </c>
      <c r="L73" s="24">
        <v>-0.1618964</v>
      </c>
      <c r="M73" s="24">
        <v>-0.11666667999999999</v>
      </c>
      <c r="N73" s="24">
        <v>-0.23901939999999999</v>
      </c>
      <c r="O73" s="24">
        <v>-8.8618389999999991E-2</v>
      </c>
      <c r="P73" s="24">
        <v>8.4401370000000003E-3</v>
      </c>
      <c r="Q73" s="24">
        <v>-0.12345141</v>
      </c>
      <c r="R73" s="24">
        <v>-0.12073410000000001</v>
      </c>
      <c r="S73" s="24">
        <v>-0.1619419</v>
      </c>
      <c r="T73" s="24">
        <v>-9.3635319999999994E-2</v>
      </c>
      <c r="U73" s="24">
        <v>-0.11866581</v>
      </c>
      <c r="V73" s="24">
        <v>-8.9225650000000004E-2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43917</v>
      </c>
      <c r="B74" s="24">
        <v>-8.8933470000000001E-2</v>
      </c>
      <c r="C74" s="24">
        <v>-0.23961417999999998</v>
      </c>
      <c r="D74" s="24">
        <v>-0.33672530000000001</v>
      </c>
      <c r="E74" s="24">
        <v>-0.23990417</v>
      </c>
      <c r="F74" s="24">
        <v>-0.19683653000000001</v>
      </c>
      <c r="G74" s="24">
        <v>-0.28841227000000003</v>
      </c>
      <c r="H74" s="24">
        <v>-0.133883</v>
      </c>
      <c r="I74" s="24">
        <v>-0.13281661</v>
      </c>
      <c r="J74" s="24">
        <v>-0.32916866</v>
      </c>
      <c r="K74" s="24">
        <v>-0.17558224</v>
      </c>
      <c r="L74" s="24">
        <v>-0.37982273</v>
      </c>
      <c r="M74" s="24">
        <v>-0.30114196999999998</v>
      </c>
      <c r="N74" s="24">
        <v>-0.23758389000000002</v>
      </c>
      <c r="O74" s="24">
        <v>-0.26250385000000004</v>
      </c>
      <c r="P74" s="24">
        <v>-0.10091744999999999</v>
      </c>
      <c r="Q74" s="24">
        <v>-4.1587886999999997E-2</v>
      </c>
      <c r="R74" s="24">
        <v>-0.17960197</v>
      </c>
      <c r="S74" s="24">
        <v>-0.19450320000000001</v>
      </c>
      <c r="T74" s="24">
        <v>-0.20361249999999997</v>
      </c>
      <c r="U74" s="24">
        <v>-0.23435222999999999</v>
      </c>
      <c r="V74" s="24">
        <v>-0.15415895000000002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43949</v>
      </c>
      <c r="B75" s="24">
        <v>5.8051350000000002E-2</v>
      </c>
      <c r="C75" s="24">
        <v>0.21658539000000002</v>
      </c>
      <c r="D75" s="24">
        <v>7.6708436000000005E-2</v>
      </c>
      <c r="E75" s="24">
        <v>0.10040533</v>
      </c>
      <c r="F75" s="24">
        <v>5.8351635999999998E-2</v>
      </c>
      <c r="G75" s="24">
        <v>0.11515974999999999</v>
      </c>
      <c r="H75" s="24">
        <v>5.6663631999999999E-2</v>
      </c>
      <c r="I75" s="24">
        <v>0.11710321</v>
      </c>
      <c r="J75" s="24">
        <v>2.4713516000000001E-2</v>
      </c>
      <c r="K75" s="24">
        <v>0.13109683999999999</v>
      </c>
      <c r="L75" s="24">
        <v>3.2366513999999999E-2</v>
      </c>
      <c r="M75" s="24">
        <v>0.11261106</v>
      </c>
      <c r="N75" s="24">
        <v>8.8616130000000001E-2</v>
      </c>
      <c r="O75" s="24">
        <v>0.11836565</v>
      </c>
      <c r="P75" s="24">
        <v>7.9842449999999995E-2</v>
      </c>
      <c r="Q75" s="24">
        <v>3.0756115999999997E-2</v>
      </c>
      <c r="R75" s="24">
        <v>0.16632725000000001</v>
      </c>
      <c r="S75" s="24">
        <v>5.3543329999999993E-2</v>
      </c>
      <c r="T75" s="24">
        <v>6.990731E-2</v>
      </c>
      <c r="U75" s="24">
        <v>0.17680609</v>
      </c>
      <c r="V75" s="24">
        <v>0.10008739999999999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43979</v>
      </c>
      <c r="B76" s="24">
        <v>-1.3592541E-2</v>
      </c>
      <c r="C76" s="24">
        <v>-3.6888539999999997E-2</v>
      </c>
      <c r="D76" s="24">
        <v>9.4559555000000003E-2</v>
      </c>
      <c r="E76" s="24">
        <v>-4.9099922000000002E-3</v>
      </c>
      <c r="F76" s="24">
        <v>0.11164701</v>
      </c>
      <c r="G76" s="24">
        <v>9.7619900000000009E-2</v>
      </c>
      <c r="H76" s="24">
        <v>6.3492179999999995E-2</v>
      </c>
      <c r="I76" s="24">
        <v>2.0413876000000001E-2</v>
      </c>
      <c r="J76" s="24">
        <v>0.11604333</v>
      </c>
      <c r="K76" s="24">
        <v>2.6731729999999999E-2</v>
      </c>
      <c r="L76" s="24">
        <v>9.6498374999999997E-2</v>
      </c>
      <c r="M76" s="24">
        <v>8.3971980000000002E-2</v>
      </c>
      <c r="N76" s="24">
        <v>6.4150929999999995E-2</v>
      </c>
      <c r="O76" s="24">
        <v>1.0169506E-2</v>
      </c>
      <c r="P76" s="24">
        <v>-1.7904460000000001E-2</v>
      </c>
      <c r="Q76" s="24">
        <v>1.9275665000000001E-2</v>
      </c>
      <c r="R76" s="24">
        <v>4.6909569999999998E-2</v>
      </c>
      <c r="S76" s="24">
        <v>7.3741912999999992E-2</v>
      </c>
      <c r="T76" s="24">
        <v>-1.6197622000000002E-2</v>
      </c>
      <c r="U76" s="24">
        <v>0.11066235000000001</v>
      </c>
      <c r="V76" s="24">
        <v>3.9729833999999999E-2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44008</v>
      </c>
      <c r="B77" s="24">
        <v>9.3800179999999997E-2</v>
      </c>
      <c r="C77" s="24">
        <v>8.3601240000000007E-2</v>
      </c>
      <c r="D77" s="24">
        <v>8.5237979999999991E-2</v>
      </c>
      <c r="E77" s="24">
        <v>0.10856724</v>
      </c>
      <c r="F77" s="24">
        <v>4.28679E-2</v>
      </c>
      <c r="G77" s="24">
        <v>5.2988769999999998E-2</v>
      </c>
      <c r="H77" s="24">
        <v>2.7454972000000001E-2</v>
      </c>
      <c r="I77" s="24">
        <v>7.9210520000000006E-2</v>
      </c>
      <c r="J77" s="24">
        <v>-7.8426599999999996E-3</v>
      </c>
      <c r="K77" s="24">
        <v>8.4568615E-2</v>
      </c>
      <c r="L77" s="24">
        <v>5.9832690000000001E-2</v>
      </c>
      <c r="M77" s="24">
        <v>6.1825989999999997E-2</v>
      </c>
      <c r="N77" s="24">
        <v>-2.1276593E-2</v>
      </c>
      <c r="O77" s="24">
        <v>8.6072679999999999E-2</v>
      </c>
      <c r="P77" s="24">
        <v>0.11131835000000001</v>
      </c>
      <c r="Q77" s="24">
        <v>4.5293093000000006E-2</v>
      </c>
      <c r="R77" s="24">
        <v>-9.7479223999999993E-3</v>
      </c>
      <c r="S77" s="24">
        <v>8.0546260000000008E-2</v>
      </c>
      <c r="T77" s="24">
        <v>3.9859176000000003E-2</v>
      </c>
      <c r="U77" s="24">
        <v>-1.8909097E-2</v>
      </c>
      <c r="V77" s="24">
        <v>3.0906916E-2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44040</v>
      </c>
      <c r="B78" s="24">
        <v>0.1338278</v>
      </c>
      <c r="C78" s="24">
        <v>9.283197E-2</v>
      </c>
      <c r="D78" s="24">
        <v>4.5154213999999998E-2</v>
      </c>
      <c r="E78" s="24">
        <v>-2.2387980999999998E-2</v>
      </c>
      <c r="F78" s="24">
        <v>8.1081149999999991E-2</v>
      </c>
      <c r="G78" s="24">
        <v>8.1263299999999997E-2</v>
      </c>
      <c r="H78" s="24">
        <v>9.9037650000000005E-2</v>
      </c>
      <c r="I78" s="24">
        <v>0.1062125</v>
      </c>
      <c r="J78" s="24">
        <v>6.2420726000000003E-2</v>
      </c>
      <c r="K78" s="24">
        <v>5.5370570000000001E-2</v>
      </c>
      <c r="L78" s="24">
        <v>0.17340422</v>
      </c>
      <c r="M78" s="24">
        <v>0.12259888999999999</v>
      </c>
      <c r="N78" s="24">
        <v>6.4582230000000004E-2</v>
      </c>
      <c r="O78" s="24">
        <v>0.12082623999999999</v>
      </c>
      <c r="P78" s="24">
        <v>7.8823089999999998E-2</v>
      </c>
      <c r="Q78" s="24">
        <v>4.3177366000000002E-2</v>
      </c>
      <c r="R78" s="24">
        <v>6.4598319999999996E-3</v>
      </c>
      <c r="S78" s="24">
        <v>-2.075225E-2</v>
      </c>
      <c r="T78" s="24">
        <v>3.3780456E-2</v>
      </c>
      <c r="U78" s="24">
        <v>2.9651641999999999E-2</v>
      </c>
      <c r="V78" s="24">
        <v>1.5077233000000001E-2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44071</v>
      </c>
      <c r="B79" s="24">
        <v>9.0159300000000012E-2</v>
      </c>
      <c r="C79" s="24">
        <v>-6.5232989999999991E-2</v>
      </c>
      <c r="D79" s="24">
        <v>6.6385627000000003E-2</v>
      </c>
      <c r="E79" s="24">
        <v>1.7557263E-2</v>
      </c>
      <c r="F79" s="24">
        <v>2.6111125999999998E-2</v>
      </c>
      <c r="G79" s="24">
        <v>3.052187E-2</v>
      </c>
      <c r="H79" s="24">
        <v>-2.3713946E-2</v>
      </c>
      <c r="I79" s="24">
        <v>1.6304374E-2</v>
      </c>
      <c r="J79" s="24">
        <v>1.9683837999999999E-2</v>
      </c>
      <c r="K79" s="24">
        <v>7.3053239999999992E-2</v>
      </c>
      <c r="L79" s="24">
        <v>-6.6485349999999999E-2</v>
      </c>
      <c r="M79" s="24">
        <v>-2.3653805E-2</v>
      </c>
      <c r="N79" s="24">
        <v>1.0768413999999999E-2</v>
      </c>
      <c r="O79" s="24">
        <v>6.1732173000000001E-2</v>
      </c>
      <c r="P79" s="24">
        <v>9.1718439999999998E-2</v>
      </c>
      <c r="Q79" s="24">
        <v>4.7764179999999996E-2</v>
      </c>
      <c r="R79" s="24">
        <v>-1.1237680999999999E-2</v>
      </c>
      <c r="S79" s="24">
        <v>-9.4481230000000013E-2</v>
      </c>
      <c r="T79" s="24">
        <v>4.7573329999999997E-2</v>
      </c>
      <c r="U79" s="24">
        <v>6.1195016000000005E-2</v>
      </c>
      <c r="V79" s="24">
        <v>6.4240574999999994E-2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44102</v>
      </c>
      <c r="B80" s="24">
        <v>-5.1395774000000005E-2</v>
      </c>
      <c r="C80" s="24">
        <v>-8.5122639999999999E-2</v>
      </c>
      <c r="D80" s="24">
        <v>-0.14179838</v>
      </c>
      <c r="E80" s="24">
        <v>-6.0014725000000005E-3</v>
      </c>
      <c r="F80" s="24">
        <v>-0.10882515</v>
      </c>
      <c r="G80" s="24">
        <v>-6.7286609999999997E-2</v>
      </c>
      <c r="H80" s="24">
        <v>-2.4289966E-2</v>
      </c>
      <c r="I80" s="24">
        <v>-1.2700497999999999E-2</v>
      </c>
      <c r="J80" s="24">
        <v>-4.5042334000000003E-2</v>
      </c>
      <c r="K80" s="24">
        <v>-4.3323635999999999E-3</v>
      </c>
      <c r="L80" s="24">
        <v>-0.11103916</v>
      </c>
      <c r="M80" s="24">
        <v>-6.5206169999999994E-2</v>
      </c>
      <c r="N80" s="24">
        <v>-3.8740872999999995E-2</v>
      </c>
      <c r="O80" s="24">
        <v>-2.8926790000000001E-2</v>
      </c>
      <c r="P80" s="24">
        <v>-6.1618146999999998E-2</v>
      </c>
      <c r="Q80" s="24">
        <v>-5.6433678000000005E-4</v>
      </c>
      <c r="R80" s="24">
        <v>-4.9852314000000002E-2</v>
      </c>
      <c r="S80" s="24">
        <v>-5.6070209999999995E-2</v>
      </c>
      <c r="T80" s="24">
        <v>-9.1742873000000003E-3</v>
      </c>
      <c r="U80" s="24">
        <v>4.0706396000000002E-3</v>
      </c>
      <c r="V80" s="24">
        <v>3.6636353000000003E-2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44132</v>
      </c>
      <c r="B81" s="24">
        <v>3.1628132000000003E-2</v>
      </c>
      <c r="C81" s="24">
        <v>7.5440406999999999E-3</v>
      </c>
      <c r="D81" s="24">
        <v>5.1813483E-2</v>
      </c>
      <c r="E81" s="24">
        <v>6.5283060000000004E-2</v>
      </c>
      <c r="F81" s="24">
        <v>-0.13973266000000001</v>
      </c>
      <c r="G81" s="24">
        <v>4.2407513000000006E-3</v>
      </c>
      <c r="H81" s="24">
        <v>-1.953274E-2</v>
      </c>
      <c r="I81" s="24">
        <v>2.7307629999999999E-2</v>
      </c>
      <c r="J81" s="24">
        <v>5.0535917E-2</v>
      </c>
      <c r="K81" s="24">
        <v>2.6107192000000001E-2</v>
      </c>
      <c r="L81" s="24">
        <v>-1.0560751E-2</v>
      </c>
      <c r="M81" s="24">
        <v>1.6818284999999999E-2</v>
      </c>
      <c r="N81" s="24">
        <v>-8.5138560000000002E-2</v>
      </c>
      <c r="O81" s="24">
        <v>-8.9359279999999997E-4</v>
      </c>
      <c r="P81" s="24">
        <v>6.9802760000000005E-2</v>
      </c>
      <c r="Q81" s="24">
        <v>-3.9525628E-2</v>
      </c>
      <c r="R81" s="24">
        <v>-4.429984E-2</v>
      </c>
      <c r="S81" s="24">
        <v>-6.0433865000000003E-2</v>
      </c>
      <c r="T81" s="24">
        <v>-3.1925916999999998E-2</v>
      </c>
      <c r="U81" s="24">
        <v>-1.4864862000000001E-2</v>
      </c>
      <c r="V81" s="24">
        <v>-2.7936697E-2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44162</v>
      </c>
      <c r="B82" s="24">
        <v>7.9712151999999994E-2</v>
      </c>
      <c r="C82" s="24">
        <v>0.15723788999999999</v>
      </c>
      <c r="D82" s="24">
        <v>0.24137926000000001</v>
      </c>
      <c r="E82" s="24">
        <v>0.10308182</v>
      </c>
      <c r="F82" s="24">
        <v>0.26059329999999997</v>
      </c>
      <c r="G82" s="24">
        <v>0.14071417</v>
      </c>
      <c r="H82" s="24">
        <v>0.103515625</v>
      </c>
      <c r="I82" s="24">
        <v>0.10434972999999999</v>
      </c>
      <c r="J82" s="24">
        <v>0.20699715000000002</v>
      </c>
      <c r="K82" s="24">
        <v>0.17916107000000001</v>
      </c>
      <c r="L82" s="24">
        <v>0.25248431999999998</v>
      </c>
      <c r="M82" s="24">
        <v>0.16323208</v>
      </c>
      <c r="N82" s="24">
        <v>0.29350221999999998</v>
      </c>
      <c r="O82" s="24">
        <v>0.10256410000000001</v>
      </c>
      <c r="P82" s="24">
        <v>6.2927126999999999E-2</v>
      </c>
      <c r="Q82" s="24">
        <v>4.9382687000000001E-2</v>
      </c>
      <c r="R82" s="24">
        <v>0.19651471999999998</v>
      </c>
      <c r="S82" s="24">
        <v>0.26663006</v>
      </c>
      <c r="T82" s="24">
        <v>0.10254229000000001</v>
      </c>
      <c r="U82" s="24">
        <v>0.11591219999999999</v>
      </c>
      <c r="V82" s="24">
        <v>8.3795069999999999E-2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44193</v>
      </c>
      <c r="B83" s="24">
        <v>3.0203223000000001E-2</v>
      </c>
      <c r="C83" s="24">
        <v>8.3961599999999997E-2</v>
      </c>
      <c r="D83" s="24">
        <v>5.3629993999999993E-2</v>
      </c>
      <c r="E83" s="24">
        <v>4.5471190000000002E-2</v>
      </c>
      <c r="F83" s="24">
        <v>9.9247219999999997E-2</v>
      </c>
      <c r="G83" s="24">
        <v>3.5146951999999995E-2</v>
      </c>
      <c r="H83" s="24">
        <v>2.5132656E-2</v>
      </c>
      <c r="I83" s="24">
        <v>6.2549232999999996E-2</v>
      </c>
      <c r="J83" s="24">
        <v>3.5574675E-2</v>
      </c>
      <c r="K83" s="24">
        <v>7.3369026000000004E-2</v>
      </c>
      <c r="L83" s="24">
        <v>8.9940909999999985E-2</v>
      </c>
      <c r="M83" s="24">
        <v>6.2060833000000003E-2</v>
      </c>
      <c r="N83" s="24">
        <v>0.12899113000000001</v>
      </c>
      <c r="O83" s="24">
        <v>7.4977160000000001E-2</v>
      </c>
      <c r="P83" s="24">
        <v>-5.3802785999999998E-2</v>
      </c>
      <c r="Q83" s="24">
        <v>4.3697356999999999E-2</v>
      </c>
      <c r="R83" s="24">
        <v>1.6810536000000001E-2</v>
      </c>
      <c r="S83" s="24">
        <v>0.12258720000000001</v>
      </c>
      <c r="T83" s="24">
        <v>2.9512285999999999E-2</v>
      </c>
      <c r="U83" s="24">
        <v>5.5385590000000005E-2</v>
      </c>
      <c r="V83" s="24">
        <v>4.9753190000000006E-3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44224</v>
      </c>
      <c r="B84" s="24">
        <v>7.6644062999999998E-2</v>
      </c>
      <c r="C84" s="24">
        <v>1.7333388000000002E-2</v>
      </c>
      <c r="D84" s="24">
        <v>-1.9814491E-2</v>
      </c>
      <c r="E84" s="24">
        <v>-4.9407480000000004E-2</v>
      </c>
      <c r="F84" s="24">
        <v>-1.7930329000000002E-2</v>
      </c>
      <c r="G84" s="24">
        <v>2.8951167999999999E-3</v>
      </c>
      <c r="H84" s="24">
        <v>-5.2486123999999995E-2</v>
      </c>
      <c r="I84" s="24">
        <v>8.9469670000000001E-2</v>
      </c>
      <c r="J84" s="24">
        <v>-9.674251E-3</v>
      </c>
      <c r="K84" s="24">
        <v>0.11093688</v>
      </c>
      <c r="L84" s="24">
        <v>-3.5859822999999999E-2</v>
      </c>
      <c r="M84" s="24">
        <v>2.7434826000000002E-2</v>
      </c>
      <c r="N84" s="24">
        <v>-9.1645420000000005E-2</v>
      </c>
      <c r="O84" s="24">
        <v>1.7623304999999999E-2</v>
      </c>
      <c r="P84" s="24">
        <v>0.15116274000000002</v>
      </c>
      <c r="Q84" s="24">
        <v>1.3419270000000001E-2</v>
      </c>
      <c r="R84" s="24">
        <v>3.4406185000000001E-3</v>
      </c>
      <c r="S84" s="24">
        <v>5.8960319999999997E-2</v>
      </c>
      <c r="T84" s="24">
        <v>0.10707331</v>
      </c>
      <c r="U84" s="24">
        <v>-1.5789509E-2</v>
      </c>
      <c r="V84" s="24">
        <v>5.1020383999999998E-3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44253</v>
      </c>
      <c r="B85" s="24">
        <v>-1.8639087999999998E-2</v>
      </c>
      <c r="C85" s="24">
        <v>2.9161215000000001E-2</v>
      </c>
      <c r="D85" s="24">
        <v>-1.7204285E-2</v>
      </c>
      <c r="E85" s="24">
        <v>-2.2344529999999998E-2</v>
      </c>
      <c r="F85" s="24">
        <v>-2.6082397E-2</v>
      </c>
      <c r="G85" s="24">
        <v>7.0150137000000001E-2</v>
      </c>
      <c r="H85" s="24">
        <v>-8.7463260000000004E-3</v>
      </c>
      <c r="I85" s="24">
        <v>2.3463487999999998E-2</v>
      </c>
      <c r="J85" s="24">
        <v>-3.1212806999999999E-2</v>
      </c>
      <c r="K85" s="24">
        <v>-4.5153559999999995E-2</v>
      </c>
      <c r="L85" s="24">
        <v>-0.10115528</v>
      </c>
      <c r="M85" s="24">
        <v>2.9150010000000001E-2</v>
      </c>
      <c r="N85" s="24">
        <v>5.3813576999999994E-2</v>
      </c>
      <c r="O85" s="24">
        <v>1.5091538E-2</v>
      </c>
      <c r="P85" s="24">
        <v>-2.2334455999999999E-2</v>
      </c>
      <c r="Q85" s="24">
        <v>-4.7669469999999999E-2</v>
      </c>
      <c r="R85" s="24">
        <v>2.031386E-2</v>
      </c>
      <c r="S85" s="24">
        <v>-2.1245420000000001E-2</v>
      </c>
      <c r="T85" s="24">
        <v>-2.4371624000000001E-2</v>
      </c>
      <c r="U85" s="24">
        <v>4.5751689999999998E-2</v>
      </c>
      <c r="V85" s="24">
        <v>1.9670010000000002E-2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44281</v>
      </c>
      <c r="B86" s="24">
        <v>-5.4919960000000004E-2</v>
      </c>
      <c r="C86" s="24">
        <v>6.9404599999999997E-2</v>
      </c>
      <c r="D86" s="24">
        <v>7.8774689999999998E-3</v>
      </c>
      <c r="E86" s="24">
        <v>-8.9433789999999996E-3</v>
      </c>
      <c r="F86" s="24">
        <v>-2.4102867E-2</v>
      </c>
      <c r="G86" s="24">
        <v>-7.3104915999999992E-2</v>
      </c>
      <c r="H86" s="24">
        <v>2.2058724999999998E-2</v>
      </c>
      <c r="I86" s="24">
        <v>1.5055655999999999E-2</v>
      </c>
      <c r="J86" s="24">
        <v>8.2882399999999995E-2</v>
      </c>
      <c r="K86" s="24">
        <v>1.3299942E-2</v>
      </c>
      <c r="L86" s="24">
        <v>1.5987515000000001E-2</v>
      </c>
      <c r="M86" s="24">
        <v>6.5297364999999996E-2</v>
      </c>
      <c r="N86" s="24">
        <v>6.8757533999999995E-2</v>
      </c>
      <c r="O86" s="24">
        <v>3.6314963999999998E-2</v>
      </c>
      <c r="P86" s="24">
        <v>-6.6123304000000008E-2</v>
      </c>
      <c r="Q86" s="24">
        <v>4.2269230000000005E-2</v>
      </c>
      <c r="R86" s="24">
        <v>5.8198214000000005E-2</v>
      </c>
      <c r="S86" s="24">
        <v>-0.13922155</v>
      </c>
      <c r="T86" s="24">
        <v>3.3567429000000003E-2</v>
      </c>
      <c r="U86" s="24">
        <v>1.3636351E-2</v>
      </c>
      <c r="V86" s="24">
        <v>7.1250796000000005E-2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44314</v>
      </c>
      <c r="B87" s="24">
        <v>3.1719207999999999E-2</v>
      </c>
      <c r="C87" s="24">
        <v>-1.7564774000000002E-2</v>
      </c>
      <c r="D87" s="24">
        <v>-5.6013939999999998E-2</v>
      </c>
      <c r="E87" s="24">
        <v>-2.4398385999999998E-2</v>
      </c>
      <c r="F87" s="24">
        <v>9.3304159999999997E-2</v>
      </c>
      <c r="G87" s="24">
        <v>-7.5960454999999996E-2</v>
      </c>
      <c r="H87" s="24">
        <v>7.9137086999999991E-3</v>
      </c>
      <c r="I87" s="24">
        <v>9.7084050000000005E-2</v>
      </c>
      <c r="J87" s="24">
        <v>5.5416822000000004E-2</v>
      </c>
      <c r="K87" s="24">
        <v>4.2068599999999998E-2</v>
      </c>
      <c r="L87" s="24">
        <v>0.13020682</v>
      </c>
      <c r="M87" s="24">
        <v>4.5869710000000001E-2</v>
      </c>
      <c r="N87" s="24">
        <v>7.5244546000000009E-2</v>
      </c>
      <c r="O87" s="24">
        <v>-2.2342443E-2</v>
      </c>
      <c r="P87" s="24">
        <v>2.9379249E-2</v>
      </c>
      <c r="Q87" s="24">
        <v>5.6563496999999997E-2</v>
      </c>
      <c r="R87" s="24">
        <v>4.1480064000000002E-3</v>
      </c>
      <c r="S87" s="24">
        <v>1.6086936E-2</v>
      </c>
      <c r="T87" s="24">
        <v>3.1722068999999999E-2</v>
      </c>
      <c r="U87" s="24">
        <v>6.5582989999999994E-2</v>
      </c>
      <c r="V87" s="24">
        <v>0.12082480999999999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44344</v>
      </c>
      <c r="B88" s="24">
        <v>6.2661290000000008E-2</v>
      </c>
      <c r="C88" s="24">
        <v>-0.10878790000000001</v>
      </c>
      <c r="D88" s="24">
        <v>-1.7479241E-2</v>
      </c>
      <c r="E88" s="24">
        <v>5.4813265999999999E-2</v>
      </c>
      <c r="F88" s="24">
        <v>0.13152611</v>
      </c>
      <c r="G88" s="24">
        <v>3.6535381999999998E-2</v>
      </c>
      <c r="H88" s="24">
        <v>-2.2127092000000001E-2</v>
      </c>
      <c r="I88" s="24">
        <v>-4.1941879999999994E-2</v>
      </c>
      <c r="J88" s="24">
        <v>3.5291553000000003E-2</v>
      </c>
      <c r="K88" s="24">
        <v>-9.258269999999999E-3</v>
      </c>
      <c r="L88" s="24">
        <v>6.2244060000000004E-2</v>
      </c>
      <c r="M88" s="24">
        <v>3.0273675999999999E-2</v>
      </c>
      <c r="N88" s="24">
        <v>-9.7970959999999999E-3</v>
      </c>
      <c r="O88" s="24">
        <v>6.5191269999999996E-2</v>
      </c>
      <c r="P88" s="24">
        <v>-2.2689282999999998E-2</v>
      </c>
      <c r="Q88" s="24">
        <v>-2.2504984999999998E-2</v>
      </c>
      <c r="R88" s="24">
        <v>-5.3317547E-3</v>
      </c>
      <c r="S88" s="24">
        <v>-1.8827558000000001E-2</v>
      </c>
      <c r="T88" s="24">
        <v>8.7847709999999996E-2</v>
      </c>
      <c r="U88" s="24">
        <v>3.5244583999999995E-2</v>
      </c>
      <c r="V88" s="24">
        <v>-1.2956261999999999E-3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44375</v>
      </c>
      <c r="B89" s="24">
        <v>-1.6281544999999998E-2</v>
      </c>
      <c r="C89" s="24">
        <v>-1.3090550999999999E-2</v>
      </c>
      <c r="D89" s="24">
        <v>-4.924589E-2</v>
      </c>
      <c r="E89" s="24">
        <v>2.2168516999999999E-2</v>
      </c>
      <c r="F89" s="24">
        <v>-5.3036209999999997E-3</v>
      </c>
      <c r="G89" s="24">
        <v>-0.10248507</v>
      </c>
      <c r="H89" s="24">
        <v>-3.061813E-2</v>
      </c>
      <c r="I89" s="24">
        <v>2.6940346E-2</v>
      </c>
      <c r="J89" s="24">
        <v>1.1187434000000001E-2</v>
      </c>
      <c r="K89" s="24">
        <v>1.5321135999999999E-2</v>
      </c>
      <c r="L89" s="24">
        <v>7.4283004E-2</v>
      </c>
      <c r="M89" s="24">
        <v>-7.8996239999999995E-2</v>
      </c>
      <c r="N89" s="24">
        <v>6.7137480000000003E-3</v>
      </c>
      <c r="O89" s="24">
        <v>8.1562995999999999E-3</v>
      </c>
      <c r="P89" s="24">
        <v>2.2619843000000001E-2</v>
      </c>
      <c r="Q89" s="24">
        <v>-8.0580115000000001E-3</v>
      </c>
      <c r="R89" s="24">
        <v>5.9735775000000005E-3</v>
      </c>
      <c r="S89" s="24">
        <v>-4.4806480000000003E-2</v>
      </c>
      <c r="T89" s="24">
        <v>-1.2464225000000001E-2</v>
      </c>
      <c r="U89" s="24">
        <v>4.6747922999999997E-2</v>
      </c>
      <c r="V89" s="24">
        <v>3.3001423000000002E-2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44405</v>
      </c>
      <c r="B90" s="24">
        <v>-5.1945150000000002E-2</v>
      </c>
      <c r="C90" s="24">
        <v>-6.0616730000000001E-2</v>
      </c>
      <c r="D90" s="24">
        <v>-5.450964E-3</v>
      </c>
      <c r="E90" s="24">
        <v>-9.6289215000000011E-2</v>
      </c>
      <c r="F90" s="24">
        <v>-3.7567080000000003E-2</v>
      </c>
      <c r="G90" s="24">
        <v>-1.6729294999999998E-2</v>
      </c>
      <c r="H90" s="24">
        <v>-3.6116540000000003E-2</v>
      </c>
      <c r="I90" s="24">
        <v>-1.6239882000000001E-2</v>
      </c>
      <c r="J90" s="24">
        <v>2.154553E-2</v>
      </c>
      <c r="K90" s="24">
        <v>-3.7243186999999997E-2</v>
      </c>
      <c r="L90" s="24">
        <v>-3.7891625999999998E-2</v>
      </c>
      <c r="M90" s="24">
        <v>-1.7956613999999999E-2</v>
      </c>
      <c r="N90" s="24">
        <v>-4.0716049999999997E-2</v>
      </c>
      <c r="O90" s="24">
        <v>-4.0358899999999994E-3</v>
      </c>
      <c r="P90" s="24">
        <v>-0.1380673</v>
      </c>
      <c r="Q90" s="24">
        <v>-3.4611819999999997E-3</v>
      </c>
      <c r="R90" s="24">
        <v>-3.3711850000000002E-2</v>
      </c>
      <c r="S90" s="24">
        <v>3.2910109999999999E-3</v>
      </c>
      <c r="T90" s="24">
        <v>-2.6168823000000002E-3</v>
      </c>
      <c r="U90" s="24">
        <v>-6.2135935000000003E-2</v>
      </c>
      <c r="V90" s="24">
        <v>2.2819042E-3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44435</v>
      </c>
      <c r="B91" s="24">
        <v>4.7438144999999996E-3</v>
      </c>
      <c r="C91" s="24">
        <v>4.5132399999999996E-2</v>
      </c>
      <c r="D91" s="24">
        <v>4.0856956999999999E-2</v>
      </c>
      <c r="E91" s="24">
        <v>7.1504473999999998E-2</v>
      </c>
      <c r="F91" s="24">
        <v>3.8568735E-2</v>
      </c>
      <c r="G91" s="24">
        <v>-7.8125E-2</v>
      </c>
      <c r="H91" s="24">
        <v>6.3255430000000001E-2</v>
      </c>
      <c r="I91" s="24">
        <v>1.4920592E-2</v>
      </c>
      <c r="J91" s="24">
        <v>1.3384700000000001E-2</v>
      </c>
      <c r="K91" s="24">
        <v>-4.7354402999999996E-2</v>
      </c>
      <c r="L91" s="24">
        <v>-6.6397430000000007E-2</v>
      </c>
      <c r="M91" s="24">
        <v>1.4711976E-2</v>
      </c>
      <c r="N91" s="24">
        <v>5.0493956000000007E-2</v>
      </c>
      <c r="O91" s="24">
        <v>7.0914030000000003E-2</v>
      </c>
      <c r="P91" s="24">
        <v>-4.1678246999999995E-2</v>
      </c>
      <c r="Q91" s="24">
        <v>5.4768920000000006E-2</v>
      </c>
      <c r="R91" s="24">
        <v>4.7744154999999996E-2</v>
      </c>
      <c r="S91" s="24">
        <v>0.1129334</v>
      </c>
      <c r="T91" s="24">
        <v>4.4908047E-2</v>
      </c>
      <c r="U91" s="24">
        <v>2.2774339000000001E-2</v>
      </c>
      <c r="V91" s="24">
        <v>3.4151316000000001E-2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44467</v>
      </c>
      <c r="B92" s="24">
        <v>-5.6657789999999993E-3</v>
      </c>
      <c r="C92" s="24">
        <v>-6.8522509999999995E-2</v>
      </c>
      <c r="D92" s="24">
        <v>3.8295984000000002E-3</v>
      </c>
      <c r="E92" s="24">
        <v>-2.7750254000000002E-2</v>
      </c>
      <c r="F92" s="24">
        <v>-3.3109605E-2</v>
      </c>
      <c r="G92" s="24">
        <v>3.7665366999999998E-3</v>
      </c>
      <c r="H92" s="24">
        <v>-3.3345937999999999E-2</v>
      </c>
      <c r="I92" s="24">
        <v>-1.8141984999999999E-2</v>
      </c>
      <c r="J92" s="24">
        <v>-2.8216898000000001E-2</v>
      </c>
      <c r="K92" s="24">
        <v>-5.4842415000000005E-2</v>
      </c>
      <c r="L92" s="24">
        <v>-0.13115190999999998</v>
      </c>
      <c r="M92" s="24">
        <v>-4.2667746999999999E-2</v>
      </c>
      <c r="N92" s="24">
        <v>-5.9909400000000002E-2</v>
      </c>
      <c r="O92" s="24">
        <v>3.0271172999999998E-2</v>
      </c>
      <c r="P92" s="24">
        <v>-2.3340105999999999E-2</v>
      </c>
      <c r="Q92" s="24">
        <v>1.7730474E-2</v>
      </c>
      <c r="R92" s="24">
        <v>3.5873652E-3</v>
      </c>
      <c r="S92" s="24">
        <v>-0.11410522000000001</v>
      </c>
      <c r="T92" s="24">
        <v>-3.3837556999999997E-4</v>
      </c>
      <c r="U92" s="24">
        <v>-2.8340041999999999E-2</v>
      </c>
      <c r="V92" s="24">
        <v>1.8835664000000002E-2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44497</v>
      </c>
      <c r="B93" s="24">
        <v>2.6115894000000001E-2</v>
      </c>
      <c r="C93" s="24">
        <v>-4.9425306000000002E-2</v>
      </c>
      <c r="D93" s="24">
        <v>0.1382929</v>
      </c>
      <c r="E93" s="24">
        <v>8.5966699999999993E-2</v>
      </c>
      <c r="F93" s="24">
        <v>8.0518249999999986E-2</v>
      </c>
      <c r="G93" s="24">
        <v>0.13358343</v>
      </c>
      <c r="H93" s="24">
        <v>3.1360269000000003E-2</v>
      </c>
      <c r="I93" s="24">
        <v>1.4972925E-2</v>
      </c>
      <c r="J93" s="24">
        <v>4.7364234999999998E-3</v>
      </c>
      <c r="K93" s="24">
        <v>1.1110306E-3</v>
      </c>
      <c r="L93" s="24">
        <v>-6.3492117000000001E-2</v>
      </c>
      <c r="M93" s="24">
        <v>3.7645935999999998E-2</v>
      </c>
      <c r="N93" s="24">
        <v>6.5209390000000006E-2</v>
      </c>
      <c r="O93" s="24">
        <v>2.6525260000000001E-3</v>
      </c>
      <c r="P93" s="24">
        <v>4.4975519999999998E-2</v>
      </c>
      <c r="Q93" s="24">
        <v>4.1314125E-2</v>
      </c>
      <c r="R93" s="24">
        <v>3.9889812E-3</v>
      </c>
      <c r="S93" s="24">
        <v>2.3288964999999998E-2</v>
      </c>
      <c r="T93" s="24">
        <v>5.8901310000000003E-4</v>
      </c>
      <c r="U93" s="24">
        <v>5.4166554999999998E-2</v>
      </c>
      <c r="V93" s="24">
        <v>4.4177649999999999E-2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44526</v>
      </c>
      <c r="B94" s="24">
        <v>-2.3137927000000001E-3</v>
      </c>
      <c r="C94" s="24">
        <v>7.0132970000000003E-2</v>
      </c>
      <c r="D94" s="24">
        <v>-3.8123249999999997E-2</v>
      </c>
      <c r="E94" s="24">
        <v>2.5031567000000001E-3</v>
      </c>
      <c r="F94" s="24">
        <v>-0.15289079999999999</v>
      </c>
      <c r="G94" s="24">
        <v>-7.5769605999999989E-2</v>
      </c>
      <c r="H94" s="24">
        <v>-7.031548E-2</v>
      </c>
      <c r="I94" s="24">
        <v>-7.8475475000000007E-4</v>
      </c>
      <c r="J94" s="24">
        <v>-9.3461809999999992E-2</v>
      </c>
      <c r="K94" s="24">
        <v>-6.5729380000000004E-2</v>
      </c>
      <c r="L94" s="24">
        <v>-2.3595929999999998E-2</v>
      </c>
      <c r="M94" s="24">
        <v>-0.11530441</v>
      </c>
      <c r="N94" s="24">
        <v>-0.11234778000000001</v>
      </c>
      <c r="O94" s="24">
        <v>-4.0089550000000002E-2</v>
      </c>
      <c r="P94" s="24">
        <v>-6.2784076000000008E-2</v>
      </c>
      <c r="Q94" s="24">
        <v>-3.3460854999999998E-2</v>
      </c>
      <c r="R94" s="24">
        <v>-2.0783246000000002E-2</v>
      </c>
      <c r="S94" s="24">
        <v>-9.4287100000000013E-2</v>
      </c>
      <c r="T94" s="24">
        <v>0.10970521</v>
      </c>
      <c r="U94" s="24">
        <v>2.1739125000000002E-2</v>
      </c>
      <c r="V94" s="24">
        <v>-7.9328594000000002E-2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44558</v>
      </c>
      <c r="B95" s="24">
        <v>2.0913124000000002E-2</v>
      </c>
      <c r="C95" s="24">
        <v>-0.10981780000000001</v>
      </c>
      <c r="D95" s="24">
        <v>1.8470287000000002E-2</v>
      </c>
      <c r="E95" s="24">
        <v>1.1821985E-2</v>
      </c>
      <c r="F95" s="24">
        <v>6.7463517000000001E-2</v>
      </c>
      <c r="G95" s="24">
        <v>7.686817600000001E-2</v>
      </c>
      <c r="H95" s="24">
        <v>4.8493385E-2</v>
      </c>
      <c r="I95" s="24">
        <v>7.7236055999999997E-2</v>
      </c>
      <c r="J95" s="24">
        <v>0.15426338000000001</v>
      </c>
      <c r="K95" s="24">
        <v>6.2635899999999994E-2</v>
      </c>
      <c r="L95" s="24">
        <v>1.7046094000000001E-2</v>
      </c>
      <c r="M95" s="24">
        <v>9.9381559999999994E-2</v>
      </c>
      <c r="N95" s="24">
        <v>5.1332234999999997E-2</v>
      </c>
      <c r="O95" s="24">
        <v>2.6395082E-2</v>
      </c>
      <c r="P95" s="24">
        <v>-5.5181083999999998E-2</v>
      </c>
      <c r="Q95" s="24">
        <v>1.5292525E-2</v>
      </c>
      <c r="R95" s="24">
        <v>4.0032983000000001E-2</v>
      </c>
      <c r="S95" s="24">
        <v>6.5763592999999995E-2</v>
      </c>
      <c r="T95" s="24">
        <v>1.6274452E-3</v>
      </c>
      <c r="U95" s="24">
        <v>2.2986053999999999E-2</v>
      </c>
      <c r="V95" s="24">
        <v>3.6844492E-2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44589</v>
      </c>
      <c r="B96" s="24">
        <v>-8.7689160000000002E-2</v>
      </c>
      <c r="C96" s="24">
        <v>0.12227524000000001</v>
      </c>
      <c r="D96" s="24">
        <v>-8.612871E-4</v>
      </c>
      <c r="E96" s="24">
        <v>-1.8885434E-2</v>
      </c>
      <c r="F96" s="24">
        <v>-3.1354666000000003E-2</v>
      </c>
      <c r="G96" s="24">
        <v>0.10827374000000001</v>
      </c>
      <c r="H96" s="24">
        <v>-1.7317771999999999E-2</v>
      </c>
      <c r="I96" s="24">
        <v>-5.9925079999999999E-2</v>
      </c>
      <c r="J96" s="24">
        <v>-5.9197426000000004E-2</v>
      </c>
      <c r="K96" s="24">
        <v>-0.10417461</v>
      </c>
      <c r="L96" s="24">
        <v>0.12170828</v>
      </c>
      <c r="M96" s="24">
        <v>4.5267463000000001E-2</v>
      </c>
      <c r="N96" s="24">
        <v>6.6032767000000006E-2</v>
      </c>
      <c r="O96" s="24">
        <v>-1.4740824999999999E-2</v>
      </c>
      <c r="P96" s="24">
        <v>-3.3451855000000003E-2</v>
      </c>
      <c r="Q96" s="24">
        <v>7.0859790000000006E-2</v>
      </c>
      <c r="R96" s="24">
        <v>-8.3588359999999997E-3</v>
      </c>
      <c r="S96" s="24">
        <v>-4.7849180000000005E-2</v>
      </c>
      <c r="T96" s="24">
        <v>3.9975285999999999E-2</v>
      </c>
      <c r="U96" s="24">
        <v>-6.8883539999999993E-2</v>
      </c>
      <c r="V96" s="24">
        <v>8.4848994999999997E-2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44620</v>
      </c>
      <c r="B97" s="24">
        <v>3.002894E-2</v>
      </c>
      <c r="C97" s="24">
        <v>1.3239860000000001E-2</v>
      </c>
      <c r="D97" s="24">
        <v>4.8706889999999996E-2</v>
      </c>
      <c r="E97" s="24">
        <v>3.9760232E-2</v>
      </c>
      <c r="F97" s="24">
        <v>-0.11489993</v>
      </c>
      <c r="G97" s="24">
        <v>7.0353390000000002E-2</v>
      </c>
      <c r="H97" s="24">
        <v>6.2704919999999997E-2</v>
      </c>
      <c r="I97" s="24">
        <v>1.8645406E-2</v>
      </c>
      <c r="J97" s="24">
        <v>6.2922240000000004E-2</v>
      </c>
      <c r="K97" s="24">
        <v>2.5637507E-2</v>
      </c>
      <c r="L97" s="24">
        <v>5.5858730000000002E-2</v>
      </c>
      <c r="M97" s="24">
        <v>9.1172810000000007E-2</v>
      </c>
      <c r="N97" s="24">
        <v>-3.2154321999999999E-2</v>
      </c>
      <c r="O97" s="24">
        <v>-2.3219466000000001E-2</v>
      </c>
      <c r="P97" s="24">
        <v>-2.0063520000000001E-2</v>
      </c>
      <c r="Q97" s="24">
        <v>4.7877549999999998E-2</v>
      </c>
      <c r="R97" s="24">
        <v>2.7855873E-2</v>
      </c>
      <c r="S97" s="24">
        <v>-4.9746275000000006E-2</v>
      </c>
      <c r="T97" s="24">
        <v>4.3674945999999999E-2</v>
      </c>
      <c r="U97" s="24">
        <v>-4.5918225999999999E-3</v>
      </c>
      <c r="V97" s="24">
        <v>4.181576E-2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44648</v>
      </c>
      <c r="B98" s="24">
        <v>-0.10978287999999999</v>
      </c>
      <c r="C98" s="24">
        <v>0.12336659</v>
      </c>
      <c r="D98" s="24">
        <v>2.4249911000000002E-2</v>
      </c>
      <c r="E98" s="24">
        <v>-6.4946947000000005E-2</v>
      </c>
      <c r="F98" s="24">
        <v>5.1367999999999997E-2</v>
      </c>
      <c r="G98" s="24">
        <v>7.0321439999999999E-2</v>
      </c>
      <c r="H98" s="24">
        <v>-6.5560936999999996E-3</v>
      </c>
      <c r="I98" s="24">
        <v>-3.9737105000000002E-2</v>
      </c>
      <c r="J98" s="24">
        <v>6.5752864000000008E-2</v>
      </c>
      <c r="K98" s="24">
        <v>-2.1129787000000001E-2</v>
      </c>
      <c r="L98" s="24">
        <v>0.13712382000000001</v>
      </c>
      <c r="M98" s="24">
        <v>4.5385479999999999E-2</v>
      </c>
      <c r="N98" s="24">
        <v>-2.8792917999999997E-2</v>
      </c>
      <c r="O98" s="24">
        <v>1.9428491999999999E-2</v>
      </c>
      <c r="P98" s="24">
        <v>-8.3603499999999997E-2</v>
      </c>
      <c r="Q98" s="24">
        <v>5.7901619999999994E-2</v>
      </c>
      <c r="R98" s="24">
        <v>2.7059316999999998E-3</v>
      </c>
      <c r="S98" s="24">
        <v>6.784188699999999E-2</v>
      </c>
      <c r="T98" s="24">
        <v>7.2405814999999998E-2</v>
      </c>
      <c r="U98" s="24">
        <v>-3.0240893000000001E-2</v>
      </c>
      <c r="V98" s="24">
        <v>2.4898052E-2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44679</v>
      </c>
      <c r="B99" s="24">
        <v>-0.10660463000000001</v>
      </c>
      <c r="C99" s="24">
        <v>-0.12863499</v>
      </c>
      <c r="D99" s="24">
        <v>1.4446258999999999E-2</v>
      </c>
      <c r="E99" s="24">
        <v>-4.3167829999999997E-2</v>
      </c>
      <c r="F99" s="24">
        <v>-0.135953245</v>
      </c>
      <c r="G99" s="24">
        <v>-0.14641999999999999</v>
      </c>
      <c r="H99" s="24">
        <v>-4.1925487999999997E-2</v>
      </c>
      <c r="I99" s="24">
        <v>-7.8038454000000007E-2</v>
      </c>
      <c r="J99" s="24">
        <v>-5.8527526999999996E-2</v>
      </c>
      <c r="K99" s="24">
        <v>-6.3910839999999997E-2</v>
      </c>
      <c r="L99" s="24">
        <v>-0.10588241</v>
      </c>
      <c r="M99" s="24">
        <v>-0.13169843000000001</v>
      </c>
      <c r="N99" s="24">
        <v>3.2687186999999999E-2</v>
      </c>
      <c r="O99" s="24">
        <v>-6.7263840000000006E-4</v>
      </c>
      <c r="P99" s="24">
        <v>-9.4209609999999999E-2</v>
      </c>
      <c r="Q99" s="24">
        <v>-2.0576120000000003E-2</v>
      </c>
      <c r="R99" s="24">
        <v>-1.3197303000000001E-2</v>
      </c>
      <c r="S99" s="24">
        <v>0.12556278000000001</v>
      </c>
      <c r="T99" s="24">
        <v>5.3167342999999999E-4</v>
      </c>
      <c r="U99" s="24">
        <v>-0.10676532999999999</v>
      </c>
      <c r="V99" s="24">
        <v>6.6806196999999998E-2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44708</v>
      </c>
      <c r="B100" s="24">
        <v>3.2822132000000004E-2</v>
      </c>
      <c r="C100" s="24">
        <v>0.20533966000000001</v>
      </c>
      <c r="D100" s="24">
        <v>-2.8085469999999998E-2</v>
      </c>
      <c r="E100" s="24">
        <v>1.6961098E-3</v>
      </c>
      <c r="F100" s="24">
        <v>1.0448694000000001E-2</v>
      </c>
      <c r="G100" s="24">
        <v>-1.8535972000000001E-2</v>
      </c>
      <c r="H100" s="24">
        <v>-2.4311185000000003E-2</v>
      </c>
      <c r="I100" s="24">
        <v>-9.7190139999999998E-3</v>
      </c>
      <c r="J100" s="24">
        <v>5.2464842999999997E-2</v>
      </c>
      <c r="K100" s="24">
        <v>1.8839478E-2</v>
      </c>
      <c r="L100" s="24">
        <v>6.8181870000000006E-2</v>
      </c>
      <c r="M100" s="24">
        <v>1.8827915000000001E-3</v>
      </c>
      <c r="N100" s="24">
        <v>-2.0610928999999997E-2</v>
      </c>
      <c r="O100" s="24">
        <v>-7.2021539999999995E-2</v>
      </c>
      <c r="P100" s="24">
        <v>3.2065749999999997E-2</v>
      </c>
      <c r="Q100" s="24">
        <v>-3.6554574999999999E-2</v>
      </c>
      <c r="R100" s="24">
        <v>-1.7205954000000002E-2</v>
      </c>
      <c r="S100" s="24">
        <v>-8.3111169999999998E-2</v>
      </c>
      <c r="T100" s="24">
        <v>-9.9362320000000004E-2</v>
      </c>
      <c r="U100" s="24">
        <v>-5.9171620000000001E-2</v>
      </c>
      <c r="V100" s="24">
        <v>-9.5406289999999991E-2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44740</v>
      </c>
      <c r="B101" s="24">
        <v>0.11792051000000001</v>
      </c>
      <c r="C101" s="24">
        <v>-0.17027832000000001</v>
      </c>
      <c r="D101" s="24">
        <v>-6.2252463999999993E-2</v>
      </c>
      <c r="E101" s="24">
        <v>-0.11602211000000001</v>
      </c>
      <c r="F101" s="24">
        <v>-9.7702500000000012E-2</v>
      </c>
      <c r="G101" s="24">
        <v>-0.11445207</v>
      </c>
      <c r="H101" s="24">
        <v>-6.9393516000000002E-2</v>
      </c>
      <c r="I101" s="24">
        <v>-7.6017139999999997E-2</v>
      </c>
      <c r="J101" s="24">
        <v>-0.10021395</v>
      </c>
      <c r="K101" s="24">
        <v>-0.12633133000000002</v>
      </c>
      <c r="L101" s="24">
        <v>-0.18876802000000001</v>
      </c>
      <c r="M101" s="24">
        <v>-7.7520312999999993E-2</v>
      </c>
      <c r="N101" s="24">
        <v>-0.11424279</v>
      </c>
      <c r="O101" s="24">
        <v>-5.3675056000000006E-2</v>
      </c>
      <c r="P101" s="24">
        <v>0.12124062000000001</v>
      </c>
      <c r="Q101" s="24">
        <v>-5.3865967000000001E-2</v>
      </c>
      <c r="R101" s="24">
        <v>-3.2079280000000002E-2</v>
      </c>
      <c r="S101" s="24">
        <v>-1.7979502999999997E-2</v>
      </c>
      <c r="T101" s="24">
        <v>-5.6968870000000005E-2</v>
      </c>
      <c r="U101" s="24">
        <v>-6.7924499999999999E-2</v>
      </c>
      <c r="V101" s="24">
        <v>-8.8814679999999993E-2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44770</v>
      </c>
      <c r="B102" s="24">
        <v>-4.7644433999999999E-2</v>
      </c>
      <c r="C102" s="24">
        <v>6.9007753999999991E-2</v>
      </c>
      <c r="D102" s="24">
        <v>1.7165541999999999E-2</v>
      </c>
      <c r="E102" s="24">
        <v>-6.5891739999999997E-3</v>
      </c>
      <c r="F102" s="24">
        <v>-5.3061190000000001E-2</v>
      </c>
      <c r="G102" s="24">
        <v>-4.4977546000000007E-2</v>
      </c>
      <c r="H102" s="24">
        <v>2.5045633000000001E-2</v>
      </c>
      <c r="I102" s="24">
        <v>-1.0042489000000002E-2</v>
      </c>
      <c r="J102" s="24">
        <v>-4.2454004E-3</v>
      </c>
      <c r="K102" s="24">
        <v>2.4720550000000001E-2</v>
      </c>
      <c r="L102" s="24">
        <v>4.2299389999999999E-2</v>
      </c>
      <c r="M102" s="24">
        <v>-7.8685283999999998E-3</v>
      </c>
      <c r="N102" s="24">
        <v>1.2760758000000001E-2</v>
      </c>
      <c r="O102" s="24">
        <v>7.4092984000000001E-2</v>
      </c>
      <c r="P102" s="24">
        <v>-8.3258869999999999E-2</v>
      </c>
      <c r="Q102" s="24">
        <v>5.436349E-2</v>
      </c>
      <c r="R102" s="24">
        <v>-6.1594844000000008E-3</v>
      </c>
      <c r="S102" s="24">
        <v>-4.0609180000000002E-2</v>
      </c>
      <c r="T102" s="24">
        <v>4.4145823000000001E-2</v>
      </c>
      <c r="U102" s="24">
        <v>-1.3495088E-3</v>
      </c>
      <c r="V102" s="24">
        <v>4.7504783000000002E-2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44799</v>
      </c>
      <c r="B103" s="24">
        <v>-4.2761269999999997E-2</v>
      </c>
      <c r="C103" s="24">
        <v>6.5317034999999996E-2</v>
      </c>
      <c r="D103" s="24">
        <v>1.9472003000000002E-2</v>
      </c>
      <c r="E103" s="24">
        <v>5.1892279999999999E-2</v>
      </c>
      <c r="F103" s="24">
        <v>-7.6149464E-2</v>
      </c>
      <c r="G103" s="24">
        <v>3.5714269E-2</v>
      </c>
      <c r="H103" s="24">
        <v>-8.4407330000000006E-3</v>
      </c>
      <c r="I103" s="24">
        <v>-8.1934929999999996E-3</v>
      </c>
      <c r="J103" s="24">
        <v>-7.8874229999999993E-3</v>
      </c>
      <c r="K103" s="24">
        <v>-4.3456735999999996E-2</v>
      </c>
      <c r="L103" s="24">
        <v>0.11030173</v>
      </c>
      <c r="M103" s="24">
        <v>-6.2981249999999999E-3</v>
      </c>
      <c r="N103" s="24">
        <v>1.0079741E-2</v>
      </c>
      <c r="O103" s="24">
        <v>1.3558506999999999E-2</v>
      </c>
      <c r="P103" s="24">
        <v>-1.8125117E-2</v>
      </c>
      <c r="Q103" s="24">
        <v>4.5680639999999995E-2</v>
      </c>
      <c r="R103" s="24">
        <v>3.1787394999999996E-2</v>
      </c>
      <c r="S103" s="24">
        <v>0.17989422000000002</v>
      </c>
      <c r="T103" s="24">
        <v>1.6550183E-2</v>
      </c>
      <c r="U103" s="24">
        <v>3.6486506000000002E-2</v>
      </c>
      <c r="V103" s="24">
        <v>4.0540576000000002E-2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44832</v>
      </c>
      <c r="B104" s="24">
        <v>-9.372258E-2</v>
      </c>
      <c r="C104" s="24">
        <v>-0.12405877999999999</v>
      </c>
      <c r="D104" s="24">
        <v>1.3157963999999999E-2</v>
      </c>
      <c r="E104" s="24">
        <v>-0.15207708</v>
      </c>
      <c r="F104" s="24">
        <v>-0.11430788</v>
      </c>
      <c r="G104" s="24">
        <v>-7.4270544000000008E-2</v>
      </c>
      <c r="H104" s="24">
        <v>-7.8853072999999996E-2</v>
      </c>
      <c r="I104" s="24">
        <v>-0.12608183000000001</v>
      </c>
      <c r="J104" s="24">
        <v>-2.7288377000000003E-2</v>
      </c>
      <c r="K104" s="24">
        <v>-0.14734839999999999</v>
      </c>
      <c r="L104" s="24">
        <v>-8.4348620000000013E-2</v>
      </c>
      <c r="M104" s="24">
        <v>-0.12206566000000001</v>
      </c>
      <c r="N104" s="24">
        <v>-0.11060291</v>
      </c>
      <c r="O104" s="24">
        <v>-2.9335855999999997E-2</v>
      </c>
      <c r="P104" s="24">
        <v>-0.12743156999999999</v>
      </c>
      <c r="Q104" s="24">
        <v>-7.8287243999999992E-2</v>
      </c>
      <c r="R104" s="24">
        <v>-2.0995735999999997E-2</v>
      </c>
      <c r="S104" s="24">
        <v>8.9685917000000004E-3</v>
      </c>
      <c r="T104" s="24">
        <v>-7.9571485999999997E-2</v>
      </c>
      <c r="U104" s="24">
        <v>-0.11994785000000001</v>
      </c>
      <c r="V104" s="24">
        <v>-9.5751650000000008E-2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44862</v>
      </c>
      <c r="B105" s="24">
        <v>-8.9561879999999996E-2</v>
      </c>
      <c r="C105" s="24">
        <v>3.9705275999999998E-2</v>
      </c>
      <c r="D105" s="24">
        <v>-5.4461956000000002E-3</v>
      </c>
      <c r="E105" s="24">
        <v>5.2493334000000003E-2</v>
      </c>
      <c r="F105" s="24">
        <v>9.5697880000000013E-2</v>
      </c>
      <c r="G105" s="24">
        <v>8.3503839999999996E-2</v>
      </c>
      <c r="H105" s="24">
        <v>1.4591455E-2</v>
      </c>
      <c r="I105" s="24">
        <v>-5.5367947000000001E-2</v>
      </c>
      <c r="J105" s="24">
        <v>9.9624400000000002E-2</v>
      </c>
      <c r="K105" s="24">
        <v>4.9837947E-2</v>
      </c>
      <c r="L105" s="24">
        <v>7.3012709999999995E-2</v>
      </c>
      <c r="M105" s="24">
        <v>2.9411673999999999E-2</v>
      </c>
      <c r="N105" s="24">
        <v>0.12716234000000001</v>
      </c>
      <c r="O105" s="24">
        <v>2.3694396000000003E-2</v>
      </c>
      <c r="P105" s="24">
        <v>-0.17515928</v>
      </c>
      <c r="Q105" s="24">
        <v>-1.6893445999999999E-2</v>
      </c>
      <c r="R105" s="24">
        <v>8.6034535999999998E-3</v>
      </c>
      <c r="S105" s="24">
        <v>0.18977785</v>
      </c>
      <c r="T105" s="24">
        <v>1.5062213E-2</v>
      </c>
      <c r="U105" s="24">
        <v>-0.12962961000000001</v>
      </c>
      <c r="V105" s="24">
        <v>5.0389530000000002E-2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44893</v>
      </c>
      <c r="B106" s="24">
        <v>6.157112E-2</v>
      </c>
      <c r="C106" s="24">
        <v>-2.7558803999999998E-3</v>
      </c>
      <c r="D106" s="24">
        <v>-1.9376516E-2</v>
      </c>
      <c r="E106" s="24">
        <v>9.891939000000001E-2</v>
      </c>
      <c r="F106" s="24">
        <v>0.17628215999999999</v>
      </c>
      <c r="G106" s="24">
        <v>7.7068450000000011E-2</v>
      </c>
      <c r="H106" s="24">
        <v>7.7181100000000002E-2</v>
      </c>
      <c r="I106" s="24">
        <v>0.14867759</v>
      </c>
      <c r="J106" s="24">
        <v>7.292092E-2</v>
      </c>
      <c r="K106" s="24">
        <v>9.6873760000000003E-2</v>
      </c>
      <c r="L106" s="24">
        <v>-5.7233752999999998E-2</v>
      </c>
      <c r="M106" s="24">
        <v>0.13714277</v>
      </c>
      <c r="N106" s="24">
        <v>7.4243069999999994E-2</v>
      </c>
      <c r="O106" s="24">
        <v>1.9839406E-2</v>
      </c>
      <c r="P106" s="24">
        <v>0.18725871999999999</v>
      </c>
      <c r="Q106" s="24">
        <v>-4.5346080000000004E-2</v>
      </c>
      <c r="R106" s="24">
        <v>1.1406779000000001E-2</v>
      </c>
      <c r="S106" s="24">
        <v>0.2454239</v>
      </c>
      <c r="T106" s="24">
        <v>-5.8064459999999998E-3</v>
      </c>
      <c r="U106" s="24">
        <v>4.2552948E-3</v>
      </c>
      <c r="V106" s="24">
        <v>-9.0150720000000004E-2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44923</v>
      </c>
      <c r="B107" s="24">
        <v>5.2733064000000003E-2</v>
      </c>
      <c r="C107" s="24">
        <v>7.3517680000000002E-2</v>
      </c>
      <c r="D107" s="24">
        <v>-4.4574080000000002E-2</v>
      </c>
      <c r="E107" s="24">
        <v>-2.0428061000000001E-2</v>
      </c>
      <c r="F107" s="24">
        <v>4.3190720000000002E-2</v>
      </c>
      <c r="G107" s="24">
        <v>2.4008036E-2</v>
      </c>
      <c r="H107" s="24">
        <v>7.8829526999999993E-3</v>
      </c>
      <c r="I107" s="24">
        <v>-2.567935E-2</v>
      </c>
      <c r="J107" s="24">
        <v>-3.110665E-2</v>
      </c>
      <c r="K107" s="24">
        <v>7.8779460000000003E-3</v>
      </c>
      <c r="L107" s="24">
        <v>3.1642437000000002E-2</v>
      </c>
      <c r="M107" s="24">
        <v>-6.9841145999999998E-3</v>
      </c>
      <c r="N107" s="24">
        <v>3.8609982000000001E-2</v>
      </c>
      <c r="O107" s="24">
        <v>-3.1727612000000002E-2</v>
      </c>
      <c r="P107" s="24">
        <v>0.11170208000000001</v>
      </c>
      <c r="Q107" s="24">
        <v>-7.3638380000000003E-2</v>
      </c>
      <c r="R107" s="24">
        <v>2.2660732000000003E-2</v>
      </c>
      <c r="S107" s="24">
        <v>8.0046539999999999E-2</v>
      </c>
      <c r="T107" s="24">
        <v>-2.123046E-2</v>
      </c>
      <c r="U107" s="24">
        <v>1.3669491000000001E-2</v>
      </c>
      <c r="V107" s="24">
        <v>-2.9683232E-2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44953</v>
      </c>
      <c r="B108" s="24">
        <v>0.14725911999999999</v>
      </c>
      <c r="C108" s="24">
        <v>8.6005330000000005E-2</v>
      </c>
      <c r="D108" s="24">
        <v>6.9482207000000004E-2</v>
      </c>
      <c r="E108" s="24">
        <v>0.12878202999999999</v>
      </c>
      <c r="F108" s="24">
        <v>0.11229229</v>
      </c>
      <c r="G108" s="24">
        <v>9.8640679999999994E-2</v>
      </c>
      <c r="H108" s="24">
        <v>6.9995522000000004E-2</v>
      </c>
      <c r="I108" s="24">
        <v>0.14020109</v>
      </c>
      <c r="J108" s="24">
        <v>0.14474463000000001</v>
      </c>
      <c r="K108" s="24">
        <v>0.15544963000000001</v>
      </c>
      <c r="L108" s="24">
        <v>4.9261093000000006E-2</v>
      </c>
      <c r="M108" s="24">
        <v>7.6599716999999998E-2</v>
      </c>
      <c r="N108" s="24">
        <v>0.14269197</v>
      </c>
      <c r="O108" s="24">
        <v>-2.2961079999999998E-2</v>
      </c>
      <c r="P108" s="24">
        <v>0.18893135</v>
      </c>
      <c r="Q108" s="24">
        <v>5.1059245999999996E-2</v>
      </c>
      <c r="R108" s="24">
        <v>1.2099743000000001E-2</v>
      </c>
      <c r="S108" s="24">
        <v>-1.5908538999999999E-2</v>
      </c>
      <c r="T108" s="24">
        <v>-5.1162840000000001E-2</v>
      </c>
      <c r="U108" s="24">
        <v>9.7046379999999988E-2</v>
      </c>
      <c r="V108" s="24">
        <v>4.4043539999999999E-2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44985</v>
      </c>
      <c r="B109" s="24">
        <v>-7.7184020000000006E-2</v>
      </c>
      <c r="C109" s="24">
        <v>-2.3619294000000002E-2</v>
      </c>
      <c r="D109" s="24">
        <v>-2.7176201000000001E-2</v>
      </c>
      <c r="E109" s="24">
        <v>-9.2439889999999997E-2</v>
      </c>
      <c r="F109" s="24">
        <v>-5.7945013000000004E-2</v>
      </c>
      <c r="G109" s="24">
        <v>-7.8680159999999999E-2</v>
      </c>
      <c r="H109" s="24">
        <v>-9.4166699999999992E-2</v>
      </c>
      <c r="I109" s="24">
        <v>-3.7241100999999999E-2</v>
      </c>
      <c r="J109" s="24">
        <v>-7.0628524000000007E-3</v>
      </c>
      <c r="K109" s="24">
        <v>-0.105641365</v>
      </c>
      <c r="L109" s="24">
        <v>-8.5513060000000002E-2</v>
      </c>
      <c r="M109" s="24">
        <v>-0.11106289</v>
      </c>
      <c r="N109" s="24">
        <v>8.6782459999999992E-2</v>
      </c>
      <c r="O109" s="24">
        <v>-5.018359E-2</v>
      </c>
      <c r="P109" s="24">
        <v>-0.14642411</v>
      </c>
      <c r="Q109" s="24">
        <v>-5.5813969999999997E-2</v>
      </c>
      <c r="R109" s="24">
        <v>-3.5062193999999998E-2</v>
      </c>
      <c r="S109" s="24">
        <v>6.2394139999999996E-3</v>
      </c>
      <c r="T109" s="24">
        <v>2.5910378000000001E-2</v>
      </c>
      <c r="U109" s="24">
        <v>-0.13384617000000001</v>
      </c>
      <c r="V109" s="24">
        <v>-7.801777E-2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45013</v>
      </c>
      <c r="B110" s="24">
        <v>-7.3528886000000003E-3</v>
      </c>
      <c r="C110" s="24">
        <v>1.1739612E-2</v>
      </c>
      <c r="D110" s="24">
        <v>1.2658237999999999E-2</v>
      </c>
      <c r="E110" s="24">
        <v>3.2563448000000002E-2</v>
      </c>
      <c r="F110" s="24">
        <v>-5.3899820000000001E-2</v>
      </c>
      <c r="G110" s="24">
        <v>3.3402204999999997E-2</v>
      </c>
      <c r="H110" s="24">
        <v>1.2879491E-2</v>
      </c>
      <c r="I110" s="24">
        <v>3.0670643000000001E-2</v>
      </c>
      <c r="J110" s="24">
        <v>1.2144327E-2</v>
      </c>
      <c r="K110" s="24">
        <v>2.6153803E-2</v>
      </c>
      <c r="L110" s="24">
        <v>-2.1635472999999999E-2</v>
      </c>
      <c r="M110" s="24">
        <v>2.4890183999999999E-2</v>
      </c>
      <c r="N110" s="24">
        <v>-9.0601979999999999E-2</v>
      </c>
      <c r="O110" s="24">
        <v>-1.0309219000000001E-2</v>
      </c>
      <c r="P110" s="24">
        <v>3.7400722999999997E-2</v>
      </c>
      <c r="Q110" s="24">
        <v>-6.020844E-3</v>
      </c>
      <c r="R110" s="24">
        <v>-7.2918534000000002E-3</v>
      </c>
      <c r="S110" s="24">
        <v>-7.9763174000000006E-2</v>
      </c>
      <c r="T110" s="24">
        <v>-4.3003380000000001E-2</v>
      </c>
      <c r="U110" s="24">
        <v>7.371222999999999E-2</v>
      </c>
      <c r="V110" s="24">
        <v>4.8787235999999998E-2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45044</v>
      </c>
      <c r="B111" s="24">
        <v>-4.3210982999999994E-3</v>
      </c>
      <c r="C111" s="24">
        <v>-1.0548829999999999E-3</v>
      </c>
      <c r="D111" s="24">
        <v>6.6810250000000002E-2</v>
      </c>
      <c r="E111" s="24">
        <v>-9.1676116000000002E-3</v>
      </c>
      <c r="F111" s="24">
        <v>0.18096520000000002</v>
      </c>
      <c r="G111" s="24">
        <v>3.3655404999999999E-2</v>
      </c>
      <c r="H111" s="24">
        <v>-1.1353314000000002E-2</v>
      </c>
      <c r="I111" s="24">
        <v>-2.4650275999999999E-2</v>
      </c>
      <c r="J111" s="24">
        <v>4.3537855E-2</v>
      </c>
      <c r="K111" s="24">
        <v>1.0661364E-2</v>
      </c>
      <c r="L111" s="24">
        <v>5.9595227000000001E-2</v>
      </c>
      <c r="M111" s="24">
        <v>2.2619009999999998E-2</v>
      </c>
      <c r="N111" s="24">
        <v>5.8088420000000002E-2</v>
      </c>
      <c r="O111" s="24">
        <v>7.083320600000001E-2</v>
      </c>
      <c r="P111" s="24">
        <v>-3.8872123000000001E-2</v>
      </c>
      <c r="Q111" s="24">
        <v>1.541853E-2</v>
      </c>
      <c r="R111" s="24">
        <v>-5.0542709999999998E-2</v>
      </c>
      <c r="S111" s="24">
        <v>-5.1454899999999998E-2</v>
      </c>
      <c r="T111" s="24">
        <v>0.10271036</v>
      </c>
      <c r="U111" s="24">
        <v>4.9626827000000002E-3</v>
      </c>
      <c r="V111" s="24">
        <v>8.1997389999999989E-2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45072</v>
      </c>
      <c r="B112" s="24">
        <v>-6.6955924E-2</v>
      </c>
      <c r="C112" s="24">
        <v>3.4494877E-2</v>
      </c>
      <c r="D112" s="24">
        <v>-3.8787842000000003E-2</v>
      </c>
      <c r="E112" s="24">
        <v>-3.6269426E-2</v>
      </c>
      <c r="F112" s="24">
        <v>1.2485743000000001E-2</v>
      </c>
      <c r="G112" s="24">
        <v>-4.5280456999999996E-2</v>
      </c>
      <c r="H112" s="24">
        <v>-3.8585186E-2</v>
      </c>
      <c r="I112" s="24">
        <v>6.557381000000001E-2</v>
      </c>
      <c r="J112" s="24">
        <v>5.5847170000000003E-3</v>
      </c>
      <c r="K112" s="24">
        <v>4.0052770000000001E-2</v>
      </c>
      <c r="L112" s="24">
        <v>5.9073209999999994E-2</v>
      </c>
      <c r="M112" s="24">
        <v>-0.12665896999999998</v>
      </c>
      <c r="N112" s="24">
        <v>0.10533035</v>
      </c>
      <c r="O112" s="24">
        <v>2.1887183000000001E-2</v>
      </c>
      <c r="P112" s="24">
        <v>-6.3704967000000001E-2</v>
      </c>
      <c r="Q112" s="24">
        <v>3.7418604000000001E-2</v>
      </c>
      <c r="R112" s="24">
        <v>7.7495575000000004E-3</v>
      </c>
      <c r="S112" s="24">
        <v>-4.5204997000000004E-2</v>
      </c>
      <c r="T112" s="24">
        <v>-5.8214719999999998E-2</v>
      </c>
      <c r="U112" s="24">
        <v>1.2345672E-2</v>
      </c>
      <c r="V112" s="24">
        <v>-8.5012909999999994E-3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45105</v>
      </c>
      <c r="B113" s="24">
        <v>-3.0055583E-2</v>
      </c>
      <c r="C113" s="24">
        <v>1.297617E-2</v>
      </c>
      <c r="D113" s="24">
        <v>-1.2304068E-2</v>
      </c>
      <c r="E113" s="24">
        <v>1.9863604999999999E-2</v>
      </c>
      <c r="F113" s="24">
        <v>6.0538054000000001E-2</v>
      </c>
      <c r="G113" s="24">
        <v>3.7826657E-2</v>
      </c>
      <c r="H113" s="24">
        <v>-2.7147830000000001E-2</v>
      </c>
      <c r="I113" s="24">
        <v>6.6239834000000001E-3</v>
      </c>
      <c r="J113" s="24">
        <v>2.6161194000000002E-2</v>
      </c>
      <c r="K113" s="24">
        <v>2.8526783000000001E-3</v>
      </c>
      <c r="L113" s="24">
        <v>8.5798380000000007E-2</v>
      </c>
      <c r="M113" s="24">
        <v>7.2952985999999997E-2</v>
      </c>
      <c r="N113" s="24">
        <v>4.5913934999999996E-2</v>
      </c>
      <c r="O113" s="24">
        <v>3.3602953000000005E-2</v>
      </c>
      <c r="P113" s="24">
        <v>1.6311764999999999E-2</v>
      </c>
      <c r="Q113" s="24">
        <v>-3.5159944999999998E-2</v>
      </c>
      <c r="R113" s="24">
        <v>-3.984505E-2</v>
      </c>
      <c r="S113" s="24">
        <v>-1.8331528E-2</v>
      </c>
      <c r="T113" s="24">
        <v>3.9209008000000004E-2</v>
      </c>
      <c r="U113" s="24">
        <v>0.10406506</v>
      </c>
      <c r="V113" s="24">
        <v>1.9558907E-2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45135</v>
      </c>
      <c r="B114" s="24">
        <v>6.9847225999999998E-2</v>
      </c>
      <c r="C114" s="24">
        <v>8.4876059999999989E-2</v>
      </c>
      <c r="D114" s="24">
        <v>1.5204191000000001E-2</v>
      </c>
      <c r="E114" s="24">
        <v>3.125E-2</v>
      </c>
      <c r="F114" s="24">
        <v>0.11046516000000001</v>
      </c>
      <c r="G114" s="24">
        <v>0.11558961999999999</v>
      </c>
      <c r="H114" s="24">
        <v>7.8500031999999997E-2</v>
      </c>
      <c r="I114" s="24">
        <v>3.5448909000000001E-2</v>
      </c>
      <c r="J114" s="24">
        <v>4.8107743000000001E-2</v>
      </c>
      <c r="K114" s="24">
        <v>6.6529749999999999E-2</v>
      </c>
      <c r="L114" s="24">
        <v>5.2316426999999999E-2</v>
      </c>
      <c r="M114" s="24">
        <v>0.13725984999999999</v>
      </c>
      <c r="N114" s="24">
        <v>8.3632349999999994E-2</v>
      </c>
      <c r="O114" s="24">
        <v>2.6528239999999998E-2</v>
      </c>
      <c r="P114" s="24">
        <v>0.10004448999999999</v>
      </c>
      <c r="Q114" s="24">
        <v>6.3063024999999995E-2</v>
      </c>
      <c r="R114" s="24">
        <v>4.3053150000000005E-2</v>
      </c>
      <c r="S114" s="24">
        <v>0.18915057999999998</v>
      </c>
      <c r="T114" s="24">
        <v>3.5981060000000002E-2</v>
      </c>
      <c r="U114" s="24">
        <v>9.0574379999999996E-2</v>
      </c>
      <c r="V114" s="24">
        <v>3.7199139999999999E-2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45166</v>
      </c>
      <c r="B115" s="24">
        <v>-8.6175799999999997E-2</v>
      </c>
      <c r="C115" s="24">
        <v>-8.5640670000000002E-2</v>
      </c>
      <c r="D115" s="24">
        <v>-1.1981189000000001E-2</v>
      </c>
      <c r="E115" s="24">
        <v>-9.9408679999999999E-2</v>
      </c>
      <c r="F115" s="24">
        <v>-8.138985E-2</v>
      </c>
      <c r="G115" s="24">
        <v>-4.4192370000000002E-2</v>
      </c>
      <c r="H115" s="24">
        <v>-2.7352810000000002E-2</v>
      </c>
      <c r="I115" s="24">
        <v>-6.0680569999999996E-2</v>
      </c>
      <c r="J115" s="24">
        <v>-3.3047736000000001E-2</v>
      </c>
      <c r="K115" s="24">
        <v>-7.3788699999999999E-2</v>
      </c>
      <c r="L115" s="24">
        <v>-5.0913389999999996E-2</v>
      </c>
      <c r="M115" s="24">
        <v>-9.7354999999999997E-2</v>
      </c>
      <c r="N115" s="24">
        <v>-2.9728352999999999E-2</v>
      </c>
      <c r="O115" s="24">
        <v>-1.3932586E-2</v>
      </c>
      <c r="P115" s="24">
        <v>-9.7615184999999993E-2</v>
      </c>
      <c r="Q115" s="24">
        <v>-4.6080469999999998E-2</v>
      </c>
      <c r="R115" s="24">
        <v>1.6549349000000001E-2</v>
      </c>
      <c r="S115" s="24">
        <v>0.14090633</v>
      </c>
      <c r="T115" s="24">
        <v>-6.8873169999999996E-3</v>
      </c>
      <c r="U115" s="24">
        <v>6.7521333999999997E-3</v>
      </c>
      <c r="V115" s="24">
        <v>-4.2897280000000003E-2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45197</v>
      </c>
      <c r="B116" s="24">
        <v>-1.4531016000000001E-2</v>
      </c>
      <c r="C116" s="24">
        <v>-9.0528129999999998E-2</v>
      </c>
      <c r="D116" s="24">
        <v>-3.2481610000000001E-2</v>
      </c>
      <c r="E116" s="24">
        <v>3.3647895000000004E-2</v>
      </c>
      <c r="F116" s="24">
        <v>-0.12746107000000001</v>
      </c>
      <c r="G116" s="24">
        <v>-6.4979610000000007E-2</v>
      </c>
      <c r="H116" s="24">
        <v>-6.6729784000000006E-3</v>
      </c>
      <c r="I116" s="24">
        <v>-2.3134052999999998E-2</v>
      </c>
      <c r="J116" s="24">
        <v>-7.4841740000000004E-2</v>
      </c>
      <c r="K116" s="24">
        <v>-5.1831664999999999E-2</v>
      </c>
      <c r="L116" s="24">
        <v>-3.8813530999999998E-2</v>
      </c>
      <c r="M116" s="24">
        <v>-6.8702340000000001E-2</v>
      </c>
      <c r="N116" s="24">
        <v>-0.12810362</v>
      </c>
      <c r="O116" s="24">
        <v>8.4320307000000008E-3</v>
      </c>
      <c r="P116" s="24">
        <v>-3.7850022000000004E-2</v>
      </c>
      <c r="Q116" s="24">
        <v>-2.6651859999999999E-2</v>
      </c>
      <c r="R116" s="24">
        <v>-6.2072515000000002E-2</v>
      </c>
      <c r="S116" s="24">
        <v>6.5767765000000007E-4</v>
      </c>
      <c r="T116" s="24">
        <v>1.6832829000000001E-2</v>
      </c>
      <c r="U116" s="24">
        <v>-9.322596000000001E-2</v>
      </c>
      <c r="V116" s="24">
        <v>-4.7024307000000001E-2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45226</v>
      </c>
      <c r="B117" s="24">
        <v>-4.4531527000000001E-2</v>
      </c>
      <c r="C117" s="24">
        <v>-5.9584140000000001E-2</v>
      </c>
      <c r="D117" s="24">
        <v>-8.8630260000000002E-2</v>
      </c>
      <c r="E117" s="24">
        <v>-7.661772E-2</v>
      </c>
      <c r="F117" s="24">
        <v>0.14608072999999999</v>
      </c>
      <c r="G117" s="24">
        <v>-2.6986360000000001E-2</v>
      </c>
      <c r="H117" s="24">
        <v>-2.0633400000000003E-2</v>
      </c>
      <c r="I117" s="24">
        <v>-2.9043793999999998E-2</v>
      </c>
      <c r="J117" s="24">
        <v>-6.7385014999999993E-2</v>
      </c>
      <c r="K117" s="24">
        <v>-7.8117130000000007E-2</v>
      </c>
      <c r="L117" s="24">
        <v>-1.7399847999999999E-2</v>
      </c>
      <c r="M117" s="24">
        <v>-2.0623981999999999E-2</v>
      </c>
      <c r="N117" s="24">
        <v>7.8765154000000007E-3</v>
      </c>
      <c r="O117" s="24">
        <v>-2.9152572000000002E-2</v>
      </c>
      <c r="P117" s="24">
        <v>-2.4208604999999998E-2</v>
      </c>
      <c r="Q117" s="24">
        <v>-9.6406159999999991E-2</v>
      </c>
      <c r="R117" s="24">
        <v>-5.6543710000000004E-2</v>
      </c>
      <c r="S117" s="24">
        <v>-0.10620402999999999</v>
      </c>
      <c r="T117" s="24">
        <v>-0.13400387999999999</v>
      </c>
      <c r="U117" s="24">
        <v>-0.10872782</v>
      </c>
      <c r="V117" s="24">
        <v>-6.5535839999999998E-2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45258</v>
      </c>
      <c r="B118" s="24">
        <v>2.5727033999999999E-2</v>
      </c>
      <c r="C118" s="24">
        <v>9.757101E-2</v>
      </c>
      <c r="D118" s="24">
        <v>7.3182700000000003E-2</v>
      </c>
      <c r="E118" s="24">
        <v>8.8134049999999992E-2</v>
      </c>
      <c r="F118" s="24">
        <v>0.15647674</v>
      </c>
      <c r="G118" s="24">
        <v>6.1042547000000003E-2</v>
      </c>
      <c r="H118" s="24">
        <v>4.2626259999999999E-2</v>
      </c>
      <c r="I118" s="24">
        <v>0.12172115</v>
      </c>
      <c r="J118" s="24">
        <v>0.14524115000000001</v>
      </c>
      <c r="K118" s="24">
        <v>0.16196929999999998</v>
      </c>
      <c r="L118" s="24">
        <v>0.13999330499999998</v>
      </c>
      <c r="M118" s="24">
        <v>0.10853135999999999</v>
      </c>
      <c r="N118" s="24">
        <v>0.12052894</v>
      </c>
      <c r="O118" s="24">
        <v>5.8892010000000002E-2</v>
      </c>
      <c r="P118" s="24">
        <v>3.1727195E-2</v>
      </c>
      <c r="Q118" s="24">
        <v>9.4065670000000004E-2</v>
      </c>
      <c r="R118" s="24">
        <v>-3.8903949999999999E-4</v>
      </c>
      <c r="S118" s="24">
        <v>6.0294150000000005E-2</v>
      </c>
      <c r="T118" s="24">
        <v>0.11652303</v>
      </c>
      <c r="U118" s="24">
        <v>9.211612000000001E-2</v>
      </c>
      <c r="V118" s="24">
        <v>8.8558909999999991E-2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45288</v>
      </c>
      <c r="B119" s="24">
        <v>-2.4969518000000003E-2</v>
      </c>
      <c r="C119" s="24">
        <v>6.00394E-2</v>
      </c>
      <c r="D119" s="24">
        <v>2.5616170000000001E-2</v>
      </c>
      <c r="E119" s="24">
        <v>3.8087726000000002E-2</v>
      </c>
      <c r="F119" s="24">
        <v>5.5515885000000001E-2</v>
      </c>
      <c r="G119" s="24">
        <v>0.14122878999999999</v>
      </c>
      <c r="H119" s="24">
        <v>1.4327288000000001E-2</v>
      </c>
      <c r="I119" s="24">
        <v>6.4366220000000002E-2</v>
      </c>
      <c r="J119" s="24">
        <v>0.10502565000000001</v>
      </c>
      <c r="K119" s="24">
        <v>6.6401479999999999E-2</v>
      </c>
      <c r="L119" s="24">
        <v>6.6208840000000005E-2</v>
      </c>
      <c r="M119" s="24">
        <v>9.5218420000000008E-3</v>
      </c>
      <c r="N119" s="24">
        <v>1.3968110000000001E-2</v>
      </c>
      <c r="O119" s="24">
        <v>7.7599405999999996E-2</v>
      </c>
      <c r="P119" s="24">
        <v>-4.0832519999999997E-2</v>
      </c>
      <c r="Q119" s="24">
        <v>4.6162723999999995E-2</v>
      </c>
      <c r="R119" s="24">
        <v>2.029276E-2</v>
      </c>
      <c r="S119" s="24">
        <v>-0.10041195</v>
      </c>
      <c r="T119" s="24">
        <v>2.4778843000000002E-3</v>
      </c>
      <c r="U119" s="24">
        <v>3.4370302999999998E-2</v>
      </c>
      <c r="V119" s="24">
        <v>8.2908040000000002E-2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45317</v>
      </c>
      <c r="B120" s="24">
        <v>-3.8058220999999996E-2</v>
      </c>
      <c r="C120" s="24">
        <v>-7.6566935000000003E-2</v>
      </c>
      <c r="D120" s="24">
        <v>-3.9586126999999999E-2</v>
      </c>
      <c r="E120" s="24">
        <v>1.4581800000000001E-2</v>
      </c>
      <c r="F120" s="24">
        <v>-7.1210090000000004E-2</v>
      </c>
      <c r="G120" s="24">
        <v>-2.2293031000000001E-2</v>
      </c>
      <c r="H120" s="24">
        <v>-4.243195E-3</v>
      </c>
      <c r="I120" s="24">
        <v>-2.2376657000000001E-2</v>
      </c>
      <c r="J120" s="24">
        <v>-2.3101807000000002E-2</v>
      </c>
      <c r="K120" s="24">
        <v>-9.8211650000000011E-2</v>
      </c>
      <c r="L120" s="24">
        <v>-4.9558579999999998E-2</v>
      </c>
      <c r="M120" s="24">
        <v>-3.1997979000000003E-2</v>
      </c>
      <c r="N120" s="24">
        <v>4.7233460000000005E-2</v>
      </c>
      <c r="O120" s="24">
        <v>3.4679174000000002E-3</v>
      </c>
      <c r="P120" s="24">
        <v>-5.6599139999999999E-2</v>
      </c>
      <c r="Q120" s="24">
        <v>-2.0683943999999999E-2</v>
      </c>
      <c r="R120" s="24">
        <v>-2.7947843E-2</v>
      </c>
      <c r="S120" s="24">
        <v>9.9719520000000006E-2</v>
      </c>
      <c r="T120" s="24">
        <v>1.1455535999999999E-2</v>
      </c>
      <c r="U120" s="24">
        <v>-3.0983686E-3</v>
      </c>
      <c r="V120" s="24">
        <v>1.9385338000000002E-2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45350</v>
      </c>
      <c r="B121" s="24">
        <v>2.9874801999999999E-2</v>
      </c>
      <c r="C121" s="24">
        <v>-6.5560936999999996E-3</v>
      </c>
      <c r="D121" s="24">
        <v>5.5737734000000004E-2</v>
      </c>
      <c r="E121" s="24">
        <v>3.5174012000000004E-2</v>
      </c>
      <c r="F121" s="24">
        <v>9.8306660000000004E-2</v>
      </c>
      <c r="G121" s="24">
        <v>2.8149247000000002E-2</v>
      </c>
      <c r="H121" s="24">
        <v>2.0359755E-2</v>
      </c>
      <c r="I121" s="24">
        <v>1.9111156000000001E-2</v>
      </c>
      <c r="J121" s="24">
        <v>-2.2593736999999999E-2</v>
      </c>
      <c r="K121" s="24">
        <v>7.8151344999999997E-2</v>
      </c>
      <c r="L121" s="24">
        <v>-5.9932470000000006E-4</v>
      </c>
      <c r="M121" s="24">
        <v>-6.8887176999999994E-2</v>
      </c>
      <c r="N121" s="24">
        <v>3.1443356999999998E-2</v>
      </c>
      <c r="O121" s="24">
        <v>3.8015962E-2</v>
      </c>
      <c r="P121" s="24">
        <v>1.9387007000000001E-2</v>
      </c>
      <c r="Q121" s="24">
        <v>2.6753068000000001E-2</v>
      </c>
      <c r="R121" s="24">
        <v>-4.0761827999999996E-3</v>
      </c>
      <c r="S121" s="24">
        <v>5.6956649999999998E-2</v>
      </c>
      <c r="T121" s="24">
        <v>-2.9980004000000001E-2</v>
      </c>
      <c r="U121" s="24">
        <v>5.0116540000000001E-2</v>
      </c>
      <c r="V121" s="24">
        <v>3.3395290000000001E-2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45379</v>
      </c>
      <c r="B122" s="24">
        <v>1.7248154000000002E-2</v>
      </c>
      <c r="C122" s="24">
        <v>3.1444073000000003E-2</v>
      </c>
      <c r="D122" s="24">
        <v>-4.4363737000000002E-4</v>
      </c>
      <c r="E122" s="24">
        <v>9.4994307000000004E-3</v>
      </c>
      <c r="F122" s="24">
        <v>1.0278344E-2</v>
      </c>
      <c r="G122" s="24">
        <v>0.12814866999999999</v>
      </c>
      <c r="H122" s="24">
        <v>1.1137009E-2</v>
      </c>
      <c r="I122" s="24">
        <v>6.1491490000000003E-2</v>
      </c>
      <c r="J122" s="24">
        <v>6.8115233999999997E-2</v>
      </c>
      <c r="K122" s="24">
        <v>4.6141862999999998E-2</v>
      </c>
      <c r="L122" s="24">
        <v>-2.7886093000000001E-2</v>
      </c>
      <c r="M122" s="24">
        <v>6.1517476999999994E-2</v>
      </c>
      <c r="N122" s="24">
        <v>-2.4992227999999999E-4</v>
      </c>
      <c r="O122" s="24">
        <v>1.0379910000000001E-2</v>
      </c>
      <c r="P122" s="24">
        <v>2.1074295E-2</v>
      </c>
      <c r="Q122" s="24">
        <v>-3.2364250000000004E-2</v>
      </c>
      <c r="R122" s="24">
        <v>5.3038600000000005E-3</v>
      </c>
      <c r="S122" s="24">
        <v>-3.6461115000000002E-2</v>
      </c>
      <c r="T122" s="24">
        <v>1.5796661E-2</v>
      </c>
      <c r="U122" s="24">
        <v>2.8486847999999999E-2</v>
      </c>
      <c r="V122" s="24">
        <v>-8.976698E-3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803</v>
      </c>
      <c r="B126" s="24" cm="1">
        <f t="array" ref="B126">MAX(_xlfn._xlws.FILTER(B1:B122, ISNUMBER(B1:B122)))</f>
        <v>0.1501286</v>
      </c>
      <c r="C126" s="24" cm="1">
        <f t="array" ref="C126">MAX(_xlfn._xlws.FILTER(C1:C122, ISNUMBER(C1:C122)))</f>
        <v>0.21658539000000002</v>
      </c>
      <c r="D126" s="24" cm="1">
        <f t="array" ref="D126">MAX(_xlfn._xlws.FILTER(D1:D122, ISNUMBER(D1:D122)))</f>
        <v>0.26702832999999998</v>
      </c>
      <c r="E126" s="24" cm="1">
        <f t="array" ref="E126">MAX(_xlfn._xlws.FILTER(E1:E122, ISNUMBER(E1:E122)))</f>
        <v>0.12878202999999999</v>
      </c>
      <c r="F126" s="24" cm="1">
        <f t="array" ref="F126">MAX(_xlfn._xlws.FILTER(F1:F122, ISNUMBER(F1:F122)))</f>
        <v>0.26059329999999997</v>
      </c>
      <c r="G126" s="24" cm="1">
        <f t="array" ref="G126">MAX(_xlfn._xlws.FILTER(G1:G122, ISNUMBER(G1:G122)))</f>
        <v>0.21118497999999999</v>
      </c>
      <c r="H126" s="24" cm="1">
        <f t="array" ref="H126">MAX(_xlfn._xlws.FILTER(H1:H122, ISNUMBER(H1:H122)))</f>
        <v>0.103515625</v>
      </c>
      <c r="I126" s="24" cm="1">
        <f t="array" ref="I126">MAX(_xlfn._xlws.FILTER(I1:I122, ISNUMBER(I1:I122)))</f>
        <v>0.14867759</v>
      </c>
      <c r="J126" s="24" cm="1">
        <f t="array" ref="J126">MAX(_xlfn._xlws.FILTER(J1:J122, ISNUMBER(J1:J122)))</f>
        <v>0.20699715000000002</v>
      </c>
      <c r="K126" s="24" cm="1">
        <f t="array" ref="K126">MAX(_xlfn._xlws.FILTER(K1:K122, ISNUMBER(K1:K122)))</f>
        <v>0.17916107000000001</v>
      </c>
      <c r="L126" s="24" cm="1">
        <f t="array" ref="L126">MAX(_xlfn._xlws.FILTER(L1:L122, ISNUMBER(L1:L122)))</f>
        <v>0.33333336000000002</v>
      </c>
      <c r="M126" s="24" cm="1">
        <f t="array" ref="M126">MAX(_xlfn._xlws.FILTER(M1:M122, ISNUMBER(M1:M122)))</f>
        <v>0.16513943</v>
      </c>
      <c r="N126" s="24" cm="1">
        <f t="array" ref="N126">MAX(_xlfn._xlws.FILTER(N1:N122, ISNUMBER(N1:N122)))</f>
        <v>0.29350221999999998</v>
      </c>
      <c r="O126" s="24" cm="1">
        <f t="array" ref="O126">MAX(_xlfn._xlws.FILTER(O1:O122, ISNUMBER(O1:O122)))</f>
        <v>0.12976826</v>
      </c>
      <c r="P126" s="24" cm="1">
        <f t="array" ref="P126">MAX(_xlfn._xlws.FILTER(P1:P122, ISNUMBER(P1:P122)))</f>
        <v>0.21934139999999999</v>
      </c>
      <c r="Q126" s="24" cm="1">
        <f t="array" ref="Q126">MAX(_xlfn._xlws.FILTER(Q1:Q122, ISNUMBER(Q1:Q122)))</f>
        <v>0.15640057000000002</v>
      </c>
      <c r="R126" s="24" cm="1">
        <f t="array" ref="R126">MAX(_xlfn._xlws.FILTER(R1:R122, ISNUMBER(R1:R122)))</f>
        <v>0.19651471999999998</v>
      </c>
      <c r="S126" s="24" cm="1">
        <f t="array" ref="S126">MAX(_xlfn._xlws.FILTER(S1:S122, ISNUMBER(S1:S122)))</f>
        <v>0.26663006</v>
      </c>
      <c r="T126" s="24" cm="1">
        <f t="array" ref="T126">MAX(_xlfn._xlws.FILTER(T1:T122, ISNUMBER(T1:T122)))</f>
        <v>0.19401323000000001</v>
      </c>
      <c r="U126" s="24" cm="1">
        <f t="array" ref="U126">MAX(_xlfn._xlws.FILTER(U1:U122, ISNUMBER(U1:U122)))</f>
        <v>0.17680609</v>
      </c>
      <c r="V126" s="24" cm="1">
        <f t="array" ref="V126">MAX(_xlfn._xlws.FILTER(V1:V122, ISNUMBER(V1:V122)))</f>
        <v>0.14436293</v>
      </c>
    </row>
    <row r="127" spans="1:38" x14ac:dyDescent="0.35">
      <c r="A127" t="s">
        <v>85</v>
      </c>
      <c r="B127" s="24" cm="1">
        <f t="array" ref="B127">MIN(_xlfn._xlws.FILTER(B2:B122, ISNUMBER(B2:B122)))</f>
        <v>-0.12224502</v>
      </c>
      <c r="C127" s="24" cm="1">
        <f t="array" ref="C127">MIN(_xlfn._xlws.FILTER(C2:C122, ISNUMBER(C2:C122)))</f>
        <v>-0.23961417999999998</v>
      </c>
      <c r="D127" s="24" cm="1">
        <f t="array" ref="D127">MIN(_xlfn._xlws.FILTER(D2:D122, ISNUMBER(D2:D122)))</f>
        <v>-0.33672530000000001</v>
      </c>
      <c r="E127" s="24" cm="1">
        <f t="array" ref="E127">MIN(_xlfn._xlws.FILTER(E2:E122, ISNUMBER(E2:E122)))</f>
        <v>-0.23990417</v>
      </c>
      <c r="F127" s="24" cm="1">
        <f t="array" ref="F127">MIN(_xlfn._xlws.FILTER(F2:F122, ISNUMBER(F2:F122)))</f>
        <v>-0.19683653000000001</v>
      </c>
      <c r="G127" s="24" cm="1">
        <f t="array" ref="G127">MIN(_xlfn._xlws.FILTER(G2:G122, ISNUMBER(G2:G122)))</f>
        <v>-0.28841227000000003</v>
      </c>
      <c r="H127" s="24" cm="1">
        <f t="array" ref="H127">MIN(_xlfn._xlws.FILTER(H2:H122, ISNUMBER(H2:H122)))</f>
        <v>-0.14478116999999999</v>
      </c>
      <c r="I127" s="24" cm="1">
        <f t="array" ref="I127">MIN(_xlfn._xlws.FILTER(I2:I122, ISNUMBER(I2:I122)))</f>
        <v>-0.15278512</v>
      </c>
      <c r="J127" s="24" cm="1">
        <f t="array" ref="J127">MIN(_xlfn._xlws.FILTER(J2:J122, ISNUMBER(J2:J122)))</f>
        <v>-0.32916866</v>
      </c>
      <c r="K127" s="24" cm="1">
        <f t="array" ref="K127">MIN(_xlfn._xlws.FILTER(K2:K122, ISNUMBER(K2:K122)))</f>
        <v>-0.17558224</v>
      </c>
      <c r="L127" s="24" cm="1">
        <f t="array" ref="L127">MIN(_xlfn._xlws.FILTER(L2:L122, ISNUMBER(L2:L122)))</f>
        <v>-0.37982273</v>
      </c>
      <c r="M127" s="24" cm="1">
        <f t="array" ref="M127">MIN(_xlfn._xlws.FILTER(M2:M122, ISNUMBER(M2:M122)))</f>
        <v>-0.30114196999999998</v>
      </c>
      <c r="N127" s="24" cm="1">
        <f t="array" ref="N127">MIN(_xlfn._xlws.FILTER(N2:N122, ISNUMBER(N2:N122)))</f>
        <v>-0.27194977000000004</v>
      </c>
      <c r="O127" s="24" cm="1">
        <f t="array" ref="O127">MIN(_xlfn._xlws.FILTER(O2:O122, ISNUMBER(O2:O122)))</f>
        <v>-0.26250385000000004</v>
      </c>
      <c r="P127" s="24" cm="1">
        <f t="array" ref="P127">MIN(_xlfn._xlws.FILTER(P2:P122, ISNUMBER(P2:P122)))</f>
        <v>-0.17515928</v>
      </c>
      <c r="Q127" s="24" cm="1">
        <f t="array" ref="Q127">MIN(_xlfn._xlws.FILTER(Q2:Q122, ISNUMBER(Q2:Q122)))</f>
        <v>-0.12345141</v>
      </c>
      <c r="R127" s="24" cm="1">
        <f t="array" ref="R127">MIN(_xlfn._xlws.FILTER(R2:R122, ISNUMBER(R2:R122)))</f>
        <v>-0.17960197</v>
      </c>
      <c r="S127" s="24" cm="1">
        <f t="array" ref="S127">MIN(_xlfn._xlws.FILTER(S2:S122, ISNUMBER(S2:S122)))</f>
        <v>-0.23999994000000002</v>
      </c>
      <c r="T127" s="24" cm="1">
        <f t="array" ref="T127">MIN(_xlfn._xlws.FILTER(T2:T122, ISNUMBER(T2:T122)))</f>
        <v>-0.20361249999999997</v>
      </c>
      <c r="U127" s="24" cm="1">
        <f t="array" ref="U127">MIN(_xlfn._xlws.FILTER(U2:U122, ISNUMBER(U2:U122)))</f>
        <v>-0.23435222999999999</v>
      </c>
      <c r="V127" s="24" cm="1">
        <f t="array" ref="V127">MIN(_xlfn._xlws.FILTER(V2:V122, ISNUMBER(V2:V122)))</f>
        <v>-0.15415895000000002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17</v>
      </c>
      <c r="C129">
        <f>COUNTIF(C2:C122, "&lt;"&amp;Assumption!$E$50)</f>
        <v>31</v>
      </c>
      <c r="D129">
        <f>COUNTIF(D2:D122, "&lt;"&amp;Assumption!$E$50)</f>
        <v>19</v>
      </c>
      <c r="E129">
        <f>COUNTIF(E2:E122, "&lt;"&amp;Assumption!$E$50)</f>
        <v>20</v>
      </c>
      <c r="F129">
        <f>COUNTIF(F2:F122, "&lt;"&amp;Assumption!$E$50)</f>
        <v>31</v>
      </c>
      <c r="G129">
        <f>COUNTIF(G2:G122, "&lt;"&amp;Assumption!$E$50)</f>
        <v>27</v>
      </c>
      <c r="H129">
        <f>COUNTIF(H2:H122, "&lt;"&amp;Assumption!$E$50)</f>
        <v>17</v>
      </c>
      <c r="I129">
        <f>COUNTIF(I2:I122, "&lt;"&amp;Assumption!$E$50)</f>
        <v>15</v>
      </c>
      <c r="J129">
        <f>COUNTIF(J2:J122, "&lt;"&amp;Assumption!$E$50)</f>
        <v>20</v>
      </c>
      <c r="K129">
        <f>COUNTIF(K2:K122, "&lt;"&amp;Assumption!$E$50)</f>
        <v>26</v>
      </c>
      <c r="L129">
        <f>COUNTIF(L2:L122, "&lt;"&amp;Assumption!$E$50)</f>
        <v>32</v>
      </c>
      <c r="M129">
        <f>COUNTIF(M2:M122, "&lt;"&amp;Assumption!$E$50)</f>
        <v>34</v>
      </c>
      <c r="N129">
        <f>COUNTIF(N2:N122, "&lt;"&amp;Assumption!$E$50)</f>
        <v>31</v>
      </c>
      <c r="O129">
        <f>COUNTIF(O2:O122, "&lt;"&amp;Assumption!$E$50)</f>
        <v>16</v>
      </c>
      <c r="P129">
        <f>COUNTIF(P2:P122, "&lt;"&amp;Assumption!$E$50)</f>
        <v>28</v>
      </c>
      <c r="Q129">
        <f>COUNTIF(Q2:Q122, "&lt;"&amp;Assumption!$E$50)</f>
        <v>20</v>
      </c>
      <c r="R129">
        <f>COUNTIF(R2:R122, "&lt;"&amp;Assumption!$E$50)</f>
        <v>11</v>
      </c>
      <c r="S129">
        <f>COUNTIF(S2:S122, "&lt;"&amp;Assumption!$E$50)</f>
        <v>34</v>
      </c>
      <c r="T129">
        <f>COUNTIF(T2:T122, "&lt;"&amp;Assumption!$E$50)</f>
        <v>24</v>
      </c>
      <c r="U129">
        <f>COUNTIF(U2:U122, "&lt;"&amp;Assumption!$E$50)</f>
        <v>27</v>
      </c>
      <c r="V129">
        <f>COUNTIF(V2:V122, "&lt;"&amp;Assumption!$E$50)</f>
        <v>12</v>
      </c>
    </row>
    <row r="130" spans="1:29" x14ac:dyDescent="0.35">
      <c r="A130" t="s">
        <v>86</v>
      </c>
      <c r="B130">
        <f>COUNT(B1:B122)</f>
        <v>93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118</v>
      </c>
      <c r="R130">
        <f t="shared" si="0"/>
        <v>121</v>
      </c>
      <c r="S130">
        <f t="shared" si="0"/>
        <v>121</v>
      </c>
      <c r="T130">
        <f t="shared" si="0"/>
        <v>118</v>
      </c>
      <c r="U130">
        <f t="shared" si="0"/>
        <v>121</v>
      </c>
      <c r="V130">
        <f t="shared" si="0"/>
        <v>102</v>
      </c>
    </row>
    <row r="132" spans="1:29" x14ac:dyDescent="0.35">
      <c r="A132" t="s">
        <v>88</v>
      </c>
      <c r="B132" s="9">
        <f t="shared" ref="B132:V132" si="1">B129/B130</f>
        <v>0.18279569892473119</v>
      </c>
      <c r="C132" s="9">
        <f t="shared" si="1"/>
        <v>0.256198347107438</v>
      </c>
      <c r="D132" s="9">
        <f t="shared" si="1"/>
        <v>0.15702479338842976</v>
      </c>
      <c r="E132" s="9">
        <f t="shared" si="1"/>
        <v>0.16528925619834711</v>
      </c>
      <c r="F132" s="9">
        <f t="shared" si="1"/>
        <v>0.256198347107438</v>
      </c>
      <c r="G132" s="9">
        <f t="shared" si="1"/>
        <v>0.2231404958677686</v>
      </c>
      <c r="H132" s="9">
        <f t="shared" si="1"/>
        <v>0.14049586776859505</v>
      </c>
      <c r="I132" s="9">
        <f t="shared" si="1"/>
        <v>0.12396694214876033</v>
      </c>
      <c r="J132" s="9">
        <f t="shared" si="1"/>
        <v>0.16528925619834711</v>
      </c>
      <c r="K132" s="9">
        <f t="shared" si="1"/>
        <v>0.21487603305785125</v>
      </c>
      <c r="L132" s="9">
        <f t="shared" si="1"/>
        <v>0.26446280991735538</v>
      </c>
      <c r="M132" s="9">
        <f t="shared" si="1"/>
        <v>0.28099173553719009</v>
      </c>
      <c r="N132" s="9">
        <f t="shared" si="1"/>
        <v>0.256198347107438</v>
      </c>
      <c r="O132" s="9">
        <f t="shared" si="1"/>
        <v>0.13223140495867769</v>
      </c>
      <c r="P132" s="9">
        <f t="shared" si="1"/>
        <v>0.23140495867768596</v>
      </c>
      <c r="Q132" s="9">
        <f t="shared" si="1"/>
        <v>0.16949152542372881</v>
      </c>
      <c r="R132" s="9">
        <f t="shared" si="1"/>
        <v>9.0909090909090912E-2</v>
      </c>
      <c r="S132" s="9">
        <f t="shared" si="1"/>
        <v>0.28099173553719009</v>
      </c>
      <c r="T132" s="9">
        <f t="shared" si="1"/>
        <v>0.20338983050847459</v>
      </c>
      <c r="U132" s="9">
        <f t="shared" si="1"/>
        <v>0.2231404958677686</v>
      </c>
      <c r="V132" s="9">
        <f t="shared" si="1"/>
        <v>0.11764705882352941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0.59499999999999997</v>
      </c>
      <c r="C134" s="9" cm="1">
        <f t="array" ref="C134">_xlfn.PERCENTRANK.EXC(_xlfn._xlws.FILTER(C2:C122, ISNUMBER(C2:C122)),C122)</f>
        <v>0.64700000000000002</v>
      </c>
      <c r="D134" s="9" cm="1">
        <f t="array" ref="D134">_xlfn.PERCENTRANK.EXC(_xlfn._xlws.FILTER(D2:D122, ISNUMBER(D2:D122)),D122)</f>
        <v>0.5</v>
      </c>
      <c r="E134" s="9" cm="1">
        <f t="array" ref="E134">_xlfn.PERCENTRANK.EXC(_xlfn._xlws.FILTER(E2:E122, ISNUMBER(E2:E122)),E122)</f>
        <v>0.52400000000000002</v>
      </c>
      <c r="F134" s="9" cm="1">
        <f t="array" ref="F134">_xlfn.PERCENTRANK.EXC(_xlfn._xlws.FILTER(F2:F122, ISNUMBER(F2:F122)),F122)</f>
        <v>0.52400000000000002</v>
      </c>
      <c r="G134" s="9" cm="1">
        <f t="array" ref="G134">_xlfn.PERCENTRANK.EXC(_xlfn._xlws.FILTER(G2:G122, ISNUMBER(G2:G122)),G122)</f>
        <v>0.93400000000000005</v>
      </c>
      <c r="H134" s="9" cm="1">
        <f t="array" ref="H134">_xlfn.PERCENTRANK.EXC(_xlfn._xlws.FILTER(H2:H122, ISNUMBER(H2:H122)),H122)</f>
        <v>0.60599999999999998</v>
      </c>
      <c r="I134" s="9" cm="1">
        <f t="array" ref="I134">_xlfn.PERCENTRANK.EXC(_xlfn._xlws.FILTER(I2:I122, ISNUMBER(I2:I122)),I122)</f>
        <v>0.80300000000000005</v>
      </c>
      <c r="J134" s="9" cm="1">
        <f t="array" ref="J134">_xlfn.PERCENTRANK.EXC(_xlfn._xlws.FILTER(J2:J122, ISNUMBER(J2:J122)),J122)</f>
        <v>0.85199999999999998</v>
      </c>
      <c r="K134" s="9" cm="1">
        <f t="array" ref="K134">_xlfn.PERCENTRANK.EXC(_xlfn._xlws.FILTER(K2:K122, ISNUMBER(K2:K122)),K122)</f>
        <v>0.745</v>
      </c>
      <c r="L134" s="9" cm="1">
        <f t="array" ref="L134">_xlfn.PERCENTRANK.EXC(_xlfn._xlws.FILTER(L2:L122, ISNUMBER(L2:L122)),L122)</f>
        <v>0.35199999999999998</v>
      </c>
      <c r="M134" s="9" cm="1">
        <f t="array" ref="M134">_xlfn.PERCENTRANK.EXC(_xlfn._xlws.FILTER(M2:M122, ISNUMBER(M2:M122)),M122)</f>
        <v>0.72899999999999998</v>
      </c>
      <c r="N134" s="9" cm="1">
        <f t="array" ref="N134">_xlfn.PERCENTRANK.EXC(_xlfn._xlws.FILTER(N2:N122, ISNUMBER(N2:N122)),N122)</f>
        <v>0.45900000000000002</v>
      </c>
      <c r="O134" s="9" cm="1">
        <f t="array" ref="O134">_xlfn.PERCENTRANK.EXC(_xlfn._xlws.FILTER(O2:O122, ISNUMBER(O2:O122)),O122)</f>
        <v>0.50800000000000001</v>
      </c>
      <c r="P134" s="9" cm="1">
        <f t="array" ref="P134">_xlfn.PERCENTRANK.EXC(_xlfn._xlws.FILTER(P2:P122, ISNUMBER(P2:P122)),P122)</f>
        <v>0.58099999999999996</v>
      </c>
      <c r="Q134" s="9" cm="1">
        <f t="array" ref="Q134">_xlfn.PERCENTRANK.EXC(_xlfn._xlws.FILTER(Q2:Q122, ISNUMBER(Q2:Q122)),Q122)</f>
        <v>0.27700000000000002</v>
      </c>
      <c r="R134" s="9" cm="1">
        <f t="array" ref="R134">_xlfn.PERCENTRANK.EXC(_xlfn._xlws.FILTER(R2:R122, ISNUMBER(R2:R122)),R122)</f>
        <v>0.53200000000000003</v>
      </c>
      <c r="S134" s="9" cm="1">
        <f t="array" ref="S134">_xlfn.PERCENTRANK.EXC(_xlfn._xlws.FILTER(S2:S122, ISNUMBER(S2:S122)),S122)</f>
        <v>0.36799999999999999</v>
      </c>
      <c r="T134" s="9" cm="1">
        <f t="array" ref="T134">_xlfn.PERCENTRANK.EXC(_xlfn._xlws.FILTER(T2:T122, ISNUMBER(T2:T122)),T122)</f>
        <v>0.61299999999999999</v>
      </c>
      <c r="U134" s="9" cm="1">
        <f t="array" ref="U134">_xlfn.PERCENTRANK.EXC(_xlfn._xlws.FILTER(U2:U122, ISNUMBER(U2:U122)),U122)</f>
        <v>0.66300000000000003</v>
      </c>
      <c r="V134" s="9" cm="1">
        <f t="array" ref="V134">_xlfn.PERCENTRANK.EXC(_xlfn._xlws.FILTER(V2:V122, ISNUMBER(V2:V122)),V122)</f>
        <v>0.32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0.28699999999999998</v>
      </c>
      <c r="C136" s="9" cm="1">
        <f t="array" ref="C136">_xlfn.PERCENTRANK.EXC(_xlfn._xlws.FILTER(C4:C125, ISNUMBER(C4:C125)),C113)</f>
        <v>0.58299999999999996</v>
      </c>
      <c r="D136" s="9" cm="1">
        <f t="array" ref="D136">_xlfn.PERCENTRANK.EXC(_xlfn._xlws.FILTER(D4:D125, ISNUMBER(D4:D125)),D113)</f>
        <v>0.38300000000000001</v>
      </c>
      <c r="E136" s="9" cm="1">
        <f t="array" ref="E136">_xlfn.PERCENTRANK.EXC(_xlfn._xlws.FILTER(E4:E125, ISNUMBER(E4:E125)),E113)</f>
        <v>0.63300000000000001</v>
      </c>
      <c r="F136" s="9" cm="1">
        <f t="array" ref="F136">_xlfn.PERCENTRANK.EXC(_xlfn._xlws.FILTER(F4:F125, ISNUMBER(F4:F125)),F113)</f>
        <v>0.77500000000000002</v>
      </c>
      <c r="G136" s="9" cm="1">
        <f t="array" ref="G136">_xlfn.PERCENTRANK.EXC(_xlfn._xlws.FILTER(G4:G125, ISNUMBER(G4:G125)),G113)</f>
        <v>0.7</v>
      </c>
      <c r="H136" s="9" cm="1">
        <f t="array" ref="H136">_xlfn.PERCENTRANK.EXC(_xlfn._xlws.FILTER(H4:H125, ISNUMBER(H4:H125)),H113)</f>
        <v>0.25800000000000001</v>
      </c>
      <c r="I136" s="9" cm="1">
        <f t="array" ref="I136">_xlfn.PERCENTRANK.EXC(_xlfn._xlws.FILTER(I4:I125, ISNUMBER(I4:I125)),I113)</f>
        <v>0.45</v>
      </c>
      <c r="J136" s="9" cm="1">
        <f t="array" ref="J136">_xlfn.PERCENTRANK.EXC(_xlfn._xlws.FILTER(J4:J125, ISNUMBER(J4:J125)),J113)</f>
        <v>0.63300000000000001</v>
      </c>
      <c r="K136" s="9" cm="1">
        <f t="array" ref="K136">_xlfn.PERCENTRANK.EXC(_xlfn._xlws.FILTER(K4:K125, ISNUMBER(K4:K125)),K113)</f>
        <v>0.46600000000000003</v>
      </c>
      <c r="L136" s="9" cm="1">
        <f t="array" ref="L136">_xlfn.PERCENTRANK.EXC(_xlfn._xlws.FILTER(L4:L125, ISNUMBER(L4:L125)),L113)</f>
        <v>0.8</v>
      </c>
      <c r="M136" s="9" cm="1">
        <f t="array" ref="M136">_xlfn.PERCENTRANK.EXC(_xlfn._xlws.FILTER(M4:M125, ISNUMBER(M4:M125)),M113)</f>
        <v>0.78300000000000003</v>
      </c>
      <c r="N136" s="9" cm="1">
        <f t="array" ref="N136">_xlfn.PERCENTRANK.EXC(_xlfn._xlws.FILTER(N4:N125, ISNUMBER(N4:N125)),N113)</f>
        <v>0.65</v>
      </c>
      <c r="O136" s="9" cm="1">
        <f t="array" ref="O136">_xlfn.PERCENTRANK.EXC(_xlfn._xlws.FILTER(O4:O125, ISNUMBER(O4:O125)),O113)</f>
        <v>0.71599999999999997</v>
      </c>
      <c r="P136" s="9" cm="1">
        <f t="array" ref="P136">_xlfn.PERCENTRANK.EXC(_xlfn._xlws.FILTER(P4:P125, ISNUMBER(P4:P125)),P113)</f>
        <v>0.55800000000000005</v>
      </c>
      <c r="Q136" s="9" cm="1">
        <f t="array" ref="Q136">_xlfn.PERCENTRANK.EXC(_xlfn._xlws.FILTER(Q4:Q125, ISNUMBER(Q4:Q125)),Q113)</f>
        <v>0.26</v>
      </c>
      <c r="R136" s="9" cm="1">
        <f t="array" ref="R136">_xlfn.PERCENTRANK.EXC(_xlfn._xlws.FILTER(R4:R125, ISNUMBER(R4:R125)),R113)</f>
        <v>0.13300000000000001</v>
      </c>
      <c r="S136" s="9" cm="1">
        <f t="array" ref="S136">_xlfn.PERCENTRANK.EXC(_xlfn._xlws.FILTER(S4:S125, ISNUMBER(S4:S125)),S113)</f>
        <v>0.45</v>
      </c>
      <c r="T136" s="9" cm="1">
        <f t="array" ref="T136">_xlfn.PERCENTRANK.EXC(_xlfn._xlws.FILTER(T4:T125, ISNUMBER(T4:T125)),T113)</f>
        <v>0.76400000000000001</v>
      </c>
      <c r="U136" s="9" cm="1">
        <f t="array" ref="U136">_xlfn.PERCENTRANK.EXC(_xlfn._xlws.FILTER(U4:U125, ISNUMBER(U4:U125)),U113)</f>
        <v>0.95</v>
      </c>
      <c r="V136" s="9" cm="1">
        <f t="array" ref="V136">_xlfn.PERCENTRANK.EXC(_xlfn._xlws.FILTER(V4:V125, ISNUMBER(V4:V125)),V113)</f>
        <v>0.55300000000000005</v>
      </c>
    </row>
    <row r="138" spans="1:29" x14ac:dyDescent="0.35">
      <c r="A138" t="s">
        <v>852</v>
      </c>
      <c r="B138">
        <f>STDEV(B40:B122)</f>
        <v>6.1948653610625917E-2</v>
      </c>
      <c r="C138">
        <f t="shared" ref="C138:V138" si="2">STDEV(C40:C122)</f>
        <v>8.6835522495292763E-2</v>
      </c>
      <c r="D138">
        <f t="shared" si="2"/>
        <v>7.1802594535932546E-2</v>
      </c>
      <c r="E138">
        <f t="shared" si="2"/>
        <v>6.3530566102436362E-2</v>
      </c>
      <c r="F138">
        <f t="shared" si="2"/>
        <v>8.9918808961216609E-2</v>
      </c>
      <c r="G138">
        <f t="shared" si="2"/>
        <v>7.5322104230835907E-2</v>
      </c>
      <c r="H138">
        <f t="shared" si="2"/>
        <v>4.54920563362343E-2</v>
      </c>
      <c r="I138">
        <f t="shared" si="2"/>
        <v>6.0021094815194888E-2</v>
      </c>
      <c r="J138">
        <f t="shared" si="2"/>
        <v>7.5426714223810365E-2</v>
      </c>
      <c r="K138">
        <f t="shared" si="2"/>
        <v>7.2436453388229585E-2</v>
      </c>
      <c r="L138">
        <f t="shared" si="2"/>
        <v>9.8112828827719087E-2</v>
      </c>
      <c r="M138">
        <f t="shared" si="2"/>
        <v>8.5163305168646231E-2</v>
      </c>
      <c r="N138">
        <f t="shared" si="2"/>
        <v>8.6204877112818323E-2</v>
      </c>
      <c r="O138">
        <f t="shared" si="2"/>
        <v>5.7641750381792943E-2</v>
      </c>
      <c r="P138">
        <f t="shared" si="2"/>
        <v>7.7306500848885074E-2</v>
      </c>
      <c r="Q138">
        <f t="shared" si="2"/>
        <v>5.1815662101830862E-2</v>
      </c>
      <c r="R138">
        <f t="shared" si="2"/>
        <v>4.7856700866721731E-2</v>
      </c>
      <c r="S138">
        <f t="shared" si="2"/>
        <v>9.9834380717063131E-2</v>
      </c>
      <c r="T138">
        <f t="shared" si="2"/>
        <v>5.5485487092423472E-2</v>
      </c>
      <c r="U138">
        <f t="shared" si="2"/>
        <v>6.8637496816076976E-2</v>
      </c>
      <c r="V138">
        <f t="shared" si="2"/>
        <v>5.6342571968560441E-2</v>
      </c>
    </row>
    <row r="139" spans="1:29" x14ac:dyDescent="0.35">
      <c r="A139" t="s">
        <v>853</v>
      </c>
      <c r="B139" s="77">
        <f>B138*SQRT(12)</f>
        <v>0.21459643102817852</v>
      </c>
      <c r="C139" s="77">
        <f t="shared" ref="C139:V139" si="3">C138*SQRT(12)</f>
        <v>0.30080707372727444</v>
      </c>
      <c r="D139" s="77">
        <f t="shared" si="3"/>
        <v>0.24873148370300524</v>
      </c>
      <c r="E139" s="77">
        <f t="shared" si="3"/>
        <v>0.22007633664606566</v>
      </c>
      <c r="F139" s="77">
        <f t="shared" si="3"/>
        <v>0.31148789135381366</v>
      </c>
      <c r="G139" s="77">
        <f t="shared" si="3"/>
        <v>0.26092342292161297</v>
      </c>
      <c r="H139" s="77">
        <f t="shared" si="3"/>
        <v>0.15758910583028696</v>
      </c>
      <c r="I139" s="77">
        <f t="shared" si="3"/>
        <v>0.2079191714916529</v>
      </c>
      <c r="J139" s="77">
        <f t="shared" si="3"/>
        <v>0.26128580256723533</v>
      </c>
      <c r="K139" s="77">
        <f t="shared" si="3"/>
        <v>0.25092723517701676</v>
      </c>
      <c r="L139" s="77">
        <f t="shared" si="3"/>
        <v>0.33987280880783571</v>
      </c>
      <c r="M139" s="77">
        <f t="shared" si="3"/>
        <v>0.29501434298517687</v>
      </c>
      <c r="N139" s="77">
        <f t="shared" si="3"/>
        <v>0.29862245403926557</v>
      </c>
      <c r="O139" s="77">
        <f t="shared" si="3"/>
        <v>0.1996768805969362</v>
      </c>
      <c r="P139" s="77">
        <f t="shared" si="3"/>
        <v>0.26779757445127095</v>
      </c>
      <c r="Q139" s="77">
        <f t="shared" si="3"/>
        <v>0.17949471877638443</v>
      </c>
      <c r="R139" s="77">
        <f t="shared" si="3"/>
        <v>0.16578047476757513</v>
      </c>
      <c r="S139" s="77">
        <f t="shared" si="3"/>
        <v>0.34583643948825588</v>
      </c>
      <c r="T139" s="77">
        <f t="shared" si="3"/>
        <v>0.19220736545356917</v>
      </c>
      <c r="U139" s="77">
        <f t="shared" si="3"/>
        <v>0.23776726357958472</v>
      </c>
      <c r="V139" s="77">
        <f t="shared" si="3"/>
        <v>0.1951763945573054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756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41726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-28.695107</v>
      </c>
      <c r="D2" s="7" cm="1">
        <f t="array" ref="D2:D122">_xll.FDS(D1,"P_PRICE_RETURNS_PR('52W',2,-10AY,0,AM)")</f>
        <v>-19.917137</v>
      </c>
      <c r="E2" s="7" cm="1">
        <f t="array" ref="E2:E122">_xll.FDS(E1,"P_PRICE_RETURNS_PR('52W',2,-10AY,0,AM)")</f>
        <v>-16.877835999999999</v>
      </c>
      <c r="F2" s="7" cm="1">
        <f t="array" ref="F2:F122">_xll.FDS(F1,"P_PRICE_RETURNS_PR('52W',2,-10AY,0,AM)")</f>
        <v>19.362427</v>
      </c>
      <c r="G2" s="7" cm="1">
        <f t="array" ref="G2:G122">_xll.FDS(G1,"P_PRICE_RETURNS_PR('52W',2,-10AY,0,AM)")</f>
        <v>-26.708347</v>
      </c>
      <c r="H2" s="7" cm="1">
        <f t="array" ref="H2:H122">_xll.FDS(H1,"P_PRICE_RETURNS_PR('52W',2,-10AY,0,AM)")</f>
        <v>8.1959009999999992</v>
      </c>
      <c r="I2" s="7" cm="1">
        <f t="array" ref="I2:I122">_xll.FDS(I1,"P_PRICE_RETURNS_PR('52W',2,-10AY,0,AM)")</f>
        <v>9.2702030000000004</v>
      </c>
      <c r="J2" s="7" cm="1">
        <f t="array" ref="J2:J122">_xll.FDS(J1,"P_PRICE_RETURNS_PR('52W',2,-10AY,0,AM)")</f>
        <v>-13.696104</v>
      </c>
      <c r="K2" s="7" cm="1">
        <f t="array" ref="K2:K122">_xll.FDS(K1,"P_PRICE_RETURNS_PR('52W',2,-10AY,0,AM)")</f>
        <v>4.3272139999999997</v>
      </c>
      <c r="L2" s="7" cm="1">
        <f t="array" ref="L2:L122">_xll.FDS(L1,"P_PRICE_RETURNS_PR('52W',2,-10AY,0,AM)")</f>
        <v>-14.949339999999999</v>
      </c>
      <c r="M2" s="7" cm="1">
        <f t="array" ref="M2:M122">_xll.FDS(M1,"P_PRICE_RETURNS_PR('52W',2,-10AY,0,AM)")</f>
        <v>6.7734838000000002</v>
      </c>
      <c r="N2" s="7" cm="1">
        <f t="array" ref="N2:N122">_xll.FDS(N1,"P_PRICE_RETURNS_PR('52W',2,-10AY,0,AM)")</f>
        <v>65.297873999999993</v>
      </c>
      <c r="O2" s="7" cm="1">
        <f t="array" ref="O2:O122">_xll.FDS(O1,"P_PRICE_RETURNS_PR('52W',2,-10AY,0,AM)")</f>
        <v>5.5572150000000002</v>
      </c>
      <c r="P2" s="7" cm="1">
        <f t="array" ref="P2:P122">_xll.FDS(P1,"P_PRICE_RETURNS_PR('52W',2,-10AY,0,AM)")</f>
        <v>1.8814206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-11.373388</v>
      </c>
      <c r="S2" s="7" cm="1">
        <f t="array" ref="S2:S122">_xll.FDS(S1,"P_PRICE_RETURNS_PR('52W',2,-10AY,0,AM)")</f>
        <v>-32.67839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9.7573519999999991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41757</v>
      </c>
      <c r="B3" s="7" t="e">
        <v>#N/A</v>
      </c>
      <c r="C3" s="7">
        <v>-26.247316000000001</v>
      </c>
      <c r="D3" s="40">
        <v>-20.920818000000001</v>
      </c>
      <c r="E3" s="40">
        <v>-14.328516</v>
      </c>
      <c r="F3" s="40">
        <v>23.056221000000001</v>
      </c>
      <c r="G3" s="40">
        <v>-14.341963</v>
      </c>
      <c r="H3" s="40">
        <v>2.6386142000000001</v>
      </c>
      <c r="I3" s="40">
        <v>9.8717210000000009</v>
      </c>
      <c r="J3" s="40">
        <v>-10.881995999999999</v>
      </c>
      <c r="K3" s="40">
        <v>12.189698</v>
      </c>
      <c r="L3" s="40">
        <v>-9.6900220000000008</v>
      </c>
      <c r="M3" s="40">
        <v>9.6830130000000008</v>
      </c>
      <c r="N3" s="40">
        <v>28.353785999999999</v>
      </c>
      <c r="O3" s="40">
        <v>3.9828180999999998</v>
      </c>
      <c r="P3" s="40">
        <v>-0.95955729999999995</v>
      </c>
      <c r="Q3" s="40" t="e">
        <v>#N/A</v>
      </c>
      <c r="R3" s="40">
        <v>-10.890079</v>
      </c>
      <c r="S3" s="40">
        <v>-26.38157</v>
      </c>
      <c r="T3" s="40" t="e">
        <v>#N/A</v>
      </c>
      <c r="U3" s="40">
        <v>7.6869370000000004</v>
      </c>
      <c r="V3" s="155" t="e">
        <v>#N/A</v>
      </c>
      <c r="W3" s="24"/>
    </row>
    <row r="4" spans="1:23" x14ac:dyDescent="0.35">
      <c r="A4" s="2">
        <v>41787</v>
      </c>
      <c r="B4" s="7" t="e">
        <v>#N/A</v>
      </c>
      <c r="C4" s="7">
        <v>-17.118675</v>
      </c>
      <c r="D4" s="40">
        <v>-18.710719999999998</v>
      </c>
      <c r="E4" s="40">
        <v>-8.3699820000000003</v>
      </c>
      <c r="F4" s="40">
        <v>15.581692</v>
      </c>
      <c r="G4" s="40">
        <v>-5.8977722999999997</v>
      </c>
      <c r="H4" s="40">
        <v>0.71204900000000004</v>
      </c>
      <c r="I4" s="40">
        <v>11.536705</v>
      </c>
      <c r="J4" s="40">
        <v>1.1280417</v>
      </c>
      <c r="K4" s="40">
        <v>14.499533</v>
      </c>
      <c r="L4" s="40">
        <v>-9.3971490000000006</v>
      </c>
      <c r="M4" s="40">
        <v>14.640057000000001</v>
      </c>
      <c r="N4" s="40">
        <v>16.935359999999999</v>
      </c>
      <c r="O4" s="40">
        <v>12.146186999999999</v>
      </c>
      <c r="P4" s="40">
        <v>2.5197506000000001</v>
      </c>
      <c r="Q4" s="40" t="e">
        <v>#N/A</v>
      </c>
      <c r="R4" s="40">
        <v>-12.056619</v>
      </c>
      <c r="S4" s="40">
        <v>-21.24173</v>
      </c>
      <c r="T4" s="40" t="e">
        <v>#N/A</v>
      </c>
      <c r="U4" s="40">
        <v>-0.34214854</v>
      </c>
      <c r="V4" s="155" t="e">
        <v>#N/A</v>
      </c>
      <c r="W4" s="24"/>
    </row>
    <row r="5" spans="1:23" x14ac:dyDescent="0.35">
      <c r="A5" s="2">
        <v>41817</v>
      </c>
      <c r="B5" s="7" t="e">
        <v>#N/A</v>
      </c>
      <c r="C5" s="7">
        <v>-13.646053999999999</v>
      </c>
      <c r="D5" s="40">
        <v>-16.740888999999999</v>
      </c>
      <c r="E5" s="40">
        <v>7.5184226000000001</v>
      </c>
      <c r="F5" s="40">
        <v>27.13034</v>
      </c>
      <c r="G5" s="40">
        <v>6.1592937000000001</v>
      </c>
      <c r="H5" s="40">
        <v>6.5193770000000004</v>
      </c>
      <c r="I5" s="40">
        <v>21.879148000000001</v>
      </c>
      <c r="J5" s="40">
        <v>8.1072810000000004</v>
      </c>
      <c r="K5" s="40">
        <v>24.803830000000001</v>
      </c>
      <c r="L5" s="40">
        <v>12.251925</v>
      </c>
      <c r="M5" s="40">
        <v>24.626328000000001</v>
      </c>
      <c r="N5" s="40">
        <v>51.590240000000001</v>
      </c>
      <c r="O5" s="40">
        <v>28.919136000000002</v>
      </c>
      <c r="P5" s="40">
        <v>16.725815000000001</v>
      </c>
      <c r="Q5" s="40" t="e">
        <v>#N/A</v>
      </c>
      <c r="R5" s="40">
        <v>2.5434732000000002</v>
      </c>
      <c r="S5" s="40">
        <v>-4.3451667</v>
      </c>
      <c r="T5" s="40" t="e">
        <v>#N/A</v>
      </c>
      <c r="U5" s="40">
        <v>13.626968</v>
      </c>
      <c r="V5" s="155" t="e">
        <v>#N/A</v>
      </c>
      <c r="W5" s="24"/>
    </row>
    <row r="6" spans="1:23" x14ac:dyDescent="0.35">
      <c r="A6" s="2">
        <v>41848</v>
      </c>
      <c r="B6" s="7" t="e">
        <v>#N/A</v>
      </c>
      <c r="C6" s="7">
        <v>-9.6085609999999999</v>
      </c>
      <c r="D6" s="40">
        <v>0.12528896</v>
      </c>
      <c r="E6" s="40">
        <v>2.1796584000000001</v>
      </c>
      <c r="F6" s="40">
        <v>13.197146999999999</v>
      </c>
      <c r="G6" s="40">
        <v>12.769449</v>
      </c>
      <c r="H6" s="40">
        <v>6.071186</v>
      </c>
      <c r="I6" s="40">
        <v>20.262550000000001</v>
      </c>
      <c r="J6" s="40">
        <v>6.7767619999999997</v>
      </c>
      <c r="K6" s="40">
        <v>18.857384</v>
      </c>
      <c r="L6" s="40">
        <v>18.286788999999999</v>
      </c>
      <c r="M6" s="40">
        <v>22.689364999999999</v>
      </c>
      <c r="N6" s="40">
        <v>39.054774999999999</v>
      </c>
      <c r="O6" s="40">
        <v>28.607178000000001</v>
      </c>
      <c r="P6" s="40">
        <v>19.239426000000002</v>
      </c>
      <c r="Q6" s="40" t="e">
        <v>#N/A</v>
      </c>
      <c r="R6" s="40">
        <v>4.5568942999999997</v>
      </c>
      <c r="S6" s="40">
        <v>7.6789737000000002</v>
      </c>
      <c r="T6" s="40" t="e">
        <v>#N/A</v>
      </c>
      <c r="U6" s="40">
        <v>18.653679</v>
      </c>
      <c r="V6" s="155" t="e">
        <v>#N/A</v>
      </c>
      <c r="W6" s="24"/>
    </row>
    <row r="7" spans="1:23" x14ac:dyDescent="0.35">
      <c r="A7" s="2">
        <v>41879</v>
      </c>
      <c r="B7" s="7" t="e">
        <v>#N/A</v>
      </c>
      <c r="C7" s="7">
        <v>-5.3951143999999998</v>
      </c>
      <c r="D7" s="40">
        <v>33.906554999999997</v>
      </c>
      <c r="E7" s="40">
        <v>32.437849999999997</v>
      </c>
      <c r="F7" s="40">
        <v>6.9941880000000003</v>
      </c>
      <c r="G7" s="40">
        <v>9.6614249999999995</v>
      </c>
      <c r="H7" s="40">
        <v>20.475519999999999</v>
      </c>
      <c r="I7" s="40">
        <v>27.948416000000002</v>
      </c>
      <c r="J7" s="40">
        <v>18.534362999999999</v>
      </c>
      <c r="K7" s="40">
        <v>20.949055000000001</v>
      </c>
      <c r="L7" s="40">
        <v>28.528141000000002</v>
      </c>
      <c r="M7" s="40">
        <v>27.599812</v>
      </c>
      <c r="N7" s="40">
        <v>29.856670000000001</v>
      </c>
      <c r="O7" s="40">
        <v>61.755859999999998</v>
      </c>
      <c r="P7" s="40">
        <v>17.784701999999999</v>
      </c>
      <c r="Q7" s="40" t="e">
        <v>#N/A</v>
      </c>
      <c r="R7" s="40">
        <v>20.819628000000002</v>
      </c>
      <c r="S7" s="40">
        <v>18.735493000000002</v>
      </c>
      <c r="T7" s="40" t="e">
        <v>#N/A</v>
      </c>
      <c r="U7" s="40">
        <v>37.98536</v>
      </c>
      <c r="V7" s="155" t="e">
        <v>#N/A</v>
      </c>
      <c r="W7" s="24"/>
    </row>
    <row r="8" spans="1:23" x14ac:dyDescent="0.35">
      <c r="A8" s="2">
        <v>41908</v>
      </c>
      <c r="B8" s="7" t="e">
        <v>#N/A</v>
      </c>
      <c r="C8" s="7">
        <v>-16.54297</v>
      </c>
      <c r="D8" s="40">
        <v>11.105442</v>
      </c>
      <c r="E8" s="40">
        <v>12.145388000000001</v>
      </c>
      <c r="F8" s="40">
        <v>0.77548030000000001</v>
      </c>
      <c r="G8" s="40">
        <v>6.5399409999999998</v>
      </c>
      <c r="H8" s="40">
        <v>2.9827713999999999</v>
      </c>
      <c r="I8" s="40">
        <v>11.038266999999999</v>
      </c>
      <c r="J8" s="40">
        <v>5.4090499999999997</v>
      </c>
      <c r="K8" s="40">
        <v>0.4998803</v>
      </c>
      <c r="L8" s="40">
        <v>-0.32719374000000001</v>
      </c>
      <c r="M8" s="40">
        <v>2.9187918000000002</v>
      </c>
      <c r="N8" s="40">
        <v>-2.4530053000000001</v>
      </c>
      <c r="O8" s="40">
        <v>32.785201999999998</v>
      </c>
      <c r="P8" s="40">
        <v>5.8008550000000003</v>
      </c>
      <c r="Q8" s="40" t="e">
        <v>#N/A</v>
      </c>
      <c r="R8" s="40">
        <v>11.873101999999999</v>
      </c>
      <c r="S8" s="40">
        <v>-10.368008</v>
      </c>
      <c r="T8" s="40" t="e">
        <v>#N/A</v>
      </c>
      <c r="U8" s="40">
        <v>25.588345</v>
      </c>
      <c r="V8" s="155" t="e">
        <v>#N/A</v>
      </c>
      <c r="W8" s="24"/>
    </row>
    <row r="9" spans="1:23" x14ac:dyDescent="0.35">
      <c r="A9" s="2">
        <v>41940</v>
      </c>
      <c r="B9" s="7" t="e">
        <v>#N/A</v>
      </c>
      <c r="C9" s="7">
        <v>-16.594006</v>
      </c>
      <c r="D9" s="40">
        <v>0.45843124000000002</v>
      </c>
      <c r="E9" s="40">
        <v>7.8522204999999996</v>
      </c>
      <c r="F9" s="40">
        <v>-9.5726600000000008</v>
      </c>
      <c r="G9" s="40">
        <v>-3.5918057000000001</v>
      </c>
      <c r="H9" s="40">
        <v>-2.351302</v>
      </c>
      <c r="I9" s="40">
        <v>9.0941670000000006</v>
      </c>
      <c r="J9" s="40">
        <v>2.7160047999999999</v>
      </c>
      <c r="K9" s="40">
        <v>-8.6697869999999995</v>
      </c>
      <c r="L9" s="40">
        <v>-16.229189000000002</v>
      </c>
      <c r="M9" s="40">
        <v>2.5480508999999998</v>
      </c>
      <c r="N9" s="40">
        <v>-24.559753000000001</v>
      </c>
      <c r="O9" s="40">
        <v>28.55153</v>
      </c>
      <c r="P9" s="40">
        <v>7.6013206999999996</v>
      </c>
      <c r="Q9" s="40" t="e">
        <v>#N/A</v>
      </c>
      <c r="R9" s="40">
        <v>7.336557</v>
      </c>
      <c r="S9" s="40">
        <v>-7.9082784999999998</v>
      </c>
      <c r="T9" s="40" t="e">
        <v>#N/A</v>
      </c>
      <c r="U9" s="40">
        <v>13.012528</v>
      </c>
      <c r="V9" s="155" t="e">
        <v>#N/A</v>
      </c>
      <c r="W9" s="24"/>
    </row>
    <row r="10" spans="1:23" x14ac:dyDescent="0.35">
      <c r="A10" s="2">
        <v>41971</v>
      </c>
      <c r="B10" s="7" t="e">
        <v>#N/A</v>
      </c>
      <c r="C10" s="7">
        <v>-9.9571819999999995</v>
      </c>
      <c r="D10" s="40">
        <v>20.008362000000002</v>
      </c>
      <c r="E10" s="40">
        <v>18.713712999999998</v>
      </c>
      <c r="F10" s="40">
        <v>-11.678499</v>
      </c>
      <c r="G10" s="40">
        <v>6.8639039999999998</v>
      </c>
      <c r="H10" s="40">
        <v>-3.7415862</v>
      </c>
      <c r="I10" s="40">
        <v>13.733029</v>
      </c>
      <c r="J10" s="40">
        <v>0.14702082</v>
      </c>
      <c r="K10" s="40">
        <v>-10.264324999999999</v>
      </c>
      <c r="L10" s="40">
        <v>-6.9949269999999997</v>
      </c>
      <c r="M10" s="40">
        <v>10.775613999999999</v>
      </c>
      <c r="N10" s="40">
        <v>-26.080894000000001</v>
      </c>
      <c r="O10" s="40">
        <v>36.435654</v>
      </c>
      <c r="P10" s="40">
        <v>1.8661141000000001</v>
      </c>
      <c r="Q10" s="40" t="e">
        <v>#N/A</v>
      </c>
      <c r="R10" s="40">
        <v>17.246687000000001</v>
      </c>
      <c r="S10" s="40">
        <v>5.7636022999999996</v>
      </c>
      <c r="T10" s="40" t="e">
        <v>#N/A</v>
      </c>
      <c r="U10" s="40">
        <v>7.8218937000000004</v>
      </c>
      <c r="V10" s="155" t="e">
        <v>#N/A</v>
      </c>
      <c r="W10" s="24"/>
    </row>
    <row r="11" spans="1:23" x14ac:dyDescent="0.35">
      <c r="A11" s="2">
        <v>41999</v>
      </c>
      <c r="B11" s="7" t="e">
        <v>#N/A</v>
      </c>
      <c r="C11" s="7">
        <v>-12.734090999999999</v>
      </c>
      <c r="D11" s="40">
        <v>27.201260000000001</v>
      </c>
      <c r="E11" s="40">
        <v>26.671576999999999</v>
      </c>
      <c r="F11" s="40">
        <v>-15.614528</v>
      </c>
      <c r="G11" s="40">
        <v>0.41773320000000003</v>
      </c>
      <c r="H11" s="40">
        <v>-8.4303910000000002</v>
      </c>
      <c r="I11" s="40">
        <v>9.8805669999999992</v>
      </c>
      <c r="J11" s="40">
        <v>-10.352427</v>
      </c>
      <c r="K11" s="40">
        <v>-9.1843240000000002</v>
      </c>
      <c r="L11" s="40">
        <v>-14.361834999999999</v>
      </c>
      <c r="M11" s="40">
        <v>5.0824404000000003</v>
      </c>
      <c r="N11" s="40">
        <v>-31.333404999999999</v>
      </c>
      <c r="O11" s="40">
        <v>21.831095000000001</v>
      </c>
      <c r="P11" s="40">
        <v>8.9030740000000002</v>
      </c>
      <c r="Q11" s="40" t="e">
        <v>#N/A</v>
      </c>
      <c r="R11" s="40">
        <v>15.362166999999999</v>
      </c>
      <c r="S11" s="40">
        <v>18.607997999999998</v>
      </c>
      <c r="T11" s="40" t="e">
        <v>#N/A</v>
      </c>
      <c r="U11" s="40">
        <v>2.1500349999999999</v>
      </c>
      <c r="V11" s="155" t="e">
        <v>#N/A</v>
      </c>
      <c r="W11" s="24"/>
    </row>
    <row r="12" spans="1:23" x14ac:dyDescent="0.35">
      <c r="A12" s="2">
        <v>42032</v>
      </c>
      <c r="B12" s="7" t="e">
        <v>#N/A</v>
      </c>
      <c r="C12" s="7">
        <v>-5.5898430000000001</v>
      </c>
      <c r="D12" s="40">
        <v>22.081745000000002</v>
      </c>
      <c r="E12" s="40">
        <v>32.299923</v>
      </c>
      <c r="F12" s="40">
        <v>-16.993182999999998</v>
      </c>
      <c r="G12" s="40">
        <v>-5.9111649999999996</v>
      </c>
      <c r="H12" s="40">
        <v>-5.8097004999999999</v>
      </c>
      <c r="I12" s="40">
        <v>16.771197999999998</v>
      </c>
      <c r="J12" s="40">
        <v>-6.1283110000000001</v>
      </c>
      <c r="K12" s="40">
        <v>-1.6775072</v>
      </c>
      <c r="L12" s="40">
        <v>-7.2985353000000002</v>
      </c>
      <c r="M12" s="40">
        <v>19.266582</v>
      </c>
      <c r="N12" s="40">
        <v>-50.043723999999997</v>
      </c>
      <c r="O12" s="40">
        <v>41.069102999999998</v>
      </c>
      <c r="P12" s="40">
        <v>19.247150000000001</v>
      </c>
      <c r="Q12" s="40" t="e">
        <v>#N/A</v>
      </c>
      <c r="R12" s="40">
        <v>24.773872000000001</v>
      </c>
      <c r="S12" s="40">
        <v>33.629069999999999</v>
      </c>
      <c r="T12" s="40" t="e">
        <v>#N/A</v>
      </c>
      <c r="U12" s="40">
        <v>-9.6762709999999998</v>
      </c>
      <c r="V12" s="155" t="e">
        <v>#N/A</v>
      </c>
      <c r="W12" s="24"/>
    </row>
    <row r="13" spans="1:23" x14ac:dyDescent="0.35">
      <c r="A13" s="2">
        <v>42062</v>
      </c>
      <c r="B13" s="7" t="e">
        <v>#N/A</v>
      </c>
      <c r="C13" s="7">
        <v>-4.0387272999999997</v>
      </c>
      <c r="D13" s="40">
        <v>8.8165399999999998</v>
      </c>
      <c r="E13" s="40">
        <v>24.199545000000001</v>
      </c>
      <c r="F13" s="40">
        <v>-20.09629</v>
      </c>
      <c r="G13" s="40">
        <v>-8.7571739999999991</v>
      </c>
      <c r="H13" s="40">
        <v>-8.7702690000000008</v>
      </c>
      <c r="I13" s="40">
        <v>15.968382</v>
      </c>
      <c r="J13" s="40">
        <v>0.65978764999999995</v>
      </c>
      <c r="K13" s="40">
        <v>-6.6309395000000002</v>
      </c>
      <c r="L13" s="40">
        <v>-12.279700999999999</v>
      </c>
      <c r="M13" s="40">
        <v>11.100493999999999</v>
      </c>
      <c r="N13" s="40">
        <v>-46.071823000000002</v>
      </c>
      <c r="O13" s="40">
        <v>37.995243000000002</v>
      </c>
      <c r="P13" s="40">
        <v>19.699107999999999</v>
      </c>
      <c r="Q13" s="40" t="e">
        <v>#N/A</v>
      </c>
      <c r="R13" s="40">
        <v>20.405901</v>
      </c>
      <c r="S13" s="40">
        <v>18.390072</v>
      </c>
      <c r="T13" s="40" t="e">
        <v>#N/A</v>
      </c>
      <c r="U13" s="40">
        <v>-7.978326</v>
      </c>
      <c r="V13" s="155" t="e">
        <v>#N/A</v>
      </c>
      <c r="W13" s="24"/>
    </row>
    <row r="14" spans="1:23" x14ac:dyDescent="0.35">
      <c r="A14" s="2">
        <v>42090</v>
      </c>
      <c r="B14" s="7" t="e">
        <v>#N/A</v>
      </c>
      <c r="C14" s="7">
        <v>-10.670442</v>
      </c>
      <c r="D14" s="40">
        <v>0.83841085000000004</v>
      </c>
      <c r="E14" s="40">
        <v>25.354313000000001</v>
      </c>
      <c r="F14" s="40">
        <v>-18.776094000000001</v>
      </c>
      <c r="G14" s="40">
        <v>-9.0798620000000003</v>
      </c>
      <c r="H14" s="40">
        <v>-11.532009</v>
      </c>
      <c r="I14" s="40">
        <v>11.493516</v>
      </c>
      <c r="J14" s="40">
        <v>-6.4596057</v>
      </c>
      <c r="K14" s="40">
        <v>-4.8265640000000003</v>
      </c>
      <c r="L14" s="40">
        <v>-29.727475999999999</v>
      </c>
      <c r="M14" s="40">
        <v>2.9209136999999998</v>
      </c>
      <c r="N14" s="40">
        <v>-54.961742000000001</v>
      </c>
      <c r="O14" s="40">
        <v>20.668994999999999</v>
      </c>
      <c r="P14" s="40">
        <v>22.796164999999998</v>
      </c>
      <c r="Q14" s="40" t="e">
        <v>#N/A</v>
      </c>
      <c r="R14" s="40">
        <v>10.271025</v>
      </c>
      <c r="S14" s="40">
        <v>1.2526035</v>
      </c>
      <c r="T14" s="40" t="e">
        <v>#N/A</v>
      </c>
      <c r="U14" s="40">
        <v>-17.852242</v>
      </c>
      <c r="V14" s="155" t="e">
        <v>#N/A</v>
      </c>
      <c r="W14" s="24"/>
    </row>
    <row r="15" spans="1:23" x14ac:dyDescent="0.35">
      <c r="A15" s="2">
        <v>42122</v>
      </c>
      <c r="B15" s="7" t="e">
        <v>#N/A</v>
      </c>
      <c r="C15" s="7">
        <v>-3.3402561999999998</v>
      </c>
      <c r="D15" s="40">
        <v>-2.0222902</v>
      </c>
      <c r="E15" s="40">
        <v>21.183443</v>
      </c>
      <c r="F15" s="40">
        <v>-10.470271</v>
      </c>
      <c r="G15" s="40">
        <v>-8.6729109999999991</v>
      </c>
      <c r="H15" s="40">
        <v>-5.2536250000000004</v>
      </c>
      <c r="I15" s="40">
        <v>17.401683999999999</v>
      </c>
      <c r="J15" s="40">
        <v>-3.003037</v>
      </c>
      <c r="K15" s="40">
        <v>1.184547</v>
      </c>
      <c r="L15" s="40">
        <v>-19.061475999999999</v>
      </c>
      <c r="M15" s="40">
        <v>11.05063</v>
      </c>
      <c r="N15" s="40">
        <v>-47.325904999999999</v>
      </c>
      <c r="O15" s="40">
        <v>15.514374</v>
      </c>
      <c r="P15" s="40">
        <v>51.516260000000003</v>
      </c>
      <c r="Q15" s="40" t="e">
        <v>#N/A</v>
      </c>
      <c r="R15" s="40">
        <v>7.798457</v>
      </c>
      <c r="S15" s="40">
        <v>-4.4144389999999998</v>
      </c>
      <c r="T15" s="40" t="e">
        <v>#N/A</v>
      </c>
      <c r="U15" s="40">
        <v>-5.8872939999999998</v>
      </c>
      <c r="V15" s="155" t="e">
        <v>#N/A</v>
      </c>
      <c r="W15" s="24"/>
    </row>
    <row r="16" spans="1:23" x14ac:dyDescent="0.35">
      <c r="A16" s="2">
        <v>42152</v>
      </c>
      <c r="B16" s="7" t="e">
        <v>#N/A</v>
      </c>
      <c r="C16" s="7">
        <v>-10.109007</v>
      </c>
      <c r="D16" s="40">
        <v>-7.5584769999999999</v>
      </c>
      <c r="E16" s="40">
        <v>7.1357609999999996</v>
      </c>
      <c r="F16" s="40">
        <v>-17.419815</v>
      </c>
      <c r="G16" s="40">
        <v>-13.605433</v>
      </c>
      <c r="H16" s="40">
        <v>-16.142849999999999</v>
      </c>
      <c r="I16" s="40">
        <v>10.824192</v>
      </c>
      <c r="J16" s="40">
        <v>-10.850155000000001</v>
      </c>
      <c r="K16" s="40">
        <v>-10.18365</v>
      </c>
      <c r="L16" s="40">
        <v>-28.170925</v>
      </c>
      <c r="M16" s="40">
        <v>-2.251935</v>
      </c>
      <c r="N16" s="40">
        <v>-44.704376000000003</v>
      </c>
      <c r="O16" s="40">
        <v>4.6677710000000001</v>
      </c>
      <c r="P16" s="40">
        <v>35.748207000000001</v>
      </c>
      <c r="Q16" s="40">
        <v>-9.5094019999999997</v>
      </c>
      <c r="R16" s="40">
        <v>6.2150835999999998</v>
      </c>
      <c r="S16" s="40">
        <v>-14.370626</v>
      </c>
      <c r="T16" s="40">
        <v>-15.700793000000001</v>
      </c>
      <c r="U16" s="40">
        <v>-11.538529</v>
      </c>
      <c r="V16" s="155" t="e">
        <v>#N/A</v>
      </c>
      <c r="W16" s="24"/>
    </row>
    <row r="17" spans="1:23" x14ac:dyDescent="0.35">
      <c r="A17" s="2">
        <v>42181</v>
      </c>
      <c r="B17" s="7" t="e">
        <v>#N/A</v>
      </c>
      <c r="C17" s="7">
        <v>-15.0648</v>
      </c>
      <c r="D17" s="40">
        <v>-8.2644409999999997</v>
      </c>
      <c r="E17" s="40">
        <v>5.5983305000000003</v>
      </c>
      <c r="F17" s="40">
        <v>-18.070489999999999</v>
      </c>
      <c r="G17" s="40">
        <v>-14.804029</v>
      </c>
      <c r="H17" s="40">
        <v>-21.798431000000001</v>
      </c>
      <c r="I17" s="40">
        <v>4.2008995999999996</v>
      </c>
      <c r="J17" s="40">
        <v>-11.786175</v>
      </c>
      <c r="K17" s="40">
        <v>-12.966818</v>
      </c>
      <c r="L17" s="40">
        <v>-29.364830000000001</v>
      </c>
      <c r="M17" s="40">
        <v>-3.1363189999999999</v>
      </c>
      <c r="N17" s="40">
        <v>-48.005465999999998</v>
      </c>
      <c r="O17" s="40">
        <v>4.7598599999999998</v>
      </c>
      <c r="P17" s="40">
        <v>24.185217000000002</v>
      </c>
      <c r="Q17" s="40">
        <v>2.4723172</v>
      </c>
      <c r="R17" s="40">
        <v>1.8843889</v>
      </c>
      <c r="S17" s="40">
        <v>-14.661837</v>
      </c>
      <c r="T17" s="40">
        <v>-2.5299489999999998</v>
      </c>
      <c r="U17" s="40">
        <v>-10.019482</v>
      </c>
      <c r="V17" s="155" t="e">
        <v>#N/A</v>
      </c>
      <c r="W17" s="24"/>
    </row>
    <row r="18" spans="1:23" x14ac:dyDescent="0.35">
      <c r="A18" s="2">
        <v>42213</v>
      </c>
      <c r="B18" s="7" t="e">
        <v>#N/A</v>
      </c>
      <c r="C18" s="7">
        <v>-20.522373000000002</v>
      </c>
      <c r="D18" s="40">
        <v>-23.650096999999999</v>
      </c>
      <c r="E18" s="40">
        <v>2.7976274000000001</v>
      </c>
      <c r="F18" s="40">
        <v>-21.000326000000001</v>
      </c>
      <c r="G18" s="40">
        <v>-25.945055</v>
      </c>
      <c r="H18" s="40">
        <v>-24.043810000000001</v>
      </c>
      <c r="I18" s="40">
        <v>-7.9603375999999999</v>
      </c>
      <c r="J18" s="40">
        <v>-21.27403</v>
      </c>
      <c r="K18" s="40">
        <v>-20.939862999999999</v>
      </c>
      <c r="L18" s="40">
        <v>-42.464798000000002</v>
      </c>
      <c r="M18" s="40">
        <v>-12.919706</v>
      </c>
      <c r="N18" s="40">
        <v>-56.661569999999998</v>
      </c>
      <c r="O18" s="40">
        <v>-0.93768240000000003</v>
      </c>
      <c r="P18" s="40">
        <v>1.1091709000000001</v>
      </c>
      <c r="Q18" s="40">
        <v>-8.8107399999999991</v>
      </c>
      <c r="R18" s="40">
        <v>-6.7778169999999998</v>
      </c>
      <c r="S18" s="40">
        <v>-29.099333000000001</v>
      </c>
      <c r="T18" s="40">
        <v>-9.7959519999999998</v>
      </c>
      <c r="U18" s="40">
        <v>-11.030608000000001</v>
      </c>
      <c r="V18" s="155" t="e">
        <v>#N/A</v>
      </c>
      <c r="W18" s="24"/>
    </row>
    <row r="19" spans="1:23" x14ac:dyDescent="0.35">
      <c r="A19" s="2">
        <v>42244</v>
      </c>
      <c r="B19" s="7" t="e">
        <v>#N/A</v>
      </c>
      <c r="C19" s="7">
        <v>-17.815722000000001</v>
      </c>
      <c r="D19" s="40">
        <v>-29.073302999999999</v>
      </c>
      <c r="E19" s="40">
        <v>-8.2645</v>
      </c>
      <c r="F19" s="40">
        <v>-20.856248999999998</v>
      </c>
      <c r="G19" s="40">
        <v>-35.307236000000003</v>
      </c>
      <c r="H19" s="40">
        <v>-35.201027000000003</v>
      </c>
      <c r="I19" s="40">
        <v>-17.885684999999999</v>
      </c>
      <c r="J19" s="40">
        <v>-25.598644</v>
      </c>
      <c r="K19" s="40">
        <v>-27.143425000000001</v>
      </c>
      <c r="L19" s="40">
        <v>-50.388694999999998</v>
      </c>
      <c r="M19" s="40">
        <v>-18.238962000000001</v>
      </c>
      <c r="N19" s="40">
        <v>-54.999355000000001</v>
      </c>
      <c r="O19" s="40">
        <v>-7.6053499999999996</v>
      </c>
      <c r="P19" s="40">
        <v>-9.0399320000000003</v>
      </c>
      <c r="Q19" s="40">
        <v>-14.438981</v>
      </c>
      <c r="R19" s="40">
        <v>-12.386393999999999</v>
      </c>
      <c r="S19" s="40">
        <v>-31.109863000000001</v>
      </c>
      <c r="T19" s="40">
        <v>-18.038677</v>
      </c>
      <c r="U19" s="40">
        <v>-25.909101</v>
      </c>
      <c r="V19" s="155" t="e">
        <v>#N/A</v>
      </c>
      <c r="W19" s="24"/>
    </row>
    <row r="20" spans="1:23" x14ac:dyDescent="0.35">
      <c r="A20" s="2">
        <v>42275</v>
      </c>
      <c r="B20" s="7" t="e">
        <v>#N/A</v>
      </c>
      <c r="C20" s="7">
        <v>-23.742782999999999</v>
      </c>
      <c r="D20" s="40">
        <v>-38.542140000000003</v>
      </c>
      <c r="E20" s="40">
        <v>-11.552215</v>
      </c>
      <c r="F20" s="40">
        <v>-25.330776</v>
      </c>
      <c r="G20" s="40">
        <v>-36.765915</v>
      </c>
      <c r="H20" s="40">
        <v>-35.453902999999997</v>
      </c>
      <c r="I20" s="40">
        <v>-15.470319999999999</v>
      </c>
      <c r="J20" s="40">
        <v>-25.638884000000001</v>
      </c>
      <c r="K20" s="40">
        <v>-23.027961999999999</v>
      </c>
      <c r="L20" s="40">
        <v>-54.230854000000001</v>
      </c>
      <c r="M20" s="40">
        <v>-19.236415999999998</v>
      </c>
      <c r="N20" s="40">
        <v>-50.380070000000003</v>
      </c>
      <c r="O20" s="40">
        <v>-10.303091999999999</v>
      </c>
      <c r="P20" s="40">
        <v>-10.402946999999999</v>
      </c>
      <c r="Q20" s="40">
        <v>-17.603909999999999</v>
      </c>
      <c r="R20" s="40">
        <v>-14.942085000000001</v>
      </c>
      <c r="S20" s="40">
        <v>-26.900185</v>
      </c>
      <c r="T20" s="40">
        <v>-26.343434999999999</v>
      </c>
      <c r="U20" s="40">
        <v>-28.964006000000001</v>
      </c>
      <c r="V20" s="155" t="e">
        <v>#N/A</v>
      </c>
      <c r="W20" s="24"/>
    </row>
    <row r="21" spans="1:23" x14ac:dyDescent="0.35">
      <c r="A21" s="2">
        <v>42305</v>
      </c>
      <c r="B21" s="40" t="e">
        <v>#N/A</v>
      </c>
      <c r="C21" s="40">
        <v>-14.362264</v>
      </c>
      <c r="D21" s="40">
        <v>-20.978815000000001</v>
      </c>
      <c r="E21" s="40">
        <v>-4.4124660000000002</v>
      </c>
      <c r="F21" s="40">
        <v>-24.545293999999998</v>
      </c>
      <c r="G21" s="40">
        <v>-29.712332</v>
      </c>
      <c r="H21" s="40">
        <v>-29.819500000000001</v>
      </c>
      <c r="I21" s="40">
        <v>-7.7326592999999999</v>
      </c>
      <c r="J21" s="40">
        <v>-17.574083000000002</v>
      </c>
      <c r="K21" s="40">
        <v>-6.7478600000000002</v>
      </c>
      <c r="L21" s="40">
        <v>-42.674255000000002</v>
      </c>
      <c r="M21" s="40">
        <v>-13.070452</v>
      </c>
      <c r="N21" s="40">
        <v>-37.298850000000002</v>
      </c>
      <c r="O21" s="40">
        <v>-5.1545740000000002</v>
      </c>
      <c r="P21" s="40">
        <v>0.9241104</v>
      </c>
      <c r="Q21" s="40">
        <v>-12.780213</v>
      </c>
      <c r="R21" s="40">
        <v>-11.047119</v>
      </c>
      <c r="S21" s="40">
        <v>-26.072209999999998</v>
      </c>
      <c r="T21" s="40">
        <v>-20.205307000000001</v>
      </c>
      <c r="U21" s="40">
        <v>-16.114913999999999</v>
      </c>
      <c r="V21" s="155" t="e">
        <v>#N/A</v>
      </c>
      <c r="W21" s="24"/>
    </row>
    <row r="22" spans="1:23" x14ac:dyDescent="0.35">
      <c r="A22" s="2">
        <v>42335</v>
      </c>
      <c r="B22" s="40" t="e">
        <v>#N/A</v>
      </c>
      <c r="C22" s="40">
        <v>-21.855979999999999</v>
      </c>
      <c r="D22" s="40">
        <v>-24.462706000000001</v>
      </c>
      <c r="E22" s="40">
        <v>-12.247282</v>
      </c>
      <c r="F22" s="40">
        <v>-29.766983</v>
      </c>
      <c r="G22" s="40">
        <v>-36.225665999999997</v>
      </c>
      <c r="H22" s="40">
        <v>-27.517365999999999</v>
      </c>
      <c r="I22" s="40">
        <v>-13.536161</v>
      </c>
      <c r="J22" s="40">
        <v>-17.184687</v>
      </c>
      <c r="K22" s="40">
        <v>-6.0304823000000001</v>
      </c>
      <c r="L22" s="40">
        <v>-44.366366999999997</v>
      </c>
      <c r="M22" s="40">
        <v>-22.476704000000002</v>
      </c>
      <c r="N22" s="40">
        <v>-46.906309999999998</v>
      </c>
      <c r="O22" s="40">
        <v>-14.439052999999999</v>
      </c>
      <c r="P22" s="40">
        <v>-6.2701760000000002</v>
      </c>
      <c r="Q22" s="40">
        <v>-21.741849999999999</v>
      </c>
      <c r="R22" s="40">
        <v>-14.794784999999999</v>
      </c>
      <c r="S22" s="40">
        <v>-31.382334</v>
      </c>
      <c r="T22" s="40">
        <v>-25.062735</v>
      </c>
      <c r="U22" s="40">
        <v>-22.003900000000002</v>
      </c>
      <c r="V22" s="155" t="e">
        <v>#N/A</v>
      </c>
      <c r="W22" s="24"/>
    </row>
    <row r="23" spans="1:23" x14ac:dyDescent="0.35">
      <c r="A23" s="2">
        <v>42366</v>
      </c>
      <c r="B23" s="40" t="e">
        <v>#N/A</v>
      </c>
      <c r="C23" s="40">
        <v>-16.986543999999999</v>
      </c>
      <c r="D23" s="40">
        <v>-21.488274000000001</v>
      </c>
      <c r="E23" s="40">
        <v>-10.690462</v>
      </c>
      <c r="F23" s="40">
        <v>-20.883984000000002</v>
      </c>
      <c r="G23" s="40">
        <v>-35.350017999999999</v>
      </c>
      <c r="H23" s="40">
        <v>-21.760802999999999</v>
      </c>
      <c r="I23" s="40">
        <v>-10.294807</v>
      </c>
      <c r="J23" s="40">
        <v>-12.855017</v>
      </c>
      <c r="K23" s="40">
        <v>-7.3555349999999997</v>
      </c>
      <c r="L23" s="40">
        <v>-38.68083</v>
      </c>
      <c r="M23" s="40">
        <v>-22.851306999999998</v>
      </c>
      <c r="N23" s="40">
        <v>-43.791252</v>
      </c>
      <c r="O23" s="40">
        <v>-5.0078034000000002</v>
      </c>
      <c r="P23" s="40">
        <v>-7.5123430000000004</v>
      </c>
      <c r="Q23" s="40">
        <v>-18.524677000000001</v>
      </c>
      <c r="R23" s="40">
        <v>-14.312982999999999</v>
      </c>
      <c r="S23" s="40">
        <v>-28.58126</v>
      </c>
      <c r="T23" s="40">
        <v>-16.195709999999998</v>
      </c>
      <c r="U23" s="40">
        <v>-18.417316</v>
      </c>
      <c r="V23" s="155" t="e">
        <v>#N/A</v>
      </c>
      <c r="W23" s="24"/>
    </row>
    <row r="24" spans="1:23" x14ac:dyDescent="0.35">
      <c r="A24" s="2">
        <v>42397</v>
      </c>
      <c r="B24" s="40" t="e">
        <v>#N/A</v>
      </c>
      <c r="C24" s="40">
        <v>-17.564927999999998</v>
      </c>
      <c r="D24" s="40">
        <v>-21.420223</v>
      </c>
      <c r="E24" s="40">
        <v>-22.197306000000001</v>
      </c>
      <c r="F24" s="40">
        <v>-25.321669</v>
      </c>
      <c r="G24" s="40">
        <v>-35.029989999999998</v>
      </c>
      <c r="H24" s="40">
        <v>-18.751085</v>
      </c>
      <c r="I24" s="40">
        <v>-21.781046</v>
      </c>
      <c r="J24" s="40">
        <v>-18.876695999999999</v>
      </c>
      <c r="K24" s="40">
        <v>-15.213031000000001</v>
      </c>
      <c r="L24" s="40">
        <v>-47.045017000000001</v>
      </c>
      <c r="M24" s="40">
        <v>-35.246284000000003</v>
      </c>
      <c r="N24" s="40">
        <v>-34.689594</v>
      </c>
      <c r="O24" s="40">
        <v>-22.613537000000001</v>
      </c>
      <c r="P24" s="40">
        <v>-23.547781000000001</v>
      </c>
      <c r="Q24" s="40">
        <v>-22.440237</v>
      </c>
      <c r="R24" s="40">
        <v>-17.991679999999999</v>
      </c>
      <c r="S24" s="40">
        <v>-33.741222</v>
      </c>
      <c r="T24" s="40">
        <v>-21.058320999999999</v>
      </c>
      <c r="U24" s="40">
        <v>-23.353249000000002</v>
      </c>
      <c r="V24" s="155" t="e">
        <v>#N/A</v>
      </c>
      <c r="W24" s="24"/>
    </row>
    <row r="25" spans="1:23" x14ac:dyDescent="0.35">
      <c r="A25" s="2">
        <v>42426</v>
      </c>
      <c r="B25" s="40" t="e">
        <v>#N/A</v>
      </c>
      <c r="C25" s="40">
        <v>-16.979385000000001</v>
      </c>
      <c r="D25" s="40">
        <v>-19.592644</v>
      </c>
      <c r="E25" s="40">
        <v>-21.272188</v>
      </c>
      <c r="F25" s="40">
        <v>-23.591345</v>
      </c>
      <c r="G25" s="40">
        <v>-25.376135000000001</v>
      </c>
      <c r="H25" s="40">
        <v>-20.830279999999998</v>
      </c>
      <c r="I25" s="40">
        <v>-17.696190000000001</v>
      </c>
      <c r="J25" s="40">
        <v>-18.520714000000002</v>
      </c>
      <c r="K25" s="40">
        <v>-16.552067000000001</v>
      </c>
      <c r="L25" s="40">
        <v>-40.968580000000003</v>
      </c>
      <c r="M25" s="40">
        <v>-35.077156000000002</v>
      </c>
      <c r="N25" s="40">
        <v>-52.543129999999998</v>
      </c>
      <c r="O25" s="40">
        <v>-26.603836000000001</v>
      </c>
      <c r="P25" s="40">
        <v>-25.825755999999998</v>
      </c>
      <c r="Q25" s="40">
        <v>-20.006095999999999</v>
      </c>
      <c r="R25" s="40">
        <v>-16.045266999999999</v>
      </c>
      <c r="S25" s="40">
        <v>-26.163022999999999</v>
      </c>
      <c r="T25" s="40">
        <v>-18.100715999999998</v>
      </c>
      <c r="U25" s="40">
        <v>-25.793773999999999</v>
      </c>
      <c r="V25" s="155" t="e">
        <v>#N/A</v>
      </c>
      <c r="W25" s="24"/>
    </row>
    <row r="26" spans="1:23" x14ac:dyDescent="0.35">
      <c r="A26" s="2">
        <v>42457</v>
      </c>
      <c r="B26" s="40" t="e">
        <v>#N/A</v>
      </c>
      <c r="C26" s="40">
        <v>-8.448601</v>
      </c>
      <c r="D26" s="40">
        <v>-14.593368999999999</v>
      </c>
      <c r="E26" s="40">
        <v>-11.991059999999999</v>
      </c>
      <c r="F26" s="40">
        <v>-15.259218000000001</v>
      </c>
      <c r="G26" s="40">
        <v>-7.8291180000000002</v>
      </c>
      <c r="H26" s="40">
        <v>-11.291247</v>
      </c>
      <c r="I26" s="40">
        <v>-10.188442</v>
      </c>
      <c r="J26" s="40">
        <v>-7.0231915000000003</v>
      </c>
      <c r="K26" s="40">
        <v>-7.8791083999999998</v>
      </c>
      <c r="L26" s="40">
        <v>-9.2603919999999995</v>
      </c>
      <c r="M26" s="40">
        <v>-21.804459000000001</v>
      </c>
      <c r="N26" s="40">
        <v>-33.520583999999999</v>
      </c>
      <c r="O26" s="40">
        <v>-13.883609</v>
      </c>
      <c r="P26" s="40">
        <v>-19.43956</v>
      </c>
      <c r="Q26" s="40">
        <v>-11.407064999999999</v>
      </c>
      <c r="R26" s="40">
        <v>-6.8464812999999998</v>
      </c>
      <c r="S26" s="40">
        <v>-5.8194280000000003</v>
      </c>
      <c r="T26" s="40">
        <v>-6.1378300000000001</v>
      </c>
      <c r="U26" s="40">
        <v>-14.580435</v>
      </c>
      <c r="V26" s="155" t="e">
        <v>#N/A</v>
      </c>
      <c r="W26" s="24"/>
    </row>
    <row r="27" spans="1:23" x14ac:dyDescent="0.35">
      <c r="A27" s="2">
        <v>42488</v>
      </c>
      <c r="B27" s="40" t="e">
        <v>#N/A</v>
      </c>
      <c r="C27" s="40">
        <v>-10.703218</v>
      </c>
      <c r="D27" s="40">
        <v>-9.3969109999999993</v>
      </c>
      <c r="E27" s="40">
        <v>-15.492141999999999</v>
      </c>
      <c r="F27" s="40">
        <v>-26.559574000000001</v>
      </c>
      <c r="G27" s="40">
        <v>3.1415582</v>
      </c>
      <c r="H27" s="40">
        <v>-15.819395</v>
      </c>
      <c r="I27" s="40">
        <v>-19.450348000000002</v>
      </c>
      <c r="J27" s="40">
        <v>-9.4773409999999991</v>
      </c>
      <c r="K27" s="40">
        <v>-13.902265</v>
      </c>
      <c r="L27" s="40">
        <v>-18.095053</v>
      </c>
      <c r="M27" s="40">
        <v>-21.603394000000002</v>
      </c>
      <c r="N27" s="40">
        <v>-33.070300000000003</v>
      </c>
      <c r="O27" s="40">
        <v>-9.49803</v>
      </c>
      <c r="P27" s="40">
        <v>-31.943560000000002</v>
      </c>
      <c r="Q27" s="40">
        <v>-15.882004</v>
      </c>
      <c r="R27" s="40">
        <v>-7.7413679999999996</v>
      </c>
      <c r="S27" s="40">
        <v>-4.1945275999999998</v>
      </c>
      <c r="T27" s="40">
        <v>-16.116833</v>
      </c>
      <c r="U27" s="40">
        <v>-18.753613000000001</v>
      </c>
      <c r="V27" s="155" t="e">
        <v>#N/A</v>
      </c>
      <c r="W27" s="24"/>
    </row>
    <row r="28" spans="1:23" x14ac:dyDescent="0.35">
      <c r="A28" s="2">
        <v>42517</v>
      </c>
      <c r="B28" s="40" t="e">
        <v>#N/A</v>
      </c>
      <c r="C28" s="40">
        <v>-13.406580999999999</v>
      </c>
      <c r="D28" s="40">
        <v>-12.248987</v>
      </c>
      <c r="E28" s="40">
        <v>-6.3319799999999997</v>
      </c>
      <c r="F28" s="40">
        <v>-25.232659999999999</v>
      </c>
      <c r="G28" s="40">
        <v>6.0081479999999996E-3</v>
      </c>
      <c r="H28" s="40">
        <v>-14.60051</v>
      </c>
      <c r="I28" s="40">
        <v>-17.578530000000001</v>
      </c>
      <c r="J28" s="40">
        <v>-12.301235999999999</v>
      </c>
      <c r="K28" s="40">
        <v>-12.103426000000001</v>
      </c>
      <c r="L28" s="40">
        <v>-20.518906000000001</v>
      </c>
      <c r="M28" s="40">
        <v>-22.281616</v>
      </c>
      <c r="N28" s="40">
        <v>-31.153275000000001</v>
      </c>
      <c r="O28" s="40">
        <v>-7.3133350000000004</v>
      </c>
      <c r="P28" s="40">
        <v>-32.496580000000002</v>
      </c>
      <c r="Q28" s="40">
        <v>-19.392161999999999</v>
      </c>
      <c r="R28" s="40">
        <v>-5.8747052999999996</v>
      </c>
      <c r="S28" s="40">
        <v>-15.978736</v>
      </c>
      <c r="T28" s="40">
        <v>-16.964721999999998</v>
      </c>
      <c r="U28" s="40">
        <v>-18.331564</v>
      </c>
      <c r="V28" s="155" t="e">
        <v>#N/A</v>
      </c>
      <c r="W28" s="24"/>
    </row>
    <row r="29" spans="1:23" x14ac:dyDescent="0.35">
      <c r="A29" s="2">
        <v>42549</v>
      </c>
      <c r="B29" s="40" t="e">
        <v>#N/A</v>
      </c>
      <c r="C29" s="40">
        <v>-4.3583097000000004</v>
      </c>
      <c r="D29" s="40">
        <v>2.3544550000000002</v>
      </c>
      <c r="E29" s="40">
        <v>-0.64957140000000002</v>
      </c>
      <c r="F29" s="40">
        <v>-26.810307000000002</v>
      </c>
      <c r="G29" s="40">
        <v>1.1820316</v>
      </c>
      <c r="H29" s="40">
        <v>-8.2821730000000002</v>
      </c>
      <c r="I29" s="40">
        <v>-11.518049</v>
      </c>
      <c r="J29" s="40">
        <v>-16.172718</v>
      </c>
      <c r="K29" s="40">
        <v>-7.3362590000000001</v>
      </c>
      <c r="L29" s="40">
        <v>-12.13668</v>
      </c>
      <c r="M29" s="40">
        <v>-21.373743000000001</v>
      </c>
      <c r="N29" s="40">
        <v>-41.071384000000002</v>
      </c>
      <c r="O29" s="40">
        <v>-9.3427240000000005</v>
      </c>
      <c r="P29" s="40">
        <v>-25.796634999999998</v>
      </c>
      <c r="Q29" s="40">
        <v>-15.941160999999999</v>
      </c>
      <c r="R29" s="40">
        <v>-4.5348287000000003</v>
      </c>
      <c r="S29" s="40">
        <v>-13.035494</v>
      </c>
      <c r="T29" s="40">
        <v>-15.793424999999999</v>
      </c>
      <c r="U29" s="40">
        <v>-17.751127</v>
      </c>
      <c r="V29" s="155" t="e">
        <v>#N/A</v>
      </c>
      <c r="W29" s="24"/>
    </row>
    <row r="30" spans="1:23" x14ac:dyDescent="0.35">
      <c r="A30" s="2">
        <v>42579</v>
      </c>
      <c r="B30" s="40" t="e">
        <v>#N/A</v>
      </c>
      <c r="C30" s="40">
        <v>10.346508</v>
      </c>
      <c r="D30" s="40">
        <v>19.041204</v>
      </c>
      <c r="E30" s="40">
        <v>3.3640265</v>
      </c>
      <c r="F30" s="40">
        <v>-20.010185</v>
      </c>
      <c r="G30" s="40">
        <v>30.002558000000001</v>
      </c>
      <c r="H30" s="40">
        <v>-4.8775196000000003</v>
      </c>
      <c r="I30" s="40">
        <v>6.0484049999999998</v>
      </c>
      <c r="J30" s="40">
        <v>-7.3116659999999998</v>
      </c>
      <c r="K30" s="40">
        <v>8.5341690000000003</v>
      </c>
      <c r="L30" s="40">
        <v>15.052246999999999</v>
      </c>
      <c r="M30" s="40">
        <v>-1.8886387</v>
      </c>
      <c r="N30" s="40">
        <v>-23.960560000000001</v>
      </c>
      <c r="O30" s="40">
        <v>-0.83671810000000002</v>
      </c>
      <c r="P30" s="40">
        <v>-9.9231610000000003</v>
      </c>
      <c r="Q30" s="40">
        <v>-8.2936169999999994</v>
      </c>
      <c r="R30" s="40">
        <v>7.5189233</v>
      </c>
      <c r="S30" s="40">
        <v>-8.9475870000000004</v>
      </c>
      <c r="T30" s="40">
        <v>-11.613327</v>
      </c>
      <c r="U30" s="40">
        <v>-15.692496</v>
      </c>
      <c r="V30" s="155" t="e">
        <v>#N/A</v>
      </c>
      <c r="W30" s="24"/>
    </row>
    <row r="31" spans="1:23" x14ac:dyDescent="0.35">
      <c r="A31" s="2">
        <v>42608</v>
      </c>
      <c r="B31" s="40" t="e">
        <v>#N/A</v>
      </c>
      <c r="C31" s="40">
        <v>15.752947000000001</v>
      </c>
      <c r="D31" s="40">
        <v>40.161119999999997</v>
      </c>
      <c r="E31" s="40">
        <v>14.964162999999999</v>
      </c>
      <c r="F31" s="40">
        <v>-14.473284</v>
      </c>
      <c r="G31" s="40">
        <v>62.355933999999998</v>
      </c>
      <c r="H31" s="40">
        <v>16.519238000000001</v>
      </c>
      <c r="I31" s="40">
        <v>21.643305000000002</v>
      </c>
      <c r="J31" s="40">
        <v>3.8645863999999999</v>
      </c>
      <c r="K31" s="40">
        <v>22.667943999999999</v>
      </c>
      <c r="L31" s="40">
        <v>35.697341999999999</v>
      </c>
      <c r="M31" s="40">
        <v>0.67672730000000003</v>
      </c>
      <c r="N31" s="40">
        <v>-21.932178</v>
      </c>
      <c r="O31" s="40">
        <v>5.7688949999999997</v>
      </c>
      <c r="P31" s="40">
        <v>8.7675689999999999</v>
      </c>
      <c r="Q31" s="40">
        <v>5.7885049999999998</v>
      </c>
      <c r="R31" s="40">
        <v>13.046694</v>
      </c>
      <c r="S31" s="40">
        <v>3.9468407999999999</v>
      </c>
      <c r="T31" s="40">
        <v>1.7295003</v>
      </c>
      <c r="U31" s="40">
        <v>2.0700455</v>
      </c>
      <c r="V31" s="155" t="e">
        <v>#N/A</v>
      </c>
      <c r="W31" s="24"/>
    </row>
    <row r="32" spans="1:23" x14ac:dyDescent="0.35">
      <c r="A32" s="2">
        <v>42641</v>
      </c>
      <c r="B32" s="40" t="e">
        <v>#N/A</v>
      </c>
      <c r="C32" s="40">
        <v>18.912102000000001</v>
      </c>
      <c r="D32" s="40">
        <v>64.941680000000005</v>
      </c>
      <c r="E32" s="40">
        <v>11.773241000000001</v>
      </c>
      <c r="F32" s="40">
        <v>-9.4455600000000004</v>
      </c>
      <c r="G32" s="40">
        <v>56.313384999999997</v>
      </c>
      <c r="H32" s="40">
        <v>17.980861999999998</v>
      </c>
      <c r="I32" s="40">
        <v>27.687836000000001</v>
      </c>
      <c r="J32" s="40">
        <v>1.4546752000000001</v>
      </c>
      <c r="K32" s="40">
        <v>27.568435999999998</v>
      </c>
      <c r="L32" s="40">
        <v>70.434783999999993</v>
      </c>
      <c r="M32" s="40">
        <v>16.725276999999998</v>
      </c>
      <c r="N32" s="40">
        <v>-22.032689999999999</v>
      </c>
      <c r="O32" s="40">
        <v>11.780595999999999</v>
      </c>
      <c r="P32" s="40">
        <v>17.51746</v>
      </c>
      <c r="Q32" s="40">
        <v>-0.71806910000000002</v>
      </c>
      <c r="R32" s="40">
        <v>10.571313</v>
      </c>
      <c r="S32" s="40">
        <v>12.922931</v>
      </c>
      <c r="T32" s="40">
        <v>3.5270332999999998</v>
      </c>
      <c r="U32" s="40">
        <v>2.8673649999999999</v>
      </c>
      <c r="V32" s="155">
        <v>-14.87515</v>
      </c>
      <c r="W32" s="24"/>
    </row>
    <row r="33" spans="1:23" x14ac:dyDescent="0.35">
      <c r="A33" s="2">
        <v>42671</v>
      </c>
      <c r="B33" s="40" t="e">
        <v>#N/A</v>
      </c>
      <c r="C33" s="40">
        <v>15.0548935</v>
      </c>
      <c r="D33" s="40">
        <v>25.651109999999999</v>
      </c>
      <c r="E33" s="40">
        <v>-0.88174940000000002</v>
      </c>
      <c r="F33" s="40">
        <v>-8.8393800000000002</v>
      </c>
      <c r="G33" s="40">
        <v>41.852592000000001</v>
      </c>
      <c r="H33" s="40">
        <v>5.7367682000000002</v>
      </c>
      <c r="I33" s="40">
        <v>14.746893</v>
      </c>
      <c r="J33" s="40">
        <v>-4.903257</v>
      </c>
      <c r="K33" s="40">
        <v>5.0338984</v>
      </c>
      <c r="L33" s="40">
        <v>65.903260000000003</v>
      </c>
      <c r="M33" s="40">
        <v>-3.3742190000000001</v>
      </c>
      <c r="N33" s="40">
        <v>-30.790579000000001</v>
      </c>
      <c r="O33" s="40">
        <v>1.4562010999999999</v>
      </c>
      <c r="P33" s="40">
        <v>0.30450820000000001</v>
      </c>
      <c r="Q33" s="40">
        <v>-8.931476</v>
      </c>
      <c r="R33" s="40">
        <v>6.0443043999999997</v>
      </c>
      <c r="S33" s="40">
        <v>-3.6752343000000001</v>
      </c>
      <c r="T33" s="40">
        <v>-1.7985344000000001</v>
      </c>
      <c r="U33" s="40">
        <v>-11.225486</v>
      </c>
      <c r="V33" s="155">
        <v>-10.769330999999999</v>
      </c>
      <c r="W33" s="24"/>
    </row>
    <row r="34" spans="1:23" x14ac:dyDescent="0.35">
      <c r="A34" s="2">
        <v>42702</v>
      </c>
      <c r="B34" s="40" t="e">
        <v>#N/A</v>
      </c>
      <c r="C34" s="40">
        <v>17.72728</v>
      </c>
      <c r="D34" s="40">
        <v>12.552106999999999</v>
      </c>
      <c r="E34" s="40">
        <v>-5.1903543000000001</v>
      </c>
      <c r="F34" s="40">
        <v>-6.161791</v>
      </c>
      <c r="G34" s="40">
        <v>51.830469999999998</v>
      </c>
      <c r="H34" s="40">
        <v>-4.2231082999999998</v>
      </c>
      <c r="I34" s="40">
        <v>18.09553</v>
      </c>
      <c r="J34" s="40">
        <v>-16.748142000000001</v>
      </c>
      <c r="K34" s="40">
        <v>1.6440511</v>
      </c>
      <c r="L34" s="40">
        <v>48.012459999999997</v>
      </c>
      <c r="M34" s="40">
        <v>2.6937126999999998</v>
      </c>
      <c r="N34" s="40">
        <v>-13.547116000000001</v>
      </c>
      <c r="O34" s="40">
        <v>-1.0317742999999999</v>
      </c>
      <c r="P34" s="40">
        <v>2.4230003</v>
      </c>
      <c r="Q34" s="40">
        <v>-4.8748255</v>
      </c>
      <c r="R34" s="40">
        <v>9.8339920000000003</v>
      </c>
      <c r="S34" s="40">
        <v>-12.744313</v>
      </c>
      <c r="T34" s="40">
        <v>3.409624</v>
      </c>
      <c r="U34" s="40">
        <v>-12.795544</v>
      </c>
      <c r="V34" s="155">
        <v>2.1915673999999998</v>
      </c>
      <c r="W34" s="24"/>
    </row>
    <row r="35" spans="1:23" x14ac:dyDescent="0.35">
      <c r="A35" s="2">
        <v>42732</v>
      </c>
      <c r="B35" s="40" t="e">
        <v>#N/A</v>
      </c>
      <c r="C35" s="40">
        <v>16.060220000000001</v>
      </c>
      <c r="D35" s="40">
        <v>12.552393</v>
      </c>
      <c r="E35" s="40">
        <v>-5.8265089999999997</v>
      </c>
      <c r="F35" s="40">
        <v>-1.9287586000000001</v>
      </c>
      <c r="G35" s="40">
        <v>60.669113000000003</v>
      </c>
      <c r="H35" s="40">
        <v>-3.8585186</v>
      </c>
      <c r="I35" s="40">
        <v>14.591063</v>
      </c>
      <c r="J35" s="40">
        <v>-12.065272999999999</v>
      </c>
      <c r="K35" s="40">
        <v>6.0530780000000002</v>
      </c>
      <c r="L35" s="40">
        <v>55.188310000000001</v>
      </c>
      <c r="M35" s="40">
        <v>10.857081000000001</v>
      </c>
      <c r="N35" s="40">
        <v>-3.1737267999999998</v>
      </c>
      <c r="O35" s="40">
        <v>-4.1159270000000001</v>
      </c>
      <c r="P35" s="40">
        <v>-2.6133536999999998</v>
      </c>
      <c r="Q35" s="40">
        <v>3.4840344999999999</v>
      </c>
      <c r="R35" s="40">
        <v>19.787656999999999</v>
      </c>
      <c r="S35" s="40">
        <v>-13.348293</v>
      </c>
      <c r="T35" s="40">
        <v>11.468101000000001</v>
      </c>
      <c r="U35" s="40">
        <v>-9.8847389999999997</v>
      </c>
      <c r="V35" s="155">
        <v>7.1290969999999998</v>
      </c>
      <c r="W35" s="24"/>
    </row>
    <row r="36" spans="1:23" x14ac:dyDescent="0.35">
      <c r="A36" s="2">
        <v>42762</v>
      </c>
      <c r="B36" s="40" t="e">
        <v>#N/A</v>
      </c>
      <c r="C36" s="40">
        <v>30.579079</v>
      </c>
      <c r="D36" s="40">
        <v>18.453479999999999</v>
      </c>
      <c r="E36" s="40">
        <v>13.841475000000001</v>
      </c>
      <c r="F36" s="40">
        <v>28.326618</v>
      </c>
      <c r="G36" s="40">
        <v>84.451059999999998</v>
      </c>
      <c r="H36" s="40">
        <v>2.5287150999999999</v>
      </c>
      <c r="I36" s="40">
        <v>36.901103999999997</v>
      </c>
      <c r="J36" s="40">
        <v>0.44977665</v>
      </c>
      <c r="K36" s="40">
        <v>23.780155000000001</v>
      </c>
      <c r="L36" s="40">
        <v>111.94923</v>
      </c>
      <c r="M36" s="40">
        <v>38.084220000000002</v>
      </c>
      <c r="N36" s="40">
        <v>18.098032</v>
      </c>
      <c r="O36" s="40">
        <v>13.903534000000001</v>
      </c>
      <c r="P36" s="40">
        <v>26.769375</v>
      </c>
      <c r="Q36" s="40">
        <v>26.954401000000001</v>
      </c>
      <c r="R36" s="40">
        <v>24.447500000000002</v>
      </c>
      <c r="S36" s="40">
        <v>-7.6660690000000002</v>
      </c>
      <c r="T36" s="40">
        <v>28.232944</v>
      </c>
      <c r="U36" s="40">
        <v>3.8344621999999999</v>
      </c>
      <c r="V36" s="155">
        <v>29.530287000000001</v>
      </c>
      <c r="W36" s="24"/>
    </row>
    <row r="37" spans="1:23" x14ac:dyDescent="0.35">
      <c r="A37" s="2">
        <v>42794</v>
      </c>
      <c r="B37" s="40" t="e">
        <v>#N/A</v>
      </c>
      <c r="C37" s="40">
        <v>23.076903999999999</v>
      </c>
      <c r="D37" s="40">
        <v>12.135553</v>
      </c>
      <c r="E37" s="40">
        <v>2.3699759999999999</v>
      </c>
      <c r="F37" s="40">
        <v>22.269439999999999</v>
      </c>
      <c r="G37" s="40">
        <v>57.765315999999999</v>
      </c>
      <c r="H37" s="40">
        <v>0.43023824999999999</v>
      </c>
      <c r="I37" s="40">
        <v>29.626083000000001</v>
      </c>
      <c r="J37" s="40">
        <v>-2.1291137</v>
      </c>
      <c r="K37" s="40">
        <v>28.00957</v>
      </c>
      <c r="L37" s="40">
        <v>92.361660000000001</v>
      </c>
      <c r="M37" s="40">
        <v>30.255269999999999</v>
      </c>
      <c r="N37" s="40">
        <v>25.193477999999999</v>
      </c>
      <c r="O37" s="40">
        <v>25.937139999999999</v>
      </c>
      <c r="P37" s="40">
        <v>28.912210000000002</v>
      </c>
      <c r="Q37" s="40">
        <v>9.2739340000000006</v>
      </c>
      <c r="R37" s="40">
        <v>16.119050999999999</v>
      </c>
      <c r="S37" s="40">
        <v>-1.9754826999999999</v>
      </c>
      <c r="T37" s="40">
        <v>13.931990000000001</v>
      </c>
      <c r="U37" s="40">
        <v>-1.5449523999999999</v>
      </c>
      <c r="V37" s="155">
        <v>19.453859999999999</v>
      </c>
      <c r="W37" s="24"/>
    </row>
    <row r="38" spans="1:23" x14ac:dyDescent="0.35">
      <c r="A38" s="2">
        <v>42822</v>
      </c>
      <c r="B38" s="40" t="e">
        <v>#N/A</v>
      </c>
      <c r="C38" s="40">
        <v>25.198782000000001</v>
      </c>
      <c r="D38" s="40">
        <v>15.055906</v>
      </c>
      <c r="E38" s="40">
        <v>-4.1353884000000001</v>
      </c>
      <c r="F38" s="40">
        <v>16.955840999999999</v>
      </c>
      <c r="G38" s="40">
        <v>34.332369999999997</v>
      </c>
      <c r="H38" s="40">
        <v>-3.9070724999999999</v>
      </c>
      <c r="I38" s="40">
        <v>27.082706000000002</v>
      </c>
      <c r="J38" s="40">
        <v>-1.5391052000000001</v>
      </c>
      <c r="K38" s="40">
        <v>22.440646999999998</v>
      </c>
      <c r="L38" s="40">
        <v>42.091667000000001</v>
      </c>
      <c r="M38" s="40">
        <v>19.901524999999999</v>
      </c>
      <c r="N38" s="40">
        <v>16.398216000000001</v>
      </c>
      <c r="O38" s="40">
        <v>18.931162</v>
      </c>
      <c r="P38" s="40">
        <v>23.785067000000002</v>
      </c>
      <c r="Q38" s="40">
        <v>5.5252314</v>
      </c>
      <c r="R38" s="40">
        <v>13.075352000000001</v>
      </c>
      <c r="S38" s="40">
        <v>-13.504975999999999</v>
      </c>
      <c r="T38" s="40">
        <v>7.5387240000000002</v>
      </c>
      <c r="U38" s="40">
        <v>2.1719097999999999</v>
      </c>
      <c r="V38" s="155">
        <v>14.926982000000001</v>
      </c>
      <c r="W38" s="24"/>
    </row>
    <row r="39" spans="1:23" x14ac:dyDescent="0.35">
      <c r="A39" s="2">
        <v>42853</v>
      </c>
      <c r="B39" s="40" t="e">
        <v>#N/A</v>
      </c>
      <c r="C39" s="40">
        <v>15.489566999999999</v>
      </c>
      <c r="D39" s="40">
        <v>14.548121999999999</v>
      </c>
      <c r="E39" s="40">
        <v>2.3879766</v>
      </c>
      <c r="F39" s="40">
        <v>30.682410000000001</v>
      </c>
      <c r="G39" s="40">
        <v>8.6942909999999998</v>
      </c>
      <c r="H39" s="40">
        <v>-3.2805382999999999</v>
      </c>
      <c r="I39" s="40">
        <v>30.862736000000002</v>
      </c>
      <c r="J39" s="40">
        <v>-1.4909863000000001</v>
      </c>
      <c r="K39" s="40">
        <v>18.923843000000002</v>
      </c>
      <c r="L39" s="40">
        <v>29.464865</v>
      </c>
      <c r="M39" s="40">
        <v>9.8631860000000007</v>
      </c>
      <c r="N39" s="40">
        <v>14.236855500000001</v>
      </c>
      <c r="O39" s="40">
        <v>19.434715000000001</v>
      </c>
      <c r="P39" s="40">
        <v>21.571874999999999</v>
      </c>
      <c r="Q39" s="40">
        <v>0.7497549</v>
      </c>
      <c r="R39" s="40">
        <v>11.887180000000001</v>
      </c>
      <c r="S39" s="40">
        <v>-10.747069</v>
      </c>
      <c r="T39" s="40">
        <v>2.1335006000000001</v>
      </c>
      <c r="U39" s="40">
        <v>-9.8371505999999997E-2</v>
      </c>
      <c r="V39" s="155">
        <v>5.9537409999999999</v>
      </c>
      <c r="W39" s="24"/>
    </row>
    <row r="40" spans="1:23" x14ac:dyDescent="0.35">
      <c r="A40" s="2">
        <v>42881</v>
      </c>
      <c r="B40" s="40" t="e">
        <v>#N/A</v>
      </c>
      <c r="C40" s="40">
        <v>23.783301999999999</v>
      </c>
      <c r="D40" s="40">
        <v>20.700704999999999</v>
      </c>
      <c r="E40" s="40">
        <v>-0.13989805999999999</v>
      </c>
      <c r="F40" s="40">
        <v>37.987589999999997</v>
      </c>
      <c r="G40" s="40">
        <v>17.741990000000001</v>
      </c>
      <c r="H40" s="40">
        <v>5.6493279999999997</v>
      </c>
      <c r="I40" s="40">
        <v>34.290947000000003</v>
      </c>
      <c r="J40" s="40">
        <v>6.7399262999999996</v>
      </c>
      <c r="K40" s="40">
        <v>38.702347000000003</v>
      </c>
      <c r="L40" s="40">
        <v>37.496409999999997</v>
      </c>
      <c r="M40" s="40">
        <v>26.251137</v>
      </c>
      <c r="N40" s="40">
        <v>11.350286499999999</v>
      </c>
      <c r="O40" s="40">
        <v>18.780971999999998</v>
      </c>
      <c r="P40" s="40">
        <v>34.033203</v>
      </c>
      <c r="Q40" s="40">
        <v>5.9018730000000001</v>
      </c>
      <c r="R40" s="40">
        <v>11.007524</v>
      </c>
      <c r="S40" s="40">
        <v>3.2466173</v>
      </c>
      <c r="T40" s="40">
        <v>8.7996960000000009</v>
      </c>
      <c r="U40" s="40">
        <v>3.6916137</v>
      </c>
      <c r="V40" s="155">
        <v>9.0807079999999996</v>
      </c>
      <c r="W40" s="24"/>
    </row>
    <row r="41" spans="1:23" x14ac:dyDescent="0.35">
      <c r="A41" s="2">
        <v>42914</v>
      </c>
      <c r="B41" s="40">
        <v>14.086103</v>
      </c>
      <c r="C41" s="40">
        <v>18.307124999999999</v>
      </c>
      <c r="D41" s="40">
        <v>18.260883</v>
      </c>
      <c r="E41" s="40">
        <v>-4.8468470000000003</v>
      </c>
      <c r="F41" s="40">
        <v>49.893332999999998</v>
      </c>
      <c r="G41" s="40">
        <v>16.264296000000002</v>
      </c>
      <c r="H41" s="40">
        <v>4.9809812999999998</v>
      </c>
      <c r="I41" s="40">
        <v>34.601844999999997</v>
      </c>
      <c r="J41" s="40">
        <v>15.844143000000001</v>
      </c>
      <c r="K41" s="40">
        <v>36.630153999999997</v>
      </c>
      <c r="L41" s="40">
        <v>21.552669999999999</v>
      </c>
      <c r="M41" s="40">
        <v>19.688939999999999</v>
      </c>
      <c r="N41" s="40">
        <v>51.320169999999997</v>
      </c>
      <c r="O41" s="40">
        <v>18.782306999999999</v>
      </c>
      <c r="P41" s="40">
        <v>36.775959999999998</v>
      </c>
      <c r="Q41" s="40">
        <v>-6.6296635000000004</v>
      </c>
      <c r="R41" s="40">
        <v>9.3895909999999994</v>
      </c>
      <c r="S41" s="40">
        <v>9.3159910000000004</v>
      </c>
      <c r="T41" s="40">
        <v>6.1884639999999997</v>
      </c>
      <c r="U41" s="40">
        <v>5.8929324000000003</v>
      </c>
      <c r="V41" s="155">
        <v>21.629691999999999</v>
      </c>
      <c r="W41" s="24"/>
    </row>
    <row r="42" spans="1:23" x14ac:dyDescent="0.35">
      <c r="A42" s="2">
        <v>42944</v>
      </c>
      <c r="B42" s="40">
        <v>12.425136999999999</v>
      </c>
      <c r="C42" s="40">
        <v>20.989418000000001</v>
      </c>
      <c r="D42" s="40">
        <v>5.0193667</v>
      </c>
      <c r="E42" s="40">
        <v>-6.7261160000000002</v>
      </c>
      <c r="F42" s="40">
        <v>48.390949999999997</v>
      </c>
      <c r="G42" s="40">
        <v>6.3718199999999996</v>
      </c>
      <c r="H42" s="40">
        <v>2.830708</v>
      </c>
      <c r="I42" s="40">
        <v>24.68319</v>
      </c>
      <c r="J42" s="40">
        <v>16.251314000000001</v>
      </c>
      <c r="K42" s="40">
        <v>28.6646</v>
      </c>
      <c r="L42" s="40">
        <v>18.502770999999999</v>
      </c>
      <c r="M42" s="40">
        <v>9.0306280000000001</v>
      </c>
      <c r="N42" s="40">
        <v>46.527683000000003</v>
      </c>
      <c r="O42" s="40">
        <v>17.204225999999998</v>
      </c>
      <c r="P42" s="40">
        <v>35.790657000000003</v>
      </c>
      <c r="Q42" s="40">
        <v>-5.4401339999999996</v>
      </c>
      <c r="R42" s="40">
        <v>4.3328524000000002</v>
      </c>
      <c r="S42" s="40">
        <v>22.261215</v>
      </c>
      <c r="T42" s="40">
        <v>7.2724104000000001</v>
      </c>
      <c r="U42" s="40">
        <v>0.35126210000000002</v>
      </c>
      <c r="V42" s="155">
        <v>19.933009999999999</v>
      </c>
      <c r="W42" s="24"/>
    </row>
    <row r="43" spans="1:23" x14ac:dyDescent="0.35">
      <c r="A43" s="2">
        <v>42975</v>
      </c>
      <c r="B43" s="40">
        <v>15.588272</v>
      </c>
      <c r="C43" s="40">
        <v>30.875610000000002</v>
      </c>
      <c r="D43" s="40">
        <v>6.1000110000000003</v>
      </c>
      <c r="E43" s="40">
        <v>-6.8363132000000002</v>
      </c>
      <c r="F43" s="40">
        <v>58.590865999999998</v>
      </c>
      <c r="G43" s="40">
        <v>13.875759</v>
      </c>
      <c r="H43" s="40">
        <v>1.4329791000000001</v>
      </c>
      <c r="I43" s="40">
        <v>25.525402</v>
      </c>
      <c r="J43" s="40">
        <v>12.603700999999999</v>
      </c>
      <c r="K43" s="40">
        <v>24.419032999999999</v>
      </c>
      <c r="L43" s="40">
        <v>24.101126000000001</v>
      </c>
      <c r="M43" s="40">
        <v>16.131962000000001</v>
      </c>
      <c r="N43" s="40">
        <v>51.118935</v>
      </c>
      <c r="O43" s="40">
        <v>18.943382</v>
      </c>
      <c r="P43" s="40">
        <v>33.283200000000001</v>
      </c>
      <c r="Q43" s="40">
        <v>-15.957141</v>
      </c>
      <c r="R43" s="40">
        <v>4.5325875</v>
      </c>
      <c r="S43" s="40">
        <v>23.797153000000002</v>
      </c>
      <c r="T43" s="40">
        <v>8.4659099999999992</v>
      </c>
      <c r="U43" s="40">
        <v>-2.3871243</v>
      </c>
      <c r="V43" s="155">
        <v>24.067831000000002</v>
      </c>
      <c r="W43" s="24"/>
    </row>
    <row r="44" spans="1:23" x14ac:dyDescent="0.35">
      <c r="A44" s="2">
        <v>43006</v>
      </c>
      <c r="B44" s="40">
        <v>17.084944</v>
      </c>
      <c r="C44" s="40">
        <v>31.910717000000002</v>
      </c>
      <c r="D44" s="40">
        <v>-1.7394662000000001</v>
      </c>
      <c r="E44" s="40">
        <v>-0.53284763999999996</v>
      </c>
      <c r="F44" s="40">
        <v>45.975555</v>
      </c>
      <c r="G44" s="40">
        <v>17.912269999999999</v>
      </c>
      <c r="H44" s="40">
        <v>3.7693023999999999</v>
      </c>
      <c r="I44" s="40">
        <v>16.158055999999998</v>
      </c>
      <c r="J44" s="40">
        <v>11.769902999999999</v>
      </c>
      <c r="K44" s="40">
        <v>17.488230000000001</v>
      </c>
      <c r="L44" s="40">
        <v>21.16245</v>
      </c>
      <c r="M44" s="40">
        <v>3.4561156999999998</v>
      </c>
      <c r="N44" s="40">
        <v>32.878757</v>
      </c>
      <c r="O44" s="40">
        <v>9.2195149999999995</v>
      </c>
      <c r="P44" s="40">
        <v>28.49269</v>
      </c>
      <c r="Q44" s="40">
        <v>-17.709969999999998</v>
      </c>
      <c r="R44" s="40">
        <v>12.184953999999999</v>
      </c>
      <c r="S44" s="40">
        <v>10.26268</v>
      </c>
      <c r="T44" s="40">
        <v>4.6272039999999999</v>
      </c>
      <c r="U44" s="40">
        <v>0.30609370000000002</v>
      </c>
      <c r="V44" s="155">
        <v>31.360699</v>
      </c>
      <c r="W44" s="24"/>
    </row>
    <row r="45" spans="1:23" x14ac:dyDescent="0.35">
      <c r="A45" s="2">
        <v>43035</v>
      </c>
      <c r="B45" s="40">
        <v>22.345400000000001</v>
      </c>
      <c r="C45" s="40">
        <v>29.437124000000001</v>
      </c>
      <c r="D45" s="40">
        <v>3.0783653000000002</v>
      </c>
      <c r="E45" s="40">
        <v>3.5428524000000001</v>
      </c>
      <c r="F45" s="40">
        <v>49.724052</v>
      </c>
      <c r="G45" s="40">
        <v>30.681360000000002</v>
      </c>
      <c r="H45" s="40">
        <v>6.5674185999999999</v>
      </c>
      <c r="I45" s="40">
        <v>24.295044000000001</v>
      </c>
      <c r="J45" s="40">
        <v>0.86946489999999998</v>
      </c>
      <c r="K45" s="40">
        <v>34.775222999999997</v>
      </c>
      <c r="L45" s="40">
        <v>12.336957999999999</v>
      </c>
      <c r="M45" s="40">
        <v>12.711978</v>
      </c>
      <c r="N45" s="40">
        <v>27.222622000000001</v>
      </c>
      <c r="O45" s="40">
        <v>22.33156</v>
      </c>
      <c r="P45" s="40">
        <v>38.962710000000001</v>
      </c>
      <c r="Q45" s="40">
        <v>-17.217165000000001</v>
      </c>
      <c r="R45" s="40">
        <v>14.527214000000001</v>
      </c>
      <c r="S45" s="40">
        <v>12.514113999999999</v>
      </c>
      <c r="T45" s="40">
        <v>14.884482999999999</v>
      </c>
      <c r="U45" s="40">
        <v>12.829411</v>
      </c>
      <c r="V45" s="155">
        <v>16.952251</v>
      </c>
      <c r="W45" s="24"/>
    </row>
    <row r="46" spans="1:23" x14ac:dyDescent="0.35">
      <c r="A46" s="2">
        <v>43067</v>
      </c>
      <c r="B46" s="40">
        <v>19.799637000000001</v>
      </c>
      <c r="C46" s="40">
        <v>24.824417</v>
      </c>
      <c r="D46" s="40">
        <v>19.756567</v>
      </c>
      <c r="E46" s="40">
        <v>16.462599999999998</v>
      </c>
      <c r="F46" s="40">
        <v>63.242305999999999</v>
      </c>
      <c r="G46" s="40">
        <v>30.379712999999999</v>
      </c>
      <c r="H46" s="40">
        <v>17.521345</v>
      </c>
      <c r="I46" s="40">
        <v>25.561464000000001</v>
      </c>
      <c r="J46" s="40">
        <v>17.724322999999998</v>
      </c>
      <c r="K46" s="40">
        <v>46.270310000000002</v>
      </c>
      <c r="L46" s="40">
        <v>23.468077000000001</v>
      </c>
      <c r="M46" s="40">
        <v>25.359022</v>
      </c>
      <c r="N46" s="40">
        <v>21.588839</v>
      </c>
      <c r="O46" s="40">
        <v>34.258915000000002</v>
      </c>
      <c r="P46" s="40">
        <v>49.992550000000001</v>
      </c>
      <c r="Q46" s="40">
        <v>-19.010895000000001</v>
      </c>
      <c r="R46" s="40">
        <v>13.902796</v>
      </c>
      <c r="S46" s="40">
        <v>18.151606000000001</v>
      </c>
      <c r="T46" s="40">
        <v>9.109985</v>
      </c>
      <c r="U46" s="40">
        <v>31.660961</v>
      </c>
      <c r="V46" s="155">
        <v>3.2460928</v>
      </c>
      <c r="W46" s="24"/>
    </row>
    <row r="47" spans="1:23" x14ac:dyDescent="0.35">
      <c r="A47" s="2">
        <v>43097</v>
      </c>
      <c r="B47" s="40">
        <v>29.958748</v>
      </c>
      <c r="C47" s="40">
        <v>44.521617999999997</v>
      </c>
      <c r="D47" s="40">
        <v>21.876598000000001</v>
      </c>
      <c r="E47" s="40">
        <v>21.538198000000001</v>
      </c>
      <c r="F47" s="40">
        <v>55.30603</v>
      </c>
      <c r="G47" s="40">
        <v>30.671500999999999</v>
      </c>
      <c r="H47" s="40">
        <v>24.137985</v>
      </c>
      <c r="I47" s="40">
        <v>26.481687999999998</v>
      </c>
      <c r="J47" s="40">
        <v>13.474714000000001</v>
      </c>
      <c r="K47" s="40">
        <v>45.356070000000003</v>
      </c>
      <c r="L47" s="40">
        <v>24.346363</v>
      </c>
      <c r="M47" s="40">
        <v>35.837555000000002</v>
      </c>
      <c r="N47" s="40">
        <v>35.699190000000002</v>
      </c>
      <c r="O47" s="40">
        <v>37.635696000000003</v>
      </c>
      <c r="P47" s="40">
        <v>55.925021999999998</v>
      </c>
      <c r="Q47" s="40">
        <v>-12.01877</v>
      </c>
      <c r="R47" s="40">
        <v>14.039433000000001</v>
      </c>
      <c r="S47" s="40">
        <v>39.017032999999998</v>
      </c>
      <c r="T47" s="40">
        <v>3.6051272999999999</v>
      </c>
      <c r="U47" s="40">
        <v>39.253413999999999</v>
      </c>
      <c r="V47" s="155">
        <v>5.2094699999999996</v>
      </c>
      <c r="W47" s="24"/>
    </row>
    <row r="48" spans="1:23" x14ac:dyDescent="0.35">
      <c r="A48" s="2">
        <v>43126</v>
      </c>
      <c r="B48" s="40">
        <v>39.406059999999997</v>
      </c>
      <c r="C48" s="40">
        <v>43.3581</v>
      </c>
      <c r="D48" s="40">
        <v>26.917469000000001</v>
      </c>
      <c r="E48" s="40">
        <v>15.638304</v>
      </c>
      <c r="F48" s="40">
        <v>52.048335999999999</v>
      </c>
      <c r="G48" s="40">
        <v>32.396186999999998</v>
      </c>
      <c r="H48" s="40">
        <v>29.641055999999999</v>
      </c>
      <c r="I48" s="40">
        <v>27.736723000000001</v>
      </c>
      <c r="J48" s="40">
        <v>24.361742</v>
      </c>
      <c r="K48" s="40">
        <v>41.937491999999999</v>
      </c>
      <c r="L48" s="40">
        <v>28.363060000000001</v>
      </c>
      <c r="M48" s="40">
        <v>37.570880000000002</v>
      </c>
      <c r="N48" s="40">
        <v>42.720126999999998</v>
      </c>
      <c r="O48" s="40">
        <v>36.375571999999998</v>
      </c>
      <c r="P48" s="40">
        <v>64.955376000000001</v>
      </c>
      <c r="Q48" s="40">
        <v>-10.924196</v>
      </c>
      <c r="R48" s="40">
        <v>15.507293000000001</v>
      </c>
      <c r="S48" s="40">
        <v>50.159050000000001</v>
      </c>
      <c r="T48" s="40">
        <v>6.6182375000000002</v>
      </c>
      <c r="U48" s="40">
        <v>47.379719999999999</v>
      </c>
      <c r="V48" s="155">
        <v>11.935198</v>
      </c>
      <c r="W48" s="24"/>
    </row>
    <row r="49" spans="1:23" x14ac:dyDescent="0.35">
      <c r="A49" s="2">
        <v>43159</v>
      </c>
      <c r="B49" s="40">
        <v>23.516214000000002</v>
      </c>
      <c r="C49" s="40">
        <v>35.635330000000003</v>
      </c>
      <c r="D49" s="40">
        <v>18.382346999999999</v>
      </c>
      <c r="E49" s="40">
        <v>9.2650050000000004</v>
      </c>
      <c r="F49" s="40">
        <v>27.579784</v>
      </c>
      <c r="G49" s="40">
        <v>27.084042</v>
      </c>
      <c r="H49" s="40">
        <v>25.545083999999999</v>
      </c>
      <c r="I49" s="40">
        <v>16.419197</v>
      </c>
      <c r="J49" s="40">
        <v>10.633397</v>
      </c>
      <c r="K49" s="40">
        <v>26.781987999999998</v>
      </c>
      <c r="L49" s="40">
        <v>22.855318</v>
      </c>
      <c r="M49" s="40">
        <v>32.072330000000001</v>
      </c>
      <c r="N49" s="40">
        <v>35.920586</v>
      </c>
      <c r="O49" s="40">
        <v>16.995358</v>
      </c>
      <c r="P49" s="40">
        <v>44.418644</v>
      </c>
      <c r="Q49" s="40">
        <v>-15.857988000000001</v>
      </c>
      <c r="R49" s="40">
        <v>17.349125000000001</v>
      </c>
      <c r="S49" s="40">
        <v>30.500077999999998</v>
      </c>
      <c r="T49" s="40">
        <v>2.3772954999999998</v>
      </c>
      <c r="U49" s="40">
        <v>39.713622999999998</v>
      </c>
      <c r="V49" s="155">
        <v>10.916079</v>
      </c>
      <c r="W49" s="24"/>
    </row>
    <row r="50" spans="1:23" x14ac:dyDescent="0.35">
      <c r="A50" s="2">
        <v>43187</v>
      </c>
      <c r="B50" s="40">
        <v>19.049406000000001</v>
      </c>
      <c r="C50" s="40">
        <v>20.095253</v>
      </c>
      <c r="D50" s="40">
        <v>4.0436864000000003</v>
      </c>
      <c r="E50" s="40">
        <v>-0.39976240000000002</v>
      </c>
      <c r="F50" s="40">
        <v>14.0490055</v>
      </c>
      <c r="G50" s="40">
        <v>27.220858</v>
      </c>
      <c r="H50" s="40">
        <v>22.158633999999999</v>
      </c>
      <c r="I50" s="40">
        <v>14.684010000000001</v>
      </c>
      <c r="J50" s="40">
        <v>9.1159340000000005E-2</v>
      </c>
      <c r="K50" s="40">
        <v>21.868288</v>
      </c>
      <c r="L50" s="40">
        <v>19.418896</v>
      </c>
      <c r="M50" s="40">
        <v>18.376244</v>
      </c>
      <c r="N50" s="40">
        <v>21.689737000000001</v>
      </c>
      <c r="O50" s="40">
        <v>8.7004420000000007</v>
      </c>
      <c r="P50" s="40">
        <v>35.408042999999999</v>
      </c>
      <c r="Q50" s="40">
        <v>-13.885182</v>
      </c>
      <c r="R50" s="40">
        <v>12.18754</v>
      </c>
      <c r="S50" s="40">
        <v>17.644273999999999</v>
      </c>
      <c r="T50" s="40">
        <v>0.54967403000000004</v>
      </c>
      <c r="U50" s="40">
        <v>40.008949999999999</v>
      </c>
      <c r="V50" s="155">
        <v>21.169699000000001</v>
      </c>
      <c r="W50" s="24"/>
    </row>
    <row r="51" spans="1:23" x14ac:dyDescent="0.35">
      <c r="A51" s="2">
        <v>43217</v>
      </c>
      <c r="B51" s="40">
        <v>17.555916</v>
      </c>
      <c r="C51" s="40">
        <v>28.616250000000001</v>
      </c>
      <c r="D51" s="40">
        <v>-2.4128436999999998</v>
      </c>
      <c r="E51" s="40">
        <v>-5.2950679999999997</v>
      </c>
      <c r="F51" s="40">
        <v>8.7083340000000007</v>
      </c>
      <c r="G51" s="40">
        <v>38.025547000000003</v>
      </c>
      <c r="H51" s="40">
        <v>19.03783</v>
      </c>
      <c r="I51" s="40">
        <v>11.193001000000001</v>
      </c>
      <c r="J51" s="40">
        <v>2.6003121999999999</v>
      </c>
      <c r="K51" s="40">
        <v>26.147831</v>
      </c>
      <c r="L51" s="40">
        <v>19.582689999999999</v>
      </c>
      <c r="M51" s="40">
        <v>18.130661</v>
      </c>
      <c r="N51" s="40">
        <v>28.186464000000001</v>
      </c>
      <c r="O51" s="40">
        <v>10.158086000000001</v>
      </c>
      <c r="P51" s="40">
        <v>33.129714999999997</v>
      </c>
      <c r="Q51" s="40">
        <v>-6.3453379999999999</v>
      </c>
      <c r="R51" s="40">
        <v>13.483154000000001</v>
      </c>
      <c r="S51" s="40">
        <v>1.2589812</v>
      </c>
      <c r="T51" s="40">
        <v>1.1655450000000001</v>
      </c>
      <c r="U51" s="40">
        <v>29.998434</v>
      </c>
      <c r="V51" s="155">
        <v>26.826429999999998</v>
      </c>
      <c r="W51" s="24"/>
    </row>
    <row r="52" spans="1:23" x14ac:dyDescent="0.35">
      <c r="A52" s="2">
        <v>43245</v>
      </c>
      <c r="B52" s="40">
        <v>18.177938000000001</v>
      </c>
      <c r="C52" s="40">
        <v>20.624578</v>
      </c>
      <c r="D52" s="40">
        <v>-5.2176714000000004</v>
      </c>
      <c r="E52" s="40">
        <v>-9.7833749999999995</v>
      </c>
      <c r="F52" s="40">
        <v>-4.0330769999999996</v>
      </c>
      <c r="G52" s="40">
        <v>27.771832</v>
      </c>
      <c r="H52" s="40">
        <v>10.533643</v>
      </c>
      <c r="I52" s="40">
        <v>9.6223240000000008</v>
      </c>
      <c r="J52" s="40">
        <v>-10.740781</v>
      </c>
      <c r="K52" s="40">
        <v>12.388372</v>
      </c>
      <c r="L52" s="40">
        <v>8.6274029999999993</v>
      </c>
      <c r="M52" s="40">
        <v>6.1905979999999996</v>
      </c>
      <c r="N52" s="40">
        <v>-1.3453185999999999</v>
      </c>
      <c r="O52" s="40">
        <v>5.4973720000000004</v>
      </c>
      <c r="P52" s="40">
        <v>29.824615000000001</v>
      </c>
      <c r="Q52" s="40">
        <v>-7.0890610000000001</v>
      </c>
      <c r="R52" s="40">
        <v>10.531651999999999</v>
      </c>
      <c r="S52" s="40">
        <v>-18.687474999999999</v>
      </c>
      <c r="T52" s="40">
        <v>-1.9260048999999999</v>
      </c>
      <c r="U52" s="40">
        <v>14.494823999999999</v>
      </c>
      <c r="V52" s="155">
        <v>25.089872</v>
      </c>
      <c r="W52" s="24"/>
    </row>
    <row r="53" spans="1:23" x14ac:dyDescent="0.35">
      <c r="A53" s="2">
        <v>43279</v>
      </c>
      <c r="B53" s="40">
        <v>-1.6739488</v>
      </c>
      <c r="C53" s="40">
        <v>11.908208999999999</v>
      </c>
      <c r="D53" s="40">
        <v>-17.524754999999999</v>
      </c>
      <c r="E53" s="40">
        <v>-18.410992</v>
      </c>
      <c r="F53" s="40">
        <v>-11.130583</v>
      </c>
      <c r="G53" s="40">
        <v>18.199862</v>
      </c>
      <c r="H53" s="40">
        <v>2.9666662000000001</v>
      </c>
      <c r="I53" s="40">
        <v>0.94381570000000004</v>
      </c>
      <c r="J53" s="40">
        <v>-11.67224</v>
      </c>
      <c r="K53" s="40">
        <v>1.0532379000000001</v>
      </c>
      <c r="L53" s="40">
        <v>-3.5524309000000001</v>
      </c>
      <c r="M53" s="40">
        <v>-1.3997316</v>
      </c>
      <c r="N53" s="40">
        <v>-8.5275829999999999</v>
      </c>
      <c r="O53" s="40">
        <v>2.1803140000000001</v>
      </c>
      <c r="P53" s="40">
        <v>17.072427999999999</v>
      </c>
      <c r="Q53" s="40">
        <v>3.9889454999999998</v>
      </c>
      <c r="R53" s="40">
        <v>1.1063814000000001</v>
      </c>
      <c r="S53" s="40">
        <v>-25.273872000000001</v>
      </c>
      <c r="T53" s="40">
        <v>-5.6224346000000001</v>
      </c>
      <c r="U53" s="40">
        <v>8.3410259999999994</v>
      </c>
      <c r="V53" s="155">
        <v>16.465437000000001</v>
      </c>
      <c r="W53" s="24"/>
    </row>
    <row r="54" spans="1:23" x14ac:dyDescent="0.35">
      <c r="A54" s="2">
        <v>43308</v>
      </c>
      <c r="B54" s="40">
        <v>-4.8285483999999999</v>
      </c>
      <c r="C54" s="40">
        <v>5.6824802999999999</v>
      </c>
      <c r="D54" s="40">
        <v>-7.9382124000000003</v>
      </c>
      <c r="E54" s="40">
        <v>-11.009682</v>
      </c>
      <c r="F54" s="40">
        <v>-3.0133665000000001</v>
      </c>
      <c r="G54" s="40">
        <v>16.363478000000001</v>
      </c>
      <c r="H54" s="40">
        <v>9.2029809999999994</v>
      </c>
      <c r="I54" s="40">
        <v>5.2040100000000002</v>
      </c>
      <c r="J54" s="40">
        <v>-6.2679049999999998</v>
      </c>
      <c r="K54" s="40">
        <v>-3.4104228000000001</v>
      </c>
      <c r="L54" s="40">
        <v>1.6289473000000001</v>
      </c>
      <c r="M54" s="40">
        <v>1.6801714999999999</v>
      </c>
      <c r="N54" s="40">
        <v>-9.1762599999999992</v>
      </c>
      <c r="O54" s="40">
        <v>3.9684415</v>
      </c>
      <c r="P54" s="40">
        <v>11.350239</v>
      </c>
      <c r="Q54" s="40">
        <v>1.1599063999999999</v>
      </c>
      <c r="R54" s="40">
        <v>7.4976086999999998</v>
      </c>
      <c r="S54" s="40">
        <v>-34.422356000000001</v>
      </c>
      <c r="T54" s="40">
        <v>-6.5639552999999999</v>
      </c>
      <c r="U54" s="40">
        <v>10.75089</v>
      </c>
      <c r="V54" s="155">
        <v>22.569168000000001</v>
      </c>
      <c r="W54" s="24"/>
    </row>
    <row r="55" spans="1:23" x14ac:dyDescent="0.35">
      <c r="A55" s="2">
        <v>43340</v>
      </c>
      <c r="B55" s="40">
        <v>-12.624145</v>
      </c>
      <c r="C55" s="40">
        <v>-4.9710330000000003</v>
      </c>
      <c r="D55" s="40">
        <v>-9.9509535000000007</v>
      </c>
      <c r="E55" s="40">
        <v>-7.9218029999999997</v>
      </c>
      <c r="F55" s="40">
        <v>-8.0264679999999995</v>
      </c>
      <c r="G55" s="40">
        <v>4.4501660000000003</v>
      </c>
      <c r="H55" s="40">
        <v>10.281444</v>
      </c>
      <c r="I55" s="40">
        <v>4.211271</v>
      </c>
      <c r="J55" s="40">
        <v>-7.9141380000000003</v>
      </c>
      <c r="K55" s="40">
        <v>0.43869019999999997</v>
      </c>
      <c r="L55" s="40">
        <v>-17.510688999999999</v>
      </c>
      <c r="M55" s="40">
        <v>-4.4723153</v>
      </c>
      <c r="N55" s="40">
        <v>-14.134174</v>
      </c>
      <c r="O55" s="40">
        <v>6.0817122000000001</v>
      </c>
      <c r="P55" s="40">
        <v>3.0981063999999998</v>
      </c>
      <c r="Q55" s="40">
        <v>12.2289295</v>
      </c>
      <c r="R55" s="40">
        <v>6.6982984999999999</v>
      </c>
      <c r="S55" s="40">
        <v>-52.524560000000001</v>
      </c>
      <c r="T55" s="40">
        <v>-8.377713</v>
      </c>
      <c r="U55" s="40">
        <v>16.526662999999999</v>
      </c>
      <c r="V55" s="155">
        <v>17.716217</v>
      </c>
      <c r="W55" s="24"/>
    </row>
    <row r="56" spans="1:23" x14ac:dyDescent="0.35">
      <c r="A56" s="2">
        <v>43371</v>
      </c>
      <c r="B56" s="40">
        <v>-11.598998</v>
      </c>
      <c r="C56" s="40">
        <v>-4.5841513000000003</v>
      </c>
      <c r="D56" s="40">
        <v>-10.587502000000001</v>
      </c>
      <c r="E56" s="40">
        <v>-17.739903999999999</v>
      </c>
      <c r="F56" s="40">
        <v>-7.2101474000000003</v>
      </c>
      <c r="G56" s="40">
        <v>-1.7236172999999999</v>
      </c>
      <c r="H56" s="40">
        <v>7.3493240000000002</v>
      </c>
      <c r="I56" s="40">
        <v>8.317482</v>
      </c>
      <c r="J56" s="40">
        <v>-3.70031</v>
      </c>
      <c r="K56" s="40">
        <v>3.3050537000000002</v>
      </c>
      <c r="L56" s="40">
        <v>-15.441978000000001</v>
      </c>
      <c r="M56" s="40">
        <v>-5.2761909999999999</v>
      </c>
      <c r="N56" s="40">
        <v>-9.2461289999999998</v>
      </c>
      <c r="O56" s="40">
        <v>0.61516760000000004</v>
      </c>
      <c r="P56" s="40">
        <v>-2.0102202999999998</v>
      </c>
      <c r="Q56" s="40">
        <v>19.620096</v>
      </c>
      <c r="R56" s="40">
        <v>5.4039954999999997</v>
      </c>
      <c r="S56" s="40">
        <v>-41.018920000000001</v>
      </c>
      <c r="T56" s="40">
        <v>-7.2722673000000002</v>
      </c>
      <c r="U56" s="40">
        <v>14.151597000000001</v>
      </c>
      <c r="V56" s="155">
        <v>16.729783999999999</v>
      </c>
      <c r="W56" s="24"/>
    </row>
    <row r="57" spans="1:23" x14ac:dyDescent="0.35">
      <c r="A57" s="2">
        <v>43399</v>
      </c>
      <c r="B57" s="40">
        <v>-22.414605999999999</v>
      </c>
      <c r="C57" s="40">
        <v>-14.405716</v>
      </c>
      <c r="D57" s="40">
        <v>-16.644596</v>
      </c>
      <c r="E57" s="40">
        <v>-17.383171000000001</v>
      </c>
      <c r="F57" s="40">
        <v>-16.335619000000001</v>
      </c>
      <c r="G57" s="40">
        <v>-14.987546</v>
      </c>
      <c r="H57" s="40">
        <v>0.63420533999999995</v>
      </c>
      <c r="I57" s="40">
        <v>-12.484187</v>
      </c>
      <c r="J57" s="40">
        <v>-6.5285682999999999</v>
      </c>
      <c r="K57" s="40">
        <v>-17.88063</v>
      </c>
      <c r="L57" s="40">
        <v>1.2165904000000001</v>
      </c>
      <c r="M57" s="40">
        <v>-15.105366999999999</v>
      </c>
      <c r="N57" s="40">
        <v>-13.540095000000001</v>
      </c>
      <c r="O57" s="40">
        <v>-14.804453000000001</v>
      </c>
      <c r="P57" s="40">
        <v>-16.916878000000001</v>
      </c>
      <c r="Q57" s="40">
        <v>25.859428000000001</v>
      </c>
      <c r="R57" s="40">
        <v>-4.6123924000000001</v>
      </c>
      <c r="S57" s="40">
        <v>-39.121777000000002</v>
      </c>
      <c r="T57" s="40">
        <v>-12.499136</v>
      </c>
      <c r="U57" s="40">
        <v>-4.3572664000000003</v>
      </c>
      <c r="V57" s="155">
        <v>19.744002999999999</v>
      </c>
      <c r="W57" s="24"/>
    </row>
    <row r="58" spans="1:23" x14ac:dyDescent="0.35">
      <c r="A58" s="2">
        <v>43432</v>
      </c>
      <c r="B58" s="40">
        <v>-22.119194</v>
      </c>
      <c r="C58" s="40">
        <v>-3.5426199999999999</v>
      </c>
      <c r="D58" s="40">
        <v>-7.4492573999999996</v>
      </c>
      <c r="E58" s="40">
        <v>-14.130269999999999</v>
      </c>
      <c r="F58" s="40">
        <v>-12.371135000000001</v>
      </c>
      <c r="G58" s="40">
        <v>-11.582523</v>
      </c>
      <c r="H58" s="40">
        <v>-0.47775507</v>
      </c>
      <c r="I58" s="40">
        <v>-7.8812895000000003</v>
      </c>
      <c r="J58" s="40">
        <v>-19.537634000000001</v>
      </c>
      <c r="K58" s="40">
        <v>-16.873777</v>
      </c>
      <c r="L58" s="40">
        <v>-0.27298927000000001</v>
      </c>
      <c r="M58" s="40">
        <v>-12.029099</v>
      </c>
      <c r="N58" s="40">
        <v>-18.401522</v>
      </c>
      <c r="O58" s="40">
        <v>-5.5950521999999996</v>
      </c>
      <c r="P58" s="40">
        <v>-14.503102999999999</v>
      </c>
      <c r="Q58" s="40">
        <v>45.277096</v>
      </c>
      <c r="R58" s="40">
        <v>-4.0367546000000001</v>
      </c>
      <c r="S58" s="40">
        <v>-27.105284000000001</v>
      </c>
      <c r="T58" s="40">
        <v>-8.0578509999999994</v>
      </c>
      <c r="U58" s="40">
        <v>-5.1360549999999998</v>
      </c>
      <c r="V58" s="155">
        <v>14.850187</v>
      </c>
      <c r="W58" s="24"/>
    </row>
    <row r="59" spans="1:23" x14ac:dyDescent="0.35">
      <c r="A59" s="2">
        <v>43462</v>
      </c>
      <c r="B59" s="40">
        <v>-25.842358000000001</v>
      </c>
      <c r="C59" s="40">
        <v>-19.330883</v>
      </c>
      <c r="D59" s="40">
        <v>-10.635327999999999</v>
      </c>
      <c r="E59" s="40">
        <v>-16.215997999999999</v>
      </c>
      <c r="F59" s="40">
        <v>-14.210319500000001</v>
      </c>
      <c r="G59" s="40">
        <v>-12.647259</v>
      </c>
      <c r="H59" s="40">
        <v>-5.3488913</v>
      </c>
      <c r="I59" s="40">
        <v>-9.0652229999999996</v>
      </c>
      <c r="J59" s="40">
        <v>-13.404971</v>
      </c>
      <c r="K59" s="40">
        <v>-19.815237</v>
      </c>
      <c r="L59" s="40">
        <v>-2.5349498000000001</v>
      </c>
      <c r="M59" s="40">
        <v>-24.064684</v>
      </c>
      <c r="N59" s="40">
        <v>-32.050002999999997</v>
      </c>
      <c r="O59" s="40">
        <v>-5.6158123</v>
      </c>
      <c r="P59" s="40">
        <v>-19.360865</v>
      </c>
      <c r="Q59" s="40">
        <v>21.974647999999998</v>
      </c>
      <c r="R59" s="40">
        <v>-10.291463</v>
      </c>
      <c r="S59" s="40">
        <v>-41.029815999999997</v>
      </c>
      <c r="T59" s="40">
        <v>-13.694542999999999</v>
      </c>
      <c r="U59" s="40">
        <v>-15.129339</v>
      </c>
      <c r="V59" s="155">
        <v>14.135671</v>
      </c>
      <c r="W59" s="24"/>
    </row>
    <row r="60" spans="1:23" x14ac:dyDescent="0.35">
      <c r="A60" s="2">
        <v>43493</v>
      </c>
      <c r="B60" s="40">
        <v>-28.552591</v>
      </c>
      <c r="C60" s="40">
        <v>-17.473262999999999</v>
      </c>
      <c r="D60" s="40">
        <v>-10.121518</v>
      </c>
      <c r="E60" s="40">
        <v>-12.435091</v>
      </c>
      <c r="F60" s="40">
        <v>-19.007373999999999</v>
      </c>
      <c r="G60" s="40">
        <v>-16.035587</v>
      </c>
      <c r="H60" s="40">
        <v>-11.998265999999999</v>
      </c>
      <c r="I60" s="40">
        <v>-14.308405</v>
      </c>
      <c r="J60" s="40">
        <v>-15.652418000000001</v>
      </c>
      <c r="K60" s="40">
        <v>-19.318187999999999</v>
      </c>
      <c r="L60" s="40">
        <v>-6.5494833000000003</v>
      </c>
      <c r="M60" s="40">
        <v>-24.485455999999999</v>
      </c>
      <c r="N60" s="40">
        <v>-35.464077000000003</v>
      </c>
      <c r="O60" s="40">
        <v>-14.917092999999999</v>
      </c>
      <c r="P60" s="40">
        <v>-24.112151999999998</v>
      </c>
      <c r="Q60" s="40">
        <v>16.870653000000001</v>
      </c>
      <c r="R60" s="40">
        <v>-11.615843</v>
      </c>
      <c r="S60" s="40">
        <v>-39.321156000000002</v>
      </c>
      <c r="T60" s="40">
        <v>-17.828094</v>
      </c>
      <c r="U60" s="40">
        <v>-19.418150000000001</v>
      </c>
      <c r="V60" s="155">
        <v>17.628907999999999</v>
      </c>
      <c r="W60" s="24"/>
    </row>
    <row r="61" spans="1:23" x14ac:dyDescent="0.35">
      <c r="A61" s="2">
        <v>43524</v>
      </c>
      <c r="B61" s="40">
        <v>-9.6697150000000001</v>
      </c>
      <c r="C61" s="40">
        <v>-14.245391</v>
      </c>
      <c r="D61" s="40">
        <v>-8.2053600000000007</v>
      </c>
      <c r="E61" s="40">
        <v>-6.8677606999999998</v>
      </c>
      <c r="F61" s="40">
        <v>-9.9618249999999993</v>
      </c>
      <c r="G61" s="40">
        <v>-6.3863810000000001</v>
      </c>
      <c r="H61" s="40">
        <v>-9.3108889999999995</v>
      </c>
      <c r="I61" s="40">
        <v>-6.5588179999999996</v>
      </c>
      <c r="J61" s="40">
        <v>-10.772842000000001</v>
      </c>
      <c r="K61" s="40">
        <v>-11.469579</v>
      </c>
      <c r="L61" s="40">
        <v>-2.4532676000000002</v>
      </c>
      <c r="M61" s="40">
        <v>-21.951461999999999</v>
      </c>
      <c r="N61" s="40">
        <v>-21.314609999999998</v>
      </c>
      <c r="O61" s="40">
        <v>-3.8463771000000002</v>
      </c>
      <c r="P61" s="40">
        <v>-10.998207000000001</v>
      </c>
      <c r="Q61" s="40">
        <v>21.10051</v>
      </c>
      <c r="R61" s="40">
        <v>-9.6523230000000009</v>
      </c>
      <c r="S61" s="40">
        <v>-35.311529999999998</v>
      </c>
      <c r="T61" s="40">
        <v>-7.2484789999999997</v>
      </c>
      <c r="U61" s="40">
        <v>-9.9779610000000005</v>
      </c>
      <c r="V61" s="155">
        <v>22.123062000000001</v>
      </c>
      <c r="W61" s="24"/>
    </row>
    <row r="62" spans="1:23" x14ac:dyDescent="0.35">
      <c r="A62" s="2">
        <v>43552</v>
      </c>
      <c r="B62" s="40">
        <v>-6.0685815999999999</v>
      </c>
      <c r="C62" s="40">
        <v>-16.073554999999999</v>
      </c>
      <c r="D62" s="40">
        <v>-0.97346900000000003</v>
      </c>
      <c r="E62" s="40">
        <v>5.184412E-2</v>
      </c>
      <c r="F62" s="40">
        <v>-6.3611506999999996</v>
      </c>
      <c r="G62" s="40">
        <v>-5.135548</v>
      </c>
      <c r="H62" s="40">
        <v>-13.228702999999999</v>
      </c>
      <c r="I62" s="40">
        <v>-6.5841912999999996</v>
      </c>
      <c r="J62" s="40">
        <v>-11.666918000000001</v>
      </c>
      <c r="K62" s="40">
        <v>-16.710985000000001</v>
      </c>
      <c r="L62" s="40">
        <v>-3.6043823000000001</v>
      </c>
      <c r="M62" s="40">
        <v>-21.486504</v>
      </c>
      <c r="N62" s="40">
        <v>-16.330110000000001</v>
      </c>
      <c r="O62" s="40">
        <v>5.3266882999999998</v>
      </c>
      <c r="P62" s="40">
        <v>-7.738715</v>
      </c>
      <c r="Q62" s="40">
        <v>18.119108000000001</v>
      </c>
      <c r="R62" s="40">
        <v>-7.2595239999999999</v>
      </c>
      <c r="S62" s="40">
        <v>-40.248604</v>
      </c>
      <c r="T62" s="40">
        <v>-5.8159409999999996</v>
      </c>
      <c r="U62" s="40">
        <v>-14.586406999999999</v>
      </c>
      <c r="V62" s="155">
        <v>17.340064999999999</v>
      </c>
      <c r="W62" s="24"/>
    </row>
    <row r="63" spans="1:23" x14ac:dyDescent="0.35">
      <c r="A63" s="2">
        <v>43581</v>
      </c>
      <c r="B63" s="40">
        <v>-0.83973410000000004</v>
      </c>
      <c r="C63" s="40">
        <v>-19.474046999999999</v>
      </c>
      <c r="D63" s="40">
        <v>3.7459015999999998</v>
      </c>
      <c r="E63" s="40">
        <v>4.3930889999999998</v>
      </c>
      <c r="F63" s="40">
        <v>-5.9582829999999998</v>
      </c>
      <c r="G63" s="40">
        <v>-12.978756000000001</v>
      </c>
      <c r="H63" s="40">
        <v>-13.071066</v>
      </c>
      <c r="I63" s="40">
        <v>2.3218513000000001</v>
      </c>
      <c r="J63" s="40">
        <v>-7.2192489999999996</v>
      </c>
      <c r="K63" s="40">
        <v>-17.610771</v>
      </c>
      <c r="L63" s="40">
        <v>-0.72606800000000005</v>
      </c>
      <c r="M63" s="40">
        <v>-11.624879</v>
      </c>
      <c r="N63" s="40">
        <v>-17.221333000000001</v>
      </c>
      <c r="O63" s="40">
        <v>3.542459</v>
      </c>
      <c r="P63" s="40">
        <v>-3.2405198</v>
      </c>
      <c r="Q63" s="40">
        <v>16.208136</v>
      </c>
      <c r="R63" s="40">
        <v>-6.262022</v>
      </c>
      <c r="S63" s="40">
        <v>-37.688749999999999</v>
      </c>
      <c r="T63" s="40">
        <v>-1.4223039</v>
      </c>
      <c r="U63" s="40">
        <v>-5.7319044999999997</v>
      </c>
      <c r="V63" s="155">
        <v>17.292487999999999</v>
      </c>
      <c r="W63" s="24"/>
    </row>
    <row r="64" spans="1:23" x14ac:dyDescent="0.35">
      <c r="A64" s="2">
        <v>43613</v>
      </c>
      <c r="B64" s="40">
        <v>-10.458159</v>
      </c>
      <c r="C64" s="40">
        <v>-24.368483000000001</v>
      </c>
      <c r="D64" s="40">
        <v>-3.0401886</v>
      </c>
      <c r="E64" s="40">
        <v>2.1934032000000001</v>
      </c>
      <c r="F64" s="40">
        <v>-4.6043396000000003</v>
      </c>
      <c r="G64" s="40">
        <v>-17.335049999999999</v>
      </c>
      <c r="H64" s="40">
        <v>-12.811703</v>
      </c>
      <c r="I64" s="40">
        <v>-9.82958</v>
      </c>
      <c r="J64" s="40">
        <v>-3.7663817000000002</v>
      </c>
      <c r="K64" s="40">
        <v>-24.163502000000001</v>
      </c>
      <c r="L64" s="40">
        <v>11.564981</v>
      </c>
      <c r="M64" s="40">
        <v>-19.941192999999998</v>
      </c>
      <c r="N64" s="40">
        <v>-3.5424888000000001</v>
      </c>
      <c r="O64" s="40">
        <v>7.5290203</v>
      </c>
      <c r="P64" s="40">
        <v>-18.891245000000001</v>
      </c>
      <c r="Q64" s="40">
        <v>9.2513450000000006</v>
      </c>
      <c r="R64" s="40">
        <v>-6.6403809999999996</v>
      </c>
      <c r="S64" s="40">
        <v>-31.417120000000001</v>
      </c>
      <c r="T64" s="40">
        <v>-10.113955000000001</v>
      </c>
      <c r="U64" s="40">
        <v>0.38204192999999997</v>
      </c>
      <c r="V64" s="155">
        <v>9.6965900000000005</v>
      </c>
      <c r="W64" s="24"/>
    </row>
    <row r="65" spans="1:23" x14ac:dyDescent="0.35">
      <c r="A65" s="2">
        <v>43644</v>
      </c>
      <c r="B65" s="40">
        <v>8.37791</v>
      </c>
      <c r="C65" s="40">
        <v>-8.8639554999999994</v>
      </c>
      <c r="D65" s="40">
        <v>18.616236000000001</v>
      </c>
      <c r="E65" s="40">
        <v>21.709596999999999</v>
      </c>
      <c r="F65" s="40">
        <v>12.609541</v>
      </c>
      <c r="G65" s="40">
        <v>-2.5167644</v>
      </c>
      <c r="H65" s="40">
        <v>0.19321442</v>
      </c>
      <c r="I65" s="40">
        <v>2.099812</v>
      </c>
      <c r="J65" s="40">
        <v>-4.7832847000000003</v>
      </c>
      <c r="K65" s="40">
        <v>-9.2708530000000007</v>
      </c>
      <c r="L65" s="40">
        <v>40.959834999999998</v>
      </c>
      <c r="M65" s="40">
        <v>3.2091021999999998</v>
      </c>
      <c r="N65" s="40">
        <v>8.227646</v>
      </c>
      <c r="O65" s="40">
        <v>10.2564335</v>
      </c>
      <c r="P65" s="40">
        <v>-5.0841513000000003</v>
      </c>
      <c r="Q65" s="40">
        <v>14.846730000000001</v>
      </c>
      <c r="R65" s="40">
        <v>8.1773520000000008</v>
      </c>
      <c r="S65" s="40">
        <v>-18.61797</v>
      </c>
      <c r="T65" s="40">
        <v>-6.4729633</v>
      </c>
      <c r="U65" s="40">
        <v>1.6408563</v>
      </c>
      <c r="V65" s="155">
        <v>8.8819140000000001</v>
      </c>
      <c r="W65" s="24"/>
    </row>
    <row r="66" spans="1:23" x14ac:dyDescent="0.35">
      <c r="A66" s="2">
        <v>43672</v>
      </c>
      <c r="B66" s="40">
        <v>8.5399270000000005</v>
      </c>
      <c r="C66" s="40">
        <v>-15.741348</v>
      </c>
      <c r="D66" s="40">
        <v>10.951936999999999</v>
      </c>
      <c r="E66" s="40">
        <v>12.834191000000001</v>
      </c>
      <c r="F66" s="40">
        <v>-3.0825078000000001</v>
      </c>
      <c r="G66" s="40">
        <v>-4.9193916</v>
      </c>
      <c r="H66" s="40">
        <v>-6.1352070000000003</v>
      </c>
      <c r="I66" s="40">
        <v>-1.5250026999999999</v>
      </c>
      <c r="J66" s="40">
        <v>-17.399512999999999</v>
      </c>
      <c r="K66" s="40">
        <v>-12.626219000000001</v>
      </c>
      <c r="L66" s="40">
        <v>29.384004999999998</v>
      </c>
      <c r="M66" s="40">
        <v>-6.6547513</v>
      </c>
      <c r="N66" s="40">
        <v>8.9800360000000001</v>
      </c>
      <c r="O66" s="40">
        <v>-0.84295869999999995</v>
      </c>
      <c r="P66" s="40">
        <v>-5.9299289999999996</v>
      </c>
      <c r="Q66" s="40">
        <v>9.521604</v>
      </c>
      <c r="R66" s="40">
        <v>0.94602109999999995</v>
      </c>
      <c r="S66" s="40">
        <v>-3.3628285</v>
      </c>
      <c r="T66" s="40">
        <v>-3.3106982999999999</v>
      </c>
      <c r="U66" s="40">
        <v>3.38341</v>
      </c>
      <c r="V66" s="155">
        <v>8.3761580000000002</v>
      </c>
      <c r="W66" s="24"/>
    </row>
    <row r="67" spans="1:23" x14ac:dyDescent="0.35">
      <c r="A67" s="2">
        <v>43705</v>
      </c>
      <c r="B67" s="40">
        <v>8.3367459999999998</v>
      </c>
      <c r="C67" s="40">
        <v>-21.781790000000001</v>
      </c>
      <c r="D67" s="40">
        <v>5.5608510000000004</v>
      </c>
      <c r="E67" s="40">
        <v>2.368617</v>
      </c>
      <c r="F67" s="40">
        <v>-18.974637999999999</v>
      </c>
      <c r="G67" s="40">
        <v>-9.7061630000000001</v>
      </c>
      <c r="H67" s="40">
        <v>-13.262516</v>
      </c>
      <c r="I67" s="40">
        <v>-6.5414247999999997</v>
      </c>
      <c r="J67" s="40">
        <v>-19.551027000000001</v>
      </c>
      <c r="K67" s="40">
        <v>-21.207153000000002</v>
      </c>
      <c r="L67" s="40">
        <v>26.039266999999999</v>
      </c>
      <c r="M67" s="40">
        <v>-16.754318000000001</v>
      </c>
      <c r="N67" s="40">
        <v>3.8246155000000002</v>
      </c>
      <c r="O67" s="40">
        <v>-9.4638404999999999</v>
      </c>
      <c r="P67" s="40">
        <v>-8.9549299999999992</v>
      </c>
      <c r="Q67" s="40">
        <v>0.31027793999999997</v>
      </c>
      <c r="R67" s="40">
        <v>-4.8262176999999999</v>
      </c>
      <c r="S67" s="40">
        <v>15.614462</v>
      </c>
      <c r="T67" s="40">
        <v>-6.4808425999999999</v>
      </c>
      <c r="U67" s="40">
        <v>-6.0618759999999998</v>
      </c>
      <c r="V67" s="155">
        <v>5.6452394000000004</v>
      </c>
      <c r="W67" s="24"/>
    </row>
    <row r="68" spans="1:23" x14ac:dyDescent="0.35">
      <c r="A68" s="2">
        <v>43735</v>
      </c>
      <c r="B68" s="40">
        <v>8.5399390000000004</v>
      </c>
      <c r="C68" s="40">
        <v>-15.432304</v>
      </c>
      <c r="D68" s="40">
        <v>8.8688610000000008</v>
      </c>
      <c r="E68" s="40">
        <v>11.57403</v>
      </c>
      <c r="F68" s="40">
        <v>-13.543248</v>
      </c>
      <c r="G68" s="40">
        <v>-2.994132</v>
      </c>
      <c r="H68" s="40">
        <v>-11.69511</v>
      </c>
      <c r="I68" s="40">
        <v>-1.5685022</v>
      </c>
      <c r="J68" s="40">
        <v>-14.335436</v>
      </c>
      <c r="K68" s="40">
        <v>-18.009906999999998</v>
      </c>
      <c r="L68" s="40">
        <v>26.404952999999999</v>
      </c>
      <c r="M68" s="40">
        <v>-7.5554967</v>
      </c>
      <c r="N68" s="40">
        <v>13.197528999999999</v>
      </c>
      <c r="O68" s="40">
        <v>3.7448882999999999</v>
      </c>
      <c r="P68" s="40">
        <v>-6.338292</v>
      </c>
      <c r="Q68" s="40">
        <v>3.0257939999999999</v>
      </c>
      <c r="R68" s="40">
        <v>-6.2289240000000001</v>
      </c>
      <c r="S68" s="40">
        <v>13.992691000000001</v>
      </c>
      <c r="T68" s="40">
        <v>-6.9938000000000002</v>
      </c>
      <c r="U68" s="40">
        <v>-3.1998038000000002</v>
      </c>
      <c r="V68" s="155">
        <v>3.9286017000000002</v>
      </c>
      <c r="W68" s="24"/>
    </row>
    <row r="69" spans="1:23" x14ac:dyDescent="0.35">
      <c r="A69" s="2">
        <v>43766</v>
      </c>
      <c r="B69" s="40">
        <v>23.661349999999999</v>
      </c>
      <c r="C69" s="40">
        <v>-11.441981999999999</v>
      </c>
      <c r="D69" s="40">
        <v>20.409191</v>
      </c>
      <c r="E69" s="40">
        <v>19.186233999999999</v>
      </c>
      <c r="F69" s="40">
        <v>3.7378309999999999</v>
      </c>
      <c r="G69" s="40">
        <v>3.8570761999999998</v>
      </c>
      <c r="H69" s="40">
        <v>-3.3578872999999998</v>
      </c>
      <c r="I69" s="40">
        <v>25.305748000000001</v>
      </c>
      <c r="J69" s="40">
        <v>1.3032912999999999</v>
      </c>
      <c r="K69" s="40">
        <v>4.6025156999999997</v>
      </c>
      <c r="L69" s="40">
        <v>15.8886795</v>
      </c>
      <c r="M69" s="40">
        <v>12.177742</v>
      </c>
      <c r="N69" s="40">
        <v>31.966018999999999</v>
      </c>
      <c r="O69" s="40">
        <v>18.309069000000001</v>
      </c>
      <c r="P69" s="40">
        <v>14.800668</v>
      </c>
      <c r="Q69" s="40">
        <v>1.7311573</v>
      </c>
      <c r="R69" s="40">
        <v>-2.7900695999999998</v>
      </c>
      <c r="S69" s="40">
        <v>9.5352409999999992</v>
      </c>
      <c r="T69" s="40">
        <v>-0.74471235000000002</v>
      </c>
      <c r="U69" s="40">
        <v>10.240019</v>
      </c>
      <c r="V69" s="155">
        <v>2.7701378000000001</v>
      </c>
      <c r="W69" s="24"/>
    </row>
    <row r="70" spans="1:23" x14ac:dyDescent="0.35">
      <c r="A70" s="2">
        <v>43796</v>
      </c>
      <c r="B70" s="40">
        <v>23.742747999999999</v>
      </c>
      <c r="C70" s="40">
        <v>-28.044599999999999</v>
      </c>
      <c r="D70" s="40">
        <v>0.66235065000000004</v>
      </c>
      <c r="E70" s="40">
        <v>9.8251580000000001</v>
      </c>
      <c r="F70" s="40">
        <v>-5.0031004000000001</v>
      </c>
      <c r="G70" s="40">
        <v>0.94385149999999995</v>
      </c>
      <c r="H70" s="40">
        <v>-4.2481184000000001</v>
      </c>
      <c r="I70" s="40">
        <v>26.276147999999999</v>
      </c>
      <c r="J70" s="40">
        <v>17.419456</v>
      </c>
      <c r="K70" s="40">
        <v>0.11389255500000001</v>
      </c>
      <c r="L70" s="40">
        <v>10.905563000000001</v>
      </c>
      <c r="M70" s="40">
        <v>-2.5549947999999998</v>
      </c>
      <c r="N70" s="40">
        <v>41.047130000000003</v>
      </c>
      <c r="O70" s="40">
        <v>9.60778</v>
      </c>
      <c r="P70" s="40">
        <v>10.034096</v>
      </c>
      <c r="Q70" s="40">
        <v>-3.8735628000000002</v>
      </c>
      <c r="R70" s="40">
        <v>-2.804786</v>
      </c>
      <c r="S70" s="40">
        <v>5.7453275000000001</v>
      </c>
      <c r="T70" s="40">
        <v>-3.0883908</v>
      </c>
      <c r="U70" s="40">
        <v>4.3727400000000003</v>
      </c>
      <c r="V70" s="155">
        <v>8.6161139999999996</v>
      </c>
      <c r="W70" s="24"/>
    </row>
    <row r="71" spans="1:23" x14ac:dyDescent="0.35">
      <c r="A71" s="2">
        <v>43826</v>
      </c>
      <c r="B71" s="40">
        <v>33.087719999999997</v>
      </c>
      <c r="C71" s="40">
        <v>-17.807514000000001</v>
      </c>
      <c r="D71" s="40">
        <v>5.9834480000000001</v>
      </c>
      <c r="E71" s="40">
        <v>8.847702</v>
      </c>
      <c r="F71" s="40">
        <v>-5.9740542999999997</v>
      </c>
      <c r="G71" s="40">
        <v>7.9299210000000002</v>
      </c>
      <c r="H71" s="40">
        <v>-0.77409150000000004</v>
      </c>
      <c r="I71" s="40">
        <v>34.940266000000001</v>
      </c>
      <c r="J71" s="40">
        <v>15.205836</v>
      </c>
      <c r="K71" s="40">
        <v>8.8017939999999992</v>
      </c>
      <c r="L71" s="40">
        <v>28.528987999999998</v>
      </c>
      <c r="M71" s="40">
        <v>11.376345000000001</v>
      </c>
      <c r="N71" s="40">
        <v>50.243960000000001</v>
      </c>
      <c r="O71" s="40">
        <v>8.1968549999999993</v>
      </c>
      <c r="P71" s="40">
        <v>23.976994000000001</v>
      </c>
      <c r="Q71" s="40">
        <v>-0.61787959999999997</v>
      </c>
      <c r="R71" s="40">
        <v>1.9278287999999999</v>
      </c>
      <c r="S71" s="40">
        <v>12.011898</v>
      </c>
      <c r="T71" s="40">
        <v>1.8370152</v>
      </c>
      <c r="U71" s="40">
        <v>7.2190165999999998</v>
      </c>
      <c r="V71" s="155">
        <v>11.669672</v>
      </c>
      <c r="W71" s="24"/>
    </row>
    <row r="72" spans="1:23" x14ac:dyDescent="0.35">
      <c r="A72" s="2">
        <v>43858</v>
      </c>
      <c r="B72" s="40">
        <v>16.556622000000001</v>
      </c>
      <c r="C72" s="40">
        <v>-29.716270000000002</v>
      </c>
      <c r="D72" s="40">
        <v>-3.4805893999999999</v>
      </c>
      <c r="E72" s="40">
        <v>-5.6529464999999997</v>
      </c>
      <c r="F72" s="40">
        <v>-12.443828999999999</v>
      </c>
      <c r="G72" s="40">
        <v>-0.40178894999999998</v>
      </c>
      <c r="H72" s="40">
        <v>-7.1950079999999996</v>
      </c>
      <c r="I72" s="40">
        <v>24.554216</v>
      </c>
      <c r="J72" s="40">
        <v>7.9258920000000002</v>
      </c>
      <c r="K72" s="40">
        <v>-1.5015543</v>
      </c>
      <c r="L72" s="40">
        <v>9.7201939999999993</v>
      </c>
      <c r="M72" s="40">
        <v>-7.0428132999999997</v>
      </c>
      <c r="N72" s="40">
        <v>39.106772999999997</v>
      </c>
      <c r="O72" s="40">
        <v>11.244225500000001</v>
      </c>
      <c r="P72" s="40">
        <v>9.0300449999999994</v>
      </c>
      <c r="Q72" s="40">
        <v>-2.4167538</v>
      </c>
      <c r="R72" s="40">
        <v>-6.1241984</v>
      </c>
      <c r="S72" s="40">
        <v>7.0711373999999996</v>
      </c>
      <c r="T72" s="40">
        <v>-1.3109624</v>
      </c>
      <c r="U72" s="40">
        <v>-1.1368513</v>
      </c>
      <c r="V72" s="155">
        <v>-5.0692079999999997</v>
      </c>
      <c r="W72" s="24"/>
    </row>
    <row r="73" spans="1:23" x14ac:dyDescent="0.35">
      <c r="A73" s="2">
        <v>43889</v>
      </c>
      <c r="B73" s="40">
        <v>7.2213289999999999</v>
      </c>
      <c r="C73" s="40">
        <v>-38.970269999999999</v>
      </c>
      <c r="D73" s="40">
        <v>-14.413733000000001</v>
      </c>
      <c r="E73" s="40">
        <v>-12.197346</v>
      </c>
      <c r="F73" s="40">
        <v>-25.005120000000002</v>
      </c>
      <c r="G73" s="40">
        <v>-16.999286999999999</v>
      </c>
      <c r="H73" s="40">
        <v>-14.204777</v>
      </c>
      <c r="I73" s="40">
        <v>15.532708</v>
      </c>
      <c r="J73" s="40">
        <v>-1.5800059</v>
      </c>
      <c r="K73" s="40">
        <v>-10.827970499999999</v>
      </c>
      <c r="L73" s="40">
        <v>-8.3211309999999994</v>
      </c>
      <c r="M73" s="40">
        <v>-15.410227000000001</v>
      </c>
      <c r="N73" s="40">
        <v>-3.2773674000000002</v>
      </c>
      <c r="O73" s="40">
        <v>-0.53694249999999999</v>
      </c>
      <c r="P73" s="40">
        <v>3.9375186000000002</v>
      </c>
      <c r="Q73" s="40">
        <v>-10.4081335</v>
      </c>
      <c r="R73" s="40">
        <v>-18.927353</v>
      </c>
      <c r="S73" s="40">
        <v>-11.942387</v>
      </c>
      <c r="T73" s="40">
        <v>-14.490867</v>
      </c>
      <c r="U73" s="40">
        <v>-16.995262</v>
      </c>
      <c r="V73" s="155">
        <v>-13.131637</v>
      </c>
      <c r="W73" s="24"/>
    </row>
    <row r="74" spans="1:23" x14ac:dyDescent="0.35">
      <c r="A74" s="2">
        <v>43917</v>
      </c>
      <c r="B74" s="40">
        <v>-2.7266680999999999</v>
      </c>
      <c r="C74" s="40">
        <v>-50.721465999999999</v>
      </c>
      <c r="D74" s="40">
        <v>-42.495269999999998</v>
      </c>
      <c r="E74" s="40">
        <v>-33.598129999999998</v>
      </c>
      <c r="F74" s="40">
        <v>-39.114697</v>
      </c>
      <c r="G74" s="40">
        <v>-41.586750000000002</v>
      </c>
      <c r="H74" s="40">
        <v>-23.616748999999999</v>
      </c>
      <c r="I74" s="40">
        <v>-2.2268295</v>
      </c>
      <c r="J74" s="40">
        <v>-33.870517999999997</v>
      </c>
      <c r="K74" s="40">
        <v>-23.306156000000001</v>
      </c>
      <c r="L74" s="40">
        <v>-37.758200000000002</v>
      </c>
      <c r="M74" s="40">
        <v>-38.081330000000001</v>
      </c>
      <c r="N74" s="40">
        <v>-25.880866999999999</v>
      </c>
      <c r="O74" s="40">
        <v>-30.735700000000001</v>
      </c>
      <c r="P74" s="40">
        <v>-6.8278369999999997</v>
      </c>
      <c r="Q74" s="40">
        <v>-13.993460000000001</v>
      </c>
      <c r="R74" s="40">
        <v>-32.505215</v>
      </c>
      <c r="S74" s="40">
        <v>-16.624932999999999</v>
      </c>
      <c r="T74" s="40">
        <v>-30.632674999999999</v>
      </c>
      <c r="U74" s="40">
        <v>-35.637276</v>
      </c>
      <c r="V74" s="155">
        <v>-29.195059000000001</v>
      </c>
      <c r="W74" s="24"/>
    </row>
    <row r="75" spans="1:23" x14ac:dyDescent="0.35">
      <c r="A75" s="2">
        <v>43949</v>
      </c>
      <c r="B75" s="40">
        <v>-1.473546</v>
      </c>
      <c r="C75" s="40">
        <v>-40.759501999999998</v>
      </c>
      <c r="D75" s="40">
        <v>-39.489722999999998</v>
      </c>
      <c r="E75" s="40">
        <v>-28.666232999999998</v>
      </c>
      <c r="F75" s="40">
        <v>-36.224829999999997</v>
      </c>
      <c r="G75" s="40">
        <v>-32.922832</v>
      </c>
      <c r="H75" s="40">
        <v>-19.261437999999998</v>
      </c>
      <c r="I75" s="40">
        <v>3.8501143</v>
      </c>
      <c r="J75" s="40">
        <v>-36.649895000000001</v>
      </c>
      <c r="K75" s="40">
        <v>-14.344525000000001</v>
      </c>
      <c r="L75" s="40">
        <v>-38.812385999999996</v>
      </c>
      <c r="M75" s="40">
        <v>-37.751232000000002</v>
      </c>
      <c r="N75" s="40">
        <v>-25.577847999999999</v>
      </c>
      <c r="O75" s="40">
        <v>-24.499929999999999</v>
      </c>
      <c r="P75" s="40">
        <v>-3.6151825999999998</v>
      </c>
      <c r="Q75" s="40">
        <v>-14.968567999999999</v>
      </c>
      <c r="R75" s="40">
        <v>-23.039818</v>
      </c>
      <c r="S75" s="40">
        <v>-10.035920000000001</v>
      </c>
      <c r="T75" s="40">
        <v>-31.117184000000002</v>
      </c>
      <c r="U75" s="40">
        <v>-25.300723999999999</v>
      </c>
      <c r="V75" s="155">
        <v>-27.121527</v>
      </c>
      <c r="W75" s="24"/>
    </row>
    <row r="76" spans="1:23" x14ac:dyDescent="0.35">
      <c r="A76" s="2">
        <v>43979</v>
      </c>
      <c r="B76" s="40">
        <v>6.9712639999999997</v>
      </c>
      <c r="C76" s="40">
        <v>-35.539319999999996</v>
      </c>
      <c r="D76" s="40">
        <v>-28.006171999999999</v>
      </c>
      <c r="E76" s="40">
        <v>-27.181799000000002</v>
      </c>
      <c r="F76" s="40">
        <v>-23.779202000000002</v>
      </c>
      <c r="G76" s="40">
        <v>-19.419384000000001</v>
      </c>
      <c r="H76" s="40">
        <v>-10.428131</v>
      </c>
      <c r="I76" s="40">
        <v>16.880703</v>
      </c>
      <c r="J76" s="40">
        <v>-24.040835999999999</v>
      </c>
      <c r="K76" s="40">
        <v>-3.0636549999999998</v>
      </c>
      <c r="L76" s="40">
        <v>-31.292200000000001</v>
      </c>
      <c r="M76" s="40">
        <v>-23.041647000000001</v>
      </c>
      <c r="N76" s="40">
        <v>-21.082127</v>
      </c>
      <c r="O76" s="40">
        <v>-23.946249000000002</v>
      </c>
      <c r="P76" s="40">
        <v>8.7783809999999995</v>
      </c>
      <c r="Q76" s="40">
        <v>-5.4594040000000001</v>
      </c>
      <c r="R76" s="40">
        <v>-17.075264000000001</v>
      </c>
      <c r="S76" s="40">
        <v>5.2847505000000004</v>
      </c>
      <c r="T76" s="40">
        <v>-23.941075999999999</v>
      </c>
      <c r="U76" s="40">
        <v>-14.420832000000001</v>
      </c>
      <c r="V76" s="155">
        <v>-17.233007000000001</v>
      </c>
      <c r="W76" s="24"/>
    </row>
    <row r="77" spans="1:23" x14ac:dyDescent="0.35">
      <c r="A77" s="2">
        <v>44008</v>
      </c>
      <c r="B77" s="40">
        <v>11.107874000000001</v>
      </c>
      <c r="C77" s="40">
        <v>-36.081904999999999</v>
      </c>
      <c r="D77" s="40">
        <v>-28.255307999999999</v>
      </c>
      <c r="E77" s="40">
        <v>-24.581104</v>
      </c>
      <c r="F77" s="40">
        <v>-26.791841999999999</v>
      </c>
      <c r="G77" s="40">
        <v>-21.861124</v>
      </c>
      <c r="H77" s="40">
        <v>-13.305497000000001</v>
      </c>
      <c r="I77" s="40">
        <v>18.02553</v>
      </c>
      <c r="J77" s="40">
        <v>-27.678536999999999</v>
      </c>
      <c r="K77" s="40">
        <v>-2.430749</v>
      </c>
      <c r="L77" s="40">
        <v>-33.495807999999997</v>
      </c>
      <c r="M77" s="40">
        <v>-27.256381999999999</v>
      </c>
      <c r="N77" s="40">
        <v>-30.574638</v>
      </c>
      <c r="O77" s="40">
        <v>-17.476194</v>
      </c>
      <c r="P77" s="40">
        <v>12.801695</v>
      </c>
      <c r="Q77" s="40">
        <v>-6.4213934000000004</v>
      </c>
      <c r="R77" s="40">
        <v>-23.150359999999999</v>
      </c>
      <c r="S77" s="40">
        <v>0.58217050000000004</v>
      </c>
      <c r="T77" s="40">
        <v>-20.412576999999999</v>
      </c>
      <c r="U77" s="40">
        <v>-16.503215999999998</v>
      </c>
      <c r="V77" s="155">
        <v>-16.229607000000001</v>
      </c>
      <c r="W77" s="24"/>
    </row>
    <row r="78" spans="1:23" x14ac:dyDescent="0.35">
      <c r="A78" s="2">
        <v>44040</v>
      </c>
      <c r="B78" s="40">
        <v>23.958037999999998</v>
      </c>
      <c r="C78" s="40">
        <v>-27.242225999999999</v>
      </c>
      <c r="D78" s="40">
        <v>-25.826687</v>
      </c>
      <c r="E78" s="40">
        <v>-27.044402999999999</v>
      </c>
      <c r="F78" s="40">
        <v>-18.996262000000002</v>
      </c>
      <c r="G78" s="40">
        <v>-16.100715999999998</v>
      </c>
      <c r="H78" s="40">
        <v>-3.4521042999999998</v>
      </c>
      <c r="I78" s="40">
        <v>26.440249999999999</v>
      </c>
      <c r="J78" s="40">
        <v>-18.108457999999999</v>
      </c>
      <c r="K78" s="40">
        <v>7.7120543000000001</v>
      </c>
      <c r="L78" s="40">
        <v>-25.209479999999999</v>
      </c>
      <c r="M78" s="40">
        <v>-16.042750999999999</v>
      </c>
      <c r="N78" s="40">
        <v>-27.937244</v>
      </c>
      <c r="O78" s="40">
        <v>-3.6602914000000002</v>
      </c>
      <c r="P78" s="40">
        <v>19.621527</v>
      </c>
      <c r="Q78" s="40">
        <v>-3.676021</v>
      </c>
      <c r="R78" s="40">
        <v>-22.097010000000001</v>
      </c>
      <c r="S78" s="40">
        <v>-11.0086975</v>
      </c>
      <c r="T78" s="40">
        <v>-24.967980000000001</v>
      </c>
      <c r="U78" s="40">
        <v>-15.225082</v>
      </c>
      <c r="V78" s="155">
        <v>-16.276371000000001</v>
      </c>
      <c r="W78" s="24"/>
    </row>
    <row r="79" spans="1:23" x14ac:dyDescent="0.35">
      <c r="A79" s="2">
        <v>44071</v>
      </c>
      <c r="B79" s="40">
        <v>40.621684999999999</v>
      </c>
      <c r="C79" s="40">
        <v>-22.627956000000001</v>
      </c>
      <c r="D79" s="40">
        <v>-17.62548</v>
      </c>
      <c r="E79" s="40">
        <v>-20.320813999999999</v>
      </c>
      <c r="F79" s="40">
        <v>-4.544181</v>
      </c>
      <c r="G79" s="40">
        <v>-3.7237464999999998</v>
      </c>
      <c r="H79" s="40">
        <v>-0.33698677999999999</v>
      </c>
      <c r="I79" s="40">
        <v>34.395670000000003</v>
      </c>
      <c r="J79" s="40">
        <v>-12.950760000000001</v>
      </c>
      <c r="K79" s="40">
        <v>26.037980000000001</v>
      </c>
      <c r="L79" s="40">
        <v>-19.601327999999999</v>
      </c>
      <c r="M79" s="40">
        <v>-6.4319369999999996</v>
      </c>
      <c r="N79" s="40">
        <v>-22.01022</v>
      </c>
      <c r="O79" s="40">
        <v>8.3226320000000005</v>
      </c>
      <c r="P79" s="40">
        <v>40.714516000000003</v>
      </c>
      <c r="Q79" s="40">
        <v>7.1437835999999999</v>
      </c>
      <c r="R79" s="40">
        <v>-18.159103000000002</v>
      </c>
      <c r="S79" s="40">
        <v>-12.639612</v>
      </c>
      <c r="T79" s="40">
        <v>-17.103428000000001</v>
      </c>
      <c r="U79" s="40">
        <v>-4.6059903999999996</v>
      </c>
      <c r="V79" s="155">
        <v>-4.1530189999999996</v>
      </c>
      <c r="W79" s="24"/>
    </row>
    <row r="80" spans="1:23" x14ac:dyDescent="0.35">
      <c r="A80" s="2">
        <v>44102</v>
      </c>
      <c r="B80" s="40">
        <v>33.442722000000003</v>
      </c>
      <c r="C80" s="40">
        <v>-35.249203000000001</v>
      </c>
      <c r="D80" s="40">
        <v>-28.002804000000001</v>
      </c>
      <c r="E80" s="40">
        <v>-19.919533000000001</v>
      </c>
      <c r="F80" s="40">
        <v>-17.648427999999999</v>
      </c>
      <c r="G80" s="40">
        <v>-14.151840999999999</v>
      </c>
      <c r="H80" s="40">
        <v>-2.5117099999999999</v>
      </c>
      <c r="I80" s="40">
        <v>25.885164</v>
      </c>
      <c r="J80" s="40">
        <v>-22.207659</v>
      </c>
      <c r="K80" s="40">
        <v>18.609465</v>
      </c>
      <c r="L80" s="40">
        <v>-33.216763</v>
      </c>
      <c r="M80" s="40">
        <v>-15.199166</v>
      </c>
      <c r="N80" s="40">
        <v>-27.437014000000001</v>
      </c>
      <c r="O80" s="40">
        <v>0.69366693000000001</v>
      </c>
      <c r="P80" s="40">
        <v>32.210349999999998</v>
      </c>
      <c r="Q80" s="40">
        <v>3.617251</v>
      </c>
      <c r="R80" s="40">
        <v>-23.508299000000001</v>
      </c>
      <c r="S80" s="40">
        <v>-25.935984000000001</v>
      </c>
      <c r="T80" s="40">
        <v>-16.601234000000002</v>
      </c>
      <c r="U80" s="40">
        <v>-7.657546</v>
      </c>
      <c r="V80" s="155">
        <v>0.96579789999999999</v>
      </c>
      <c r="W80" s="24"/>
    </row>
    <row r="81" spans="1:23" x14ac:dyDescent="0.35">
      <c r="A81" s="2">
        <v>44132</v>
      </c>
      <c r="B81" s="40">
        <v>31.077076000000002</v>
      </c>
      <c r="C81" s="40">
        <v>-32.980656000000003</v>
      </c>
      <c r="D81" s="40">
        <v>-27.933288999999998</v>
      </c>
      <c r="E81" s="40">
        <v>-18.763233</v>
      </c>
      <c r="F81" s="40">
        <v>-33.226031999999996</v>
      </c>
      <c r="G81" s="40">
        <v>-14.106721</v>
      </c>
      <c r="H81" s="40">
        <v>-5.3399380000000001</v>
      </c>
      <c r="I81" s="40">
        <v>20.256853</v>
      </c>
      <c r="J81" s="40">
        <v>-22.984570000000001</v>
      </c>
      <c r="K81" s="40">
        <v>13.304758</v>
      </c>
      <c r="L81" s="40">
        <v>-38.168137000000002</v>
      </c>
      <c r="M81" s="40">
        <v>-20.141613</v>
      </c>
      <c r="N81" s="40">
        <v>-37.302979999999998</v>
      </c>
      <c r="O81" s="40">
        <v>-1.4145791999999999</v>
      </c>
      <c r="P81" s="40">
        <v>32.426215999999997</v>
      </c>
      <c r="Q81" s="40">
        <v>-1.2075901</v>
      </c>
      <c r="R81" s="40">
        <v>-24.482626</v>
      </c>
      <c r="S81" s="40">
        <v>-26.166747999999998</v>
      </c>
      <c r="T81" s="40">
        <v>-21.949307999999998</v>
      </c>
      <c r="U81" s="40">
        <v>-9.6456230000000005</v>
      </c>
      <c r="V81" s="155">
        <v>1.6000032</v>
      </c>
      <c r="W81" s="24"/>
    </row>
    <row r="82" spans="1:23" x14ac:dyDescent="0.35">
      <c r="A82" s="2">
        <v>44162</v>
      </c>
      <c r="B82" s="40">
        <v>42.784439999999996</v>
      </c>
      <c r="C82" s="40">
        <v>-6.3434660000000003</v>
      </c>
      <c r="D82" s="40">
        <v>-5.3340076999999999</v>
      </c>
      <c r="E82" s="40">
        <v>-8.8522730000000003</v>
      </c>
      <c r="F82" s="40">
        <v>-13.254059</v>
      </c>
      <c r="G82" s="40">
        <v>0.29144287000000002</v>
      </c>
      <c r="H82" s="40">
        <v>4.3841004000000003</v>
      </c>
      <c r="I82" s="40">
        <v>28.212451999999999</v>
      </c>
      <c r="J82" s="40">
        <v>-4.1542770000000004</v>
      </c>
      <c r="K82" s="40">
        <v>32.979179999999999</v>
      </c>
      <c r="L82" s="40">
        <v>-16.98283</v>
      </c>
      <c r="M82" s="40">
        <v>-3.8529277</v>
      </c>
      <c r="N82" s="40">
        <v>-18.073737999999999</v>
      </c>
      <c r="O82" s="40">
        <v>5.8599589999999999</v>
      </c>
      <c r="P82" s="40">
        <v>37.287889999999997</v>
      </c>
      <c r="Q82" s="40">
        <v>3.6710500000000001</v>
      </c>
      <c r="R82" s="40">
        <v>-10.545211999999999</v>
      </c>
      <c r="S82" s="40">
        <v>-11.122894000000001</v>
      </c>
      <c r="T82" s="40">
        <v>-10.781817999999999</v>
      </c>
      <c r="U82" s="40">
        <v>1.5772104</v>
      </c>
      <c r="V82" s="155">
        <v>8.7752700000000008</v>
      </c>
      <c r="W82" s="24"/>
    </row>
    <row r="83" spans="1:23" x14ac:dyDescent="0.35">
      <c r="A83" s="2">
        <v>44193</v>
      </c>
      <c r="B83" s="40">
        <v>40.782559999999997</v>
      </c>
      <c r="C83" s="40">
        <v>-8.1166560000000008</v>
      </c>
      <c r="D83" s="40">
        <v>-6.0207366999999996</v>
      </c>
      <c r="E83" s="40">
        <v>-4.8496009999999998</v>
      </c>
      <c r="F83" s="40">
        <v>-6.0046377</v>
      </c>
      <c r="G83" s="40">
        <v>-4.4883670000000002</v>
      </c>
      <c r="H83" s="40">
        <v>3.4854174000000002</v>
      </c>
      <c r="I83" s="40">
        <v>29.301262000000001</v>
      </c>
      <c r="J83" s="40">
        <v>-6.2412976999999996</v>
      </c>
      <c r="K83" s="40">
        <v>33.737408000000002</v>
      </c>
      <c r="L83" s="40">
        <v>-20.488405</v>
      </c>
      <c r="M83" s="40">
        <v>-6.0965299999999996</v>
      </c>
      <c r="N83" s="40">
        <v>-11.307085000000001</v>
      </c>
      <c r="O83" s="40">
        <v>12.917935999999999</v>
      </c>
      <c r="P83" s="40">
        <v>21.807670000000002</v>
      </c>
      <c r="Q83" s="40">
        <v>7.1095823999999999</v>
      </c>
      <c r="R83" s="40">
        <v>-7.3671636999999999</v>
      </c>
      <c r="S83" s="40">
        <v>-3.2382070000000001</v>
      </c>
      <c r="T83" s="40">
        <v>-7.2271289999999997</v>
      </c>
      <c r="U83" s="40">
        <v>8.3060860000000005</v>
      </c>
      <c r="V83" s="155">
        <v>2.4268149999999999</v>
      </c>
      <c r="W83" s="24"/>
    </row>
    <row r="84" spans="1:23" x14ac:dyDescent="0.35">
      <c r="A84" s="2">
        <v>44224</v>
      </c>
      <c r="B84" s="40">
        <v>59.400664999999996</v>
      </c>
      <c r="C84" s="40">
        <v>0.18277167999999999</v>
      </c>
      <c r="D84" s="40">
        <v>-7.2326480000000002</v>
      </c>
      <c r="E84" s="40">
        <v>-4.3250320000000002</v>
      </c>
      <c r="F84" s="40">
        <v>-4.8010944999999996</v>
      </c>
      <c r="G84" s="40">
        <v>-0.35767555000000001</v>
      </c>
      <c r="H84" s="40">
        <v>1.6828656</v>
      </c>
      <c r="I84" s="40">
        <v>47.175809999999998</v>
      </c>
      <c r="J84" s="40">
        <v>-8.8170529999999996</v>
      </c>
      <c r="K84" s="40">
        <v>53.056015000000002</v>
      </c>
      <c r="L84" s="40">
        <v>-20.923279999999998</v>
      </c>
      <c r="M84" s="40">
        <v>4.540813</v>
      </c>
      <c r="N84" s="40">
        <v>-17.425978000000001</v>
      </c>
      <c r="O84" s="40">
        <v>14.842843999999999</v>
      </c>
      <c r="P84" s="40">
        <v>46.274436999999999</v>
      </c>
      <c r="Q84" s="40">
        <v>7.4419620000000002</v>
      </c>
      <c r="R84" s="40">
        <v>-3.7787199999999999</v>
      </c>
      <c r="S84" s="40">
        <v>-2.2897064999999999</v>
      </c>
      <c r="T84" s="40">
        <v>3.1282543999999999</v>
      </c>
      <c r="U84" s="40">
        <v>8.4028130000000001</v>
      </c>
      <c r="V84" s="155">
        <v>8.2528480000000002</v>
      </c>
      <c r="W84" s="24"/>
    </row>
    <row r="85" spans="1:23" x14ac:dyDescent="0.35">
      <c r="A85" s="2">
        <v>44253</v>
      </c>
      <c r="B85" s="40">
        <v>44.944749999999999</v>
      </c>
      <c r="C85" s="40">
        <v>13.742542</v>
      </c>
      <c r="D85" s="40">
        <v>1.8339753000000001</v>
      </c>
      <c r="E85" s="40">
        <v>2.1032929999999999</v>
      </c>
      <c r="F85" s="40">
        <v>4.4650080000000001</v>
      </c>
      <c r="G85" s="40">
        <v>15.364086</v>
      </c>
      <c r="H85" s="40">
        <v>8.256793</v>
      </c>
      <c r="I85" s="40">
        <v>54.858910000000002</v>
      </c>
      <c r="J85" s="40">
        <v>-5.8626230000000001</v>
      </c>
      <c r="K85" s="40">
        <v>58.419513999999999</v>
      </c>
      <c r="L85" s="40">
        <v>-17.009544000000002</v>
      </c>
      <c r="M85" s="40">
        <v>13.539016999999999</v>
      </c>
      <c r="N85" s="40">
        <v>5.4334879999999997</v>
      </c>
      <c r="O85" s="40">
        <v>21.854519</v>
      </c>
      <c r="P85" s="40">
        <v>40.858376</v>
      </c>
      <c r="Q85" s="40">
        <v>13.581764</v>
      </c>
      <c r="R85" s="40">
        <v>4.0080666999999996</v>
      </c>
      <c r="S85" s="40">
        <v>4.2008758000000004</v>
      </c>
      <c r="T85" s="40">
        <v>7.4795365</v>
      </c>
      <c r="U85" s="40">
        <v>25.253032999999999</v>
      </c>
      <c r="V85" s="155">
        <v>18.394756000000001</v>
      </c>
      <c r="W85" s="24"/>
    </row>
    <row r="86" spans="1:23" x14ac:dyDescent="0.35">
      <c r="A86" s="2">
        <v>44281</v>
      </c>
      <c r="B86" s="40">
        <v>47.317360000000001</v>
      </c>
      <c r="C86" s="40">
        <v>62.680602999999998</v>
      </c>
      <c r="D86" s="40">
        <v>54.665599999999998</v>
      </c>
      <c r="E86" s="40">
        <v>26.689551999999999</v>
      </c>
      <c r="F86" s="40">
        <v>32.545839999999998</v>
      </c>
      <c r="G86" s="40">
        <v>48.778640000000003</v>
      </c>
      <c r="H86" s="40">
        <v>22.482562999999999</v>
      </c>
      <c r="I86" s="40">
        <v>77.34066</v>
      </c>
      <c r="J86" s="40">
        <v>47.317157999999999</v>
      </c>
      <c r="K86" s="40">
        <v>87.773026000000002</v>
      </c>
      <c r="L86" s="40">
        <v>26.250457999999998</v>
      </c>
      <c r="M86" s="40">
        <v>69.028819999999996</v>
      </c>
      <c r="N86" s="40">
        <v>49.749541999999998</v>
      </c>
      <c r="O86" s="40">
        <v>68.855940000000004</v>
      </c>
      <c r="P86" s="40">
        <v>39.933669999999999</v>
      </c>
      <c r="Q86" s="40">
        <v>27.19519</v>
      </c>
      <c r="R86" s="40">
        <v>44.021427000000003</v>
      </c>
      <c r="S86" s="40">
        <v>14.719557999999999</v>
      </c>
      <c r="T86" s="40">
        <v>40.874873999999998</v>
      </c>
      <c r="U86" s="40">
        <v>62.266303999999998</v>
      </c>
      <c r="V86" s="155">
        <v>45.301450000000003</v>
      </c>
      <c r="W86" s="24"/>
    </row>
    <row r="87" spans="1:23" x14ac:dyDescent="0.35">
      <c r="A87" s="2">
        <v>44314</v>
      </c>
      <c r="B87" s="40">
        <v>49.555205999999998</v>
      </c>
      <c r="C87" s="40">
        <v>35.599742999999997</v>
      </c>
      <c r="D87" s="40">
        <v>43.259895</v>
      </c>
      <c r="E87" s="40">
        <v>20.412468000000001</v>
      </c>
      <c r="F87" s="40">
        <v>39.42</v>
      </c>
      <c r="G87" s="40">
        <v>30.933440000000001</v>
      </c>
      <c r="H87" s="40">
        <v>22.763348000000001</v>
      </c>
      <c r="I87" s="40">
        <v>82.964645000000004</v>
      </c>
      <c r="J87" s="40">
        <v>64.937020000000004</v>
      </c>
      <c r="K87" s="40">
        <v>82.653019999999998</v>
      </c>
      <c r="L87" s="40">
        <v>52.101016999999999</v>
      </c>
      <c r="M87" s="40">
        <v>74.524349999999998</v>
      </c>
      <c r="N87" s="40">
        <v>58.326349999999998</v>
      </c>
      <c r="O87" s="40">
        <v>57.124485</v>
      </c>
      <c r="P87" s="40">
        <v>40.415011999999997</v>
      </c>
      <c r="Q87" s="40">
        <v>30.12265</v>
      </c>
      <c r="R87" s="40">
        <v>23.995066000000001</v>
      </c>
      <c r="S87" s="40">
        <v>17.610476999999999</v>
      </c>
      <c r="T87" s="40">
        <v>38.928092999999997</v>
      </c>
      <c r="U87" s="40">
        <v>54.192794999999997</v>
      </c>
      <c r="V87" s="155">
        <v>56.387183999999998</v>
      </c>
      <c r="W87" s="24"/>
    </row>
    <row r="88" spans="1:23" x14ac:dyDescent="0.35">
      <c r="A88" s="2">
        <v>44344</v>
      </c>
      <c r="B88" s="40">
        <v>61.116515999999997</v>
      </c>
      <c r="C88" s="40">
        <v>25.476800000000001</v>
      </c>
      <c r="D88" s="40">
        <v>28.595852000000001</v>
      </c>
      <c r="E88" s="40">
        <v>27.639389000000001</v>
      </c>
      <c r="F88" s="40">
        <v>41.91319</v>
      </c>
      <c r="G88" s="40">
        <v>23.646771999999999</v>
      </c>
      <c r="H88" s="40">
        <v>12.879968</v>
      </c>
      <c r="I88" s="40">
        <v>71.784000000000006</v>
      </c>
      <c r="J88" s="40">
        <v>53.002940000000002</v>
      </c>
      <c r="K88" s="40">
        <v>76.250500000000002</v>
      </c>
      <c r="L88" s="40">
        <v>47.349429999999998</v>
      </c>
      <c r="M88" s="40">
        <v>65.878699999999995</v>
      </c>
      <c r="N88" s="40">
        <v>47.324240000000003</v>
      </c>
      <c r="O88" s="40">
        <v>65.68271</v>
      </c>
      <c r="P88" s="40">
        <v>39.730919999999998</v>
      </c>
      <c r="Q88" s="40">
        <v>24.788868000000001</v>
      </c>
      <c r="R88" s="40">
        <v>18.277989999999999</v>
      </c>
      <c r="S88" s="40">
        <v>7.4710369999999999</v>
      </c>
      <c r="T88" s="40">
        <v>53.620899999999999</v>
      </c>
      <c r="U88" s="40">
        <v>43.722569999999997</v>
      </c>
      <c r="V88" s="155">
        <v>50.216484000000001</v>
      </c>
      <c r="W88" s="24"/>
    </row>
    <row r="89" spans="1:23" x14ac:dyDescent="0.35">
      <c r="A89" s="2">
        <v>44375</v>
      </c>
      <c r="B89" s="40">
        <v>44.901499999999999</v>
      </c>
      <c r="C89" s="40">
        <v>14.280272</v>
      </c>
      <c r="D89" s="40">
        <v>12.66011</v>
      </c>
      <c r="E89" s="40">
        <v>17.69154</v>
      </c>
      <c r="F89" s="40">
        <v>35.358035999999998</v>
      </c>
      <c r="G89" s="40">
        <v>5.3903220000000003</v>
      </c>
      <c r="H89" s="40">
        <v>6.4998506999999996</v>
      </c>
      <c r="I89" s="40">
        <v>63.463867</v>
      </c>
      <c r="J89" s="40">
        <v>55.937600000000003</v>
      </c>
      <c r="K89" s="40">
        <v>64.99727</v>
      </c>
      <c r="L89" s="40">
        <v>49.358463</v>
      </c>
      <c r="M89" s="40">
        <v>43.879447999999996</v>
      </c>
      <c r="N89" s="40">
        <v>51.537548000000001</v>
      </c>
      <c r="O89" s="40">
        <v>53.796419999999998</v>
      </c>
      <c r="P89" s="40">
        <v>28.57846</v>
      </c>
      <c r="Q89" s="40">
        <v>18.419730999999999</v>
      </c>
      <c r="R89" s="40">
        <v>19.677983999999999</v>
      </c>
      <c r="S89" s="40">
        <v>-4.9965200000000003</v>
      </c>
      <c r="T89" s="40">
        <v>45.891033</v>
      </c>
      <c r="U89" s="40">
        <v>53.34084</v>
      </c>
      <c r="V89" s="155">
        <v>50.52167</v>
      </c>
      <c r="W89" s="24"/>
    </row>
    <row r="90" spans="1:23" x14ac:dyDescent="0.35">
      <c r="A90" s="2">
        <v>44405</v>
      </c>
      <c r="B90" s="40">
        <v>21.160007</v>
      </c>
      <c r="C90" s="40">
        <v>-1.7662525</v>
      </c>
      <c r="D90" s="40">
        <v>7.2052480000000001</v>
      </c>
      <c r="E90" s="40">
        <v>8.7948210000000007</v>
      </c>
      <c r="F90" s="40">
        <v>20.502544</v>
      </c>
      <c r="G90" s="40">
        <v>-4.1609819999999997</v>
      </c>
      <c r="H90" s="40">
        <v>-6.5969705999999997</v>
      </c>
      <c r="I90" s="40">
        <v>45.369219999999999</v>
      </c>
      <c r="J90" s="40">
        <v>49.938107000000002</v>
      </c>
      <c r="K90" s="40">
        <v>50.517975</v>
      </c>
      <c r="L90" s="40">
        <v>22.463370000000001</v>
      </c>
      <c r="M90" s="40">
        <v>25.864946</v>
      </c>
      <c r="N90" s="40">
        <v>36.54889</v>
      </c>
      <c r="O90" s="40">
        <v>36.663223000000002</v>
      </c>
      <c r="P90" s="40">
        <v>2.7285933</v>
      </c>
      <c r="Q90" s="40">
        <v>13.125396</v>
      </c>
      <c r="R90" s="40">
        <v>14.901185</v>
      </c>
      <c r="S90" s="40">
        <v>-2.6639222999999999</v>
      </c>
      <c r="T90" s="40">
        <v>40.754497999999998</v>
      </c>
      <c r="U90" s="40">
        <v>39.671387000000003</v>
      </c>
      <c r="V90" s="155">
        <v>48.624302</v>
      </c>
      <c r="W90" s="24"/>
    </row>
    <row r="91" spans="1:23" x14ac:dyDescent="0.35">
      <c r="A91" s="2">
        <v>44435</v>
      </c>
      <c r="B91" s="40">
        <v>14.750517</v>
      </c>
      <c r="C91" s="40">
        <v>10.937929</v>
      </c>
      <c r="D91" s="40">
        <v>6.4266085999999998</v>
      </c>
      <c r="E91" s="40">
        <v>15.037369999999999</v>
      </c>
      <c r="F91" s="40">
        <v>23.639047999999999</v>
      </c>
      <c r="G91" s="40">
        <v>-12.081218</v>
      </c>
      <c r="H91" s="40">
        <v>1.5338301999999999</v>
      </c>
      <c r="I91" s="40">
        <v>45.755885999999997</v>
      </c>
      <c r="J91" s="40">
        <v>53.040410000000001</v>
      </c>
      <c r="K91" s="40">
        <v>35.387929999999997</v>
      </c>
      <c r="L91" s="40">
        <v>28.158867000000001</v>
      </c>
      <c r="M91" s="40">
        <v>33.004738000000003</v>
      </c>
      <c r="N91" s="40">
        <v>44.291316999999999</v>
      </c>
      <c r="O91" s="40">
        <v>40.321100000000001</v>
      </c>
      <c r="P91" s="40">
        <v>-8.6890459999999994</v>
      </c>
      <c r="Q91" s="40">
        <v>14.95204</v>
      </c>
      <c r="R91" s="40">
        <v>21.434104999999999</v>
      </c>
      <c r="S91" s="40">
        <v>19.224606999999999</v>
      </c>
      <c r="T91" s="40">
        <v>41.959249999999997</v>
      </c>
      <c r="U91" s="40">
        <v>36.372399999999999</v>
      </c>
      <c r="V91" s="155">
        <v>44.422244999999997</v>
      </c>
      <c r="W91" s="24"/>
    </row>
    <row r="92" spans="1:23" x14ac:dyDescent="0.35">
      <c r="A92" s="2">
        <v>44467</v>
      </c>
      <c r="B92" s="40">
        <v>17.050160000000002</v>
      </c>
      <c r="C92" s="40">
        <v>11.824821999999999</v>
      </c>
      <c r="D92" s="40">
        <v>22.394932000000001</v>
      </c>
      <c r="E92" s="40">
        <v>12.056075999999999</v>
      </c>
      <c r="F92" s="40">
        <v>32.327889999999996</v>
      </c>
      <c r="G92" s="40">
        <v>-7.7340070000000001</v>
      </c>
      <c r="H92" s="40">
        <v>0.77940226000000001</v>
      </c>
      <c r="I92" s="40">
        <v>44.371189999999999</v>
      </c>
      <c r="J92" s="40">
        <v>51.63729</v>
      </c>
      <c r="K92" s="40">
        <v>26.849354000000002</v>
      </c>
      <c r="L92" s="40">
        <v>19.703900999999998</v>
      </c>
      <c r="M92" s="40">
        <v>33.964775000000003</v>
      </c>
      <c r="N92" s="40">
        <v>38.790356000000003</v>
      </c>
      <c r="O92" s="40">
        <v>46.248305999999999</v>
      </c>
      <c r="P92" s="40">
        <v>-6.1453579999999999</v>
      </c>
      <c r="Q92" s="40">
        <v>15.966296</v>
      </c>
      <c r="R92" s="40">
        <v>28.603245000000001</v>
      </c>
      <c r="S92" s="40">
        <v>12.276279000000001</v>
      </c>
      <c r="T92" s="40">
        <v>41.648409999999998</v>
      </c>
      <c r="U92" s="40">
        <v>30.269300000000001</v>
      </c>
      <c r="V92" s="155">
        <v>41.942287</v>
      </c>
      <c r="W92" s="24"/>
    </row>
    <row r="93" spans="1:23" x14ac:dyDescent="0.35">
      <c r="A93" s="2">
        <v>44497</v>
      </c>
      <c r="B93" s="40">
        <v>16.424728000000002</v>
      </c>
      <c r="C93" s="40">
        <v>5.5019260000000001</v>
      </c>
      <c r="D93" s="40">
        <v>32.458159999999999</v>
      </c>
      <c r="E93" s="40">
        <v>14.231776999999999</v>
      </c>
      <c r="F93" s="40">
        <v>66.20729</v>
      </c>
      <c r="G93" s="40">
        <v>4.1495322999999997</v>
      </c>
      <c r="H93" s="40">
        <v>6.0105560000000002</v>
      </c>
      <c r="I93" s="40">
        <v>42.637752999999996</v>
      </c>
      <c r="J93" s="40">
        <v>45.026470000000003</v>
      </c>
      <c r="K93" s="40">
        <v>23.759270000000001</v>
      </c>
      <c r="L93" s="40">
        <v>13.300191999999999</v>
      </c>
      <c r="M93" s="40">
        <v>36.708796999999997</v>
      </c>
      <c r="N93" s="40">
        <v>61.599125000000001</v>
      </c>
      <c r="O93" s="40">
        <v>46.767403000000002</v>
      </c>
      <c r="P93" s="40">
        <v>-8.3234790000000007</v>
      </c>
      <c r="Q93" s="40">
        <v>25.726759000000001</v>
      </c>
      <c r="R93" s="40">
        <v>35.101199999999999</v>
      </c>
      <c r="S93" s="40">
        <v>22.280989999999999</v>
      </c>
      <c r="T93" s="40">
        <v>46.405982999999999</v>
      </c>
      <c r="U93" s="40">
        <v>39.397694000000001</v>
      </c>
      <c r="V93" s="155">
        <v>52.472540000000002</v>
      </c>
      <c r="W93" s="24"/>
    </row>
    <row r="94" spans="1:23" x14ac:dyDescent="0.35">
      <c r="A94" s="2">
        <v>44526</v>
      </c>
      <c r="B94" s="40">
        <v>9.0610029999999995</v>
      </c>
      <c r="C94" s="40">
        <v>-3.1009495</v>
      </c>
      <c r="D94" s="40">
        <v>4.3367146999999999</v>
      </c>
      <c r="E94" s="40">
        <v>0.99455119999999997</v>
      </c>
      <c r="F94" s="40">
        <v>10.790073</v>
      </c>
      <c r="G94" s="40">
        <v>-14.459616</v>
      </c>
      <c r="H94" s="40">
        <v>-9.6654890000000009</v>
      </c>
      <c r="I94" s="40">
        <v>30.067682000000001</v>
      </c>
      <c r="J94" s="40">
        <v>8.505547</v>
      </c>
      <c r="K94" s="40">
        <v>-0.49920678000000002</v>
      </c>
      <c r="L94" s="40">
        <v>-11.230670999999999</v>
      </c>
      <c r="M94" s="40">
        <v>2.9657602000000001</v>
      </c>
      <c r="N94" s="40">
        <v>15.313840000000001</v>
      </c>
      <c r="O94" s="40">
        <v>28.263687000000001</v>
      </c>
      <c r="P94" s="40">
        <v>-17.981894</v>
      </c>
      <c r="Q94" s="40">
        <v>13.182532999999999</v>
      </c>
      <c r="R94" s="40">
        <v>10.565591</v>
      </c>
      <c r="S94" s="40">
        <v>-11.369586</v>
      </c>
      <c r="T94" s="40">
        <v>48.288499999999999</v>
      </c>
      <c r="U94" s="40">
        <v>29.463923000000001</v>
      </c>
      <c r="V94" s="155">
        <v>28.905891</v>
      </c>
      <c r="W94" s="24"/>
    </row>
    <row r="95" spans="1:23" x14ac:dyDescent="0.35">
      <c r="A95" s="2">
        <v>44558</v>
      </c>
      <c r="B95" s="40">
        <v>6.6097735999999996</v>
      </c>
      <c r="C95" s="40">
        <v>-19.880081000000001</v>
      </c>
      <c r="D95" s="40">
        <v>-0.79035759999999999</v>
      </c>
      <c r="E95" s="40">
        <v>0.47476291999999998</v>
      </c>
      <c r="F95" s="40">
        <v>8.4606530000000006</v>
      </c>
      <c r="G95" s="40">
        <v>-12.214798</v>
      </c>
      <c r="H95" s="40">
        <v>-8.6535220000000006</v>
      </c>
      <c r="I95" s="40">
        <v>30.842459000000002</v>
      </c>
      <c r="J95" s="40">
        <v>21.408940000000001</v>
      </c>
      <c r="K95" s="40">
        <v>-2.9237866000000001</v>
      </c>
      <c r="L95" s="40">
        <v>-17.581326000000001</v>
      </c>
      <c r="M95" s="40">
        <v>7.6274395000000004</v>
      </c>
      <c r="N95" s="40">
        <v>3.2675982000000001</v>
      </c>
      <c r="O95" s="40">
        <v>22.003375999999999</v>
      </c>
      <c r="P95" s="40">
        <v>-19.283698999999999</v>
      </c>
      <c r="Q95" s="40">
        <v>12.649668</v>
      </c>
      <c r="R95" s="40">
        <v>13.090742000000001</v>
      </c>
      <c r="S95" s="40">
        <v>-16.988064000000001</v>
      </c>
      <c r="T95" s="40">
        <v>43.365932000000001</v>
      </c>
      <c r="U95" s="40">
        <v>23.715508</v>
      </c>
      <c r="V95" s="155">
        <v>33.631059999999998</v>
      </c>
      <c r="W95" s="24"/>
    </row>
    <row r="96" spans="1:23" x14ac:dyDescent="0.35">
      <c r="A96" s="2">
        <v>44589</v>
      </c>
      <c r="B96" s="40">
        <v>-9.6625689999999995</v>
      </c>
      <c r="C96" s="40">
        <v>-11.615396</v>
      </c>
      <c r="D96" s="40">
        <v>1.1279821000000001</v>
      </c>
      <c r="E96" s="40">
        <v>3.7008524</v>
      </c>
      <c r="F96" s="40">
        <v>6.9780470000000001</v>
      </c>
      <c r="G96" s="40">
        <v>-2.990818</v>
      </c>
      <c r="H96" s="40">
        <v>-5.2630663000000002</v>
      </c>
      <c r="I96" s="40">
        <v>12.900532</v>
      </c>
      <c r="J96" s="40">
        <v>15.337634</v>
      </c>
      <c r="K96" s="40">
        <v>-21.720725999999999</v>
      </c>
      <c r="L96" s="40">
        <v>-4.1117549999999996</v>
      </c>
      <c r="M96" s="40">
        <v>9.4954850000000004</v>
      </c>
      <c r="N96" s="40">
        <v>21.193467999999999</v>
      </c>
      <c r="O96" s="40">
        <v>18.123221999999998</v>
      </c>
      <c r="P96" s="40">
        <v>-32.228355000000001</v>
      </c>
      <c r="Q96" s="40">
        <v>19.034635999999999</v>
      </c>
      <c r="R96" s="40">
        <v>11.644458999999999</v>
      </c>
      <c r="S96" s="40">
        <v>-25.360865</v>
      </c>
      <c r="T96" s="40">
        <v>34.676729999999999</v>
      </c>
      <c r="U96" s="40">
        <v>17.041564999999999</v>
      </c>
      <c r="V96" s="155">
        <v>44.233629999999998</v>
      </c>
      <c r="W96" s="24"/>
    </row>
    <row r="97" spans="1:23" x14ac:dyDescent="0.35">
      <c r="A97" s="2">
        <v>44620</v>
      </c>
      <c r="B97" s="40">
        <v>-5.1825229999999998</v>
      </c>
      <c r="C97" s="40">
        <v>-12.98272</v>
      </c>
      <c r="D97" s="40">
        <v>7.9101324000000002</v>
      </c>
      <c r="E97" s="40">
        <v>10.288358000000001</v>
      </c>
      <c r="F97" s="40">
        <v>-2.7779280000000002</v>
      </c>
      <c r="G97" s="40">
        <v>-2.9724061000000002</v>
      </c>
      <c r="H97" s="40">
        <v>1.5657425</v>
      </c>
      <c r="I97" s="40">
        <v>12.369049</v>
      </c>
      <c r="J97" s="40">
        <v>26.544772999999999</v>
      </c>
      <c r="K97" s="40">
        <v>-15.917211999999999</v>
      </c>
      <c r="L97" s="40">
        <v>12.638401999999999</v>
      </c>
      <c r="M97" s="40">
        <v>16.094339999999999</v>
      </c>
      <c r="N97" s="40">
        <v>11.306763</v>
      </c>
      <c r="O97" s="40">
        <v>13.66508</v>
      </c>
      <c r="P97" s="40">
        <v>-32.070942000000002</v>
      </c>
      <c r="Q97" s="40">
        <v>30.977345</v>
      </c>
      <c r="R97" s="40">
        <v>12.587023</v>
      </c>
      <c r="S97" s="40">
        <v>-27.534310999999999</v>
      </c>
      <c r="T97" s="40">
        <v>44.069958</v>
      </c>
      <c r="U97" s="40">
        <v>11.407064999999999</v>
      </c>
      <c r="V97" s="155">
        <v>47.366188000000001</v>
      </c>
      <c r="W97" s="24"/>
    </row>
    <row r="98" spans="1:23" x14ac:dyDescent="0.35">
      <c r="A98" s="2">
        <v>44648</v>
      </c>
      <c r="B98" s="40">
        <v>-10.686773000000001</v>
      </c>
      <c r="C98" s="40">
        <v>-8.5918430000000008</v>
      </c>
      <c r="D98" s="40">
        <v>9.6630690000000001</v>
      </c>
      <c r="E98" s="40">
        <v>4.0560840000000002</v>
      </c>
      <c r="F98" s="40">
        <v>4.7407269999999997</v>
      </c>
      <c r="G98" s="40">
        <v>12.041510000000001</v>
      </c>
      <c r="H98" s="40">
        <v>-1.2778282000000001</v>
      </c>
      <c r="I98" s="40">
        <v>6.3033580000000002</v>
      </c>
      <c r="J98" s="40">
        <v>24.543036000000001</v>
      </c>
      <c r="K98" s="40">
        <v>-18.774163999999999</v>
      </c>
      <c r="L98" s="40">
        <v>26.068294999999999</v>
      </c>
      <c r="M98" s="40">
        <v>13.924384</v>
      </c>
      <c r="N98" s="40">
        <v>1.1472821</v>
      </c>
      <c r="O98" s="40">
        <v>11.812962000000001</v>
      </c>
      <c r="P98" s="40">
        <v>-33.342426000000003</v>
      </c>
      <c r="Q98" s="40">
        <v>32.941806999999997</v>
      </c>
      <c r="R98" s="40">
        <v>6.6829084999999999</v>
      </c>
      <c r="S98" s="40">
        <v>-10.102427</v>
      </c>
      <c r="T98" s="40">
        <v>49.48368</v>
      </c>
      <c r="U98" s="40">
        <v>6.5845966000000002</v>
      </c>
      <c r="V98" s="155">
        <v>40.989685000000001</v>
      </c>
      <c r="W98" s="24"/>
    </row>
    <row r="99" spans="1:23" x14ac:dyDescent="0.35">
      <c r="A99" s="2">
        <v>44679</v>
      </c>
      <c r="B99" s="40">
        <v>-22.661102</v>
      </c>
      <c r="C99" s="40">
        <v>-18.926089999999999</v>
      </c>
      <c r="D99" s="40">
        <v>17.848444000000001</v>
      </c>
      <c r="E99" s="40">
        <v>2.0541668</v>
      </c>
      <c r="F99" s="40">
        <v>-17.22259</v>
      </c>
      <c r="G99" s="40">
        <v>3.4981608</v>
      </c>
      <c r="H99" s="40">
        <v>-6.1594305</v>
      </c>
      <c r="I99" s="40">
        <v>-10.665362999999999</v>
      </c>
      <c r="J99" s="40">
        <v>11.097181000000001</v>
      </c>
      <c r="K99" s="40">
        <v>-27.034914000000001</v>
      </c>
      <c r="L99" s="40">
        <v>-0.26614070000000001</v>
      </c>
      <c r="M99" s="40">
        <v>-5.4177403000000002</v>
      </c>
      <c r="N99" s="40">
        <v>-2.856052</v>
      </c>
      <c r="O99" s="40">
        <v>14.291297999999999</v>
      </c>
      <c r="P99" s="40">
        <v>-41.345435999999999</v>
      </c>
      <c r="Q99" s="40">
        <v>23.235738999999999</v>
      </c>
      <c r="R99" s="40">
        <v>4.8401116999999996</v>
      </c>
      <c r="S99" s="40">
        <v>-0.41663646999999998</v>
      </c>
      <c r="T99" s="40">
        <v>44.964565</v>
      </c>
      <c r="U99" s="40">
        <v>-10.654486</v>
      </c>
      <c r="V99" s="155">
        <v>34.194626</v>
      </c>
      <c r="W99" s="24"/>
    </row>
    <row r="100" spans="1:23" x14ac:dyDescent="0.35">
      <c r="A100" s="2">
        <v>44708</v>
      </c>
      <c r="B100" s="40">
        <v>-24.849356</v>
      </c>
      <c r="C100" s="40">
        <v>13.790153999999999</v>
      </c>
      <c r="D100" s="40">
        <v>17.12463</v>
      </c>
      <c r="E100" s="40">
        <v>-0.26691556</v>
      </c>
      <c r="F100" s="40">
        <v>-24.676537</v>
      </c>
      <c r="G100" s="40">
        <v>1.8684864000000001</v>
      </c>
      <c r="H100" s="40">
        <v>-5.9916140000000002</v>
      </c>
      <c r="I100" s="40">
        <v>-6.1711309999999999</v>
      </c>
      <c r="J100" s="40">
        <v>13.982498</v>
      </c>
      <c r="K100" s="40">
        <v>-23.94079</v>
      </c>
      <c r="L100" s="40">
        <v>2.1554112000000001</v>
      </c>
      <c r="M100" s="40">
        <v>-6.9904622999999999</v>
      </c>
      <c r="N100" s="40">
        <v>-4.3899299999999997</v>
      </c>
      <c r="O100" s="40">
        <v>-0.36365389999999997</v>
      </c>
      <c r="P100" s="40">
        <v>-38.308005999999999</v>
      </c>
      <c r="Q100" s="40">
        <v>21.806823999999999</v>
      </c>
      <c r="R100" s="40">
        <v>3.5244106999999998</v>
      </c>
      <c r="S100" s="40">
        <v>-7.3451222999999999</v>
      </c>
      <c r="T100" s="40">
        <v>19.534659999999999</v>
      </c>
      <c r="U100" s="40">
        <v>-17.885006000000001</v>
      </c>
      <c r="V100" s="155">
        <v>21.517562999999999</v>
      </c>
      <c r="W100" s="24"/>
    </row>
    <row r="101" spans="1:23" x14ac:dyDescent="0.35">
      <c r="A101" s="2">
        <v>44740</v>
      </c>
      <c r="B101" s="40">
        <v>-14.578199</v>
      </c>
      <c r="C101" s="40">
        <v>-7.8140615999999996</v>
      </c>
      <c r="D101" s="40">
        <v>14.981496999999999</v>
      </c>
      <c r="E101" s="40">
        <v>-16.187270000000002</v>
      </c>
      <c r="F101" s="40">
        <v>-32.946620000000003</v>
      </c>
      <c r="G101" s="40">
        <v>-3.3073961999999999</v>
      </c>
      <c r="H101" s="40">
        <v>-10.114264500000001</v>
      </c>
      <c r="I101" s="40">
        <v>-16.918343</v>
      </c>
      <c r="J101" s="40">
        <v>0.49757957000000003</v>
      </c>
      <c r="K101" s="40">
        <v>-35.434024999999998</v>
      </c>
      <c r="L101" s="40">
        <v>-24.266169999999999</v>
      </c>
      <c r="M101" s="40">
        <v>-7.8767060000000004</v>
      </c>
      <c r="N101" s="40">
        <v>-15.461320000000001</v>
      </c>
      <c r="O101" s="40">
        <v>-6.5378428</v>
      </c>
      <c r="P101" s="40">
        <v>-32.085712000000001</v>
      </c>
      <c r="Q101" s="40">
        <v>15.855240999999999</v>
      </c>
      <c r="R101" s="40">
        <v>-0.32989383</v>
      </c>
      <c r="S101" s="40">
        <v>-4.3274584000000003</v>
      </c>
      <c r="T101" s="40">
        <v>14.608549999999999</v>
      </c>
      <c r="U101" s="40">
        <v>-27.698194999999998</v>
      </c>
      <c r="V101" s="155">
        <v>7.2154999999999996</v>
      </c>
      <c r="W101" s="24"/>
    </row>
    <row r="102" spans="1:23" x14ac:dyDescent="0.35">
      <c r="A102" s="2">
        <v>44770</v>
      </c>
      <c r="B102" s="40">
        <v>-14.190685</v>
      </c>
      <c r="C102" s="40">
        <v>4.9065830000000004</v>
      </c>
      <c r="D102" s="40">
        <v>17.596233000000002</v>
      </c>
      <c r="E102" s="40">
        <v>-7.8682239999999997</v>
      </c>
      <c r="F102" s="40">
        <v>-34.026110000000003</v>
      </c>
      <c r="G102" s="40">
        <v>-6.0852529999999998</v>
      </c>
      <c r="H102" s="40">
        <v>-4.4106719999999999</v>
      </c>
      <c r="I102" s="40">
        <v>-16.394955</v>
      </c>
      <c r="J102" s="40">
        <v>-2.0396770000000002</v>
      </c>
      <c r="K102" s="40">
        <v>-31.278503000000001</v>
      </c>
      <c r="L102" s="40">
        <v>-17.953814000000001</v>
      </c>
      <c r="M102" s="40">
        <v>-6.9303694</v>
      </c>
      <c r="N102" s="40">
        <v>-10.748571</v>
      </c>
      <c r="O102" s="40">
        <v>0.7938385</v>
      </c>
      <c r="P102" s="40">
        <v>-27.767187</v>
      </c>
      <c r="Q102" s="40">
        <v>22.577784999999999</v>
      </c>
      <c r="R102" s="40">
        <v>2.5220633000000001</v>
      </c>
      <c r="S102" s="40">
        <v>-8.513719</v>
      </c>
      <c r="T102" s="40">
        <v>19.982029000000001</v>
      </c>
      <c r="U102" s="40">
        <v>-23.012049000000001</v>
      </c>
      <c r="V102" s="155">
        <v>12.053049</v>
      </c>
      <c r="W102" s="24"/>
    </row>
    <row r="103" spans="1:23" x14ac:dyDescent="0.35">
      <c r="A103" s="2">
        <v>44799</v>
      </c>
      <c r="B103" s="40">
        <v>-17.547089</v>
      </c>
      <c r="C103" s="40">
        <v>8.1289180000000005</v>
      </c>
      <c r="D103" s="40">
        <v>17.142809</v>
      </c>
      <c r="E103" s="40">
        <v>-9.1192060000000001</v>
      </c>
      <c r="F103" s="40">
        <v>-40.836970000000001</v>
      </c>
      <c r="G103" s="40">
        <v>8.9169029999999996</v>
      </c>
      <c r="H103" s="40">
        <v>-9.5887370000000001</v>
      </c>
      <c r="I103" s="40">
        <v>-16.550142000000001</v>
      </c>
      <c r="J103" s="40">
        <v>-2.8123260000000001</v>
      </c>
      <c r="K103" s="40">
        <v>-29.992563000000001</v>
      </c>
      <c r="L103" s="40">
        <v>0.23092030999999999</v>
      </c>
      <c r="M103" s="40">
        <v>-6.3951549999999999</v>
      </c>
      <c r="N103" s="40">
        <v>-13.397932000000001</v>
      </c>
      <c r="O103" s="40">
        <v>-2.5350630000000001</v>
      </c>
      <c r="P103" s="40">
        <v>-25.916708</v>
      </c>
      <c r="Q103" s="40">
        <v>21.768356000000001</v>
      </c>
      <c r="R103" s="40">
        <v>0.95084906000000002</v>
      </c>
      <c r="S103" s="40">
        <v>-1.3478517999999999</v>
      </c>
      <c r="T103" s="40">
        <v>16.843653</v>
      </c>
      <c r="U103" s="40">
        <v>-19.829560000000001</v>
      </c>
      <c r="V103" s="155">
        <v>13.662863</v>
      </c>
      <c r="W103" s="24"/>
    </row>
    <row r="104" spans="1:23" x14ac:dyDescent="0.35">
      <c r="A104" s="2">
        <v>44832</v>
      </c>
      <c r="B104" s="40">
        <v>-25.487679</v>
      </c>
      <c r="C104" s="40">
        <v>0.55712459999999997</v>
      </c>
      <c r="D104" s="40">
        <v>16.250503999999999</v>
      </c>
      <c r="E104" s="40">
        <v>-21.120297999999998</v>
      </c>
      <c r="F104" s="40">
        <v>-46.241880000000002</v>
      </c>
      <c r="G104" s="40">
        <v>-2.6909768999999999</v>
      </c>
      <c r="H104" s="40">
        <v>-15.052949999999999</v>
      </c>
      <c r="I104" s="40">
        <v>-27.280743000000001</v>
      </c>
      <c r="J104" s="40">
        <v>-4.0043410000000002</v>
      </c>
      <c r="K104" s="40">
        <v>-37.750869999999999</v>
      </c>
      <c r="L104" s="40">
        <v>2.8309107</v>
      </c>
      <c r="M104" s="40">
        <v>-16.416477</v>
      </c>
      <c r="N104" s="40">
        <v>-18.809849</v>
      </c>
      <c r="O104" s="40">
        <v>-10.123592</v>
      </c>
      <c r="P104" s="40">
        <v>-33.879600000000003</v>
      </c>
      <c r="Q104" s="40">
        <v>10.056663</v>
      </c>
      <c r="R104" s="40">
        <v>-1.5219748</v>
      </c>
      <c r="S104" s="40">
        <v>10.465168999999999</v>
      </c>
      <c r="T104" s="40">
        <v>7.4741483000000004</v>
      </c>
      <c r="U104" s="40">
        <v>-29.335599999999999</v>
      </c>
      <c r="V104" s="155">
        <v>6.4992905000000004E-2</v>
      </c>
      <c r="W104" s="24"/>
    </row>
    <row r="105" spans="1:23" x14ac:dyDescent="0.35">
      <c r="A105" s="2">
        <v>44862</v>
      </c>
      <c r="B105" s="40">
        <v>-33.887732999999997</v>
      </c>
      <c r="C105" s="40">
        <v>9.9858519999999995</v>
      </c>
      <c r="D105" s="40">
        <v>1.5708447000000001</v>
      </c>
      <c r="E105" s="40">
        <v>-23.551649999999999</v>
      </c>
      <c r="F105" s="40">
        <v>-45.486660000000001</v>
      </c>
      <c r="G105" s="40">
        <v>-6.9899079999999998</v>
      </c>
      <c r="H105" s="40">
        <v>-16.434092</v>
      </c>
      <c r="I105" s="40">
        <v>-32.320427000000002</v>
      </c>
      <c r="J105" s="40">
        <v>5.0615550000000002</v>
      </c>
      <c r="K105" s="40">
        <v>-34.721035000000001</v>
      </c>
      <c r="L105" s="40">
        <v>17.819464</v>
      </c>
      <c r="M105" s="40">
        <v>-17.079764999999998</v>
      </c>
      <c r="N105" s="40">
        <v>-14.087802</v>
      </c>
      <c r="O105" s="40">
        <v>-8.2374329999999993</v>
      </c>
      <c r="P105" s="40">
        <v>-47.808532999999997</v>
      </c>
      <c r="Q105" s="40">
        <v>3.9047003</v>
      </c>
      <c r="R105" s="40">
        <v>-1.1229454999999999</v>
      </c>
      <c r="S105" s="40">
        <v>28.437816999999999</v>
      </c>
      <c r="T105" s="40">
        <v>9.0287210000000009</v>
      </c>
      <c r="U105" s="40">
        <v>-41.656089999999999</v>
      </c>
      <c r="V105" s="155">
        <v>0.66027639999999999</v>
      </c>
      <c r="W105" s="24"/>
    </row>
    <row r="106" spans="1:23" x14ac:dyDescent="0.35">
      <c r="A106" s="2">
        <v>44893</v>
      </c>
      <c r="B106" s="40">
        <v>-29.654354000000001</v>
      </c>
      <c r="C106" s="40">
        <v>2.4945020000000002</v>
      </c>
      <c r="D106" s="40">
        <v>3.5504340000000001</v>
      </c>
      <c r="E106" s="40">
        <v>-16.199183999999999</v>
      </c>
      <c r="F106" s="40">
        <v>-24.303650000000001</v>
      </c>
      <c r="G106" s="40">
        <v>8.3909629999999993</v>
      </c>
      <c r="H106" s="40">
        <v>-3.1761645999999999</v>
      </c>
      <c r="I106" s="40">
        <v>-22.196937999999999</v>
      </c>
      <c r="J106" s="40">
        <v>24.344169999999998</v>
      </c>
      <c r="K106" s="40">
        <v>-23.359691999999999</v>
      </c>
      <c r="L106" s="40">
        <v>13.760495000000001</v>
      </c>
      <c r="M106" s="40">
        <v>6.5814614000000002</v>
      </c>
      <c r="N106" s="40">
        <v>3.9715528</v>
      </c>
      <c r="O106" s="40">
        <v>-2.508527</v>
      </c>
      <c r="P106" s="40">
        <v>-33.884210000000003</v>
      </c>
      <c r="Q106" s="40">
        <v>2.6270150000000001</v>
      </c>
      <c r="R106" s="40">
        <v>2.1828175000000001</v>
      </c>
      <c r="S106" s="40">
        <v>76.611729999999994</v>
      </c>
      <c r="T106" s="40">
        <v>-2.3203193999999998</v>
      </c>
      <c r="U106" s="40">
        <v>-42.65446</v>
      </c>
      <c r="V106" s="155">
        <v>-0.5229473</v>
      </c>
      <c r="W106" s="24"/>
    </row>
    <row r="107" spans="1:23" x14ac:dyDescent="0.35">
      <c r="A107" s="2">
        <v>44923</v>
      </c>
      <c r="B107" s="40">
        <v>-27.461815000000001</v>
      </c>
      <c r="C107" s="40">
        <v>23.603522999999999</v>
      </c>
      <c r="D107" s="40">
        <v>-2.8594434</v>
      </c>
      <c r="E107" s="40">
        <v>-18.870200000000001</v>
      </c>
      <c r="F107" s="40">
        <v>-26.024882999999999</v>
      </c>
      <c r="G107" s="40">
        <v>3.0703901999999998</v>
      </c>
      <c r="H107" s="40">
        <v>-6.9263576999999996</v>
      </c>
      <c r="I107" s="40">
        <v>-29.629963</v>
      </c>
      <c r="J107" s="40">
        <v>4.3749929999999999</v>
      </c>
      <c r="K107" s="40">
        <v>-27.308993999999998</v>
      </c>
      <c r="L107" s="40">
        <v>15.393162</v>
      </c>
      <c r="M107" s="40">
        <v>-3.7303329000000001</v>
      </c>
      <c r="N107" s="40">
        <v>2.7133821999999999</v>
      </c>
      <c r="O107" s="40">
        <v>-8.0292759999999994</v>
      </c>
      <c r="P107" s="40">
        <v>-22.206188000000001</v>
      </c>
      <c r="Q107" s="40">
        <v>-6.3622354999999997</v>
      </c>
      <c r="R107" s="40">
        <v>0.47601460000000001</v>
      </c>
      <c r="S107" s="40">
        <v>78.978610000000003</v>
      </c>
      <c r="T107" s="40">
        <v>-4.5494320000000004</v>
      </c>
      <c r="U107" s="40">
        <v>-43.176715999999999</v>
      </c>
      <c r="V107" s="155">
        <v>-6.9057646000000004</v>
      </c>
      <c r="W107" s="24"/>
    </row>
    <row r="108" spans="1:23" x14ac:dyDescent="0.35">
      <c r="A108" s="2">
        <v>44953</v>
      </c>
      <c r="B108" s="40">
        <v>-9.8121589999999994</v>
      </c>
      <c r="C108" s="40">
        <v>18.547117</v>
      </c>
      <c r="D108" s="40">
        <v>4.5202850000000003</v>
      </c>
      <c r="E108" s="40">
        <v>-6.3638982999999998</v>
      </c>
      <c r="F108" s="40">
        <v>-15.700346</v>
      </c>
      <c r="G108" s="40">
        <v>2.6158570999999999</v>
      </c>
      <c r="H108" s="40">
        <v>2.6049614000000001</v>
      </c>
      <c r="I108" s="40">
        <v>-14.307964</v>
      </c>
      <c r="J108" s="40">
        <v>27.296506999999998</v>
      </c>
      <c r="K108" s="40">
        <v>-4.3589950000000002</v>
      </c>
      <c r="L108" s="40">
        <v>7.7673435</v>
      </c>
      <c r="M108" s="40">
        <v>-0.18275379999999999</v>
      </c>
      <c r="N108" s="40">
        <v>12.020599000000001</v>
      </c>
      <c r="O108" s="40">
        <v>-7.7044724999999996</v>
      </c>
      <c r="P108" s="40">
        <v>-4.5308885999999999</v>
      </c>
      <c r="Q108" s="40">
        <v>-7.6063814000000001</v>
      </c>
      <c r="R108" s="40">
        <v>2.8840303</v>
      </c>
      <c r="S108" s="40">
        <v>84.888756000000001</v>
      </c>
      <c r="T108" s="40">
        <v>-12.519151000000001</v>
      </c>
      <c r="U108" s="40">
        <v>-32.255543000000003</v>
      </c>
      <c r="V108" s="155">
        <v>-10.287041</v>
      </c>
      <c r="W108" s="24"/>
    </row>
    <row r="109" spans="1:23" x14ac:dyDescent="0.35">
      <c r="A109" s="2">
        <v>44985</v>
      </c>
      <c r="B109" s="40">
        <v>-18.275738</v>
      </c>
      <c r="C109" s="40">
        <v>15.257776</v>
      </c>
      <c r="D109" s="40">
        <v>-3.5441756</v>
      </c>
      <c r="E109" s="40">
        <v>-18.527142999999999</v>
      </c>
      <c r="F109" s="40">
        <v>-9.5884979999999995</v>
      </c>
      <c r="G109" s="40">
        <v>-12.05203</v>
      </c>
      <c r="H109" s="40">
        <v>-13.616425</v>
      </c>
      <c r="I109" s="40">
        <v>-19.33201</v>
      </c>
      <c r="J109" s="40">
        <v>18.638824</v>
      </c>
      <c r="K109" s="40">
        <v>-18.242771000000001</v>
      </c>
      <c r="L109" s="40">
        <v>-6.5120880000000003</v>
      </c>
      <c r="M109" s="40">
        <v>-19.221878</v>
      </c>
      <c r="N109" s="40">
        <v>23.62951</v>
      </c>
      <c r="O109" s="40">
        <v>-11.314285</v>
      </c>
      <c r="P109" s="40">
        <v>-16.646754999999999</v>
      </c>
      <c r="Q109" s="40">
        <v>-17.188126</v>
      </c>
      <c r="R109" s="40">
        <v>-3.7283897000000001</v>
      </c>
      <c r="S109" s="40">
        <v>95.881129999999999</v>
      </c>
      <c r="T109" s="40">
        <v>-14.396523999999999</v>
      </c>
      <c r="U109" s="40">
        <v>-41.743926999999999</v>
      </c>
      <c r="V109" s="155">
        <v>-20.712685</v>
      </c>
      <c r="W109" s="24"/>
    </row>
    <row r="110" spans="1:23" x14ac:dyDescent="0.35">
      <c r="A110" s="2">
        <v>45013</v>
      </c>
      <c r="B110" s="40">
        <v>-8.8723899999999993</v>
      </c>
      <c r="C110" s="40">
        <v>3.8048147999999999</v>
      </c>
      <c r="D110" s="40">
        <v>-4.6357926999999997</v>
      </c>
      <c r="E110" s="40">
        <v>-10.030889500000001</v>
      </c>
      <c r="F110" s="40">
        <v>-18.640910999999999</v>
      </c>
      <c r="G110" s="40">
        <v>-15.085691000000001</v>
      </c>
      <c r="H110" s="40">
        <v>-11.926424000000001</v>
      </c>
      <c r="I110" s="40">
        <v>-13.417320999999999</v>
      </c>
      <c r="J110" s="40">
        <v>12.671173</v>
      </c>
      <c r="K110" s="40">
        <v>-14.293557</v>
      </c>
      <c r="L110" s="40">
        <v>-19.56439</v>
      </c>
      <c r="M110" s="40">
        <v>-20.805567</v>
      </c>
      <c r="N110" s="40">
        <v>15.761542</v>
      </c>
      <c r="O110" s="40">
        <v>-13.9013405</v>
      </c>
      <c r="P110" s="40">
        <v>-5.6404886000000003</v>
      </c>
      <c r="Q110" s="40">
        <v>-22.191928999999998</v>
      </c>
      <c r="R110" s="40">
        <v>-4.6882925000000002</v>
      </c>
      <c r="S110" s="40">
        <v>68.804969999999997</v>
      </c>
      <c r="T110" s="40">
        <v>-23.608929</v>
      </c>
      <c r="U110" s="40">
        <v>-35.499180000000003</v>
      </c>
      <c r="V110" s="155">
        <v>-18.864584000000001</v>
      </c>
      <c r="W110" s="24"/>
    </row>
    <row r="111" spans="1:23" x14ac:dyDescent="0.35">
      <c r="A111" s="2">
        <v>45044</v>
      </c>
      <c r="B111" s="40">
        <v>1.5606641999999999</v>
      </c>
      <c r="C111" s="40">
        <v>19.003307</v>
      </c>
      <c r="D111" s="40">
        <v>0.28674602999999999</v>
      </c>
      <c r="E111" s="40">
        <v>-6.8339049999999997</v>
      </c>
      <c r="F111" s="40">
        <v>11.200284999999999</v>
      </c>
      <c r="G111" s="40">
        <v>2.8282522999999999</v>
      </c>
      <c r="H111" s="40">
        <v>-9.1160060000000005</v>
      </c>
      <c r="I111" s="40">
        <v>-8.4035510000000002</v>
      </c>
      <c r="J111" s="40">
        <v>24.885892999999999</v>
      </c>
      <c r="K111" s="40">
        <v>-7.4658813000000004</v>
      </c>
      <c r="L111" s="40">
        <v>-4.6778680000000001</v>
      </c>
      <c r="M111" s="40">
        <v>-6.7308664</v>
      </c>
      <c r="N111" s="40">
        <v>18.608951999999999</v>
      </c>
      <c r="O111" s="40">
        <v>-7.7406350000000002</v>
      </c>
      <c r="P111" s="40">
        <v>0.12421608000000001</v>
      </c>
      <c r="Q111" s="40">
        <v>-19.332419999999999</v>
      </c>
      <c r="R111" s="40">
        <v>-8.3118499999999997</v>
      </c>
      <c r="S111" s="40">
        <v>42.25694</v>
      </c>
      <c r="T111" s="40">
        <v>-15.807532999999999</v>
      </c>
      <c r="U111" s="40">
        <v>-27.431260999999999</v>
      </c>
      <c r="V111" s="155">
        <v>-17.709232</v>
      </c>
      <c r="W111" s="24"/>
    </row>
    <row r="112" spans="1:23" x14ac:dyDescent="0.35">
      <c r="A112" s="2">
        <v>45072</v>
      </c>
      <c r="B112" s="40">
        <v>-7.5921354000000001</v>
      </c>
      <c r="C112" s="40">
        <v>4.7284126000000004</v>
      </c>
      <c r="D112" s="40">
        <v>1.7499924</v>
      </c>
      <c r="E112" s="40">
        <v>-9.3209689999999998</v>
      </c>
      <c r="F112" s="40">
        <v>11.628187</v>
      </c>
      <c r="G112" s="40">
        <v>1.3893366</v>
      </c>
      <c r="H112" s="40">
        <v>-10.296607</v>
      </c>
      <c r="I112" s="40">
        <v>0.58897734000000002</v>
      </c>
      <c r="J112" s="40">
        <v>22.055304</v>
      </c>
      <c r="K112" s="40">
        <v>-4.0632843999999997</v>
      </c>
      <c r="L112" s="40">
        <v>-4.9050209999999996</v>
      </c>
      <c r="M112" s="40">
        <v>-17.069535999999999</v>
      </c>
      <c r="N112" s="40">
        <v>33.911406999999997</v>
      </c>
      <c r="O112" s="40">
        <v>2.2882104000000001</v>
      </c>
      <c r="P112" s="40">
        <v>-8.7305600000000005</v>
      </c>
      <c r="Q112" s="40">
        <v>-12.834674</v>
      </c>
      <c r="R112" s="40">
        <v>-5.9667469999999998</v>
      </c>
      <c r="S112" s="40">
        <v>48.787235000000003</v>
      </c>
      <c r="T112" s="40">
        <v>-11.438523999999999</v>
      </c>
      <c r="U112" s="40">
        <v>-21.121174</v>
      </c>
      <c r="V112" s="155">
        <v>-8.8140730000000005</v>
      </c>
      <c r="W112" s="24"/>
    </row>
    <row r="113" spans="1:23" x14ac:dyDescent="0.35">
      <c r="A113" s="2">
        <v>45105</v>
      </c>
      <c r="B113" s="40">
        <v>-20.395405</v>
      </c>
      <c r="C113" s="40">
        <v>24.693752</v>
      </c>
      <c r="D113" s="40">
        <v>4.465306</v>
      </c>
      <c r="E113" s="40">
        <v>3.4137249999999999</v>
      </c>
      <c r="F113" s="40">
        <v>30.965567</v>
      </c>
      <c r="G113" s="40">
        <v>17.226718999999999</v>
      </c>
      <c r="H113" s="40">
        <v>-6.3802184999999998</v>
      </c>
      <c r="I113" s="40">
        <v>7.3759556000000002</v>
      </c>
      <c r="J113" s="40">
        <v>36.082030000000003</v>
      </c>
      <c r="K113" s="40">
        <v>8.4280969999999993</v>
      </c>
      <c r="L113" s="40">
        <v>26.496542000000002</v>
      </c>
      <c r="M113" s="40">
        <v>-5.4353533000000001</v>
      </c>
      <c r="N113" s="40">
        <v>58.064950000000003</v>
      </c>
      <c r="O113" s="40">
        <v>10.965752999999999</v>
      </c>
      <c r="P113" s="40">
        <v>-17.667256999999999</v>
      </c>
      <c r="Q113" s="40">
        <v>-11.421448</v>
      </c>
      <c r="R113" s="40">
        <v>-6.7211866000000002</v>
      </c>
      <c r="S113" s="40">
        <v>48.085033000000003</v>
      </c>
      <c r="T113" s="40">
        <v>-2.9820978999999999</v>
      </c>
      <c r="U113" s="40">
        <v>-7.5064124999999997</v>
      </c>
      <c r="V113" s="155">
        <v>0.92418193999999998</v>
      </c>
      <c r="W113" s="24"/>
    </row>
    <row r="114" spans="1:23" x14ac:dyDescent="0.35">
      <c r="A114" s="2">
        <v>45135</v>
      </c>
      <c r="B114" s="40">
        <v>-10.5746155</v>
      </c>
      <c r="C114" s="40">
        <v>26.544689999999999</v>
      </c>
      <c r="D114" s="40">
        <v>4.2638780000000001</v>
      </c>
      <c r="E114" s="40">
        <v>7.3527813000000002</v>
      </c>
      <c r="F114" s="40">
        <v>53.581916999999997</v>
      </c>
      <c r="G114" s="40">
        <v>36.935935999999998</v>
      </c>
      <c r="H114" s="40">
        <v>-1.4980971999999999</v>
      </c>
      <c r="I114" s="40">
        <v>12.310195</v>
      </c>
      <c r="J114" s="40">
        <v>43.236719999999998</v>
      </c>
      <c r="K114" s="40">
        <v>12.852012999999999</v>
      </c>
      <c r="L114" s="40">
        <v>27.712237999999999</v>
      </c>
      <c r="M114" s="40">
        <v>8.3975200000000001</v>
      </c>
      <c r="N114" s="40">
        <v>69.126114000000001</v>
      </c>
      <c r="O114" s="40">
        <v>6.0517906999999997</v>
      </c>
      <c r="P114" s="40">
        <v>-1.2047349999999999</v>
      </c>
      <c r="Q114" s="40">
        <v>-10.690581999999999</v>
      </c>
      <c r="R114" s="40">
        <v>-2.1022439999999998</v>
      </c>
      <c r="S114" s="40">
        <v>83.549199999999999</v>
      </c>
      <c r="T114" s="40">
        <v>-3.7407279999999998</v>
      </c>
      <c r="U114" s="40">
        <v>1.0074495999999999</v>
      </c>
      <c r="V114" s="155">
        <v>-6.8736080000000005E-2</v>
      </c>
      <c r="W114" s="24"/>
    </row>
    <row r="115" spans="1:23" x14ac:dyDescent="0.35">
      <c r="A115" s="2">
        <v>45166</v>
      </c>
      <c r="B115" s="40">
        <v>-14.630407</v>
      </c>
      <c r="C115" s="40">
        <v>8.6130379999999995</v>
      </c>
      <c r="D115" s="40">
        <v>1.0470748000000001</v>
      </c>
      <c r="E115" s="40">
        <v>-8.0885169999999995</v>
      </c>
      <c r="F115" s="40">
        <v>52.710760000000001</v>
      </c>
      <c r="G115" s="40">
        <v>26.371169999999999</v>
      </c>
      <c r="H115" s="40">
        <v>-3.3768356000000002</v>
      </c>
      <c r="I115" s="40">
        <v>6.3666580000000002</v>
      </c>
      <c r="J115" s="40">
        <v>39.604187000000003</v>
      </c>
      <c r="K115" s="40">
        <v>9.2734699999999997</v>
      </c>
      <c r="L115" s="40">
        <v>9.1684929999999998</v>
      </c>
      <c r="M115" s="40">
        <v>-1.5353858</v>
      </c>
      <c r="N115" s="40">
        <v>62.460709999999999</v>
      </c>
      <c r="O115" s="40">
        <v>3.1753182</v>
      </c>
      <c r="P115" s="40">
        <v>-9.2029460000000007</v>
      </c>
      <c r="Q115" s="40">
        <v>-18.527709999999999</v>
      </c>
      <c r="R115" s="40">
        <v>-3.5480618000000002</v>
      </c>
      <c r="S115" s="40">
        <v>77.484089999999995</v>
      </c>
      <c r="T115" s="40">
        <v>-5.9600887</v>
      </c>
      <c r="U115" s="40">
        <v>-1.8902123</v>
      </c>
      <c r="V115" s="155">
        <v>-8.0819310000000009</v>
      </c>
      <c r="W115" s="24"/>
    </row>
    <row r="116" spans="1:23" x14ac:dyDescent="0.35">
      <c r="A116" s="2">
        <v>45197</v>
      </c>
      <c r="B116" s="40">
        <v>-7.1707130000000001</v>
      </c>
      <c r="C116" s="40">
        <v>12.7707</v>
      </c>
      <c r="D116" s="40">
        <v>-3.5047709999999999</v>
      </c>
      <c r="E116" s="40">
        <v>12.043333000000001</v>
      </c>
      <c r="F116" s="40">
        <v>50.442886000000001</v>
      </c>
      <c r="G116" s="40">
        <v>27.639448000000002</v>
      </c>
      <c r="H116" s="40">
        <v>4.1944385000000004</v>
      </c>
      <c r="I116" s="40">
        <v>18.896674999999998</v>
      </c>
      <c r="J116" s="40">
        <v>32.779299999999999</v>
      </c>
      <c r="K116" s="40">
        <v>21.514643</v>
      </c>
      <c r="L116" s="40">
        <v>14.597416000000001</v>
      </c>
      <c r="M116" s="40">
        <v>4.4495699999999996</v>
      </c>
      <c r="N116" s="40">
        <v>59.26397</v>
      </c>
      <c r="O116" s="40">
        <v>7.1897983999999999</v>
      </c>
      <c r="P116" s="40">
        <v>0.11866093</v>
      </c>
      <c r="Q116" s="40">
        <v>-13.963538</v>
      </c>
      <c r="R116" s="40">
        <v>-7.5949669999999996</v>
      </c>
      <c r="S116" s="40">
        <v>76.022149999999996</v>
      </c>
      <c r="T116" s="40">
        <v>3.889513</v>
      </c>
      <c r="U116" s="40">
        <v>1.0887861000000001</v>
      </c>
      <c r="V116" s="155">
        <v>-3.1287253000000002</v>
      </c>
      <c r="W116" s="24"/>
    </row>
    <row r="117" spans="1:23" x14ac:dyDescent="0.35">
      <c r="A117" s="2">
        <v>45226</v>
      </c>
      <c r="B117" s="40">
        <v>-4.7367809999999997</v>
      </c>
      <c r="C117" s="40">
        <v>3.0562640000000001</v>
      </c>
      <c r="D117" s="40">
        <v>-11.0887165</v>
      </c>
      <c r="E117" s="40">
        <v>-1.5784860000000001</v>
      </c>
      <c r="F117" s="40">
        <v>60.840331999999997</v>
      </c>
      <c r="G117" s="40">
        <v>14.278067</v>
      </c>
      <c r="H117" s="40">
        <v>0.38450955999999997</v>
      </c>
      <c r="I117" s="40">
        <v>22.85397</v>
      </c>
      <c r="J117" s="40">
        <v>13.801717999999999</v>
      </c>
      <c r="K117" s="40">
        <v>7.3673605999999996</v>
      </c>
      <c r="L117" s="40">
        <v>4.344201</v>
      </c>
      <c r="M117" s="40">
        <v>-1.1664093</v>
      </c>
      <c r="N117" s="40">
        <v>43.181334999999997</v>
      </c>
      <c r="O117" s="40">
        <v>2.8710960999999999</v>
      </c>
      <c r="P117" s="40">
        <v>14.953661</v>
      </c>
      <c r="Q117" s="40">
        <v>-20.770813</v>
      </c>
      <c r="R117" s="40">
        <v>-13.361788000000001</v>
      </c>
      <c r="S117" s="40">
        <v>32.331850000000003</v>
      </c>
      <c r="T117" s="40">
        <v>-11.822194</v>
      </c>
      <c r="U117" s="40">
        <v>3.3405184999999999</v>
      </c>
      <c r="V117" s="155">
        <v>-13.4386835</v>
      </c>
      <c r="W117" s="24"/>
    </row>
    <row r="118" spans="1:23" x14ac:dyDescent="0.35">
      <c r="A118" s="2">
        <v>45258</v>
      </c>
      <c r="B118" s="40">
        <v>-5.8687806</v>
      </c>
      <c r="C118" s="40">
        <v>12.263107</v>
      </c>
      <c r="D118" s="40">
        <v>-3.2293737</v>
      </c>
      <c r="E118" s="40">
        <v>-2.6659489000000001</v>
      </c>
      <c r="F118" s="40">
        <v>54.711067</v>
      </c>
      <c r="G118" s="40">
        <v>12.917948000000001</v>
      </c>
      <c r="H118" s="40">
        <v>-2.6494205000000002</v>
      </c>
      <c r="I118" s="40">
        <v>19.342040999999998</v>
      </c>
      <c r="J118" s="40">
        <v>20.20365</v>
      </c>
      <c r="K118" s="40">
        <v>13.036871</v>
      </c>
      <c r="L118" s="40">
        <v>26.895153000000001</v>
      </c>
      <c r="M118" s="40">
        <v>-3.1276226</v>
      </c>
      <c r="N118" s="40">
        <v>48.545310000000001</v>
      </c>
      <c r="O118" s="40">
        <v>5.548978</v>
      </c>
      <c r="P118" s="40">
        <v>2.9251217999999999</v>
      </c>
      <c r="Q118" s="40">
        <v>-9.3740410000000001</v>
      </c>
      <c r="R118" s="40">
        <v>-14.571630499999999</v>
      </c>
      <c r="S118" s="40">
        <v>12.576807000000001</v>
      </c>
      <c r="T118" s="40">
        <v>-0.46135187</v>
      </c>
      <c r="U118" s="40">
        <v>12.572908</v>
      </c>
      <c r="V118" s="155">
        <v>3.1073808999999999</v>
      </c>
      <c r="W118" s="24"/>
    </row>
    <row r="119" spans="1:23" x14ac:dyDescent="0.35">
      <c r="A119" s="2">
        <v>45288</v>
      </c>
      <c r="B119" s="40">
        <v>-12.816637999999999</v>
      </c>
      <c r="C119" s="40">
        <v>10.853624</v>
      </c>
      <c r="D119" s="40">
        <v>3.8798569999999999</v>
      </c>
      <c r="E119" s="40">
        <v>3.1484008000000001</v>
      </c>
      <c r="F119" s="40">
        <v>56.538963000000003</v>
      </c>
      <c r="G119" s="40">
        <v>25.843954</v>
      </c>
      <c r="H119" s="40">
        <v>-2.0269632</v>
      </c>
      <c r="I119" s="40">
        <v>30.371486999999998</v>
      </c>
      <c r="J119" s="40">
        <v>37.092599999999997</v>
      </c>
      <c r="K119" s="40">
        <v>19.600474999999999</v>
      </c>
      <c r="L119" s="40">
        <v>31.146920000000001</v>
      </c>
      <c r="M119" s="40">
        <v>-1.5174091000000001</v>
      </c>
      <c r="N119" s="40">
        <v>45.020949999999999</v>
      </c>
      <c r="O119" s="40">
        <v>17.466449999999998</v>
      </c>
      <c r="P119" s="40">
        <v>-11.197048000000001</v>
      </c>
      <c r="Q119" s="40">
        <v>2.3460983999999998</v>
      </c>
      <c r="R119" s="40">
        <v>-14.049226000000001</v>
      </c>
      <c r="S119" s="40">
        <v>-6.2329825999999997</v>
      </c>
      <c r="T119" s="40">
        <v>1.9497275000000001</v>
      </c>
      <c r="U119" s="40">
        <v>14.871836</v>
      </c>
      <c r="V119" s="155">
        <v>15.071498999999999</v>
      </c>
      <c r="W119" s="24"/>
    </row>
    <row r="120" spans="1:23" x14ac:dyDescent="0.35">
      <c r="A120" s="2">
        <v>45317</v>
      </c>
      <c r="B120" s="40">
        <v>-26.920079999999999</v>
      </c>
      <c r="C120" s="40">
        <v>-7.3499439999999998</v>
      </c>
      <c r="D120" s="40">
        <v>-5.8747290000000003</v>
      </c>
      <c r="E120" s="40">
        <v>-7.4779986999999997</v>
      </c>
      <c r="F120" s="40">
        <v>30.091975999999999</v>
      </c>
      <c r="G120" s="40">
        <v>11.320567</v>
      </c>
      <c r="H120" s="40">
        <v>-8.9762629999999994</v>
      </c>
      <c r="I120" s="40">
        <v>11.413956000000001</v>
      </c>
      <c r="J120" s="40">
        <v>16.171097</v>
      </c>
      <c r="K120" s="40">
        <v>-6.1970530000000004</v>
      </c>
      <c r="L120" s="40">
        <v>15.805197</v>
      </c>
      <c r="M120" s="40">
        <v>-12.213153</v>
      </c>
      <c r="N120" s="40">
        <v>33.53013</v>
      </c>
      <c r="O120" s="40">
        <v>17.564523999999999</v>
      </c>
      <c r="P120" s="40">
        <v>-29.699057</v>
      </c>
      <c r="Q120" s="40">
        <v>-4.2439520000000002</v>
      </c>
      <c r="R120" s="40">
        <v>-18.141914</v>
      </c>
      <c r="S120" s="40">
        <v>5.262041</v>
      </c>
      <c r="T120" s="40">
        <v>4.5768259999999996</v>
      </c>
      <c r="U120" s="40">
        <v>4.9507855999999997</v>
      </c>
      <c r="V120" s="155">
        <v>12.410879</v>
      </c>
      <c r="W120" s="24"/>
    </row>
    <row r="121" spans="1:23" x14ac:dyDescent="0.35">
      <c r="A121" s="2">
        <v>45350</v>
      </c>
      <c r="B121" s="40">
        <v>-18.418766000000002</v>
      </c>
      <c r="C121" s="40">
        <v>-4.0936174000000003</v>
      </c>
      <c r="D121" s="40">
        <v>1.2367249</v>
      </c>
      <c r="E121" s="40">
        <v>5.7492850000000004</v>
      </c>
      <c r="F121" s="40">
        <v>52.394176000000002</v>
      </c>
      <c r="G121" s="40">
        <v>24.977314</v>
      </c>
      <c r="H121" s="40">
        <v>2.7029513999999999</v>
      </c>
      <c r="I121" s="40">
        <v>18.325054000000002</v>
      </c>
      <c r="J121" s="40">
        <v>15.161705</v>
      </c>
      <c r="K121" s="40">
        <v>12.526441</v>
      </c>
      <c r="L121" s="40">
        <v>29.826104999999998</v>
      </c>
      <c r="M121" s="40">
        <v>-7.2502430000000002</v>
      </c>
      <c r="N121" s="40">
        <v>26.138556000000001</v>
      </c>
      <c r="O121" s="40">
        <v>31.846882000000001</v>
      </c>
      <c r="P121" s="40">
        <v>-15.848112</v>
      </c>
      <c r="Q121" s="40">
        <v>3.6991953999999998</v>
      </c>
      <c r="R121" s="40">
        <v>-15.513294999999999</v>
      </c>
      <c r="S121" s="40">
        <v>10.065804999999999</v>
      </c>
      <c r="T121" s="40">
        <v>2.7572393000000002</v>
      </c>
      <c r="U121" s="40">
        <v>26.556183000000001</v>
      </c>
      <c r="V121" s="155">
        <v>25.930643</v>
      </c>
      <c r="W121" s="24"/>
    </row>
    <row r="122" spans="1:23" x14ac:dyDescent="0.35">
      <c r="A122" s="2">
        <v>45379</v>
      </c>
      <c r="B122">
        <v>-16.396915</v>
      </c>
      <c r="C122">
        <v>-2.2257506999999999</v>
      </c>
      <c r="D122">
        <v>-7.3099140000000007E-2</v>
      </c>
      <c r="E122">
        <v>3.3872008</v>
      </c>
      <c r="F122">
        <v>62.731754000000002</v>
      </c>
      <c r="G122">
        <v>36.435721999999998</v>
      </c>
      <c r="H122">
        <v>2.5262593999999998</v>
      </c>
      <c r="I122">
        <v>21.863413000000001</v>
      </c>
      <c r="J122">
        <v>21.530066999999999</v>
      </c>
      <c r="K122">
        <v>14.718283</v>
      </c>
      <c r="L122">
        <v>28.996658</v>
      </c>
      <c r="M122">
        <v>-3.9355813999999998</v>
      </c>
      <c r="N122">
        <v>38.670900000000003</v>
      </c>
      <c r="O122">
        <v>34.603096000000001</v>
      </c>
      <c r="P122">
        <v>-17.172485000000002</v>
      </c>
      <c r="Q122">
        <v>0.95086099999999996</v>
      </c>
      <c r="R122">
        <v>-14.441305</v>
      </c>
      <c r="S122">
        <v>15.244997</v>
      </c>
      <c r="T122">
        <v>9.0708730000000006</v>
      </c>
      <c r="U122">
        <v>21.225560000000002</v>
      </c>
      <c r="V122" s="1">
        <v>18.994796999999998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-33.887732999999997</v>
      </c>
      <c r="C126" s="40" cm="1">
        <f t="array" ref="C126">MIN(_xlfn._xlws.FILTER(C2:C122, ISNUMBER(C2:C122)))</f>
        <v>-50.721465999999999</v>
      </c>
      <c r="D126" s="40" cm="1">
        <f t="array" ref="D126">MIN(_xlfn._xlws.FILTER(D2:D122, ISNUMBER(D2:D122)))</f>
        <v>-42.495269999999998</v>
      </c>
      <c r="E126" s="40" cm="1">
        <f t="array" ref="E126">MIN(_xlfn._xlws.FILTER(E2:E122, ISNUMBER(E2:E122)))</f>
        <v>-33.598129999999998</v>
      </c>
      <c r="F126" s="40" cm="1">
        <f t="array" ref="F126">MIN(_xlfn._xlws.FILTER(F2:F122, ISNUMBER(F2:F122)))</f>
        <v>-46.241880000000002</v>
      </c>
      <c r="G126" s="40" cm="1">
        <f t="array" ref="G126">MIN(_xlfn._xlws.FILTER(G2:G122, ISNUMBER(G2:G122)))</f>
        <v>-41.586750000000002</v>
      </c>
      <c r="H126" s="40" cm="1">
        <f t="array" ref="H126">MIN(_xlfn._xlws.FILTER(H2:H122, ISNUMBER(H2:H122)))</f>
        <v>-35.453902999999997</v>
      </c>
      <c r="I126" s="40" cm="1">
        <f t="array" ref="I126">MIN(_xlfn._xlws.FILTER(I2:I122, ISNUMBER(I2:I122)))</f>
        <v>-32.320427000000002</v>
      </c>
      <c r="J126" s="40" cm="1">
        <f t="array" ref="J126">MIN(_xlfn._xlws.FILTER(J2:J122, ISNUMBER(J2:J122)))</f>
        <v>-36.649895000000001</v>
      </c>
      <c r="K126" s="40" cm="1">
        <f t="array" ref="K126">MIN(_xlfn._xlws.FILTER(K2:K122, ISNUMBER(K2:K122)))</f>
        <v>-37.750869999999999</v>
      </c>
      <c r="L126" s="40" cm="1">
        <f t="array" ref="L126">MIN(_xlfn._xlws.FILTER(L2:L122, ISNUMBER(L2:L122)))</f>
        <v>-54.230854000000001</v>
      </c>
      <c r="M126" s="40" cm="1">
        <f t="array" ref="M126">MIN(_xlfn._xlws.FILTER(M2:M122, ISNUMBER(M2:M122)))</f>
        <v>-38.081330000000001</v>
      </c>
      <c r="N126" s="40" cm="1">
        <f t="array" ref="N126">MIN(_xlfn._xlws.FILTER(N2:N122, ISNUMBER(N2:N122)))</f>
        <v>-56.661569999999998</v>
      </c>
      <c r="O126" s="40" cm="1">
        <f t="array" ref="O126">MIN(_xlfn._xlws.FILTER(O2:O122, ISNUMBER(O2:O122)))</f>
        <v>-30.735700000000001</v>
      </c>
      <c r="P126" s="40" cm="1">
        <f t="array" ref="P126">MIN(_xlfn._xlws.FILTER(P2:P122, ISNUMBER(P2:P122)))</f>
        <v>-47.808532999999997</v>
      </c>
      <c r="Q126" s="40" cm="1">
        <f t="array" ref="Q126">MIN(_xlfn._xlws.FILTER(Q2:Q122, ISNUMBER(Q2:Q122)))</f>
        <v>-22.440237</v>
      </c>
      <c r="R126" s="40" cm="1">
        <f t="array" ref="R126">MIN(_xlfn._xlws.FILTER(R2:R122, ISNUMBER(R2:R122)))</f>
        <v>-32.505215</v>
      </c>
      <c r="S126" s="40" cm="1">
        <f t="array" ref="S126">MIN(_xlfn._xlws.FILTER(S2:S122, ISNUMBER(S2:S122)))</f>
        <v>-52.524560000000001</v>
      </c>
      <c r="T126" s="40" cm="1">
        <f t="array" ref="T126">MIN(_xlfn._xlws.FILTER(T2:T122, ISNUMBER(T2:T122)))</f>
        <v>-31.117184000000002</v>
      </c>
      <c r="U126" s="40" cm="1">
        <f t="array" ref="U126">MIN(_xlfn._xlws.FILTER(U2:U122, ISNUMBER(U2:U122)))</f>
        <v>-43.176715999999999</v>
      </c>
      <c r="V126" s="155" cm="1">
        <f t="array" ref="V126">MIN(_xlfn._xlws.FILTER(V2:V122, ISNUMBER(V2:V122)))</f>
        <v>-29.195059000000001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61.116515999999997</v>
      </c>
      <c r="C127" s="42" cm="1">
        <f t="array" ref="C127">MAX(_xlfn._xlws.FILTER(C1:C122, ISNUMBER(C1:C122)))</f>
        <v>62.680602999999998</v>
      </c>
      <c r="D127" s="42" cm="1">
        <f t="array" ref="D127">MAX(_xlfn._xlws.FILTER(D1:D122, ISNUMBER(D1:D122)))</f>
        <v>64.941680000000005</v>
      </c>
      <c r="E127" s="42" cm="1">
        <f t="array" ref="E127">MAX(_xlfn._xlws.FILTER(E1:E122, ISNUMBER(E1:E122)))</f>
        <v>32.437849999999997</v>
      </c>
      <c r="F127" s="42" cm="1">
        <f t="array" ref="F127">MAX(_xlfn._xlws.FILTER(F1:F122, ISNUMBER(F1:F122)))</f>
        <v>66.20729</v>
      </c>
      <c r="G127" s="42" cm="1">
        <f t="array" ref="G127">MAX(_xlfn._xlws.FILTER(G1:G122, ISNUMBER(G1:G122)))</f>
        <v>84.451059999999998</v>
      </c>
      <c r="H127" s="42" cm="1">
        <f t="array" ref="H127">MAX(_xlfn._xlws.FILTER(H1:H122, ISNUMBER(H1:H122)))</f>
        <v>29.641055999999999</v>
      </c>
      <c r="I127" s="42" cm="1">
        <f t="array" ref="I127">MAX(_xlfn._xlws.FILTER(I1:I122, ISNUMBER(I1:I122)))</f>
        <v>82.964645000000004</v>
      </c>
      <c r="J127" s="42" cm="1">
        <f t="array" ref="J127">MAX(_xlfn._xlws.FILTER(J1:J122, ISNUMBER(J1:J122)))</f>
        <v>64.937020000000004</v>
      </c>
      <c r="K127" s="42" cm="1">
        <f t="array" ref="K127">MAX(_xlfn._xlws.FILTER(K1:K122, ISNUMBER(K1:K122)))</f>
        <v>87.773026000000002</v>
      </c>
      <c r="L127" s="42" cm="1">
        <f t="array" ref="L127">MAX(_xlfn._xlws.FILTER(L1:L122, ISNUMBER(L1:L122)))</f>
        <v>111.94923</v>
      </c>
      <c r="M127" s="42" cm="1">
        <f t="array" ref="M127">MAX(_xlfn._xlws.FILTER(M1:M122, ISNUMBER(M1:M122)))</f>
        <v>74.524349999999998</v>
      </c>
      <c r="N127" s="42" cm="1">
        <f t="array" ref="N127">MAX(_xlfn._xlws.FILTER(N1:N122, ISNUMBER(N1:N122)))</f>
        <v>69.126114000000001</v>
      </c>
      <c r="O127" s="42" cm="1">
        <f t="array" ref="O127">MAX(_xlfn._xlws.FILTER(O1:O122, ISNUMBER(O1:O122)))</f>
        <v>68.855940000000004</v>
      </c>
      <c r="P127" s="42" cm="1">
        <f t="array" ref="P127">MAX(_xlfn._xlws.FILTER(P1:P122, ISNUMBER(P1:P122)))</f>
        <v>64.955376000000001</v>
      </c>
      <c r="Q127" s="42" cm="1">
        <f t="array" ref="Q127">MAX(_xlfn._xlws.FILTER(Q1:Q122, ISNUMBER(Q1:Q122)))</f>
        <v>45.277096</v>
      </c>
      <c r="R127" s="42" cm="1">
        <f t="array" ref="R127">MAX(_xlfn._xlws.FILTER(R1:R122, ISNUMBER(R1:R122)))</f>
        <v>44.021427000000003</v>
      </c>
      <c r="S127" s="42" cm="1">
        <f t="array" ref="S127">MAX(_xlfn._xlws.FILTER(S1:S122, ISNUMBER(S1:S122)))</f>
        <v>95.881129999999999</v>
      </c>
      <c r="T127" s="42" cm="1">
        <f t="array" ref="T127">MAX(_xlfn._xlws.FILTER(T1:T122, ISNUMBER(T1:T122)))</f>
        <v>53.620899999999999</v>
      </c>
      <c r="U127" s="42" cm="1">
        <f t="array" ref="U127">MAX(_xlfn._xlws.FILTER(U1:U122, ISNUMBER(U1:U122)))</f>
        <v>62.266303999999998</v>
      </c>
      <c r="V127" s="156" cm="1">
        <f t="array" ref="V127">MAX(_xlfn._xlws.FILTER(V1:V122, ISNUMBER(V1:V122)))</f>
        <v>56.387183999999998</v>
      </c>
    </row>
    <row r="128" spans="1:23" x14ac:dyDescent="0.35">
      <c r="A128" s="2" t="s">
        <v>397</v>
      </c>
      <c r="B128" s="40" cm="1">
        <f t="array" ref="B128">MEDIAN(_xlfn._xlws.FILTER(B1:B122, ISNUMBER(B1:B122)))</f>
        <v>4.0852189000000001</v>
      </c>
      <c r="C128" s="40" cm="1">
        <f t="array" ref="C128">MEDIAN(_xlfn._xlws.FILTER(C1:C122, ISNUMBER(C1:C122)))</f>
        <v>-4.3583097000000004</v>
      </c>
      <c r="D128" s="40" cm="1">
        <f t="array" ref="D128">MEDIAN(_xlfn._xlws.FILTER(D1:D122, ISNUMBER(D1:D122)))</f>
        <v>1.1279821000000001</v>
      </c>
      <c r="E128" s="40" cm="1">
        <f t="array" ref="E128">MEDIAN(_xlfn._xlws.FILTER(E1:E122, ISNUMBER(E1:E122)))</f>
        <v>-0.64957140000000002</v>
      </c>
      <c r="F128" s="40" cm="1">
        <f t="array" ref="F128">MEDIAN(_xlfn._xlws.FILTER(F1:F122, ISNUMBER(F1:F122)))</f>
        <v>-5.9740542999999997</v>
      </c>
      <c r="G128" s="40" cm="1">
        <f t="array" ref="G128">MEDIAN(_xlfn._xlws.FILTER(G1:G122, ISNUMBER(G1:G122)))</f>
        <v>0.94385149999999995</v>
      </c>
      <c r="H128" s="40" cm="1">
        <f t="array" ref="H128">MEDIAN(_xlfn._xlws.FILTER(H1:H122, ISNUMBER(H1:H122)))</f>
        <v>-3.3768356000000002</v>
      </c>
      <c r="I128" s="40" cm="1">
        <f t="array" ref="I128">MEDIAN(_xlfn._xlws.FILTER(I1:I122, ISNUMBER(I1:I122)))</f>
        <v>12.310195</v>
      </c>
      <c r="J128" s="40" cm="1">
        <f t="array" ref="J128">MEDIAN(_xlfn._xlws.FILTER(J1:J122, ISNUMBER(J1:J122)))</f>
        <v>9.1159340000000005E-2</v>
      </c>
      <c r="K128" s="40" cm="1">
        <f t="array" ref="K128">MEDIAN(_xlfn._xlws.FILTER(K1:K122, ISNUMBER(K1:K122)))</f>
        <v>0.43869019999999997</v>
      </c>
      <c r="L128" s="40" cm="1">
        <f t="array" ref="L128">MEDIAN(_xlfn._xlws.FILTER(L1:L122, ISNUMBER(L1:L122)))</f>
        <v>2.1554112000000001</v>
      </c>
      <c r="M128" s="40" cm="1">
        <f t="array" ref="M128">MEDIAN(_xlfn._xlws.FILTER(M1:M122, ISNUMBER(M1:M122)))</f>
        <v>-1.5174091000000001</v>
      </c>
      <c r="N128" s="40" cm="1">
        <f t="array" ref="N128">MEDIAN(_xlfn._xlws.FILTER(N1:N122, ISNUMBER(N1:N122)))</f>
        <v>1.1472821</v>
      </c>
      <c r="O128" s="40" cm="1">
        <f t="array" ref="O128">MEDIAN(_xlfn._xlws.FILTER(O1:O122, ISNUMBER(O1:O122)))</f>
        <v>6.0517906999999997</v>
      </c>
      <c r="P128" s="40" cm="1">
        <f t="array" ref="P128">MEDIAN(_xlfn._xlws.FILTER(P1:P122, ISNUMBER(P1:P122)))</f>
        <v>1.1091709000000001</v>
      </c>
      <c r="Q128" s="40" cm="1">
        <f t="array" ref="Q128">MEDIAN(_xlfn._xlws.FILTER(Q1:Q122, ISNUMBER(Q1:Q122)))</f>
        <v>0.7497549</v>
      </c>
      <c r="R128" s="40" cm="1">
        <f t="array" ref="R128">MEDIAN(_xlfn._xlws.FILTER(R1:R122, ISNUMBER(R1:R122)))</f>
        <v>1.1063814000000001</v>
      </c>
      <c r="S128" s="40" cm="1">
        <f t="array" ref="S128">MEDIAN(_xlfn._xlws.FILTER(S1:S122, ISNUMBER(S1:S122)))</f>
        <v>-3.3628285</v>
      </c>
      <c r="T128" s="40" cm="1">
        <f t="array" ref="T128">MEDIAN(_xlfn._xlws.FILTER(T1:T122, ISNUMBER(T1:T122)))</f>
        <v>-1.9260048999999999</v>
      </c>
      <c r="U128" s="40" cm="1">
        <f t="array" ref="U128">MEDIAN(_xlfn._xlws.FILTER(U1:U122, ISNUMBER(U1:U122)))</f>
        <v>-9.8371505999999997E-2</v>
      </c>
      <c r="V128" s="155" cm="1">
        <f t="array" ref="V128">MEDIAN(_xlfn._xlws.FILTER(V1:V122, ISNUMBER(V1:V122)))</f>
        <v>11.669672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25</v>
      </c>
      <c r="C130">
        <f>COUNTIF(C2:C122, "&lt;"&amp;Assumption!$F$50)</f>
        <v>47</v>
      </c>
      <c r="D130">
        <f>COUNTIF(D2:D122, "&lt;"&amp;Assumption!$F$50)</f>
        <v>29</v>
      </c>
      <c r="E130">
        <f>COUNTIF(E2:E122, "&lt;"&amp;Assumption!$F$50)</f>
        <v>32</v>
      </c>
      <c r="F130">
        <f>COUNTIF(F2:F122, "&lt;"&amp;Assumption!$F$50)</f>
        <v>50</v>
      </c>
      <c r="G130">
        <f>COUNTIF(G2:G122, "&lt;"&amp;Assumption!$F$50)</f>
        <v>31</v>
      </c>
      <c r="H130">
        <f>COUNTIF(H2:H122, "&lt;"&amp;Assumption!$F$50)</f>
        <v>31</v>
      </c>
      <c r="I130">
        <f>COUNTIF(I2:I122, "&lt;"&amp;Assumption!$F$50)</f>
        <v>23</v>
      </c>
      <c r="J130">
        <f>COUNTIF(J2:J122, "&lt;"&amp;Assumption!$F$50)</f>
        <v>35</v>
      </c>
      <c r="K130">
        <f>COUNTIF(K2:K122, "&lt;"&amp;Assumption!$F$50)</f>
        <v>38</v>
      </c>
      <c r="L130">
        <f>COUNTIF(L2:L122, "&lt;"&amp;Assumption!$F$50)</f>
        <v>38</v>
      </c>
      <c r="M130">
        <f>COUNTIF(M2:M122, "&lt;"&amp;Assumption!$F$50)</f>
        <v>35</v>
      </c>
      <c r="N130">
        <f>COUNTIF(N2:N122, "&lt;"&amp;Assumption!$F$50)</f>
        <v>50</v>
      </c>
      <c r="O130">
        <f>COUNTIF(O2:O122, "&lt;"&amp;Assumption!$F$50)</f>
        <v>14</v>
      </c>
      <c r="P130">
        <f>COUNTIF(P2:P122, "&lt;"&amp;Assumption!$F$50)</f>
        <v>33</v>
      </c>
      <c r="Q130">
        <f>COUNTIF(Q2:Q122, "&lt;"&amp;Assumption!$F$50)</f>
        <v>31</v>
      </c>
      <c r="R130">
        <f>COUNTIF(R2:R122, "&lt;"&amp;Assumption!$F$50)</f>
        <v>28</v>
      </c>
      <c r="S130">
        <f>COUNTIF(S2:S122, "&lt;"&amp;Assumption!$F$50)</f>
        <v>47</v>
      </c>
      <c r="T130">
        <f>COUNTIF(T2:T122, "&lt;"&amp;Assumption!$F$50)</f>
        <v>32</v>
      </c>
      <c r="U130">
        <f>COUNTIF(U2:U122, "&lt;"&amp;Assumption!$F$50)</f>
        <v>41</v>
      </c>
      <c r="V130" s="1">
        <f>COUNTIF(V2:V122, "&lt;"&amp;Assumption!$F$50)</f>
        <v>13</v>
      </c>
    </row>
    <row r="131" spans="1:22" x14ac:dyDescent="0.35">
      <c r="A131" s="2" t="s">
        <v>86</v>
      </c>
      <c r="B131">
        <f>COUNT(B1:B122)</f>
        <v>82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107</v>
      </c>
      <c r="R131">
        <f t="shared" si="0"/>
        <v>121</v>
      </c>
      <c r="S131">
        <f t="shared" si="0"/>
        <v>121</v>
      </c>
      <c r="T131">
        <f t="shared" si="0"/>
        <v>107</v>
      </c>
      <c r="U131">
        <f t="shared" si="0"/>
        <v>121</v>
      </c>
      <c r="V131" s="1">
        <f t="shared" si="0"/>
        <v>91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0.3048780487804878</v>
      </c>
      <c r="C133" s="9">
        <f t="shared" ref="C133:V133" si="1">C130/C131</f>
        <v>0.38842975206611569</v>
      </c>
      <c r="D133" s="9">
        <f t="shared" si="1"/>
        <v>0.23966942148760331</v>
      </c>
      <c r="E133" s="9">
        <f t="shared" si="1"/>
        <v>0.26446280991735538</v>
      </c>
      <c r="F133" s="9">
        <f t="shared" si="1"/>
        <v>0.41322314049586778</v>
      </c>
      <c r="G133" s="9">
        <f t="shared" si="1"/>
        <v>0.256198347107438</v>
      </c>
      <c r="H133" s="9">
        <f t="shared" si="1"/>
        <v>0.256198347107438</v>
      </c>
      <c r="I133" s="9">
        <f t="shared" si="1"/>
        <v>0.19008264462809918</v>
      </c>
      <c r="J133" s="9">
        <f t="shared" si="1"/>
        <v>0.28925619834710742</v>
      </c>
      <c r="K133" s="9">
        <f t="shared" si="1"/>
        <v>0.31404958677685951</v>
      </c>
      <c r="L133" s="9">
        <f t="shared" si="1"/>
        <v>0.31404958677685951</v>
      </c>
      <c r="M133" s="9">
        <f t="shared" si="1"/>
        <v>0.28925619834710742</v>
      </c>
      <c r="N133" s="9">
        <f t="shared" si="1"/>
        <v>0.41322314049586778</v>
      </c>
      <c r="O133" s="9">
        <f t="shared" si="1"/>
        <v>0.11570247933884298</v>
      </c>
      <c r="P133" s="9">
        <f t="shared" si="1"/>
        <v>0.27272727272727271</v>
      </c>
      <c r="Q133" s="9">
        <f t="shared" si="1"/>
        <v>0.28971962616822428</v>
      </c>
      <c r="R133" s="9">
        <f t="shared" si="1"/>
        <v>0.23140495867768596</v>
      </c>
      <c r="S133" s="9">
        <f t="shared" si="1"/>
        <v>0.38842975206611569</v>
      </c>
      <c r="T133" s="9">
        <f t="shared" si="1"/>
        <v>0.29906542056074764</v>
      </c>
      <c r="U133" s="9">
        <f t="shared" si="1"/>
        <v>0.33884297520661155</v>
      </c>
      <c r="V133" s="48">
        <f t="shared" si="1"/>
        <v>0.14285714285714285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0.06</v>
      </c>
      <c r="C136" s="40" cm="1">
        <f t="array" ref="C136">_xlfn.PERCENTRANK.EXC(_xlfn._xlws.FILTER(C2:C122, ISNUMBER(C2:C122)),C120)</f>
        <v>0.45</v>
      </c>
      <c r="D136" s="40" cm="1">
        <f t="array" ref="D136">_xlfn.PERCENTRANK.EXC(_xlfn._xlws.FILTER(D2:D122, ISNUMBER(D2:D122)),D120)</f>
        <v>0.31900000000000001</v>
      </c>
      <c r="E136" s="40" cm="1">
        <f t="array" ref="E136">_xlfn.PERCENTRANK.EXC(_xlfn._xlws.FILTER(E2:E122, ISNUMBER(E2:E122)),E120)</f>
        <v>0.34399999999999997</v>
      </c>
      <c r="F136" s="40" cm="1">
        <f t="array" ref="F136">_xlfn.PERCENTRANK.EXC(_xlfn._xlws.FILTER(F2:F122, ISNUMBER(F2:F122)),F120)</f>
        <v>0.78600000000000003</v>
      </c>
      <c r="G136" s="40" cm="1">
        <f t="array" ref="G136">_xlfn.PERCENTRANK.EXC(_xlfn._xlws.FILTER(G2:G122, ISNUMBER(G2:G122)),G120)</f>
        <v>0.68</v>
      </c>
      <c r="H136" s="40" cm="1">
        <f t="array" ref="H136">_xlfn.PERCENTRANK.EXC(_xlfn._xlws.FILTER(H2:H122, ISNUMBER(H2:H122)),H120)</f>
        <v>0.29499999999999998</v>
      </c>
      <c r="I136" s="40" cm="1">
        <f t="array" ref="I136">_xlfn.PERCENTRANK.EXC(_xlfn._xlws.FILTER(I2:I122, ISNUMBER(I2:I122)),I120)</f>
        <v>0.47499999999999998</v>
      </c>
      <c r="J136" s="40" cm="1">
        <f t="array" ref="J136">_xlfn.PERCENTRANK.EXC(_xlfn._xlws.FILTER(J2:J122, ISNUMBER(J2:J122)),J120)</f>
        <v>0.76200000000000001</v>
      </c>
      <c r="K136" s="40" cm="1">
        <f t="array" ref="K136">_xlfn.PERCENTRANK.EXC(_xlfn._xlws.FILTER(K2:K122, ISNUMBER(K2:K122)),K120)</f>
        <v>0.39300000000000002</v>
      </c>
      <c r="L136" s="40" cm="1">
        <f t="array" ref="L136">_xlfn.PERCENTRANK.EXC(_xlfn._xlws.FILTER(L2:L122, ISNUMBER(L2:L122)),L120)</f>
        <v>0.63900000000000001</v>
      </c>
      <c r="M136" s="40" cm="1">
        <f t="array" ref="M136">_xlfn.PERCENTRANK.EXC(_xlfn._xlws.FILTER(M2:M122, ISNUMBER(M2:M122)),M120)</f>
        <v>0.27</v>
      </c>
      <c r="N136" s="40" cm="1">
        <f t="array" ref="N136">_xlfn.PERCENTRANK.EXC(_xlfn._xlws.FILTER(N2:N122, ISNUMBER(N2:N122)),N120)</f>
        <v>0.754</v>
      </c>
      <c r="O136" s="40" cm="1">
        <f t="array" ref="O136">_xlfn.PERCENTRANK.EXC(_xlfn._xlws.FILTER(O2:O122, ISNUMBER(O2:O122)),O120)</f>
        <v>0.70399999999999996</v>
      </c>
      <c r="P136" s="40" cm="1">
        <f t="array" ref="P136">_xlfn.PERCENTRANK.EXC(_xlfn._xlws.FILTER(P2:P122, ISNUMBER(P2:P122)),P120)</f>
        <v>9.8000000000000004E-2</v>
      </c>
      <c r="Q136" s="40" cm="1">
        <f t="array" ref="Q136">_xlfn.PERCENTRANK.EXC(_xlfn._xlws.FILTER(Q2:Q122, ISNUMBER(Q2:Q122)),Q120)</f>
        <v>0.42499999999999999</v>
      </c>
      <c r="R136" s="40" cm="1">
        <f t="array" ref="R136">_xlfn.PERCENTRANK.EXC(_xlfn._xlws.FILTER(R2:R122, ISNUMBER(R2:R122)),R120)</f>
        <v>7.2999999999999995E-2</v>
      </c>
      <c r="S136" s="40" cm="1">
        <f t="array" ref="S136">_xlfn.PERCENTRANK.EXC(_xlfn._xlws.FILTER(S2:S122, ISNUMBER(S2:S122)),S120)</f>
        <v>0.60599999999999998</v>
      </c>
      <c r="T136" s="40" cm="1">
        <f t="array" ref="T136">_xlfn.PERCENTRANK.EXC(_xlfn._xlws.FILTER(T2:T122, ISNUMBER(T2:T122)),T120)</f>
        <v>0.67500000000000004</v>
      </c>
      <c r="U136" s="40" cm="1">
        <f t="array" ref="U136">_xlfn.PERCENTRANK.EXC(_xlfn._xlws.FILTER(U2:U122, ISNUMBER(U2:U122)),U120)</f>
        <v>0.63900000000000001</v>
      </c>
      <c r="V136" s="155" cm="1">
        <f t="array" ref="V136">_xlfn.PERCENTRANK.EXC(_xlfn._xlws.FILTER(V2:V122, ISNUMBER(V2:V122)),V120)</f>
        <v>0.53200000000000003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0.156</v>
      </c>
      <c r="C137" s="40" cm="1">
        <f t="array" ref="C137">_xlfn.PERCENTRANK.EXC(_xlfn._xlws.FILTER(C2:C122, ISNUMBER(C2:C122)),C121)</f>
        <v>0.50800000000000001</v>
      </c>
      <c r="D137" s="40" cm="1">
        <f t="array" ref="D137">_xlfn.PERCENTRANK.EXC(_xlfn._xlws.FILTER(D2:D122, ISNUMBER(D2:D122)),D121)</f>
        <v>0.50800000000000001</v>
      </c>
      <c r="E137" s="40" cm="1">
        <f t="array" ref="E137">_xlfn.PERCENTRANK.EXC(_xlfn._xlws.FILTER(E2:E122, ISNUMBER(E2:E122)),E121)</f>
        <v>0.70399999999999996</v>
      </c>
      <c r="F137" s="40" cm="1">
        <f t="array" ref="F137">_xlfn.PERCENTRANK.EXC(_xlfn._xlws.FILTER(F2:F122, ISNUMBER(F2:F122)),F121)</f>
        <v>0.90900000000000003</v>
      </c>
      <c r="G137" s="40" cm="1">
        <f t="array" ref="G137">_xlfn.PERCENTRANK.EXC(_xlfn._xlws.FILTER(G2:G122, ISNUMBER(G2:G122)),G121)</f>
        <v>0.79500000000000004</v>
      </c>
      <c r="H137" s="40" cm="1">
        <f t="array" ref="H137">_xlfn.PERCENTRANK.EXC(_xlfn._xlws.FILTER(H2:H122, ISNUMBER(H2:H122)),H121)</f>
        <v>0.72099999999999997</v>
      </c>
      <c r="I137" s="40" cm="1">
        <f t="array" ref="I137">_xlfn.PERCENTRANK.EXC(_xlfn._xlws.FILTER(I2:I122, ISNUMBER(I2:I122)),I121)</f>
        <v>0.63100000000000001</v>
      </c>
      <c r="J137" s="40" cm="1">
        <f t="array" ref="J137">_xlfn.PERCENTRANK.EXC(_xlfn._xlws.FILTER(J2:J122, ISNUMBER(J2:J122)),J121)</f>
        <v>0.72899999999999998</v>
      </c>
      <c r="K137" s="40" cm="1">
        <f t="array" ref="K137">_xlfn.PERCENTRANK.EXC(_xlfn._xlws.FILTER(K2:K122, ISNUMBER(K2:K122)),K121)</f>
        <v>0.64700000000000002</v>
      </c>
      <c r="L137" s="40" cm="1">
        <f t="array" ref="L137">_xlfn.PERCENTRANK.EXC(_xlfn._xlws.FILTER(L2:L122, ISNUMBER(L2:L122)),L121)</f>
        <v>0.877</v>
      </c>
      <c r="M137" s="40" cm="1">
        <f t="array" ref="M137">_xlfn.PERCENTRANK.EXC(_xlfn._xlws.FILTER(M2:M122, ISNUMBER(M2:M122)),M121)</f>
        <v>0.311</v>
      </c>
      <c r="N137" s="40" cm="1">
        <f t="array" ref="N137">_xlfn.PERCENTRANK.EXC(_xlfn._xlws.FILTER(N2:N122, ISNUMBER(N2:N122)),N121)</f>
        <v>0.69599999999999995</v>
      </c>
      <c r="O137" s="40" cm="1">
        <f t="array" ref="O137">_xlfn.PERCENTRANK.EXC(_xlfn._xlws.FILTER(O2:O122, ISNUMBER(O2:O122)),O121)</f>
        <v>0.85199999999999998</v>
      </c>
      <c r="P137" s="40" cm="1">
        <f t="array" ref="P137">_xlfn.PERCENTRANK.EXC(_xlfn._xlws.FILTER(P2:P122, ISNUMBER(P2:P122)),P121)</f>
        <v>0.23699999999999999</v>
      </c>
      <c r="Q137" s="40" cm="1">
        <f t="array" ref="Q137">_xlfn.PERCENTRANK.EXC(_xlfn._xlws.FILTER(Q2:Q122, ISNUMBER(Q2:Q122)),Q121)</f>
        <v>0.60099999999999998</v>
      </c>
      <c r="R137" s="40" cm="1">
        <f t="array" ref="R137">_xlfn.PERCENTRANK.EXC(_xlfn._xlws.FILTER(R2:R122, ISNUMBER(R2:R122)),R121)</f>
        <v>0.106</v>
      </c>
      <c r="S137" s="40" cm="1">
        <f t="array" ref="S137">_xlfn.PERCENTRANK.EXC(_xlfn._xlws.FILTER(S2:S122, ISNUMBER(S2:S122)),S121)</f>
        <v>0.68</v>
      </c>
      <c r="T137" s="40" cm="1">
        <f t="array" ref="T137">_xlfn.PERCENTRANK.EXC(_xlfn._xlws.FILTER(T2:T122, ISNUMBER(T2:T122)),T121)</f>
        <v>0.62</v>
      </c>
      <c r="U137" s="40" cm="1">
        <f t="array" ref="U137">_xlfn.PERCENTRANK.EXC(_xlfn._xlws.FILTER(U2:U122, ISNUMBER(U2:U122)),U121)</f>
        <v>0.86</v>
      </c>
      <c r="V137" s="155" cm="1">
        <f t="array" ref="V137">_xlfn.PERCENTRANK.EXC(_xlfn._xlws.FILTER(V2:V122, ISNUMBER(V2:V122)),V121)</f>
        <v>0.80400000000000005</v>
      </c>
    </row>
    <row r="138" spans="1:22" x14ac:dyDescent="0.35">
      <c r="A138" s="2" t="s">
        <v>506</v>
      </c>
      <c r="B138" s="40" cm="1">
        <f t="array" ref="B138">_xlfn.PERCENTRANK.EXC(_xlfn._xlws.FILTER(B2:B122, ISNUMBER(B2:B122)),B122)</f>
        <v>0.192</v>
      </c>
      <c r="C138" s="40" cm="1">
        <f t="array" ref="C138">_xlfn.PERCENTRANK.EXC(_xlfn._xlws.FILTER(C2:C122, ISNUMBER(C2:C122)),C122)</f>
        <v>0.54900000000000004</v>
      </c>
      <c r="D138" s="40" cm="1">
        <f t="array" ref="D138">_xlfn.PERCENTRANK.EXC(_xlfn._xlws.FILTER(D2:D122, ISNUMBER(D2:D122)),D122)</f>
        <v>0.442</v>
      </c>
      <c r="E138" s="40" cm="1">
        <f t="array" ref="E138">_xlfn.PERCENTRANK.EXC(_xlfn._xlws.FILTER(E2:E122, ISNUMBER(E2:E122)),E122)</f>
        <v>0.64700000000000002</v>
      </c>
      <c r="F138" s="40" cm="1">
        <f t="array" ref="F138">_xlfn.PERCENTRANK.EXC(_xlfn._xlws.FILTER(F2:F122, ISNUMBER(F2:F122)),F122)</f>
        <v>0.97499999999999998</v>
      </c>
      <c r="G138" s="40" cm="1">
        <f t="array" ref="G138">_xlfn.PERCENTRANK.EXC(_xlfn._xlws.FILTER(G2:G122, ISNUMBER(G2:G122)),G122)</f>
        <v>0.90900000000000003</v>
      </c>
      <c r="H138" s="40" cm="1">
        <f t="array" ref="H138">_xlfn.PERCENTRANK.EXC(_xlfn._xlws.FILTER(H2:H122, ISNUMBER(H2:H122)),H122)</f>
        <v>0.68799999999999994</v>
      </c>
      <c r="I138" s="40" cm="1">
        <f t="array" ref="I138">_xlfn.PERCENTRANK.EXC(_xlfn._xlws.FILTER(I2:I122, ISNUMBER(I2:I122)),I122)</f>
        <v>0.68</v>
      </c>
      <c r="J138" s="40" cm="1">
        <f t="array" ref="J138">_xlfn.PERCENTRANK.EXC(_xlfn._xlws.FILTER(J2:J122, ISNUMBER(J2:J122)),J122)</f>
        <v>0.82699999999999996</v>
      </c>
      <c r="K138" s="40" cm="1">
        <f t="array" ref="K138">_xlfn.PERCENTRANK.EXC(_xlfn._xlws.FILTER(K2:K122, ISNUMBER(K2:K122)),K122)</f>
        <v>0.68799999999999994</v>
      </c>
      <c r="L138" s="40" cm="1">
        <f t="array" ref="L138">_xlfn.PERCENTRANK.EXC(_xlfn._xlws.FILTER(L2:L122, ISNUMBER(L2:L122)),L122)</f>
        <v>0.85199999999999998</v>
      </c>
      <c r="M138" s="40" cm="1">
        <f t="array" ref="M138">_xlfn.PERCENTRANK.EXC(_xlfn._xlws.FILTER(M2:M122, ISNUMBER(M2:M122)),M122)</f>
        <v>0.41799999999999998</v>
      </c>
      <c r="N138" s="40" cm="1">
        <f t="array" ref="N138">_xlfn.PERCENTRANK.EXC(_xlfn._xlws.FILTER(N2:N122, ISNUMBER(N2:N122)),N122)</f>
        <v>0.79500000000000004</v>
      </c>
      <c r="O138" s="40" cm="1">
        <f t="array" ref="O138">_xlfn.PERCENTRANK.EXC(_xlfn._xlws.FILTER(O2:O122, ISNUMBER(O2:O122)),O122)</f>
        <v>0.877</v>
      </c>
      <c r="P138" s="40" cm="1">
        <f t="array" ref="P138">_xlfn.PERCENTRANK.EXC(_xlfn._xlws.FILTER(P2:P122, ISNUMBER(P2:P122)),P122)</f>
        <v>0.21299999999999999</v>
      </c>
      <c r="Q138" s="40" cm="1">
        <f t="array" ref="Q138">_xlfn.PERCENTRANK.EXC(_xlfn._xlws.FILTER(Q2:Q122, ISNUMBER(Q2:Q122)),Q122)</f>
        <v>0.50900000000000001</v>
      </c>
      <c r="R138" s="40" cm="1">
        <f t="array" ref="R138">_xlfn.PERCENTRANK.EXC(_xlfn._xlws.FILTER(R2:R122, ISNUMBER(R2:R122)),R122)</f>
        <v>0.13900000000000001</v>
      </c>
      <c r="S138" s="40" cm="1">
        <f t="array" ref="S138">_xlfn.PERCENTRANK.EXC(_xlfn._xlws.FILTER(S2:S122, ISNUMBER(S2:S122)),S122)</f>
        <v>0.76200000000000001</v>
      </c>
      <c r="T138" s="40" cm="1">
        <f t="array" ref="T138">_xlfn.PERCENTRANK.EXC(_xlfn._xlws.FILTER(T2:T122, ISNUMBER(T2:T122)),T122)</f>
        <v>0.77700000000000002</v>
      </c>
      <c r="U138" s="40" cm="1">
        <f t="array" ref="U138">_xlfn.PERCENTRANK.EXC(_xlfn._xlws.FILTER(U2:U122, ISNUMBER(U2:U122)),U122)</f>
        <v>0.82699999999999996</v>
      </c>
      <c r="V138" s="155" cm="1">
        <f t="array" ref="V138">_xlfn.PERCENTRANK.EXC(_xlfn._xlws.FILTER(V2:V122, ISNUMBER(V2:V122)),V122)</f>
        <v>0.68400000000000005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466</v>
      </c>
      <c r="B140" s="40">
        <f t="shared" ref="B140:V140" si="2">AVERAGE(B136:B138)</f>
        <v>0.13600000000000001</v>
      </c>
      <c r="C140" s="40">
        <f t="shared" si="2"/>
        <v>0.50233333333333341</v>
      </c>
      <c r="D140" s="40">
        <f t="shared" si="2"/>
        <v>0.42299999999999999</v>
      </c>
      <c r="E140" s="40">
        <f t="shared" si="2"/>
        <v>0.56500000000000006</v>
      </c>
      <c r="F140" s="40">
        <f t="shared" si="2"/>
        <v>0.89</v>
      </c>
      <c r="G140" s="40">
        <f t="shared" si="2"/>
        <v>0.79466666666666674</v>
      </c>
      <c r="H140" s="40">
        <f t="shared" si="2"/>
        <v>0.56799999999999995</v>
      </c>
      <c r="I140" s="40">
        <f t="shared" si="2"/>
        <v>0.59533333333333338</v>
      </c>
      <c r="J140" s="40">
        <f t="shared" si="2"/>
        <v>0.77266666666666672</v>
      </c>
      <c r="K140" s="40">
        <f t="shared" si="2"/>
        <v>0.57599999999999996</v>
      </c>
      <c r="L140" s="40">
        <f t="shared" si="2"/>
        <v>0.78933333333333333</v>
      </c>
      <c r="M140" s="40">
        <f t="shared" si="2"/>
        <v>0.33299999999999996</v>
      </c>
      <c r="N140" s="40">
        <f t="shared" si="2"/>
        <v>0.74833333333333341</v>
      </c>
      <c r="O140" s="40">
        <f t="shared" si="2"/>
        <v>0.81099999999999994</v>
      </c>
      <c r="P140" s="40">
        <f t="shared" si="2"/>
        <v>0.18266666666666664</v>
      </c>
      <c r="Q140" s="40">
        <f t="shared" si="2"/>
        <v>0.51166666666666671</v>
      </c>
      <c r="R140" s="40">
        <f t="shared" si="2"/>
        <v>0.106</v>
      </c>
      <c r="S140" s="40">
        <f t="shared" si="2"/>
        <v>0.68266666666666664</v>
      </c>
      <c r="T140" s="40">
        <f t="shared" si="2"/>
        <v>0.69066666666666665</v>
      </c>
      <c r="U140" s="40">
        <f t="shared" si="2"/>
        <v>0.77533333333333332</v>
      </c>
      <c r="V140" s="155">
        <f t="shared" si="2"/>
        <v>0.67333333333333334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756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861</v>
      </c>
      <c r="C2" t="s">
        <v>862</v>
      </c>
      <c r="D2" t="s">
        <v>863</v>
      </c>
      <c r="E2" t="s">
        <v>864</v>
      </c>
      <c r="F2" t="s">
        <v>865</v>
      </c>
      <c r="G2" t="s">
        <v>29</v>
      </c>
      <c r="H2" t="s">
        <v>867</v>
      </c>
      <c r="I2" t="s">
        <v>868</v>
      </c>
      <c r="J2" t="s">
        <v>869</v>
      </c>
      <c r="K2" t="s">
        <v>870</v>
      </c>
      <c r="L2" t="s">
        <v>871</v>
      </c>
      <c r="M2" t="s">
        <v>872</v>
      </c>
      <c r="N2" t="s">
        <v>873</v>
      </c>
      <c r="O2" t="s">
        <v>874</v>
      </c>
      <c r="P2" t="s">
        <v>861</v>
      </c>
      <c r="Q2" t="s">
        <v>875</v>
      </c>
      <c r="R2" t="s">
        <v>911</v>
      </c>
      <c r="S2" t="s">
        <v>876</v>
      </c>
      <c r="T2" t="s">
        <v>877</v>
      </c>
      <c r="U2" t="s">
        <v>37</v>
      </c>
      <c r="V2" t="s">
        <v>879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17.637359718697301</v>
      </c>
      <c r="C18">
        <v>17.386192150320198</v>
      </c>
      <c r="D18">
        <v>63.732476692739603</v>
      </c>
      <c r="E18">
        <v>33.663276001734197</v>
      </c>
      <c r="F18">
        <v>16.918160023137599</v>
      </c>
      <c r="G18">
        <v>2.4380740580264901</v>
      </c>
      <c r="H18">
        <v>15.6987954764523</v>
      </c>
      <c r="I18">
        <v>12.978624019090001</v>
      </c>
      <c r="J18">
        <v>25.369127380402499</v>
      </c>
      <c r="K18">
        <v>35.904278149321897</v>
      </c>
      <c r="L18">
        <v>20.130019657990399</v>
      </c>
      <c r="M18">
        <v>31.803341123560699</v>
      </c>
      <c r="N18">
        <v>0.58009613257671799</v>
      </c>
      <c r="O18">
        <v>36.314586699462403</v>
      </c>
      <c r="P18">
        <v>17.637359718697301</v>
      </c>
      <c r="Q18">
        <v>7.7374565221448997</v>
      </c>
      <c r="R18">
        <v>48.124032377940502</v>
      </c>
      <c r="S18">
        <v>22.565965383258501</v>
      </c>
      <c r="T18">
        <v>7.0206655012913304</v>
      </c>
      <c r="U18">
        <v>1.1160182264929299</v>
      </c>
      <c r="V18">
        <v>2.35315851175775</v>
      </c>
    </row>
    <row r="19" spans="1:22" x14ac:dyDescent="0.35">
      <c r="A19" s="2">
        <v>44196</v>
      </c>
      <c r="B19">
        <v>17.4947707057507</v>
      </c>
      <c r="C19">
        <v>15.4747210424778</v>
      </c>
      <c r="D19">
        <v>51.526922598559203</v>
      </c>
      <c r="E19">
        <v>25.6257109261132</v>
      </c>
      <c r="F19">
        <v>12.725119300051601</v>
      </c>
      <c r="G19">
        <v>2.41141007958222</v>
      </c>
      <c r="H19">
        <v>16.388226158260899</v>
      </c>
      <c r="I19">
        <v>15.9439970068587</v>
      </c>
      <c r="J19">
        <v>22.3569609150342</v>
      </c>
      <c r="K19">
        <v>42.801850769777197</v>
      </c>
      <c r="L19">
        <v>14.931168366708301</v>
      </c>
      <c r="M19">
        <v>34.321902015430901</v>
      </c>
      <c r="N19">
        <v>0.55741767368310802</v>
      </c>
      <c r="O19">
        <v>33.706387630391397</v>
      </c>
      <c r="P19">
        <v>17.4947707057507</v>
      </c>
      <c r="Q19">
        <v>7.7846531590948196</v>
      </c>
      <c r="R19">
        <v>34.710630743957402</v>
      </c>
      <c r="S19">
        <v>23.281427883573102</v>
      </c>
      <c r="T19">
        <v>5.1277339653251497</v>
      </c>
      <c r="U19">
        <v>1.03737377793235</v>
      </c>
      <c r="V19">
        <v>1.93303150117598</v>
      </c>
    </row>
    <row r="20" spans="1:22" x14ac:dyDescent="0.35">
      <c r="A20" s="2">
        <v>44561</v>
      </c>
      <c r="B20">
        <v>21.276244856740401</v>
      </c>
      <c r="C20">
        <v>18.685686268485899</v>
      </c>
      <c r="D20">
        <v>58.771705582256502</v>
      </c>
      <c r="E20">
        <v>24.890007199499401</v>
      </c>
      <c r="F20">
        <v>16.795925418676902</v>
      </c>
      <c r="G20">
        <v>2.9485498666274501</v>
      </c>
      <c r="H20">
        <v>16.010960211196998</v>
      </c>
      <c r="I20">
        <v>24.305116444452601</v>
      </c>
      <c r="J20">
        <v>28.181628189906998</v>
      </c>
      <c r="K20">
        <v>51.305065730969901</v>
      </c>
      <c r="L20">
        <v>18.5635369778987</v>
      </c>
      <c r="M20">
        <v>36.7799117267177</v>
      </c>
      <c r="N20">
        <v>0.62188546902171704</v>
      </c>
      <c r="O20">
        <v>47.010479535720499</v>
      </c>
      <c r="P20">
        <v>21.276244856740401</v>
      </c>
      <c r="Q20">
        <v>9.3577310145755703</v>
      </c>
      <c r="R20">
        <v>40.272341530845502</v>
      </c>
      <c r="S20">
        <v>19.758356629899801</v>
      </c>
      <c r="T20">
        <v>7.5479683630346104</v>
      </c>
      <c r="U20">
        <v>1.28884335629541</v>
      </c>
      <c r="V20">
        <v>3.0736788271556201</v>
      </c>
    </row>
    <row r="21" spans="1:22" x14ac:dyDescent="0.35">
      <c r="A21" s="2">
        <v>44925</v>
      </c>
      <c r="B21">
        <v>20.372399316016701</v>
      </c>
      <c r="C21">
        <v>25.909162089116698</v>
      </c>
      <c r="D21">
        <v>64.972794209119996</v>
      </c>
      <c r="E21">
        <v>26.8368786417054</v>
      </c>
      <c r="F21">
        <v>17.088924383662501</v>
      </c>
      <c r="G21">
        <v>3.1160967706628702</v>
      </c>
      <c r="H21">
        <v>16.707562704174698</v>
      </c>
      <c r="I21">
        <v>19.7601608616791</v>
      </c>
      <c r="J21">
        <v>32.531987143471497</v>
      </c>
      <c r="K21">
        <v>35.389415146609899</v>
      </c>
      <c r="L21">
        <v>21.079502254720399</v>
      </c>
      <c r="M21">
        <v>38.543131768041199</v>
      </c>
      <c r="N21">
        <v>0.86953187662514597</v>
      </c>
      <c r="O21">
        <v>46.046977005916403</v>
      </c>
      <c r="P21">
        <v>20.372399316016701</v>
      </c>
      <c r="Q21">
        <v>9.9739874595000497</v>
      </c>
      <c r="R21">
        <v>42.481578267256303</v>
      </c>
      <c r="S21">
        <v>36.400826514230097</v>
      </c>
      <c r="T21">
        <v>11.3918613611305</v>
      </c>
      <c r="U21">
        <v>1.1112749295061899</v>
      </c>
      <c r="V21">
        <v>3.62874668671579</v>
      </c>
    </row>
    <row r="22" spans="1:22" x14ac:dyDescent="0.35">
      <c r="A22" s="2">
        <v>45289</v>
      </c>
      <c r="B22">
        <v>19.111571824327001</v>
      </c>
      <c r="C22">
        <v>28.7106028961196</v>
      </c>
      <c r="D22">
        <v>67.989178023672807</v>
      </c>
      <c r="E22">
        <v>30.831567947575198</v>
      </c>
      <c r="F22">
        <v>23.395588724849102</v>
      </c>
      <c r="G22">
        <v>2.9600670388112098</v>
      </c>
      <c r="H22">
        <v>16.7746105678299</v>
      </c>
      <c r="I22">
        <v>19.0963688034802</v>
      </c>
      <c r="J22">
        <v>39.366218679884803</v>
      </c>
      <c r="K22">
        <v>41.6876274440245</v>
      </c>
      <c r="L22">
        <v>24.059459210186699</v>
      </c>
      <c r="M22">
        <v>33.871410159956397</v>
      </c>
      <c r="N22">
        <v>1.21959709581891</v>
      </c>
      <c r="O22">
        <v>54.675823175241497</v>
      </c>
      <c r="P22">
        <v>19.111571824327001</v>
      </c>
      <c r="Q22">
        <v>9.6132080179228101</v>
      </c>
      <c r="R22">
        <v>40.181585140706098</v>
      </c>
      <c r="S22">
        <v>47.716877016372599</v>
      </c>
      <c r="T22">
        <v>11.0560462201591</v>
      </c>
      <c r="U22">
        <v>0.88605728251453697</v>
      </c>
      <c r="V22">
        <v>3.0114214688538201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7.2169967747845565E-2</v>
      </c>
      <c r="C26" s="50" cm="1">
        <f t="array" ref="C26">(C22/INDEX(C3:C22,MATCH(TRUE,INDEX(ISNUMBER(C3:C22),0),0)))^(1/C24)-1</f>
        <v>3.8701923493088319E-2</v>
      </c>
      <c r="D26" s="50" cm="1">
        <f t="array" ref="D26">(D22/INDEX(D3:D22,MATCH(TRUE,INDEX(ISNUMBER(D3:D22),0),0)))^(1/D24)-1</f>
        <v>4.2935776314919183E-2</v>
      </c>
      <c r="E26" s="50" cm="1">
        <f t="array" ref="E26">(E22/INDEX(E3:E22,MATCH(TRUE,INDEX(ISNUMBER(E3:E22),0),0)))^(1/E24)-1</f>
        <v>6.5968962399152176E-2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1.6222353544926627E-2</v>
      </c>
      <c r="H26" s="50" cm="1">
        <f t="array" ref="H26">(H22/INDEX(H3:H22,MATCH(TRUE,INDEX(ISNUMBER(H3:H22),0),0)))^(1/H24)-1</f>
        <v>2.5436429070281985E-2</v>
      </c>
      <c r="I26" s="50" cm="1">
        <f t="array" ref="I26">(I22/INDEX(I3:I22,MATCH(TRUE,INDEX(ISNUMBER(I3:I22),0),0)))^(1/I24)-1</f>
        <v>3.7640823065260509E-2</v>
      </c>
      <c r="J26" s="50" cm="1">
        <f t="array" ref="J26">(J22/INDEX(J3:J22,MATCH(TRUE,INDEX(ISNUMBER(J3:J22),0),0)))^(1/J24)-1</f>
        <v>5.7936521380949291E-2</v>
      </c>
      <c r="K26" s="50" cm="1">
        <f t="array" ref="K26">(K22/INDEX(K3:K22,MATCH(TRUE,INDEX(ISNUMBER(K3:K22),0),0)))^(1/K24)-1</f>
        <v>2.4555620534552736E-2</v>
      </c>
      <c r="L26" s="50" cm="1">
        <f t="array" ref="L26">(L22/INDEX(L3:L22,MATCH(TRUE,INDEX(ISNUMBER(L3:L22),0),0)))^(1/L24)-1</f>
        <v>2.0722984293504165E-2</v>
      </c>
      <c r="M26" s="50" cm="1">
        <f t="array" ref="M26">(M22/INDEX(M3:M22,MATCH(TRUE,INDEX(ISNUMBER(M3:M22),0),0)))^(1/M24)-1</f>
        <v>2.3768265989303483E-2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6.0141393178465341E-2</v>
      </c>
      <c r="P26" s="50" cm="1">
        <f t="array" ref="P26">(P22/INDEX(P3:P22,MATCH(TRUE,INDEX(ISNUMBER(P3:P22),0),0)))^(1/P24)-1</f>
        <v>7.2169967747845565E-2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1.2617017471639347E-2</v>
      </c>
      <c r="S26" s="50" cm="1">
        <f t="array" ref="S26">(S22/INDEX(S3:S22,MATCH(TRUE,INDEX(ISNUMBER(S3:S22),0),0)))^(1/S24)-1</f>
        <v>8.2005714106922367E-2</v>
      </c>
      <c r="T26" s="50" cm="1">
        <f t="array" ref="T26">(T22/INDEX(T3:T22,MATCH(TRUE,INDEX(ISNUMBER(T3:T22),0),0)))^(1/T24)-1</f>
        <v>8.3481706038399661E-3</v>
      </c>
      <c r="U26" s="50" cm="1">
        <f t="array" ref="U26">(U22/INDEX(U3:U22,MATCH(TRUE,INDEX(ISNUMBER(U3:U22),0),0)))^(1/U24)-1</f>
        <v>-4.4922819308067519E-2</v>
      </c>
      <c r="V26" s="50" cm="1">
        <f t="array" ref="V26">(V22/INDEX(V3:V22,MATCH(TRUE,INDEX(ISNUMBER(V3:V22),0),0)))^(1/V24)-1</f>
        <v>-1.6027932468093198E-2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568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739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569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570</v>
      </c>
      <c r="D8" s="218"/>
      <c r="E8" s="219"/>
      <c r="G8" s="84"/>
      <c r="H8" s="84"/>
      <c r="I8" s="84"/>
      <c r="J8" s="84"/>
      <c r="K8" s="84"/>
      <c r="L8" s="217" t="s">
        <v>571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572</v>
      </c>
      <c r="B9" s="90" t="s">
        <v>573</v>
      </c>
      <c r="C9" s="108" t="s">
        <v>574</v>
      </c>
      <c r="D9" s="109" t="s">
        <v>575</v>
      </c>
      <c r="E9" s="110" t="s">
        <v>576</v>
      </c>
      <c r="F9" s="114" t="s">
        <v>744</v>
      </c>
      <c r="G9" s="100" t="s">
        <v>740</v>
      </c>
      <c r="H9" s="102" t="s">
        <v>741</v>
      </c>
      <c r="I9" s="102" t="s">
        <v>742</v>
      </c>
      <c r="J9" s="101" t="s">
        <v>743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750</v>
      </c>
      <c r="X9" s="101" t="s">
        <v>751</v>
      </c>
    </row>
    <row r="10" spans="1:24" x14ac:dyDescent="0.35">
      <c r="A10" s="85" t="s">
        <v>577</v>
      </c>
      <c r="B10" s="85" t="s">
        <v>578</v>
      </c>
      <c r="C10" s="93">
        <v>-6.330015897488761</v>
      </c>
      <c r="D10" s="94">
        <v>-1.9803203632740796</v>
      </c>
      <c r="E10" s="95">
        <v>1.4438839505667156</v>
      </c>
      <c r="G10" s="107" t="s">
        <v>579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580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581</v>
      </c>
      <c r="B12" s="85" t="s">
        <v>582</v>
      </c>
      <c r="C12" s="93">
        <v>0.36545353196819619</v>
      </c>
      <c r="D12" s="94">
        <v>0.98216884294510809</v>
      </c>
      <c r="E12" s="95">
        <v>1.9643097765769557</v>
      </c>
      <c r="G12" s="107" t="s">
        <v>583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581</v>
      </c>
      <c r="B13" s="85" t="s">
        <v>584</v>
      </c>
      <c r="C13" s="93">
        <v>-0.62057485054567429</v>
      </c>
      <c r="D13" s="94">
        <v>-0.7759815069387388</v>
      </c>
      <c r="E13" s="95">
        <v>0.38358743648301274</v>
      </c>
      <c r="G13" s="107" t="s">
        <v>579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585</v>
      </c>
      <c r="B14" s="85" t="s">
        <v>586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587</v>
      </c>
      <c r="C15" s="93">
        <v>3.3694630969417716</v>
      </c>
      <c r="D15" s="94">
        <v>4.5685193344935815</v>
      </c>
      <c r="E15" s="95">
        <v>4.0499977792169295</v>
      </c>
      <c r="G15" s="107" t="s">
        <v>583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577</v>
      </c>
      <c r="B16" s="85" t="s">
        <v>588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589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577</v>
      </c>
      <c r="B18" s="85" t="s">
        <v>590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585</v>
      </c>
      <c r="B19" s="85" t="s">
        <v>591</v>
      </c>
      <c r="C19" s="93">
        <v>-1.3025041762945944</v>
      </c>
      <c r="D19" s="94">
        <v>-5.1450420089638182E-2</v>
      </c>
      <c r="E19" s="95">
        <v>0.16369977541730307</v>
      </c>
      <c r="G19" s="107" t="s">
        <v>583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592</v>
      </c>
      <c r="B20" s="85" t="s">
        <v>593</v>
      </c>
      <c r="C20" s="93">
        <v>0.41671802598486352</v>
      </c>
      <c r="D20" s="94">
        <v>1.1307360567982316</v>
      </c>
      <c r="E20" s="95">
        <v>2.5452347834856504</v>
      </c>
      <c r="G20" s="107" t="s">
        <v>583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577</v>
      </c>
      <c r="B21" s="85" t="s">
        <v>594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595</v>
      </c>
      <c r="C22" s="93">
        <v>-1.0891270418666776</v>
      </c>
      <c r="D22" s="94">
        <v>0.24141365794498881</v>
      </c>
      <c r="E22" s="95">
        <v>-4.7343951578571186E-3</v>
      </c>
      <c r="G22" s="107" t="s">
        <v>583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596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581</v>
      </c>
      <c r="B24" s="85" t="s">
        <v>597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577</v>
      </c>
      <c r="B25" s="85" t="s">
        <v>598</v>
      </c>
      <c r="C25" s="93">
        <v>-0.76587225840651918</v>
      </c>
      <c r="D25" s="94">
        <v>1.2676841708430198</v>
      </c>
      <c r="E25" s="95">
        <v>3.3347663550896245</v>
      </c>
      <c r="G25" s="107" t="s">
        <v>579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585</v>
      </c>
      <c r="B26" s="85" t="s">
        <v>599</v>
      </c>
      <c r="C26" s="93">
        <v>-2.2304131763273283E-2</v>
      </c>
      <c r="D26" s="94">
        <v>1.2603639469641159</v>
      </c>
      <c r="E26" s="95">
        <v>3.1673454908146104</v>
      </c>
      <c r="G26" s="107" t="s">
        <v>579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600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581</v>
      </c>
      <c r="B28" s="85" t="s">
        <v>601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585</v>
      </c>
      <c r="B29" s="85" t="s">
        <v>602</v>
      </c>
      <c r="C29" s="93">
        <v>1.146428167182445</v>
      </c>
      <c r="D29" s="94">
        <v>1.295085878975577</v>
      </c>
      <c r="E29" s="95">
        <v>0.42795301380476047</v>
      </c>
      <c r="G29" s="107" t="s">
        <v>583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577</v>
      </c>
      <c r="B30" s="85" t="s">
        <v>603</v>
      </c>
      <c r="C30" s="93">
        <v>-0.66374440025495085</v>
      </c>
      <c r="D30" s="94">
        <v>0.37078358077795581</v>
      </c>
      <c r="E30" s="95">
        <v>-0.44114896551331606</v>
      </c>
      <c r="G30" s="107" t="s">
        <v>579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604</v>
      </c>
      <c r="C31" s="93">
        <v>2.2325090532704595</v>
      </c>
      <c r="D31" s="94">
        <v>2.7879873369299979</v>
      </c>
      <c r="E31" s="95">
        <v>2.7412414949005814</v>
      </c>
      <c r="G31" s="107" t="s">
        <v>583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581</v>
      </c>
      <c r="B32" s="85" t="s">
        <v>605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581</v>
      </c>
      <c r="B33" s="85" t="s">
        <v>606</v>
      </c>
      <c r="C33" s="93">
        <v>1.3140617594302739</v>
      </c>
      <c r="D33" s="94">
        <v>1.4727306023839093</v>
      </c>
      <c r="E33" s="95">
        <v>1.2263384025287261</v>
      </c>
      <c r="G33" s="107" t="s">
        <v>579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581</v>
      </c>
      <c r="B34" s="85" t="s">
        <v>607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577</v>
      </c>
      <c r="B35" s="85" t="s">
        <v>608</v>
      </c>
      <c r="C35" s="93">
        <v>1.5881444792890331</v>
      </c>
      <c r="D35" s="94">
        <v>3.8205347927408928</v>
      </c>
      <c r="E35" s="95">
        <v>5.437149341759695</v>
      </c>
      <c r="G35" s="107" t="s">
        <v>579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581</v>
      </c>
      <c r="B36" s="85" t="s">
        <v>609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585</v>
      </c>
      <c r="B37" s="85" t="s">
        <v>610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581</v>
      </c>
      <c r="B38" s="85" t="s">
        <v>611</v>
      </c>
      <c r="C38" s="93">
        <v>0.72569907638180275</v>
      </c>
      <c r="D38" s="94">
        <v>1.8043988935163791</v>
      </c>
      <c r="E38" s="95">
        <v>-2.2645674209426092</v>
      </c>
      <c r="G38" s="107" t="s">
        <v>579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581</v>
      </c>
      <c r="B39" s="85" t="s">
        <v>612</v>
      </c>
      <c r="C39" s="93">
        <v>-0.11885802228936981</v>
      </c>
      <c r="D39" s="94">
        <v>1.0424126086531427</v>
      </c>
      <c r="E39" s="95">
        <v>1.0693731739606749</v>
      </c>
      <c r="G39" s="107" t="s">
        <v>579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585</v>
      </c>
      <c r="B40" s="85" t="s">
        <v>613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577</v>
      </c>
      <c r="B41" s="85" t="s">
        <v>614</v>
      </c>
      <c r="C41" s="93">
        <v>4.4136018906123953</v>
      </c>
      <c r="D41" s="94">
        <v>5.1836523723133077</v>
      </c>
      <c r="E41" s="95">
        <v>6.1897338385474399</v>
      </c>
      <c r="G41" s="107" t="s">
        <v>583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585</v>
      </c>
      <c r="B42" s="85" t="s">
        <v>615</v>
      </c>
      <c r="C42" s="93">
        <v>3.4115994769119862</v>
      </c>
      <c r="D42" s="94">
        <v>2.9902381196408978</v>
      </c>
      <c r="E42" s="95">
        <v>3.0937390088282557</v>
      </c>
      <c r="G42" s="107" t="s">
        <v>583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581</v>
      </c>
      <c r="B43" s="85" t="s">
        <v>616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581</v>
      </c>
      <c r="B44" s="85" t="s">
        <v>617</v>
      </c>
      <c r="C44" s="93">
        <v>4.8306254668632809</v>
      </c>
      <c r="D44" s="94">
        <v>4.9384402884992351</v>
      </c>
      <c r="E44" s="95">
        <v>5.5494362942043685</v>
      </c>
      <c r="G44" s="107" t="s">
        <v>579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581</v>
      </c>
      <c r="B45" s="85" t="s">
        <v>618</v>
      </c>
      <c r="C45" s="93">
        <v>-1.9540231466170455</v>
      </c>
      <c r="D45" s="94">
        <v>-2.1626068363397866</v>
      </c>
      <c r="E45" s="95">
        <v>-2.4351268953680449</v>
      </c>
      <c r="G45" s="107" t="s">
        <v>579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585</v>
      </c>
      <c r="B46" s="85" t="s">
        <v>619</v>
      </c>
      <c r="C46" s="93">
        <v>2.4986852323448439</v>
      </c>
      <c r="D46" s="94">
        <v>3.7972658363557565</v>
      </c>
      <c r="E46" s="95">
        <v>3.649680120396992</v>
      </c>
      <c r="G46" s="107" t="s">
        <v>583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581</v>
      </c>
      <c r="B47" s="85" t="s">
        <v>620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621</v>
      </c>
      <c r="C48" s="93">
        <v>3.2016110581527757</v>
      </c>
      <c r="D48" s="94">
        <v>3.6386983370098269</v>
      </c>
      <c r="E48" s="95">
        <v>2.6484109069949024</v>
      </c>
      <c r="G48" s="107" t="s">
        <v>583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622</v>
      </c>
      <c r="C49" s="93">
        <v>2.5096449899315587</v>
      </c>
      <c r="D49" s="94">
        <v>3.8028194592395037</v>
      </c>
      <c r="E49" s="95">
        <v>2.5630103304818297</v>
      </c>
      <c r="G49" s="107" t="s">
        <v>583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623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624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585</v>
      </c>
      <c r="B52" s="85" t="s">
        <v>625</v>
      </c>
      <c r="C52" s="93">
        <v>3.1998461156594438</v>
      </c>
      <c r="D52" s="94">
        <v>4.316018962980106</v>
      </c>
      <c r="E52" s="95">
        <v>5.1698060844696858</v>
      </c>
      <c r="G52" s="107" t="s">
        <v>583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585</v>
      </c>
      <c r="B53" s="85" t="s">
        <v>626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581</v>
      </c>
      <c r="B54" s="85" t="s">
        <v>627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585</v>
      </c>
      <c r="B55" s="85" t="s">
        <v>628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629</v>
      </c>
      <c r="C56" s="93">
        <v>1.972770435214799</v>
      </c>
      <c r="D56" s="94">
        <v>2.6853264084946815</v>
      </c>
      <c r="E56" s="95">
        <v>2.7928430899179402</v>
      </c>
      <c r="G56" s="107" t="s">
        <v>583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581</v>
      </c>
      <c r="B57" s="85" t="s">
        <v>630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581</v>
      </c>
      <c r="B58" s="85" t="s">
        <v>631</v>
      </c>
      <c r="C58" s="93">
        <v>6.0178655257344227</v>
      </c>
      <c r="D58" s="94">
        <v>6.6428861766961944</v>
      </c>
      <c r="E58" s="95">
        <v>8.3305963840047514</v>
      </c>
      <c r="G58" s="107" t="s">
        <v>579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632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633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581</v>
      </c>
      <c r="B61" s="85" t="s">
        <v>634</v>
      </c>
      <c r="C61" s="93">
        <v>0.80490169914342324</v>
      </c>
      <c r="D61" s="94">
        <v>1.4271603442411074</v>
      </c>
      <c r="E61" s="95">
        <v>2.3419356903168431</v>
      </c>
      <c r="G61" s="107" t="s">
        <v>579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581</v>
      </c>
      <c r="B62" s="85" t="s">
        <v>635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636</v>
      </c>
      <c r="C63" s="93">
        <v>4.283743954922925</v>
      </c>
      <c r="D63" s="94">
        <v>4.5348375618438741</v>
      </c>
      <c r="E63" s="95">
        <v>4.1477466898679483</v>
      </c>
      <c r="G63" s="107" t="s">
        <v>583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637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581</v>
      </c>
      <c r="B65" s="85" t="s">
        <v>638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639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585</v>
      </c>
      <c r="B67" s="85" t="s">
        <v>640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581</v>
      </c>
      <c r="B68" s="85" t="s">
        <v>641</v>
      </c>
      <c r="C68" s="93">
        <v>4.3705772513408236</v>
      </c>
      <c r="D68" s="94">
        <v>4.9898667622307658</v>
      </c>
      <c r="E68" s="95">
        <v>5.729233966321412</v>
      </c>
      <c r="G68" s="107" t="s">
        <v>579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581</v>
      </c>
      <c r="B69" s="85" t="s">
        <v>642</v>
      </c>
      <c r="C69" s="93">
        <v>1.5927018196488341</v>
      </c>
      <c r="D69" s="94">
        <v>2.1053991541019057</v>
      </c>
      <c r="E69" s="95">
        <v>3.2889383993762955</v>
      </c>
      <c r="G69" s="107" t="s">
        <v>579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585</v>
      </c>
      <c r="B70" s="85" t="s">
        <v>643</v>
      </c>
      <c r="C70" s="93">
        <v>40.872083180158647</v>
      </c>
      <c r="D70" s="94">
        <v>25.198248131969379</v>
      </c>
      <c r="E70" s="95">
        <v>13.395686805616647</v>
      </c>
      <c r="G70" s="107" t="s">
        <v>579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585</v>
      </c>
      <c r="B71" s="85" t="s">
        <v>644</v>
      </c>
      <c r="C71" s="93">
        <v>-0.34574931867293879</v>
      </c>
      <c r="D71" s="94">
        <v>0.64565822904871784</v>
      </c>
      <c r="E71" s="95">
        <v>2.5156599586003026</v>
      </c>
      <c r="G71" s="107" t="s">
        <v>579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585</v>
      </c>
      <c r="B72" s="85" t="s">
        <v>645</v>
      </c>
      <c r="C72" s="93">
        <v>2.1352529558121391</v>
      </c>
      <c r="D72" s="94">
        <v>2.5786313755856494</v>
      </c>
      <c r="E72" s="95">
        <v>3.1291474397337593</v>
      </c>
      <c r="G72" s="107" t="s">
        <v>579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577</v>
      </c>
      <c r="B73" s="85" t="s">
        <v>646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647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648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577</v>
      </c>
      <c r="B76" s="85" t="s">
        <v>649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577</v>
      </c>
      <c r="B77" s="85" t="s">
        <v>650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651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592</v>
      </c>
      <c r="B79" s="85" t="s">
        <v>652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653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585</v>
      </c>
      <c r="B81" s="85" t="s">
        <v>654</v>
      </c>
      <c r="C81" s="93">
        <v>-0.70306474958997667</v>
      </c>
      <c r="D81" s="94">
        <v>0.12887839009743107</v>
      </c>
      <c r="E81" s="95">
        <v>0.51362317164571625</v>
      </c>
      <c r="G81" s="107" t="s">
        <v>579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577</v>
      </c>
      <c r="B82" s="85" t="s">
        <v>655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592</v>
      </c>
      <c r="B83" s="85" t="s">
        <v>656</v>
      </c>
      <c r="C83" s="93">
        <v>1.1049470799269878</v>
      </c>
      <c r="D83" s="94">
        <v>1.8757952650954479</v>
      </c>
      <c r="E83" s="95">
        <v>2.1806440475090172</v>
      </c>
      <c r="G83" s="107" t="s">
        <v>583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577</v>
      </c>
      <c r="B84" s="85" t="s">
        <v>657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581</v>
      </c>
      <c r="B85" s="85" t="s">
        <v>658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577</v>
      </c>
      <c r="B86" s="85" t="s">
        <v>659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592</v>
      </c>
      <c r="B87" s="85" t="s">
        <v>660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577</v>
      </c>
      <c r="B88" s="85" t="s">
        <v>661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577</v>
      </c>
      <c r="B89" s="85" t="s">
        <v>662</v>
      </c>
      <c r="C89" s="93">
        <v>1.7571611332634074</v>
      </c>
      <c r="D89" s="94">
        <v>3.3757795121775569</v>
      </c>
      <c r="E89" s="95">
        <v>5.3509947789500245</v>
      </c>
      <c r="G89" s="107" t="s">
        <v>579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663</v>
      </c>
      <c r="C90" s="93">
        <v>1.2465800540070626</v>
      </c>
      <c r="D90" s="94">
        <v>2.186383184955365</v>
      </c>
      <c r="E90" s="95">
        <v>2.3979634558628948</v>
      </c>
      <c r="G90" s="107" t="s">
        <v>583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592</v>
      </c>
      <c r="B91" s="85" t="s">
        <v>664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581</v>
      </c>
      <c r="B92" s="85" t="s">
        <v>665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581</v>
      </c>
      <c r="B93" s="85" t="s">
        <v>666</v>
      </c>
      <c r="C93" s="93">
        <v>2.2030305181955034</v>
      </c>
      <c r="D93" s="94">
        <v>1.043410797540445</v>
      </c>
      <c r="E93" s="95">
        <v>1.5173155129903693</v>
      </c>
      <c r="G93" s="107" t="s">
        <v>579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581</v>
      </c>
      <c r="B94" s="85" t="s">
        <v>667</v>
      </c>
      <c r="C94" s="93">
        <v>5.1304452243001952</v>
      </c>
      <c r="D94" s="94">
        <v>3.4484900722276279</v>
      </c>
      <c r="E94" s="95">
        <v>1.2335060569262035</v>
      </c>
      <c r="G94" s="107" t="s">
        <v>579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668</v>
      </c>
      <c r="C95" s="93">
        <v>2.5853990379055336</v>
      </c>
      <c r="D95" s="94">
        <v>3.2350334175799356</v>
      </c>
      <c r="E95" s="95">
        <v>3.2063173772679532</v>
      </c>
      <c r="G95" s="107" t="s">
        <v>583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669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581</v>
      </c>
      <c r="B97" s="85" t="s">
        <v>670</v>
      </c>
      <c r="C97" s="93">
        <v>0.34284241084634459</v>
      </c>
      <c r="D97" s="94">
        <v>1.7120658983774018</v>
      </c>
      <c r="E97" s="95">
        <v>2.5217225637742979</v>
      </c>
      <c r="G97" s="107" t="s">
        <v>579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581</v>
      </c>
      <c r="B98" s="85" t="s">
        <v>671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577</v>
      </c>
      <c r="B99" s="85" t="s">
        <v>672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581</v>
      </c>
      <c r="B100" s="85" t="s">
        <v>673</v>
      </c>
      <c r="C100" s="93">
        <v>1.8165870919236937</v>
      </c>
      <c r="D100" s="94">
        <v>2.9671130334121942</v>
      </c>
      <c r="E100" s="95">
        <v>4.1460050619633648</v>
      </c>
      <c r="G100" s="107" t="s">
        <v>579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674</v>
      </c>
      <c r="C101" s="93">
        <v>2.6124059576447589</v>
      </c>
      <c r="D101" s="94">
        <v>4.3931536419201889</v>
      </c>
      <c r="E101" s="95">
        <v>5.6722564665051767</v>
      </c>
      <c r="G101" s="107" t="s">
        <v>583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581</v>
      </c>
      <c r="B102" s="85" t="s">
        <v>675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581</v>
      </c>
      <c r="B103" s="85" t="s">
        <v>676</v>
      </c>
      <c r="C103" s="93">
        <v>-1.3801179259189</v>
      </c>
      <c r="D103" s="94">
        <v>1.2027047615812192</v>
      </c>
      <c r="E103" s="95">
        <v>2.4249070445692134</v>
      </c>
      <c r="G103" s="107" t="s">
        <v>583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585</v>
      </c>
      <c r="B104" s="85" t="s">
        <v>677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678</v>
      </c>
      <c r="C105" s="93">
        <v>-0.11659435485397163</v>
      </c>
      <c r="D105" s="94">
        <v>1.5069892590011902</v>
      </c>
      <c r="E105" s="95">
        <v>3.001683990106474</v>
      </c>
      <c r="G105" s="107" t="s">
        <v>583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577</v>
      </c>
      <c r="B106" s="85" t="s">
        <v>679</v>
      </c>
      <c r="C106" s="93">
        <v>0.5652165458427838</v>
      </c>
      <c r="D106" s="94">
        <v>3.0624452280082259</v>
      </c>
      <c r="E106" s="95">
        <v>4.33160969781623</v>
      </c>
      <c r="G106" s="107" t="s">
        <v>583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581</v>
      </c>
      <c r="B107" s="85" t="s">
        <v>680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581</v>
      </c>
      <c r="B108" s="85" t="s">
        <v>681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577</v>
      </c>
      <c r="B109" s="85" t="s">
        <v>682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581</v>
      </c>
      <c r="B110" s="85" t="s">
        <v>683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577</v>
      </c>
      <c r="B111" s="85" t="s">
        <v>684</v>
      </c>
      <c r="C111" s="93">
        <v>2.509308980392877</v>
      </c>
      <c r="D111" s="94">
        <v>4.3365366697670549</v>
      </c>
      <c r="E111" s="95">
        <v>4.4414058742941132</v>
      </c>
      <c r="G111" s="107" t="s">
        <v>579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685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577</v>
      </c>
      <c r="B113" s="85" t="s">
        <v>686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585</v>
      </c>
      <c r="B114" s="85" t="s">
        <v>687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581</v>
      </c>
      <c r="B115" s="85" t="s">
        <v>688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581</v>
      </c>
      <c r="B116" s="85" t="s">
        <v>689</v>
      </c>
      <c r="C116" s="93">
        <v>1.6711254984559387</v>
      </c>
      <c r="D116" s="94">
        <v>1.8286894595159531</v>
      </c>
      <c r="E116" s="95">
        <v>2.3705025942777347</v>
      </c>
      <c r="G116" s="107" t="s">
        <v>579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690</v>
      </c>
      <c r="C117" s="93">
        <v>-7.5001429328758196E-2</v>
      </c>
      <c r="D117" s="94">
        <v>1.3021650287798892</v>
      </c>
      <c r="E117" s="95">
        <v>2.0797979747829265</v>
      </c>
      <c r="G117" s="107" t="s">
        <v>583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691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592</v>
      </c>
      <c r="B119" s="85" t="s">
        <v>692</v>
      </c>
      <c r="C119" s="93">
        <v>1.2841572452507943</v>
      </c>
      <c r="D119" s="94">
        <v>3.5695383112497314</v>
      </c>
      <c r="E119" s="95">
        <v>3.4884405409466579</v>
      </c>
      <c r="G119" s="107" t="s">
        <v>583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577</v>
      </c>
      <c r="B120" s="85" t="s">
        <v>693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585</v>
      </c>
      <c r="B121" s="85" t="s">
        <v>694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577</v>
      </c>
      <c r="B122" s="85" t="s">
        <v>695</v>
      </c>
      <c r="C122" s="93">
        <v>0.50696592980361554</v>
      </c>
      <c r="D122" s="94">
        <v>1.127965129390196</v>
      </c>
      <c r="E122" s="95">
        <v>3.7955054005958777</v>
      </c>
      <c r="G122" s="107" t="s">
        <v>579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585</v>
      </c>
      <c r="B123" s="85" t="s">
        <v>696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585</v>
      </c>
      <c r="B124" s="85" t="s">
        <v>697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577</v>
      </c>
      <c r="B125" s="85" t="s">
        <v>698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699</v>
      </c>
      <c r="C126" s="93">
        <v>3.162865203018228</v>
      </c>
      <c r="D126" s="94">
        <v>3.8363783613865499</v>
      </c>
      <c r="E126" s="95">
        <v>3.5697088266716248</v>
      </c>
      <c r="G126" s="107" t="s">
        <v>583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700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592</v>
      </c>
      <c r="B128" s="85" t="s">
        <v>701</v>
      </c>
      <c r="C128" s="93">
        <v>0.67674745765720079</v>
      </c>
      <c r="D128" s="94">
        <v>0.80775193577011795</v>
      </c>
      <c r="E128" s="95">
        <v>2.0997114519337501</v>
      </c>
      <c r="G128" s="107" t="s">
        <v>583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702</v>
      </c>
      <c r="C129" s="93">
        <v>1.9886029006319417</v>
      </c>
      <c r="D129" s="94">
        <v>2.9733514596169686</v>
      </c>
      <c r="E129" s="95">
        <v>3.7501787507027151</v>
      </c>
      <c r="G129" s="107" t="s">
        <v>583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703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581</v>
      </c>
      <c r="B131" s="85" t="s">
        <v>704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592</v>
      </c>
      <c r="B132" s="85" t="s">
        <v>705</v>
      </c>
      <c r="C132" s="93">
        <v>2.4790435166051283</v>
      </c>
      <c r="D132" s="94">
        <v>2.0533451948943071</v>
      </c>
      <c r="E132" s="95">
        <v>2.158001329255721</v>
      </c>
      <c r="G132" s="107" t="s">
        <v>583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581</v>
      </c>
      <c r="B133" s="85" t="s">
        <v>706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707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581</v>
      </c>
      <c r="B135" s="85" t="s">
        <v>708</v>
      </c>
      <c r="C135" s="93">
        <v>1.6001817079933423</v>
      </c>
      <c r="D135" s="94">
        <v>2.5822705421283176</v>
      </c>
      <c r="E135" s="94">
        <v>2.323464181185142</v>
      </c>
      <c r="G135" s="107" t="s">
        <v>579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577</v>
      </c>
      <c r="B136" s="85" t="s">
        <v>709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710</v>
      </c>
      <c r="C137" s="93">
        <v>0.39781205843958389</v>
      </c>
      <c r="D137" s="94">
        <v>0.97590941056187042</v>
      </c>
      <c r="E137" s="94">
        <v>1.8214852479931931</v>
      </c>
      <c r="G137" s="107" t="s">
        <v>583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711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581</v>
      </c>
      <c r="B139" s="85" t="s">
        <v>712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713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577</v>
      </c>
      <c r="B141" s="85" t="s">
        <v>714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581</v>
      </c>
      <c r="B142" s="85" t="s">
        <v>715</v>
      </c>
      <c r="C142" s="93">
        <v>-2.6688383810210325</v>
      </c>
      <c r="D142" s="94">
        <v>-1.5401833642449736</v>
      </c>
      <c r="E142" s="94">
        <v>1.2842213840550842</v>
      </c>
      <c r="G142" s="107" t="s">
        <v>579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585</v>
      </c>
      <c r="B143" s="85" t="s">
        <v>716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717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718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577</v>
      </c>
      <c r="B146" s="85" t="s">
        <v>719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577</v>
      </c>
      <c r="B147" s="85" t="s">
        <v>720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581</v>
      </c>
      <c r="B148" s="85" t="s">
        <v>721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577</v>
      </c>
      <c r="B149" s="85" t="s">
        <v>722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581</v>
      </c>
      <c r="B150" s="85" t="s">
        <v>723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585</v>
      </c>
      <c r="B151" s="85" t="s">
        <v>724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581</v>
      </c>
      <c r="B152" s="85" t="s">
        <v>725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592</v>
      </c>
      <c r="B153" s="85" t="s">
        <v>726</v>
      </c>
      <c r="C153" s="93">
        <v>6.2162334826369348</v>
      </c>
      <c r="D153" s="94">
        <v>4.4468380199269797</v>
      </c>
      <c r="E153" s="94">
        <v>5.2521474880545149</v>
      </c>
      <c r="G153" s="107" t="s">
        <v>583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577</v>
      </c>
      <c r="B154" s="85" t="s">
        <v>727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581</v>
      </c>
      <c r="B155" s="85" t="s">
        <v>728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729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592</v>
      </c>
      <c r="B157" s="85" t="s">
        <v>730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731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585</v>
      </c>
      <c r="B159" s="85" t="s">
        <v>732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585</v>
      </c>
      <c r="B160" s="85" t="s">
        <v>733</v>
      </c>
      <c r="C160" s="93">
        <v>0.91343850289404838</v>
      </c>
      <c r="D160" s="94">
        <v>2.2569945604846264</v>
      </c>
      <c r="E160" s="94">
        <v>2.3762166744240032</v>
      </c>
      <c r="G160" s="107" t="s">
        <v>583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577</v>
      </c>
      <c r="B161" s="85" t="s">
        <v>734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577</v>
      </c>
      <c r="B162" s="85" t="s">
        <v>735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592</v>
      </c>
      <c r="B163" s="85" t="s">
        <v>736</v>
      </c>
      <c r="C163" s="93">
        <v>-1.1017371120758623</v>
      </c>
      <c r="D163" s="94">
        <v>-1.4008554823266794</v>
      </c>
      <c r="E163" s="94">
        <v>0.43888765074564517</v>
      </c>
      <c r="G163" s="107" t="s">
        <v>579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581</v>
      </c>
      <c r="B164" s="85" t="s">
        <v>737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581</v>
      </c>
      <c r="B165" s="85" t="s">
        <v>738</v>
      </c>
      <c r="C165" s="93">
        <v>3.5464749905308901</v>
      </c>
      <c r="D165" s="94">
        <v>2.7818952866475843</v>
      </c>
      <c r="E165" s="94">
        <v>2.7261309103552733</v>
      </c>
      <c r="G165" s="107" t="s">
        <v>579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487</v>
      </c>
      <c r="I2" s="39" t="s">
        <v>411</v>
      </c>
      <c r="J2" s="39" t="s">
        <v>481</v>
      </c>
      <c r="L2" s="46" t="s">
        <v>484</v>
      </c>
      <c r="M2" s="39" t="s">
        <v>485</v>
      </c>
      <c r="N2" s="39" t="s">
        <v>486</v>
      </c>
      <c r="O2" t="s">
        <v>498</v>
      </c>
      <c r="P2" t="s">
        <v>499</v>
      </c>
      <c r="Q2" t="s">
        <v>501</v>
      </c>
    </row>
    <row r="3" spans="1:21" x14ac:dyDescent="0.35">
      <c r="A3" t="s">
        <v>432</v>
      </c>
      <c r="B3" t="s">
        <v>472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7.2603999999999997</v>
      </c>
      <c r="E3" cm="1">
        <f t="array" ref="E3">_xll.FDSB(B3,"FG_PRICE_CHANGE(0,-1AY)")</f>
        <v>5.3911924000000004</v>
      </c>
      <c r="F3" cm="1">
        <f t="array" ref="F3">_xll.FDSB(B3,"FG_PRICE_CHANGE(0,-1AM)")</f>
        <v>0.76540710000000001</v>
      </c>
      <c r="G3" cm="1">
        <f t="array" ref="G3">_xll.FDSB(B3,"FG_PRICE_CHANGE(0,-3AM)")</f>
        <v>1.9633054999999999</v>
      </c>
      <c r="H3" cm="1">
        <f t="array" ref="H3">_xll.FDSB(B3,"FG_PRICE_CHANGE(0,-6AM)")</f>
        <v>-0.34794807</v>
      </c>
      <c r="I3" cm="1">
        <f t="array" ref="I3">_xll.FDS(B3,"STD(FG_PRICE_CHANGE(0,-1AY,AM))")</f>
        <v>1.4623788805621101</v>
      </c>
      <c r="J3" cm="1">
        <f t="array" ref="J3">_xll.FDS(B3,"STD(FG_PRICE_CHANGE(0,-3AY,M))")*SQRT(12)</f>
        <v>6.1817962899384948</v>
      </c>
      <c r="L3">
        <f t="shared" ref="L3:L23" si="0">(1-(_xlfn.PERCENTRANK.EXC($F$3:$F$23,F3)))*100</f>
        <v>36.4</v>
      </c>
      <c r="M3">
        <f t="shared" ref="M3:M23" si="1">(1-(_xlfn.PERCENTRANK.EXC($G$3:$G$23,G3)))*100</f>
        <v>59.099999999999994</v>
      </c>
      <c r="N3">
        <f t="shared" ref="N3:N23" si="2">(1-(_xlfn.PERCENTRANK.EXC($H$3:$H$23,H3)))*100</f>
        <v>68.199999999999989</v>
      </c>
      <c r="O3">
        <f>SUMPRODUCT($L$1:$N$1,L3:N3)</f>
        <v>58.2</v>
      </c>
      <c r="P3">
        <f t="shared" ref="P3:P23" si="3">100- (_xlfn.PERCENTRANK.EXC($J$3:$J$23,J3)*100)</f>
        <v>59.1</v>
      </c>
      <c r="Q3">
        <f>VLOOKUP(A3,CAD!$A$3:$J$23, 10, FALSE)</f>
        <v>63.6</v>
      </c>
      <c r="S3">
        <f>SUMPRODUCT($O$1:$Q$1,O3:Q3)</f>
        <v>59.55</v>
      </c>
      <c r="U3" cm="1">
        <f t="array" ref="U3">_xlfn.PERCENTRANK.EXC(_xlfn._xlws.FILTER(S$3:S$23, ISNUMBER(S$3:S$23)),S3)*100</f>
        <v>72.7</v>
      </c>
    </row>
    <row r="4" spans="1:21" x14ac:dyDescent="0.35">
      <c r="A4" t="s">
        <v>27</v>
      </c>
      <c r="B4" t="s">
        <v>479</v>
      </c>
      <c r="C4" t="str" cm="1">
        <f t="array" ref="C4">_xll.FDSB(B4,"FG_COMPANY_NAME")</f>
        <v>Chilean Peso per U.S. Dollar</v>
      </c>
      <c r="D4" cm="1">
        <f t="array" ref="D4">_xll.FDSB(B4,"FG_PRICE(0)")</f>
        <v>980.85004000000004</v>
      </c>
      <c r="E4" cm="1">
        <f t="array" ref="E4">_xll.FDSB(B4,"FG_PRICE_CHANGE(0,-1AY)")</f>
        <v>24.425982999999999</v>
      </c>
      <c r="F4" cm="1">
        <f t="array" ref="F4">_xll.FDSB(B4,"FG_PRICE_CHANGE(0,-1AM)")</f>
        <v>1.4306903</v>
      </c>
      <c r="G4" cm="1">
        <f t="array" ref="G4">_xll.FDSB(B4,"FG_PRICE_CHANGE(0,-3AM)")</f>
        <v>12.317287</v>
      </c>
      <c r="H4" cm="1">
        <f t="array" ref="H4">_xll.FDSB(B4,"FG_PRICE_CHANGE(0,-6AM)")</f>
        <v>9.7946050000000007</v>
      </c>
      <c r="I4" cm="1">
        <f t="array" ref="I4">_xll.FDS(B4,"STD(FG_PRICE_CHANGE(0,-1AY,AM))")</f>
        <v>3.2200431374503098</v>
      </c>
      <c r="J4" cm="1">
        <f t="array" ref="J4">_xll.FDS(B4,"STD(FG_PRICE_CHANGE(0,-3AY,M))")*SQRT(12)</f>
        <v>14.943647326744413</v>
      </c>
      <c r="L4">
        <f t="shared" si="0"/>
        <v>13.700000000000001</v>
      </c>
      <c r="M4">
        <f t="shared" si="1"/>
        <v>4.6000000000000041</v>
      </c>
      <c r="N4">
        <f t="shared" si="2"/>
        <v>9.0999999999999979</v>
      </c>
      <c r="O4">
        <f t="shared" ref="O4:O23" si="4">SUMPRODUCT($L$1:$N$1,L4:N4)</f>
        <v>8.2200000000000006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8.6399999999999988</v>
      </c>
      <c r="U4" cm="1">
        <f t="array" ref="U4">_xlfn.PERCENTRANK.EXC(_xlfn._xlws.FILTER(S$3:S$23, ISNUMBER(S$3:S$23)),S4)*100</f>
        <v>9</v>
      </c>
    </row>
    <row r="5" spans="1:21" x14ac:dyDescent="0.35">
      <c r="A5" t="s">
        <v>35</v>
      </c>
      <c r="B5" t="s">
        <v>468</v>
      </c>
      <c r="C5" t="str" cm="1">
        <f t="array" ref="C5">_xll.FDSB(B5,"FG_COMPANY_NAME")</f>
        <v>Indonesian Rupiah per U.S. Dollar</v>
      </c>
      <c r="D5" cm="1">
        <f t="array" ref="D5">_xll.FDSB(B5,"FG_PRICE(0)")</f>
        <v>15855.001</v>
      </c>
      <c r="E5" cm="1">
        <f t="array" ref="E5">_xll.FDSB(B5,"FG_PRICE_CHANGE(0,-1AY)")</f>
        <v>5.2439450000000001</v>
      </c>
      <c r="F5" cm="1">
        <f t="array" ref="F5">_xll.FDSB(B5,"FG_PRICE_CHANGE(0,-1AM)")</f>
        <v>0.89087486000000005</v>
      </c>
      <c r="G5" cm="1">
        <f t="array" ref="G5">_xll.FDSB(B5,"FG_PRICE_CHANGE(0,-3AM)")</f>
        <v>2.9746174999999999</v>
      </c>
      <c r="H5" cm="1">
        <f t="array" ref="H5">_xll.FDSB(B5,"FG_PRICE_CHANGE(0,-6AM)")</f>
        <v>2.5881647999999999</v>
      </c>
      <c r="I5" cm="1">
        <f t="array" ref="I5">_xll.FDS(B5,"STD(FG_PRICE_CHANGE(0,-1AY,AM))")</f>
        <v>1.9242209298772801</v>
      </c>
      <c r="J5" cm="1">
        <f t="array" ref="J5">_xll.FDS(B5,"STD(FG_PRICE_CHANGE(0,-3AY,M))")*SQRT(12)</f>
        <v>5.2951177527538817</v>
      </c>
      <c r="L5">
        <f t="shared" si="0"/>
        <v>27.3</v>
      </c>
      <c r="M5">
        <f t="shared" si="1"/>
        <v>41</v>
      </c>
      <c r="N5">
        <f t="shared" si="2"/>
        <v>13.700000000000001</v>
      </c>
      <c r="O5">
        <f t="shared" si="4"/>
        <v>27.340000000000003</v>
      </c>
      <c r="P5">
        <f t="shared" si="3"/>
        <v>72.8</v>
      </c>
      <c r="Q5">
        <f>VLOOKUP(A5,CAD!$A$3:$J$23, 10, FALSE)</f>
        <v>45.4</v>
      </c>
      <c r="S5">
        <f t="shared" si="5"/>
        <v>44.59</v>
      </c>
      <c r="U5" cm="1">
        <f t="array" ref="U5">_xlfn.PERCENTRANK.EXC(_xlfn._xlws.FILTER(S$3:S$23, ISNUMBER(S$3:S$23)),S5)*100</f>
        <v>31.8</v>
      </c>
    </row>
    <row r="6" spans="1:21" x14ac:dyDescent="0.35">
      <c r="A6" t="s">
        <v>30</v>
      </c>
      <c r="B6" t="s">
        <v>478</v>
      </c>
      <c r="C6" t="str" cm="1">
        <f t="array" ref="C6">_xll.FDSB(B6,"FG_COMPANY_NAME")</f>
        <v>Philippines Peso per U.S. Dollar</v>
      </c>
      <c r="D6" cm="1">
        <f t="array" ref="D6">_xll.FDSB(B6,"FG_PRICE(0)")</f>
        <v>56.215004</v>
      </c>
      <c r="E6" cm="1">
        <f t="array" ref="E6">_xll.FDSB(B6,"FG_PRICE_CHANGE(0,-1AY)")</f>
        <v>3.2367705999999998</v>
      </c>
      <c r="F6" cm="1">
        <f t="array" ref="F6">_xll.FDSB(B6,"FG_PRICE_CHANGE(0,-1AM)")</f>
        <v>1.1920929000000001E-5</v>
      </c>
      <c r="G6" cm="1">
        <f t="array" ref="G6">_xll.FDSB(B6,"FG_PRICE_CHANGE(0,-3AM)")</f>
        <v>1.5169382</v>
      </c>
      <c r="H6" cm="1">
        <f t="array" ref="H6">_xll.FDSB(B6,"FG_PRICE_CHANGE(0,-6AM)")</f>
        <v>-0.63807369999999997</v>
      </c>
      <c r="I6" cm="1">
        <f t="array" ref="I6">_xll.FDS(B6,"STD(FG_PRICE_CHANGE(0,-1AY,AM))")</f>
        <v>1.64999900226943</v>
      </c>
      <c r="J6" cm="1">
        <f t="array" ref="J6">_xll.FDS(B6,"STD(FG_PRICE_CHANGE(0,-3AY,M))")*SQRT(12)</f>
        <v>6.0417781918628028</v>
      </c>
      <c r="L6">
        <f t="shared" si="0"/>
        <v>68.199999999999989</v>
      </c>
      <c r="M6">
        <f t="shared" si="1"/>
        <v>63.7</v>
      </c>
      <c r="N6">
        <f t="shared" si="2"/>
        <v>72.8</v>
      </c>
      <c r="O6">
        <f t="shared" si="4"/>
        <v>68.240000000000009</v>
      </c>
      <c r="P6">
        <f t="shared" si="3"/>
        <v>68.2</v>
      </c>
      <c r="Q6">
        <f>VLOOKUP(A6,CAD!$A$3:$J$23, 10, FALSE)</f>
        <v>18.099999999999998</v>
      </c>
      <c r="S6">
        <f t="shared" si="5"/>
        <v>58.2</v>
      </c>
      <c r="U6" cm="1">
        <f t="array" ref="U6">_xlfn.PERCENTRANK.EXC(_xlfn._xlws.FILTER(S$3:S$23, ISNUMBER(S$3:S$23)),S6)*100</f>
        <v>54.500000000000007</v>
      </c>
    </row>
    <row r="7" spans="1:21" x14ac:dyDescent="0.35">
      <c r="A7" t="s">
        <v>23</v>
      </c>
      <c r="B7" t="s">
        <v>476</v>
      </c>
      <c r="C7" t="str" cm="1">
        <f t="array" ref="C7">_xll.FDSB(B7,"FG_COMPANY_NAME")</f>
        <v>Polish Zloty per U.S. Dollar</v>
      </c>
      <c r="D7" cm="1">
        <f t="array" ref="D7">_xll.FDSB(B7,"FG_PRICE(0)")</f>
        <v>3.98773</v>
      </c>
      <c r="E7" cm="1">
        <f t="array" ref="E7">_xll.FDSB(B7,"FG_PRICE_CHANGE(0,-1AY)")</f>
        <v>-7.8886630000000002</v>
      </c>
      <c r="F7" cm="1">
        <f t="array" ref="F7">_xll.FDSB(B7,"FG_PRICE_CHANGE(0,-1AM)")</f>
        <v>-4.2617319999999998E-3</v>
      </c>
      <c r="G7" cm="1">
        <f t="array" ref="G7">_xll.FDSB(B7,"FG_PRICE_CHANGE(0,-3AM)")</f>
        <v>1.4109015</v>
      </c>
      <c r="H7" cm="1">
        <f t="array" ref="H7">_xll.FDSB(B7,"FG_PRICE_CHANGE(0,-6AM)")</f>
        <v>-8.6441099999999995</v>
      </c>
      <c r="I7" cm="1">
        <f t="array" ref="I7">_xll.FDS(B7,"STD(FG_PRICE_CHANGE(0,-1AY,AM))")</f>
        <v>3.3839910462046401</v>
      </c>
      <c r="J7" cm="1">
        <f t="array" ref="J7">_xll.FDS(B7,"STD(FG_PRICE_CHANGE(0,-3AY,M))")*SQRT(12)</f>
        <v>12.002979535383789</v>
      </c>
      <c r="L7">
        <f t="shared" si="0"/>
        <v>72.8</v>
      </c>
      <c r="M7">
        <f t="shared" si="1"/>
        <v>68.199999999999989</v>
      </c>
      <c r="N7">
        <f t="shared" si="2"/>
        <v>95.5</v>
      </c>
      <c r="O7">
        <f t="shared" si="4"/>
        <v>80.039999999999992</v>
      </c>
      <c r="P7">
        <f t="shared" si="3"/>
        <v>22.799999999999997</v>
      </c>
      <c r="Q7">
        <f>VLOOKUP(A7,CAD!$A$3:$J$23, 10, FALSE)</f>
        <v>59</v>
      </c>
      <c r="S7">
        <f t="shared" si="5"/>
        <v>58.66</v>
      </c>
      <c r="U7" cm="1">
        <f t="array" ref="U7">_xlfn.PERCENTRANK.EXC(_xlfn._xlws.FILTER(S$3:S$23, ISNUMBER(S$3:S$23)),S7)*100</f>
        <v>63.6</v>
      </c>
    </row>
    <row r="8" spans="1:21" x14ac:dyDescent="0.35">
      <c r="A8" t="s">
        <v>29</v>
      </c>
      <c r="B8" t="s">
        <v>480</v>
      </c>
      <c r="C8" t="str" cm="1">
        <f t="array" ref="C8">_xll.FDSB(B8,"FG_COMPANY_NAME")</f>
        <v>Peruvian New Sol per U.S. Dollar</v>
      </c>
      <c r="D8" cm="1">
        <f t="array" ref="D8">_xll.FDSB(B8,"FG_PRICE(0)")</f>
        <v>3.7204830000000002</v>
      </c>
      <c r="E8" cm="1">
        <f t="array" ref="E8">_xll.FDSB(B8,"FG_PRICE_CHANGE(0,-1AY)")</f>
        <v>-0.89151860000000005</v>
      </c>
      <c r="F8" cm="1">
        <f t="array" ref="F8">_xll.FDSB(B8,"FG_PRICE_CHANGE(0,-1AM)")</f>
        <v>-1.4154315</v>
      </c>
      <c r="G8" cm="1">
        <f t="array" ref="G8">_xll.FDSB(B8,"FG_PRICE_CHANGE(0,-3AM)")</f>
        <v>0.48298836000000001</v>
      </c>
      <c r="H8" cm="1">
        <f t="array" ref="H8">_xll.FDSB(B8,"FG_PRICE_CHANGE(0,-6AM)")</f>
        <v>-1.882118</v>
      </c>
      <c r="I8" cm="1">
        <f t="array" ref="I8">_xll.FDS(B8,"STD(FG_PRICE_CHANGE(0,-1AY,AM))")</f>
        <v>1.9418812156434599</v>
      </c>
      <c r="J8" cm="1">
        <f t="array" ref="J8">_xll.FDS(B8,"STD(FG_PRICE_CHANGE(0,-3AY,M))")*SQRT(12)</f>
        <v>8.2841714164636286</v>
      </c>
      <c r="L8">
        <f t="shared" si="0"/>
        <v>91</v>
      </c>
      <c r="M8">
        <f t="shared" si="1"/>
        <v>72.8</v>
      </c>
      <c r="N8">
        <f t="shared" si="2"/>
        <v>81.899999999999991</v>
      </c>
      <c r="O8">
        <f t="shared" si="4"/>
        <v>80.08</v>
      </c>
      <c r="P8">
        <f t="shared" si="3"/>
        <v>36.4</v>
      </c>
      <c r="Q8">
        <f>VLOOKUP(A8,CAD!$A$3:$J$23, 10, FALSE)</f>
        <v>36.299999999999997</v>
      </c>
      <c r="S8">
        <f t="shared" si="5"/>
        <v>58.22</v>
      </c>
      <c r="U8" cm="1">
        <f t="array" ref="U8">_xlfn.PERCENTRANK.EXC(_xlfn._xlws.FILTER(S$3:S$23, ISNUMBER(S$3:S$23)),S8)*100</f>
        <v>59</v>
      </c>
    </row>
    <row r="9" spans="1:21" x14ac:dyDescent="0.35">
      <c r="A9" t="s">
        <v>33</v>
      </c>
      <c r="B9" t="s">
        <v>473</v>
      </c>
      <c r="C9" t="str" cm="1">
        <f t="array" ref="C9">_xll.FDSB(B9,"FG_COMPANY_NAME")</f>
        <v>Malaysian Ringgit per U.S. Dollar</v>
      </c>
      <c r="D9" cm="1">
        <f t="array" ref="D9">_xll.FDSB(B9,"FG_PRICE(0)")</f>
        <v>4.7329903</v>
      </c>
      <c r="E9" cm="1">
        <f t="array" ref="E9">_xll.FDSB(B9,"FG_PRICE_CHANGE(0,-1AY)")</f>
        <v>7.1175813999999997</v>
      </c>
      <c r="F9" cm="1">
        <f t="array" ref="F9">_xll.FDSB(B9,"FG_PRICE_CHANGE(0,-1AM)")</f>
        <v>-0.26361346000000002</v>
      </c>
      <c r="G9" cm="1">
        <f t="array" ref="G9">_xll.FDSB(B9,"FG_PRICE_CHANGE(0,-3AM)")</f>
        <v>3.0030608000000001</v>
      </c>
      <c r="H9" cm="1">
        <f t="array" ref="H9">_xll.FDSB(B9,"FG_PRICE_CHANGE(0,-6AM)")</f>
        <v>0.80379250000000002</v>
      </c>
      <c r="I9" cm="1">
        <f t="array" ref="I9">_xll.FDS(B9,"STD(FG_PRICE_CHANGE(0,-1AY,AM))")</f>
        <v>1.953513620953</v>
      </c>
      <c r="J9" cm="1">
        <f t="array" ref="J9">_xll.FDS(B9,"STD(FG_PRICE_CHANGE(0,-3AY,M))")*SQRT(12)</f>
        <v>7.5938666206352572</v>
      </c>
      <c r="L9">
        <f t="shared" si="0"/>
        <v>81.899999999999991</v>
      </c>
      <c r="M9">
        <f t="shared" si="1"/>
        <v>36.4</v>
      </c>
      <c r="N9">
        <f t="shared" si="2"/>
        <v>22.799999999999997</v>
      </c>
      <c r="O9">
        <f t="shared" si="4"/>
        <v>40.059999999999995</v>
      </c>
      <c r="P9">
        <f t="shared" si="3"/>
        <v>50</v>
      </c>
      <c r="Q9">
        <f>VLOOKUP(A9,CAD!$A$3:$J$23, 10, FALSE)</f>
        <v>72.7</v>
      </c>
      <c r="S9">
        <f t="shared" si="5"/>
        <v>49.57</v>
      </c>
      <c r="U9" cm="1">
        <f t="array" ref="U9">_xlfn.PERCENTRANK.EXC(_xlfn._xlws.FILTER(S$3:S$23, ISNUMBER(S$3:S$23)),S9)*100</f>
        <v>40.9</v>
      </c>
    </row>
    <row r="10" spans="1:21" x14ac:dyDescent="0.35">
      <c r="A10" t="s">
        <v>24</v>
      </c>
      <c r="B10" t="s">
        <v>474</v>
      </c>
      <c r="C10" t="str" cm="1">
        <f t="array" ref="C10">_xll.FDSB(B10,"FG_COMPANY_NAME")</f>
        <v>Taiwan Dollar per U.S. Dollar</v>
      </c>
      <c r="D10" cm="1">
        <f t="array" ref="D10">_xll.FDSB(B10,"FG_PRICE(0)")</f>
        <v>32.003525000000003</v>
      </c>
      <c r="E10" cm="1">
        <f t="array" ref="E10">_xll.FDSB(B10,"FG_PRICE_CHANGE(0,-1AY)")</f>
        <v>5.1485060000000002</v>
      </c>
      <c r="F10" cm="1">
        <f t="array" ref="F10">_xll.FDSB(B10,"FG_PRICE_CHANGE(0,-1AM)")</f>
        <v>1.2465358</v>
      </c>
      <c r="G10" cm="1">
        <f t="array" ref="G10">_xll.FDSB(B10,"FG_PRICE_CHANGE(0,-3AM)")</f>
        <v>4.2782783999999996</v>
      </c>
      <c r="H10" cm="1">
        <f t="array" ref="H10">_xll.FDSB(B10,"FG_PRICE_CHANGE(0,-6AM)")</f>
        <v>-0.85802080000000003</v>
      </c>
      <c r="I10" cm="1">
        <f t="array" ref="I10">_xll.FDS(B10,"STD(FG_PRICE_CHANGE(0,-1AY,AM))")</f>
        <v>1.5600770974478</v>
      </c>
      <c r="J10" cm="1">
        <f t="array" ref="J10">_xll.FDS(B10,"STD(FG_PRICE_CHANGE(0,-3AY,M))")*SQRT(12)</f>
        <v>6.0550848718532073</v>
      </c>
      <c r="L10">
        <f t="shared" si="0"/>
        <v>18.200000000000006</v>
      </c>
      <c r="M10">
        <f t="shared" si="1"/>
        <v>22.799999999999997</v>
      </c>
      <c r="N10">
        <f t="shared" si="2"/>
        <v>77.3</v>
      </c>
      <c r="O10">
        <f t="shared" si="4"/>
        <v>43.680000000000007</v>
      </c>
      <c r="P10">
        <f t="shared" si="3"/>
        <v>63.7</v>
      </c>
      <c r="Q10">
        <f>VLOOKUP(A10,CAD!$A$3:$J$23, 10, FALSE)</f>
        <v>90.9</v>
      </c>
      <c r="S10">
        <f t="shared" si="5"/>
        <v>59.13000000000001</v>
      </c>
      <c r="U10" cm="1">
        <f t="array" ref="U10">_xlfn.PERCENTRANK.EXC(_xlfn._xlws.FILTER(S$3:S$23, ISNUMBER(S$3:S$23)),S10)*100</f>
        <v>68.100000000000009</v>
      </c>
    </row>
    <row r="11" spans="1:21" x14ac:dyDescent="0.35">
      <c r="A11" t="s">
        <v>7</v>
      </c>
      <c r="B11" t="s">
        <v>477</v>
      </c>
      <c r="C11" t="str" cm="1">
        <f t="array" ref="C11">_xll.FDSB(B11,"FG_COMPANY_NAME")</f>
        <v>Mexican Peso per U.S. Dollar</v>
      </c>
      <c r="D11" cm="1">
        <f t="array" ref="D11">_xll.FDSB(B11,"FG_PRICE(0)")</f>
        <v>16.621729999999999</v>
      </c>
      <c r="E11" cm="1">
        <f t="array" ref="E11">_xll.FDSB(B11,"FG_PRICE_CHANGE(0,-1AY)")</f>
        <v>-8.2508745000000001</v>
      </c>
      <c r="F11" cm="1">
        <f t="array" ref="F11">_xll.FDSB(B11,"FG_PRICE_CHANGE(0,-1AM)")</f>
        <v>-2.6060940000000001</v>
      </c>
      <c r="G11" cm="1">
        <f t="array" ref="G11">_xll.FDSB(B11,"FG_PRICE_CHANGE(0,-3AM)")</f>
        <v>-1.8469333999999999</v>
      </c>
      <c r="H11" cm="1">
        <f t="array" ref="H11">_xll.FDSB(B11,"FG_PRICE_CHANGE(0,-6AM)")</f>
        <v>-4.3546256999999997</v>
      </c>
      <c r="I11" cm="1">
        <f t="array" ref="I11">_xll.FDS(B11,"STD(FG_PRICE_CHANGE(0,-1AY,AM))")</f>
        <v>2.5855426302579998</v>
      </c>
      <c r="J11" cm="1">
        <f t="array" ref="J11">_xll.FDS(B11,"STD(FG_PRICE_CHANGE(0,-3AY,M))")*SQRT(12)</f>
        <v>7.8480850724111475</v>
      </c>
      <c r="L11">
        <f t="shared" si="0"/>
        <v>95.5</v>
      </c>
      <c r="M11">
        <f t="shared" si="1"/>
        <v>95.5</v>
      </c>
      <c r="N11">
        <f t="shared" si="2"/>
        <v>91</v>
      </c>
      <c r="O11">
        <f t="shared" si="4"/>
        <v>93.7</v>
      </c>
      <c r="P11">
        <f t="shared" si="3"/>
        <v>41</v>
      </c>
      <c r="Q11">
        <f>VLOOKUP(A11,CAD!$A$3:$J$23, 10, FALSE)</f>
        <v>40.9</v>
      </c>
      <c r="S11">
        <f t="shared" si="5"/>
        <v>67.33</v>
      </c>
      <c r="U11" cm="1">
        <f t="array" ref="U11">_xlfn.PERCENTRANK.EXC(_xlfn._xlws.FILTER(S$3:S$23, ISNUMBER(S$3:S$23)),S11)*100</f>
        <v>81.8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1346.2501</v>
      </c>
      <c r="E12" cm="1">
        <f t="array" ref="E12">_xll.FDSB(B12,"FG_PRICE_CHANGE(0,-1AY)")</f>
        <v>3.3470273000000001</v>
      </c>
      <c r="F12" cm="1">
        <f t="array" ref="F12">_xll.FDSB(B12,"FG_PRICE_CHANGE(0,-1AM)")</f>
        <v>1.1001945</v>
      </c>
      <c r="G12" cm="1">
        <f t="array" ref="G12">_xll.FDSB(B12,"FG_PRICE_CHANGE(0,-3AM)")</f>
        <v>4.5306443999999999</v>
      </c>
      <c r="H12" cm="1">
        <f t="array" ref="H12">_xll.FDSB(B12,"FG_PRICE_CHANGE(0,-6AM)")</f>
        <v>-0.23342967000000001</v>
      </c>
      <c r="I12" cm="1">
        <f t="array" ref="I12">_xll.FDS(B12,"STD(FG_PRICE_CHANGE(0,-1AY,AM))")</f>
        <v>2.5207941606884101</v>
      </c>
      <c r="J12" cm="1">
        <f t="array" ref="J12">_xll.FDS(B12,"STD(FG_PRICE_CHANGE(0,-3AY,M))")*SQRT(12)</f>
        <v>10.289498602458545</v>
      </c>
      <c r="L12">
        <f t="shared" si="0"/>
        <v>22.799999999999997</v>
      </c>
      <c r="M12">
        <f t="shared" si="1"/>
        <v>18.200000000000006</v>
      </c>
      <c r="N12">
        <f t="shared" si="2"/>
        <v>59.099999999999994</v>
      </c>
      <c r="O12">
        <f t="shared" si="4"/>
        <v>35.480000000000004</v>
      </c>
      <c r="P12">
        <f t="shared" si="3"/>
        <v>31.899999999999991</v>
      </c>
      <c r="Q12">
        <f>VLOOKUP(A12,CAD!$A$3:$J$23, 10, FALSE)</f>
        <v>77.2</v>
      </c>
      <c r="S12">
        <f t="shared" si="5"/>
        <v>42.75</v>
      </c>
      <c r="U12" cm="1">
        <f t="array" ref="U12">_xlfn.PERCENTRANK.EXC(_xlfn._xlws.FILTER(S$3:S$23, ISNUMBER(S$3:S$23)),S12)*100</f>
        <v>27.200000000000003</v>
      </c>
    </row>
    <row r="13" spans="1:21" x14ac:dyDescent="0.35">
      <c r="A13" t="s">
        <v>12</v>
      </c>
      <c r="B13" t="s">
        <v>469</v>
      </c>
      <c r="C13" t="str" cm="1">
        <f t="array" ref="C13">_xll.FDSB(B13,"FG_COMPANY_NAME")</f>
        <v>Brazilian Real per U.S. Dollar</v>
      </c>
      <c r="D13" cm="1">
        <f t="array" ref="D13">_xll.FDSB(B13,"FG_PRICE(0)")</f>
        <v>5.0055810000000003</v>
      </c>
      <c r="E13" cm="1">
        <f t="array" ref="E13">_xll.FDSB(B13,"FG_PRICE_CHANGE(0,-1AY)")</f>
        <v>-2.7542114</v>
      </c>
      <c r="F13" cm="1">
        <f t="array" ref="F13">_xll.FDSB(B13,"FG_PRICE_CHANGE(0,-1AM)")</f>
        <v>0.74328183999999997</v>
      </c>
      <c r="G13" cm="1">
        <f t="array" ref="G13">_xll.FDSB(B13,"FG_PRICE_CHANGE(0,-3AM)")</f>
        <v>3.0463695999999998</v>
      </c>
      <c r="H13" cm="1">
        <f t="array" ref="H13">_xll.FDSB(B13,"FG_PRICE_CHANGE(0,-6AM)")</f>
        <v>7.6174735999999998E-3</v>
      </c>
      <c r="I13" cm="1">
        <f t="array" ref="I13">_xll.FDS(B13,"STD(FG_PRICE_CHANGE(0,-1AY,AM))")</f>
        <v>2.05266550326452</v>
      </c>
      <c r="J13" cm="1">
        <f t="array" ref="J13">_xll.FDS(B13,"STD(FG_PRICE_CHANGE(0,-3AY,M))")*SQRT(12)</f>
        <v>12.518488908970495</v>
      </c>
      <c r="L13">
        <f t="shared" si="0"/>
        <v>41</v>
      </c>
      <c r="M13">
        <f t="shared" si="1"/>
        <v>31.899999999999995</v>
      </c>
      <c r="N13">
        <f t="shared" si="2"/>
        <v>45.499999999999993</v>
      </c>
      <c r="O13">
        <f t="shared" si="4"/>
        <v>39.159999999999997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30.48</v>
      </c>
      <c r="U13" cm="1">
        <f t="array" ref="U13">_xlfn.PERCENTRANK.EXC(_xlfn._xlws.FILTER(S$3:S$23, ISNUMBER(S$3:S$23)),S13)*100</f>
        <v>18.099999999999998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18.936235</v>
      </c>
      <c r="E14" cm="1">
        <f t="array" ref="E14">_xll.FDSB(B14,"FG_PRICE_CHANGE(0,-1AY)")</f>
        <v>4.7140956000000003</v>
      </c>
      <c r="F14" cm="1">
        <f t="array" ref="F14">_xll.FDSB(B14,"FG_PRICE_CHANGE(0,-1AM)")</f>
        <v>-1.290232</v>
      </c>
      <c r="G14" cm="1">
        <f t="array" ref="G14">_xll.FDSB(B14,"FG_PRICE_CHANGE(0,-3AM)")</f>
        <v>3.547418</v>
      </c>
      <c r="H14" cm="1">
        <f t="array" ref="H14">_xll.FDSB(B14,"FG_PRICE_CHANGE(0,-6AM)")</f>
        <v>0.51400659999999998</v>
      </c>
      <c r="I14" cm="1">
        <f t="array" ref="I14">_xll.FDS(B14,"STD(FG_PRICE_CHANGE(0,-1AY,AM))")</f>
        <v>3.6468003861813401</v>
      </c>
      <c r="J14" cm="1">
        <f t="array" ref="J14">_xll.FDS(B14,"STD(FG_PRICE_CHANGE(0,-3AY,M))")*SQRT(12)</f>
        <v>13.881776836812694</v>
      </c>
      <c r="L14">
        <f t="shared" si="0"/>
        <v>86.4</v>
      </c>
      <c r="M14">
        <f t="shared" si="1"/>
        <v>27.3</v>
      </c>
      <c r="N14">
        <f t="shared" si="2"/>
        <v>27.3</v>
      </c>
      <c r="O14">
        <f t="shared" si="4"/>
        <v>39.120000000000005</v>
      </c>
      <c r="P14">
        <f t="shared" si="3"/>
        <v>13.700000000000003</v>
      </c>
      <c r="Q14">
        <f>VLOOKUP(A14,CAD!$A$3:$J$23, 10, FALSE)</f>
        <v>22.7</v>
      </c>
      <c r="S14">
        <f t="shared" si="5"/>
        <v>28.21</v>
      </c>
      <c r="U14" cm="1">
        <f t="array" ref="U14">_xlfn.PERCENTRANK.EXC(_xlfn._xlws.FILTER(S$3:S$23, ISNUMBER(S$3:S$23)),S14)*100</f>
        <v>13.600000000000001</v>
      </c>
    </row>
    <row r="15" spans="1:21" x14ac:dyDescent="0.35">
      <c r="A15" t="s">
        <v>28</v>
      </c>
      <c r="B15" t="s">
        <v>467</v>
      </c>
      <c r="C15" t="str" cm="1">
        <f t="array" ref="C15">_xll.FDSB(B15,"FG_COMPANY_NAME")</f>
        <v>Euro per U.S. Dollar</v>
      </c>
      <c r="D15" cm="1">
        <f t="array" ref="D15">_xll.FDSB(B15,"FG_PRICE(0)")</f>
        <v>0.92590534999999996</v>
      </c>
      <c r="E15" cm="1">
        <f t="array" ref="E15">_xll.FDSB(B15,"FG_PRICE_CHANGE(0,-1AY)")</f>
        <v>0.28481483000000002</v>
      </c>
      <c r="F15" cm="1">
        <f t="array" ref="F15">_xll.FDSB(B15,"FG_PRICE_CHANGE(0,-1AM)")</f>
        <v>0.19685030000000001</v>
      </c>
      <c r="G15" cm="1">
        <f t="array" ref="G15">_xll.FDSB(B15,"FG_PRICE_CHANGE(0,-3AM)")</f>
        <v>2.2801279999999999</v>
      </c>
      <c r="H15" cm="1">
        <f t="array" ref="H15">_xll.FDSB(B15,"FG_PRICE_CHANGE(0,-6AM)")</f>
        <v>-1.9697726</v>
      </c>
      <c r="I15" cm="1">
        <f t="array" ref="I15">_xll.FDS(B15,"STD(FG_PRICE_CHANGE(0,-1AY,AM))")</f>
        <v>2.0296638516616201</v>
      </c>
      <c r="J15" cm="1">
        <f t="array" ref="J15">_xll.FDS(B15,"STD(FG_PRICE_CHANGE(0,-3AY,M))")*SQRT(12)</f>
        <v>7.7839899965655945</v>
      </c>
      <c r="L15">
        <f t="shared" si="0"/>
        <v>54.6</v>
      </c>
      <c r="M15">
        <f t="shared" si="1"/>
        <v>45.499999999999993</v>
      </c>
      <c r="N15">
        <f t="shared" si="2"/>
        <v>86.4</v>
      </c>
      <c r="O15">
        <f t="shared" si="4"/>
        <v>63.680000000000007</v>
      </c>
      <c r="P15">
        <f t="shared" si="3"/>
        <v>45.499999999999993</v>
      </c>
      <c r="Q15">
        <f>VLOOKUP(A15,CAD!$A$3:$J$23, 10, FALSE)</f>
        <v>4.5</v>
      </c>
      <c r="S15">
        <f t="shared" si="5"/>
        <v>46.39</v>
      </c>
      <c r="U15" cm="1">
        <f t="array" ref="U15">_xlfn.PERCENTRANK.EXC(_xlfn._xlws.FILTER(S$3:S$23, ISNUMBER(S$3:S$23)),S15)*100</f>
        <v>36.299999999999997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83.402500000000003</v>
      </c>
      <c r="E16" cm="1">
        <f t="array" ref="E16">_xll.FDSB(B16,"FG_PRICE_CHANGE(0,-1AY)")</f>
        <v>1.2873053999999999</v>
      </c>
      <c r="F16" cm="1">
        <f t="array" ref="F16">_xll.FDSB(B16,"FG_PRICE_CHANGE(0,-1AM)")</f>
        <v>0.58642625999999998</v>
      </c>
      <c r="G16" cm="1">
        <f t="array" ref="G16">_xll.FDSB(B16,"FG_PRICE_CHANGE(0,-3AM)")</f>
        <v>0.22681952</v>
      </c>
      <c r="H16" cm="1">
        <f t="array" ref="H16">_xll.FDSB(B16,"FG_PRICE_CHANGE(0,-6AM)")</f>
        <v>0.43501854000000001</v>
      </c>
      <c r="I16" cm="1">
        <f t="array" ref="I16">_xll.FDS(B16,"STD(FG_PRICE_CHANGE(0,-1AY,AM))")</f>
        <v>0.49469607355114498</v>
      </c>
      <c r="J16" cm="1">
        <f t="array" ref="J16">_xll.FDS(B16,"STD(FG_PRICE_CHANGE(0,-3AY,M))")*SQRT(12)</f>
        <v>3.7557864676386354</v>
      </c>
      <c r="L16">
        <f t="shared" si="0"/>
        <v>50</v>
      </c>
      <c r="M16">
        <f t="shared" si="1"/>
        <v>77.3</v>
      </c>
      <c r="N16">
        <f t="shared" si="2"/>
        <v>31.899999999999995</v>
      </c>
      <c r="O16">
        <f t="shared" si="4"/>
        <v>53.68</v>
      </c>
      <c r="P16">
        <f t="shared" si="3"/>
        <v>81.900000000000006</v>
      </c>
      <c r="Q16">
        <f>VLOOKUP(A16,CAD!$A$3:$J$23, 10, FALSE)</f>
        <v>31.8</v>
      </c>
      <c r="S16">
        <f t="shared" si="5"/>
        <v>57.769999999999996</v>
      </c>
      <c r="U16" cm="1">
        <f t="array" ref="U16">_xlfn.PERCENTRANK.EXC(_xlfn._xlws.FILTER(S$3:S$23, ISNUMBER(S$3:S$23)),S16)*100</f>
        <v>50</v>
      </c>
    </row>
    <row r="17" spans="1:21" x14ac:dyDescent="0.35">
      <c r="A17" t="s">
        <v>26</v>
      </c>
      <c r="B17" t="s">
        <v>472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7.2603999999999997</v>
      </c>
      <c r="E17" cm="1">
        <f t="array" ref="E17">_xll.FDSB(B17,"FG_PRICE_CHANGE(0,-1AY)")</f>
        <v>5.3911924000000004</v>
      </c>
      <c r="F17" cm="1">
        <f t="array" ref="F17">_xll.FDSB(B17,"FG_PRICE_CHANGE(0,-1AM)")</f>
        <v>0.76540710000000001</v>
      </c>
      <c r="G17" cm="1">
        <f t="array" ref="G17">_xll.FDSB(B17,"FG_PRICE_CHANGE(0,-3AM)")</f>
        <v>1.9633054999999999</v>
      </c>
      <c r="H17" cm="1">
        <f t="array" ref="H17">_xll.FDSB(B17,"FG_PRICE_CHANGE(0,-6AM)")</f>
        <v>-0.34794807</v>
      </c>
      <c r="I17" cm="1">
        <f t="array" ref="I17">_xll.FDS(B17,"STD(FG_PRICE_CHANGE(0,-1AY,AM))")</f>
        <v>1.4623788805621101</v>
      </c>
      <c r="J17" cm="1">
        <f t="array" ref="J17">_xll.FDS(B17,"STD(FG_PRICE_CHANGE(0,-3AY,M))")*SQRT(12)</f>
        <v>6.1817962899384948</v>
      </c>
      <c r="L17">
        <f t="shared" si="0"/>
        <v>36.4</v>
      </c>
      <c r="M17">
        <f t="shared" si="1"/>
        <v>59.099999999999994</v>
      </c>
      <c r="N17">
        <f t="shared" si="2"/>
        <v>68.199999999999989</v>
      </c>
      <c r="O17">
        <f t="shared" si="4"/>
        <v>58.2</v>
      </c>
      <c r="P17">
        <f t="shared" si="3"/>
        <v>59.1</v>
      </c>
      <c r="Q17">
        <f>VLOOKUP(A17,CAD!$A$3:$J$23, 10, FALSE)</f>
        <v>63.6</v>
      </c>
      <c r="S17">
        <f t="shared" si="5"/>
        <v>59.55</v>
      </c>
      <c r="U17" cm="1">
        <f t="array" ref="U17">_xlfn.PERCENTRANK.EXC(_xlfn._xlws.FILTER(S$3:S$23, ISNUMBER(S$3:S$23)),S17)*100</f>
        <v>72.7</v>
      </c>
    </row>
    <row r="18" spans="1:21" x14ac:dyDescent="0.35">
      <c r="A18" t="s">
        <v>31</v>
      </c>
      <c r="B18" t="s">
        <v>566</v>
      </c>
      <c r="C18" t="str" cm="1">
        <f t="array" ref="C18">_xll.FDSB(B18,"FG_COMPANY_NAME")</f>
        <v>Qatari Rial per U.S. Dollar</v>
      </c>
      <c r="D18" cm="1">
        <f t="array" ref="D18">_xll.FDSB(B18,"FG_PRICE(0)")</f>
        <v>3.6410054999999999</v>
      </c>
      <c r="E18" cm="1">
        <f t="array" ref="E18">_xll.FDSB(B18,"FG_PRICE_CHANGE(0,-1AY)")</f>
        <v>2.7620792000000002E-2</v>
      </c>
      <c r="F18" cm="1">
        <f t="array" ref="F18">_xll.FDSB(B18,"FG_PRICE_CHANGE(0,-1AM)")</f>
        <v>1.5497208E-4</v>
      </c>
      <c r="G18" cm="1">
        <f t="array" ref="G18">_xll.FDSB(B18,"FG_PRICE_CHANGE(0,-3AM)")</f>
        <v>1.5497208E-4</v>
      </c>
      <c r="H18" cm="1">
        <f t="array" ref="H18">_xll.FDSB(B18,"FG_PRICE_CHANGE(0,-6AM)")</f>
        <v>2.7620792000000002E-2</v>
      </c>
      <c r="I18" cm="1">
        <f t="array" ref="I18">_xll.FDS(B18,"STD(FG_PRICE_CHANGE(0,-1AY,AM))")</f>
        <v>1.5893911984259799E-2</v>
      </c>
      <c r="J18" cm="1">
        <f t="array" ref="J18">_xll.FDS(B18,"STD(FG_PRICE_CHANGE(0,-3AY,M))")*SQRT(12)</f>
        <v>3.8891258346981067E-2</v>
      </c>
      <c r="L18">
        <f t="shared" si="0"/>
        <v>63.7</v>
      </c>
      <c r="M18">
        <f t="shared" si="1"/>
        <v>86.4</v>
      </c>
      <c r="N18">
        <f t="shared" si="2"/>
        <v>41</v>
      </c>
      <c r="O18">
        <f t="shared" si="4"/>
        <v>63.7</v>
      </c>
      <c r="P18">
        <f t="shared" si="3"/>
        <v>91</v>
      </c>
      <c r="Q18">
        <f>VLOOKUP(A18,CAD!$A$3:$J$23, 10, FALSE)</f>
        <v>50</v>
      </c>
      <c r="S18">
        <f t="shared" si="5"/>
        <v>69.150000000000006</v>
      </c>
      <c r="U18" cm="1">
        <f t="array" ref="U18">_xlfn.PERCENTRANK.EXC(_xlfn._xlws.FILTER(S$3:S$23, ISNUMBER(S$3:S$23)),S18)*100</f>
        <v>86.3</v>
      </c>
    </row>
    <row r="19" spans="1:21" x14ac:dyDescent="0.35">
      <c r="A19" t="s">
        <v>756</v>
      </c>
      <c r="B19" t="s">
        <v>470</v>
      </c>
      <c r="C19" t="str" cm="1">
        <f t="array" ref="C19">_xll.FDSB(B19,"FG_COMPANY_NAME")</f>
        <v>Thailand Baht per U.S. Dollar</v>
      </c>
      <c r="D19" cm="1">
        <f t="array" ref="D19">_xll.FDSB(B19,"FG_PRICE(0)")</f>
        <v>36.48751</v>
      </c>
      <c r="E19" cm="1">
        <f t="array" ref="E19">_xll.FDSB(B19,"FG_PRICE_CHANGE(0,-1AY)")</f>
        <v>6.8996190000000004</v>
      </c>
      <c r="F19" cm="1">
        <f t="array" ref="F19">_xll.FDSB(B19,"FG_PRICE_CHANGE(0,-1AM)")</f>
        <v>1.7356992</v>
      </c>
      <c r="G19" cm="1">
        <f t="array" ref="G19">_xll.FDSB(B19,"FG_PRICE_CHANGE(0,-3AM)")</f>
        <v>6.8996190000000004</v>
      </c>
      <c r="H19" cm="1">
        <f t="array" ref="H19">_xll.FDSB(B19,"FG_PRICE_CHANGE(0,-6AM)")</f>
        <v>0.20600557</v>
      </c>
      <c r="I19" cm="1">
        <f t="array" ref="I19">_xll.FDS(B19,"STD(FG_PRICE_CHANGE(0,-1AY,AM))")</f>
        <v>2.9146217570770001</v>
      </c>
      <c r="J19" cm="1">
        <f t="array" ref="J19">_xll.FDS(B19,"STD(FG_PRICE_CHANGE(0,-3AY,M))")*SQRT(12)</f>
        <v>10.372670553384905</v>
      </c>
      <c r="L19">
        <f t="shared" si="0"/>
        <v>9.0999999999999979</v>
      </c>
      <c r="M19">
        <f t="shared" si="1"/>
        <v>13.700000000000001</v>
      </c>
      <c r="N19">
        <f t="shared" si="2"/>
        <v>36.4</v>
      </c>
      <c r="O19">
        <f t="shared" si="4"/>
        <v>21.86</v>
      </c>
      <c r="P19">
        <f t="shared" si="3"/>
        <v>27.299999999999997</v>
      </c>
      <c r="Q19">
        <f>VLOOKUP(A19,CAD!$A$3:$J$23, 10, FALSE)</f>
        <v>81.8</v>
      </c>
      <c r="S19">
        <f t="shared" si="5"/>
        <v>35.479999999999997</v>
      </c>
      <c r="U19" cm="1">
        <f t="array" ref="U19">_xlfn.PERCENTRANK.EXC(_xlfn._xlws.FILTER(S$3:S$23, ISNUMBER(S$3:S$23)),S19)*100</f>
        <v>22.7</v>
      </c>
    </row>
    <row r="20" spans="1:21" x14ac:dyDescent="0.35">
      <c r="A20" t="s">
        <v>25</v>
      </c>
      <c r="B20" t="s">
        <v>475</v>
      </c>
      <c r="C20" t="str" cm="1">
        <f t="array" ref="C20">_xll.FDSB(B20,"FG_COMPANY_NAME")</f>
        <v>Turkish New Lira per U.S. Dollar</v>
      </c>
      <c r="D20" cm="1">
        <f t="array" ref="D20">_xll.FDSB(B20,"FG_PRICE(0)")</f>
        <v>32.351990000000001</v>
      </c>
      <c r="E20" cm="1">
        <f t="array" ref="E20">_xll.FDSB(B20,"FG_PRICE_CHANGE(0,-1AY)")</f>
        <v>69.032579999999996</v>
      </c>
      <c r="F20" cm="1">
        <f t="array" ref="F20">_xll.FDSB(B20,"FG_PRICE_CHANGE(0,-1AM)")</f>
        <v>3.6266804000000001</v>
      </c>
      <c r="G20" cm="1">
        <f t="array" ref="G20">_xll.FDSB(B20,"FG_PRICE_CHANGE(0,-3AM)")</f>
        <v>9.5415120000000009</v>
      </c>
      <c r="H20" cm="1">
        <f t="array" ref="H20">_xll.FDSB(B20,"FG_PRICE_CHANGE(0,-6AM)")</f>
        <v>18.00835</v>
      </c>
      <c r="I20" cm="1">
        <f t="array" ref="I20">_xll.FDS(B20,"STD(FG_PRICE_CHANGE(0,-1AY,AM))")</f>
        <v>7.6788011952863497</v>
      </c>
      <c r="J20" cm="1">
        <f t="array" ref="J20">_xll.FDS(B20,"STD(FG_PRICE_CHANGE(0,-3AY,M))")*SQRT(12)</f>
        <v>26.109355810919649</v>
      </c>
      <c r="L20">
        <f t="shared" si="0"/>
        <v>4.6000000000000041</v>
      </c>
      <c r="M20">
        <f t="shared" si="1"/>
        <v>9.0999999999999979</v>
      </c>
      <c r="N20">
        <f t="shared" si="2"/>
        <v>4.6000000000000041</v>
      </c>
      <c r="O20">
        <f t="shared" si="4"/>
        <v>6.4000000000000021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7.3000000000000043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564</v>
      </c>
      <c r="C21" t="str" cm="1">
        <f t="array" ref="C21">_xll.FDSB(B21,"FG_COMPANY_NAME")</f>
        <v>UAE Dirham per U.S. Dollar</v>
      </c>
      <c r="D21" cm="1">
        <f t="array" ref="D21">_xll.FDSB(B21,"FG_PRICE(0)")</f>
        <v>3.6721944999999998</v>
      </c>
      <c r="E21" cm="1">
        <f t="array" ref="E21">_xll.FDSB(B21,"FG_PRICE_CHANGE(0,-1AY)")</f>
        <v>-8.3148479999999997E-3</v>
      </c>
      <c r="F21" cm="1">
        <f t="array" ref="F21">_xll.FDSB(B21,"FG_PRICE_CHANGE(0,-1AM)")</f>
        <v>-1.9210577E-2</v>
      </c>
      <c r="G21" cm="1">
        <f t="array" ref="G21">_xll.FDSB(B21,"FG_PRICE_CHANGE(0,-3AM)")</f>
        <v>-1.5127659E-2</v>
      </c>
      <c r="H21" cm="1">
        <f t="array" ref="H21">_xll.FDSB(B21,"FG_PRICE_CHANGE(0,-6AM)")</f>
        <v>-2.3287535000000002E-2</v>
      </c>
      <c r="I21" cm="1">
        <f t="array" ref="I21">_xll.FDS(B21,"STD(FG_PRICE_CHANGE(0,-1AY,AM))")</f>
        <v>1.15051374865417E-2</v>
      </c>
      <c r="J21" cm="1">
        <f t="array" ref="J21">_xll.FDS(B21,"STD(FG_PRICE_CHANGE(0,-3AY,M))")*SQRT(12)</f>
        <v>2.7972448051893577E-2</v>
      </c>
      <c r="L21">
        <f t="shared" si="0"/>
        <v>77.3</v>
      </c>
      <c r="M21">
        <f t="shared" si="1"/>
        <v>91</v>
      </c>
      <c r="N21">
        <f t="shared" si="2"/>
        <v>54.6</v>
      </c>
      <c r="O21">
        <f t="shared" si="4"/>
        <v>73.7</v>
      </c>
      <c r="P21">
        <f t="shared" si="3"/>
        <v>95.5</v>
      </c>
      <c r="Q21">
        <f>VLOOKUP(A21,CAD!$A$3:$J$23, 10, FALSE)</f>
        <v>95.399999999999991</v>
      </c>
      <c r="S21">
        <f t="shared" si="5"/>
        <v>84.58</v>
      </c>
      <c r="U21" cm="1">
        <f t="array" ref="U21">_xlfn.PERCENTRANK.EXC(_xlfn._xlws.FILTER(S$3:S$23, ISNUMBER(S$3:S$23)),S21)*100</f>
        <v>95.399999999999991</v>
      </c>
    </row>
    <row r="22" spans="1:21" x14ac:dyDescent="0.35">
      <c r="A22" t="s">
        <v>37</v>
      </c>
      <c r="B22" t="s">
        <v>471</v>
      </c>
      <c r="C22" t="str" cm="1">
        <f t="array" ref="C22">_xll.FDSB(B22,"FG_COMPANY_NAME")</f>
        <v>Vietnam Dong per U.S. Dollar</v>
      </c>
      <c r="D22" cm="1">
        <f t="array" ref="D22">_xll.FDSB(B22,"FG_PRICE(0)")</f>
        <v>24795.002</v>
      </c>
      <c r="E22" cm="1">
        <f t="array" ref="E22">_xll.FDSB(B22,"FG_PRICE_CHANGE(0,-1AY)")</f>
        <v>5.5847764</v>
      </c>
      <c r="F22" cm="1">
        <f t="array" ref="F22">_xll.FDSB(B22,"FG_PRICE_CHANGE(0,-1AM)")</f>
        <v>0.58823824000000002</v>
      </c>
      <c r="G22" cm="1">
        <f t="array" ref="G22">_xll.FDSB(B22,"FG_PRICE_CHANGE(0,-3AM)")</f>
        <v>2.1968603</v>
      </c>
      <c r="H22" cm="1">
        <f t="array" ref="H22">_xll.FDSB(B22,"FG_PRICE_CHANGE(0,-6AM)")</f>
        <v>2.0160556000000001</v>
      </c>
      <c r="I22" cm="1">
        <f t="array" ref="I22">_xll.FDS(B22,"STD(FG_PRICE_CHANGE(0,-1AY,AM))")</f>
        <v>0.89995438970792097</v>
      </c>
      <c r="J22" cm="1">
        <f t="array" ref="J22">_xll.FDS(B22,"STD(FG_PRICE_CHANGE(0,-3AY,M))")*SQRT(12)</f>
        <v>4.2319997294673533</v>
      </c>
      <c r="L22">
        <f t="shared" si="0"/>
        <v>45.499999999999993</v>
      </c>
      <c r="M22">
        <f t="shared" si="1"/>
        <v>50</v>
      </c>
      <c r="N22">
        <f t="shared" si="2"/>
        <v>18.200000000000006</v>
      </c>
      <c r="O22">
        <f t="shared" si="4"/>
        <v>36.380000000000003</v>
      </c>
      <c r="P22">
        <f t="shared" si="3"/>
        <v>77.3</v>
      </c>
      <c r="Q22">
        <f>VLOOKUP(A22,CAD!$A$3:$J$23, 10, FALSE)</f>
        <v>50</v>
      </c>
      <c r="S22">
        <f t="shared" si="5"/>
        <v>51.379999999999995</v>
      </c>
      <c r="U22" cm="1">
        <f t="array" ref="U22">_xlfn.PERCENTRANK.EXC(_xlfn._xlws.FILTER(S$3:S$23, ISNUMBER(S$3:S$23)),S22)*100</f>
        <v>45.4</v>
      </c>
    </row>
    <row r="23" spans="1:21" x14ac:dyDescent="0.35">
      <c r="A23" t="s">
        <v>36</v>
      </c>
      <c r="B23" t="s">
        <v>565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3.7505245</v>
      </c>
      <c r="E23" cm="1">
        <f t="array" ref="E23">_xll.FDSB(B23,"FG_PRICE_CHANGE(0,-1AY)")</f>
        <v>-0.117856264</v>
      </c>
      <c r="F23" cm="1">
        <f t="array" ref="F23">_xll.FDSB(B23,"FG_PRICE_CHANGE(0,-1AM)")</f>
        <v>5.9843062999999997E-3</v>
      </c>
      <c r="G23" cm="1">
        <f t="array" ref="G23">_xll.FDSB(B23,"FG_PRICE_CHANGE(0,-3AM)")</f>
        <v>1.3983249999999999E-2</v>
      </c>
      <c r="H23" cm="1">
        <f t="array" ref="H23">_xll.FDSB(B23,"FG_PRICE_CHANGE(0,-6AM)")</f>
        <v>1.9907951000000001E-3</v>
      </c>
      <c r="I23" cm="1">
        <f t="array" ref="I23">_xll.FDS(B23,"STD(FG_PRICE_CHANGE(0,-1AY,AM))")</f>
        <v>4.0671484087613098E-2</v>
      </c>
      <c r="J23" cm="1">
        <f t="array" ref="J23">_xll.FDS(B23,"STD(FG_PRICE_CHANGE(0,-3AY,M))")*SQRT(12)</f>
        <v>0.14726038774905748</v>
      </c>
      <c r="L23">
        <f t="shared" si="0"/>
        <v>59.099999999999994</v>
      </c>
      <c r="M23">
        <f t="shared" si="1"/>
        <v>81.899999999999991</v>
      </c>
      <c r="N23">
        <f t="shared" si="2"/>
        <v>50</v>
      </c>
      <c r="O23">
        <f t="shared" si="4"/>
        <v>64.58</v>
      </c>
      <c r="P23">
        <f t="shared" si="3"/>
        <v>86.4</v>
      </c>
      <c r="Q23">
        <f>VLOOKUP(A23,CAD!$A$3:$J$23, 10, FALSE)</f>
        <v>86.3</v>
      </c>
      <c r="S23">
        <f t="shared" si="5"/>
        <v>75.47</v>
      </c>
      <c r="U23" cm="1">
        <f t="array" ref="U23">_xlfn.PERCENTRANK.EXC(_xlfn._xlws.FILTER(S$3:S$23, ISNUMBER(S$3:S$23)),S23)*100</f>
        <v>90.9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A32" sqref="A24:XFD32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491</v>
      </c>
      <c r="G1" t="s">
        <v>492</v>
      </c>
      <c r="H1" t="s">
        <v>493</v>
      </c>
      <c r="J1" t="s">
        <v>502</v>
      </c>
    </row>
    <row r="2" spans="1:10" x14ac:dyDescent="0.35">
      <c r="C2" t="s">
        <v>494</v>
      </c>
      <c r="D2" t="s">
        <v>152</v>
      </c>
      <c r="E2" t="s">
        <v>495</v>
      </c>
      <c r="F2" t="s">
        <v>496</v>
      </c>
      <c r="G2" t="s">
        <v>489</v>
      </c>
      <c r="H2" t="s">
        <v>490</v>
      </c>
    </row>
    <row r="3" spans="1:10" x14ac:dyDescent="0.35">
      <c r="A3" t="s">
        <v>432</v>
      </c>
      <c r="B3" t="s">
        <v>472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63.6</v>
      </c>
    </row>
    <row r="4" spans="1:10" x14ac:dyDescent="0.35">
      <c r="A4" t="s">
        <v>27</v>
      </c>
      <c r="B4" t="s">
        <v>479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-3.55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468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45.4</v>
      </c>
    </row>
    <row r="6" spans="1:10" x14ac:dyDescent="0.35">
      <c r="A6" t="s">
        <v>30</v>
      </c>
      <c r="B6" t="s">
        <v>478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-2.9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476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1.5817651198487199</v>
      </c>
      <c r="H7" cm="1">
        <f t="array" ref="H7">IFERROR(_xll.FDS($F7,"EE_ACTUAL_ANNUAL(MED,+1)"),0)</f>
        <v>0.9</v>
      </c>
      <c r="J7" cm="1">
        <f t="array" ref="J7">_xlfn.PERCENTRANK.EXC(_xlfn._xlws.FILTER(H$3:H$23, ISNUMBER(H$3:H$23)),H7)*100</f>
        <v>59</v>
      </c>
    </row>
    <row r="8" spans="1:10" x14ac:dyDescent="0.35">
      <c r="A8" t="s">
        <v>29</v>
      </c>
      <c r="B8" t="s">
        <v>480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-0.8</v>
      </c>
      <c r="J8" cm="1">
        <f t="array" ref="J8">_xlfn.PERCENTRANK.EXC(_xlfn._xlws.FILTER(H$3:H$23, ISNUMBER(H$3:H$23)),H8)*100</f>
        <v>36.299999999999997</v>
      </c>
    </row>
    <row r="9" spans="1:10" x14ac:dyDescent="0.35">
      <c r="A9" t="s">
        <v>33</v>
      </c>
      <c r="B9" t="s">
        <v>473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1.2498866655507599</v>
      </c>
      <c r="H9" cm="1">
        <f t="array" ref="H9">IFERROR(_xll.FDS($F9,"EE_ACTUAL_ANNUAL(MED,+1)"),0)</f>
        <v>2.15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474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13.5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477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-0.75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2.4</v>
      </c>
      <c r="J12" cm="1">
        <f t="array" ref="J12">_xlfn.PERCENTRANK.EXC(_xlfn._xlws.FILTER(H$3:H$23, ISNUMBER(H$3:H$23)),H12)*100</f>
        <v>77.2</v>
      </c>
    </row>
    <row r="13" spans="1:10" x14ac:dyDescent="0.35">
      <c r="A13" t="s">
        <v>12</v>
      </c>
      <c r="B13" t="s">
        <v>469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-1.3117808640311901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-2.25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467</v>
      </c>
      <c r="C15" t="str" cm="1">
        <f t="array" ref="C15">_xll.FDS($E15,"FG_COMPANY_NAME")</f>
        <v>Greece</v>
      </c>
      <c r="D15" t="s">
        <v>111</v>
      </c>
      <c r="E15" t="s">
        <v>497</v>
      </c>
      <c r="F15" t="str">
        <f t="shared" si="0"/>
        <v>CAGDPY@GR</v>
      </c>
      <c r="G15" cm="1">
        <f t="array" ref="G15">IFERROR(_xll.FDS($F15,"EE_ACTUAL_ANNUAL(MED,0)"),0)</f>
        <v>-6.4144404168349904</v>
      </c>
      <c r="H15" cm="1">
        <f t="array" ref="H15">IFERROR(_xll.FDS($F15,"EE_ACTUAL_ANNUAL(MED,+1)"),0)</f>
        <v>-6.25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-2</v>
      </c>
      <c r="H16" cm="1">
        <f t="array" ref="H16">IFERROR(_xll.FDS($F16,"EE_ACTUAL_ANNUAL(MED,+1)"),0)</f>
        <v>-1.3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472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63.6</v>
      </c>
    </row>
    <row r="18" spans="1:10" x14ac:dyDescent="0.35">
      <c r="A18" t="s">
        <v>31</v>
      </c>
      <c r="B18" t="s">
        <v>566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0</v>
      </c>
      <c r="H18" cm="1">
        <f t="array" ref="H18">IFERROR(_xll.FDS($F18,"EE_ACTUAL_ANNUAL(MED,+1)"),0)</f>
        <v>0</v>
      </c>
      <c r="J18" cm="1">
        <f t="array" ref="J18">_xlfn.PERCENTRANK.EXC(_xlfn._xlws.FILTER(H$3:H$23, ISNUMBER(H$3:H$23)),H18)*100</f>
        <v>50</v>
      </c>
    </row>
    <row r="19" spans="1:10" x14ac:dyDescent="0.35">
      <c r="A19" t="s">
        <v>756</v>
      </c>
      <c r="B19" t="s">
        <v>470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1.1975003031323801</v>
      </c>
      <c r="H19" cm="1">
        <f t="array" ref="H19">IFERROR(_xll.FDS($F19,"EE_ACTUAL_ANNUAL(MED,+1)"),0)</f>
        <v>2.65</v>
      </c>
      <c r="J19" cm="1">
        <f t="array" ref="J19">_xlfn.PERCENTRANK.EXC(_xlfn._xlws.FILTER(H$3:H$23, ISNUMBER(H$3:H$23)),H19)*100</f>
        <v>81.8</v>
      </c>
    </row>
    <row r="20" spans="1:10" x14ac:dyDescent="0.35">
      <c r="A20" t="s">
        <v>25</v>
      </c>
      <c r="B20" t="s">
        <v>475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-5.1009509661712302</v>
      </c>
      <c r="H20" cm="1">
        <f t="array" ref="H20">IFERROR(_xll.FDS($F20,"EE_ACTUAL_ANNUAL(MED,+1)"),0)</f>
        <v>-3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564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14.9</v>
      </c>
      <c r="H21" cm="1">
        <f t="array" ref="H21">IFERROR(_xll.FDS($F21,"EE_ACTUAL_ANNUAL(MED,+1)"),0)</f>
        <v>15.3</v>
      </c>
      <c r="J21" cm="1">
        <f t="array" ref="J21">_xlfn.PERCENTRANK.EXC(_xlfn._xlws.FILTER(H$3:H$23, ISNUMBER(H$3:H$23)),H21)*100</f>
        <v>95.399999999999991</v>
      </c>
    </row>
    <row r="22" spans="1:10" x14ac:dyDescent="0.35">
      <c r="A22" t="s">
        <v>37</v>
      </c>
      <c r="B22" t="s">
        <v>471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565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4.8</v>
      </c>
      <c r="J23" cm="1">
        <f t="array" ref="J23">_xlfn.PERCENTRANK.EXC(_xlfn._xlws.FILTER(H$3:H$23, ISNUMBER(H$3:H$23)),H23)*100</f>
        <v>86.3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756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13.475671715587101</v>
      </c>
      <c r="C17">
        <v>9.8359095445121802</v>
      </c>
      <c r="D17">
        <v>14.430010326605601</v>
      </c>
      <c r="E17">
        <v>12.053931828905901</v>
      </c>
      <c r="F17">
        <v>9.4389843194853</v>
      </c>
      <c r="G17">
        <v>11.9146021102361</v>
      </c>
      <c r="H17">
        <v>9.3328071547593403</v>
      </c>
      <c r="I17">
        <v>10.8983134823893</v>
      </c>
      <c r="J17" s="75">
        <v>12.086926249434899</v>
      </c>
      <c r="K17" s="75">
        <v>7.6764812978912396</v>
      </c>
      <c r="L17">
        <v>14.522736175078</v>
      </c>
      <c r="M17">
        <v>13.618522645445299</v>
      </c>
      <c r="N17">
        <v>5.8100215417249901</v>
      </c>
      <c r="O17">
        <v>14.5354845941958</v>
      </c>
      <c r="P17">
        <v>12.885663361587399</v>
      </c>
      <c r="Q17">
        <v>11.644637815588201</v>
      </c>
      <c r="R17">
        <v>10.939594922582099</v>
      </c>
      <c r="S17">
        <v>14.932999032709199</v>
      </c>
      <c r="T17">
        <v>8.1284551585419198</v>
      </c>
      <c r="U17">
        <v>15.480793943374101</v>
      </c>
      <c r="V17">
        <v>11.230555981468701</v>
      </c>
    </row>
    <row r="18" spans="1:29" ht="25.5" customHeight="1" x14ac:dyDescent="0.35">
      <c r="A18" s="2">
        <v>44196</v>
      </c>
      <c r="B18">
        <v>12.9923016393565</v>
      </c>
      <c r="C18">
        <v>8.7546394285479305</v>
      </c>
      <c r="D18">
        <v>11.4814604290421</v>
      </c>
      <c r="E18">
        <v>8.9157572982520694</v>
      </c>
      <c r="F18">
        <v>7.2076865078890302</v>
      </c>
      <c r="G18">
        <v>12.086026376396999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16.600394582778499</v>
      </c>
      <c r="M18">
        <v>16.711537192718801</v>
      </c>
      <c r="N18">
        <v>5.3671121826145196</v>
      </c>
      <c r="O18">
        <v>12.8423838581616</v>
      </c>
      <c r="P18">
        <v>12.357565188432099</v>
      </c>
      <c r="Q18">
        <v>11.2380998666164</v>
      </c>
      <c r="R18">
        <v>8.3884974998423392</v>
      </c>
      <c r="S18">
        <v>12.982082413069801</v>
      </c>
      <c r="T18">
        <v>6.76201762500909</v>
      </c>
      <c r="U18">
        <v>17.088911201056401</v>
      </c>
      <c r="V18">
        <v>10.146987054615</v>
      </c>
    </row>
    <row r="19" spans="1:29" ht="25.5" customHeight="1" x14ac:dyDescent="0.35">
      <c r="A19" s="2">
        <v>44561</v>
      </c>
      <c r="B19">
        <v>13.7666448363476</v>
      </c>
      <c r="C19">
        <v>10.603891183835101</v>
      </c>
      <c r="D19">
        <v>13.6928560240483</v>
      </c>
      <c r="E19">
        <v>9.5994541019286697</v>
      </c>
      <c r="F19">
        <v>10.1460102201106</v>
      </c>
      <c r="G19">
        <v>15.0555655388878</v>
      </c>
      <c r="H19">
        <v>9.4736311465114298</v>
      </c>
      <c r="I19">
        <v>14.724411980088</v>
      </c>
      <c r="J19" s="75">
        <v>13.687162530438</v>
      </c>
      <c r="K19" s="75">
        <v>10.145877646555199</v>
      </c>
      <c r="L19">
        <v>20.353675239160498</v>
      </c>
      <c r="M19">
        <v>16.932589581546001</v>
      </c>
      <c r="N19">
        <v>8.8257668466653296</v>
      </c>
      <c r="O19">
        <v>15.161283532760899</v>
      </c>
      <c r="P19">
        <v>11.9740205507936</v>
      </c>
      <c r="Q19">
        <v>12.7317850147387</v>
      </c>
      <c r="R19">
        <v>9.9474702733721596</v>
      </c>
      <c r="S19">
        <v>18.765454277319002</v>
      </c>
      <c r="T19">
        <v>11.2349425542518</v>
      </c>
      <c r="U19">
        <v>18.384490602079399</v>
      </c>
      <c r="V19">
        <v>12.799787801291201</v>
      </c>
    </row>
    <row r="20" spans="1:29" ht="25.5" customHeight="1" x14ac:dyDescent="0.35">
      <c r="A20" s="2">
        <v>44925</v>
      </c>
      <c r="B20">
        <v>13.371191955749</v>
      </c>
      <c r="C20">
        <v>12.7874449833902</v>
      </c>
      <c r="D20">
        <v>15.6524440836665</v>
      </c>
      <c r="E20">
        <v>10.673124635346801</v>
      </c>
      <c r="F20">
        <v>10.9641857238333</v>
      </c>
      <c r="G20">
        <v>13.6225814185959</v>
      </c>
      <c r="H20">
        <v>10.1683466984571</v>
      </c>
      <c r="I20">
        <v>12.9407920839874</v>
      </c>
      <c r="J20" s="75">
        <v>13.3394699175221</v>
      </c>
      <c r="K20" s="75">
        <v>7.5097939609220798</v>
      </c>
      <c r="L20">
        <v>19.407551564632701</v>
      </c>
      <c r="M20">
        <v>16.8118349535848</v>
      </c>
      <c r="N20">
        <v>11.0341923380188</v>
      </c>
      <c r="O20">
        <v>14.9254235326562</v>
      </c>
      <c r="P20">
        <v>11.550717115680399</v>
      </c>
      <c r="Q20">
        <v>13.290131357764499</v>
      </c>
      <c r="R20">
        <v>10.1243577100227</v>
      </c>
      <c r="S20">
        <v>24.2079889830433</v>
      </c>
      <c r="T20">
        <v>12.9338493780006</v>
      </c>
      <c r="U20">
        <v>14.733462255063101</v>
      </c>
      <c r="V20">
        <v>13.7729696546777</v>
      </c>
    </row>
    <row r="21" spans="1:29" ht="25.5" customHeight="1" x14ac:dyDescent="0.35">
      <c r="A21" s="2">
        <v>45289</v>
      </c>
      <c r="B21">
        <v>12.022061295664299</v>
      </c>
      <c r="C21">
        <v>13.7800684317394</v>
      </c>
      <c r="D21">
        <v>14.023409817903</v>
      </c>
      <c r="E21">
        <v>11.9407094450334</v>
      </c>
      <c r="F21">
        <v>12.394579327579899</v>
      </c>
      <c r="G21">
        <v>12.932447367368299</v>
      </c>
      <c r="H21">
        <v>9.5588573391121194</v>
      </c>
      <c r="I21">
        <v>11.9152161134332</v>
      </c>
      <c r="J21" s="75">
        <v>13.699010068001799</v>
      </c>
      <c r="K21" s="75">
        <v>8.9018524262112599</v>
      </c>
      <c r="L21">
        <v>18.630696371272801</v>
      </c>
      <c r="M21">
        <v>14.5722752976358</v>
      </c>
      <c r="N21">
        <v>13.1253657894167</v>
      </c>
      <c r="O21">
        <v>16.071380411122401</v>
      </c>
      <c r="P21">
        <v>11.5584756886064</v>
      </c>
      <c r="Q21">
        <v>12.1192289718939</v>
      </c>
      <c r="R21">
        <v>9.3487636742898204</v>
      </c>
      <c r="S21">
        <v>25.846009422427699</v>
      </c>
      <c r="T21">
        <v>13.225118228357401</v>
      </c>
      <c r="U21">
        <v>10.732551346519401</v>
      </c>
      <c r="V21">
        <v>11.7570018859186</v>
      </c>
    </row>
    <row r="23" spans="1:29" x14ac:dyDescent="0.35">
      <c r="A23" t="s">
        <v>91</v>
      </c>
      <c r="B23" s="8">
        <f t="shared" ref="B23:V23" si="0">MIN(_xlfn.ANCHORARRAY(B2))</f>
        <v>12.022061295664299</v>
      </c>
      <c r="C23" s="8">
        <f t="shared" si="0"/>
        <v>8.6838665045544303</v>
      </c>
      <c r="D23" s="8">
        <f t="shared" si="0"/>
        <v>11.4814604290421</v>
      </c>
      <c r="E23" s="8">
        <f t="shared" si="0"/>
        <v>8.9157572982520694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11.550717115680399</v>
      </c>
      <c r="Q23" s="8">
        <f t="shared" si="0"/>
        <v>11.2380998666164</v>
      </c>
      <c r="R23" s="8">
        <f t="shared" si="0"/>
        <v>8.3884974998423392</v>
      </c>
      <c r="S23" s="8">
        <f t="shared" si="0"/>
        <v>12.7726870869254</v>
      </c>
      <c r="T23" s="8">
        <f t="shared" si="0"/>
        <v>6.76201762500909</v>
      </c>
      <c r="U23" s="8">
        <f t="shared" si="0"/>
        <v>8.5756546844961008</v>
      </c>
      <c r="V23" s="8">
        <f t="shared" si="0"/>
        <v>10.146987054615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13.11018017802115</v>
      </c>
      <c r="C24" s="8">
        <f t="shared" si="1"/>
        <v>11.2778516938703</v>
      </c>
      <c r="D24" s="8">
        <f t="shared" si="1"/>
        <v>15.657517519582651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12.932447367368299</v>
      </c>
      <c r="H24" s="8">
        <f t="shared" si="1"/>
        <v>11.93920849991995</v>
      </c>
      <c r="I24" s="8">
        <f t="shared" si="1"/>
        <v>12.14902034365935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14.78911439612005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12.885663361587399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14.820845978981449</v>
      </c>
      <c r="T24" s="8">
        <f t="shared" si="1"/>
        <v>11.15637049467375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506</v>
      </c>
      <c r="B25" s="8">
        <f t="shared" ref="B25:V25" si="2">B21</f>
        <v>12.022061295664299</v>
      </c>
      <c r="C25" s="8">
        <f t="shared" si="2"/>
        <v>13.7800684317394</v>
      </c>
      <c r="D25" s="8">
        <f t="shared" si="2"/>
        <v>14.023409817903</v>
      </c>
      <c r="E25" s="8">
        <f t="shared" si="2"/>
        <v>11.9407094450334</v>
      </c>
      <c r="F25" s="8">
        <f t="shared" si="2"/>
        <v>12.394579327579899</v>
      </c>
      <c r="G25" s="8">
        <f t="shared" si="2"/>
        <v>12.932447367368299</v>
      </c>
      <c r="H25" s="8">
        <f t="shared" si="2"/>
        <v>9.5588573391121194</v>
      </c>
      <c r="I25" s="8">
        <f t="shared" si="2"/>
        <v>11.9152161134332</v>
      </c>
      <c r="J25" s="8">
        <f t="shared" si="2"/>
        <v>13.699010068001799</v>
      </c>
      <c r="K25" s="8">
        <f t="shared" si="2"/>
        <v>8.9018524262112599</v>
      </c>
      <c r="L25" s="8">
        <f t="shared" si="2"/>
        <v>18.630696371272801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16.071380411122401</v>
      </c>
      <c r="P25" s="8">
        <f t="shared" si="2"/>
        <v>11.5584756886064</v>
      </c>
      <c r="Q25" s="8">
        <f t="shared" si="2"/>
        <v>12.1192289718939</v>
      </c>
      <c r="R25" s="8">
        <f t="shared" si="2"/>
        <v>9.3487636742898204</v>
      </c>
      <c r="S25" s="8">
        <f t="shared" si="2"/>
        <v>25.846009422427699</v>
      </c>
      <c r="T25" s="8">
        <f t="shared" si="2"/>
        <v>13.225118228357401</v>
      </c>
      <c r="U25" s="8">
        <f t="shared" si="2"/>
        <v>10.732551346519401</v>
      </c>
      <c r="V25" s="8">
        <f t="shared" si="2"/>
        <v>11.7570018859186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D28"/>
  <sheetViews>
    <sheetView zoomScale="85" zoomScaleNormal="85" workbookViewId="0">
      <selection activeCell="U15" sqref="U15"/>
    </sheetView>
  </sheetViews>
  <sheetFormatPr defaultRowHeight="14.5" x14ac:dyDescent="0.35"/>
  <cols>
    <col min="1" max="1" width="5.6328125" bestFit="1" customWidth="1"/>
    <col min="2" max="2" width="3.7265625" bestFit="1" customWidth="1"/>
    <col min="3" max="3" width="19.7265625" bestFit="1" customWidth="1"/>
    <col min="4" max="4" width="11.08984375" bestFit="1" customWidth="1"/>
    <col min="5" max="5" width="37.1796875" bestFit="1" customWidth="1"/>
    <col min="6" max="6" width="20" bestFit="1" customWidth="1"/>
    <col min="7" max="7" width="16.453125" bestFit="1" customWidth="1"/>
    <col min="8" max="8" width="10.54296875" bestFit="1" customWidth="1"/>
    <col min="9" max="9" width="8.54296875" bestFit="1" customWidth="1"/>
    <col min="10" max="14" width="10.54296875" bestFit="1" customWidth="1"/>
    <col min="15" max="15" width="14.08984375" bestFit="1" customWidth="1"/>
    <col min="16" max="16" width="9.7265625" bestFit="1" customWidth="1"/>
    <col min="17" max="17" width="12.08984375" bestFit="1" customWidth="1"/>
    <col min="18" max="19" width="8.6328125" bestFit="1" customWidth="1"/>
    <col min="26" max="26" width="98.1796875" bestFit="1" customWidth="1"/>
    <col min="27" max="27" width="5.36328125" bestFit="1" customWidth="1"/>
    <col min="28" max="28" width="10" bestFit="1" customWidth="1"/>
    <col min="30" max="30" width="5" bestFit="1" customWidth="1"/>
  </cols>
  <sheetData>
    <row r="1" spans="1:27" ht="18.5" x14ac:dyDescent="0.55000000000000004">
      <c r="F1" s="65" t="s">
        <v>792</v>
      </c>
      <c r="G1" s="184">
        <f ca="1">EDATE(TODAY(), -1)</f>
        <v>45352</v>
      </c>
      <c r="H1" s="221">
        <f ca="1">EDATE(TODAY(), -2)</f>
        <v>45323</v>
      </c>
      <c r="I1" s="220"/>
      <c r="K1" s="121"/>
      <c r="L1" s="121"/>
    </row>
    <row r="2" spans="1:27" ht="15" thickBot="1" x14ac:dyDescent="0.4">
      <c r="F2" s="12" t="s">
        <v>793</v>
      </c>
      <c r="G2" s="185">
        <f ca="1">EDATE(TODAY(), -4)</f>
        <v>45261</v>
      </c>
      <c r="H2" s="222">
        <f ca="1">EDATE(TODAY(), -5)</f>
        <v>45231</v>
      </c>
      <c r="I2" s="220"/>
    </row>
    <row r="3" spans="1:27" ht="50.25" customHeight="1" x14ac:dyDescent="0.35">
      <c r="C3" t="s">
        <v>776</v>
      </c>
      <c r="D3" t="s">
        <v>573</v>
      </c>
      <c r="E3" t="s">
        <v>528</v>
      </c>
      <c r="H3" t="str" cm="1">
        <f t="array" aca="1" ref="H3" ca="1">_xll.FDSRC("-","DUMMY","ECON_DATE("&amp;$H$1&amp;",,, 'MM/YYYY')")</f>
        <v>02/2024</v>
      </c>
      <c r="I3" t="str" cm="1">
        <f t="array" aca="1" ref="I3" ca="1">_xll.FDSRC("-","DUMMY","ECON_DATE("&amp;$G$1&amp;",,, 'MM/YYYY')")</f>
        <v>03/2024</v>
      </c>
      <c r="J3" s="119" t="s">
        <v>777</v>
      </c>
      <c r="K3" t="str" cm="1">
        <f t="array" aca="1" ref="K3" ca="1">_xll.FDSRC("-","DUMMY","ECON_DATE("&amp;$H$1&amp;",,, 'MM/YYYY')")</f>
        <v>02/2024</v>
      </c>
      <c r="L3" t="str" cm="1">
        <f t="array" aca="1" ref="L3" ca="1">_xll.FDSRC("-","DUMMY","ECON_DATE("&amp;$H$2&amp;",,, 'MM/YYYY')")</f>
        <v>11/2023</v>
      </c>
      <c r="M3" t="str" cm="1">
        <f t="array" aca="1" ref="M3" ca="1">_xll.FDSRC("-","DUMMY","ECON_DATE("&amp;$G$1&amp;",,, 'MM/YYYY')")</f>
        <v>03/2024</v>
      </c>
      <c r="N3" t="str" cm="1">
        <f t="array" aca="1" ref="N3" ca="1">_xll.FDSRC("-","DUMMY","ECON_DATE("&amp;$G$2&amp;",,, 'MM/YYYY')")</f>
        <v>12/2023</v>
      </c>
      <c r="O3" s="119" t="s">
        <v>783</v>
      </c>
      <c r="P3" s="119" t="s">
        <v>795</v>
      </c>
      <c r="Q3" s="122" t="s">
        <v>796</v>
      </c>
      <c r="R3" s="122" t="s">
        <v>560</v>
      </c>
      <c r="S3" s="122" t="s">
        <v>749</v>
      </c>
    </row>
    <row r="4" spans="1:27" x14ac:dyDescent="0.35">
      <c r="A4" t="s">
        <v>432</v>
      </c>
      <c r="B4" t="s">
        <v>104</v>
      </c>
      <c r="C4" s="116" t="s">
        <v>762</v>
      </c>
      <c r="D4" s="117" t="s">
        <v>614</v>
      </c>
      <c r="E4" s="118" t="s">
        <v>435</v>
      </c>
      <c r="F4" s="118" t="s">
        <v>432</v>
      </c>
      <c r="G4" t="s">
        <v>759</v>
      </c>
      <c r="H4" cm="1">
        <f t="array" aca="1" ref="H4" ca="1">_xll.FDSRC(,"DUMMY","ECON_EXPR_DATA('FDS_ECON["&amp;C4&amp;"]',"&amp;$H$3&amp;",,M)")</f>
        <v>50.918056</v>
      </c>
      <c r="I4" cm="1">
        <f t="array" aca="1" ref="I4" ca="1">_xll.FDSRC(,"DUMMY","ECON_EXPR_DATA('FDS_ECON["&amp;C4&amp;"]',"&amp;$I$3&amp;",,M)")</f>
        <v>51.129350000000002</v>
      </c>
      <c r="J4">
        <f ca="1">IF(IF(I4=0,H4,I4)=0,$J$28,IF(I4=0,H4,I4))</f>
        <v>51.129350000000002</v>
      </c>
      <c r="K4" cm="1">
        <f t="array" aca="1" ref="K4" ca="1">_xll.FDSRC("-","DUMMY","ECON_EXPR_DATA('FDS_ECON["&amp;C4&amp;"]',"&amp;$K$3&amp;",,Q)")</f>
        <v>50.34384</v>
      </c>
      <c r="L4" cm="1">
        <f t="array" aca="1" ref="L4" ca="1">_xll.FDSRC("-","DUMMY","ECON_EXPR_DATA('FDS_ECON["&amp;C4&amp;"]',"&amp;$L$3&amp;",,Q)")</f>
        <v>50.266373000000002</v>
      </c>
      <c r="M4" cm="1">
        <f t="array" aca="1" ref="M4" ca="1">_xll.FDSRC("-","DUMMY","ECON_EXPR_DATA('FDS_ECON["&amp;C4&amp;"]',"&amp;$M$3&amp;",,Q)")</f>
        <v>50.938282000000001</v>
      </c>
      <c r="N4" cm="1">
        <f t="array" aca="1" ref="N4" ca="1">_xll.FDSRC("-","DUMMY","ECON_EXPR_DATA('FDS_ECON["&amp;C4&amp;"]',"&amp;$N$3&amp;",,Q)")</f>
        <v>50.34384</v>
      </c>
      <c r="O4">
        <f ca="1">IFERROR(IFERROR(M4-N4,K4-L4),$O$28)</f>
        <v>0.5944420000000008</v>
      </c>
      <c r="P4" cm="1">
        <f t="array" aca="1" ref="P4" ca="1">_xlfn.PERCENTRANK.EXC(_xlfn._xlws.FILTER(J$4:J$24, ISNUMBER(J$4:J$24)),J4)*100</f>
        <v>50</v>
      </c>
      <c r="Q4" cm="1">
        <f t="array" aca="1" ref="Q4" ca="1">_xlfn.PERCENTRANK.EXC(_xlfn._xlws.FILTER(O$4:O$24, ISNUMBER(O$4:O$24)),O4)*100</f>
        <v>45.4</v>
      </c>
      <c r="R4">
        <f ca="1">P4*Assumption!$E$27 + Q4*Assumption!$F$27</f>
        <v>48.16</v>
      </c>
      <c r="S4" cm="1">
        <f t="array" aca="1" ref="S4" ca="1">_xlfn.PERCENTRANK.EXC(_xlfn._xlws.FILTER(R$4:R$24, ISNUMBER(R$4:R$24)),R4)*100</f>
        <v>50</v>
      </c>
    </row>
    <row r="5" spans="1:27" x14ac:dyDescent="0.35">
      <c r="A5" t="s">
        <v>27</v>
      </c>
      <c r="B5" t="s">
        <v>107</v>
      </c>
      <c r="C5" s="116" t="s">
        <v>778</v>
      </c>
      <c r="D5" s="117" t="s">
        <v>613</v>
      </c>
      <c r="E5" s="118" t="s">
        <v>436</v>
      </c>
      <c r="F5" s="118" t="s">
        <v>27</v>
      </c>
      <c r="G5" t="s">
        <v>759</v>
      </c>
      <c r="H5" cm="1">
        <f t="array" aca="1" ref="H5" ca="1">_xll.FDSRC(,"DUMMY","ECON_EXPR_DATA('FDS_ECON["&amp;C5&amp;"]',"&amp;$H$3&amp;",,M)")</f>
        <v>0</v>
      </c>
      <c r="I5" cm="1">
        <f t="array" aca="1" ref="I5" ca="1">_xll.FDSRC(,"DUMMY","ECON_EXPR_DATA('FDS_ECON["&amp;C5&amp;"]',"&amp;$I$3&amp;",,M)")</f>
        <v>0</v>
      </c>
      <c r="J5">
        <f t="shared" ref="J5:J24" ca="1" si="0">IF(IF(I5=0,H5,I5)=0,$J$28,IF(I5=0,H5,I5))</f>
        <v>51.447499999999998</v>
      </c>
      <c r="K5" t="str" cm="1">
        <f t="array" aca="1" ref="K5" ca="1">_xll.FDSRC("-","DUMMY","ECON_EXPR_DATA('FDS_ECON["&amp;C5&amp;"]',"&amp;$K$3&amp;",,Q)")</f>
        <v>-</v>
      </c>
      <c r="L5" t="str" cm="1">
        <f t="array" aca="1" ref="L5" ca="1">_xll.FDSRC("-","DUMMY","ECON_EXPR_DATA('FDS_ECON["&amp;C5&amp;"]',"&amp;$L$3&amp;",,Q)")</f>
        <v>-</v>
      </c>
      <c r="M5" t="str" cm="1">
        <f t="array" aca="1" ref="M5" ca="1">_xll.FDSRC("-","DUMMY","ECON_EXPR_DATA('FDS_ECON["&amp;C5&amp;"]',"&amp;$M$3&amp;",,Q)")</f>
        <v>-</v>
      </c>
      <c r="N5" t="str" cm="1">
        <f t="array" aca="1" ref="N5" ca="1">_xll.FDSRC("-","DUMMY","ECON_EXPR_DATA('FDS_ECON["&amp;C5&amp;"]',"&amp;$N$3&amp;",,Q)")</f>
        <v>-</v>
      </c>
      <c r="O5">
        <f ca="1">IFERROR(IFERROR(M5-N5,K5-L5),$O$28)</f>
        <v>-0.17349399999999804</v>
      </c>
      <c r="P5" cm="1">
        <f t="array" aca="1" ref="P5" ca="1">_xlfn.PERCENTRANK.EXC(_xlfn._xlws.FILTER(J$4:J$24, ISNUMBER(J$4:J$24)),J5)*100</f>
        <v>59</v>
      </c>
      <c r="Q5" cm="1">
        <f t="array" aca="1" ref="Q5" ca="1">_xlfn.PERCENTRANK.EXC(_xlfn._xlws.FILTER(O$4:O$24, ISNUMBER(O$4:O$24)),O5)*100</f>
        <v>31.8</v>
      </c>
      <c r="R5">
        <f ca="1">P5*Assumption!$E$27 + Q5*Assumption!$F$27</f>
        <v>48.12</v>
      </c>
      <c r="S5" cm="1">
        <f t="array" aca="1" ref="S5" ca="1">_xlfn.PERCENTRANK.EXC(_xlfn._xlws.FILTER(R$4:R$24, ISNUMBER(R$4:R$24)),R5)*100</f>
        <v>36.299999999999997</v>
      </c>
    </row>
    <row r="6" spans="1:27" x14ac:dyDescent="0.35">
      <c r="A6" t="s">
        <v>35</v>
      </c>
      <c r="B6" t="s">
        <v>124</v>
      </c>
      <c r="C6" s="116" t="s">
        <v>764</v>
      </c>
      <c r="D6" s="117" t="s">
        <v>650</v>
      </c>
      <c r="E6" s="118" t="s">
        <v>437</v>
      </c>
      <c r="F6" s="118" t="s">
        <v>35</v>
      </c>
      <c r="G6" t="s">
        <v>759</v>
      </c>
      <c r="H6" cm="1">
        <f t="array" aca="1" ref="H6" ca="1">_xll.FDSRC(,"DUMMY","ECON_EXPR_DATA('FDS_ECON["&amp;C6&amp;"]',"&amp;$H$3&amp;",,M)")</f>
        <v>52.654536999999998</v>
      </c>
      <c r="I6" cm="1">
        <f t="array" aca="1" ref="I6" ca="1">_xll.FDSRC(,"DUMMY","ECON_EXPR_DATA('FDS_ECON["&amp;C6&amp;"]',"&amp;$I$3&amp;",,M)")</f>
        <v>54.182526000000003</v>
      </c>
      <c r="J6">
        <f t="shared" ca="1" si="0"/>
        <v>54.182526000000003</v>
      </c>
      <c r="K6" cm="1">
        <f t="array" aca="1" ref="K6" ca="1">_xll.FDSRC("-","DUMMY","ECON_EXPR_DATA('FDS_ECON["&amp;C6&amp;"]',"&amp;$K$3&amp;",,Q)")</f>
        <v>51.828487000000003</v>
      </c>
      <c r="L6" cm="1">
        <f t="array" aca="1" ref="L6" ca="1">_xll.FDSRC("-","DUMMY","ECON_EXPR_DATA('FDS_ECON["&amp;C6&amp;"]',"&amp;$L$3&amp;",,Q)")</f>
        <v>53.156506</v>
      </c>
      <c r="M6" cm="1">
        <f t="array" aca="1" ref="M6" ca="1">_xll.FDSRC("-","DUMMY","ECON_EXPR_DATA('FDS_ECON["&amp;C6&amp;"]',"&amp;$M$3&amp;",,Q)")</f>
        <v>53.247562000000002</v>
      </c>
      <c r="N6" cm="1">
        <f t="array" aca="1" ref="N6" ca="1">_xll.FDSRC("-","DUMMY","ECON_EXPR_DATA('FDS_ECON["&amp;C6&amp;"]',"&amp;$N$3&amp;",,Q)")</f>
        <v>51.828487000000003</v>
      </c>
      <c r="O6">
        <f ca="1">IFERROR(IFERROR(M6-N6,K6-L6),$O$28)</f>
        <v>1.4190749999999994</v>
      </c>
      <c r="P6" cm="1">
        <f t="array" aca="1" ref="P6" ca="1">_xlfn.PERCENTRANK.EXC(_xlfn._xlws.FILTER(J$4:J$24, ISNUMBER(J$4:J$24)),J6)*100</f>
        <v>81.8</v>
      </c>
      <c r="Q6" cm="1">
        <f t="array" aca="1" ref="Q6" ca="1">_xlfn.PERCENTRANK.EXC(_xlfn._xlws.FILTER(O$4:O$24, ISNUMBER(O$4:O$24)),O6)*100</f>
        <v>72.7</v>
      </c>
      <c r="R6">
        <f ca="1">P6*Assumption!$E$27 + Q6*Assumption!$F$27</f>
        <v>78.16</v>
      </c>
      <c r="S6" cm="1">
        <f t="array" aca="1" ref="S6" ca="1">_xlfn.PERCENTRANK.EXC(_xlfn._xlws.FILTER(R$4:R$24, ISNUMBER(R$4:R$24)),R6)*100</f>
        <v>90.9</v>
      </c>
    </row>
    <row r="7" spans="1:27" x14ac:dyDescent="0.35">
      <c r="A7" t="s">
        <v>30</v>
      </c>
      <c r="B7" t="s">
        <v>117</v>
      </c>
      <c r="C7" s="116" t="s">
        <v>786</v>
      </c>
      <c r="D7" s="117" t="s">
        <v>698</v>
      </c>
      <c r="E7" s="118" t="s">
        <v>438</v>
      </c>
      <c r="F7" s="118" t="s">
        <v>30</v>
      </c>
      <c r="G7" t="s">
        <v>759</v>
      </c>
      <c r="H7" cm="1">
        <f t="array" aca="1" ref="H7" ca="1">_xll.FDSRC(,"DUMMY","ECON_EXPR_DATA('FDS_ECON["&amp;C7&amp;"]',"&amp;$H$3&amp;",,M)")</f>
        <v>50.997</v>
      </c>
      <c r="I7" cm="1">
        <f t="array" aca="1" ref="I7" ca="1">_xll.FDSRC(,"DUMMY","ECON_EXPR_DATA('FDS_ECON["&amp;C7&amp;"]',"&amp;$I$3&amp;",,M)")</f>
        <v>0</v>
      </c>
      <c r="J7">
        <f t="shared" ca="1" si="0"/>
        <v>50.997</v>
      </c>
      <c r="K7" cm="1">
        <f t="array" aca="1" ref="K7" ca="1">_xll.FDSRC("-","DUMMY","ECON_EXPR_DATA('FDS_ECON["&amp;C7&amp;"]',"&amp;$K$3&amp;",,Q)")</f>
        <v>52.222515000000001</v>
      </c>
      <c r="L7" cm="1">
        <f t="array" aca="1" ref="L7" ca="1">_xll.FDSRC("-","DUMMY","ECON_EXPR_DATA('FDS_ECON["&amp;C7&amp;"]',"&amp;$L$3&amp;",,Q)")</f>
        <v>50.747214999999997</v>
      </c>
      <c r="M7" t="str" cm="1">
        <f t="array" aca="1" ref="M7" ca="1">_xll.FDSRC("-","DUMMY","ECON_EXPR_DATA('FDS_ECON["&amp;C7&amp;"]',"&amp;$M$3&amp;",,Q)")</f>
        <v>-</v>
      </c>
      <c r="N7" cm="1">
        <f t="array" aca="1" ref="N7" ca="1">_xll.FDSRC("-","DUMMY","ECON_EXPR_DATA('FDS_ECON["&amp;C7&amp;"]',"&amp;$N$3&amp;",,Q)")</f>
        <v>52.222515000000001</v>
      </c>
      <c r="O7">
        <f ca="1">IFERROR(IFERROR(M7-N7,K7-L7),$O$28)</f>
        <v>1.4753000000000043</v>
      </c>
      <c r="P7" cm="1">
        <f t="array" aca="1" ref="P7" ca="1">_xlfn.PERCENTRANK.EXC(_xlfn._xlws.FILTER(J$4:J$24, ISNUMBER(J$4:J$24)),J7)*100</f>
        <v>40.9</v>
      </c>
      <c r="Q7" cm="1">
        <f t="array" aca="1" ref="Q7" ca="1">_xlfn.PERCENTRANK.EXC(_xlfn._xlws.FILTER(O$4:O$24, ISNUMBER(O$4:O$24)),O7)*100</f>
        <v>81.8</v>
      </c>
      <c r="R7">
        <f ca="1">P7*Assumption!$E$27 + Q7*Assumption!$F$27</f>
        <v>57.26</v>
      </c>
      <c r="S7" cm="1">
        <f t="array" aca="1" ref="S7" ca="1">_xlfn.PERCENTRANK.EXC(_xlfn._xlws.FILTER(R$4:R$24, ISNUMBER(R$4:R$24)),R7)*100</f>
        <v>72.7</v>
      </c>
    </row>
    <row r="8" spans="1:27" x14ac:dyDescent="0.35">
      <c r="A8" t="s">
        <v>23</v>
      </c>
      <c r="B8" t="s">
        <v>100</v>
      </c>
      <c r="C8" s="116" t="s">
        <v>770</v>
      </c>
      <c r="D8" s="117" t="s">
        <v>699</v>
      </c>
      <c r="E8" s="118" t="s">
        <v>439</v>
      </c>
      <c r="F8" s="118" t="s">
        <v>23</v>
      </c>
      <c r="G8" t="s">
        <v>759</v>
      </c>
      <c r="H8" cm="1">
        <f t="array" aca="1" ref="H8" ca="1">_xll.FDSRC(,"DUMMY","ECON_EXPR_DATA('FDS_ECON["&amp;C8&amp;"]',"&amp;$H$3&amp;",,M)")</f>
        <v>47.877330000000001</v>
      </c>
      <c r="I8" cm="1">
        <f t="array" aca="1" ref="I8" ca="1">_xll.FDSRC(,"DUMMY","ECON_EXPR_DATA('FDS_ECON["&amp;C8&amp;"]',"&amp;$I$3&amp;",,M)")</f>
        <v>0</v>
      </c>
      <c r="J8">
        <f t="shared" ca="1" si="0"/>
        <v>47.877330000000001</v>
      </c>
      <c r="K8" cm="1">
        <f t="array" aca="1" ref="K8" ca="1">_xll.FDSRC("-","DUMMY","ECON_EXPR_DATA('FDS_ECON["&amp;C8&amp;"]',"&amp;$K$3&amp;",,Q)")</f>
        <v>46.884846000000003</v>
      </c>
      <c r="L8" cm="1">
        <f t="array" aca="1" ref="L8" ca="1">_xll.FDSRC("-","DUMMY","ECON_EXPR_DATA('FDS_ECON["&amp;C8&amp;"]',"&amp;$L$3&amp;",,Q)")</f>
        <v>43.504345000000001</v>
      </c>
      <c r="M8" t="str" cm="1">
        <f t="array" aca="1" ref="M8" ca="1">_xll.FDSRC("-","DUMMY","ECON_EXPR_DATA('FDS_ECON["&amp;C8&amp;"]',"&amp;$M$3&amp;",,Q)")</f>
        <v>-</v>
      </c>
      <c r="N8" cm="1">
        <f t="array" aca="1" ref="N8" ca="1">_xll.FDSRC("-","DUMMY","ECON_EXPR_DATA('FDS_ECON["&amp;C8&amp;"]',"&amp;$N$3&amp;",,Q)")</f>
        <v>46.884846000000003</v>
      </c>
      <c r="O8">
        <f ca="1">IFERROR(IFERROR(M8-N8,K8-L8),$O$28)</f>
        <v>3.3805010000000024</v>
      </c>
      <c r="P8" cm="1">
        <f t="array" aca="1" ref="P8" ca="1">_xlfn.PERCENTRANK.EXC(_xlfn._xlws.FILTER(J$4:J$24, ISNUMBER(J$4:J$24)),J8)*100</f>
        <v>9</v>
      </c>
      <c r="Q8" cm="1">
        <f t="array" aca="1" ref="Q8" ca="1">_xlfn.PERCENTRANK.EXC(_xlfn._xlws.FILTER(O$4:O$24, ISNUMBER(O$4:O$24)),O8)*100</f>
        <v>95.399999999999991</v>
      </c>
      <c r="R8">
        <f ca="1">P8*Assumption!$E$27 + Q8*Assumption!$F$27</f>
        <v>43.559999999999995</v>
      </c>
      <c r="S8" cm="1">
        <f t="array" aca="1" ref="S8" ca="1">_xlfn.PERCENTRANK.EXC(_xlfn._xlws.FILTER(R$4:R$24, ISNUMBER(R$4:R$24)),R8)*100</f>
        <v>31.8</v>
      </c>
    </row>
    <row r="9" spans="1:27" x14ac:dyDescent="0.35">
      <c r="A9" t="s">
        <v>29</v>
      </c>
      <c r="B9" t="s">
        <v>112</v>
      </c>
      <c r="C9" s="116" t="s">
        <v>779</v>
      </c>
      <c r="D9" s="117" t="s">
        <v>697</v>
      </c>
      <c r="E9" s="118" t="s">
        <v>440</v>
      </c>
      <c r="F9" s="118" t="s">
        <v>29</v>
      </c>
      <c r="G9" t="s">
        <v>759</v>
      </c>
      <c r="H9" cm="1">
        <f t="array" aca="1" ref="H9" ca="1">_xll.FDSRC(,"DUMMY","ECON_EXPR_DATA('FDS_ECON["&amp;C9&amp;"]',"&amp;$H$3&amp;",,M)")</f>
        <v>0</v>
      </c>
      <c r="I9" cm="1">
        <f t="array" aca="1" ref="I9" ca="1">_xll.FDSRC(,"DUMMY","ECON_EXPR_DATA('FDS_ECON["&amp;C9&amp;"]',"&amp;$I$3&amp;",,M)")</f>
        <v>0</v>
      </c>
      <c r="J9">
        <f t="shared" ca="1" si="0"/>
        <v>51.447499999999998</v>
      </c>
      <c r="K9" t="str" cm="1">
        <f t="array" aca="1" ref="K9" ca="1">_xll.FDSRC("-","DUMMY","ECON_EXPR_DATA('FDS_ECON["&amp;C9&amp;"]',"&amp;$K$3&amp;",,Q)")</f>
        <v>-</v>
      </c>
      <c r="L9" t="str" cm="1">
        <f t="array" aca="1" ref="L9" ca="1">_xll.FDSRC("-","DUMMY","ECON_EXPR_DATA('FDS_ECON["&amp;C9&amp;"]',"&amp;$L$3&amp;",,Q)")</f>
        <v>-</v>
      </c>
      <c r="M9" t="str" cm="1">
        <f t="array" aca="1" ref="M9" ca="1">_xll.FDSRC("-","DUMMY","ECON_EXPR_DATA('FDS_ECON["&amp;C9&amp;"]',"&amp;$M$3&amp;",,Q)")</f>
        <v>-</v>
      </c>
      <c r="N9" t="str" cm="1">
        <f t="array" aca="1" ref="N9" ca="1">_xll.FDSRC("-","DUMMY","ECON_EXPR_DATA('FDS_ECON["&amp;C9&amp;"]',"&amp;$N$3&amp;",,Q)")</f>
        <v>-</v>
      </c>
      <c r="O9">
        <f ca="1">IFERROR(IFERROR(M9-N9,K9-L9),$O$28)</f>
        <v>-0.17349399999999804</v>
      </c>
      <c r="P9" cm="1">
        <f t="array" aca="1" ref="P9" ca="1">_xlfn.PERCENTRANK.EXC(_xlfn._xlws.FILTER(J$4:J$24, ISNUMBER(J$4:J$24)),J9)*100</f>
        <v>59</v>
      </c>
      <c r="Q9" cm="1">
        <f t="array" aca="1" ref="Q9" ca="1">_xlfn.PERCENTRANK.EXC(_xlfn._xlws.FILTER(O$4:O$24, ISNUMBER(O$4:O$24)),O9)*100</f>
        <v>31.8</v>
      </c>
      <c r="R9">
        <f ca="1">P9*Assumption!$E$27 + Q9*Assumption!$F$27</f>
        <v>48.12</v>
      </c>
      <c r="S9" cm="1">
        <f t="array" aca="1" ref="S9" ca="1">_xlfn.PERCENTRANK.EXC(_xlfn._xlws.FILTER(R$4:R$24, ISNUMBER(R$4:R$24)),R9)*100</f>
        <v>36.299999999999997</v>
      </c>
    </row>
    <row r="10" spans="1:27" x14ac:dyDescent="0.35">
      <c r="A10" t="s">
        <v>33</v>
      </c>
      <c r="B10" t="s">
        <v>122</v>
      </c>
      <c r="C10" s="116" t="s">
        <v>787</v>
      </c>
      <c r="D10" s="117" t="s">
        <v>672</v>
      </c>
      <c r="E10" s="118" t="s">
        <v>441</v>
      </c>
      <c r="F10" s="118" t="s">
        <v>33</v>
      </c>
      <c r="G10" t="s">
        <v>759</v>
      </c>
      <c r="H10" cm="1">
        <f t="array" aca="1" ref="H10" ca="1">_xll.FDSRC(,"DUMMY","ECON_EXPR_DATA('FDS_ECON["&amp;C10&amp;"]',"&amp;$H$3&amp;",,M)")</f>
        <v>49.473457000000003</v>
      </c>
      <c r="I10" cm="1">
        <f t="array" aca="1" ref="I10" ca="1">_xll.FDSRC(,"DUMMY","ECON_EXPR_DATA('FDS_ECON["&amp;C10&amp;"]',"&amp;$I$3&amp;",,M)")</f>
        <v>48.399647000000002</v>
      </c>
      <c r="J10">
        <f t="shared" ca="1" si="0"/>
        <v>48.399647000000002</v>
      </c>
      <c r="K10" cm="1">
        <f t="array" aca="1" ref="K10" ca="1">_xll.FDSRC("-","DUMMY","ECON_EXPR_DATA('FDS_ECON["&amp;C10&amp;"]',"&amp;$K$3&amp;",,Q)")</f>
        <v>47.499214000000002</v>
      </c>
      <c r="L10" cm="1">
        <f t="array" aca="1" ref="L10" ca="1">_xll.FDSRC("-","DUMMY","ECON_EXPR_DATA('FDS_ECON["&amp;C10&amp;"]',"&amp;$L$3&amp;",,Q)")</f>
        <v>47.470973999999998</v>
      </c>
      <c r="M10" cm="1">
        <f t="array" aca="1" ref="M10" ca="1">_xll.FDSRC("-","DUMMY","ECON_EXPR_DATA('FDS_ECON["&amp;C10&amp;"]',"&amp;$M$3&amp;",,Q)")</f>
        <v>48.949593</v>
      </c>
      <c r="N10" cm="1">
        <f t="array" aca="1" ref="N10" ca="1">_xll.FDSRC("-","DUMMY","ECON_EXPR_DATA('FDS_ECON["&amp;C10&amp;"]',"&amp;$N$3&amp;",,Q)")</f>
        <v>47.499214000000002</v>
      </c>
      <c r="O10">
        <f ca="1">IFERROR(IFERROR(M10-N10,K10-L10),$O$28)</f>
        <v>1.4503789999999981</v>
      </c>
      <c r="P10" cm="1">
        <f t="array" aca="1" ref="P10" ca="1">_xlfn.PERCENTRANK.EXC(_xlfn._xlws.FILTER(J$4:J$24, ISNUMBER(J$4:J$24)),J10)*100</f>
        <v>13.600000000000001</v>
      </c>
      <c r="Q10" cm="1">
        <f t="array" aca="1" ref="Q10" ca="1">_xlfn.PERCENTRANK.EXC(_xlfn._xlws.FILTER(O$4:O$24, ISNUMBER(O$4:O$24)),O10)*100</f>
        <v>77.2</v>
      </c>
      <c r="R10">
        <f ca="1">P10*Assumption!$E$27 + Q10*Assumption!$F$27</f>
        <v>39.040000000000006</v>
      </c>
      <c r="S10" cm="1">
        <f t="array" aca="1" ref="S10" ca="1">_xlfn.PERCENTRANK.EXC(_xlfn._xlws.FILTER(R$4:R$24, ISNUMBER(R$4:R$24)),R10)*100</f>
        <v>27.200000000000003</v>
      </c>
    </row>
    <row r="11" spans="1:27" x14ac:dyDescent="0.35">
      <c r="A11" t="s">
        <v>24</v>
      </c>
      <c r="B11" t="s">
        <v>103</v>
      </c>
      <c r="C11" s="116" t="s">
        <v>767</v>
      </c>
      <c r="D11" s="117" t="s">
        <v>719</v>
      </c>
      <c r="E11" s="118" t="s">
        <v>40</v>
      </c>
      <c r="F11" s="118" t="s">
        <v>24</v>
      </c>
      <c r="G11" t="s">
        <v>759</v>
      </c>
      <c r="H11" cm="1">
        <f t="array" aca="1" ref="H11" ca="1">_xll.FDSRC(,"DUMMY","ECON_EXPR_DATA('FDS_ECON["&amp;C11&amp;"]',"&amp;$H$3&amp;",,M)")</f>
        <v>48.599260000000001</v>
      </c>
      <c r="I11" cm="1">
        <f t="array" aca="1" ref="I11" ca="1">_xll.FDSRC(,"DUMMY","ECON_EXPR_DATA('FDS_ECON["&amp;C11&amp;"]',"&amp;$I$3&amp;",,M)")</f>
        <v>49.3</v>
      </c>
      <c r="J11">
        <f t="shared" ca="1" si="0"/>
        <v>49.3</v>
      </c>
      <c r="K11" cm="1">
        <f t="array" aca="1" ref="K11" ca="1">_xll.FDSRC("-","DUMMY","ECON_EXPR_DATA('FDS_ECON["&amp;C11&amp;"]',"&amp;$K$3&amp;",,Q)")</f>
        <v>47.63588</v>
      </c>
      <c r="L11" cm="1">
        <f t="array" aca="1" ref="L11" ca="1">_xll.FDSRC("-","DUMMY","ECON_EXPR_DATA('FDS_ECON["&amp;C11&amp;"]',"&amp;$L$3&amp;",,Q)")</f>
        <v>44.970745000000001</v>
      </c>
      <c r="M11" cm="1">
        <f t="array" aca="1" ref="M11" ca="1">_xll.FDSRC("-","DUMMY","ECON_EXPR_DATA('FDS_ECON["&amp;C11&amp;"]',"&amp;$M$3&amp;",,Q)")</f>
        <v>48.897906999999996</v>
      </c>
      <c r="N11" cm="1">
        <f t="array" aca="1" ref="N11" ca="1">_xll.FDSRC("-","DUMMY","ECON_EXPR_DATA('FDS_ECON["&amp;C11&amp;"]',"&amp;$N$3&amp;",,Q)")</f>
        <v>47.63588</v>
      </c>
      <c r="O11">
        <f ca="1">IFERROR(IFERROR(M11-N11,K11-L11),$O$28)</f>
        <v>1.2620269999999962</v>
      </c>
      <c r="P11" cm="1">
        <f t="array" aca="1" ref="P11" ca="1">_xlfn.PERCENTRANK.EXC(_xlfn._xlws.FILTER(J$4:J$24, ISNUMBER(J$4:J$24)),J11)*100</f>
        <v>18.099999999999998</v>
      </c>
      <c r="Q11" cm="1">
        <f t="array" aca="1" ref="Q11" ca="1">_xlfn.PERCENTRANK.EXC(_xlfn._xlws.FILTER(O$4:O$24, ISNUMBER(O$4:O$24)),O11)*100</f>
        <v>68.100000000000009</v>
      </c>
      <c r="R11">
        <f ca="1">P11*Assumption!$E$27 + Q11*Assumption!$F$27</f>
        <v>38.1</v>
      </c>
      <c r="S11" cm="1">
        <f t="array" aca="1" ref="S11" ca="1">_xlfn.PERCENTRANK.EXC(_xlfn._xlws.FILTER(R$4:R$24, ISNUMBER(R$4:R$24)),R11)*100</f>
        <v>22.7</v>
      </c>
    </row>
    <row r="12" spans="1:27" x14ac:dyDescent="0.35">
      <c r="A12" t="s">
        <v>7</v>
      </c>
      <c r="B12" t="s">
        <v>121</v>
      </c>
      <c r="C12" s="116" t="s">
        <v>761</v>
      </c>
      <c r="D12" s="117" t="s">
        <v>677</v>
      </c>
      <c r="E12" s="118" t="s">
        <v>53</v>
      </c>
      <c r="F12" s="118" t="s">
        <v>7</v>
      </c>
      <c r="G12" t="s">
        <v>759</v>
      </c>
      <c r="H12" cm="1">
        <f t="array" aca="1" ref="H12" ca="1">_xll.FDSRC(,"DUMMY","ECON_EXPR_DATA('FDS_ECON["&amp;C12&amp;"]',"&amp;$H$3&amp;",,M)")</f>
        <v>52.298340000000003</v>
      </c>
      <c r="I12" cm="1">
        <f t="array" aca="1" ref="I12" ca="1">_xll.FDSRC(,"DUMMY","ECON_EXPR_DATA('FDS_ECON["&amp;C12&amp;"]',"&amp;$I$3&amp;",,M)")</f>
        <v>0</v>
      </c>
      <c r="J12">
        <f t="shared" ca="1" si="0"/>
        <v>52.298340000000003</v>
      </c>
      <c r="K12" cm="1">
        <f t="array" aca="1" ref="K12" ca="1">_xll.FDSRC("-","DUMMY","ECON_EXPR_DATA('FDS_ECON["&amp;C12&amp;"]',"&amp;$K$3&amp;",,Q)")</f>
        <v>52.180695</v>
      </c>
      <c r="L12" cm="1">
        <f t="array" aca="1" ref="L12" ca="1">_xll.FDSRC("-","DUMMY","ECON_EXPR_DATA('FDS_ECON["&amp;C12&amp;"]',"&amp;$L$3&amp;",,Q)")</f>
        <v>51.404536999999998</v>
      </c>
      <c r="M12" t="str" cm="1">
        <f t="array" aca="1" ref="M12" ca="1">_xll.FDSRC("-","DUMMY","ECON_EXPR_DATA('FDS_ECON["&amp;C12&amp;"]',"&amp;$M$3&amp;",,Q)")</f>
        <v>-</v>
      </c>
      <c r="N12" cm="1">
        <f t="array" aca="1" ref="N12" ca="1">_xll.FDSRC("-","DUMMY","ECON_EXPR_DATA('FDS_ECON["&amp;C12&amp;"]',"&amp;$N$3&amp;",,Q)")</f>
        <v>52.180695</v>
      </c>
      <c r="O12">
        <f ca="1">IFERROR(IFERROR(M12-N12,K12-L12),$O$28)</f>
        <v>0.77615800000000235</v>
      </c>
      <c r="P12" cm="1">
        <f t="array" aca="1" ref="P12" ca="1">_xlfn.PERCENTRANK.EXC(_xlfn._xlws.FILTER(J$4:J$24, ISNUMBER(J$4:J$24)),J12)*100</f>
        <v>72.7</v>
      </c>
      <c r="Q12" cm="1">
        <f t="array" aca="1" ref="Q12" ca="1">_xlfn.PERCENTRANK.EXC(_xlfn._xlws.FILTER(O$4:O$24, ISNUMBER(O$4:O$24)),O12)*100</f>
        <v>63.6</v>
      </c>
      <c r="R12">
        <f ca="1">P12*Assumption!$E$27 + Q12*Assumption!$F$27</f>
        <v>69.06</v>
      </c>
      <c r="S12" cm="1">
        <f t="array" aca="1" ref="S12" ca="1">_xlfn.PERCENTRANK.EXC(_xlfn._xlws.FILTER(R$4:R$24, ISNUMBER(R$4:R$24)),R12)*100</f>
        <v>86.3</v>
      </c>
    </row>
    <row r="13" spans="1:27" x14ac:dyDescent="0.35">
      <c r="A13" t="s">
        <v>21</v>
      </c>
      <c r="B13" t="s">
        <v>101</v>
      </c>
      <c r="C13" s="116" t="s">
        <v>765</v>
      </c>
      <c r="D13" s="117" t="s">
        <v>766</v>
      </c>
      <c r="E13" s="118" t="s">
        <v>38</v>
      </c>
      <c r="F13" s="118" t="s">
        <v>21</v>
      </c>
      <c r="G13" t="s">
        <v>759</v>
      </c>
      <c r="H13" cm="1">
        <f t="array" aca="1" ref="H13" ca="1">_xll.FDSRC(,"DUMMY","ECON_EXPR_DATA('FDS_ECON["&amp;C13&amp;"]',"&amp;$H$3&amp;",,M)")</f>
        <v>50.65793</v>
      </c>
      <c r="I13" cm="1">
        <f t="array" aca="1" ref="I13" ca="1">_xll.FDSRC(,"DUMMY","ECON_EXPR_DATA('FDS_ECON["&amp;C13&amp;"]',"&amp;$I$3&amp;",,M)")</f>
        <v>49.825580000000002</v>
      </c>
      <c r="J13">
        <f t="shared" ca="1" si="0"/>
        <v>49.825580000000002</v>
      </c>
      <c r="K13" cm="1">
        <f t="array" aca="1" ref="K13" ca="1">_xll.FDSRC("-","DUMMY","ECON_EXPR_DATA('FDS_ECON["&amp;C13&amp;"]',"&amp;$K$3&amp;",,Q)")</f>
        <v>49.900604000000001</v>
      </c>
      <c r="L13" cm="1">
        <f t="array" aca="1" ref="L13" ca="1">_xll.FDSRC("-","DUMMY","ECON_EXPR_DATA('FDS_ECON["&amp;C13&amp;"]',"&amp;$L$3&amp;",,Q)")</f>
        <v>49.420245999999999</v>
      </c>
      <c r="M13" cm="1">
        <f t="array" aca="1" ref="M13" ca="1">_xll.FDSRC("-","DUMMY","ECON_EXPR_DATA('FDS_ECON["&amp;C13&amp;"]',"&amp;$M$3&amp;",,Q)")</f>
        <v>50.576219999999999</v>
      </c>
      <c r="N13" cm="1">
        <f t="array" aca="1" ref="N13" ca="1">_xll.FDSRC("-","DUMMY","ECON_EXPR_DATA('FDS_ECON["&amp;C13&amp;"]',"&amp;$N$3&amp;",,Q)")</f>
        <v>49.900604000000001</v>
      </c>
      <c r="O13">
        <f ca="1">IFERROR(IFERROR(M13-N13,K13-L13),$O$28)</f>
        <v>0.675615999999998</v>
      </c>
      <c r="P13" cm="1">
        <f t="array" aca="1" ref="P13" ca="1">_xlfn.PERCENTRANK.EXC(_xlfn._xlws.FILTER(J$4:J$24, ISNUMBER(J$4:J$24)),J13)*100</f>
        <v>22.7</v>
      </c>
      <c r="Q13" cm="1">
        <f t="array" aca="1" ref="Q13" ca="1">_xlfn.PERCENTRANK.EXC(_xlfn._xlws.FILTER(O$4:O$24, ISNUMBER(O$4:O$24)),O13)*100</f>
        <v>59</v>
      </c>
      <c r="R13">
        <f ca="1">P13*Assumption!$E$27 + Q13*Assumption!$F$27</f>
        <v>37.22</v>
      </c>
      <c r="S13" cm="1">
        <f t="array" aca="1" ref="S13" ca="1">_xlfn.PERCENTRANK.EXC(_xlfn._xlws.FILTER(R$4:R$24, ISNUMBER(R$4:R$24)),R13)*100</f>
        <v>18.099999999999998</v>
      </c>
    </row>
    <row r="14" spans="1:27" x14ac:dyDescent="0.35">
      <c r="A14" t="s">
        <v>12</v>
      </c>
      <c r="B14" t="s">
        <v>127</v>
      </c>
      <c r="C14" s="116" t="s">
        <v>760</v>
      </c>
      <c r="D14" s="117" t="s">
        <v>602</v>
      </c>
      <c r="E14" s="118" t="s">
        <v>54</v>
      </c>
      <c r="F14" s="118" t="s">
        <v>12</v>
      </c>
      <c r="G14" t="s">
        <v>759</v>
      </c>
      <c r="H14" cm="1">
        <f t="array" aca="1" ref="H14" ca="1">_xll.FDSRC(,"DUMMY","ECON_EXPR_DATA('FDS_ECON["&amp;C14&amp;"]',"&amp;$H$3&amp;",,M)")</f>
        <v>54.056939999999997</v>
      </c>
      <c r="I14" cm="1">
        <f t="array" aca="1" ref="I14" ca="1">_xll.FDSRC(,"DUMMY","ECON_EXPR_DATA('FDS_ECON["&amp;C14&amp;"]',"&amp;$I$3&amp;",,M)")</f>
        <v>0</v>
      </c>
      <c r="J14">
        <f t="shared" ca="1" si="0"/>
        <v>54.056939999999997</v>
      </c>
      <c r="K14" cm="1">
        <f t="array" aca="1" ref="K14" ca="1">_xll.FDSRC("-","DUMMY","ECON_EXPR_DATA('FDS_ECON["&amp;C14&amp;"]',"&amp;$K$3&amp;",,Q)")</f>
        <v>48.798813000000003</v>
      </c>
      <c r="L14" cm="1">
        <f t="array" aca="1" ref="L14" ca="1">_xll.FDSRC("-","DUMMY","ECON_EXPR_DATA('FDS_ECON["&amp;C14&amp;"]',"&amp;$L$3&amp;",,Q)")</f>
        <v>48.996009999999998</v>
      </c>
      <c r="M14" t="str" cm="1">
        <f t="array" aca="1" ref="M14" ca="1">_xll.FDSRC("-","DUMMY","ECON_EXPR_DATA('FDS_ECON["&amp;C14&amp;"]',"&amp;$M$3&amp;",,Q)")</f>
        <v>-</v>
      </c>
      <c r="N14" cm="1">
        <f t="array" aca="1" ref="N14" ca="1">_xll.FDSRC("-","DUMMY","ECON_EXPR_DATA('FDS_ECON["&amp;C14&amp;"]',"&amp;$N$3&amp;",,Q)")</f>
        <v>48.798813000000003</v>
      </c>
      <c r="O14">
        <f ca="1">IFERROR(IFERROR(M14-N14,K14-L14),$O$28)</f>
        <v>-0.19719699999999563</v>
      </c>
      <c r="P14" cm="1">
        <f t="array" aca="1" ref="P14" ca="1">_xlfn.PERCENTRANK.EXC(_xlfn._xlws.FILTER(J$4:J$24, ISNUMBER(J$4:J$24)),J14)*100</f>
        <v>77.2</v>
      </c>
      <c r="Q14" cm="1">
        <f t="array" aca="1" ref="Q14" ca="1">_xlfn.PERCENTRANK.EXC(_xlfn._xlws.FILTER(O$4:O$24, ISNUMBER(O$4:O$24)),O14)*100</f>
        <v>27.200000000000003</v>
      </c>
      <c r="R14">
        <f ca="1">P14*Assumption!$E$27 + Q14*Assumption!$F$27</f>
        <v>57.2</v>
      </c>
      <c r="S14" cm="1">
        <f t="array" aca="1" ref="S14" ca="1">_xlfn.PERCENTRANK.EXC(_xlfn._xlws.FILTER(R$4:R$24, ISNUMBER(R$4:R$24)),R14)*100</f>
        <v>68.100000000000009</v>
      </c>
      <c r="Z14" s="1" t="s">
        <v>899</v>
      </c>
    </row>
    <row r="15" spans="1:27" x14ac:dyDescent="0.35">
      <c r="A15" t="s">
        <v>22</v>
      </c>
      <c r="B15" t="s">
        <v>99</v>
      </c>
      <c r="C15" s="116" t="s">
        <v>788</v>
      </c>
      <c r="D15" s="117" t="s">
        <v>712</v>
      </c>
      <c r="E15" s="118" t="s">
        <v>442</v>
      </c>
      <c r="F15" s="118" t="s">
        <v>22</v>
      </c>
      <c r="G15" t="s">
        <v>759</v>
      </c>
      <c r="H15" cm="1">
        <f t="array" aca="1" ref="H15" ca="1">_xll.FDSRC(,"DUMMY","ECON_EXPR_DATA('FDS_ECON["&amp;C15&amp;"]',"&amp;$H$3&amp;",,M)")</f>
        <v>50.781660000000002</v>
      </c>
      <c r="I15" cm="1">
        <f t="array" aca="1" ref="I15" ca="1">_xll.FDSRC(,"DUMMY","ECON_EXPR_DATA('FDS_ECON["&amp;C15&amp;"]',"&amp;$I$3&amp;",,M)")</f>
        <v>0</v>
      </c>
      <c r="J15">
        <f t="shared" ca="1" si="0"/>
        <v>50.781660000000002</v>
      </c>
      <c r="K15" cm="1">
        <f t="array" aca="1" ref="K15" ca="1">_xll.FDSRC("-","DUMMY","ECON_EXPR_DATA('FDS_ECON["&amp;C15&amp;"]',"&amp;$K$3&amp;",,Q)")</f>
        <v>49.293605999999997</v>
      </c>
      <c r="L15" cm="1">
        <f t="array" aca="1" ref="L15" ca="1">_xll.FDSRC("-","DUMMY","ECON_EXPR_DATA('FDS_ECON["&amp;C15&amp;"]',"&amp;$L$3&amp;",,Q)")</f>
        <v>49.704177999999999</v>
      </c>
      <c r="M15" t="str" cm="1">
        <f t="array" aca="1" ref="M15" ca="1">_xll.FDSRC("-","DUMMY","ECON_EXPR_DATA('FDS_ECON["&amp;C15&amp;"]',"&amp;$M$3&amp;",,Q)")</f>
        <v>-</v>
      </c>
      <c r="N15" cm="1">
        <f t="array" aca="1" ref="N15" ca="1">_xll.FDSRC("-","DUMMY","ECON_EXPR_DATA('FDS_ECON["&amp;C15&amp;"]',"&amp;$N$3&amp;",,Q)")</f>
        <v>49.293605999999997</v>
      </c>
      <c r="O15">
        <f ca="1">IFERROR(IFERROR(M15-N15,K15-L15),$O$28)</f>
        <v>-0.41057200000000194</v>
      </c>
      <c r="P15" cm="1">
        <f t="array" aca="1" ref="P15" ca="1">_xlfn.PERCENTRANK.EXC(_xlfn._xlws.FILTER(J$4:J$24, ISNUMBER(J$4:J$24)),J15)*100</f>
        <v>36.299999999999997</v>
      </c>
      <c r="Q15" cm="1">
        <f t="array" aca="1" ref="Q15" ca="1">_xlfn.PERCENTRANK.EXC(_xlfn._xlws.FILTER(O$4:O$24, ISNUMBER(O$4:O$24)),O15)*100</f>
        <v>22.7</v>
      </c>
      <c r="R15">
        <f ca="1">P15*Assumption!$E$27 + Q15*Assumption!$F$27</f>
        <v>30.86</v>
      </c>
      <c r="S15" cm="1">
        <f t="array" aca="1" ref="S15" ca="1">_xlfn.PERCENTRANK.EXC(_xlfn._xlws.FILTER(R$4:R$24, ISNUMBER(R$4:R$24)),R15)*100</f>
        <v>13.600000000000001</v>
      </c>
    </row>
    <row r="16" spans="1:27" x14ac:dyDescent="0.35">
      <c r="A16" t="s">
        <v>28</v>
      </c>
      <c r="B16" t="s">
        <v>111</v>
      </c>
      <c r="C16" s="116" t="s">
        <v>769</v>
      </c>
      <c r="D16" s="117" t="s">
        <v>639</v>
      </c>
      <c r="E16" s="118" t="s">
        <v>443</v>
      </c>
      <c r="F16" s="118" t="s">
        <v>28</v>
      </c>
      <c r="G16" t="s">
        <v>759</v>
      </c>
      <c r="H16" cm="1">
        <f t="array" aca="1" ref="H16" ca="1">_xll.FDSRC(,"DUMMY","ECON_EXPR_DATA('FDS_ECON["&amp;C16&amp;"]',"&amp;$H$3&amp;",,M)")</f>
        <v>55.729667999999997</v>
      </c>
      <c r="I16" cm="1">
        <f t="array" aca="1" ref="I16" ca="1">_xll.FDSRC(,"DUMMY","ECON_EXPR_DATA('FDS_ECON["&amp;C16&amp;"]',"&amp;$I$3&amp;",,M)")</f>
        <v>0</v>
      </c>
      <c r="J16">
        <f t="shared" ca="1" si="0"/>
        <v>55.729667999999997</v>
      </c>
      <c r="K16" cm="1">
        <f t="array" aca="1" ref="K16" ca="1">_xll.FDSRC("-","DUMMY","ECON_EXPR_DATA('FDS_ECON["&amp;C16&amp;"]',"&amp;$K$3&amp;",,Q)")</f>
        <v>50.995750000000001</v>
      </c>
      <c r="L16" cm="1">
        <f t="array" aca="1" ref="L16" ca="1">_xll.FDSRC("-","DUMMY","ECON_EXPR_DATA('FDS_ECON["&amp;C16&amp;"]',"&amp;$L$3&amp;",,Q)")</f>
        <v>52.236584000000001</v>
      </c>
      <c r="M16" t="str" cm="1">
        <f t="array" aca="1" ref="M16" ca="1">_xll.FDSRC("-","DUMMY","ECON_EXPR_DATA('FDS_ECON["&amp;C16&amp;"]',"&amp;$M$3&amp;",,Q)")</f>
        <v>-</v>
      </c>
      <c r="N16" cm="1">
        <f t="array" aca="1" ref="N16" ca="1">_xll.FDSRC("-","DUMMY","ECON_EXPR_DATA('FDS_ECON["&amp;C16&amp;"]',"&amp;$N$3&amp;",,Q)")</f>
        <v>50.995750000000001</v>
      </c>
      <c r="O16">
        <f ca="1">IFERROR(IFERROR(M16-N16,K16-L16),$O$28)</f>
        <v>-1.2408339999999995</v>
      </c>
      <c r="P16" cm="1">
        <f t="array" aca="1" ref="P16" ca="1">_xlfn.PERCENTRANK.EXC(_xlfn._xlws.FILTER(J$4:J$24, ISNUMBER(J$4:J$24)),J16)*100</f>
        <v>86.3</v>
      </c>
      <c r="Q16" cm="1">
        <f t="array" aca="1" ref="Q16" ca="1">_xlfn.PERCENTRANK.EXC(_xlfn._xlws.FILTER(O$4:O$24, ISNUMBER(O$4:O$24)),O16)*100</f>
        <v>18.099999999999998</v>
      </c>
      <c r="R16">
        <f ca="1">P16*Assumption!$E$27 + Q16*Assumption!$F$27</f>
        <v>59.019999999999996</v>
      </c>
      <c r="S16" cm="1">
        <f t="array" aca="1" ref="S16" ca="1">_xlfn.PERCENTRANK.EXC(_xlfn._xlws.FILTER(R$4:R$24, ISNUMBER(R$4:R$24)),R16)*100</f>
        <v>81.8</v>
      </c>
      <c r="AA16" t="s">
        <v>893</v>
      </c>
    </row>
    <row r="17" spans="1:30" x14ac:dyDescent="0.35">
      <c r="A17" t="s">
        <v>32</v>
      </c>
      <c r="B17" t="s">
        <v>118</v>
      </c>
      <c r="C17" s="116" t="s">
        <v>763</v>
      </c>
      <c r="D17" s="117" t="s">
        <v>649</v>
      </c>
      <c r="E17" s="118" t="s">
        <v>52</v>
      </c>
      <c r="F17" s="118" t="s">
        <v>32</v>
      </c>
      <c r="G17" t="s">
        <v>759</v>
      </c>
      <c r="H17" cm="1">
        <f t="array" aca="1" ref="H17" ca="1">_xll.FDSRC(,"DUMMY","ECON_EXPR_DATA('FDS_ECON["&amp;C17&amp;"]',"&amp;$H$3&amp;",,M)")</f>
        <v>56.899436999999999</v>
      </c>
      <c r="I17" cm="1">
        <f t="array" aca="1" ref="I17" ca="1">_xll.FDSRC(,"DUMMY","ECON_EXPR_DATA('FDS_ECON["&amp;C17&amp;"]',"&amp;$I$3&amp;",,M)")</f>
        <v>0</v>
      </c>
      <c r="J17">
        <f t="shared" ca="1" si="0"/>
        <v>56.899436999999999</v>
      </c>
      <c r="K17" cm="1">
        <f t="array" aca="1" ref="K17" ca="1">_xll.FDSRC("-","DUMMY","ECON_EXPR_DATA('FDS_ECON["&amp;C17&amp;"]',"&amp;$K$3&amp;",,Q)")</f>
        <v>55.461708000000002</v>
      </c>
      <c r="L17" cm="1">
        <f t="array" aca="1" ref="L17" ca="1">_xll.FDSRC("-","DUMMY","ECON_EXPR_DATA('FDS_ECON["&amp;C17&amp;"]',"&amp;$L$3&amp;",,Q)")</f>
        <v>57.930667999999997</v>
      </c>
      <c r="M17" t="str" cm="1">
        <f t="array" aca="1" ref="M17" ca="1">_xll.FDSRC("-","DUMMY","ECON_EXPR_DATA('FDS_ECON["&amp;C17&amp;"]',"&amp;$M$3&amp;",,Q)")</f>
        <v>-</v>
      </c>
      <c r="N17" cm="1">
        <f t="array" aca="1" ref="N17" ca="1">_xll.FDSRC("-","DUMMY","ECON_EXPR_DATA('FDS_ECON["&amp;C17&amp;"]',"&amp;$N$3&amp;",,Q)")</f>
        <v>55.461708000000002</v>
      </c>
      <c r="O17">
        <f ca="1">IFERROR(IFERROR(M17-N17,K17-L17),$O$28)</f>
        <v>-2.4689599999999956</v>
      </c>
      <c r="P17" cm="1">
        <f t="array" aca="1" ref="P17" ca="1">_xlfn.PERCENTRANK.EXC(_xlfn._xlws.FILTER(J$4:J$24, ISNUMBER(J$4:J$24)),J17)*100</f>
        <v>90.9</v>
      </c>
      <c r="Q17" cm="1">
        <f t="array" aca="1" ref="Q17" ca="1">_xlfn.PERCENTRANK.EXC(_xlfn._xlws.FILTER(O$4:O$24, ISNUMBER(O$4:O$24)),O17)*100</f>
        <v>9</v>
      </c>
      <c r="R17">
        <f ca="1">P17*Assumption!$E$27 + Q17*Assumption!$F$27</f>
        <v>58.14</v>
      </c>
      <c r="S17" cm="1">
        <f t="array" aca="1" ref="S17" ca="1">_xlfn.PERCENTRANK.EXC(_xlfn._xlws.FILTER(R$4:R$24, ISNUMBER(R$4:R$24)),R17)*100</f>
        <v>77.2</v>
      </c>
    </row>
    <row r="18" spans="1:30" x14ac:dyDescent="0.35">
      <c r="A18" t="s">
        <v>26</v>
      </c>
      <c r="B18" t="s">
        <v>104</v>
      </c>
      <c r="C18" s="116" t="s">
        <v>762</v>
      </c>
      <c r="D18" s="117" t="s">
        <v>614</v>
      </c>
      <c r="E18" s="118" t="s">
        <v>41</v>
      </c>
      <c r="F18" s="118" t="s">
        <v>26</v>
      </c>
      <c r="G18" t="s">
        <v>759</v>
      </c>
      <c r="H18" cm="1">
        <f t="array" aca="1" ref="H18" ca="1">_xll.FDSRC(,"DUMMY","ECON_EXPR_DATA('FDS_ECON["&amp;C18&amp;"]',"&amp;$H$3&amp;",,M)")</f>
        <v>50.918056</v>
      </c>
      <c r="I18" cm="1">
        <f t="array" aca="1" ref="I18" ca="1">_xll.FDSRC(,"DUMMY","ECON_EXPR_DATA('FDS_ECON["&amp;C18&amp;"]',"&amp;$I$3&amp;",,M)")</f>
        <v>51.129350000000002</v>
      </c>
      <c r="J18">
        <f t="shared" ca="1" si="0"/>
        <v>51.129350000000002</v>
      </c>
      <c r="K18" cm="1">
        <f t="array" aca="1" ref="K18" ca="1">_xll.FDSRC("-","DUMMY","ECON_EXPR_DATA('FDS_ECON["&amp;C18&amp;"]',"&amp;$K$3&amp;",,Q)")</f>
        <v>50.34384</v>
      </c>
      <c r="L18" cm="1">
        <f t="array" aca="1" ref="L18" ca="1">_xll.FDSRC("-","DUMMY","ECON_EXPR_DATA('FDS_ECON["&amp;C18&amp;"]',"&amp;$L$3&amp;",,Q)")</f>
        <v>50.266373000000002</v>
      </c>
      <c r="M18" cm="1">
        <f t="array" aca="1" ref="M18" ca="1">_xll.FDSRC("-","DUMMY","ECON_EXPR_DATA('FDS_ECON["&amp;C18&amp;"]',"&amp;$M$3&amp;",,Q)")</f>
        <v>50.938282000000001</v>
      </c>
      <c r="N18" cm="1">
        <f t="array" aca="1" ref="N18" ca="1">_xll.FDSRC("-","DUMMY","ECON_EXPR_DATA('FDS_ECON["&amp;C18&amp;"]',"&amp;$N$3&amp;",,Q)")</f>
        <v>50.34384</v>
      </c>
      <c r="O18">
        <f ca="1">IFERROR(IFERROR(M18-N18,K18-L18),$O$28)</f>
        <v>0.5944420000000008</v>
      </c>
      <c r="P18" cm="1">
        <f t="array" aca="1" ref="P18" ca="1">_xlfn.PERCENTRANK.EXC(_xlfn._xlws.FILTER(J$4:J$24, ISNUMBER(J$4:J$24)),J18)*100</f>
        <v>50</v>
      </c>
      <c r="Q18" cm="1">
        <f t="array" aca="1" ref="Q18" ca="1">_xlfn.PERCENTRANK.EXC(_xlfn._xlws.FILTER(O$4:O$24, ISNUMBER(O$4:O$24)),O18)*100</f>
        <v>45.4</v>
      </c>
      <c r="R18">
        <f ca="1">P18*Assumption!$E$27 + Q18*Assumption!$F$27</f>
        <v>48.16</v>
      </c>
      <c r="S18" cm="1">
        <f t="array" aca="1" ref="S18" ca="1">_xlfn.PERCENTRANK.EXC(_xlfn._xlws.FILTER(R$4:R$24, ISNUMBER(R$4:R$24)),R18)*100</f>
        <v>50</v>
      </c>
      <c r="AA18" t="s">
        <v>777</v>
      </c>
      <c r="AB18" t="s">
        <v>894</v>
      </c>
      <c r="AD18" t="s">
        <v>502</v>
      </c>
    </row>
    <row r="19" spans="1:30" x14ac:dyDescent="0.35">
      <c r="A19" t="s">
        <v>31</v>
      </c>
      <c r="B19" t="s">
        <v>120</v>
      </c>
      <c r="C19" s="116" t="s">
        <v>789</v>
      </c>
      <c r="D19" s="117" t="s">
        <v>701</v>
      </c>
      <c r="E19" s="118" t="s">
        <v>444</v>
      </c>
      <c r="F19" s="118" t="s">
        <v>31</v>
      </c>
      <c r="G19" t="s">
        <v>759</v>
      </c>
      <c r="H19" cm="1">
        <f t="array" aca="1" ref="H19" ca="1">_xll.FDSRC(,"DUMMY","ECON_EXPR_DATA('FDS_ECON["&amp;C19&amp;"]',"&amp;$H$3&amp;",,M)")</f>
        <v>51.025199999999998</v>
      </c>
      <c r="I19" cm="1">
        <f t="array" aca="1" ref="I19" ca="1">_xll.FDSRC(,"DUMMY","ECON_EXPR_DATA('FDS_ECON["&amp;C19&amp;"]',"&amp;$I$3&amp;",,M)")</f>
        <v>0</v>
      </c>
      <c r="J19">
        <f t="shared" ca="1" si="0"/>
        <v>51.025199999999998</v>
      </c>
      <c r="K19" cm="1">
        <f t="array" aca="1" ref="K19" ca="1">_xll.FDSRC("-","DUMMY","ECON_EXPR_DATA('FDS_ECON["&amp;C19&amp;"]',"&amp;$K$3&amp;",,Q)")</f>
        <v>50.688426999999997</v>
      </c>
      <c r="L19" cm="1">
        <f t="array" aca="1" ref="L19" ca="1">_xll.FDSRC("-","DUMMY","ECON_EXPR_DATA('FDS_ECON["&amp;C19&amp;"]',"&amp;$L$3&amp;",,Q)")</f>
        <v>53.860751999999998</v>
      </c>
      <c r="M19" t="str" cm="1">
        <f t="array" aca="1" ref="M19" ca="1">_xll.FDSRC("-","DUMMY","ECON_EXPR_DATA('FDS_ECON["&amp;C19&amp;"]',"&amp;$M$3&amp;",,Q)")</f>
        <v>-</v>
      </c>
      <c r="N19" cm="1">
        <f t="array" aca="1" ref="N19" ca="1">_xll.FDSRC("-","DUMMY","ECON_EXPR_DATA('FDS_ECON["&amp;C19&amp;"]',"&amp;$N$3&amp;",,Q)")</f>
        <v>50.688426999999997</v>
      </c>
      <c r="O19">
        <f ca="1">IFERROR(IFERROR(M19-N19,K19-L19),$O$28)</f>
        <v>-3.1723250000000007</v>
      </c>
      <c r="P19" cm="1">
        <f t="array" aca="1" ref="P19" ca="1">_xlfn.PERCENTRANK.EXC(_xlfn._xlws.FILTER(J$4:J$24, ISNUMBER(J$4:J$24)),J19)*100</f>
        <v>45.4</v>
      </c>
      <c r="Q19" cm="1">
        <f t="array" aca="1" ref="Q19" ca="1">_xlfn.PERCENTRANK.EXC(_xlfn._xlws.FILTER(O$4:O$24, ISNUMBER(O$4:O$24)),O19)*100</f>
        <v>4.5</v>
      </c>
      <c r="R19">
        <f ca="1">P19*Assumption!$E$27 + Q19*Assumption!$F$27</f>
        <v>29.04</v>
      </c>
      <c r="S19" cm="1">
        <f t="array" aca="1" ref="S19" ca="1">_xlfn.PERCENTRANK.EXC(_xlfn._xlws.FILTER(R$4:R$24, ISNUMBER(R$4:R$24)),R19)*100</f>
        <v>9</v>
      </c>
      <c r="AA19" t="s">
        <v>895</v>
      </c>
      <c r="AB19" t="s">
        <v>896</v>
      </c>
      <c r="AD19">
        <v>100</v>
      </c>
    </row>
    <row r="20" spans="1:30" x14ac:dyDescent="0.35">
      <c r="A20" t="s">
        <v>434</v>
      </c>
      <c r="B20" t="s">
        <v>220</v>
      </c>
      <c r="C20" s="116" t="s">
        <v>790</v>
      </c>
      <c r="D20" s="117" t="s">
        <v>722</v>
      </c>
      <c r="E20" s="118" t="s">
        <v>757</v>
      </c>
      <c r="F20" s="118" t="s">
        <v>756</v>
      </c>
      <c r="G20" t="s">
        <v>759</v>
      </c>
      <c r="H20" cm="1">
        <f t="array" aca="1" ref="H20" ca="1">_xll.FDSRC(,"DUMMY","ECON_EXPR_DATA('FDS_ECON["&amp;C20&amp;"]',"&amp;$H$3&amp;",,M)")</f>
        <v>45.311385999999999</v>
      </c>
      <c r="I20" cm="1">
        <f t="array" aca="1" ref="I20" ca="1">_xll.FDSRC(,"DUMMY","ECON_EXPR_DATA('FDS_ECON["&amp;C20&amp;"]',"&amp;$I$3&amp;",,M)")</f>
        <v>0</v>
      </c>
      <c r="J20">
        <f t="shared" ca="1" si="0"/>
        <v>45.311385999999999</v>
      </c>
      <c r="K20" cm="1">
        <f t="array" aca="1" ref="K20" ca="1">_xll.FDSRC("-","DUMMY","ECON_EXPR_DATA('FDS_ECON["&amp;C20&amp;"]',"&amp;$K$3&amp;",,Q)")</f>
        <v>46.695160000000001</v>
      </c>
      <c r="L20" cm="1">
        <f t="array" aca="1" ref="L20" ca="1">_xll.FDSRC("-","DUMMY","ECON_EXPR_DATA('FDS_ECON["&amp;C20&amp;"]',"&amp;$L$3&amp;",,Q)")</f>
        <v>49.120173999999999</v>
      </c>
      <c r="M20" t="str" cm="1">
        <f t="array" aca="1" ref="M20" ca="1">_xll.FDSRC("-","DUMMY","ECON_EXPR_DATA('FDS_ECON["&amp;C20&amp;"]',"&amp;$M$3&amp;",,Q)")</f>
        <v>-</v>
      </c>
      <c r="N20" cm="1">
        <f t="array" aca="1" ref="N20" ca="1">_xll.FDSRC("-","DUMMY","ECON_EXPR_DATA('FDS_ECON["&amp;C20&amp;"]',"&amp;$N$3&amp;",,Q)")</f>
        <v>46.695160000000001</v>
      </c>
      <c r="O20">
        <f ca="1">IFERROR(IFERROR(M20-N20,K20-L20),$O$28)</f>
        <v>-2.4250139999999973</v>
      </c>
      <c r="P20" cm="1">
        <f t="array" aca="1" ref="P20" ca="1">_xlfn.PERCENTRANK.EXC(_xlfn._xlws.FILTER(J$4:J$24, ISNUMBER(J$4:J$24)),J20)*100</f>
        <v>4.5</v>
      </c>
      <c r="Q20" cm="1">
        <f t="array" aca="1" ref="Q20" ca="1">_xlfn.PERCENTRANK.EXC(_xlfn._xlws.FILTER(O$4:O$24, ISNUMBER(O$4:O$24)),O20)*100</f>
        <v>13.600000000000001</v>
      </c>
      <c r="R20">
        <f ca="1">P20*Assumption!$E$27 + Q20*Assumption!$F$27</f>
        <v>8.14</v>
      </c>
      <c r="S20" cm="1">
        <f t="array" aca="1" ref="S20" ca="1">_xlfn.PERCENTRANK.EXC(_xlfn._xlws.FILTER(R$4:R$24, ISNUMBER(R$4:R$24)),R20)*100</f>
        <v>4.5</v>
      </c>
      <c r="AA20" t="s">
        <v>895</v>
      </c>
      <c r="AB20" t="s">
        <v>897</v>
      </c>
      <c r="AD20">
        <v>75</v>
      </c>
    </row>
    <row r="21" spans="1:30" x14ac:dyDescent="0.35">
      <c r="A21" t="s">
        <v>25</v>
      </c>
      <c r="B21" t="s">
        <v>105</v>
      </c>
      <c r="C21" s="116" t="s">
        <v>771</v>
      </c>
      <c r="D21" s="117" t="s">
        <v>726</v>
      </c>
      <c r="E21" s="118" t="s">
        <v>445</v>
      </c>
      <c r="F21" s="118" t="s">
        <v>25</v>
      </c>
      <c r="G21" t="s">
        <v>759</v>
      </c>
      <c r="H21" cm="1">
        <f t="array" aca="1" ref="H21" ca="1">_xll.FDSRC(,"DUMMY","ECON_EXPR_DATA('FDS_ECON["&amp;C21&amp;"]',"&amp;$H$3&amp;",,M)")</f>
        <v>50.248722000000001</v>
      </c>
      <c r="I21" cm="1">
        <f t="array" aca="1" ref="I21" ca="1">_xll.FDSRC(,"DUMMY","ECON_EXPR_DATA('FDS_ECON["&amp;C21&amp;"]',"&amp;$I$3&amp;",,M)")</f>
        <v>49.978929999999998</v>
      </c>
      <c r="J21">
        <f t="shared" ca="1" si="0"/>
        <v>49.978929999999998</v>
      </c>
      <c r="K21" cm="1">
        <f t="array" aca="1" ref="K21" ca="1">_xll.FDSRC("-","DUMMY","ECON_EXPR_DATA('FDS_ECON["&amp;C21&amp;"]',"&amp;$K$3&amp;",,Q)")</f>
        <v>47.664864000000001</v>
      </c>
      <c r="L21" cm="1">
        <f t="array" aca="1" ref="L21" ca="1">_xll.FDSRC("-","DUMMY","ECON_EXPR_DATA('FDS_ECON["&amp;C21&amp;"]',"&amp;$L$3&amp;",,Q)")</f>
        <v>49.509234999999997</v>
      </c>
      <c r="M21" cm="1">
        <f t="array" aca="1" ref="M21" ca="1">_xll.FDSRC("-","DUMMY","ECON_EXPR_DATA('FDS_ECON["&amp;C21&amp;"]',"&amp;$M$3&amp;",,Q)")</f>
        <v>49.822453000000003</v>
      </c>
      <c r="N21" cm="1">
        <f t="array" aca="1" ref="N21" ca="1">_xll.FDSRC("-","DUMMY","ECON_EXPR_DATA('FDS_ECON["&amp;C21&amp;"]',"&amp;$N$3&amp;",,Q)")</f>
        <v>47.664864000000001</v>
      </c>
      <c r="O21">
        <f ca="1">IFERROR(IFERROR(M21-N21,K21-L21),$O$28)</f>
        <v>2.1575890000000015</v>
      </c>
      <c r="P21" cm="1">
        <f t="array" aca="1" ref="P21" ca="1">_xlfn.PERCENTRANK.EXC(_xlfn._xlws.FILTER(J$4:J$24, ISNUMBER(J$4:J$24)),J21)*100</f>
        <v>31.8</v>
      </c>
      <c r="Q21" cm="1">
        <f t="array" aca="1" ref="Q21" ca="1">_xlfn.PERCENTRANK.EXC(_xlfn._xlws.FILTER(O$4:O$24, ISNUMBER(O$4:O$24)),O21)*100</f>
        <v>90.9</v>
      </c>
      <c r="R21">
        <f ca="1">P21*Assumption!$E$27 + Q21*Assumption!$F$27</f>
        <v>55.440000000000005</v>
      </c>
      <c r="S21" cm="1">
        <f t="array" aca="1" ref="S21" ca="1">_xlfn.PERCENTRANK.EXC(_xlfn._xlws.FILTER(R$4:R$24, ISNUMBER(R$4:R$24)),R21)*100</f>
        <v>63.6</v>
      </c>
      <c r="AA21" t="s">
        <v>898</v>
      </c>
      <c r="AB21" t="s">
        <v>896</v>
      </c>
      <c r="AD21">
        <v>50</v>
      </c>
    </row>
    <row r="22" spans="1:30" x14ac:dyDescent="0.35">
      <c r="A22" t="s">
        <v>34</v>
      </c>
      <c r="B22" t="s">
        <v>123</v>
      </c>
      <c r="C22" s="116" t="s">
        <v>780</v>
      </c>
      <c r="D22" s="117" t="s">
        <v>34</v>
      </c>
      <c r="E22" s="118" t="s">
        <v>446</v>
      </c>
      <c r="F22" s="118" t="s">
        <v>34</v>
      </c>
      <c r="G22" t="s">
        <v>759</v>
      </c>
      <c r="H22" cm="1">
        <f t="array" aca="1" ref="H22" ca="1">_xll.FDSRC(,"DUMMY","ECON_EXPR_DATA('FDS_ECON["&amp;C22&amp;"]',"&amp;$H$3&amp;",,M)")</f>
        <v>0</v>
      </c>
      <c r="I22" cm="1">
        <f t="array" aca="1" ref="I22" ca="1">_xll.FDSRC(,"DUMMY","ECON_EXPR_DATA('FDS_ECON["&amp;C22&amp;"]',"&amp;$I$3&amp;",,M)")</f>
        <v>0</v>
      </c>
      <c r="J22">
        <f t="shared" ca="1" si="0"/>
        <v>51.447499999999998</v>
      </c>
      <c r="K22" t="str" cm="1">
        <f t="array" aca="1" ref="K22" ca="1">_xll.FDSRC("-","DUMMY","ECON_EXPR_DATA('FDS_ECON["&amp;C22&amp;"]',"&amp;$K$3&amp;",,Q)")</f>
        <v>-</v>
      </c>
      <c r="L22" t="str" cm="1">
        <f t="array" aca="1" ref="L22" ca="1">_xll.FDSRC("-","DUMMY","ECON_EXPR_DATA('FDS_ECON["&amp;C22&amp;"]',"&amp;$L$3&amp;",,Q)")</f>
        <v>-</v>
      </c>
      <c r="M22" t="str" cm="1">
        <f t="array" aca="1" ref="M22" ca="1">_xll.FDSRC("-","DUMMY","ECON_EXPR_DATA('FDS_ECON["&amp;C22&amp;"]',"&amp;$M$3&amp;",,Q)")</f>
        <v>-</v>
      </c>
      <c r="N22" t="str" cm="1">
        <f t="array" aca="1" ref="N22" ca="1">_xll.FDSRC("-","DUMMY","ECON_EXPR_DATA('FDS_ECON["&amp;C22&amp;"]',"&amp;$N$3&amp;",,Q)")</f>
        <v>-</v>
      </c>
      <c r="O22">
        <f ca="1">IFERROR(IFERROR(M22-N22,K22-L22),$O$28)</f>
        <v>-0.17349399999999804</v>
      </c>
      <c r="P22" cm="1">
        <f t="array" aca="1" ref="P22" ca="1">_xlfn.PERCENTRANK.EXC(_xlfn._xlws.FILTER(J$4:J$24, ISNUMBER(J$4:J$24)),J22)*100</f>
        <v>59</v>
      </c>
      <c r="Q22" cm="1">
        <f t="array" aca="1" ref="Q22" ca="1">_xlfn.PERCENTRANK.EXC(_xlfn._xlws.FILTER(O$4:O$24, ISNUMBER(O$4:O$24)),O22)*100</f>
        <v>31.8</v>
      </c>
      <c r="R22">
        <f ca="1">P22*Assumption!$E$27 + Q22*Assumption!$F$27</f>
        <v>48.12</v>
      </c>
      <c r="S22" cm="1">
        <f t="array" aca="1" ref="S22" ca="1">_xlfn.PERCENTRANK.EXC(_xlfn._xlws.FILTER(R$4:R$24, ISNUMBER(R$4:R$24)),R22)*100</f>
        <v>36.299999999999997</v>
      </c>
      <c r="AA22" t="s">
        <v>898</v>
      </c>
      <c r="AB22" t="s">
        <v>897</v>
      </c>
      <c r="AD22">
        <v>25</v>
      </c>
    </row>
    <row r="23" spans="1:30" x14ac:dyDescent="0.35">
      <c r="A23" t="s">
        <v>37</v>
      </c>
      <c r="B23" t="s">
        <v>126</v>
      </c>
      <c r="C23" s="116" t="s">
        <v>768</v>
      </c>
      <c r="D23" s="117" t="s">
        <v>735</v>
      </c>
      <c r="E23" s="118" t="s">
        <v>447</v>
      </c>
      <c r="F23" s="118" t="s">
        <v>37</v>
      </c>
      <c r="G23" t="s">
        <v>759</v>
      </c>
      <c r="H23" cm="1">
        <f t="array" aca="1" ref="H23" ca="1">_xll.FDSRC(,"DUMMY","ECON_EXPR_DATA('FDS_ECON["&amp;C23&amp;"]',"&amp;$H$3&amp;",,M)")</f>
        <v>50.372390000000003</v>
      </c>
      <c r="I23" cm="1">
        <f t="array" aca="1" ref="I23" ca="1">_xll.FDSRC(,"DUMMY","ECON_EXPR_DATA('FDS_ECON["&amp;C23&amp;"]',"&amp;$I$3&amp;",,M)")</f>
        <v>49.862909999999999</v>
      </c>
      <c r="J23">
        <f t="shared" ca="1" si="0"/>
        <v>49.862909999999999</v>
      </c>
      <c r="K23" cm="1">
        <f t="array" aca="1" ref="K23" ca="1">_xll.FDSRC("-","DUMMY","ECON_EXPR_DATA('FDS_ECON["&amp;C23&amp;"]',"&amp;$K$3&amp;",,Q)")</f>
        <v>48.597430000000003</v>
      </c>
      <c r="L23" cm="1">
        <f t="array" aca="1" ref="L23" ca="1">_xll.FDSRC("-","DUMMY","ECON_EXPR_DATA('FDS_ECON["&amp;C23&amp;"]',"&amp;$L$3&amp;",,Q)")</f>
        <v>49.616585000000001</v>
      </c>
      <c r="M23" cm="1">
        <f t="array" aca="1" ref="M23" ca="1">_xll.FDSRC("-","DUMMY","ECON_EXPR_DATA('FDS_ECON["&amp;C23&amp;"]',"&amp;$M$3&amp;",,Q)")</f>
        <v>50.18627</v>
      </c>
      <c r="N23" cm="1">
        <f t="array" aca="1" ref="N23" ca="1">_xll.FDSRC("-","DUMMY","ECON_EXPR_DATA('FDS_ECON["&amp;C23&amp;"]',"&amp;$N$3&amp;",,Q)")</f>
        <v>48.597430000000003</v>
      </c>
      <c r="O23">
        <f ca="1">IFERROR(IFERROR(M23-N23,K23-L23),$O$28)</f>
        <v>1.5888399999999976</v>
      </c>
      <c r="P23" cm="1">
        <f t="array" aca="1" ref="P23" ca="1">_xlfn.PERCENTRANK.EXC(_xlfn._xlws.FILTER(J$4:J$24, ISNUMBER(J$4:J$24)),J23)*100</f>
        <v>27.200000000000003</v>
      </c>
      <c r="Q23" cm="1">
        <f t="array" aca="1" ref="Q23" ca="1">_xlfn.PERCENTRANK.EXC(_xlfn._xlws.FILTER(O$4:O$24, ISNUMBER(O$4:O$24)),O23)*100</f>
        <v>86.3</v>
      </c>
      <c r="R23">
        <f ca="1">P23*Assumption!$E$27 + Q23*Assumption!$F$27</f>
        <v>50.84</v>
      </c>
      <c r="S23" cm="1">
        <f t="array" aca="1" ref="S23" ca="1">_xlfn.PERCENTRANK.EXC(_xlfn._xlws.FILTER(R$4:R$24, ISNUMBER(R$4:R$24)),R23)*100</f>
        <v>59</v>
      </c>
    </row>
    <row r="24" spans="1:30" x14ac:dyDescent="0.35">
      <c r="A24" t="s">
        <v>36</v>
      </c>
      <c r="B24" t="s">
        <v>125</v>
      </c>
      <c r="C24" s="116" t="s">
        <v>791</v>
      </c>
      <c r="D24" s="117" t="s">
        <v>705</v>
      </c>
      <c r="E24" s="118" t="s">
        <v>448</v>
      </c>
      <c r="F24" s="118" t="s">
        <v>36</v>
      </c>
      <c r="G24" t="s">
        <v>759</v>
      </c>
      <c r="H24" cm="1">
        <f t="array" aca="1" ref="H24" ca="1">_xll.FDSRC(,"DUMMY","ECON_EXPR_DATA('FDS_ECON["&amp;C24&amp;"]',"&amp;$H$3&amp;",,M)")</f>
        <v>57.158000000000001</v>
      </c>
      <c r="I24" cm="1">
        <f t="array" aca="1" ref="I24" ca="1">_xll.FDSRC(,"DUMMY","ECON_EXPR_DATA('FDS_ECON["&amp;C24&amp;"]',"&amp;$I$3&amp;",,M)")</f>
        <v>0</v>
      </c>
      <c r="J24">
        <f t="shared" ca="1" si="0"/>
        <v>57.158000000000001</v>
      </c>
      <c r="K24" cm="1">
        <f t="array" aca="1" ref="K24" ca="1">_xll.FDSRC("-","DUMMY","ECON_EXPR_DATA('FDS_ECON["&amp;C24&amp;"]',"&amp;$K$3&amp;",,Q)")</f>
        <v>57.793106000000002</v>
      </c>
      <c r="L24" cm="1">
        <f t="array" aca="1" ref="L24" ca="1">_xll.FDSRC("-","DUMMY","ECON_EXPR_DATA('FDS_ECON["&amp;C24&amp;"]',"&amp;$L$3&amp;",,Q)")</f>
        <v>57.151814000000002</v>
      </c>
      <c r="M24" t="str" cm="1">
        <f t="array" aca="1" ref="M24" ca="1">_xll.FDSRC("-","DUMMY","ECON_EXPR_DATA('FDS_ECON["&amp;C24&amp;"]',"&amp;$M$3&amp;",,Q)")</f>
        <v>-</v>
      </c>
      <c r="N24" cm="1">
        <f t="array" aca="1" ref="N24" ca="1">_xll.FDSRC("-","DUMMY","ECON_EXPR_DATA('FDS_ECON["&amp;C24&amp;"]',"&amp;$N$3&amp;",,Q)")</f>
        <v>57.793106000000002</v>
      </c>
      <c r="O24">
        <f ca="1">IFERROR(IFERROR(M24-N24,K24-L24),$O$28)</f>
        <v>0.64129199999999997</v>
      </c>
      <c r="P24" cm="1">
        <f t="array" aca="1" ref="P24" ca="1">_xlfn.PERCENTRANK.EXC(_xlfn._xlws.FILTER(J$4:J$24, ISNUMBER(J$4:J$24)),J24)*100</f>
        <v>95.399999999999991</v>
      </c>
      <c r="Q24" cm="1">
        <f t="array" aca="1" ref="Q24" ca="1">_xlfn.PERCENTRANK.EXC(_xlfn._xlws.FILTER(O$4:O$24, ISNUMBER(O$4:O$24)),O24)*100</f>
        <v>54.500000000000007</v>
      </c>
      <c r="R24">
        <f ca="1">P24*Assumption!$E$27 + Q24*Assumption!$F$27</f>
        <v>79.039999999999992</v>
      </c>
      <c r="S24" cm="1">
        <f t="array" aca="1" ref="S24" ca="1">_xlfn.PERCENTRANK.EXC(_xlfn._xlws.FILTER(R$4:R$24, ISNUMBER(R$4:R$24)),R24)*100</f>
        <v>95.399999999999991</v>
      </c>
    </row>
    <row r="26" spans="1:30" x14ac:dyDescent="0.35">
      <c r="H26" s="118" t="str" cm="1">
        <f t="array" aca="1" ref="H26" ca="1">_xll.FDSRC("-","DUMMY","ECON_DATE("&amp;$H$1&amp;",,, 'MM/YYYY')")</f>
        <v>02/2024</v>
      </c>
      <c r="I26" s="118" t="str" cm="1">
        <f t="array" aca="1" ref="I26" ca="1">_xll.FDSRC("-","DUMMY","ECON_DATE("&amp;$G$1&amp;",,, 'MM/YYYY')")</f>
        <v>03/2024</v>
      </c>
      <c r="J26" s="118" t="s">
        <v>777</v>
      </c>
      <c r="K26" s="118" t="str" cm="1">
        <f t="array" aca="1" ref="K26" ca="1">_xll.FDSRC("-","DUMMY","ECON_DATE("&amp;$H$1&amp;",,, 'MM/YYYY')")</f>
        <v>02/2024</v>
      </c>
      <c r="L26" s="118" t="str" cm="1">
        <f t="array" aca="1" ref="L26" ca="1">_xll.FDSRC("-","DUMMY","ECON_DATE("&amp;$H$2&amp;",,, 'MM/YYYY')")</f>
        <v>11/2023</v>
      </c>
      <c r="M26" s="118" t="str" cm="1">
        <f t="array" aca="1" ref="M26" ca="1">_xll.FDSRC("-","DUMMY","ECON_DATE("&amp;$G$1&amp;",,, 'MM/YYYY')")</f>
        <v>03/2024</v>
      </c>
      <c r="N26" s="118" t="str" cm="1">
        <f t="array" aca="1" ref="N26" ca="1">_xll.FDSRC("-","DUMMY","ECON_DATE("&amp;$G$2&amp;",,, 'MM/YYYY')")</f>
        <v>12/2023</v>
      </c>
      <c r="O26" s="118" t="s">
        <v>794</v>
      </c>
    </row>
    <row r="27" spans="1:30" x14ac:dyDescent="0.35">
      <c r="F27" s="116" t="s">
        <v>772</v>
      </c>
      <c r="G27" s="116" t="s">
        <v>773</v>
      </c>
      <c r="H27" cm="1">
        <f t="array" aca="1" ref="H27" ca="1">_xll.FDSRC(,"DUMMY","ECON_EXPR_DATA('FDS_ECON["&amp;F27&amp;"]',"&amp;$H$26&amp;",,M)")</f>
        <v>49.253857000000004</v>
      </c>
      <c r="I27" cm="1">
        <f t="array" aca="1" ref="I27" ca="1">_xll.FDSRC(,"DUMMY","ECON_EXPR_DATA('FDS_ECON["&amp;F27&amp;"]',"&amp;$I$26&amp;",,M)")</f>
        <v>0</v>
      </c>
      <c r="J27">
        <f ca="1">IF(I27=0,H27,I27)</f>
        <v>49.253857000000004</v>
      </c>
      <c r="K27" cm="1">
        <f t="array" aca="1" ref="K27" ca="1">_xll.FDSRC("-","DUMMY","ECON_EXPR_DATA('FDS_ECON["&amp;F27&amp;"]',"&amp;$K$26&amp;",,Q)")</f>
        <v>47.378044000000003</v>
      </c>
      <c r="L27" cm="1">
        <f t="array" aca="1" ref="L27" ca="1">_xll.FDSRC("-","DUMMY","ECON_EXPR_DATA('FDS_ECON["&amp;F27&amp;"]',"&amp;$L$26&amp;",,Q)")</f>
        <v>47.086407000000001</v>
      </c>
      <c r="M27" t="str" cm="1">
        <f t="array" aca="1" ref="M27" ca="1">_xll.FDSRC("-","DUMMY","ECON_EXPR_DATA('FDS_ECON["&amp;F27&amp;"]',"&amp;$M$26&amp;",,Q)")</f>
        <v>-</v>
      </c>
      <c r="N27" cm="1">
        <f t="array" aca="1" ref="N27" ca="1">_xll.FDSRC("-","DUMMY","ECON_EXPR_DATA('FDS_ECON["&amp;F27&amp;"]',"&amp;$N$26&amp;",,Q)")</f>
        <v>47.378044000000003</v>
      </c>
      <c r="O27">
        <f ca="1">IFERROR(M27-N27,K27-L27)</f>
        <v>0.29163700000000148</v>
      </c>
    </row>
    <row r="28" spans="1:30" x14ac:dyDescent="0.35">
      <c r="F28" s="116" t="s">
        <v>774</v>
      </c>
      <c r="G28" s="116" t="s">
        <v>775</v>
      </c>
      <c r="H28" cm="1">
        <f t="array" aca="1" ref="H28" ca="1">_xll.FDSRC(,"DUMMY","ECON_EXPR_DATA('FDS_ECON["&amp;F28&amp;"]',"&amp;$H$26&amp;",,M)")</f>
        <v>51.447499999999998</v>
      </c>
      <c r="I28" cm="1">
        <f t="array" aca="1" ref="I28" ca="1">_xll.FDSRC(,"DUMMY","ECON_EXPR_DATA('FDS_ECON["&amp;F28&amp;"]',"&amp;$I$26&amp;",,M)")</f>
        <v>0</v>
      </c>
      <c r="J28">
        <f ca="1">IF(I28=0,H28,I28)</f>
        <v>51.447499999999998</v>
      </c>
      <c r="K28" cm="1">
        <f t="array" aca="1" ref="K28" ca="1">_xll.FDSRC("-","DUMMY","ECON_EXPR_DATA('FDS_ECON["&amp;F28&amp;"]',"&amp;$K$26&amp;",,Q)")</f>
        <v>50.640650000000001</v>
      </c>
      <c r="L28" cm="1">
        <f t="array" aca="1" ref="L28" ca="1">_xll.FDSRC("-","DUMMY","ECON_EXPR_DATA('FDS_ECON["&amp;F28&amp;"]',"&amp;$L$26&amp;",,Q)")</f>
        <v>50.814143999999999</v>
      </c>
      <c r="M28" t="str" cm="1">
        <f t="array" aca="1" ref="M28" ca="1">_xll.FDSRC("-","DUMMY","ECON_EXPR_DATA('FDS_ECON["&amp;F28&amp;"]',"&amp;$M$26&amp;",,Q)")</f>
        <v>-</v>
      </c>
      <c r="N28" cm="1">
        <f t="array" aca="1" ref="N28" ca="1">_xll.FDSRC("-","DUMMY","ECON_EXPR_DATA('FDS_ECON["&amp;F28&amp;"]',"&amp;$N$26&amp;",,Q)")</f>
        <v>50.640650000000001</v>
      </c>
      <c r="O28">
        <f ca="1">IFERROR(M28-N28,K28-L28)</f>
        <v>-0.17349399999999804</v>
      </c>
    </row>
  </sheetData>
  <hyperlinks>
    <hyperlink ref="C15" r:id="rId1" xr:uid="{6D396D60-C22A-444B-AC80-A6C82D2B9EAD}"/>
    <hyperlink ref="C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752</v>
      </c>
      <c r="B1" t="s">
        <v>529</v>
      </c>
      <c r="C1" t="s">
        <v>843</v>
      </c>
      <c r="D1" t="s">
        <v>880</v>
      </c>
      <c r="E1" t="s">
        <v>573</v>
      </c>
      <c r="F1" t="s">
        <v>881</v>
      </c>
      <c r="G1" t="s">
        <v>882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185.54249999999999</v>
      </c>
      <c r="E2" t="s">
        <v>614</v>
      </c>
      <c r="F2" t="str">
        <f>_xlfn.CONCAT("FC0000",RIGHT(A2,2))</f>
        <v>FC0000CN</v>
      </c>
      <c r="G2" s="153" cm="1">
        <f t="array" ref="G2">_xll.FDSZ(F2,"FMA_MCAP(0,,,USD,""PORTAGG"")")</f>
        <v>7558934.5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567.26949999999999</v>
      </c>
      <c r="E3" t="s">
        <v>613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142401.47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500.166</v>
      </c>
      <c r="E4" t="s">
        <v>650</v>
      </c>
      <c r="F4" t="str">
        <f t="shared" si="0"/>
        <v>FC0000ID</v>
      </c>
      <c r="G4" s="153" cm="1">
        <f t="array" ref="G4">_xll.FDSZ(F4,"FMA_MCAP(0,,,USD,""PORTAGG"")")</f>
        <v>641191.4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128.4795</v>
      </c>
      <c r="E5" t="s">
        <v>698</v>
      </c>
      <c r="F5" t="str">
        <f t="shared" si="0"/>
        <v>FC0000PH</v>
      </c>
      <c r="G5" s="153" cm="1">
        <f t="array" ref="G5">_xll.FDSZ(F5,"FMA_MCAP(0,,,USD,""PORTAGG"")")</f>
        <v>218406.63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300.77249999999998</v>
      </c>
      <c r="E6" t="s">
        <v>699</v>
      </c>
      <c r="F6" t="str">
        <f t="shared" si="0"/>
        <v>FC0000PL</v>
      </c>
      <c r="G6" s="153" cm="1">
        <f t="array" ref="G6">_xll.FDSZ(F6,"FMA_MCAP(0,,,USD,""PORTAGG"")")</f>
        <v>205548.86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109.676</v>
      </c>
      <c r="E7" t="s">
        <v>697</v>
      </c>
      <c r="F7" t="str">
        <f t="shared" si="0"/>
        <v>FC0000PE</v>
      </c>
      <c r="G7" s="153" cm="1">
        <f t="array" ref="G7">_xll.FDSZ(F7,"FMA_MCAP(0,,,USD,""PORTAGG"")")</f>
        <v>38718.292999999998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251.67449999999999</v>
      </c>
      <c r="E8" t="s">
        <v>672</v>
      </c>
      <c r="F8" t="str">
        <f t="shared" si="0"/>
        <v>FC0000MY</v>
      </c>
      <c r="G8" s="153" cm="1">
        <f t="array" ref="G8">_xll.FDSZ(F8,"FMA_MCAP(0,,,USD,""PORTAGG"")")</f>
        <v>368449.72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4098.8559999999998</v>
      </c>
      <c r="E9" t="s">
        <v>719</v>
      </c>
      <c r="F9" t="str">
        <f t="shared" si="0"/>
        <v>FC0000TW</v>
      </c>
      <c r="G9" s="153" cm="1">
        <f t="array" ref="G9">_xll.FDSZ(F9,"FMA_MCAP(0,,,USD,""PORTAGG"")")</f>
        <v>2180363.2999999998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2113.9549999999999</v>
      </c>
      <c r="E10" t="s">
        <v>677</v>
      </c>
      <c r="F10" t="str">
        <f t="shared" si="0"/>
        <v>FC0000MX</v>
      </c>
      <c r="G10" s="153" cm="1">
        <f t="array" ref="G10">_xll.FDSZ(F10,"FMA_MCAP(0,,,USD,""PORTAGG"")")</f>
        <v>548435.69999999995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5127.2039999999997</v>
      </c>
      <c r="E11" t="s">
        <v>659</v>
      </c>
      <c r="F11" t="str">
        <f t="shared" si="0"/>
        <v>FC0000KR</v>
      </c>
      <c r="G11" s="153" cm="1">
        <f t="array" ref="G11">_xll.FDSZ(F11,"FMA_MCAP(0,,,USD,""PORTAGG"")")</f>
        <v>1948614.5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5091.5609999999997</v>
      </c>
      <c r="E12" t="s">
        <v>602</v>
      </c>
      <c r="F12" t="str">
        <f t="shared" si="0"/>
        <v>FC0000BR</v>
      </c>
      <c r="G12" s="153" cm="1">
        <f t="array" ref="G12">_xll.FDSZ(F12,"FMA_MCAP(0,,,USD,""PORTAGG"")")</f>
        <v>780078.3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266.35599999999999</v>
      </c>
      <c r="E13" t="s">
        <v>712</v>
      </c>
      <c r="F13" t="str">
        <f t="shared" si="0"/>
        <v>FC0000ZA</v>
      </c>
      <c r="G13" s="153" cm="1">
        <f t="array" ref="G13">_xll.FDSZ(F13,"FMA_MCAP(0,,,USD,""PORTAGG"")")</f>
        <v>296147.03000000003</v>
      </c>
    </row>
    <row r="14" spans="1:7" x14ac:dyDescent="0.35">
      <c r="A14" t="s">
        <v>497</v>
      </c>
      <c r="B14" t="s">
        <v>443</v>
      </c>
      <c r="C14" t="s">
        <v>28</v>
      </c>
      <c r="D14" s="158" cm="1">
        <f t="array" ref="D14">_xll.FDS(C14,"FREF_MARKET_VALUE_COMPANY(0,,,USD,,0,,""LEGACY"")")</f>
        <v>194.29368127999999</v>
      </c>
      <c r="E14" t="s">
        <v>639</v>
      </c>
      <c r="F14" t="str">
        <f t="shared" si="0"/>
        <v>FC0000GR</v>
      </c>
      <c r="G14" s="153" cm="1">
        <f t="array" ref="G14">_xll.FDSZ(F14,"FMA_MCAP(0,,,USD,""PORTAGG"")")</f>
        <v>81801.710000000006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9097.8965000000007</v>
      </c>
      <c r="E15" t="s">
        <v>649</v>
      </c>
      <c r="F15" t="str">
        <f t="shared" si="0"/>
        <v>FC0000IN</v>
      </c>
      <c r="G15" s="153" cm="1">
        <f t="array" ref="G15">_xll.FDSZ(F15,"FMA_MCAP(0,,,USD,""PORTAGG"")")</f>
        <v>4565525.5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4942.4120000000003</v>
      </c>
      <c r="E16" t="s">
        <v>614</v>
      </c>
      <c r="F16" t="str">
        <f t="shared" si="0"/>
        <v>FC0000CN</v>
      </c>
      <c r="G16" s="153" cm="1">
        <f t="array" ref="G16">_xll.FDSZ(F16,"FMA_MCAP(0,,,USD,""PORTAGG"")")</f>
        <v>7558934.5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80.262</v>
      </c>
      <c r="E17" t="s">
        <v>701</v>
      </c>
      <c r="F17" t="str">
        <f t="shared" si="0"/>
        <v>FC0000QA</v>
      </c>
      <c r="G17" s="153" cm="1">
        <f t="array" ref="G17">_xll.FDSZ(F17,"FMA_MCAP(0,,,USD,""PORTAGG"")")</f>
        <v>157004.75</v>
      </c>
    </row>
    <row r="18" spans="1:7" x14ac:dyDescent="0.35">
      <c r="A18" t="s">
        <v>221</v>
      </c>
      <c r="B18" t="s">
        <v>757</v>
      </c>
      <c r="C18" t="s">
        <v>756</v>
      </c>
      <c r="D18" s="158" cm="1">
        <f t="array" ref="D18">_xll.FDS(C18,"FG_MCAP_IDX(0,,,USD)")</f>
        <v>465924.64630194101</v>
      </c>
      <c r="E18" t="s">
        <v>722</v>
      </c>
      <c r="F18" t="s">
        <v>756</v>
      </c>
      <c r="G18" s="153" cm="1">
        <f t="array" ref="G18">_xll.FDSZ(F18,"FMA_MCAP(0,,,USD,""PORTAGG"")")</f>
        <v>465924.64630194101</v>
      </c>
    </row>
    <row r="19" spans="1:7" x14ac:dyDescent="0.35">
      <c r="A19" t="s">
        <v>279</v>
      </c>
      <c r="B19" t="s">
        <v>445</v>
      </c>
      <c r="C19" t="s">
        <v>25</v>
      </c>
      <c r="D19" s="158" cm="1">
        <f t="array" ref="D19">_xll.FDS(C19,"FREF_MARKET_VALUE_COMPANY(0,,,USD,,0,,""LEGACY"")")</f>
        <v>208.452</v>
      </c>
      <c r="E19" t="s">
        <v>726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365322.13</v>
      </c>
    </row>
    <row r="20" spans="1:7" x14ac:dyDescent="0.35">
      <c r="A20" t="s">
        <v>373</v>
      </c>
      <c r="B20" t="s">
        <v>446</v>
      </c>
      <c r="C20" t="s">
        <v>34</v>
      </c>
      <c r="D20" s="158" cm="1">
        <f t="array" ref="D20">_xll.FDS(C20,"FREF_MARKET_VALUE_COMPANY(0,,,USD,,0,,""LEGACY"")")</f>
        <v>39.933</v>
      </c>
      <c r="E20" t="s">
        <v>730</v>
      </c>
      <c r="F20" t="str">
        <f t="shared" si="1"/>
        <v>FC0000AE</v>
      </c>
      <c r="G20" s="153" cm="1">
        <f t="array" ref="G20">_xll.FDSZ(F20,"FMA_MCAP(0,,,USD,""PORTAGG"")")</f>
        <v>894763.1</v>
      </c>
    </row>
    <row r="21" spans="1:7" x14ac:dyDescent="0.35">
      <c r="A21" t="s">
        <v>224</v>
      </c>
      <c r="B21" t="s">
        <v>447</v>
      </c>
      <c r="C21" t="s">
        <v>37</v>
      </c>
      <c r="D21" s="158" cm="1">
        <f t="array" ref="D21">_xll.FDS(C21,"FREF_MARKET_VALUE_COMPANY(0,,,USD,,0,,""LEGACY"")")</f>
        <v>565.73</v>
      </c>
      <c r="E21" t="s">
        <v>735</v>
      </c>
      <c r="F21" t="s">
        <v>878</v>
      </c>
      <c r="G21" s="153" cm="1">
        <f t="array" ref="G21">_xll.FDSZ(F21,"FMA_MCAP(0,,,USD,""PORTAGG"")")</f>
        <v>25966.138769000001</v>
      </c>
    </row>
    <row r="22" spans="1:7" x14ac:dyDescent="0.35">
      <c r="A22" t="s">
        <v>363</v>
      </c>
      <c r="B22" t="s">
        <v>448</v>
      </c>
      <c r="C22" t="s">
        <v>36</v>
      </c>
      <c r="D22" s="158" cm="1">
        <f t="array" ref="D22">_xll.FDS(C22,"FREF_MARKET_VALUE_COMPANY(0,,,USD,,0,,""LEGACY"")")</f>
        <v>825.79200000000003</v>
      </c>
      <c r="E22" t="s">
        <v>705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2934085.8</v>
      </c>
    </row>
    <row r="23" spans="1:7" x14ac:dyDescent="0.35">
      <c r="A23" t="s">
        <v>198</v>
      </c>
      <c r="B23" t="s">
        <v>449</v>
      </c>
      <c r="C23" t="s">
        <v>433</v>
      </c>
      <c r="D23" s="158" cm="1">
        <f t="array" ref="D23">_xll.FDS(C23,"FREF_MARKET_VALUE_COMPANY(0,,,USD,,0,,""LEGACY"")")</f>
        <v>88.705500000000001</v>
      </c>
      <c r="E23" t="s">
        <v>686</v>
      </c>
      <c r="F23" t="str">
        <f t="shared" si="2"/>
        <v>FC0000NZ</v>
      </c>
      <c r="G23" s="153" cm="1">
        <f t="array" ref="G23">_xll.FDSZ(F23,"FMA_MCAP(0,,,USD,""PORTAGG"")")</f>
        <v>92016.5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1869.2280000000001</v>
      </c>
      <c r="E24" t="s">
        <v>588</v>
      </c>
      <c r="F24" t="str">
        <f t="shared" si="2"/>
        <v>FC0000AU</v>
      </c>
      <c r="G24" s="153" cm="1">
        <f t="array" ref="G24">_xll.FDSZ(F24,"FMA_MCAP(0,,,USD,""PORTAGG"")")</f>
        <v>1688726.3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2848.0320000000002</v>
      </c>
      <c r="E25" t="s">
        <v>610</v>
      </c>
      <c r="F25" t="str">
        <f t="shared" si="2"/>
        <v>FC0000CA</v>
      </c>
      <c r="G25" s="153" cm="1">
        <f t="array" ref="G25">_xll.FDSZ(F25,"FMA_MCAP(0,,,USD,""PORTAGG"")")</f>
        <v>2745436.3</v>
      </c>
    </row>
    <row r="26" spans="1:7" s="1" customFormat="1" x14ac:dyDescent="0.35">
      <c r="A26" s="160" t="s">
        <v>567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1000.125</v>
      </c>
      <c r="E26" s="160" t="s">
        <v>637</v>
      </c>
      <c r="F26" s="160" t="str">
        <f t="shared" si="2"/>
        <v>FC0000DE</v>
      </c>
      <c r="G26" s="161" cm="1">
        <f t="array" ref="G26">_xll.FDSZ(F26,"FMA_MCAP(0,,,USD,""PORTAGG"")")</f>
        <v>2337932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16685.197499999998</v>
      </c>
      <c r="E27" t="s">
        <v>655</v>
      </c>
      <c r="F27" t="str">
        <f t="shared" si="2"/>
        <v>FC0000JP</v>
      </c>
      <c r="G27" s="153" cm="1">
        <f t="array" ref="G27">_xll.FDSZ(F27,"FMA_MCAP(0,,,USD,""PORTAGG"")")</f>
        <v>6728529.5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1100.75</v>
      </c>
      <c r="E28" t="s">
        <v>718</v>
      </c>
      <c r="F28" t="str">
        <f t="shared" si="2"/>
        <v>FC0000CH</v>
      </c>
      <c r="G28" s="153" cm="1">
        <f t="array" ref="G28">_xll.FDSZ(F28,"FMA_MCAP(0,,,USD,""PORTAGG"")")</f>
        <v>2135351.5</v>
      </c>
    </row>
    <row r="29" spans="1:7" x14ac:dyDescent="0.35">
      <c r="A29" t="s">
        <v>167</v>
      </c>
      <c r="B29" t="s">
        <v>450</v>
      </c>
      <c r="C29" t="s">
        <v>48</v>
      </c>
      <c r="D29" s="158" cm="1">
        <f t="array" ref="D29">_xll.FDS(C29,"FREF_MARKET_VALUE_COMPANY(0,,,USD,,0,,""LEGACY"")")</f>
        <v>2596.5390000000002</v>
      </c>
      <c r="E29" t="s">
        <v>731</v>
      </c>
      <c r="F29" t="str">
        <f t="shared" si="2"/>
        <v>FC0000GB</v>
      </c>
      <c r="G29" s="153" cm="1">
        <f t="array" ref="G29">_xll.FDSZ(F29,"FMA_MCAP(0,,,USD,""PORTAGG"")")</f>
        <v>3146868.8</v>
      </c>
    </row>
    <row r="30" spans="1:7" x14ac:dyDescent="0.35">
      <c r="A30" t="s">
        <v>170</v>
      </c>
      <c r="B30" t="s">
        <v>451</v>
      </c>
      <c r="C30" t="s">
        <v>51</v>
      </c>
      <c r="D30" s="158" cm="1">
        <f t="array" ref="D30">_xll.FDS(C30,"FREF_MARKET_VALUE_COMPANY(0,,,USD,,0,,""LEGACY"")")</f>
        <v>259146.43650000001</v>
      </c>
      <c r="E30" t="s">
        <v>732</v>
      </c>
      <c r="F30" t="str">
        <f t="shared" si="2"/>
        <v>FC0000US</v>
      </c>
      <c r="G30" s="153" cm="1">
        <f t="array" ref="G30">_xll.FDSZ(F30,"FMA_MCAP(0,,,USD,""PORTAGG"")")</f>
        <v>55126410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535718.93104699999</v>
      </c>
      <c r="E31" t="s">
        <v>732</v>
      </c>
      <c r="F31" t="str">
        <f t="shared" si="2"/>
        <v>FC0000US</v>
      </c>
      <c r="G31" s="153" cm="1">
        <f t="array" ref="G31">_xll.FDSZ(F31,"FMA_MCAP(0,,,USD,""PORTAGG"")")</f>
        <v>55126410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886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296147.03000000003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1957026"><![CDATA[{"FC0000ZA^FG_MCAP_IDX(0,,,USD)":296147.03,"FC0000US^FMA_MCAP(0,,,USD,\"PORTAGG\")":55126410.0,"FC0000GB^FMA_MCAP(0,,,USD,\"PORTAGG\")":3146868.8,"FC0000CH^FMA_MCAP(0,,,USD,\"PORTAGG\")":2135351.5,"FC0000JP^FMA_MCAP(0,,,USD,\"PORTAGG\")":6728529.5,"FC0000DE^FMA_MCAP(0,,,USD,\"PORTAGG\")":2337932.0,"FC0000CA^FMA_MCAP(0,,,USD,\"PORTAGG\")":2745436.3,"FC0000AU^FMA_MCAP(0,,,USD,\"PORTAGG\")":1688726.3,"FC0000NZ^FMA_MCAP(0,,,USD,\"PORTAGG\")":92016.5,"FC0000SA^FMA_MCAP(0,,,USD,\"PORTAGG\")":2934085.8,"FTSEWIVNXXXX^FMA_MCAP(0,,,USD,\"PORTAGG\")":25966.138769,"FC0000AE^FMA_MCAP(0,,,USD,\"PORTAGG\")":894763.1,"FC0000TR^FMA_MCAP(0,,,USD,\"PORTAGG\")":365322.13,"SET-BKK^FMA_MCAP(0,,,USD,\"PORTAGG\")":465924.646301941,"FC0000QA^FMA_MCAP(0,,,USD,\"PORTAGG\")":157004.75,"FC0000CN^FMA_MCAP(0,,,USD,\"PORTAGG\")":7558934.5,"FC0000IN^FMA_MCAP(0,,,USD,\"PORTAGG\")":4565525.5,"FC0000GR^FMA_MCAP(0,,,USD,\"PORTAGG\")":81801.71,"FC0000ZA^FMA_MCAP(0,,,USD,\"PORTAGG\")":296147.03,"FC0000BR^FMA_MCAP(0,,,USD,\"PORTAGG\")":780078.3,"FC0000KR^FMA_MCAP(0,,,USD,\"PORTAGG\")":1948614.5,"FC0000MX^FMA_MCAP(0,,,USD,\"PORTAGG\")":548435.7,"FC0000TW^FMA_MCAP(0,,,USD,\"PORTAGG\")":2180363.3,"FC0000MY^FMA_MCAP(0,,,USD,\"PORTAGG\")":368449.72,"FC0000PE^FMA_MCAP(0,,,USD,\"PORTAGG\")":38718.293,"FC0000PL^FMA_MCAP(0,,,USD,\"PORTAGG\")":205548.86,"FC0000PH^FMA_MCAP(0,,,USD,\"PORTAGG\")":218406.63,"FC0000ID^FMA_MCAP(0,,,USD,\"PORTAGG\")":641191.4,"FC0000CL^FMA_MCAP(0,,,USD,\"PORTAGG\")":142401.47,"CC_ZA^FG_COMPANY_NAME":"South Africa","NQG00809^FMA_MCAP(0,,,USD,\"PORTAGG\")":null,"SPY^FREF_MARKET_VALUE_COMPANY(0,,,USD,,0,,\"LEGACY\")":535718.931047,"QQQ^FREF_MARKET_VALUE_COMPANY(0,,,USD,,0,,\"LEGACY\")":259146.4365,"EWU^FREF_MARKET_VALUE_COMPANY(0,,,USD,,0,,\"LEGACY\")":2596.539,"EWL^FREF_MARKET_VALUE_COMPANY(0,,,USD,,0,,\"LEGACY\")":1100.75,"EWJ^FREF_MARKET_VALUE_COMPANY(0,,,USD,,0,,\"LEGACY\")":16685.1975,"EWG^FREF_MARKET_VALUE_COMPANY(0,,,USD,,0,,\"LEGACY\")":1000.125,"EWC^FREF_MARKET_VALUE_COMPANY(0,,,USD,,0,,\"LEGACY\")":2848.032,"EWA^FREF_MARKET_VALUE_COMPANY(0,,,USD,,0,,\"LEGACY\")":1869.228,"ENZL^FREF_MARKET_VALUE_COMPANY(0,,,USD,,0,,\"LEGACY\")":88.7055,"KSA^FREF_MARKET_VALUE_COMPANY(0,,,USD,,0,,\"LEGACY\")":825.792,"VNM^FREF_MARKET_VALUE_COMPANY(0,,,USD,,0,,\"LEGACY\")":565.73,"UAE^FREF_MARKET_VALUE_COMPANY(0,,,USD,,0,,\"LEGACY\")":39.933,"TUR^FREF_MARKET_VALUE_COMPANY(0,,,USD,,0,,\"LEGACY\")":208.452,"SET-BKK^FG_MCAP_IDX(0,,,USD)":465924.646301941,"QAT^FREF_MARKET_VALUE_COMPANY(0,,,USD,,0,,\"LEGACY\")":80.262,"MCHI^FREF_MARKET_VALUE_COMPANY(0,,,USD,,0,,\"LEGACY\")":4942.412,"INDA^FREF_MARKET_VALUE_COMPANY(0,,,USD,,0,,\"LEGACY\")":9097.8965,"GREK^FREF_MARKET_VALUE_COMPANY(0,,,USD,,0,,\"LEGACY\")":194.29368128,"EZA^FREF_MARKET_VALUE_COMPANY(0,,,USD,,0,,\"LEGACY\")":266.356,"EWZ^FREF_MARKET_VALUE_COMPANY(0,,,USD,,0,,\"LEGACY\")":5091.561,"EWY^FREF_MARKET_VALUE_COMPANY(0,,,USD,,0,,\"LEGACY\")":5127.204,"EWW^FREF_MARKET_VALUE_COMPANY(0,,,USD,,0,,\"LEGACY\")":2113.955,"EWT^FREF_MARKET_VALUE_COMPANY(0,,,USD,,0,,\"LEGACY\")":4098.856,"EWM^FREF_MARKET_VALUE_COMPANY(0,,,USD,,0,,\"LEGACY\")":251.6745,"EPU^FREF_MARKET_VALUE_COMPANY(0,,,USD,,0,,\"LEGACY\")":109.676,"EPOL^FREF_MARKET_VALUE_COMPANY(0,,,USD,,0,,\"LEGACY\")":300.7725,"EPHE^FREF_MARKET_VALUE_COMPANY(0,,,USD,,0,,\"LEGACY\")":128.4795,"EIDO^FREF_MARKET_VALUE_COMPANY(0,,,USD,,0,,\"LEGACY\")":500.166,"ECH^FREF_MARKET_VALUE_COMPANY(0,,,USD,,0,,\"LEGACY\")":567.2695,"CNYA^FREF_MARKET_VALUE_COMPANY(0,,,USD,,0,,\"LEGACY\")":185.5425,"NQG00809^FG_COMPANY_NAME":"Nasdaq South Africa","KSA^FMA_ROE(NTMA,-20AY,NOW,FY,\"PORTAGG\",\"MEANR\")":[null,null,null,null,null,null,null,null,null,null,null,12.9007124779981,11.3294751772354,11.9967853551854,12.1701096511068,11.2305559814687,10.146987054615,12.7997878012912,13.7729696546777,11.7570018859186]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UAE^FMA_ROE(NTMA,-20AY,NOW,FY,\"PORTAGG\",\"MEANR\")":[null,null,null,null,null,null,null,null,null,null,11.0777984350957,12.3046871114493,11.0383578639711,12.0257898837902,10.3907544258318,8.12845515854192,6.76201762500909,11.2349425542518,12.9338493780006,13.2251182283574],"TUR^FMA_ROE(NTMA,-20AY,NOW,FY,\"PORTAGG\",\"MEANR\")":[null,null,null,null,14.5323662756041,15.0832531129689,15.8676026141806,14.4769185864537,15.0590425800443,13.6524897976729,12.866544620472,12.7726870869254,12.8458107179109,15.2051271731034,14.7086929252537,14.9329990327092,12.9820824130698,18.765454277319,24.2079889830433,25.8460094224277]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5821,8.38849749984234,9.94747027337216,10.1243577100227,9.34876367428982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MCHI^FMA_ROE(NTMA,-20AY,NOW,FY,\"PORTAGG\",\"MEANR\")":[null,null,null,null,null,null,null,16.2489448712134,14.7844836511748,14.7477410048543,13.8220324417748,12.2640889399399,12.007707790005,13.3821124977803,13.2137488528733,12.8856633615874,12.3575651884321,11.9740205507936,11.5507171156804,11.5584756886064]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13804111224]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85226454453,16.7115371927188,16.932589581546,16.8118349535848,14.5722752976358]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75078,16.6003945827785,20.3536752391605,19.4075515646327,18.6306963712728]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185242621126],"EWW^FMA_ROE(NTMA,-20AY,NOW,FY,\"PORTAGG\",\"MEANR\")":[null,null,null,null,null,null,null,null,null,null,null,null,12.2361967072767,12.6640790394995,12.8972143418882,12.0869262494349,11.7827107678683,13.687162530438,13.3394699175221,13.6990100680018]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3,11.6209108675926,14.724411980088,12.9407920839874,11.9152161134332]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EPHE^FMA_ROE(NTMA,-20AY,NOW,FY,\"PORTAGG\",\"MEANR\")":[null,null,null,null,null,null,14.7602970828313,15.1929773886247,13.700399154582,13.6976116734629,14.2196145027033,13.3322794237975,12.7182053290138,12.3434443766015,11.7069295115669,12.0539318289059,8.91575729825207,9.59945410192867,10.6731246353468,11.9407094450334],"EIDO^FMA_ROE(NTMA,-20AY,NOW,FY,\"PORTAGG\",\"MEANR\")":[null,null,null,null,null,null,18.9279585586526,18.0738292901709,16.8092892463225,19.1020740705792,18.4086750507428,15.6625909554988,15.054606398618,15.7733994434049,15.5352440090718,14.4300103266056,11.4814604290421,13.6928560240483,15.6524440836665,14.023409817903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33902,13.7800684317394],"CNYA^FMA_ROE(NTMA,-20AY,NOW,FY,\"PORTAGG\",\"MEANR\")":[null,null,null,null,null,null,null,null,null,null,null,null,12.0357109832906,13.2280587166858,12.9587909941324,13.4756717155871,12.9923016393565,13.7666448363476,13.371191955749,12.0220612956643],"EWM^JULIAN(FMA_ROE(NTMA,-20AY,NOW,FY,\"PORTAGG\",\"MEANR\").DATES)":[38352,38716,39080,39447,39813,40178,40543,40907,41274,41639,42004,42369,42734,43098,43465,43830,44196,44561,44925,45289],"TRY10Y-FDS^FG_YIELD(-10AY,0,Y,,\"YTM\")":[null,null,null,null,null,null,null,null,null,null],"TRYBR10Y-FDS^FG_YIELD(-10AY,0,Y,,\"YTM\")":[12.319731,15.989595,11.062725,9.887577,8.936093,6.883678,6.961219,10.970291,12.900059,10.455909],"TRYVN10Y-FDS^FG_YIELD(-10AY,0,Y,,\"YTM\")":[7.3,6.277413,7.1117578,5.6717234,4.738006,3.5404546,2.4877946,2.059403,4.687226,2.9473283],"^FG_YIELD(-10AY,0,Y,,\"YTM\")":[null,null,null,null,null,null,null,null,null,null],"TRYSA10Y-FDS^FG_YIELD(-10AY,0,Y,,\"YTM\")":[null,null,3.8912454,3.7299898,4.5715504,2.8775356,2.0844028,2.5113702,4.613973,4.608568],"TRYID10Y-FDS^FG_YIELD(-10AY,0,Y,,\"YTM\")":[7.922017,8.942368,7.89735,6.462641,8.148183,7.263584,5.902206,6.458283,6.936579,6.498571],"TRYAE10Y-FDS^FG_YIELD(-10AY,0,Y,,\"YTM\")":[null,null,null,null,null,null,null,null,null,null],"TRYMY10Y-FDS^FG_YIELD(-10AY,0,Y,,\"YTM\")":[4.131911,4.345605,4.195897,3.902544,4.235642,3.300551,2.804181,3.573893,4.131847,3.727505],"TRYMX10Y-FDS^FG_YIELD(-10AY,0,Y,,\"YTM\")":[5.8237,6.2537,7.5651,7.6401,8.7069,6.8373,5.552,7.558,9.0223,8.95],"TRYIN10Y-FDS^FG_YIELD(-10AY,0,Y,,\"YTM\")":[7.86,7.89,6.63,7.35,7.35,6.55,5.9,6.45,7.33,7.19],"TRYQA10Y-FDS^FG_YIELD(-10AY,0,Y,,\"YTM\")":[null,null,null,null,null,null,null,null,null,null],"TRYUS10Y-FDS^FG_YIELD(-10AY,0,Y,,\"YTM\")":[2.1881,2.2961,2.4752,2.4325,2.6836,1.9185,0.9174,1.5119,3.8776,3.8791],"TRYPH10Y-FDS^FG_YIELD(-10AY,0,Y,,\"YTM\")":[3.8633,4.1,4.6281,5.6986,7.1730304,4.847582,3.4208684,4.796723,6.9293385,6.0028777],"TRYCN10Y-FDS^FG_YIELD(-10AY,0,Y,,\"YTM\")":[3.653331,2.901145,3.070911,3.93859,3.259862,3.197311,3.1948,2.7893,2.855,2.574],"TRYCA10Y-FDS^FG_YIELD(-10AY,0,Y,,\"YTM\")":[1.79,1.39,1.72,2.04,1.96,1.7,0.67,1.42,3.3,3.0987],"TRYGB10Y-FDS^FG_YIELD(-10AY,0,Y,,\"YTM\")":[1.8155,2.0248,1.2817,1.2536,1.3339,0.822,0.197,0.966,3.662,3.534],"TRYJP10Y-FDS^FG_YIELD(-10AY,0,Y,,\"YTM\")":[0.3138,0.2604,0.0315,0.0465,-0.0051,-0.0208,0.0201,0.0672,0.4224,0.6127],"TRYAU10Y-FDS^FG_YIELD(-10AY,0,Y,,\"YTM\")":[2.81,2.88,2.76,2.63,2.315,1.375,0.972,1.671,4.051,3.955],"TRYPE10Y-FDS^FG_YIELD(-10AY,0,Y,,\"YTM\")":[5.681629,7.426917,6.415413,5.167133,5.645114,4.243226,3.535983,5.889906,7.923381,6.6087],"TRYGR10Y-FDS^FG_YIELD(-10AY,0,Y,,\"YTM\")":[9.61,8.24,7.15,4.14,4.37,1.45,0.618,1.315,4.585,3.099],"TRYCH10Y-FDS^FG_YIELD(-10AY,0,Y,,\"YTM\")":[0.314,null,-0.12,-0.09,-0.176,-0.434,-0.49,-0.111,1.617,0.703],"TRYEU10Y-FDS^FG_YIELD(-10AY,0,Y,,\"YTM\")":[0.5475,0.636,0.2082,0.4294,0.239,-0.189,-0.575,-0.181,2.533,2.004],"TIPSCL10Y-FDS^FG_YIELD(-10AY,0,Y,,\"YTM\")":[null,null,null,null,null,null,null,null,null,5.3314],"TRYFR10Y-FDS^FG_YIELD(-10AY,0,Y,,\"YTM\")":[0.837,0.9989,0.682,0.785,0.71,0.118,-0.344,0.201,3.07,2.534],"TRYTR7Y-FDS^FG_YIELD(-10AY,0,Y,,\"YTM\")":[7.979133,10.679033,11.110786,11.586128,15.896213,12.034795,12.534946,23.870693,7.323803,21.984322],"TRYTW10Y-FDS^FG_YIELD(-10AY,0,Y,,\"YTM\")":[1.6015,1.015,1.2037,0.9478,0.8648,0.672,0.315,0.7413,1.2812,1.211],"TRYDE10Y-FDS^FG_YIELD(-10AY,0,Y,,\"YTM\")":[0.5475,0.636,0.22,0.47,0.239,-0.189,-0.575,-0.181,2.534,2.004],"TRYKR10Y-FDS^FG_YIELD(-10AY,0,Y,,\"YTM\")":[2.6272,2.0852,2.0916,2.4797,1.9804,1.6728,1.7238,2.2417,3.6906,3.1928],"TRYPL10Y-FDS^FG_YIELD(-10AY,0,Y,,\"YTM\")":[2.5048,2.9303,3.6245,3.292,2.8144,2.1086,1.235,3.6216,6.8411,5.1912],"TRYZA10Y-FDS^FG_YIELD(-10AY,0,Y,,\"YTM\")":[7.9537,9.7513,8.9047,8.58389,9.37766,9.011772,9.179499,9.791837,10.764477,11.358896],"TRYZA10Y-FDS^JULIAN(FG_YIELD(-10AY,0,CY,,\"YTM\").DATES)":[42004,42369,42734,43098,43465,43830,44196,44561,44925,45289],"CAGDPY@SA^EE_ACTUAL_ANNUAL(MED,+1)":4.8,"CAGDPY@SA^EE_ACTUAL_ANNUAL(MED,0)":3.19136442056759,"CAGDPY@VN^EE_ACTUAL_ANNUAL(MED,+1)":null,"CAGDPY@VN^EE_ACTUAL_ANNUAL(MED,0)":null,"CAGDPY@AE^EE_ACTUAL_ANNUAL(MED,+1)":15.3,"CAGDPY@AE^EE_ACTUAL_ANNUAL(MED,0)":14.9,"CAGDPY@TR^EE_ACTUAL_ANNUAL(MED,+1)":-3.0,"CAGDPY@TR^EE_ACTUAL_ANNUAL(MED,0)":-5.10095096617123,"CAGDPY@TH^EE_ACTUAL_ANNUAL(MED,+1)":2.65,"CAGDPY@TH^EE_ACTUAL_ANNUAL(MED,0)":1.19750030313238,"CAGDPY@QA^EE_ACTUAL_ANNUAL(MED,+1)":null,"CAGDPY@QA^EE_ACTUAL_ANNUAL(MED,0)":null,"CAGDPY@CN^EE_ACTUAL_ANNUAL(MED,+1)":1.3,"CAGDPY@CN^EE_ACTUAL_ANNUAL(MED,0)":1.41410583295463,"CAGDPY@IN^EE_ACTUAL_ANNUAL(MED,+1)":-1.3,"CAGDPY@IN^EE_ACTUAL_ANNUAL(MED,0)":-2.0,"CAGDPY@GR^EE_ACTUAL_ANNUAL(MED,+1)":-6.25,"CAGDPY@GR^EE_ACTUAL_ANNUAL(MED,0)":-6.41444041683499,"CAGDPY@ZA^EE_ACTUAL_ANNUAL(MED,+1)":-2.25,"CAGDPY@ZA^EE_ACTUAL_ANNUAL(MED,0)":-1.6,"CAGDPY@BR^EE_ACTUAL_ANNUAL(MED,+1)":-1.5,"CAGDPY@BR^EE_ACTUAL_ANNUAL(MED,0)":-1.31178086403119,"CAGDPY@KR^EE_ACTUAL_ANNUAL(MED,+1)":2.4,"CAGDPY@KR^EE_ACTUAL_ANNUAL(MED,0)":2.04376201054732,"CAGDPY@MX^EE_ACTUAL_ANNUAL(MED,+1)":-0.75,"CAGDPY@MX^EE_ACTUAL_ANNUAL(MED,0)":-0.475,"CAGDPY@TW^EE_ACTUAL_ANNUAL(MED,+1)":13.5,"CAGDPY@TW^EE_ACTUAL_ANNUAL(MED,0)":13.7260418671641,"CAGDPY@MY^EE_ACTUAL_ANNUAL(MED,+1)":2.15,"CAGDPY@MY^EE_ACTUAL_ANNUAL(MED,0)":1.24988666555076,"CAGDPY@PE^EE_ACTUAL_ANNUAL(MED,+1)":-0.8,"CAGDPY@PE^EE_ACTUAL_ANNUAL(MED,0)":0.625680870863723,"CAGDPY@PL^EE_ACTUAL_ANNUAL(MED,+1)":0.9,"CAGDPY@PL^EE_ACTUAL_ANNUAL(MED,0)":1.58176511984872,"CAGDPY@PH^EE_ACTUAL_ANNUAL(MED,+1)":-2.9,"CAGDPY@PH^EE_ACTUAL_ANNUAL(MED,0)":-2.56663776811855,"CAGDPY@ID^EE_ACTUAL_ANNUAL(MED,+1)":-0.5,"CAGDPY@ID^EE_ACTUAL_ANNUAL(MED,0)":-0.11,"CAGDPY@CL^EE_ACTUAL_ANNUAL(MED,+1)":-3.55,"CAGDPY@CL^EE_ACTUAL_ANNUAL(MED,0)":-3.68653581083686,"CC_SA^FG_COMPANY_NAME":"Saudi Arabia","CC_VN^FG_COMPANY_NAME":"Vietnam","CC_AE^FG_COMPANY_NAME":"United Arab Emirates","CC_TR^FG_COMPANY_NAME":"Turkey","CC_TH^FG_COMPANY_NAME":"Thailand","CC_QA^FG_COMPANY_NAME":"Qatar","CC_CN^FG_COMPANY_NAME":"China","CC_IN^FG_COMPANY_NAME":"India","CC_GR^FG_COMPANY_NAME":"Greece","CC_BR^FG_COMPANY_NAME":"Brazil","CC_KR^FG_COMPANY_NAME":"South Korea","CC_MX^FG_COMPANY_NAME":"Mexico","CC_TW^FG_COMPANY_NAME":"Taiwan, China","CC_MY^FG_COMPANY_NAME":"Malaysia","CC_PE^FG_COMPANY_NAME":"Peru","CC_PL^FG_COMPANY_NAME":"Poland","CC_PH^FG_COMPANY_NAME":"Philippines","CC_ID^FG_COMPANY_NAME":"Indonesia","CC_CL^FG_COMPANY_NAME":"Chile","USDSAR^STD(FG_PRICE_CHANGE(0,-3AY,M))":0.0425104122539435,"USDSAR^STD(FG_PRICE_CHANGE(0,-1AY,AM))":0.0406714840876131,"USDSAR^FG_PRICE_CHANGE(0,-6AM)":0.0019907951,"USDSAR^FG_PRICE_CHANGE(0,-3AM)":0.01398325,"USDSAR^FG_PRICE_CHANGE(0,-1AM)":0.0059843063,"USDSAR^FG_PRICE_CHANGE(0,-1AY)":-0.117856264,"USDSAR^FG_PRICE(0)":3.7505245,"USDSAR^FG_COMPANY_NAME":"Saudi Arabian Riyal per U.S. Dollar","USDVND^STD(FG_PRICE_CHANGE(0,-3AY,M))":1.2216730915092,"USDVND^STD(FG_PRICE_CHANGE(0,-1AY,AM))":0.899954389707921,"USDVND^FG_PRICE_CHANGE(0,-6AM)":2.0160556,"USDVND^FG_PRICE_CHANGE(0,-3AM)":2.1968603,"USDVND^FG_PRICE_CHANGE(0,-1AM)":0.58823824,"USDVND^FG_PRICE_CHANGE(0,-1AY)":5.5847764,"USDVND^FG_PRICE(0)":24795.002,"USDVND^FG_COMPANY_NAME":"Vietnam Dong per U.S. Dollar","USDAED^STD(FG_PRICE_CHANGE(0,-3AY,M))":0.00807495020632679,"USDAED^STD(FG_PRICE_CHANGE(0,-1AY,AM))":0.0115051374865417,"USDAED^FG_PRICE_CHANGE(0,-6AM)":-0.023287535,"USDAED^FG_PRICE_CHANGE(0,-3AM)":-0.015127659,"USDAED^FG_PRICE_CHANGE(0,-1AM)":-0.019210577,"USDAED^FG_PRICE_CHANGE(0,-1AY)":-0.008314848,"USDAED^FG_PRICE(0)":3.6721945,"USDAED^FG_COMPANY_NAME":"UAE Dirham per U.S. Dollar","USDTRY^STD(FG_PRICE_CHANGE(0,-3AY,M))":7.53712180290109,"USDTRY^STD(FG_PRICE_CHANGE(0,-1AY,AM))":7.67880119528635,"USDTRY^FG_PRICE_CHANGE(0,-6AM)":18.00835,"USDTRY^FG_PRICE_CHANGE(0,-3AM)":9.541512,"USDTRY^FG_PRICE_CHANGE(0,-1AM)":3.6266804,"USDTRY^FG_PRICE_CHANGE(0,-1AY)":69.03258,"USDTRY^FG_PRICE(0)":32.35199,"USDTRY^FG_COMPANY_NAME":"Turkish New Lira per U.S. Dollar","USDTHB^STD(FG_PRICE_CHANGE(0,-3AY,M))":2.99433206810604,"USDTHB^STD(FG_PRICE_CHANGE(0,-1AY,AM))":2.914621757077,"USDTHB^FG_PRICE_CHANGE(0,-6AM)":0.20600557,"USDTHB^FG_PRICE_CHANGE(0,-3AM)":6.899619,"USDTHB^FG_PRICE_CHANGE(0,-1AM)":1.7356992,"USDTHB^FG_PRICE_CHANGE(0,-1AY)":6.899619,"USDTHB^FG_PRICE(0)":36.48751,"USDTHB^FG_COMPANY_NAME":"Thailand Baht per U.S. Dollar","USDQAR^STD(FG_PRICE_CHANGE(0,-3AY,M))":0.0112269392378764,"USDQAR^STD(FG_PRICE_CHANGE(0,-1AY,AM))":0.0158939119842598,"USDQAR^FG_PRICE_CHANGE(0,-6AM)":0.027620792,"USDQAR^FG_PRICE_CHANGE(0,-3AM)":0.00015497208,"USDQAR^FG_PRICE_CHANGE(0,-1AM)":0.00015497208,"USDQAR^FG_PRICE_CHANGE(0,-1AY)":0.027620792,"USDQAR^FG_PRICE(0)":3.6410055,"USDQAR^FG_COMPANY_NAME":"Qatari Rial per U.S. Dollar","USDCNH^STD(FG_PRICE_CHANGE(0,-3AY,M))":1.78453087603571,"USDCNH^STD(FG_PRICE_CHANGE(0,-1AY,AM))":1.46237888056211,"USDCNH^FG_PRICE_CHANGE(0,-6AM)":-0.34794807,"USDCNH^FG_PRICE_CHANGE(0,-3AM)":1.9633055,"USDCNH^FG_PRICE_CHANGE(0,-1AM)":0.7654071,"USDCNH^FG_PRICE_CHANGE(0,-1AY)":5.3911924,"USDCNH^FG_PRICE(0)":7.2604,"USDCNH^FG_COMPANY_NAME":"Chinese Offshore Renminbi per U.S. Dollar","USDINR^STD(FG_PRICE_CHANGE(0,-3AY,M))":1.08420216405496,"USDINR^STD(FG_PRICE_CHANGE(0,-1AY,AM))":0.494696073551145,"USDINR^FG_PRICE_CHANGE(0,-6AM)":0.43501854,"USDINR^FG_PRICE_CHANGE(0,-3AM)":0.22681952,"USDINR^FG_PRICE_CHANGE(0,-1AM)":0.58642626,"USDINR^FG_PRICE_CHANGE(0,-1AY)":1.2873054,"USDINR^FG_PRICE(0)":83.4025,"USDINR^FG_COMPANY_NAME":"Indian Rupee per U.S. Dollar","USDEUR^STD(FG_PRICE_CHANGE(0,-3AY,M))":2.24704435994325,"USDEUR^STD(FG_PRICE_CHANGE(0,-1AY,AM))":2.02966385166162,"USDEUR^FG_PRICE_CHANGE(0,-6AM)":-1.9697726,"USDEUR^FG_PRICE_CHANGE(0,-3AM)":2.280128,"USDEUR^FG_PRICE_CHANGE(0,-1AM)":0.1968503,"USDEUR^FG_PRICE_CHANGE(0,-1AY)":0.28481483,"USDEUR^FG_PRICE(0)":0.92590535,"USDEUR^FG_COMPANY_NAME":"Euro per U.S. Dollar","USDZAR^STD(FG_PRICE_CHANGE(0,-3AY,M))":4.00732379678206,"USDZAR^STD(FG_PRICE_CHANGE(0,-1AY,AM))":3.64680038618134,"USDZAR^FG_PRICE_CHANGE(0,-6AM)":0.5140066,"USDZAR^FG_PRICE_CHANGE(0,-3AM)":3.547418,"USDZAR^FG_PRICE_CHANGE(0,-1AM)":-1.290232,"USDZAR^FG_PRICE_CHANGE(0,-1AY)":4.7140956,"USDZAR^FG_PRICE(0)":18.936235,"USDZAR^FG_COMPANY_NAME":"South African Rand per U.S. Dollar","USDBRL^STD(FG_PRICE_CHANGE(0,-3AY,M))":3.61377647072073,"USDBRL^STD(FG_PRICE_CHANGE(0,-1AY,AM))":2.05266550326452,"USDBRL^FG_PRICE_CHANGE(0,-6AM)":0.0076174736,"USDBRL^FG_PRICE_CHANGE(0,-3AM)":3.0463696,"USDBRL^FG_PRICE_CHANGE(0,-1AM)":0.74328184,"USDBRL^FG_PRICE_CHANGE(0,-1AY)":-2.7542114,"USDBRL^FG_PRICE(0)":5.005581,"USDBRL^FG_COMPANY_NAME":"Brazilian Real per U.S. Dollar","USDKRW^STD(FG_PRICE_CHANGE(0,-3AY,M))":2.97032239397786,"USDKRW^STD(FG_PRICE_CHANGE(0,-1AY,AM))":2.52079416068841,"USDKRW^FG_PRICE_CHANGE(0,-6AM)":-0.23342967,"USDKRW^FG_PRICE_CHANGE(0,-3AM)":4.5306444,"USDKRW^FG_PRICE_CHANGE(0,-1AM)":1.1001945,"USDKRW^FG_PRICE_CHANGE(0,-1AY)":3.3470273,"USDKRW^FG_PRICE(0)":1346.2501,"USDKRW^FG_COMPANY_NAME":"South Korean Won per U.S. Dollar","USDMXN^STD(FG_PRICE_CHANGE(0,-3AY,M))":2.26554701458983,"USDMXN^STD(FG_PRICE_CHANGE(0,-1AY,AM))":2.585542630258,"USDMXN^FG_PRICE_CHANGE(0,-6AM)":-4.3546257,"USDMXN^FG_PRICE_CHANGE(0,-3AM)":-1.8469334,"USDMXN^FG_PRICE_CHANGE(0,-1AM)":-2.606094,"USDMXN^FG_PRICE_CHANGE(0,-1AY)":-8.2508745,"USDMXN^FG_PRICE(0)":16.62173,"USDMXN^FG_COMPANY_NAME":"Mexican Peso per U.S. Dollar","USDTWD^STD(FG_PRICE_CHANGE(0,-3AY,M))":1.74795244036524,"USDTWD^STD(FG_PRICE_CHANGE(0,-1AY,AM))":1.5600770974478,"USDTWD^FG_PRICE_CHANGE(0,-6AM)":-0.8580208,"USDTWD^FG_PRICE_CHANGE(0,-3AM)":4.2782784,"USDTWD^FG_PRICE_CHANGE(0,-1AM)":1.2465358,"USDTWD^FG_PRICE_CHANGE(0,-1AY)":5.148506,"USDTWD^FG_PRICE(0)":32.003525,"USDTWD^FG_COMPANY_NAME":"Taiwan Dollar per U.S. Dollar","USDMYR^STD(FG_PRICE_CHANGE(0,-3AY,M))":2.19216046880694,"USDMYR^STD(FG_PRICE_CHANGE(0,-1AY,AM))":1.953513620953,"USDMYR^FG_PRICE_CHANGE(0,-6AM)":0.8037925,"USDMYR^FG_PRICE_CHANGE(0,-3AM)":3.0030608,"USDMYR^FG_PRICE_CHANGE(0,-1AM)":-0.26361346,"USDMYR^FG_PRICE_CHANGE(0,-1AY)":7.1175814,"USDMYR^FG_PRICE(0)":4.7329903,"USDMYR^FG_COMPANY_NAME":"Malaysian Ringgit per U.S. Dollar","USDPEN^STD(FG_PRICE_CHANGE(0,-3AY,M))":2.39143429865414,"USDPEN^STD(FG_PRICE_CHANGE(0,-1AY,AM))":1.94188121564346,"USDPEN^FG_PRICE_CHANGE(0,-6AM)":-1.882118,"USDPEN^FG_PRICE_CHANGE(0,-3AM)":0.48298836,"USDPEN^FG_PRICE_CHANGE(0,-1AM)":-1.4154315,"USDPEN^FG_PRICE_CHANGE(0,-1AY)":-0.8915186,"USDPEN^FG_PRICE(0)":3.720483,"USDPEN^FG_COMPANY_NAME":"Peruvian New Sol per U.S. Dollar","USDPLN^STD(FG_PRICE_CHANGE(0,-3AY,M))":3.4649617329157,"USDPLN^STD(FG_PRICE_CHANGE(0,-1AY,AM))":3.38399104620464,"USDPLN^FG_PRICE_CHANGE(0,-6AM)":-8.64411,"USDPLN^FG_PRICE_CHANGE(0,-3AM)":1.4109015,"USDPLN^FG_PRICE_CHANGE(0,-1AM)":-0.004261732,"USDPLN^FG_PRICE_CHANGE(0,-1AY)":-7.888663,"USDPLN^FG_PRICE(0)":3.98773,"USDPLN^FG_COMPANY_NAME":"Polish Zloty per U.S. Dollar","USDPHP^STD(FG_PRICE_CHANGE(0,-3AY,M))":1.744111132728,"USDPHP^STD(FG_PRICE_CHANGE(0,-1AY,AM))":1.64999900226943,"USDPHP^FG_PRICE_CHANGE(0,-6AM)":-0.6380737,"USDPHP^FG_PRICE_CHANGE(0,-3AM)":1.5169382,"USDPHP^FG_PRICE_CHANGE(0,-1AM)":1.1920929E-05,"USDPHP^FG_PRICE_CHANGE(0,-1AY)":3.2367706,"USDPHP^FG_PRICE(0)":56.215004,"USDPHP^FG_COMPANY_NAME":"Philippines Peso per U.S. Dollar","USDIDR^STD(FG_PRICE_CHANGE(0,-3AY,M))":1.52856882997161,"USDIDR^STD(FG_PRICE_CHANGE(0,-1AY,AM))":1.92422092987728,"USDIDR^FG_PRICE_CHANGE(0,-6AM)":2.5881648,"USDIDR^FG_PRICE_CHANGE(0,-3AM)":2.9746175,"USDIDR^FG_PRICE_CHANGE(0,-1AM)":0.89087486,"USDIDR^FG_PRICE_CHANGE(0,-1AY)":5.243945,"USDIDR^FG_PRICE(0)":15855.001,"USDIDR^FG_COMPANY_NAME":"Indonesian Rupiah per U.S. Dollar","USDCLP^STD(FG_PRICE_CHANGE(0,-3AY,M))":4.31385940338536,"USDCLP^STD(FG_PRICE_CHANGE(0,-1AY,AM))":3.22004313745031,"USDCLP^FG_PRICE_CHANGE(0,-6AM)":9.794605,"USDCLP^FG_PRICE_CHANGE(0,-3AM)":12.317287,"USDCLP^FG_PRICE_CHANGE(0,-1AM)":1.4306903,"USDCLP^FG_PRICE_CHANGE(0,-1AY)":24.425983,"USDCLP^FG_PRICE(0)":980.85004,"USDCLP^FG_COMPANY_NAME":"Chilean Peso per U.S. Dollar"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75775,1.93303150117598,3.07367882715562,3.62874668671579,3.01142146885382]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129133,5.12773396532515,7.54796836303461,11.3918613611305,11.0560462201591]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6]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79405,34.7106307439574,40.2723415308455,42.4815782672563,40.1815851407061]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6973,17.4947707057507,21.2762448567404,20.3723993160167,19.111571824327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5866994624,33.7063876303914,47.0104795357205,46.0469770059164,54.6758231752415]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8,0.621885469021717,0.869531876625146,1.21959709581891]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033411235607,34.3219020154309,36.7799117267177,38.5431317680412,33.8714101599564]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579904,14.9311683667083,18.5635369778987,21.0795022547204,24.0594592101867]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493219,42.8018507697772,51.3050657309699,35.3894151466099,41.6876274440245]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804025,22.3569609150342,28.181628189907,32.5319871434715,39.3662186798848]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909,15.9439970068587,24.3051164444526,19.7601608616791,19.0963688034802]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64523,16.3882261582609,16.010960211197,16.7075627041747,16.7746105678299],"EPU^FMA_EPS(NTMA,-20AY,0,CY,,\"PORTAGG\",\"MEANR\")":[null,null,null,null,null,2.32525395129155,3.70455099626404,3.91000310564685,3.95899801372697,2.82022185033686,2.58004727651874,1.7402921975997,2.8587512141433,3.049394604189,2.65459381565907,2.43807405802649,2.41141007958222,2.94854986662745,3.11609677066287,2.96006703881121]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5,23.3955887248491]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017342,25.6257109261132,24.8900071994994,26.8368786417054,30.8315679475752]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6927396,51.5269225985592,58.7717055822565,64.97279420912,67.9891780236728]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FC0000CL^JULIAN(FMA_EPS(NTMA,-20AY,0,CY,,\"PORTAGG\",\"MEANR\").DATES)":[38352,38716,39080,39447,39813,40178,40543,40907,41274,41639,42004,42369,42734,43098,43465,43830,44196,44561,44925,45289],"KSA^P_PRICE_RETURNS_PR('52W',2,-10AY,0,AM)":[null,null,null,null,null,null,null,null,null,null,null,null,null,null,null,null,null,null,null,null,null,null,null,null,null,null,null,null,null,null,-14.87515,-10.769331,2.1915674,7.129097,29.530287,19.45386,14.926982,5.953741,9.080708,21.629692,19.93301,24.067831,31.360699,16.952251,3.2460928,5.20947,11.935198,10.916079,21.169699,26.82643,25.089872,16.465437,22.569168,17.716217,16.729784,19.744003,14.850187,14.135671,17.628908,22.123062,17.340065,17.292488,9.69659,8.881914,8.376158,5.6452394,3.9286017,2.7701378,8.616114,11.669672,-5.069208,-13.131637,-29.195059,-27.121527,-17.233007,-16.229607,-16.276371,-4.153019,0.9657979,1.6000032,8.77527,2.426815,8.252848,18.394756,45.30145,56.387184,50.216484,50.52167,48.624302,44.422245,41.942287,52.47254,28.905891,33.63106,44.23363,47.366188,40.989685,34.194626,21.517563,7.2155,12.053049,13.662863,0.064992905,0.6602764,-0.5229473,-6.9057646,-10.287041,-20.712685,-18.864584,-17.709232,-8.814073,0.92418194,-0.06873608,-8.081931,-3.1287253,-13.4386835,3.1073809,15.071499,12.410879,25.930643,18.994797],"VNM^P_PRICE_RETURNS_PR('52W',2,-10AY,0,AM)":[9.757352,7.686937,-0.34214854,13.626968,18.653679,37.98536,25.588345,13.012528,7.8218937,2.150035,-9.676271,-7.978326,-17.852242,-5.887294,-11.538529,-10.019482,-11.030608,-25.909101,-28.964006,-16.114914,-22.0039,-18.417316,-23.353249,-25.793774,-14.580435,-18.753613,-18.331564,-17.751127,-15.692496,2.0700455,2.867365,-11.225486,-12.795544,-9.884739,3.8344622,-1.5449524,2.1719098,-0.098371506,3.6916137,5.8929324,0.3512621,-2.3871243,0.3060937,12.829411,31.660961,39.253414,47.37972,39.713623,40.00895,29.998434,14.494824,8.341026,10.75089,16.526663,14.151597,-4.3572664,-5.136055,-15.129339,-19.41815,-9.977961,-14.586407,-5.7319045,0.38204193,1.6408563,3.38341,-6.061876,-3.1998038,10.240019,4.37274,7.2190166,-1.1368513,-16.995262,-35.637276,-25.300724,-14.420832,-16.503216,-15.225082,-4.6059904,-7.657546,-9.645623,1.5772104,8.306086,8.402813,25.253033,62.266304,54.192795,43.72257,53.34084,39.671387,36.3724,30.2693,39.397694,29.463923,23.715508,17.041565,11.407065,6.5845966,-10.654486,-17.885006,-27.698195,-23.012049,-19.82956,-29.3356,-41.65609,-42.65446,-43.176716,-32.255543,-41.743927,-35.49918,-27.431261,-21.121174,-7.5064125,1.0074496,-1.8902123,1.0887861,3.3405185,12.572908,14.871836,4.9507856,26.556183,21.22556],"UAE^P_PRICE_RETURNS_PR('52W',2,-10AY,0,AM)":[null,null,null,null,null,null,null,null,null,null,null,null,null,null,-15.700793,-2.529949,-9.795952,-18.038677,-26.343435,-20.205307,-25.062735,-16.19571,-21.058321,-18.100716,-6.13783,-16.116833,-16.964722,-15.793425,-11.613327,1.7295003,3.5270333,-1.7985344,3.409624,11.468101,28.232944,13.93199,7.538724,2.1335006,8.799696,6.188464,7.2724104,8.46591,4.627204,14.884483,9.109985,3.6051273,6.6182375,2.3772955,0.54967403,1.165545,-1.9260049,-5.6224346,-6.5639553,-8.377713,-7.2722673,-12.499136,-8.057851,-13.694543,-17.828094,-7.248479,-5.815941,-1.4223039,-10.113955,-6.4729633,-3.3106983,-6.4808426,-6.9938,-0.74471235,-3.0883908,1.8370152,-1.3109624,-14.490867,-30.632675,-31.117184,-23.941076,-20.412577,-24.96798,-17.103428,-16.601234,-21.949308,-10.781818,-7.227129,3.1282544,7.4795365,40.874874,38.928093,53.6209,45.891033,40.754498,41.95925,41.64841,46.405983,48.2885,43.365932,34.67673,44.069958,49.48368,44.964565,19.53466,14.60855,19.982029,16.843653,7.4741483,9.028721,-2.3203194,-4.549432,-12.519151,-14.396524,-23.608929,-15.807533,-11.438524,-2.9820979,-3.740728,-5.9600887,3.889513,-11.822194,-0.46135187,1.9497275,4.576826,2.7572393,9.070873],"TUR^P_PRICE_RETURNS_PR('52W',2,-10AY,0,AM)":[-32.67839,-26.38157,-21.24173,-4.3451667,7.6789737,18.735493,-10.368008,-7.9082785,5.7636023,18.607998,33.62907,18.390072,1.2526035,-4.414439,-14.370626,-14.661837,-29.099333,-31.109863,-26.900185,-26.07221,-31.382334,-28.58126,-33.741222,-26.163023,-5.819428,-4.1945276,-15.978736,-13.035494,-8.947587,3.9468408,12.922931,-3.6752343,-12.744313,-13.348293,-7.666069,-1.9754827,-13.504976,-10.747069,3.2466173,9.315991,22.261215,23.797153,10.26268,12.514114,18.151606,39.017033,50.15905,30.500078,17.644274,1.2589812,-18.687475,-25.273872,-34.422356,-52.52456,-41.01892,-39.121777,-27.105284,-41.029816,-39.321156,-35.31153,-40.248604,-37.68875,-31.41712,-18.61797,-3.3628285,15.614462,13.992691,9.535241,5.7453275,12.011898,7.0711374,-11.942387,-16.624933,-10.03592,5.2847505,0.5821705,-11.0086975,-12.639612,-25.935984,-26.166748,-11.122894,-3.238207,-2.2897065,4.2008758,14.719558,17.610477,7.471037,-4.99652,-2.6639223,19.224607,12.276279,22.28099,-11.369586,-16.988064,-25.360865,-27.534311,-10.102427,-0.41663647,-7.3451223,-4.3274584,-8.513719,-1.3478518,10.465169,28.437817,76.61173,78.97861,84.888756,95.88113,68.80497,42.25694,48.787235,48.085033,83.5492,77.48409,76.02215,32.33185,12.576807,-6.2329826,5.262041,10.065805,15.244997],"SET-BKK^P_PRICE_RETURNS_PR('52W',2,-10AY,0,AM)":[-11.373388,-10.890079,-12.056619,2.5434732,4.5568943,20.819628,11.873102,7.336557,17.246687,15.362167,24.773872,20.405901,10.271025,7.798457,6.2150836,1.8843889,-6.777817,-12.386394,-14.942085,-11.047119,-14.794785,-14.312983,-17.99168,-16.045267,-6.8464813,-7.741368,-5.8747053,-4.5348287,7.5189233,13.046694,10.571313,6.0443044,9.833992,19.787657,24.4475,16.119051,13.075352,11.88718,11.007524,9.389591,4.3328524,4.5325875,12.184954,14.527214,13.902796,14.039433,15.507293,17.349125,12.18754,13.483154,10.531652,1.1063814,7.4976087,6.6982985,5.4039955,-4.6123924,-4.0367546,-10.291463,-11.615843,-9.652323,-7.259524,-6.262022,-6.640381,8.177352,0.9460211,-4.8262177,-6.228924,-2.7900696,-2.804786,1.9278288,-6.1241984,-18.927353,-32.505215,-23.039818,-17.075264,-23.15036,-22.09701,-18.159103,-23.508299,-24.482626,-10.545212,-7.3671637,-3.77872,4.0080667,44.021427,23.995066,18.27799,19.677984,14.901185,21.434105,28.603245,35.1012,10.565591,13.090742,11.644459,12.587023,6.6829085,4.8401117,3.5244107,-0.32989383,2.5220633,0.95084906,-1.5219748,-1.1229455,2.1828175,0.4760146,2.8840303,-3.7283897,-4.6882925,-8.31185,-5.966747,-6.7211866,-2.102244,-3.5480618,-7.594967,-13.361788,-14.5716305,-14.049226,-18.141914,-15.513295,-14.441305],"QAT^P_PRICE_RETURNS_PR('52W',2,-10AY,0,AM)":[null,null,null,null,null,null,null,null,null,null,null,null,null,null,-9.509402,2.4723172,-8.81074,-14.438981,-17.60391,-12.780213,-21.74185,-18.524677,-22.440237,-20.006096,-11.407065,-15.882004,-19.392162,-15.941161,-8.293617,5.788505,-0.7180691,-8.931476,-4.8748255,3.4840345,26.954401,9.273934,5.5252314,0.7497549,5.901873,-6.6296635,-5.440134,-15.957141,-17.70997,-17.217165,-19.010895,-12.01877,-10.924196,-15.857988,-13.885182,-6.345338,-7.089061,3.9889455,1.1599064,12.2289295,19.620096,25.859428,45.277096,21.974648,16.870653,21.10051,18.119108,16.208136,9.251345,14.84673,9.521604,0.31027794,3.025794,1.7311573,-3.8735628,-0.6178796,-2.4167538,-10.4081335,-13.99346,-14.968568,-5.459404,-6.4213934,-3.676021,7.1437836,3.617251,-1.2075901,3.67105,7.1095824,7.441962,13.581764,27.19519,30.12265,24.788868,18.419731,13.125396,14.95204,15.966296,25.726759,13.182533,12.649668,19.034636,30.977345,32.941807,23.235739,21.806824,15.855241,22.577785,21.768356,10.056663,3.9047003,2.627015,-6.3622355,-7.6063814,-17.188126,-22.191929,-19.33242,-12.834674,-11.421448,-10.690582,-18.52771,-13.963538,-20.770813,-9.374041,2.3460984,-4.243952,3.6991954,0.950861],"MCHI^P_PRICE_RETURNS_PR('52W',2,-10AY,0,AM)":[1.8814206,-0.9595573,2.5197506,16.725815,19.239426,17.784702,5.800855,7.6013207,1.8661141,8.903074,19.24715,19.699108,22.796165,51.51626,35.748207,24.185217,1.1091709,-9.039932,-10.402947,0.9241104,-6.270176,-7.512343,-23.547781,-25.825756,-19.43956,-31.94356,-32.49658,-25.796635,-9.923161,8.767569,17.51746,0.3045082,2.4230003,-2.6133537,26.769375,28.91221,23.785067,21.571875,34.033203,36.77596,35.790657,33.2832,28.49269,38.96271,49.99255,55.925022,64.955376,44.418644,35.408043,33.129715,29.824615,17.072428,11.350239,3.0981064,-2.0102203,-16.916878,-14.503103,-19.360865,-24.112152,-10.998207,-7.738715,-3.2405198,-18.891245,-5.0841513,-5.929929,-8.95493,-6.338292,14.800668,10.034096,23.976994,9.030045,3.9375186,-6.827837,-3.6151826,8.778381,12.801695,19.621527,40.714516,32.21035,32.426216,37.28789,21.80767,46.274437,40.858376,39.93367,40.415012,39.73092,28.57846,2.7285933,-8.689046,-6.145358,-8.323479,-17.981894,-19.283699,-32.228355,-32.070942,-33.342426,-41.345436,-38.308006,-32.085712,-27.767187,-25.916708,-33.8796,-47.808533,-33.88421,-22.206188,-4.5308886,-16.646755,-5.6404886,0.12421608,-8.73056,-17.667257,-1.204735,-9.202946,0.11866093,14.953661,2.9251218,-11.197048,-29.699057,-15.848112,-17.172485],"INDA^P_PRICE_RETURNS_PR('52W',2,-10AY,0,AM)":[5.557215,3.9828181,12.146187,28.919136,28.607178,61.75586,32.785202,28.55153,36.435654,21.831095,41.069103,37.995243,20.668995,15.514374,4.667771,4.75986,-0.9376824,-7.60535,-10.303092,-5.154574,-14.439053,-5.0078034,-22.613537,-26.603836,-13.883609,-9.49803,-7.313335,-9.342724,-0.8367181,5.768895,11.780596,1.4562011,-1.0317743,-4.115927,13.903534,25.93714,18.931162,19.434715,18.780972,18.782307,17.204226,18.943382,9.219515,22.33156,34.258915,37.635696,36.375572,16.995358,8.700442,10.158086,5.497372,2.180314,3.9684415,6.0817122,0.6151676,-14.804453,-5.5950522,-5.6158123,-14.917093,-3.8463771,5.3266883,3.542459,7.5290203,10.2564335,-0.8429587,-9.4638405,3.7448883,18.309069,9.60778,8.196855,11.2442255,-0.5369425,-30.7357,-24.49993,-23.946249,-17.476194,-3.6602914,8.322632,0.69366693,-1.4145792,5.859959,12.917936,14.842844,21.854519,68.85594,57.124485,65.68271,53.79642,36.663223,40.3211,46.248306,46.767403,28.263687,22.003376,18.123222,13.66508,11.812962,14.291298,-0.3636539,-6.5378428,0.7938385,-2.535063,-10.123592,-8.237433,-2.508527,-8.029276,-7.7044725,-11.314285,-13.9013405,-7.740635,2.2882104,10.965753,6.0517907,3.1753182,7.1897984,2.8710961,5.548978,17.46645,17.564524,31.846882,34.603096],"GREK^P_PRICE_RETURNS_PR('52W',2,-10AY,0,AM)":[65.297874,28.353786,16.93536,51.59024,39.054775,29.85667,-2.4530053,-24.559753,-26.080894,-31.333405,-50.043724,-46.071823,-54.961742,-47.325905,-44.704376,-48.005466,-56.66157,-54.999355,-50.38007,-37.29885,-46.90631,-43.791252,-34.689594,-52.54313,-33.520584,-33.0703,-31.153275,-41.071384,-23.96056,-21.932178,-22.03269,-30.790579,-13.547116,-3.1737268,18.098032,25.193478,16.398216,14.2368555,11.3502865,51.32017,46.527683,51.118935,32.878757,27.222622,21.588839,35.69919,42.720127,35.920586,21.689737,28.186464,-1.3453186,-8.527583,-9.17626,-14.134174,-9.246129,-13.540095,-18.401522,-32.050003,-35.464077,-21.31461,-16.33011,-17.221333,-3.5424888,8.227646,8.980036,3.8246155,13.197529,31.966019,41.04713,50.24396,39.106773,-3.2773674,-25.880867,-25.577848,-21.082127,-30.574638,-27.937244,-22.01022,-27.437014,-37.30298,-18.073738,-11.307085,-17.425978,5.433488,49.749542,58.32635,47.32424,51.537548,36.54889,44.291317,38.790356,61.599125,15.31384,3.2675982,21.193468,11.306763,1.1472821,-2.856052,-4.38993,-15.46132,-10.748571,-13.397932,-18.809849,-14.087802,3.9715528,2.7133822,12.020599,23.62951,15.761542,18.608952,33.911407,58.06495,69.126114,62.46071,59.26397,43.181335,48.54531,45.02095,33.53013,26.138556,38.6709],"EZA^P_PRICE_RETURNS_PR('52W',2,-10AY,0,AM)":[6.7734838,9.683013,14.640057,24.626328,22.689365,27.599812,2.9187918,2.5480509,10.775614,5.0824404,19.266582,11.100494,2.9209137,11.05063,-2.251935,-3.136319,-12.919706,-18.238962,-19.236416,-13.070452,-22.476704,-22.851307,-35.246284,-35.077156,-21.804459,-21.603394,-22.281616,-21.373743,-1.8886387,0.6767273,16.725277,-3.374219,2.6937127,10.857081,38.08422,30.25527,19.901525,9.863186,26.251137,19.68894,9.030628,16.131962,3.4561157,12.711978,25.359022,35.837555,37.57088,32.07233,18.376244,18.130661,6.190598,-1.3997316,1.6801715,-4.4723153,-5.276191,-15.105367,-12.029099,-24.064684,-24.485456,-21.951462,-21.486504,-11.624879,-19.941193,3.2091022,-6.6547513,-16.754318,-7.5554967,12.177742,-2.5549948,11.376345,-7.0428133,-15.410227,-38.08133,-37.751232,-23.041647,-27.256382,-16.042751,-6.431937,-15.199166,-20.141613,-3.8529277,-6.09653,4.540813,13.539017,69.02882,74.52435,65.8787,43.879448,25.864946,33.004738,33.964775,36.708797,2.9657602,7.6274395,9.495485,16.09434,13.924384,-5.4177403,-6.9904623,-7.876706,-6.9303694,-6.395155,-16.416477,-17.079765,6.5814614,-3.7303329,-0.1827538,-19.221878,-20.805567,-6.7308664,-17.069536,-5.4353533,8.39752,-1.5353858,4.44957,-1.1664093,-3.1276226,-1.5174091,-12.213153,-7.250243,-3.9355814],"EWZ^P_PRICE_RETURNS_PR('52W',2,-10AY,0,AM)":[-14.94934,-9.690022,-9.397149,12.251925,18.286789,28.528141,-0.32719374,-16.229189,-6.994927,-14.361835,-7.2985353,-12.279701,-29.727476,-19.061476,-28.170925,-29.36483,-42.464798,-50.388695,-54.230854,-42.674255,-44.366367,-38.68083,-47.045017,-40.96858,-9.260392,-18.095053,-20.518906,-12.13668,15.052247,35.697342,70.434784,65.90326,48.01246,55.18831,111.94923,92.36166,42.091667,29.464865,37.49641,21.55267,18.502771,24.101126,21.16245,12.336958,23.468077,24.346363,28.36306,22.855318,19.418896,19.58269,8.627403,-3.5524309,1.6289473,-17.510689,-15.441978,1.2165904,-0.27298927,-2.5349498,-6.5494833,-2.4532676,-3.6043823,-0.726068,11.564981,40.959835,29.384005,26.039267,26.404953,15.8886795,10.905563,28.528988,9.720194,-8.321131,-37.7582,-38.812386,-31.2922,-33.495808,-25.20948,-19.601328,-33.216763,-38.168137,-16.98283,-20.488405,-20.92328,-17.009544,26.250458,52.101017,47.34943,49.358463,22.46337,28.158867,19.703901,13.300192,-11.230671,-17.581326,-4.111755,12.638402,26.068295,-0.2661407,2.1554112,-24.26617,-17.953814,0.23092031,2.8309107,17.819464,13.760495,15.393162,7.7673435,-6.512088,-19.56439,-4.677868,-4.905021,26.496542,27.712238,9.168493,14.597416,4.344201,26.895153,31.14692,15.805197,29.826105,28.996658],"EWY^P_PRICE_RETURNS_PR('52W',2,-10AY,0,AM)":[4.327214,12.189698,14.499533,24.80383,18.857384,20.949055,0.4998803,-8.669787,-10.264325,-9.184324,-1.6775072,-6.6309395,-4.826564,1.184547,-10.18365,-12.966818,-20.939863,-27.143425,-23.027962,-6.74786,-6.0304823,-7.355535,-15.213031,-16.552067,-7.8791084,-13.902265,-12.103426,-7.336259,8.534169,22.667944,27.568436,5.0338984,1.6440511,6.053078,23.780155,28.00957,22.440647,18.923843,38.702347,36.630154,28.6646,24.419033,17.48823,34.775223,46.27031,45.35607,41.937492,26.781988,21.868288,26.147831,12.388372,1.0532379,-3.4104228,0.4386902,3.3050537,-17.88063,-16.873777,-19.815237,-19.318188,-11.469579,-16.710985,-17.610771,-24.163502,-9.270853,-12.626219,-21.207153,-18.009907,4.6025157,0.113892555,8.801794,-1.5015543,-10.8279705,-23.306156,-14.344525,-3.063655,-2.430749,7.7120543,26.03798,18.609465,13.304758,32.97918,33.737408,53.056015,58.419514,87.773026,82.65302,76.2505,64.99727,50.517975,35.38793,26.849354,23.75927,-0.49920678,-2.9237866,-21.720726,-15.917212,-18.774164,-27.034914,-23.94079,-35.434025,-31.278503,-29.992563,-37.75087,-34.721035,-23.359692,-27.308994,-4.358995,-18.242771,-14.293557,-7.4658813,-4.0632844,8.428097,12.852013,9.27347,21.514643,7.3673606,13.036871,19.600475,-6.197053,12.526441,14.718283],"EWW^P_PRICE_RETURNS_PR('52W',2,-10AY,0,AM)":[-13.696104,-10.881995999999999,1.1280417,8.107281,6.776762,18.534363,5.40905,2.7160048,0.14702082,-10.352427,-6.128311,0.65978765,-6.4596057,-3.003037,-10.850155,-11.786175,-21.27403,-25.598644,-25.638884,-17.574083,-17.184687,-12.855017,-18.876696,-18.520714,-7.0231915,-9.477341,-12.301236,-16.172718,-7.311666,3.8645864,1.4546752,-4.903257,-16.748142,-12.065273,0.44977665,-2.1291137,-1.5391052,-1.4909863,6.7399263,15.844143,16.251314,12.603701,11.769903,0.8694649,17.724323,13.474714,24.361742,10.633397,0.09115934,2.6003122,-10.740781,-11.67224,-6.267905,-7.914138,-3.70031,-6.5285683,-19.537634,-13.404971,-15.652418,-10.772842,-11.666918,-7.219249,-3.7663817,-4.7832847,-17.399513,-19.551027,-14.335436,1.3032913,17.419456,15.205836,7.925892,-1.5800059,-33.870518,-36.649895,-24.040836,-27.678537,-18.108458,-12.95076,-22.207659,-22.98457,-4.154277,-6.2412977,-8.817053,-5.862623,47.317158,64.93702,53.00294,55.9376,49.938107,53.04041,51.63729,45.02647,8.505547,21.40894,15.337634,26.544773,24.543036,11.097181,13.982498,0.49757957,-2.039677,-2.812326,-4.004341,5.061555,24.34417,4.374993,27.296507,18.638824,12.671173,24.885893,22.055304,36.08203,43.23672,39.604187,32.7793,13.801718,20.20365,37.0926,16.171097,15.161705,21.530067],"EWT^P_PRICE_RETURNS_PR('52W',2,-10AY,0,AM)":[9.270203,9.871721,11.536705,21.879148,20.26255,27.948416,11.038267,9.094167,13.733029,9.880567,16.771198,15.968382,11.493516,17.401684,10.824192,4.2008996,-7.9603376,-17.885685,-15.47032,-7.7326593,-13.536161,-10.294807,-21.781046,-17.69619,-10.188442,-19.450348,-17.57853,-11.518049,6.048405,21.643305,27.687836,14.746893,18.09553,14.591063,36.901104,29.626083,27.082706,30.862736,34.290947,34.601845,24.68319,25.525402,16.158056,24.295044,25.561464,26.481688,27.736723,16.419197,14.68401,11.193001,9.622324,0.9438157,5.20401,4.211271,8.317482,-12.484187,-7.8812895,-9.065223,-14.308405,-6.558818,-6.5841913,2.3218513,-9.82958,2.099812,-1.5250027,-6.5414248,-1.5685022,25.305748,26.276148,34.940266,24.554216,15.532708,-2.2268295,3.8501143,16.880703,18.02553,26.44025,34.39567,25.885164,20.256853,28.212452,29.301262,47.17581,54.85891,77.34066,82.964645,71.784,63.463867,45.36922,45.755886,44.37119,42.637753,30.067682,30.842459,12.900532,12.369049,6.303358,-10.665363,-6.171131,-16.918343,-16.394955,-16.550142,-27.280743,-32.320427,-22.196938,-29.629963,-14.307964,-19.33201,-13.417321,-8.403551,0.58897734,7.3759556,12.310195,6.366658,18.896675,22.85397,19.342041,30.371487,11.413956,18.325054,21.863413],"EWM^P_PRICE_RETURNS_PR('52W',2,-10AY,0,AM)":[8.195901,2.6386142,0.712049,6.519377,6.071186,20.47552,2.9827714,-2.351302,-3.7415862,-8.430391,-5.8097005,-8.770269,-11.532009,-5.253625,-16.14285,-21.798431,-24.04381,-35.201027,-35.453903,-29.8195,-27.517366,-21.760803,-18.751085,-20.83028,-11.291247,-15.819395,-14.60051,-8.282173,-4.8775196,16.519238,17.980862,5.7367682,-4.2231083,-3.8585186,2.5287151,0.43023825,-3.9070725,-3.2805383,5.649328,4.9809813,2.830708,1.4329791,3.7693024,6.5674186,17.521345,24.137985,29.641056,25.545084,22.158634,19.03783,10.533643,2.9666662,9.202981,10.281444,7.349324,0.63420534,-0.47775507,-5.3488913,-11.998266,-9.310889,-13.228703,-13.071066,-12.811703,0.19321442,-6.135207,-13.262516,-11.69511,-3.3578873,-4.2481184,-0.7740915,-7.195008,-14.204777,-23.616749,-19.261438,-10.428131,-13.305497,-3.4521043,-0.33698678,-2.51171,-5.339938,4.3841004,3.4854174,1.6828656,8.256793,22.482563,22.763348,12.879968,6.4998507,-6.5969706,1.5338302,0.77940226,6.010556,-9.665489,-8.653522,-5.2630663,1.5657425,-1.2778282,-6.1594305,-5.991614,-10.1142645,-4.410672,-9.588737,-15.05295,-16.434092,-3.1761646,-6.9263577,2.6049614,-13.616425,-11.926424,-9.116006,-10.296607,-6.3802185,-1.4980972,-3.3768356,4.1944385,0.38450956,-2.6494205,-2.0269632,-8.976263,2.7029514,2.5262594],"EPU^P_PRICE_RETURNS_PR('52W',2,-10AY,0,AM)":[-26.708347,-14.341963,-5.8977723,6.1592937,12.769449,9.661425,6.539941,-3.5918057,6.863904,0.4177332,-5.911165,-8.757174,-9.079862,-8.672911,-13.605433,-14.804029,-25.945055,-35.307236,-36.765915,-29.712332,-36.225666,-35.350018,-35.02999,-25.376135,-7.829118,3.1415582,0.006008148,1.1820316,30.002558,62.355934,56.313385,41.852592,51.83047,60.669113,84.45106,57.765316,34.33237,8.694291,17.74199,16.264296,6.37182,13.875759,17.91227,30.68136,30.379713,30.671501,32.396187,27.084042,27.220858,38.025547,27.771832,18.199862,16.363478,4.450166,-1.7236173,-14.987546,-11.582523,-12.647259,-16.035587,-6.386381,-5.135548,-12.978756,-17.33505,-2.5167644,-4.9193916,-9.706163,-2.994132,3.8570762,0.9438515,7.929921,-0.40178895,-16.999287,-41.58675,-32.922832,-19.419384,-21.861124,-16.100716,-3.7237465,-14.151841,-14.106721,0.29144287,-4.488367,-0.35767555,15.364086,48.77864,30.93344,23.646772,5.390322,-4.160982,-12.081218,-7.734007,4.1495323,-14.459616,-12.214798,-2.990818,-2.9724061,12.04151,3.4981608,1.8684864,-3.3073962,-6.085253,8.916903,-2.6909769,-6.989908,8.390963,3.0703902,2.6158571,-12.05203,-15.085691,2.8282523,1.3893366,17.226719,36.935936,26.37117,27.639448,14.278067,12.917948,25.843954,11.320567,24.977314,36.435722],"EPOL^P_PRICE_RETURNS_PR('52W',2,-10AY,0,AM)":[19.362427,23.056221,15.581692,27.13034,13.197147,6.994188,0.7754803,-9.57266,-11.678499,-15.614528,-16.993183,-20.09629,-18.776094,-10.470271,-17.419815,-18.07049,-21.000326,-20.856249,-25.330776,-24.545294,-29.766983,-20.883984,-25.321669,-23.591345,-15.259218,-26.559574,-25.23266,-26.810307,-20.010185,-14.473284,-9.44556,-8.83938,-6.161791,-1.9287586,28.326618,22.26944,16.955841,30.68241,37.98759,49.893333,48.39095,58.590866,45.975555,49.724052,63.242306,55.30603,52.048336,27.579784,14.0490055,8.708334,-4.033077,-11.130583,-3.0133665,-8.026468,-7.2101474,-16.335619,-12.371135,-14.2103195,-19.007374,-9.961825,-6.3611507,-5.958283,-4.6043396,12.609541,-3.0825078,-18.974638,-13.543248,3.737831,-5.0031004,-5.9740543,-12.443829,-25.00512,-39.114697,-36.22483,-23.779202,-26.791842,-18.996262,-4.544181,-17.648428,-33.226032,-13.254059,-6.0046377,-4.8010945,4.465008,32.54584,39.42,41.91319,35.358036,20.502544,23.639048,32.32789,66.20729,10.790073,8.460653,6.978047,-2.777928,4.740727,-17.22259,-24.676537,-32.94662,-34.02611,-40.83697,-46.24188,-45.48666,-24.30365,-26.024883,-15.700346,-9.588498,-18.640911,11.200285,11.628187,30.965567,53.581917,52.71076,50.442886,60.840332,54.711067,56.538963,30.091976,52.394176,62.731754],"EPHE^P_PRICE_RETURNS_PR('52W',2,-10AY,0,AM)":[-16.877836,-14.328516,-8.369982,7.5184226,2.1796584,32.43785,12.145388,7.8522205,18.713713,26.671577,32.299923,24.199545,25.354313,21.183443,7.135761,5.5983305,2.7976274,-8.2645,-11.552215,-4.412466,-12.247282,-10.690462,-22.197306,-21.272188,-11.99106,-15.492142,-6.33198,-0.6495714,3.3640265,14.964163,11.773241,-0.8817494,-5.1903543,-5.826509,13.841475,2.369976,-4.1353884,2.3879766,-0.13989806,-4.846847,-6.726116,-6.8363132,-0.53284764,3.5428524,16.4626,21.538198,15.638304,9.265005,-0.3997624,-5.295068,-9.783375,-18.410992,-11.009682,-7.921803,-17.739904,-17.383171,-14.13027,-16.215998,-12.435091,-6.8677607,0.05184412,4.393089,2.1934032,21.709597,12.834191,2.368617,11.57403,19.186234,9.825158,8.847702,-5.6529465,-12.197346,-33.59813,-28.666233,-27.181799,-24.581104,-27.044403,-20.320814,-19.919533,-18.763233,-8.852273,-4.849601,-4.325032,2.103293,26.689552,20.412468,27.639389,17.69154,8.794821,15.03737,12.056076,14.231777,0.9945512,0.47476292,3.7008524,10.288358,4.056084,2.0541668,-0.26691556,-16.18727,-7.868224,-9.119206,-21.120298,-23.55165,-16.199184,-18.8702,-6.3638983,-18.527143,-10.0308895,-6.833905,-9.320969,3.413725,7.3527813,-8.088517,12.043333,-1.578486,-2.6659489,3.1484008,-7.4779987,5.749285,3.3872008],"EIDO^P_PRICE_RETURNS_PR('52W',2,-10AY,0,AM)":[-19.917137,-20.920818,-18.71072,-16.740889,0.12528896,33.906555,11.105442,0.45843124,20.008362,27.20126,22.081745,8.81654,0.83841085,-2.0222902,-7.558477,-8.264441,-23.650097,-29.073303,-38.54214,-20.978815,-24.462706,-21.488274,-21.420223,-19.592644,-14.593369,-9.396911,-12.248987,2.354455,19.041204,40.16112,64.94168,25.65111,12.552107,12.552393,18.45348,12.135553,15.055906,14.548122,20.700705,18.260883,5.0193667,6.100011,-1.7394662,3.0783653,19.756567,21.876598,26.917469,18.382347,4.0436864,-2.4128437,-5.2176714,-17.524755,-7.9382124,-9.9509535,-10.587502,-16.644596,-7.4492574,-10.635328,-10.121518,-8.20536,-0.973469,3.7459016,-3.0401886,18.616236,10.951937,5.560851,8.868861,20.409191,0.66235065,5.983448,-3.4805894,-14.413733,-42.49527,-39.489723,-28.006172,-28.255308,-25.826687,-17.62548,-28.002804,-27.933289,-5.3340077,-6.0207367,-7.232648,1.8339753,54.6656,43.259895,28.595852,12.66011,7.205248,6.4266086,22.394932,32.45816,4.3367147,-0.7903576,1.1279821,7.9101324,9.663069,17.848444,17.12463,14.981497,17.596233,17.142809,16.250504,1.5708447,3.550434,-2.8594434,4.520285,-3.5441756,-4.6357927,0.28674603,1.7499924,4.465306,4.263878,1.0470748,-3.504771,-11.0887165,-3.2293737,3.879857,-5.874729,1.2367249,-0.07309914],"ECH^P_PRICE_RETURNS_PR('52W',2,-10AY,0,AM)":[-28.695107,-26.247316,-17.118675,-13.646054,-9.608561,-5.3951144,-16.54297,-16.594006,-9.957182,-12.734091,-5.589843,-4.0387273,-10.670442,-3.3402562,-10.109007,-15.0648,-20.522373,-17.815722,-23.742783,-14.362264,-21.85598,-16.986544,-17.564928,-16.979385,-8.448601,-10.703218,-13.406581,-4.3583097,10.346508,15.752947,18.912102,15.0548935,17.72728,16.06022,30.579079,23.076904,25.198782,15.489567,23.783302,18.307125,20.989418,30.87561,31.910717,29.437124,24.824417,44.521618,43.3581,35.63533,20.095253,28.61625,20.624578,11.908209,5.6824803,-4.971033,-4.5841513,-14.405716,-3.54262,-19.330883,-17.473263,-14.245391,-16.073555,-19.474047,-24.368483,-8.8639555,-15.741348,-21.78179,-15.432304,-11.441982,-28.0446,-17.807514,-29.71627,-38.97027,-50.721466,-40.759502,-35.53932,-36.081905,-27.242226,-22.627956,-35.249203,-32.980656,-6.343466,-8.116656,0.18277168,13.742542,62.680603,35.599743,25.4768,14.280272,-1.7662525,10.937929,11.824822,5.501926,-3.1009495,-19.880081,-11.615396,-12.98272,-8.591843,-18.92609,13.790154,-7.8140616,4.906583,8.128918,0.5571246,9.985852,2.494502,23.603523,18.547117,15.257776,3.8048148,19.003307,4.7284126,24.693752,26.54469,8.613038,12.7707,3.056264,12.263107,10.853624,-7.349944,-4.0936174,-2.2257507],"CNYA^P_PRICE_RETURNS_PR('52W',2,-10AY,0,AM)":[null,null,null,null,null,null,null,null,null,null,null,null,null,null,null,null,null,null,null,null,null,null,null,null,null,null,null,null,null,null,null,null,null,null,null,null,null,null,null,14.086103,12.425137,15.588272,17.084944,22.3454,19.799637,29.958748,39.40606,23.516214,19.049406,17.555916,18.177938,-1.6739488,-4.8285484,-12.624145,-11.598998,-22.414606,-22.119194,-25.842358,-28.552591,-9.669715,-6.0685816,-0.8397341,-10.458159,8.37791,8.539927,8.336746,8.539939,23.66135,23.742748,33.08772,16.556622,7.221329,-2.7266681,-1.473546,6.971264,11.107874,23.958038,40.621685,33.442722,31.077076,42.78444,40.78256,59.400665,44.94475,47.31736,49.555206,61.116516,44.9015,21.160007,14.750517,17.05016,16.424728,9.061003,6.6097736,-9.662569,-5.182523,-10.686773,-22.661102,-24.849356,-14.578199,-14.190685,-17.547089,-25.487679,-33.887733,-29.654354,-27.461815,-9.812159,-18.275738,-8.87239,1.5606642,-7.5921354,-20.395405,-10.5746155,-14.630407,-7.170713,-4.736781,-5.8687806,-12.816638,-26.92008,-18.418766,-16.396915],"ECH^JULIAN(P_PRICE_RETURNS_PR('52W',2,-10AY,0,AM).DATES)":[41726,41757,41787,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],"KSA^FG_TOTAL_RETURNC(-10AY,0,AM)":[null,null,null,null,null,null,null,null,null,null,null,null,null,null,null,null,null,null,null,2.414155,-0.07759929,-1.4047265,-14.703494,1.4047623,3.3810735,10.505569,-3.7315369,-0.07431507,-3.0567646,-3.8783789,-4.7504606,7.35389,14.436293,3.3590317,-0.55090785,-3.0201614,-0.5366981,1.8775463,-0.7211447,11.231482,-4.409093,-0.56447387,0.84843636,-3.6328852,0.19841194,5.3245544,6.059456,-4.132229,8.658171,6.62297,-2.4263978,3.9400458,0.41854382,-4.3283105,0.003349781,-2.282095,-2.7777731,4.6693087,9.305513,-0.4694879,4.4025183,6.234944,-8.449107,3.16813,0.27256012,-7.037151,-1.5919447,-3.4004629,1.2303472,6.726396,-4.8991323,-8.922565,-15.415895,10.00874,3.9729834,3.0906916,1.5077233,6.4240575,3.6636353,-2.7936697,8.379507,0.4975319,0.51020384,1.967001,7.1250796,12.082481,-0.12956262,3.3001423,0.22819042,3.4151316,1.8835664,4.417765,-7.9328594,3.6844492,8.4848995,4.181576,2.4898052,6.6806197,-9.540629,-8.881468,4.7504783,4.0540576,-9.575165,5.038953,-9.015072,-2.9683232,4.404354,-7.801777,4.8787236,8.199739,-0.8501291,1.9558907,3.719914,-4.289728,-4.7024307,-6.553584,8.855891,8.290804,1.9385338,3.339529,-0.8976698],"VNM^FG_TOTAL_RETURNC(-10AY,0,AM)":[-0.73192716,-7.4193597,2.6878953,0.67863464,2.9850721,6.9191337,-2.97333,-6.2640905,-1.7307639,-6.8955364,-0.7559478,6.800866,-12.888432,7.602334,-3.4782588,1.9144177,2.3204446,-10.961127,-6.9739223,10.690999,-7.243812,-4.0691195,-6.7604303,3.610909,0.07112026,2.345419,-2.4305522,2.0640612,4.8814535,1.1303186,-0.06574988,-4.4736805,-8.884305,-0.86703897,6.4843774,-0.8804083,3.8489938,0.071275234,2.2079825,3.2752514,-0.6072879,-1.6293287,2.6915193,7.5268865,6.25,4.8496246,12.698412,-6.03621,4.0685177,-7.6131763,-9.465474,-2.2755206,1.2586474,3.853321,0.59844255,-11.540747,7.330191,-6.195587,7.003367,4.971683,-1.2589991,1.3964891,-3.0538917,-1.0500312,3.058672,-5.6935253,3.7251115,0.6811142,-0.7380128,-1.0183811,-1.6667724,-11.866581,-23.435223,17.680609,11.066235,-1.8909097,2.9651642,6.1195016,0.40706396,-1.4864862,11.59122,5.538559,-1.5789509,4.575169,1.3636351,6.558299,3.5244584,4.6747923,-6.2135935,2.2774339,-2.8340042,5.4166555,2.1739125,2.2986054,-6.888354,-0.45918226,-3.0240893,-10.676533,-5.917162,-6.79245,-0.13495088,3.6486506,-11.994785,-12.962961,0.42552948,1.3669491,9.704638,-13.384617,7.371223,0.49626827,1.2345672,10.406506,9.057438,0.67521334,-9.322596,-10.872782,9.211612,3.4370303,-0.30983686,5.011654,2.8486848],"UAE^FG_TOTAL_RETURNC(-10AY,0,AM)":[null,null,null,-10.915404,7.080865,2.3912072,2.706194,-7.991886,-0.8377433,-11.803442,-4.226226,4.795265,-7.7634993,19.401323,-5.5231752,2.9560447,-0.8562803,-6.9651723,-7.7005386,-0.32444596,-6.998372,-1.2357593,-9.783352,9.224582,5.222428,6.707108,-5.3093433,3.1196117,4.065299,-0.6515682,1.2396693,-5.451894,-2.0659864,6.4607143,3.345275,-2.543342,-0.68208575,1.3436794,1.2374878,0.28042793,5.127573,0.45377016,-2.343303,3.2090187,-6.4403415,1.0895371,7.389748,-7.3251905,-2.4550915,1.4837265,-1.7644882,-3.1326652,3.6655664,-1.1035442,-1.1650443,-2.8814733,-1.4153719,-5.107963,2.246368,4.606664,-0.94851255,6.785226,-10.901875,0.7911205,8.114565,-5.181199,-1.5140593,3.440702,-3.5463572,-0.9934783,-0.40908456,-9.363532,-20.36125,6.990731,-1.6197622,3.9859176,3.3780456,4.757333,-0.91742873,-3.1925917,10.254229,2.9512286,10.707331,-2.4371624,3.3567429,3.1722069,8.784771,-1.2464225,-0.26168823,4.4908047,-0.033837557,0.05890131,10.970521,0.16274452,3.9975286,4.3674946,7.2405815,0.053167343,-9.936232,-5.696887,4.4145823,1.6550183,-7.9571486,1.5062213,-0.5806446,-2.123046,-5.116284,2.5910378,-4.300338,10.271036,-5.821472,3.9209008,3.598106,-0.6887317,1.6832829,-13.400388,11.652303,0.24778843,1.1455536,-2.9980004,1.5796661],"TUR^FG_TOTAL_RETURNC(-10AY,0,AM)":[10.215557,10.182821,9.338212,0.07721186,8.20347,-7.068366,-12.094766,10.496449,5.7766438,-5.7905674,2.9812217,-11.383128,-7.279694,6.06786,-2.0504415,-1.2099564,-9.240776,-9.703636,-6.7231236,11.748016,-3.148812,-0.60063004,-4.459107,1.380837,15.200222,7.897854,-13.127333,1.1076927,-4.97449,3.3020139,1.1174679,-4.6774626,-12.267452,-1.2886703,-0.21827221,9.812498,1.650548,11.338186,1.6846776,5.7969213,6.2784553,4.599774,-9.937489,-2.1541357,-8.414877,16.14362,7.6107025,-4.4149218,-8.363229,-4.771227,-17.625893,-3.0125797,-7.069361,-23.999994,11.889088,-1.0079801,11.879516,-6.0424385,10.728741,1.9012809,-15.3570175,-1.8652022,-8.250541,15.087509,8.7741375,-7.757622,11.338913,-5.7497206,5.223286,3.1112552,4.868078,-16.19419,-19.45032,5.354333,7.3741913,8.054626,-2.075225,-9.448123,-5.607021,-6.0433865,26.663006,12.25872,5.896032,-2.124542,-13.922155,1.6086936,-1.8827558,-4.480648,0.3291011,11.29334,-11.410522,2.3288965,-9.42871,6.5763593,-4.784918,-4.9746275,6.7841887,12.556278,-8.311117,-1.7979503,-4.060918,17.989422,0.89685917,18.977785,24.54239,8.004654,-1.5908539,0.6239414,-7.9763174,-5.14549,-4.5204997,-1.8331528,18.915058,14.090633,0.065767765,-10.620403,6.029415,-10.041195,9.971952,5.695665,-3.6461115],"SET-BKK^FG_TOTAL_RETURNC(-10AY,0,AM)":[3.2874942,3.1726122,-0.27047396,5.3056,2.5154471,2.701652,1.5470982,-1.4579475,1.9991398,-6.003481,5.8856487,0.038444996,-5.783832,1.8224716,-1.7353356,1.0119915,-6.200409,-3.6367118,-1.2518823,3.0544877,-1.9359171,-5.821162,1.3397932,2.412796,4.539275,0.8443117,0.57382584,2.1229267,5.643046,1.3175249,-3.414172,0.2018094,0.18335581,2.7137637,3.445804,-1.9637883,0.98809004,-0.54922104,0.118112564,0.63449144,0.18630028,2.092266,3.656435,2.562213,-0.6235361,2.8369904,4.7773004,-0.4005432,-3.4538507,0.6282091,-2.4454176,-8.011353,6.6615343,1.1980891,1.9828558,-6.8053603,-0.023823977,-4.436934,3.8474798,1.8121362,-0.89689493,1.7105579,-2.8391838,6.853318,-0.7148862,-4.5885506,0.28185844,-3.1969428,-0.038963556,-0.77769756,-3.3981323,-12.07341,-17.960197,16.632725,4.690957,-0.97479224,0.6459832,-1.1237681,-4.9852314,-4.429984,19.651472,1.6810536,0.34406185,2.031386,5.8198214,0.41480064,-0.53317547,0.59735775,-3.371185,4.7744155,0.35873652,0.39889812,-2.0783246,4.0032983,-0.8358836,2.7855873,0.27059317,-1.3197303,-1.7205954,-3.207928,-0.61594844,3.1787395,-2.0995736,0.86034536,1.1406779,2.2660732,1.2099743,-3.5062194,-0.72918534,-5.054271,0.77495575,-3.984505,4.305315,1.6549349,-6.2072515,-5.654371,-0.03890395,2.029276,-2.7947843,-0.40761828,0.530386],"QAT^FG_TOTAL_RETURNC(-10AY,0,AM)":[null,null,null,-11.794281,10.258663,3.300202,0.88529587,-0.26707053,-1.9892812,-5.425453,-6.108129,7.3406577,-7.2143736,7.116914,-3.5843432,-0.46542287,-1.5364051,-3.075534,-2.8464794,5.571568,-11.510462,-2.1486163,-10.620403,10.029411,3.3948183,1.7063022,-6.380272,2.4350643,7.4216604,4.503572,-2.4490654,-3.1621635,-7.568693,6.4498067,6.4905286,-2.483201,-0.15220046,-2.8963387,-1.2454271,-10.003895,8.790195,-7.1193695,-4.4836226,-3.5922825,-8.624088,15.640057,7.7881575,-7.8612685,2.1888375,5.716157,-2.0905852,0.6839037,5.7709336,3.101778,1.8069029,0.8319497,6.1056137,-2.9086053,3.2778025,-4.5265317,-0.3269732,4.428649,-8.324605,5.840504,1.1179447,-5.804306,3.3450723,0.73821545,0.0,1.0191679,1.0284185,-12.345141,-4.1587887,3.0756116,1.9275665,4.5293093,4.3177366,4.776418,-0.056433678,-3.9525628,4.9382687,4.3697357,1.341927,-4.766947,4.226923,5.6563497,-2.2504985,-0.80580115,-0.3461182,5.476892,1.7730474,4.1314125,-3.3460855,1.5292525,7.085979,4.787755,5.790162,-2.057612,-3.6554575,-5.3865967,5.436349,4.568064,-7.8287244,-1.6893446,-4.534608,-7.363838,5.1059246,-5.581397,-0.6020844,1.541853,3.7418604,-3.5159945,6.3063025,-4.608047,-2.665186,-9.640616,9.406567,4.6162724,-2.0683944,2.6753068,-3.236425],"MCHI^FG_TOTAL_RETURNC(-10AY,0,AM)":[-0.7510483,-2.9601634,5.2752376,2.8057098,8.869755,-0.968951,-3.1150162,-0.12366176,2.7238965,1.5366197,2.1365762,3.7341118,-0.4146278,21.93414,-5.680585,-6.194198,-11.130804,-10.909456,-4.566818,12.502933,-3.5446227,-0.90388656,-15.571779,0.6811738,8.118653,3.0084252,-3.014022,-0.53364635,7.8799725,5.336952,5.3027034,-3.9755344,-1.5074313,-5.7766438,8.893501,3.330505,3.818524,1.1667013,5.9225917,2.4644375,7.102835,3.391838,1.517868,4.774916,5.370569,-2.0499408,15.542173,-9.801883,-2.6589572,-0.59382915,3.315413,-7.566148,0.974071,-3.423053,-3.512162,-12.322593,9.864783,-7.6152563,8.734369,5.7849765,0.9059429,3.7544966,-12.979859,8.168817,0.79057217,-7.1929216,-0.12587905,6.8059087,2.5286555,6.64469,-4.1387854,0.8440137,-10.091745,7.984245,-1.790446,11.131835,7.882309,9.171844,-6.1618147,6.980276,6.2927127,-5.3802786,15.116274,-2.2334456,-6.6123304,2.9379249,-2.2689283,2.2619843,-13.80673,-4.1678247,-2.3340106,4.497552,-6.2784076,-5.5181084,-3.3451855,-2.006352,-8.36035,-9.420961,3.206575,12.124062,-8.325887,-1.8125117,-12.743157,-17.515928,18.725872,11.170208,18.893135,-14.642411,3.7400723,-3.8872123,-6.3704967,1.6311765,10.004449,-9.7615185,-3.7850022,-2.4208605,3.1727195,-4.083252,-5.659914,1.9387007,2.1074295],"INDA^FG_TOTAL_RETURNC(-10AY,0,AM)":[8.697451,0.07584095,9.962106,2.2625804,3.513515,0.9138346,-1.0996103,0.65402985,3.931117,-7.805234,12.117088,1.6089916,-6.752324,-2.9477656,-0.36315918,1.3843536,-1.1814833,-5.8784485,-3.9873004,6.4314604,-6.0082855,2.101922,-8.662558,-5.6746063,11.779547,1.994729,2.583027,-1.3584256,8.090258,-1.6632736,3.5899282,-3.3988714,-8.313209,-1.0798931,7.8566074,4.91513,5.561173,2.4265766,0.8104682,-0.17231107,6.654227,-0.20408034,-4.8787537,7.862401,0.9396434,1.4080763,6.6423774,-9.80289,-1.9230783,3.8324475,-4.3204665,-2.4666607,7.9828024,2.331543,-9.780497,-9.5780735,12.976826,1.3857722,-3.866911,1.9332647,7.433462,1.1389613,0.28152466,0.007224083,-3.9093494,-5.571932,4.4645667,2.0472288,2.6797533,0.7785201,0.056660175,-8.861839,-26.250385,11.836565,1.0169506,8.607268,12.082624,6.1732173,-2.892679,-0.08935928,10.25641,7.497716,1.7623305,1.5091538,3.6314964,-2.2342443,6.519127,0.81562996,-0.403589,7.091403,3.0271173,0.2652526,-4.008955,2.6395082,-1.4740825,-2.3219466,1.9428492,-0.06726384,-7.202154,-5.3675056,7.4092984,1.3558507,-2.9335856,2.3694396,1.9839406,-3.1727612,-2.296108,-5.018359,-1.0309219,7.0833206,2.1887183,3.3602953,2.652824,-1.3932586,0.84320307,-2.9152572,5.889201,7.7599406,0.34679174,3.8015962,1.037991],"GREK^FG_TOTAL_RETURNC(-10AY,0,AM)":[0.9023905,-9.63415,1.664424,-0.176996,-0.26595592,-5.288887,-11.027688,-9.229958,-4.59035,-9.98782,-27.194977,21.482182,-15.830124,6.422031,6.724131,-4.846531,-17.996603,-1.6563058,-1.8947423,14.699578,-16.651089,-7.63188,-15.405959,-8.454811,13.694275,7.1428537,11.111105,-19.529408,5.814326,-0.52089095,-0.55555105,1.8156409,4.115224,3.451264,2.727282,-2.528435,5.7068586,5.15337,10.851812,6.8421006,2.4630547,2.5961637,-12.558579,-2.2508085,-0.76754093,15.45676,11.730206,-10.236216,-5.3606215,9.474754,-14.769512,0.33111572,-0.22002459,-1.102525,-7.5808287,-6.875759,-6.3471375,-3.854984,6.116426,9.444451,0.6345153,7.187903,0.35294294,12.573934,1.3598323,-6.6047487,3.3149242,5.8823347,-1.0100842,4.285705,-2.433461,-23.90194,-23.758389,8.861613,6.415093,-2.1276593,6.458223,1.0768414,-3.8740873,-8.513856,29.350222,12.899113,-9.164542,5.3813577,6.8757534,7.5244546,-0.9797096,0.6713748,-4.071605,5.0493956,-5.99094,6.520939,-11.234778,5.1332235,6.6032767,-3.2154322,-2.8792918,3.2687187,-2.0610929,-11.424279,1.2760758,1.0079741,-11.060291,12.716234,7.424307,3.8609982,14.269197,8.678246,-9.060198,5.808842,10.533035,4.5913935,8.363235,-2.9728353,-12.810362,0.78765154,12.052894,1.396811,4.723346,3.1443357,-0.024992228],"EZA^FG_TOTAL_RETURNC(-10AY,0,AM)":[6.854391,0.617373,3.2325745,1.2713075,3.65448,-0.45986772,-9.0018215,4.461539,0.26509762,-3.7384093,5.6886673,0.1316309,-2.994442,9.305811,-9.133488,0.15209913,-6.6259565,-6.540221,-10.111963,12.436748,-7.2875204,-7.6098323,-11.291647,1.9476056,15.055716,9.58687,-9.07287,0.37851334,16.513943,-3.8448095,3.9440155,-6.9242835,-1.4653385,-0.2655089,6.473422,-0.19963384,5.91017,0.41208267,6.190145,-6.3620625,6.1383724,2.41791,-7.401496,2.5839806,8.329142,8.071125,10.004354,-6.08055,-5.072874,-0.8414507,-4.049426,-12.590658,8.309305,-2.7625203,-8.180725,-9.990681,14.661419,-6.7144337,9.394777,-2.9289484,-4.507351,10.649502,-12.32152,12.685156,-3.0363977,-12.393886,3.143847,7.9749465,-3.3836067,8.743631,-7.7109933,-11.666668,-30.114197,11.261106,8.397198,6.182599,12.259889,-2.3653805,-6.520617,1.6818285,16.323208,6.2060833,2.7434826,2.915001,6.5297365,4.586971,3.0273676,-7.899624,-1.7956614,1.4711976,-4.2667747,3.7645936,-11.530441,9.938156,4.5267463,9.117281,4.538548,-13.169843,0.18827915,-7.7520313,-0.78685284,-0.6298125,-12.206566,2.9411674,13.714277,-0.69841146,7.6599717,-11.106289,2.4890184,2.261901,-12.665897,7.2952986,13.725985,-9.7355,-6.870234,-2.0623982,10.853136,0.9521842,-3.1997979,-6.8887177,6.1517477],"EWZ^FG_TOTAL_RETURNC(-10AY,0,AM)":[9.439028,4.7024727,1.4261484,2.9826403,6.256497,3.2081366,-11.883998,-11.185205,1.356256,-11.7660885,-1.4250517,-1.6402543,-14.38666,21.62429,-9.989142,1.6287565,-13.754535,-11.005962,-18.70815,11.240303,1.6550541,-5.896938,-14.871084,8.220661,33.333336,9.782612,-11.915332,11.406016,12.933755,2.3587823,4.6998143,8.28265,-9.307301,-1.334697,14.315975,-0.10590553,-1.5107334,0.026905537,-4.492867,-3.531456,10.100115,7.1944475,2.2205591,1.4156699,-1.3237059,-0.6328523,17.415035,-3.9087296,-4.2656064,-1.1024356,-13.492805,-13.000089,15.177166,-12.360472,4.7840953,18.707382,-0.5744219,-2.886647,12.5787735,0.3032446,-5.3953466,1.4011741,-2.3515165,9.9224205,3.9341211,-13.160211,7.01977,6.8671584,-6.7139444,13.799513,-3.0557692,-16.18964,-37.982273,3.2366514,9.6498375,5.983269,17.340422,-6.648535,-11.103916,-1.0560751,25.248432,8.994091,-3.5859823,-10.115528,1.5987515,13.020682,6.224406,7.4283004,-3.7891626,-6.639743,-13.115191,-6.3492117,-2.359593,1.7046094,12.170828,5.585873,13.712382,-10.588241,6.818187,-18.876802,4.229939,11.030173,-8.434862,7.301271,-5.7233753,3.1642437,4.9261093,-8.551306,-2.1635473,5.9595227,5.907321,8.579838,5.2316427,-5.091339,-3.8813531,-1.7399848,13.9993305,6.620884,-4.955858,-0.05993247,-2.7886093],"EWY^FG_TOTAL_RETURNC(-10AY,0,AM)":[0.08186102,2.813673,3.675425,-0.29159188,1.8008232,0.786221,-7.2007236,-5.528617,-2.6694,-0.5785525,2.0937681,-0.73619485,1.2184381,9.630144,-7.9726276,-3.544879,-7.368231,-7.122117,-1.9587457,14.452707,-0.8170843,-3.0710936,-6.56516,-2.0105839,11.403894,2.4621844,-5.7899656,1.4059067,8.496725,2.610445,4.305291,-5.764967,-4.018104,1.1334062,7.944894,2.3776293,6.557381,-0.48077703,10.209346,-0.40911436,2.1713495,-0.77542067,-1.505065,8.022332,4.2437434,0.501287,5.6825757,-8.79302,2.4275184,3.0471325,-2.589029,-9.76795,-0.4485607,1.2165785,1.3058305,-15.497285,7.228291,-3.0549824,6.3376665,0.07946491,-3.6366522,0.741601,-9.275317,7.951677,-4.576582,-8.296871,5.8026314,7.414758,0.47026873,6.728339,-2.9284716,-9.396637,-17.558224,13.109684,2.673173,8.4568615,5.537057,7.305324,-0.43323636,2.6107192,17.916107,7.3369026,11.093688,-4.515356,1.3299942,4.20686,-0.925827,1.5321136,-3.7243187,-4.7354403,-5.4842415,0.11110306,-6.572938,6.26359,-10.417461,2.5637507,-2.1129787,-6.391084,1.8839478,-12.633133,2.472055,-4.3456736,-14.73484,4.9837947,9.687376,0.7877946,15.544963,-10.5641365,2.6153803,1.0661364,4.005277,0.28526783,6.652975,-7.37887,-5.1831665,-7.811713,16.19693,6.640148,-9.821165,7.8151345,4.6141863],"EWW^FG_TOTAL_RETURNC(-10AY,0,AM)":[4.5921803,-0.26946068,6.293702,1.2106538,4.935527,1.1440635,-4.4686437,-1.4763951,-3.0712187,-8.475208,-1.1643589,2.8000712,-3.4047484,3.662312,-2.3055196,-0.19340515,-6.0304937,-4.412031,-4.520309,9.208941,-0.7499516,-5.498356,-7.993853,2.9253483,10.574711,0.9261012,-5.3370833,-4.6155634,3.9026499,3.1300426,-3.1329513,2.3650646,-13.112164,-0.1826942,3.1564474,2.1729589,11.241317,0.9754181,2.5115967,3.5815835,4.2678475,-0.10585785,-3.8502276,-6.906682,0.63141584,-3.7858963,11.323857,-7.693732,0.64115524,2.8668046,-10.973483,3.3184767,10.549879,-1.7736614,0.5495548,-10.443097,-12.598085,3.5473228,8.434618,-2.3537278,-0.36730766,7.18894,-6.9217563,2.2267103,-4.356843,-4.073274,6.8592906,6.1133385,-3.0135155,5.8626175,1.8300653,-10.954219,-32.916866,2.4713516,11.604333,-0.784266,6.2420726,1.9683838,-4.5042334,5.0535917,20.699715,3.5574675,-0.9674251,-3.1212807,8.28824,5.5416822,3.5291553,1.1187434,2.154553,1.33847,-2.8216898,0.47364235,-9.346181,15.426338,-5.9197426,6.292224,6.5752864,-5.8527527,5.2464843,-10.021395,-0.42454004,-0.7887423,-2.7288377,9.96244,7.292092,-3.110665,14.474463,-0.70628524,1.2144327,4.3537855,0.5584717,2.6161194,4.8107743,-3.3047736,-7.484174,-6.7385015,14.524115,10.502565,-2.3101807,-2.2593737,6.8115234],"EWT^FG_TOTAL_RETURNC(-10AY,0,AM)":[1.77809,2.5856018,3.6784768,3.2194495,3.1826854,1.9741058,-7.0175467,1.1060476,1.7374516,-3.1160712,4.593873,1.8459558,-2.2187471,8.021725,-2.1301687,-3.5671175,-8.275861,-9.022552,-4.2824984,10.361075,-4.480797,0.32553673,-8.798772,7.2986603,6.567633,-3.1181216,0.56796074,3.0873537,9.934258,1.0631204,3.7475348,-0.8238256,-1.6932845,-2.651602,7.8605533,2.629912,4.4766903,-0.2364099,2.813983,3.7165165,1.8333316,1.7457724,-3.9946318,5.920136,-0.50091743,-1.9381523,8.896292,-6.433487,2.919507,-3.817612,2.2877693,-4.8234997,6.7100763,0.23878813,-0.2117455,-15.278512,5.792117,-3.1984627,2.6174784,2.0282745,2.8915644,4.742384,-9.334826,7.76819,2.4027467,-4.3854713,5.4046273,7.5387955,3.5824776,5.360186,-4.28468,-5.3616643,-13.281661,11.710321,2.0413876,7.921052,10.62125,1.6304374,-1.2700498,2.730763,10.434973,6.2549233,8.946967,2.3463488,1.5055656,9.708405,-4.194188,2.6940346,-1.6239882,1.4920592,-1.8141985,1.4972925,-0.078475475,7.7236056,-5.992508,1.8645406,-3.9737105,-7.8038454,-0.9719014,-7.601714,-1.0042489,-0.8193493,-12.608183,-5.5367947,14.867759,-2.567935,14.020109,-3.7241101,3.0670643,-2.4650276,6.557381,0.66239834,3.5448909,-6.068057,-2.3134053,-2.9043794,12.172115,6.436622,-2.2376657,1.9111156,6.149149],"EWM^FG_TOTAL_RETURNC(-10AY,0,AM)":[2.4788022,-0.76384544,2.8223276,1.2735486,1.3149619,0.24721622,-5.2404404,-0.2602458,-4.827136,-4.9562216,-2.5773227,2.5699139,-2.2107542,7.234359,-8.99508,-5.4975214,-1.6556263,-14.478117,-5.6102333,8.446288,1.7307758,-0.8728981,1.1703491,-0.12853742,9.652519,1.7605543,-7.0357504,0.79381466,1.9950151,2.0782351,-1.9161761,-2.8082967,-7.851762,-0.49555898,5.118108,0.40857792,4.9169183,2.4240494,2.1773458,-0.46129823,-0.09409785,0.6907344,0.3430009,-0.062149763,1.4925361,5.1067114,10.039675,-2.9950142,2.0869017,-0.47605038,-4.5582533,-7.561052,5.790508,1.8450141,-2.3248792,-7.4497643,1.60321,-0.037759542,2.309239,-0.03271103,-2.3232937,-0.43551326,-4.1386247,6.227052,-1.3790786,-5.42292,-0.25243163,0.97614527,0.07160902,3.4035087,-3.5689294,-7.583457,-13.3883,5.6663632,6.349218,2.7454972,9.903765,-2.3713946,-2.4289966,-1.953274,10.3515625,2.5132656,-5.2486124,-0.8746326,2.2058725,0.79137087,-2.2127092,-3.061813,-3.611654,6.325543,-3.3345938,3.1360269,-7.031548,4.8493385,-1.7317772,6.270492,-0.65560937,-4.1925488,-2.4311185,-6.9393516,2.5045633,-0.8440733,-7.8853073,1.4591455,7.71811,0.78829527,6.9995522,-9.41667,1.2879491,-1.1353314,-3.8585186,-2.714783,7.8500032,-2.735281,-0.66729784,-2.06334,4.262626,1.4327288,-0.4243195,2.0359755,1.1137009],"EPU^FG_TOTAL_RETURNC(-10AY,0,AM)":[-4.0993395,5.80343,2.6929855,2.6688695,3.3902287,-0.6285846,-4.299325,-3.82514,-0.17941594,-3.6591053,-5.7169557,-1.0603011,-5.659747,8.235704,-2.8533936,1.3588548,-10.231465,-13.19133,-6.4571676,6.9028974,-7.2045507,-4.6779575,-5.250245,13.412738,16.757988,21.118498,-5.4568887,2.1713734,15.338051,-2.2747219,-0.089520216,-2.9868603,-0.6773412,0.8711219,7.7041626,-2.0314693,-0.5841136,-1.9976497,3.7769675,-0.43705702,5.524385,4.6192527,3.4519672,8.147955,-1.482904,1.0968685,8.470022,-5.393821,-0.47709346,5.465007,-3.2045424,-7.842529,3.6522627,-5.8808923,-2.6628077,-6.224537,2.2185445,-0.120562315,4.2625785,5.4783344,0.85270405,-2.6389897,-8.631575,8.677363,0.62094927,-10.195864,4.601121,0.37132502,-2.3050606,8.695006,-3.8680017,-12.099046,-28.841227,11.515975,9.76199,5.298877,8.12633,3.052187,-6.728661,0.42407513,14.071417,3.5146952,0.28951168,7.0150137,-7.3104916,-7.5960455,3.6535382,-10.248507,-1.6729295,-7.8125,0.37665367,13.358343,-7.5769606,7.6868176,10.827374,7.035339,7.032144,-14.642,-1.8535972,-11.445207,-4.4977546,3.5714269,-7.4270544,8.350384,7.706845,2.4008036,9.864068,-7.868016,3.3402205,3.3655405,-4.5280457,3.7826657,11.558962,-4.419237,-6.497961,-2.698636,6.1042547,14.122879,-2.2293031,2.8149247,12.814867],"EPOL^FG_TOTAL_RETURNC(-10AY,0,AM)":[-3.8923144,0.60749054,0.7044673,-1.7156363,-0.06835461,-4.240763,1.4999986,-1.618582,-3.6122978,-8.738488,-5.4492593,3.5195827,-0.2550006,10.225832,-7.112485,-2.5566995,-3.5760462,-4.066128,-4.2384744,-0.58365464,-9.050882,1.411891,-10.752689,5.7831287,10.763109,-4.473013,-4.8439145,-5.2045465,5.382788,1.4755845,2.4888277,0.0818491,-6.379497,5.9865713,13.333332,3.8556576,5.949545,6.7385435,1.7255902,1.7089128,4.3265343,8.450699,-5.663782,1.644361,3.0850291,0.833869,10.297907,-12.3374405,-5.2871885,1.5261054,-8.742094,-7.119817,12.073803,4.4800997,-4.82648,-10.058683,10.018646,-1.2824655,4.130435,-2.546978,-1.4995754,1.4789104,-6.9867077,9.640145,-3.2421052,-12.924278,3.2983541,6.095791,-2.963972,1.4467478,-3.0346096,-16.528124,-19.683653,5.8351636,11.164701,4.28679,8.108115,2.6111126,-10.882515,-13.973266,26.05933,9.924722,-1.7930329,-2.6082397,-2.4102867,9.330416,13.152611,-0.5303621,-3.756708,3.8568735,-3.3109605,8.051825,-15.28908,6.7463517,-3.1354666,-11.489993,5.1368,-13.5953245,1.0448694,-9.77025,-5.306119,-7.6149464,-11.430788,9.569788,17.628216,4.319072,11.229229,-5.7945013,-5.389982,18.09652,1.2485743,6.0538054,11.046516,-8.138985,-12.746107,14.608073,15.647674,5.5515885,-7.121009,9.830666,1.0278344],"EPHE^FG_TOTAL_RETURNC(-10AY,0,AM)":[-0.9069681,3.5429597,5.531788,1.4289498,1.3683915,2.2233963,-1.242876,-0.99633336,2.2775412,0.16860962,5.054426,3.010118,-0.5269468,1.3243556,-6.701529,-0.32166243,-1.0280192,-8.776933,-4.7822356,6.995511,-4.330814,0.054466724,-8.481026,4.6094775,10.801708,-2.7064323,5.3079724,3.821361,2.9702902,-1.1386633,-4.9910426,-5.118531,-8.489502,-0.6168783,8.578587,-4.1522446,3.7605286,3.9141774,2.9017925,-1.2586057,0.9366393,-1.2554586,1.4372587,-0.10899305,1.7730594,3.7143707,3.129053,-9.277832,-5.4173527,-1.1104643,-2.2163093,-10.555946,9.972858,2.282548,-9.378773,-1.5640557,7.809329,1.1952162,7.782936,-3.5097718,1.6100168,1.3204098,-2.519548,6.525469,1.5445113,-6.830758,-1.0982454,5.0120115,-1.6861975,0.14916658,-5.461931,-10.202831,-23.990417,10.040533,-0.49099922,10.856724,-2.2387981,1.7557263,-0.60014725,6.528306,10.308182,4.547119,-4.940748,-2.234453,-0.8943379,-2.4398386,5.4813266,2.2168517,-9.6289215,7.1504474,-2.7750254,8.59667,0.25031567,1.1821985,-1.8885434,3.9760232,-6.4946947,-4.316783,0.16961098,-11.602211,-0.6589174,5.189228,-15.207708,5.2493334,9.891939,-2.0428061,12.878203,-9.243989,3.2563448,-0.91676116,-3.6269426,1.9863605,3.125,-9.940868,3.3647895,-7.661772,8.813405,3.8087726,1.45818,3.5174012,0.94994307],"EIDO^FG_TOTAL_RETURNC(-10AY,0,AM)":[7.4726105,-1.8201649,4.931402,-7.650566,13.268864,-1.1611998,-5.217695,-1.4582574,1.7758012,-0.07086396,-0.51075816,1.1367798,-2.175492,-3.409934,-0.9976983,-8.1076565,-5.9829054,-8.181816,-17.87129,26.702833,-1.3320684,2.412188,-0.42452812,4.6897173,2.714932,2.4669528,-3.4823716,6.4833403,9.344614,0.34803152,4.123318,-3.4789085,-11.618101,2.4124622,3.6047459,0.24559498,5.3899527,2.0147204,1.7470598,4.284477,-2.898556,1.3805985,-3.5701096,1.603055,2.3290753,4.225445,7.7574015,-6.380886,-7.375044,-3.6981106,-1.3714731,-9.661084,8.06452,-0.538975,-4.251772,-5.528945,13.917041,0.6374836,8.376968,-4.384989,-0.07773042,1.0890722,-8.00308,10.516512,-0.38476586,-3.9783657,-1.8101394,5.0798893,-5.497074,6.1329126,-0.7009387,-15.215683,-33.67253,7.6708436,9.4559555,8.523798,4.5154214,6.6385627,-14.179838,5.1813483,24.137926,5.3629994,-1.9814491,-1.7204285,0.7877469,-5.601394,-1.7479241,-4.924589,-0.5450964,4.0856957,0.38295984,13.82929,-3.812325,1.8470287,-0.08612871,4.870689,2.4249911,1.4446259,-2.808547,-6.2252464,1.7165542,1.9472003,1.3157964,-0.54461956,-1.9376516,-4.457408,6.9482207,-2.7176201,1.2658238,6.681025,-3.8787842,-1.2304068,1.5204191,-1.1981189,-3.248161,-8.863026,7.31827,2.561617,-3.9586127,5.5737734,-0.044363737],"ECH^FG_TOTAL_RETURNC(-10AY,0,AM)":[4.361725,-0.6783426,3.9215684,-2.071792,-0.6804228,-5.370164,-0.0700593,-1.6358972,-1.0216236,-4.662204,-1.7902136,6.0590506,-3.6310792,8.540559,-3.3557057,-6.8614125,-7.6702356,-2.1474957,-7.2769284,10.464037,-8.316887,-0.23012757,-2.4744868,5.8039904,7.2841763,5.8675528,-5.832672,2.3804426,6.5253735,-1.8586338,-0.37344098,6.8808556,-6.1873674,-1.6429067,7.115698,2.1551728,9.13378,-2.3425102,1.0712743,-2.2858024,8.940554,6.160617,0.41451454,4.8503637,-9.507871,13.877785,7.304013,-4.2943716,-3.3699453,4.9518347,-5.6912127,-9.200203,3.0157328,-4.6669483,0.8233309,-6.775546,2.8882504,-4.7618685,9.774971,-0.55102706,-5.429965,0.7733822,-11.488366,9.413826,-4.1116,-12.098015,9.320569,-2.6560426,-17.189634,10.488033,-6.694561,-13.645101,-23.961418,21.658539,-3.688854,8.360124,9.283197,-6.523299,-8.512264,0.75440407,15.723789,8.39616,1.7333388,2.9161215,6.94046,-1.7564774,-10.87879,-1.3090551,-6.061673,4.51324,-6.852251,-4.9425306,7.013297,-10.98178,12.227524,1.323986,12.336659,-12.863499,20.533966,-17.027832,6.9007754,6.5317035,-12.405878,3.9705276,-0.27558804,7.351768,8.600533,-2.3619294,1.1739612,-0.1054883,3.4494877,1.297617,8.487606,-8.564067,-9.052813,-5.958414,9.757101,6.00394,-7.6566935,-0.65560937,3.1444073],"CNYA^FG_TOTAL_RETURNC(-10AY,0,AM)":[null,null,null,null,null,null,null,null,null,null,null,null,null,null,null,null,null,null,null,null,null,null,null,null,null,null,null,null,5.642259,1.8181801,-2.0089269,0.03796816,3.1119585,-7.6960144,7.1919203,0.037693977,0.48981905,-1.4998138,1.5226483,5.497241,4.104209,4.6828866,-0.7401109,4.849887,0.660789,0.13144016,12.032676,-9.029728,-3.1442642,-2.1801412,1.4804006,-12.224502,0.073337555,-3.228289,0.42446852,-8.41254,1.5232563,-4.6554327,7.938218,15.01286,0.71702003,4.1555285,-9.146422,6.2399983,0.7371068,-3.9024413,-0.036257505,5.0246596,-0.8817017,4.4852376,-4.9108624,5.801201,-8.893347,5.805135,-1.3592541,9.380018,13.38278,9.01593,-5.1395774,3.1628132,7.9712152,3.0203223,7.6644063,-1.8639088,-5.491996,3.1719208,6.266129,-1.6281545,-5.194515,0.47438145,-0.5665779,2.6115894,-0.23137927,2.0913124,-8.768916,3.002894,-10.978288,-10.660463,3.2822132,11.792051,-4.7644434,-4.276127,-9.372258,-8.956188,6.157112,5.2733064,14.725912,-7.718402,-0.73528886,-0.43210983,-6.6955924,-3.0055583,6.9847226,-8.61758,-1.4531016,-4.4531527,2.5727034,-2.4969518,-3.8058221,2.9874802,1.7248154],"ECH^JULIAN(FG_TOTAL_RETURNC(-10AY,0,AM).DATES)":[41726,41757,41787,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],"KSA^FMA_DIV_YLD(NTMA,-10AY,0,AM,\"PORTAGG\",\"MEANR\")":[null,null,null,null,null,null,null,null,null,null,null,null,null,null,null,null,null,null,null,4.6233833568011,4.60363249656635,4.64980830316131,5.19288782503835,5.05580781825112,4.67002837821452,3.99120916399486,4.20232764662806,4.28951587967916,4.3976513252336,4.75785958773422,5.03754865167887,4.70818029836219,3.96129887991566,3.79766403190892,3.72888029094784,3.80856706646941,4.04387830214657,4.05736444226875,4.10813530922062,3.62638596777184,3.78353471889692,4.05965117941277,4.30338252944212,4.46031411728661,4.36475703659637,4.30602102586491,4.16716664957706,4.31497311241309,3.86301886390144,3.78628896942596,3.83766703121651,3.81809006166243,3.81441145145774,4.04359243325458,4.23024730686169,4.19980363338156,4.40518942271013,4.30130228721057,3.89910403811998,3.94291741014723,3.82051794922444,3.63236696793845,3.94069687341436,3.89679920197661,3.87379766118579,4.10178629512228,4.15696439292742,4.26647805693163,4.22285184057122,3.97137648906062,4.16633294993436,4.54924627821477,5.36204172962268,4.50062999776609,4.29605135777452,3.94125232436951,3.81162571288491,3.49823688499567,3.42581928248821,3.45000164237785,3.39544146766953,3.52876636609275,3.55409699615334,3.48860099484258,3.53793547163021,3.15322777144377,3.28645832347807,3.19084059203802,3.2639272347706,3.14628472160417,3.05525344595127,2.93955668499626,3.17862282121993,3.20838863787225,3.06437654196297,2.91601686181575,2.81885277894192,2.62944813273827,2.99010498259966,3.21423173045893,3.19449962616575,3.03945906169344,3.53464852143511,3.30765572943483,3.59869604965512,3.74897007321338,3.6652138827119,3.92309089514043,3.70944670358366,3.40011574773367,3.50834072459619,3.46544572293529,3.34162975242482,3.57651202845581,3.72863449789221,4.01758520330951,3.78544081497117,3.48053207313909,3.41694972106341,3.26109880421571,3.42465702105817],"VNM^FMA_DIV_YLD(NTMA,-10AY,0,AM,\"PORTAGG\",\"MEANR\")":[3.59249974633295,3.5110186987497,3.46721943157257,3.05537262972271,3.47167975070217,2.86985082132564,3.27632758458038,2.92881176516827,3.16892433748503,3.38709554088481,3.0151874630756,3.02329248727526,2.97634095689328,2.93792842555869,2.87235219482174,2.78769047577975,4.08213374963986,3.97808326310383,3.35722712649144,3.20018445655348,2.70264882591728,2.59713140057902,null,null,3.01295514249217,3.11305634404669,3.30399927287977,3.32108585791479,3.15292028622204,3.24941950389566,2.65961357841646,2.65824936580041,null,2.87625225155809,null,3.54291771507517,2.65810617474251,2.4859858482273,2.4143260862859,1.89880920248323,1.54618374003406,1.76720714134671,1.71422208593493,1.88110575805839,1.88373644142907,1.44061277557434,1.49224049035992,1.699072585614,1.88577555255264,1.94523408164592,1.85102379155081,1.6484594719974,1.81289751737213,1.64774384054117,1.59150135018866,1.8154934858271,1.75337433674153,1.71533625078204,1.77517438285857,1.562225950371,1.6055085733707,1.52932991161807,1.5725318669467,1.72316933572292,1.72799779912908,1.94752470572656,1.64045454768636,1.76430649658986,1.59975357451692,1.50151094180541,1.50822115236738,1.79298543763763,2.13283312504229,1.76168191684216,1.3783057145518,1.40684392419987,1.41759578238726,1.29494398726675,1.32380413626214,1.37853075248592,1.31486330006827,1.21488692268432,1.29734410981498,1.21871654242438,1.24665855187299,1.15228726566505,1.19543113431745,1.34987960237406,1.43512120304254,1.44159685692945,1.42133007966709,1.37265308641336,1.48308859503629,1.52274246985141,1.60397701825857,1.8317924646768,1.56645637335526,1.75104027924182,1.78163768040802,1.96375145227006,1.9267226472499,1.94868100081408,2.33616218984386,2.55993609517694,2.38950421174606,2.78603709751714,2.56796231587647,2.55955992078293,2.51086068640296,2.60398468741697,2.58309686036956,2.5230607165459,2.60219712222008,2.43577029680473,2.98931399038817,3.15358962163354,2.91674661129149,2.77757608693096,2.76084397952432,2.70012247099195,2.20468799341157],"UAE^FMA_DIV_YLD(NTMA,-10AY,0,AM,\"PORTAGG\",\"MEANR\")":[null,null,null,2.71993042005342,2.71829978454548,2.58127246511749,2.54128845116663,2.79133623757473,2.94233036611571,3.36200592234724,3.50642503468798,3.41134361249899,3.75181010118913,3.08733741188324,3.34228368589127,3.46133276394183,3.48687203957463,4.03635701355824,4.08641280958202,4.1046155570588,4.26214020832092,4.09786865752685,4.71363867097256,4.4743618349737,4.09579819924742,4.03960612549101,3.97954748559299,3.96606639599072,3.79530134860881,3.7495489262143,3.66292807261226,3.74730211534037,4.06787452659127,4.16820198533629,4.11323143414171,4.06522062602522,4.20174059946315,4.03534057126694,4.00899040132133,4.04216526068241,3.94042930747285,4.01521257707644,4.2503743873459,4.19711432305686,4.43842043751783,4.50365344124909,4.20421888397222,4.53666972472183,4.65377590518211,4.81868119730004,4.85421440263934,5.00009015838208,4.7176414855277,4.75945635245016,4.774931119222,5.05202538052351,4.9911703999819,5.22102828289127,5.13273721301767,5.02195533331297,5.13590310122054,4.74268192024895,5.27509770046549,5.2255647172023,4.85964276872122,4.96177190296362,4.7820957843665,4.70975404143843,4.95456663174105,5.08824594027039,5.22359192597604,5.50973181719463,6.80819400077671,4.75716791034219,4.38565144916768,4.47737258929643,4.59963721197376,4.50512921746069,4.45173074979898,4.07676215683647,4.73979119063637,4.52448772098696,4.19249506297111,4.53261462076026,4.44643137550287,4.47291935866299,4.232399050415,4.57098932847682,4.64647961251429,4.47615680477987,4.13297021007336,4.08167346842748,3.81921280497654,4.39295690863962,4.20717696263188,4.01964848938167,3.37137136491684,3.52018814201281,4.02877551323777,4.34636432107436,4.1703549136522,4.02320262086019,4.36785176707934,4.38167238737679,4.44279047934821,4.71816842019025,4.88077861027422,4.67152354353601,4.63914671716832,4.35355188556705,4.589683098442,4.40538813146364,4.20688978222916,4.25167904017834,4.2650320779214,4.94952665267691,4.70088284446979,4.58526664912902,4.55497579454858,4.93895374555132,5.33259683797406],"TUR^FMA_DIV_YLD(NTMA,-10AY,0,AM,\"PORTAGG\",\"MEANR\")":[3.18506080500273,2.9177206455714,2.7958768452077,3.08478650527988,2.64215664198634,3.01228905423958,3.19714657609868,2.9717012009052,2.74258272052963,2.72286602176301,2.70122675683985,2.89773812291483,3.03759145100506,2.81545712201987,2.91166375033329,2.99256917297721,3.17127802583984,3.32861355593015,3.47494326035103,3.21643225030303,3.42566632824598,3.50245972145062,3.54491869192468,3.42097156749627,3.17789920545637,3.1857090040534,3.48074174829368,3.58498742653001,3.68838968043706,3.51889890736097,3.62089625550564,3.58409243605337,3.8184150182196,3.78434584576573,3.60694242008465,3.57187399499773,3.55949376655102,3.58626439024682,3.61153092522676,3.55113154699709,3.59507452965725,3.74048946081507,4.17285059599142,4.17544985933908,4.48659109962141,4.09711017962328,3.89116587416411,4.1596943560228,4.55659215430487,4.96434027132999,5.2130588007896,5.50832525221373,5.38140079036323,5.72515732615478,5.25881381516175,5.62524725392021,5.28255005585886,5.35951827563527,4.47840767154961,4.80364939973165,5.02306157445642,4.91017157510265,5.37425419748155,4.6736674539789,4.30162762484641,5.06073226233723,4.65118927169688,4.72075230414887,4.4678299384143,4.22502603247413,4.36237288409927,4.73463705157656,5.67752836419871,4.28221481579856,3.75965433668705,3.20437487029759,3.52210995804742,4.06204186772319,4.54474558828924,4.51954367181591,3.87321709849367,3.86509878297291,4.07253314951388,4.75500173865164,5.16346971438704,5.23785522518949,5.59356736541377,5.61242431205326,6.10058607709386,5.76333367269696,6.08414113838493,5.72191896796479,5.0413000240581,5.48616185692325,5.81060913569278,6.11508395755374,5.50393840692112,5.45165789767944,5.42515498143757,5.92792666699966,5.87469861199248,4.67180497923911,5.23857476865766,5.02424353804646,4.52664721549895,4.31450555556593,4.84954772996305,4.98937452516505,5.04011370509853,5.31000799643672,5.38957073349962,4.3985258365744,3.50608401834213,3.47953593571175,3.61102506374508,4.28814071813946,4.32769633723312,4.86856288613385,4.37936957291272,4.18960411940899,4.39642994042355],"SET-BKK^FMA_DIV_YLD(NTMA,-10AY,0,AM,\"PORTAGG\",\"MEANR\")":[3.88242556178334,3.75639056253002,3.77357367174546,5.48084492960388,5.69910918017578,3.40271989003714,3.35372672673606,3.41534182434958,3.31169595498065,3.49270361273886,3.23042965393658,3.22013291833098,3.4623458560029,3.41227397712266,3.45340831701988,3.41796629526316,3.60278305604884,3.69478079128431,3.74082820408883,3.65736575627942,3.70197728567659,3.87130952504764,3.69223592265058,3.54249235371387,3.39840505197496,3.38084043112962,3.35749409262923,3.30274957299723,3.12942694845326,3.13003934083539,3.29232017471047,3.30127558717782,3.28277810778239,3.23112126931131,3.12600579210554,3.15172360091443,3.13953620092398,3.17881197448565,3.18586324223023,3.20305987815357,3.23796865472367,3.1296170865516,3.03857548151166,2.99965550246687,3.04735613534521,2.98609200372833,2.86415272243468,2.94272248131528,3.07022886222469,3.06192909457266,3.16316156157918,3.46258179268142,3.25284291542353,3.19431098025324,3.18698788922165,3.44361901156317,3.45216757239895,3.59956881612755,3.39604129791495,3.26437867439072,3.31597447306171,3.26298825812455,3.33581271455235,3.11733585487225,3.14130357194996,3.26791549068694,3.24947242050616,3.30283498823423,3.22918978526725,3.23448818789987,3.35578378540877,3.72027451469491,4.26353941322095,3.38525322170549,3.12097915890327,3.10406561179031,3.05857185910784,3.07928781824622,3.19579461111081,3.28609011928223,2.74656437989097,2.79014028444629,2.84538943160633,2.84618437850297,2.76194067418767,2.83101560617042,2.88178515792073,2.88217111999069,3.02007533198983,2.84353560272187,2.84913524944714,2.86324641033226,2.93186238497279,2.86669190958726,2.89808892488851,2.88068673673092,2.89008656375705,2.99523247280251,3.02043037003284,3.12975978543679,3.1729250458781,3.11264535950893,3.14428237448395,3.13300967794031,3.02551269094775,2.95935441922919,2.96296051796103,3.12458984033132,3.09387283510204,3.25934208165226,3.14705111079995,3.25587174053433,3.07836360840297,3.04897709672533,3.26233853368033,3.47739744142734,3.41115797047795,3.35967623109806,3.509185023748,3.48882269365428,3.51163976382339],"QAT^FMA_DIV_YLD(NTMA,-10AY,0,AM,\"PORTAGG\",\"MEANR\")":[null,null,null,4.34257196339129,4.07661299485271,4.07660663110487,4.0058750352855,4.0749570644673,3.99016129519455,4.43518674303446,4.34188102772839,4.12701566039391,4.59500407136526,4.49558036233289,4.70035542765138,4.63606321069692,4.71674100748444,4.9909028153336,4.93429238640933,4.88422957168509,5.4408762402681,5.48023533210675,5.90513934833749,5.07795098003631,4.31540848692734,4.30786232205911,4.3448207248952,4.26188447003295,4.01689881082924,3.61802670235937,3.90778566844092,3.89317329576549,4.31886054464163,3.88445354539569,3.60315971350677,3.77123068347459,3.89762736727242,3.97029620511719,3.89983354870329,4.47272381323914,4.1251565545099,4.40764191760361,4.68934856428575,4.53598873638331,4.71821659484348,4.32679265597609,4.02550259577914,4.85707817029101,5.01309513418291,4.69111632097107,4.78822741435088,4.88654149817758,4.55660932989599,4.25519764943803,4.39780640992807,4.27926089400651,4.40407666947056,4.5424590842939,4.32050986776443,4.57790264600661,4.46709203170057,4.18537111544981,4.39426142392822,4.08300979981691,4.08693471766139,4.33379295064358,4.16978479736891,4.14861452923779,4.1743338818406,4.04739336872682,4.12887042859739,4.51958487996831,4.6751820133956,4.31657929936205,4.08113072219839,3.87979914546465,3.67314362417072,3.50690142970091,3.55020666111534,3.71989733831001,3.64852100234744,3.64345995016225,3.79144979816741,3.89294947316357,3.92078792783364,3.76377920613781,3.80446054333195,3.90779385568925,3.91663293458515,3.89059973935541,4.00698924451728,3.76878200468785,3.86326759803471,4.0650474201085,3.95315565514365,3.8418014039248,3.63249114372507,3.82170875825012,4.22852462998977,4.31802317859063,3.9495468265882,3.82428800728913,4.094408724071,4.13547193260723,4.42562960429526,4.79673215479912,4.52295352006659,4.75130285757771,4.81371431543592,4.94396037250576,4.69455272313206,4.79118762860359,4.43396999964505,4.61287570310493,4.69280946045222,5.21947612390759,4.9382541500918,4.7282460005173,4.802738233986,4.74281799275612,4.99332119054557],"MCHI^FMA_DIV_YLD(NTMA,-10AY,0,AM,\"PORTAGG\",\"MEANR\")":[3.79697461416053,3.83415502916724,3.68833507065557,3.68242105165593,3.47212227811237,3.53184094350595,3.69354212958397,3.73707005252305,3.55241680457531,3.47328002130685,3.12851255061531,3.07096692409337,3.05322217792289,2.47021409881414,2.6237222335483,2.79298380185276,3.23969618684661,3.52668563924772,3.50767457954248,3.19205678119134,3.28773884241482,3.26075297109549,3.2869587426471,3.25974255439003,3.00802485176959,2.87229404590587,2.94842308450205,2.66138057445253,2.45385576549253,2.33801161990128,2.240033949816,2.31610381339245,2.29502408819084,2.43050536878593,2.31047448131384,2.26929355339756,2.24432563820517,2.26664656376087,2.17315023693672,2.17138722267397,2.0743060021114,2.1239613766472,2.13415917972212,2.07596069157445,2.0144832810554,2.075509605757,1.90926990939595,2.10986235717956,2.28133873373807,2.32461924320031,2.26875366130076,2.44885190244576,2.37363757728045,2.49499250014918,2.58649246259551,2.95410648275486,2.71486561911692,2.86411156767696,2.63436134232445,2.51598515677015,2.45190848161942,2.37384565407948,2.6787621144925,2.47816493316814,2.46501250429783,2.58172784557005,2.57226381371967,2.49358311197866,2.37362515706021,2.24956071776302,2.30326610602086,2.33873874497326,2.37616677893213,2.19720792317101,2.2148222551589,1.92370055330189,1.81036111648244,1.71417196239293,1.81672471624698,1.70859828160467,1.69344497945476,1.73387890568106,1.42402916767315,1.46277552725794,1.56701537588723,1.59148096233436,1.62719007610219,1.57759010747367,1.87119022349573,1.93863454166421,1.96751953226947,1.93999820982214,2.05945775483599,2.17108696124854,2.26492546678401,2.34819095138171,2.53480852161626,2.68494123471343,2.59099086947727,2.28956211136064,2.50318197140624,2.48085732986608,2.70229853409429,3.23223604300843,2.74085530123708,2.45425067268621,2.13598841933767,2.44248709289275,2.4004179705648,2.50710163324387,2.65617949307838,2.52327674954251,2.32174083263113,2.5071364271724,2.59859042147258,2.62631242132842,2.62555404693411,2.70237430233306,2.85051729369308,2.89864366022803,3.02319992344599],"INDA^FMA_DIV_YLD(NTMA,-10AY,0,AM,\"PORTAGG\",\"MEANR\")":[1.63615577718604,1.67035244226653,1.59474100837955,1.56922060142789,1.57493895387449,1.56732182723066,1.5796845616713,1.60938351616785,1.50702225810179,1.60217985094018,1.47998726989834,1.47254169625089,1.56389160479072,1.669392159824,1.65337501511007,1.65075082267748,1.57762367675326,1.63715998610431,1.71029430433102,1.65780707773656,1.72286599969192,1.70971287730931,1.79318063055667,1.86302937421243,1.75446430163443,1.69842099271712,1.65955057406852,1.62444086415124,1.52301876230844,1.55567923154527,1.52628745550805,1.56736498605141,1.68308663779773,1.7252344629023,1.61752947405768,1.58709013129702,1.56255009121882,1.56878802167138,1.5736773903458,1.65027688477933,1.52381155634609,1.535058542772,1.58933154443231,1.52057194249231,1.51622326516046,1.51083873388795,1.45101968423772,1.572230372169,1.62211437581869,1.59194447173966,1.6361350750562,1.64451904679976,1.53542111636025,1.46729241067393,1.59062229352705,1.75362894809004,1.65124030397349,1.63497253570852,1.68596755466986,1.65067532882832,1.58407378044657,1.62550896612815,1.64916313764241,1.697742881549,1.79425664388724,1.8034184432995,1.77409210234142,1.79919833053136,1.65818018420133,1.65462339043204,1.66146555281648,1.8079552170123,2.30682615066153,2.00723944771131,1.84868280567633,1.65548648742007,1.52449176031957,1.49961680454038,1.56374400158927,1.56152226417749,1.46561809970963,1.35053053968861,1.38871311468756,1.38947432637859,1.39892423444898,1.39338933908209,1.41696662124484,1.39735392347959,1.39373928564159,1.33399734416713,1.27206734205874,1.32887739236848,1.4154207094169,1.37249588732574,1.41593656307884,1.49529972918666,1.46835139614518,1.49331710252649,1.66460820666598,1.68009801913408,1.55085025729854,1.4878342846641,1.5673651039122,1.52519468164946,1.46285849466886,1.49303784110758,1.55787200566574,1.60538611142169,1.65872748301913,1.60343536608936,1.59892357134048,1.53267737697815,1.47706506716895,1.5164565446605,1.53073289138069,1.5499213619196,1.50179529004267,1.36767977304829,1.40198627805072,1.35899735325688,1.35721616683982],"GREK^FMA_DIV_YLD(NTMA,-10AY,0,AM,\"PORTAGG\",\"MEANR\")":[2.17011459781931,2.54478194260245,2.10874141111051,1.94218745188699,2.01679728706813,2.03955763688846,2.27487003827667,2.51891179293932,2.60697170328483,2.96964237394202,3.71863389797105,3.15096406614448,3.47770351490157,3.33977213461643,3.24878746176994,3.47200635043727,3.37804140405406,3.99360734820795,3.32477880444518,2.72880216543074,3.18407305076412,3.31647513084875,2.49252464383243,2.75671609987214,3.36911468496943,3.03854151309111,2.37157673380818,2.99313248919704,2.98676346477522,3.02728865562055,3.2445177162835,3.01558351419979,2.8708206441117,2.90192121589635,2.92764574761689,3.02576159397068,2.91686650891144,2.53100942189438,2.61140439375509,2.52651444638602,2.52721182696205,2.50988434333198,2.99974986028674,2.90521622395508,3.13651598380313,2.629350304555,2.52685438195439,2.91852209509951,3.23988183455201,2.95373999808638,3.45825982184091,3.45402506921817,3.46102222304056,3.61276142509374,3.8127299323576,4.16237833553195,4.41925569006834,4.66062964432637,4.32890094476315,3.82519329660691,3.75762087641551,3.55591681032808,3.55309183150814,3.33711724539575,3.18691867939391,3.38695645741497,3.28999922822574,3.19890658916236,3.07816835939211,2.94054414432708,3.09105330436038,3.78054455016736,4.99959552303193,4.45462178411227,3.80085545209034,3.82112680657308,3.64396955453789,3.62386086209972,3.73650012355557,4.30128892786801,3.35049097665402,3.18452675682123,3.48447723945332,3.20373773240713,3.57144954568108,3.38988836401059,3.13236499566077,3.05401507065042,3.05019751457125,3.11813306670957,3.03648287685725,3.05777352832176,3.03705394150535,3.20161903876396,3.06854183771312,3.09140122962338,3.35323233275705,3.17173243394702,3.82697135794931,4.17216505934677,4.13830195584038,3.9747894747844,4.72947085432069,4.31237780172672,4.36880306884089,4.46042923902456,4.25836773657907,3.88361338463818,4.54199580989671,4.28721860466475,3.91078611332111,4.04784605934428,4.05843551310485,4.35102006587776,4.93978208309929,4.9673087460094,4.32365496139201,4.57731779048083,4.58214768011394,4.66534505166869,5.14877350126992],"EZA^FMA_DIV_YLD(NTMA,-10AY,0,AM,\"PORTAGG\",\"MEANR\")":[3.42287761511028,3.43457373527571,3.38375762406467,3.33807755515624,3.21274179636127,3.2502353200087,3.46165253043245,3.44483597474251,3.32757728769856,3.36472124692267,3.14120211412093,3.05476411882601,3.08655938444547,2.91765479892861,3.19579229463074,3.16336875427058,3.30660824348833,3.34130067237266,3.52001551882175,3.2017977143988,3.33596207246182,3.41224438052728,3.61396862089752,3.52596030718425,3.30879053388572,3.20978089144449,3.25580535456399,3.24453257783104,2.9530034358816,2.9921522519784,3.15137050079298,3.25141021277357,3.33424923151142,3.23934988495525,3.18712057835879,3.22286978724204,3.15639302999662,3.08763164047335,3.01601975908924,3.36018212405794,3.17555517338477,3.11152080765093,3.41054105572531,3.24851406238334,3.09108665000185,3.32434290917186,3.21658531293666,3.34713441136927,3.34245446477072,3.31316911120273,3.42680819818702,3.6781449028596,3.56240709623278,3.41353965618068,3.81919603546028,4.28848090580621,3.96672977333232,3.82214917051645,3.74078760216968,3.84592020984927,3.93337536097895,3.64886775264255,4.11342873519347,3.76599030596004,3.85538674076286,4.18018166794165,4.29675324366978,4.18590029190779,3.77175543145126,3.67940437522625,3.83534528943696,4.2586443515706,5.32628836290792,3.62385543848591,3.48804987329317,3.53589685652347,3.28414520516181,3.40541654059241,3.57126922502345,3.68605957101103,3.71869037995327,3.881732855362,3.8845841800666,3.8637216687963,3.80523161590146,4.24701470271174,4.11626186467544,4.44184627799295,4.56185587962462,5.05153003991816,4.84483742183606,4.62582071409092,4.85645566792076,4.62198103109092,4.48093012654072,4.34723680311252,4.4942507780077,4.70919696541281,4.86477686933805,5.01857381641116,4.94950698277684,4.95206339755558,5.58360639193821,5.34577262378369,4.8786137469222,4.87090017204457,4.53139792569377,4.71718765728784,4.69821920907989,4.47148231648082,4.79184767234833,4.51612400323158,4.10183963872162,4.38524725046733,4.540580447728,4.66108327074697,4.26935358267138,4.13699271358216,4.24129694529062,4.36757644295436,4.22283078238133],"EWZ^FMA_DIV_YLD(NTMA,-10AY,0,AM,\"PORTAGG\",\"MEANR\")":[4.23574938132929,4.17689288545044,4.11743785520872,4.09283297933404,3.76501924667226,3.56637009138083,3.72875790142467,3.92333396123425,3.70579599981418,4.11734417643303,4.17701815737298,3.92647278045223,3.93214999253575,3.61899211665616,3.78971513256454,3.86825694172325,4.07301064601552,4.25074044337055,4.40469882471029,4.04016630459551,4.03805659816746,4.10489734301062,4.825815448645,4.26593043290344,3.23058224179018,3.08519551053631,3.4730932282771,3.41957129081256,2.96227636411252,3.15821762361602,3.10089820869779,2.84498954408692,3.11672774875901,3.54084495577026,3.32622687378374,3.41339154920404,3.6185259440219,3.60209814864686,3.67169606386374,3.68072831691593,3.49232824285161,3.3016271266421,3.25457979401574,3.21632797161225,3.52883011806503,3.42856136477743,3.13445934995669,3.37089567466124,3.55045381154086,3.64391794517955,4.06659306448698,4.53605950821642,4.14001750999132,4.3200707597639,4.29716502438738,3.97698333471425,3.88773436684948,4.00061762309327,3.66926040105109,3.57518304657292,3.4101499290733,3.40716214722453,3.42461112238682,3.10799654620443,3.15981818768944,3.46729953305298,3.224135954609,3.22090994093553,3.29137943979313,3.12177287237632,3.0787304775244,3.47802147594461,4.59408307114031,3.77323718164941,3.27659918487183,3.01335454808132,2.68370124676963,2.84656209276711,3.51109500696825,3.56724694054777,3.3140767243955,3.34602604448113,3.56349935024545,4.14674589597042,4.48247253827986,4.74060321627105,4.61426953556855,4.95159289318114,5.4792272998877,5.97819228039268,6.50502810132627,7.09316200392914,7.92287483627481,7.53591903785078,6.88344705107703,7.89772370801704,8.4540002773996,8.99298381009213,9.85553766143993,11.394921269046,11.2427649918887,10.3166854934647,10.2906515356815,8.55340633592434,7.69577231104396,6.67834148003133,6.58066325884288,6.53909549640606,6.80363573893707,6.81124581877644,6.46663828632814,6.15968435977445,5.87481817849946,5.92545331926028,5.97424110173486,6.39165615193923,6.08721311007008,5.68337815928109,5.7778634148853,5.93811156751748,6.31948653385308],"EWY^FMA_DIV_YLD(NTMA,-10AY,0,AM,\"PORTAGG\",\"MEANR\")":[1.2833825758417,1.29647392208331,1.25146614713146,1.27403764498325,1.26959192101364,1.28934200581813,1.34660616409203,1.47351136542721,1.380343561442,1.39965471639886,1.58093211722603,1.57782996013108,1.55182251440488,1.50972329286891,1.59237245599893,1.64596850541778,1.74425522690696,1.85853472936527,1.85143898500603,1.7194203709968,1.84392580678127,1.97326297551356,1.95881514042826,1.96178327382173,1.91735583117729,1.93638676397882,1.98983198724096,2.00266309679778,1.91844389860052,1.88859384308946,1.86852473225289,1.93870665812093,1.99662913660293,1.96624210452112,1.90879457271616,1.93121976126595,1.89350823045453,1.90807625207123,1.7824490888525,1.76257687353925,1.78809433026713,1.83387766581184,1.80775105954594,1.72719185387685,2.00065139156168,2.0651837447482,1.9899363419853,2.17514916921874,2.22482534773048,2.20153560622347,2.21544654785019,2.37177874530819,2.35699225435616,2.38496323703428,2.37882683885163,2.69163193451352,2.59020149388975,2.66017397913926,2.46683347341416,2.48368007988719,2.55435713193955,2.47245310607433,2.60787404547751,2.49249439166264,2.55186128328847,2.68112107066833,2.52403643636564,2.45809512993044,2.39839148301864,2.3220184986219,2.3477228248165,2.50937388471834,2.87242145786886,2.49042835526652,2.36463597705462,2.26563707208393,2.1894946959514,2.10594367597686,2.1709141904827,2.17598848829686,1.93649506367106,1.84198792996827,1.646216096629,1.70743936185468,1.70195102232893,1.71508873700101,1.70171217149405,1.65943827293238,1.73481389023996,1.83440104962278,1.86674115666454,1.94587537280175,2.01023718215637,1.91937378040337,2.25976825111429,2.22024326051364,2.23927888990823,2.29971706886232,2.34740581038242,2.54702079187259,2.54002538347246,2.5422543005361,2.84668129616502,2.68143272204097,2.56040791853915,2.63993410443522,2.43322861616252,2.5058198709019,2.45280976573304,2.42583635660337,2.36899685254217,2.37223504706698,2.31892562921972,2.45219608912849,2.48581140606156,2.67012177617806,2.39231578227683,2.23494018155833,2.42299326779012,2.25714959024603,2.1511799778999],"EWW^FMA_DIV_YLD(NTMA,-10AY,0,AM,\"PORTAGG\",\"MEANR\")":[null,null,null,null,null,null,null,null,null,null,null,null,null,null,null,null,null,null,null,null,null,null,2.15715831017169,2.12360556478281,2.04587562342543,2.04775147082908,2.05824029452954,2.17456810103117,2.08569633849645,2.06880427211388,2.05085423501812,2.09096256787938,2.28051135019235,2.38324702089929,2.34150690785615,2.38395611933613,2.34431319139522,2.38508016041764,2.37547295376518,2.45469253688968,2.38763960091693,2.36446914832308,2.48310003374233,2.52799810990251,2.58351653266928,2.51729044962003,2.43694595449527,2.65658452348469,2.69561494573978,2.67080168734382,2.92735555219357,2.82367232010463,2.6904282423086,2.74389330238778,2.77434173526884,3.10189252107931,3.52497179246983,3.45858600387452,3.30735661160418,3.357805777245,3.45492136022917,3.29999718789908,3.61883709657079,3.55597239056183,3.8015896179812,3.80344707634454,3.62088858594959,3.47901249527843,3.5542366624718,3.4622348680228,3.46372164075994,3.59606248260605,4.55854481241844,3.97155162704666,3.2314725800312,3.05761653082436,3.02962945955162,3.07390314406181,3.39047309348115,3.43632892234301,3.24805941340137,3.49011970181838,3.54936409440415,3.48362538670616,3.32027001930944,3.13101303993999,3.11886095279737,3.13177003674091,3.08718432361216,3.10974674867888,3.2974207322036,3.46899475755651,3.60407849073998,3.35454820899058,3.72769621574699,3.61361643403122,3.37641531047771,3.66310776407811,3.64444733026185,4.06192030384075,4.00778371820331,4.08905730608465,4.17162153126937,3.8413039648336,3.76573899354737,3.88630211113952,3.5581407922179,3.64203299717428,3.7112827509421,3.57804085667101,3.69458759914269,3.87716706722079,3.7371298383542,3.9801785699642,4.18706266940459,4.37264744680118,4.07038570439137,3.71883804897197,3.75240050070163,3.98294417014021,3.98442348691872],"EWT^FMA_DIV_YLD(NTMA,-10AY,0,AM,\"PORTAGG\",\"MEANR\")":[3.27993374390522,3.24418009701872,3.19547539160092,3.1740615126985,3.16927394121721,3.21099715288135,3.4737313058185,3.534549222913,3.38023990755614,3.40802718796348,3.39314744237414,3.38703874236579,3.5615868947978,3.43180305086454,3.69018412311326,3.79545695719718,4.22221194279678,4.40341684878555,4.40786608905236,4.08130287195849,4.18190342588919,4.1742107716718,4.53768148599744,4.25614516401852,4.12814520135404,4.38057718889003,4.34031831509751,4.2717494912442,4.02183344647859,4.03770440639854,4.0269147147087,3.9857508899522,4.16131739133244,4.23892665175699,4.15630445535683,4.11427330340036,4.10299306371902,4.0902816492297,4.0466783319156,3.98676391799188,3.97752055322307,4.03712640623555,4.18946674044795,4.04156505871846,4.08853957279774,4.21461465385747,4.04895195756775,4.210010093867,4.23047980619092,4.37500117046837,4.32237534969129,4.51746003624001,4.32938435805984,4.3448350925688,4.40672962161278,5.15334002374839,4.87154166551677,4.91193560664164,4.62903197252108,4.43297736712052,4.3320148676195,4.21322466269422,4.5871358336244,4.36272917337803,4.26298215721457,4.45674096186178,4.27400836103852,4.12479858375707,4.06332297264051,3.95968713697718,3.96728073863322,4.25007290803681,4.77396458853442,4.22636575320804,4.12177288463586,3.87936158160233,3.59409896046366,3.75938246750754,3.9333976932381,3.89023059068203,3.74245762118928,3.64743551951262,3.53727334589653,3.59157855893426,3.65427850104003,3.69179382168312,4.00625881094025,4.00479092942396,4.21604858235978,4.30221710499189,4.32509648660471,4.37788315422194,4.340360184389,4.09267755624294,4.39946802543338,4.3884325803817,4.51153508833241,4.80014836357632,4.7917940276462,4.99655459768981,5.13464919666653,4.90256178313167,5.46598693915859,5.20426752369085,4.46850327896706,4.53624979067174,4.20829241938458,3.9998202079722,3.9057842843517,3.80250892371445,3.57794183658408,3.49123546038029,3.38985168093846,3.58754769944598,3.65757114409865,3.69394508129872,3.44150999549109,3.31005841275694,3.37102953203367,3.28122890428223,3.10380968535219],"EWM^FMA_DIV_YLD(NTMA,-10AY,0,AM,\"PORTAGG\",\"MEANR\")":[3.11105180187994,3.13786256618967,3.11023932020495,3.11214896045041,3.15813509053513,3.13774189194931,3.20903565468392,3.27955424960405,3.20371677768658,3.29312316304513,3.24496187519337,3.14140983906306,3.18727514725567,3.0872708237848,3.21891100167845,3.29648225012019,3.31981229703432,3.47031759523301,3.44604163172041,3.26153301129936,3.25858637632009,3.28817507614311,3.3465280736245,3.15228388240886,3.08531224233942,3.1332333537722,3.15136822457749,3.08626126836578,3.01789109628357,2.95482079227186,2.96045592127984,2.94236061624386,3.01330640614907,3.04890876308012,2.98547940186279,3.01201147409562,2.94622423593864,2.94933868852452,2.97825440439086,3.02671684629985,3.03069368063655,3.04772279126195,3.07994392620517,3.19678440734305,3.31690176405401,3.17486035615786,3.07011602270428,3.14842387876147,3.19391952755614,3.18927591835462,3.2930921899642,3.42502937820346,3.22336809511002,3.12449144328374,3.22275748655689,3.45562149252295,3.36315208235219,3.28560196719486,3.24810640368549,3.25632385774838,3.38619560945397,3.38326731787061,3.45538505789462,3.42697706895065,3.45205617247555,3.53255290705185,3.54705717874428,3.56335426965855,3.4859666674753,3.43583728206342,3.57584270370016,3.7773974195501,4.06917597957159,3.77684263816893,3.24477187177041,3.16258828809843,3.0022360849463,3.22613245576327,3.283488862034,3.46158745849957,3.45457923009025,3.57621396888694,3.80136459987723,4.01487580657477,4.02661366273884,3.96236652919296,4.10676258843488,4.1952861906044,4.24990643285331,4.00284344249792,4.03056918595632,3.90747237381162,4.02177570851402,3.76974532422813,3.87732099139644,3.75672146357554,3.78858801859407,3.83750229103488,3.97693655650324,4.16667067563055,4.06283760807174,4.05967696402376,4.38953883249498,4.28613445785936,4.15112474501096,4.21240907027421,4.19009390774601,4.3014627444384,4.48748464424761,4.43711833174927,4.45102944337479,4.44591235311614,4.25888354511798,4.24952851629936,4.31922483244704,4.31427503173595,4.26311773066835,4.30585249509403,4.24788933956231,4.13601021959867,4.19272279587326],"EPU^FMA_DIV_YLD(NTMA,-10AY,0,AM,\"PORTAGG\",\"MEANR\")":[2.64156185425409,2.55232614948721,2.41888999390195,2.22403745844291,2.18950673163822,2.13699886798071,2.19445135046213,2.27189150454958,2.17659013044525,2.15471686591924,2.27856446212592,2.21424926964644,2.37607783238019,2.00659162874738,1.87848120093897,1.98545435168338,2.09836592553082,2.33819392523839,2.62571105879403,2.3607652380011,2.41125289879998,2.73201617293972,2.76312847619604,2.35079716479596,2.13029841764386,1.66907503403771,1.87671737426998,1.81015992858571,1.6172264271354,1.50565140383842,1.5409863039094,1.69184835771886,2.07155526814087,2.28699388096886,2.07847713925231,2.05434598835605,2.20298942113972,2.0138945346723,2.26327780021026,2.29017904369311,2.30362780184156,2.02984647101183,2.27432844091419,2.33660229108299,2.68445079406664,2.7375953734102,2.41492416762088,2.35781642273817,2.21864472376687,2.07155781206759,4.58675089657733,2.0908684022491,2.22756732903008,2.41669651234274,2.31079385576579,2.60538554355464,2.29824959864097,2.35490404290812,2.25687733215421,2.20356507522905,2.27038338649252,2.44259781568053,2.80057463931248,2.67732605158413,2.71993451512461,2.92567952135902,2.98987919138016,2.996567488263,2.83719262932895,2.56053083263955,2.71971172356671,3.36793072191509,4.56225937868062,3.58604185210028,3.18911556977792,3.18905242471611,2.80059649507544,2.49395135052725,2.72436353649197,2.57139471699914,1.98315187234969,1.68178838762335,1.59499216726003,1.73917220251884,2.12834641498019,2.40139194585899,2.44418084542521,2.84971186787629,3.09100266096513,3.57824858609492,3.61950455108552,3.67137912921861,3.91193385954922,4.13401389002575,3.71167102487854,3.43029426272304,3.55347050778459,4.21728891827002,4.45209757417612,5.00936780597294,5.30975510450953,5.07645298076153,5.27152447938081,4.83642696421616,3.85781938654611,3.83780419389567,3.61787528827504,4.3134080722927,4.58988577296403,4.76333500004998,5.18859546466292,5.09509053762349,4.28957946766752,4.63785649749249,5.00785796914733,5.14861386323749,4.35344341734529,3.61192271845596,3.47280437850066,3.78101688856962,3.4080370531751],"EPOL^FMA_DIV_YLD(NTMA,-10AY,0,AM,\"PORTAGG\",\"MEANR\")":[3.84441628794468,3.88404959300263,3.94287619872695,4.11025787983913,4.08153065803,4.24892682724607,4.15895990086468,3.9389218720431,3.95118424581936,4.03142376688241,3.95649675157148,3.71639282240792,3.72047527960348,3.27014250172124,3.43569575180641,3.59940030075662,3.74931106070556,3.74149378351846,3.79024864067304,3.59270931291071,4.00012160761677,4.05983474068764,4.25933078314964,3.99304120706209,3.6990254888716,3.70410750649121,3.79964079326378,3.90581311015308,3.5971367110439,3.55692910388572,3.64961928577269,3.27898722869986,3.26077362925462,3.11055747892535,2.72228436759257,2.54208520508196,2.52530715586262,2.40546187947041,2.49745086394104,2.40862665343605,2.2747959012404,2.32449605696285,2.49968290070559,2.41326782072862,2.62483566424251,2.79184305211327,2.75526128167677,3.05497435042528,3.21789386185905,3.04285263028653,3.11412950852596,3.20134610535271,2.81650547281427,2.7382236671893,2.936208716504,3.29276535713897,3.0909935767218,3.17929363698465,3.00665801785495,3.0541092803099,3.06496025135772,3.10719729228216,3.33291580187874,3.26554892992837,3.33046062052834,3.93348045571478,3.54379537451819,3.39605666729755,3.43556164674068,3.52683764794827,3.76020820804577,4.33614194299903,4.65619941763442,3.32222148033475,2.63036936057755,2.69308963609504,2.50569974880763,2.78836165548014,2.9816475708531,3.2290092733061,2.62711228499509,2.72583371382636,2.79319810171884,2.92504918077961,2.9539402268971,2.87063471977976,2.90362322379306,3.00218785076064,3.06004569103071,2.99692434551684,3.06214518971246,2.89520768854937,3.48017777395225,3.34814558635784,3.33226321282957,3.69225472111129,3.43149195461289,3.75805633760079,4.08127937302937,4.2480067761095,4.37261875821908,4.44285281043693,4.77440837860806,4.78946853710193,4.16855749616574,4.23243781400922,3.93962807503894,4.26116182808226,4.90674908153489,4.29952426944792,4.32126608906968,3.94562695832315,3.72870626341136,3.96749754025475,4.43934423248376,4.32848245240204,4.91630558271804,4.69707706211889,5.12226667931327,4.78037161893363,4.98487884836474],"EPHE^FMA_DIV_YLD(NTMA,-10AY,0,AM,\"PORTAGG\",\"MEANR\")":[2.20902527510156,2.15854533607755,2.08935345118158,2.17285049445162,2.09557150104945,2.0244340840163,1.94704993493235,2.26772965135233,2.16207167570037,2.17014753854681,2.05613693317763,1.95183813990852,1.90279378349078,1.9059019837736,2.02436980942872,1.96749135405993,1.93003184516496,2.03449389187368,2.11972593635583,1.93242021491748,2.03048641586459,1.94484884929147,2.08511851455696,2.00198574247868,1.78118333745608,1.83170278569901,1.75955387782716,1.68015086053098,1.63654846700889,1.62859387217221,1.67435861540324,1.66383412379653,1.79663646984469,1.76399249093821,1.63240078754736,1.65051538690643,1.64597370079352,1.58535596611044,1.55556825445096,1.56583056092383,1.56374341752837,1.55064513636054,1.48264618540007,1.47665120609947,1.5308403665468,1.55434296107721,1.47872928481308,1.55848785091794,1.6562809720236,1.74449719984272,1.76166688667623,1.89263139341183,1.73253953244908,1.71757825015359,1.84496761629999,1.92270704561903,1.83029315848624,1.79258911368292,1.65483963072802,1.74635338072634,1.72537139414815,1.73001920091686,1.78703791016668,1.75850619604019,1.73570041191491,1.83631349998964,1.87512322729336,1.8415002776727,1.90041596404286,1.84437265141465,1.90405450488164,2.08276692205922,2.71614612268664,2.49941200318554,2.39461845031858,2.11552473823696,2.18931192270034,2.12596220807502,2.06408899660769,1.80122669844402,1.68392143189262,1.72552926694111,1.78022180533476,1.77729663521172,1.89069331416956,1.97556545336873,1.95741949404743,1.90159152929227,2.0492851526118,1.99180724590051,1.8822673890795,1.81110693286007,1.75845328211218,1.76498057506548,1.80925978296405,1.85072076030919,1.97906384186082,2.09656558828488,2.31136390122408,2.38560346400645,2.41331252999916,2.26103598330115,2.70450375990246,2.56625697733713,2.36533188523887,2.3615798913584,2.24336231146245,2.46816917253767,2.70990966048865,2.69717867036137,2.88581778245004,2.94052050377137,2.92335782593513,2.99580638815146,2.80621668690938,3.11143409457687,3.08905904658137,3.1718293364425,3.06515789472684,2.76095261210301,2.75475486702398],"EIDO^FMA_DIV_YLD(NTMA,-10AY,0,AM,\"PORTAGG\",\"MEANR\")":[2.57031148723691,2.58441105784653,2.49527779641498,2.66209352811905,2.53941841358538,2.48923407209649,2.53900915192893,2.63186182937571,2.47804550349136,2.47427643630237,2.45074650292083,2.30660702444686,2.3366298495155,2.39803577539557,2.3600256090751,2.45810910281215,2.59265221230396,2.70033703794222,2.99578344444719,2.5240903856631,2.50384951763878,2.51448097282675,2.49587022209503,2.43731097773798,2.41200861001224,2.40890052697397,2.39849750809933,2.34642080720808,2.15585488184142,2.14750893778876,2.16793229098004,2.23034696861921,2.51696358758812,2.50697158409016,2.42562888476296,2.42647193576201,2.42276135252146,2.41806355397398,2.47796250154258,2.5407402891188,2.57486234693012,2.55076506845796,2.60966777006048,2.59636638287039,2.60031513236035,2.52760139066686,2.41040038614316,2.49264172936278,2.72885622885933,2.90859504041316,2.98332524754587,3.2572152246202,3.02603807868989,2.93499025368022,2.99213019813628,3.14120421826862,2.93137058494636,2.86556818398265,2.76651866352194,2.83441180004188,2.81298085785928,2.81416193683524,3.08886259144132,2.7822841454397,2.73573475564007,2.79717599400269,2.83755870498459,2.74123144493306,2.87477228925745,2.77449752971753,2.76221562118849,3.19306488654945,3.9820414626299,4.065411791703,3.52191681426129,3.01048449716168,2.86520551416982,2.68486222540575,3.04420762081243,2.84404188573236,2.39829194112429,2.23377996171746,2.38272950885891,2.48033356777667,2.59993088463556,2.77272126282228,2.83088414961764,3.05825974429962,3.12761744513902,3.10628721355421,3.19063742800593,3.0123405673626,3.11239377369058,3.18189927048967,3.14843746421166,3.00289716610672,3.22417871522814,3.23422254851229,3.44106636885646,3.57795924374679,3.62600573511411,3.66359408325805,3.69183284479475,3.86921104502704,3.92779227104987,4.10399854749135,4.1428493247689,4.25276230284,4.46335942156893,4.41580396854446,4.65202203853189,4.36253734605976,4.12730812008527,4.19633019197893,4.18823341440151,4.40757677426143,4.21452807402912,4.1094665869873,4.22270029256855,4.10625930553774,4.04140558862886],"ECH^FMA_DIV_YLD(NTMA,-10AY,0,AM,\"PORTAGG\",\"MEANR\")":[3.19445761375578,3.14657148741909,3.0514844948903,3.06664028265042,3.06901419480712,3.11312292135052,3.08659039288276,3.24627246157435,3.03023038280053,3.19654108757893,3.1727119557446,3.14994142505626,3.29356410496885,3.17717565008509,3.32150026786994,3.47519138838509,3.6517945587248,3.58793867935634,3.81452558189648,3.41601647180888,3.68211531694603,3.81947256303523,3.88841751458896,3.69519935680375,3.44871423198884,3.27731305791006,3.28928207274146,3.182625149135,2.86674261383657,2.90547752387163,3.0515654668822,2.64914297574032,2.88097728783213,2.91330761257907,2.87805289097032,2.7702287428953,2.44353935119729,2.53024617025894,2.39695653747176,2.70960427238827,2.57509763545158,2.45162483365658,2.44740485952579,2.85691193278752,3.1932086008439,2.98416089461224,2.74389906348581,3.03498693604422,3.14816929060983,3.13139397271215,3.16571092334139,3.43753947438798,3.31664245066244,3.46667390957058,3.37135938319128,3.02275341153841,2.95652101120669,3.19895737606159,2.93465581402564,3.1379712960687,3.07365511088625,3.01627737078832,3.42054570753479,3.2248508723585,3.21008903557552,3.73533200289336,3.25245719005535,3.42292489534936,3.76043737483235,3.72591623003879,3.84004769643522,4.34377423691424,5.21199096370787,4.12187857790973,3.7444896177078,3.36717817838475,3.29316526592267,3.55005008598388,3.88723565733263,3.82026043387394,3.27296916231245,3.14415100467453,3.27718388372373,2.56425760802034,2.83000622198109,3.35570969981254,3.92467254671817,3.94161508243447,4.82176533727373,4.65672088706801,4.77382825221123,5.0291145108939,4.91442703054304,5.54307216487189,4.75977359003474,4.64802329272172,4.64764475175587,5.27181272730459,5.32561132610481,7.02615531339703,7.37621693787452,7.27035449521565,7.16403890865661,6.92127460757535,9.08044323396863,8.58448388445213,7.78179623810797,7.90471367559077,9.01509727167829,8.0733208388756,7.21269136119661,7.0201700525538,6.20359108819564,6.37787156221451,6.86646235756011,6.83623627644462,6.64492697410341,6.55863613433026,6.71103428651056,7.40054049385708,6.89256425319056],"CNYA^FMA_DIV_YLD(NTMA,-10AY,0,AM,\"PORTAGG\",\"MEANR\")":[null,null,null,null,null,null,null,null,null,null,null,null,null,null,null,null,null,null,null,null,null,null,null,null,null,null,null,null,2.24654382706648,2.22930423124405,2.29974503999138,2.27681512483576,2.16370224657203,2.32935313836923,2.28170192430299,2.28937037590039,2.31620174167321,2.27185581455522,2.21634356292313,2.09345312294137,2.14156201832991,2.11208319727132,2.16478778201466,2.12022059601327,2.1353613035469,2.21266525500346,2.06907043708745,2.29918034731216,2.46853171268919,2.71505565282119,2.72581382348446,3.02614936822898,2.99152864473035,3.17674028800713,3.05269167251167,3.34884272206803,3.2919213063253,3.37657530514416,3.19175022756275,2.83489788491449,2.86118596718033,2.70447203536305,2.85962203259626,2.6819197194933,2.69366899380033,2.72800207125521,2.70436300270305,2.69991290631218,2.58081151382421,2.49066210176409,2.50224534166749,2.5086155085808,2.59690339112879,2.40185309883224,2.37555839712123,2.14819819028961,1.98547131004509,1.87331246702935,1.99721923032636,1.96676783072366,1.91292828113532,1.81854808339396,1.72087733135144,1.76706047109795,1.89823540341709,1.90253730849925,1.81042493905694,1.80651177868675,2.0169171535875,1.99910273293562,1.98843177262044,2.01797321545616,2.00668853937497,1.96594847076505,2.22227760979878,2.19720183264798,2.42004509363932,2.55900397068666,2.46529248150983,2.23107918923604,2.38441191224826,2.43945671586575,2.64376202298158,2.84172673663519,2.65336107456937,2.55892050110552,2.3737717110308,2.43460456909603,2.4957122779484,2.49128910414549,2.60900390701819,2.61781045907152,2.50767592428606,2.59932365071628,2.6504765306966,2.75300965894017,2.73793619973538,2.78391822864986,2.87941645558687,2.76996126578757,2.81647415754527],"ECH^JULIAN(FMA_DIV_YLD(NTMA,-10AY,0,AM,\"PORTAGG\",\"MEANR\").DATES)":[41726,41757,41787,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8],"KSA^FMA_PE(NTMA,-10AY,0,AM,\"PORTAGG\",\"MEANR\")":[null,null,null,null,null,null,null,null,null,null,null,null,null,null,null,null,null,null,null,12.3545588498234,12.6870880996372,12.7239571861387,11.5385909469978,11.7760191941999,12.6015659465767,13.6480176293851,13.1278811042315,13.2621538041455,13.0408416798931,12.2361563299393,11.3850168015324,12.0370167118564,14.4125571937304,14.3751987050269,14.6232261546364,14.3153635760258,13.6461351457641,13.497833793083,13.5579606168604,14.8114911747469,14.3990843608947,13.9739402055615,13.5664436883622,12.8360135719636,13.0158834746646,13.2407349322949,13.9312519604877,13.5696998878712,14.9189273413971,15.1355954285867,14.8614959507567,15.0322971488091,14.8897493126237,14.2380086811961,13.9773199375927,13.9571779442084,13.50735551668,14.1292382288302,15.9614753817734,15.9302010902979,16.4542747939274,17.3076001316441,16.1568503544527,16.6156376406918,16.6657006471346,16.6448490049905,17.0599015032634,16.5224364200491,16.1819126111384,17.0218799753888,16.3924220781734,15.416705951311,13.8942316438071,17.1874968147937,18.6789416074358,18.90903946345,19.4512977605666,20.4140371678248,21.3545109731786,20.5088519701116,20.3069861493996,19.2720066093849,18.7747577251472,18.6028923104198,18.1002259010122,19.9930462885106,19.0269168968489,19.4322428954109,19.0551165727303,18.846627151876,18.8436351376768,18.7926350900529,17.8774846843079,17.8011946710695,19.0568110158324,19.4262088413976,19.2949895169821,19.3128031322376,16.7829957631145,15.6054865746677,16.078348566536,16.5334929927444,14.5198547909695,15.2911738963369,14.4559757937518,14.4139809109039,14.9964067628908,14.2385369027394,15.1428830530844,16.4654234018871,16.5215593591835,17.0349954640225,17.733965387186,17.1398607254114,16.2173830951845,15.1938090870672,16.3781748188665,18.0269863039723,18.4877880973578,18.9809845241969,18.1449976802841],"VNM^FMA_PE(NTMA,-10AY,0,AM,\"PORTAGG\",\"MEANR\")":[11.442857798928,11.8696053246868,12.0632941277385,12.4965626056999,12.7444832993687,13.3940672146958,11.7033281047043,11.85380397872,12.0464008706641,11.5654181561667,12.2287813490811,13.5736186359587,11.8209800624517,13.9869638875174,13.9503305334763,13.8912201130949,14.3320817192716,13.7608014360985,13.5028415363514,14.7430332021656,12.5837110431107,11.7243468179961,12.8236206279577,15.0644352816773,12.6943687128286,12.3008377748262,12.4146357100876,11.779795206647,12.4269313759024,11.9431015258363,13.7024919748677,12.8958009397453,12.6083296633521,12.4088605204183,12.4083028313543,13.3053765880825,14.1023771453107,14.588039635545,14.4088625566065,15.3841114433035,14.8277583967192,15.6207135274241,15.2141776861109,16.2869114449977,18.0971544208775,19.1200901833916,21.5183463196302,20.7630011229602,21.4523270328809,20.3629112410383,19.235448834612,17.057259327004,17.3977137909839,17.8047121687279,16.4801912400976,14.5501625151233,15.7587590766669,14.2235388284462,15.2040467467401,16.8116269515279,17.0050653777422,18.0197777164191,17.3620658919793,16.505884517052,15.9964818526773,13.8249837866893,13.9097364487472,14.257721588021,14.6670136398132,14.4709077950521,14.1139641815595,12.5366659080281,10.9922211109427,14.1785081005957,15.4977490546851,14.8271058215134,14.4503324847699,14.9648449926279,15.5181300915833,14.8052894144337,15.7126697896208,16.5972208939257,15.8452011155322,16.6561833988482,16.4549694778194,16.6116433246686,17.0559774771297,17.9666182919843,16.4636864345966,16.1056250330376,16.124825955495,16.2582590353343,16.3149936996087,16.5867096226187,15.030271057275,14.5679447695386,14.3953614439856,13.1665797616733,12.4453253923036,11.2897356612539,10.9465907779491,11.4985539152221,10.6529831161011,10.1305703654863,11.0875743214531,10.7948095293749,11.8099434337555,11.918972190124,13.5636632375894,13.7288651711326,14.4977959853954,15.4678110045216,14.1930818420274,14.3714480254867,12.9007974440939,12.9017374204554,14.0774431680558,14.5610196837457,14.4988897558313,16.7058162959228,17.0062846352083],"UAE^FMA_PE(NTMA,-10AY,0,AM,\"PORTAGG\",\"MEANR\")":[null,null,null,13.9241211155812,14.5036079501339,14.7575159417858,15.1907794197772,14.1959888793818,13.597402968905,12.230311946668,11.6565257454866,13.0244375458255,11.6288739690966,14.2734128335562,13.4496639893045,12.9941832417548,12.5793837215816,11.379610708001,11.7920492493911,11.4886063590939,10.6980957942538,10.998189626566,10.4632002128373,11.1457008152937,11.9216219387356,13.13302076903,12.5653053381786,12.3919065973782,12.7760078435326,12.3511418962598,12.7205237753369,12.1794112411547,11.3128919769771,11.5862311764795,12.4564253697207,12.1308588026841,11.8475920545022,11.8748106498423,11.5364647010965,11.0864854237073,11.7310622930456,11.4018660120752,10.9677694210105,11.4360898867531,10.7592281461072,10.9478960455119,11.7246085219211,10.9498681523323,10.6071982684576,11.3175748155919,10.6337210890849,10.7214132759457,11.4016966440109,11.6431403752796,11.9515833633906,11.326161736588,11.6402931105974,10.9403076745662,11.0492314831785,11.3965682800331,11.6693410118938,12.3071704798437,11.1549829192221,11.9335847200792,12.4428067498793,12.4706312672758,12.7003687287573,13.2689047665205,12.6747349778698,13.6629074383175,13.6178840212078,12.5022535653033,10.4830225902684,15.6604455121903,16.2499773507213,17.2840954667389,16.0431401669146,13.9044632241577,12.9745685943422,15.2175776871799,16.9386597511527,14.9376370121534,15.8627615695197,14.9300752480626,15.0573202228288,13.9788023595286,15.0594209464224,14.7235983201867,14.2509565558817,14.7661528377408,14.5477798753256,14.537078370972,15.0476545855538,15.4563725938612,16.0683964940536,16.0683764273897,16.3615758133665,16.3298939857249,14.1816637826514,13.1126563572807,13.359983311008,13.4783295996706,12.6120931672938,12.5148472365474,12.004786936501,12.1248127096995,11.6280703477129,11.8241739578856,10.8394407001079,11.5477939039067,10.7994391425545,11.2052288601527,11.5134791011117,11.1721731751244,11.2909817349302,9.57194379020123,10.2627125824335,10.5627908041774,10.5464363468949,10.0797686991103,9.58073900381956],"TUR^FMA_PE(NTMA,-10AY,0,AM,\"PORTAGG\",\"MEANR\")":[9.7436835749755,10.3446976071275,10.7237009991366,10.4417140563303,11.054977449936,10.3576268614702,9.43183185150456,9.9482198132589,10.7181300253427,10.4826743944364,11.0621123963584,10.3363972114981,9.92779382724525,10.505478740801,10.175074212625,10.1687011777915,9.35273247544252,8.86025435836022,8.69640284894975,9.22469439071548,8.72520874505289,8.39401918664979,8.14648498432477,8.43300281321147,9.04434032429777,9.37670870586409,8.48520491419636,8.31451826852898,8.01888588661254,8.38027308839587,8.3545140456998,8.19930652206049,7.59859385624156,7.70777235340758,8.26426587180228,8.42286763525613,8.42254409021466,8.67516197252297,8.6252972637581,8.75848733005967,8.91464196863642,8.73549443818729,8.00634901295947,8.23885269831079,7.57694324936397,8.17280009043881,8.50664252467786,8.17628220012079,7.63885185768842,7.15496758638634,6.77195548248533,6.28394506644898,6.18921884861401,6.04915194840883,6.22609109041569,5.61131865791634,5.78256929177833,5.941280516796,7.00351443591648,7.04853156931378,6.37552652235427,6.39160213837678,5.87507071049724,6.50095248971546,6.81320836736126,6.39520334045154,6.83086880217621,6.37434579064584,6.46002014777646,6.72110969433733,6.79425110103777,6.09964634624796,5.19174468287658,6.48290597255303,8.1655123810318,8.82851535935976,8.49937108930934,7.89998700987958,7.73238943543074,7.73443520237829,8.15162601167368,8.03788754344337,7.75932455723129,7.21163998864344,6.6256027266319,6.38136657625349,6.2372809517036,5.89320727793922,5.64993428865489,5.66958887550739,5.2702747360836,5.56494414100885,6.04736873116789,5.65954765944601,5.11304027807147,4.51582722438736,4.7771084975212,4.83282661423588,4.6389945273769,4.75414268326943,4.29163184661972,4.914268638838,4.5238980620664,5.01723385287796,6.13565977568795,6.15101235377028,5.54665082146608,5.37706883022468,4.9756281701444,4.49271764775609,4.24972358633991,5.30781923135296,6.07928904008193,6.38910543332695,6.22476835540289,5.01528649342309,4.92284071638457,4.37673178385814,4.94229017210234,5.06526294992931,4.93927181186342],"SET-BKK^FMA_PE(NTMA,-10AY,0,AM,\"PORTAGG\",\"MEANR\")":[13.6325612082869,14.0244620738304,14.0336160874403,14.2294375713827,14.3737146339975,15.8333416412258,15.8375149353156,15.4089250338075,15.7333767838347,14.7282796746135,16.0230440251386,15.7585708375636,14.7972292722712,15.0023604858014,15.2304461337448,15.318442079838,14.4502342643347,13.9943572331845,13.7545251163026,14.1710947923534,13.5399151051841,12.5643881229936,13.1507987728797,13.6999930141565,14.451367801439,14.4892821356304,14.430600557078,14.7105681247942,15.426431399168,15.2819803033281,14.5795031122539,14.5976969668321,14.5937695931833,14.8536186517221,15.265850720049,14.8912663014231,14.9791284872838,14.7801987916943,14.7132365569932,14.7541813390859,14.7364118530787,15.0913907990471,15.4212673333304,15.7367211247383,15.5384784634481,15.9718087952834,16.5576405135596,16.2087858107427,15.2655469267165,15.2366970680304,15.1349978803103,13.8674166458362,14.7597701779683,14.934541267219,15.0446271857992,13.9939138311071,14.0932568725823,13.5028001106746,14.3492257485406,14.9541775894701,14.7838136675089,15.0549696123112,14.6766465699876,15.7956611042603,15.6766678940563,15.3007978992263,15.340575813621,15.1945214698187,15.5538559916312,15.3646346680584,15.1216852064206,13.9048018582006,12.6282195439871,15.9137161060109,18.8738158210717,19.1489852400934,19.3763079484988,19.3684105180289,18.349687415855,17.0381705116527,19.5316351726939,19.6078934208448,18.9488066018454,18.9542185383088,19.4719085469073,18.8524284278849,17.714388555404,17.4539151751499,16.6748067944809,17.5457063252787,17.3745618848915,17.0519790940287,16.773564354305,17.276034660494,16.9932018845448,17.250589725535,17.3055694552289,16.5498209368214,16.1580360606064,15.3465856202241,15.0887470213778,15.4166054383496,15.1153518293484,15.2514577078407,15.5758613122024,15.9288604978194,16.0317382141758,15.5658903337642,15.8477177800019,15.2232747473707,15.6230784226283,15.1405960550818,15.9785538922014,16.176520059912,15.0621537142722,14.2717071845995,14.3297029858528,14.5898930502511,14.2122491578465,14.2076145374799,14.2373744687768],"QAT^FMA_PE(NTMA,-10AY,0,AM,\"PORTAGG\",\"MEANR\")":[null,null,null,14.2652856967409,15.2790914458764,15.4744022223732,15.558028100259,15.1608508224066,14.7493492724084,13.5012498700967,13.5068000991726,13.9189027814802,12.8978216662493,13.6578410606446,13.0521201166151,13.2300072230996,13.2593004950957,12.5409895051657,12.665876836123,12.6859113788099,11.4679910618434,10.5255684829608,10.4731503189233,11.4009116154265,11.846459194514,12.2833497336908,11.5920160406317,11.8577374224547,12.6829946791065,13.4400751251535,12.7922849020351,13.0696574441255,11.9488508690768,13.1306000980754,13.9086525011828,13.2692804571862,12.863980056842,12.8156622232546,13.1125261253934,11.9437272648788,12.5828501147495,11.8530553512876,10.8364016297413,10.9302400551999,10.6326896644263,11.772828471388,12.3595006830858,11.0496210451994,10.9366833171894,11.5241543496993,11.4161426908432,11.1905385501534,11.8232693963778,12.5955897393116,12.3067176743998,12.8562042509409,12.9015948612657,12.8345293003824,13.4746125241221,12.6475142194934,12.619699396557,13.3089618303389,12.359771379913,13.188208368498,13.4536595674093,12.8437578747466,13.3382670391441,13.3494405143741,13.0378146072643,13.7863240262503,13.8116222245335,12.6917895977196,11.6854178785929,12.7690406286122,13.8901809840786,14.7643220568744,15.3662080373167,15.4581591415885,15.006788997875,14.9858081948083,15.314291580572,14.2899983725978,14.0542203206251,13.3680486152985,13.3342704022511,13.9588910710511,13.7201142469513,13.4759581037613,12.8676544209743,13.482714061519,13.346159881928,13.5808163563958,13.3754616878946,13.0870216848268,13.6765576525409,13.930218433446,14.231096488175,13.7019752271558,12.5494448816238,12.2655037075032,13.3349841456907,13.5333343707206,12.4938551737276,12.2951388743975,12.1777222802386,11.1391509998417,11.6766785162271,11.134694121175,11.0312172871983,10.7686743055329,11.1673684635618,10.9481492492134,11.8702481819119,11.1084222317411,10.8708881265737,9.93557000905398,10.478271815657,10.8939900808779,10.7290703318097,10.651493092876,10.2080717087178],"MCHI^FMA_PE(NTMA,-10AY,0,AM,\"PORTAGG\",\"MEANR\")":[8.47227549389633,8.36849147884109,8.74430426231627,8.77222583202844,9.34287010350293,9.14654523612813,8.71449611822483,8.63452380875265,9.07557106689444,9.16405541865002,10.1502522852914,10.3408263886756,10.2202058998277,12.5430334512046,11.6957690537886,10.9971027544858,9.4484366860001,8.74061099852152,8.74274534437221,9.5960426378978,9.28226667768459,9.34174598895629,8.92700791901484,9.02885849145464,9.90074601574824,10.2271628150538,9.92799317315808,10.5594734764106,11.5009681999659,12.0120506381175,12.4792509350564,12.0534397042207,12.0158025306645,11.2727362349352,12.0071719293888,12.277883546916,12.4962834572092,12.5862053862381,13.1313430127667,12.9976844546102,13.5870587036366,13.5103155404491,13.4243102726417,13.5839121885553,13.9422904759604,13.3645209236612,14.60594637657,13.2420904888303,12.4307618135578,12.2974779430999,12.5733373596657,11.6924264561198,12.0383355185074,11.5532699738091,11.2030128822044,9.84273305602087,10.7715284736849,10.0531179239669,10.829796120976,11.4061366542568,11.6454824123255,12.0737782130924,10.6771368781023,11.4961226056859,11.5518659769633,11.0271994184778,10.9586562629262,11.2784960912078,11.7254389340039,12.3735719920609,12.0510737440233,11.785508348796,11.5191213778567,12.4737039871254,12.3333796778945,14.0037931352513,14.8561477619823,15.5607137977093,14.6166060713359,15.4856183183269,15.3782955819989,14.9205342871605,17.3015998294681,16.8571305916445,16.0360450952811,16.1908974969712,15.9215526362206,16.3465417913951,13.7053936655316,13.3865781226107,13.2009934348915,13.4711100653539,12.80224889818,12.2783093589834,11.7605395242393,11.4207990088936,10.7090395955384,10.2020160026755,10.7242132423558,12.2408721630165,11.2042351268687,11.0951042720195,9.95937087828742,8.37309927564197,9.75424154329436,10.7931426430201,12.2922587279033,10.6863098501358,10.7817995353605,10.5466534267888,9.90780607596929,10.3099830876614,11.0295009116611,10.1373339100509,9.7991901216056,9.67986339886975,9.62171322929241,9.3435096181208,8.79473852290267,9.12194836787504,9.17054850014137],"INDA^FMA_PE(NTMA,-10AY,0,AM,\"PORTAGG\",\"MEANR\")":[14.8660604622711,15.0341716313006,16.0643082153224,16.3344149241613,16.7401443370182,16.6593325192016,16.6220858624533,16.4384157588923,17.5554921361451,16.6215340228863,18.1714662586794,18.3912749195702,17.3905910399902,17.107164808489,17.5212633860738,17.5887516204023,18.1609933755325,17.9036195605235,17.2037414618577,17.8774450585917,17.2987192167477,17.3256788078765,16.4835634033187,16.2486594697101,17.0857013799181,17.3614725154928,17.8543479276287,17.3792583775375,18.4108726288002,17.9286621657808,17.8896197575202,17.5414391680566,16.3523647236903,15.8775393336594,17.1368201871115,17.7667199324674,17.8433733502987,18.1476510824644,18.4733910227041,17.7933569228134,18.9065798813494,18.7416028056996,18.1331977597605,18.8963654552221,18.8442394160105,18.9217914349909,19.5604230465989,18.44379744663,17.7193234646767,18.749600988421,18.2033455111931,18.0810364985961,19.1522858341749,20.1232495291592,18.3366012841361,16.6799437487917,17.9725946862377,17.9844448809235,17.7730828855643,18.2276792027785,18.9386718827189,19.2261592487239,19.3230169656442,18.7998853569909,18.190665261184,18.2491397115621,18.3962418083197,18.5921638631899,19.440652098742,19.25068672836,19.1055934725382,17.6089054954298,14.0656134602199,17.3735857175227,19.2299819415407,22.3638480730283,24.0117397502456,23.7296328863258,22.5453923868363,22.1070478244249,22.6658819089275,24.0989581458667,23.0424411224939,22.7003324071191,22.5160174817,22.5093910648574,22.8806325672188,23.2598483696369,23.0423600366655,23.8543939527088,24.6560680147857,23.9203095426097,22.4994223266466,23.0112521588973,22.1060392085609,21.4520970342491,21.8166312330188,21.9256836194705,20.5257973765988,20.0148522296767,21.5653753815557,22.4522591822963,21.2863056878457,21.9330374434334,22.6735473776321,21.9995434284156,20.9867938553003,20.1834256486452,19.4865336275247,20.6533716874246,21.2012857081325,21.6338457658881,21.433488739481,20.7167537030924,20.4557703430244,19.7750989014813,20.4034404739285,22.0718809776603,21.9431764201054,22.4085677894895,22.2270080926333],"GREK^FMA_PE(NTMA,-10AY,0,AM,\"PORTAGG\",\"MEANR\")":[14.5115966207457,13.9825116805585,18.6421498027325,9.66625469704048,8.93793169047846,8.47968761524587,7.3200507369813,6.63077754677918,6.6293015491823,5.19343032918091,3.76315894815825,5.04545084319914,4.99185063681904,5.26344406481871,5.2827004497634,5.49288285532426,4.60906391738285,4.04098178327308,4.08431772897878,4.08490052031992,5.63715735080944,4.84013513643083,9.82036982763414,8.53062099907395,8.77509967855684,10.033355126239,10.5736317902035,8.40616152969915,8.88553169777141,8.51551066776957,8.70912635077157,8.8119645715315,8.94045940313112,8.74264257135835,8.95210094003398,9.13842005763492,9.3774243869418,11.2689194979327,13.5534041922106,12.8254878265037,12.6292149037152,12.228328987835,11.2172006987062,11.8891340474238,11.8756775444716,13.9021902943144,14.9162219604357,14.4430617472366,13.5522046610494,15.1193844538398,14.1729875324738,14.7611370618221,14.5724112320965,14.6320719567046,14.3097061993617,12.2897128411344,11.5828011071054,10.1631506450635,11.1801949634785,12.6004793344694,13.6739644438438,14.1174611316467,13.2220824802379,13.5664395857574,13.9283139527039,13.6671008552563,13.5500190111954,11.8979909372985,11.6343526195623,11.5040989935036,11.0456104844062,8.85607510716343,6.77216290039179,10.1326461545448,11.3039904886208,13.5351590669641,13.2437291239023,12.0349008747236,11.5167673459949,9.49357407914638,11.4423704739401,12.6046532676397,11.3578883891835,11.7619187069586,12.1539471142693,13.0368501017886,12.5672486380294,12.3524359052386,10.7694282967063,11.1251432918779,10.192008183714,10.4613583340147,10.3305075428935,9.57814807671012,9.76023422883604,9.6925985542091,9.68830346016059,10.3028735575706,9.4427619623009,8.23133536641543,8.08050730357875,8.25370640418086,6.42680395095356,6.98389234731143,6.66416721119165,6.68416657933706,6.88654906003932,8.05876037431856,6.94974957471941,6.99429552617128,7.55186850406503,7.63515871111818,8.14741829335303,7.56116596371453,6.64234636561727,6.52833320507181,6.83939352297254,6.569750185204,6.87002953318434,7.0153753270864,6.98223118433169],"EZA^FMA_PE(NTMA,-10AY,0,AM,\"PORTAGG\",\"MEANR\")":[14.3684549305908,14.1189815426904,14.4548160214336,14.6528571391024,15.2139216325728,15.2338146965645,14.4787703410639,14.5976338135738,15.0927039831895,15.5616488851931,16.973794441273,16.895802477581,16.7301653888529,17.925747884743,16.4239447690438,16.3825299806463,15.6062036602995,15.247262798519,14.6397178185814,15.999685599607,15.2017752318967,14.7526084155173,13.8497713541476,13.9204506551298,14.6885254862819,15.2447477010596,14.5717027947484,14.1410845475181,15.4660971565026,15.4766806062634,14.9319989092419,14.5721088653848,14.1123787924206,14.4292453679452,14.9251011472753,15.2309953297831,16.0326180310418,16.2079834669641,16.3649060635767,15.077997216786,15.8905121285706,16.0347410514084,14.6907446480719,15.364837014383,15.9024189500655,15.0809028859714,15.7137537547714,15.1469102530475,14.9500890471703,15.1086008358765,14.5901498775763,13.7284028843805,14.0109865196795,14.4184967790519,12.9641923736685,11.6298321227094,12.5617977050051,12.5835452483243,13.0282783423023,13.1750013682846,12.7652347680044,13.7003044740387,12.2799297175386,13.2377192865115,12.8231769789259,11.7238065230491,11.6757942570975,11.7218356801504,12.2367387618157,12.4560755908235,11.5474645397576,10.4805770724636,8.15865553917761,10.3052389673004,10.9000649655686,11.2194111192764,12.0123535913281,11.2593789463378,10.4348817157714,9.94634204834666,10.0941593489521,9.76210883252081,10.0113275614462,10.0332236641992,10.0693660933569,9.67567164109542,10.1731071036415,9.38568995194762,9.31245776505218,8.93632741978087,9.24165843674687,9.47331584756138,8.99923879527044,9.68036515325782,9.51665535141395,10.1060610143583,9.83224028726074,9.25440326976689,9.03830794284779,8.72697626579007,8.84285272627438,8.78679171204052,7.81706066647324,8.34204005105861,9.17445627114845,8.96345604588535,9.48188962880999,8.88444383173098,8.96717735284423,9.14531746164451,8.63384007118773,9.31605248152392,10.1767039381119,9.67182435398714,9.29464088884708,9.06369758767275,9.85456577994037,9.98775093658614,9.66313178708666,9.19857940442835,9.34275948852077],"EWZ^FMA_PE(NTMA,-10AY,0,AM,\"PORTAGG\",\"MEANR\")":[10.4844227625967,10.8101792583126,10.9214632693344,11.2424170184555,11.8939444610398,12.4675108904461,11.847686290494,11.1285343208634,11.6293869769987,11.1068814423898,11.1489976025594,12.4040620489982,12.5057546127547,14.1976444057731,13.5281598665003,13.2651542617249,12.1160996684132,11.2608298473955,10.4799074770391,11.0906489329711,10.7799224034055,10.445281664659,9.84867487255427,10.9444823607844,13.6383224192902,13.7631074606959,12.1038566696463,12.1779539730083,13.5177839730999,13.6667562694684,13.882120581018,14.9320484732706,13.8889082411997,12.628745256042,13.4410623451278,13.4842583906091,12.7151475472601,12.7270796389791,12.3598386098548,11.8177527577274,12.3657284531973,13.395583027505,13.6136745005199,13.7444778607068,13.2247078095016,13.4914515836173,14.3108041255717,13.4644442279864,12.3919034342783,12.8838545775823,11.4726101658917,10.4058777351267,11.2722510635382,10.7550690651564,10.6241946564351,11.3534727340547,11.622791089278,11.478256187115,12.9855600688717,12.4622173131517,11.9291520262276,11.6534519650268,11.8555606187797,12.2198799208295,12.7301989678047,12.1449805552456,13.04148204294,13.5536441893941,13.4503628769808,14.4832300293233,14.2747119772907,12.8882226431965,10.4979154473962,13.1087963151373,16.7492194264533,17.8075985961256,25.4996219975451,23.4715342658245,17.2830996848439,15.3187245057233,14.5421896228592,12.9336105111213,11.554388349661,9.86034198723988,9.3971200357976,8.974279032708,9.18306042693294,9.17092048053485,8.48987773929353,7.92875463485485,7.47282927417679,7.4462549512217,7.32928455582684,7.7299068755602,8.15706261117692,8.10902728464513,7.83609829171554,6.73710857428698,6.75343751990307,5.97480703001105,6.06648337908522,6.48182941791334,6.43979642932566,6.92012523527709,6.61467096040453,7.02424382550994,7.1559789219382,6.80430035337689,6.46268919108302,6.79032468991852,7.15527197633456,7.76360419501309,8.19324777879668,7.90882752200495,7.66723381265992,7.18158589622592,7.77589403546282,8.00163227495858,7.78546249276587,7.9532892915382,7.71709128362198],"EWY^FMA_PE(NTMA,-10AY,0,AM,\"PORTAGG\",\"MEANR\")":[9.31162789882854,9.30231716555386,9.61173553371853,9.60297539689895,10.1126088564808,10.3264797708104,10.2539998449008,9.37498629608428,9.8870192086381,9.6932128064491,9.79460040863973,9.85450697972138,9.92890662274005,10.2544336293508,9.77687296599119,9.69525412349939,9.48705497936003,9.26759272318893,9.44278698433545,10.3332157607382,10.3187575813941,10.0054514208824,10.2315674958751,10.2844998605884,10.6237385632093,10.2144536536064,9.93198925406516,9.73929607798161,9.96018147754644,10.0311093419683,10.0833781668949,9.90834342830003,9.6588865227703,9.70146007508897,9.58451766003526,9.43555790460964,9.53348558170992,9.0251066861339,9.61116199746942,9.54467778434029,9.38288868645594,9.13541577216713,9.12758331650416,9.3960549268031,9.243592394757,9.09281353314228,9.40566718352965,8.98385337111577,8.87035789161346,8.97706045911289,8.84772886823141,8.33016550298122,8.32784810176448,8.3093680766456,8.43019039811309,7.54685311588463,7.99715680328575,8.23661815374156,9.67982334321663,10.3162578287691,10.5016216818189,11.0972127404674,10.5430035629974,11.2676940381793,11.1974663684525,10.4691506440294,10.921774222034,11.2179290793552,11.2624231812947,11.4145939488846,11.1075320830088,10.2069272384898,9.13910916153433,11.332351565601,12.1348622069083,12.5821795282989,12.7104248713134,13.0033057740033,12.2719569229154,11.8721863190328,12.8622523273681,13.1427529822771,14.0357746782732,13.3076501163872,13.0177635504898,12.5138037069801,11.1573430446783,11.3568201315493,10.7297655162396,10.192298452117,10.15790575898,10.0852304416935,9.93375842244489,10.3826581259441,9.0969297899021,9.38372246156642,9.31633102191635,8.90801454450593,8.84174825129121,8.33197811155606,8.63840971276976,8.71624407420018,8.12659613704868,9.6076445463514,10.5142864927198,10.523682610734,12.1348959594856,12.6533977350843,13.225976425799,13.3440252000531,12.9725893542403,12.1402720038139,12.0193725571355,11.0817025254715,10.5747616364033,9.65482992232827,10.2512023736619,10.4293985575146,9.62519814996212,10.3872307275976,10.7204848800286],"EWW^FMA_PE(NTMA,-10AY,0,AM,\"PORTAGG\",\"MEANR\")":[null,null,null,null,null,null,null,null,null,null,null,null,null,null,null,null,null,null,null,null,null,null,16.6600212000288,17.6069587228401,18.5651493502862,19.4745245383749,19.2684123083504,18.0305284086266,18.4820604182099,18.423170247326,18.0838102567477,18.1305147713206,16.6593521989137,16.1277863134586,16.495710208372,16.3488453232643,17.3023137546744,16.7907752910439,16.6657365437143,16.5367680514803,17.4087848965597,17.163431345528,16.6543997041967,16.0625409741118,15.5214806966427,15.8094780451366,16.4004033871537,15.3587816477678,14.8803679822121,15.5073539927887,14.3645506281839,14.9332593374906,15.5973574211892,15.3784575801428,15.0579521412802,13.8893186024176,12.2691627256789,12.4106135292408,13.1405652708563,12.9155347525031,12.9230466512754,13.6505027209293,12.6431666192445,12.9305071230619,12.4592356414235,12.5924733756458,13.3320621870514,13.838128944791,13.5926281638043,14.0773167894797,14.2432244583941,13.0852643951892,10.4936077974852,12.7163378306371,15.3310582175235,16.8979540831166,17.1987385466075,16.6586956151167,15.3352050557921,14.358306754441,15.1288089044974,14.9410850084539,14.5643010468432,14.1540724895346,14.8306549386292,15.0447460984433,14.9984488316199,14.8994926756692,14.5790657908464,14.6538177329572,13.8008452899368,13.8425767841945,12.8429891320422,13.9188026996312,13.0986705959058,13.6274112184376,14.0784541767035,13.1903429736942,12.9720628748386,11.8490661915583,11.7608268142702,11.4745717056234,11.1909126518388,12.069262119079,12.5136006821782,11.9720805210591,13.0694891266765,12.652043895043,12.539033152489,12.6365721037966,12.031712262653,11.7763212945493,12.151196239409,11.8058174131413,11.4392377901337,11.0286431560412,11.9456033896116,13.0105735993672,12.7960178597906,12.4417449864042,12.7020745851221],"EWT^FMA_PE(NTMA,-10AY,0,AM,\"PORTAGG\",\"MEANR\")":[14.4334096518272,14.2295784559627,14.3153015562258,14.4025669976173,14.0314936677077,13.9605489829025,13.0644195224531,12.8727785097602,13.2259063543011,13.0433948543575,12.9246552526148,12.8525949143028,12.4634713870907,13.2140798771161,12.9334866730283,12.7826574124464,11.7734973266402,11.2993691387169,11.4379946409795,12.1973575947356,11.9711092812208,11.8817802614317,11.3785852603357,12.2253146421806,12.7487015775906,12.4505413970192,12.6543162650773,12.8211895128366,13.7171198406392,13.7124415960243,13.6484362925315,13.5861219399777,13.1505721298478,12.8833276081576,13.0874036662076,13.1221894504159,13.2410913879285,13.1746398487127,13.4799718825167,13.9349183152962,14.0040788802781,14.0025727838787,13.1530211264287,13.7254575813824,13.5637934931822,13.1602460900104,13.8609556660866,13.3955571856103,13.4492544820758,13.1382431630496,13.5246353854733,13.0341457046097,13.5834164488691,13.5214419018613,13.2549228519608,11.5531082856458,12.5317134575941,12.4247653246528,13.5199734182261,14.3011463981842,14.695350166554,15.2418616775487,14.1707265935923,14.9438790984493,15.1305062748584,14.4889741072476,15.1109092969621,15.4797164304979,15.4926361946507,15.8642176772267,15.6004826121295,14.4034641579301,13.2995755584495,14.7999717280807,15.3914374620682,16.3734293238366,17.2276995804206,16.09215077949,15.1115805893032,14.996730935855,15.4810172823994,15.799427578396,16.0849840741428,15.6214102298071,15.4244501310353,15.1323544659125,13.7832746602128,13.8311420145127,13.2504512648468,12.9319523355901,13.0286788085685,12.8999749980676,13.0086473147742,13.8251395471551,12.6128977706118,12.4824827170357,12.2914656639425,11.4806423728125,11.3708154540521,10.8292662398555,10.596301084063,11.2023529390214,10.1001131392721,10.5565670493314,12.5746179178215,12.5512575949974,13.8008834585309,14.4236612875038,14.9288539811092,15.1029142697024,16.1739853902395,16.2513369651758,16.8744591092661,15.7769368979765,15.2842036470995,14.8074773323012,15.7027273696878,16.2181610233584,15.977932887486,16.3832125600926,17.3657717674709],"EWM^FMA_PE(NTMA,-10AY,0,AM,\"PORTAGG\",\"MEANR\")":[15.6783918970072,15.56936009096,15.6725490414329,15.7817490232232,15.7323194113043,15.8928329278416,15.6543876724608,15.4144566942522,15.622533182123,15.1603573191634,15.2789921781148,15.9371721658981,15.8649195016944,16.1116279721755,15.5001119836828,15.1394660720864,15.120547525669,14.522103977506,14.6115912892973,15.4559576767556,15.5170723914256,15.4033301419804,15.1004320966704,15.599515514504,16.0742419105602,15.8169261851241,15.7209763177787,16.2132922402946,16.4053877659338,16.7983823150725,16.7231146207023,16.6920460629748,16.2568472984344,16.2831776551495,16.7323198720637,16.6947538359821,17.0234640693854,17.0562177363026,16.8872955566577,16.5059087638275,16.4018052613329,16.3792534944039,16.1984594855048,16.0122802828828,15.5941400611348,16.2888074505727,16.950125783914,16.5884567556532,16.3601075459447,16.3832313247331,16.0132109425966,15.2408042052964,16.1856191930338,16.7250087745455,16.3667547544371,15.290796364053,15.7360787640921,16.0151163472174,16.294436216567,16.651600337052,16.0675766597145,16.100997667974,15.9440290480755,16.7462985994578,16.4607664640565,15.8959653517339,15.9264085083273,15.7276035922452,16.0527118088353,16.2601349319802,15.5841734029365,15.4946306254689,14.605310917053,15.9151374443343,18.4700037953148,18.8829471938403,19.7498854333849,18.5809903580668,17.4753756964877,16.3312361673088,16.0693218946886,15.0526802132366,14.297131342069,14.0255274272844,14.2386551105429,14.2348113569611,13.9718141733554,13.6429931043388,13.4949593475602,14.2132563470163,14.1931903267689,14.5793306140097,14.3236879919043,15.4929240745046,15.1396115003866,15.5051641903556,15.3447205383858,15.0205670897836,14.4180956244263,13.5426811061402,13.8730205180588,13.9582483933191,12.8658185728937,13.1445299486029,13.4952042491412,13.431098203022,13.5934624141984,13.299063368184,12.9084325487885,12.9899217650027,13.1346082008979,13.2930917624865,13.8296983995238,13.8417237331164,13.6601537983188,13.5973816100203,13.5417574443023,13.6347097511938,13.821674619762,14.2196434102991,13.8533942547949],"EPU^FMA_PE(NTMA,-10AY,0,AM,\"PORTAGG\",\"MEANR\")":[11.1767948282046,11.7631658227725,13.49614246155,13.9648827266302,14.6202442358621,13.7958460781461,12.9166898774483,12.1237132678657,12.1929160495294,12.3651355432338,12.6574052568907,13.0213612950914,12.4354957361059,12.9475966067546,13.7140009914137,13.995065909279,12.3800062362436,11.3336049905915,10.8769704759603,8.20524614940178,7.56977010973072,7.57282434651481,12.0517138593943,13.8731689751078,14.8123752101912,16.8508380810184,14.4098858652734,13.6673153105369,14.4445319485737,14.0140350818071,13.5696963309368,12.0820049803189,11.8421669191518,11.5203958450199,12.895951670287,12.8481743546414,13.3062251256099,11.0722398062664,11.8739052316928,11.7874812397156,12.663585057153,12.5017226086906,12.7494691171745,13.2099307370339,12.5234443206979,13.4012023448916,14.6013665053627,13.7323687409092,13.3577145494253,13.8838790500261,13.4819291184683,13.2398809588097,13.860794461988,13.5638073883339,13.0612697638937,12.6664016241075,13.0059534228591,13.1206622974242,15.1161781725536,15.5369641914079,15.4851814221367,14.3673867537865,12.7758343542444,13.623188110198,14.8892304277117,14.153490592809,14.0542156629038,13.9290821312643,13.1958553228765,15.2837935552418,14.3152301689604,13.2708553185125,10.0522748796558,12.7435659935077,17.1459188439499,19.6463817576089,20.8543467016982,23.6025530491928,20.8440291001491,17.7481341362512,17.23865930456,14.587494472758,14.0585775897354,15.0765336282796,13.5348772054597,10.9707509919984,11.0827889745104,9.04440696514894,9.30742843652786,9.07750265676857,9.32293881361508,10.1701395655793,9.60191151849213,9.97120873420003,10.7680785363682,10.8480794805572,11.6092162974226,9.09035266519801,8.46194939725077,7.25606156931295,7.32656467614544,7.87742093629318,7.82358772303882,8.6708466213762,9.40813508538712,9.23491109637625,10.2450697054442,9.50457741721246,9.68378536328586,9.59438022913656,9.15772673560882,9.79722508321965,10.7414939612565,10.3792019089153,9.71927708405767,9.46753566790539,10.0907398463984,11.6614803348301,11.4167275192449,11.5179001188857,12.5985075762934],"EPOL^FMA_PE(NTMA,-10AY,0,AM,\"PORTAGG\",\"MEANR\")":[13.8972055428703,13.9583126307643,13.6523740074966,13.3246738323359,13.227905661201,13.2589050603625,13.4960320980591,13.6194625198293,13.5881027405856,13.374061618964,13.368088154684,13.6216022886754,13.6654429005025,15.0159777017077,14.0887204864661,13.36898912798,12.6348121612742,12.3927628957962,11.7727317576048,12.2602489690382,11.67476339319,12.1989770233518,12.0567527867797,13.063578502597,13.4057731096663,12.7024829714112,12.0701347295986,11.4755851330497,11.7756138474342,12.0166861239764,11.5641764060372,12.0086180783071,11.4740056213744,11.7760054468139,12.4490192945783,12.5326677394816,12.2705944893148,12.8529225328744,12.3659463442345,12.476676326749,12.576586979706,13.1532578889845,12.1048512713289,12.1190971192455,11.9149586288668,11.9512413204351,12.8081710547429,11.3874756615333,10.7598722747679,11.314298565353,10.9315177582442,10.2010936630402,11.025282518623,11.4732497580624,10.8751905325099,9.89268409047269,10.6551539284825,10.5622888641434,10.7952756831213,10.6545506219008,11.0578521392695,11.3282799592031,10.2873839815474,10.8813382439014,10.6230530919439,9.46610160108746,9.94001329282693,10.0824637771037,10.1636334151112,10.2838450823151,10.1608299769121,9.09396143309197,8.39875182470234,11.063736027266,12.8000808461396,12.4518479013949,12.0434184719692,12.4862846083039,11.6365886366417,11.5614913995525,13.6353615095299,13.3035664228762,11.3777028099261,11.3446832860972,11.7709880202197,12.0320490623935,13.0736073990039,12.7676897088095,11.939100570373,11.8750414795578,11.282286391261,12.1226719654626,10.4626386434238,10.3434402494595,10.16039922939,9.32568151075965,9.51576958645554,7.76382359644656,6.8072476076309,6.78233265696919,6.01539810700295,6.15329332282842,5.62146911724371,6.4000950421096,7.29469249140031,7.54974008593299,8.05799146408071,7.99972048263043,6.45019357898309,7.16956184250541,7.35670716192052,8.11362211869134,8.31357149821307,8.25114371246283,7.66335066865864,8.31878469031542,8.31574501535448,8.54524998827144,8.18058379424957,9.27175743368732,8.49526419404333],"EPHE^FMA_PE(NTMA,-10AY,0,AM,\"PORTAGG\",\"MEANR\")":[17.0801202446286,17.1880986143767,17.6675869127342,17.4636295298019,17.2802977680853,17.5482587134232,17.7509545649722,17.0672483031641,17.5940966995845,17.1307705778571,18.0855760768576,18.2195601209288,18.3741010147076,18.0634312091025,17.4300191168771,17.5202193364469,17.454084641249,16.5934705523602,16.0318953321259,17.1247916153114,15.9347438802756,16.1131389797972,15.0796259194254,15.0828749548037,16.9874738915831,16.162204543051,16.3744639167261,17.2408028892433,17.9026560734165,18.3528798425695,16.9132286571538,16.433106136553,15.2527922806512,15.5250020050601,16.8274441991922,16.2276073957647,16.8049505944571,17.5158929112367,17.4668091989021,17.1559062396008,16.790817655181,16.8374027954292,17.0593646589181,17.5709712634276,17.10449463076,17.5903972189778,18.1057071186108,17.206898209246,16.1181017083957,15.6082742431975,15.944061832367,14.7141111571996,15.6392427515245,15.4363202483437,13.9957971125565,13.6554590330412,14.2376552651352,15.0195266042585,15.755311714338,14.9419224828602,15.2227110735472,15.3332016279943,15.1409749893206,15.4401296062998,15.6072852397869,14.6493037151519,13.8151013490447,13.9408474382989,13.6714830752365,14.1278671230663,13.3691337971083,12.1103309916123,9.66317082351314,11.4339494446644,13.5103269184772,15.4718490297704,14.9035536570706,15.8072726113735,15.5924532575344,16.6849800174648,17.4267363300247,16.4172320848767,15.9402331166735,15.5053820152764,15.0313660997463,14.7820394116571,16.1160822841808,16.4349603749713,14.9582299568448,15.7931603562359,15.5489874578986,16.2959854894351,15.9852985742768,15.4450720424284,15.0722602460396,14.8711469270812,14.3050052384227,13.9756722336458,13.2046207779856,12.8137266516676,12.8196403117319,13.2535715275664,11.2747365916715,11.8458847315573,12.6432324125216,12.4559304009183,13.3033712409786,12.0836601524136,11.9853714095399,11.6777164423312,10.8081391945027,10.1773321995244,10.3074281473899,9.42875853489549,10.0028227653887,9.32092583676182,9.63734063801949,9.45042740921945,9.63904084295537,10.0011618786388,9.49998859194511],"EIDO^FMA_PE(NTMA,-10AY,0,AM,\"PORTAGG\",\"MEANR\")":[14.0614653978518,14.2642322042975,14.6611778663128,13.7166918118778,14.5646697430166,14.9196408964606,14.4814830826088,14.1999322577659,14.9442153771435,14.8838181868616,15.151052927767,16.0589060250585,15.8641719587454,15.1692703186155,15.3446409012953,14.5018901740464,13.7057612483072,13.123722401702,12.3174332104446,14.5463399301345,14.4282552571101,14.3171541323369,14.4744194911488,14.8452879832438,14.9447860151469,14.8734596585395,14.6884019061595,15.1264467927811,16.564523489995,16.7755549980973,16.7080479396371,16.4577926763578,14.6804073690743,14.7494822494916,15.1816604320246,15.2271914541782,15.3489266090534,15.6244039059283,15.6191639744788,15.7635738659197,15.6170884849999,15.7561491915295,15.2690191673121,15.3708778631206,15.4359351906114,15.8101081807983,16.3079613389896,15.3823639826787,14.2552804496602,13.7280273485994,13.7258170140981,12.2302887315397,13.2112705719542,13.8693514607082,13.474194926487,12.9064667985999,13.6659233991469,14.0520613367201,14.7203383159023,14.3483990107587,14.5888270780733,14.1439960979097,13.0435569339728,14.174236283851,14.7481110356752,14.6273629244781,14.3960640652657,14.8732174705338,14.6293717390716,15.1583289405868,15.2729207611938,13.4028248901319,10.8687791850658,10.9584389873923,14.1090288046314,15.913942797255,16.4481921509503,17.3085162468602,15.0208839103798,15.7884415293221,17.9482801974494,17.8063190077241,16.9264773771058,17.1935506099693,16.3010094754292,15.9648429631454,15.4874704581219,14.6731859406532,14.4887414064102,14.7576096943754,14.645991583533,15.1552145670547,14.9070477786502,14.5596826255367,14.902683144958,15.547153783399,15.0231274549516,14.7266792664816,13.5802210252053,12.5737277599069,12.5855935648837,12.8359621145711,12.7901313169951,12.7699347467259,12.5791728411047,12.1832958308012,12.289633708446,12.1595586334568,11.800742250929,12.2369006836655,12.0285158475269,13.3283361180562,13.5720366174939,13.6482595751957,13.1644567333958,12.2862321780016,12.4824234791603,12.8813217084068,12.5387995836068,13.0976812445879,13.0230244215769],"ECH^FMA_PE(NTMA,-10AY,0,AM,\"PORTAGG\",\"MEANR\")":[13.5108951853142,13.6715925955806,13.9486794394697,14.1294269646928,14.581589134908,14.4924869318374,14.441093785999,13.5920665235375,14.3702441061022,13.3895024899655,13.2261046848634,13.4651283207719,13.3021299926856,14.2821501354543,13.9051038887144,13.3253716906624,12.3681170286148,12.6503631070916,12.0073057101843,13.3687914167756,13.3010713301728,12.2858244853398,12.130861221166,12.2797681534162,13.3274847247596,14.0520750910171,13.7481096402596,14.4788320287489,15.3327918464274,15.8370970467779,15.5419112355547,16.9097676901026,16.0047386528881,15.3785950660118,15.7497077072457,16.0291420071865,17.3883351555516,17.0164153945466,17.4347207376342,16.755137083689,17.9227537126995,18.6361520997955,19.1581489186758,15.4179399266373,12.8905438562643,14.1027725103141,14.8613165493865,14.0561652269148,13.6175255808537,13.9621156489723,12.9624976381516,11.566205299815,12.0421129293643,12.1916033692788,11.9650175331024,14.9781483350395,14.9410180981277,14.4496388796715,15.7887644113619,15.3499518719848,14.659987191157,14.7603987160561,13.6062690516601,15.0823565896546,14.7745730828855,13.5141175893008,15.3876688080641,14.7938248583783,13.1314475935427,13.2893423083206,13.1036240034362,11.4974137642808,9.25256340971135,11.5246044120622,12.2810798245388,14.6419360798472,16.2383858884555,15.3420404426239,13.8584378954715,13.5569153089931,14.8090869859327,13.8213618318127,14.136224332694,14.4469431281138,14.4971912797327,13.0381182071861,11.3743079827579,11.2843574511585,10.2640361056425,10.2081090028889,9.81984679577883,9.14204268554655,9.74124592434812,9.27232015628327,9.88019135210445,9.97383592280638,9.85700187238163,8.78403871836466,8.95361501852144,6.5127458814123,6.59401210528504,6.78674370318499,7.16101909418607,7.42111855248008,6.90740838945425,7.28726989008873,7.8269725751766,8.00780178950409,7.32563824647877,7.87784477609226,8.2841168384208,8.32935059164033,9.382259087987,9.02942046363706,8.3859761602883,8.40264936796178,8.88138868643878,7.68689562385121,8.0900201337451,6.87162087751503,7.7791532169601],"CNYA^FMA_PE(NTMA,-10AY,0,AM,\"PORTAGG\",\"MEANR\")":[null,null,null,null,null,null,null,null,null,null,null,null,null,null,null,null,null,null,null,null,null,null,null,null,null,null,null,null,13.6867197019445,13.7978494815428,13.493215435382,13.7976729559029,14.3515161765457,13.1189867030845,13.240012857235,13.2309850491724,13.2572567469955,13.421439210764,13.4590708183203,14.2028284577929,14.1627664982509,14.3475846928981,14.2032095686074,14.6061532923588,14.3330719831144,13.7601587311935,14.623347261544,13.2360307509419,12.5047405006738,11.6287990280693,11.6956450690484,10.6260590299669,10.6879368237526,10.2046058165222,10.6089534689028,9.71960458046026,9.77625506806351,9.43655116548272,10.0213736613382,11.3325555224873,11.3093106684542,11.7832170056761,11.0422013985991,11.8150884805463,11.6796230380548,11.6470146989383,11.6819152200616,11.7168572224441,12.1155083894159,12.5021763354801,12.4452252760745,12.3559832700632,11.8449823880507,12.7770812165535,12.9053281265962,14.2050242667963,15.6051256347278,16.5848712917024,15.6255050293511,15.8596434880298,16.2568036454393,16.7614959491711,17.6585843612633,17.1570342881721,16.0657973502497,16.2163444941638,16.8678875459456,16.828730018412,14.9032795201249,15.1938455866683,15.3077844149687,15.1485700271842,15.1750018773979,15.3389167755746,13.730590114391,13.8426804823908,12.546862034467,11.9802204348633,12.5195122065983,13.8008237117028,12.9744152324772,12.6196840714785,11.7099473316233,10.946293122516,11.5377378469426,11.7603842967284,12.6514704194658,12.2609859918312,11.9672200080037,12.2212890854392,11.6944657223389,11.7760815503638,12.1897219884411,11.6008160625221,11.6797745627539,11.2602081539655,11.4465686400004,11.2905746510827,10.8753015123528,11.3315207707329,11.6121636613703],"KSA^FMA_PE(LTMA,-10AY,0,AM,\"PORTAGG\",\"MEANR\")":[null,null,null,null,null,null,null,null,null,null,null,null,null,null,null,null,null,null,null,null,null,null,10.9433186232037,11.3559043863377,11.7849360411247,12.2761308480169,12.3178960221993,12.645859755169,12.7588461474989,12.4980998208415,12.1111278097296,12.9204957933116,14.6978802503033,15.4108584130648,15.3204957758141,15.4240544855496,15.1940529437332,15.0869857290888,15.0199259725557,15.5790701020158,15.3154527771025,15.127750544574,14.9119488537997,14.3053914238132,14.2544233854167,14.3700836309531,15.1474766460146,15.0278506946004,15.2703840722411,15.3943163320115,15.3298005786191,15.5299966128571,15.4644931290469,15.0664762709675,14.889714578674,15.0179298144612,14.6418694292987,15.2590943547561,17.3243132316515,17.2155499976917,17.2816933159613,17.5440933795795,17.1601798712378,17.3322711354025,17.4902660714762,17.7299145144194,18.3105348829279,18.1485822071082,18.2583392680357,19.9602078208699,19.1544224912508,17.583368602696,17.0601039231845,17.9797563128756,18.735549874723,19.1990093487368,19.8000048951803,21.5239894005021,24.3421751018425,25.364099240645,27.317168629098,28.8318601582586,26.9014513957924,26.6406302836988,25.8822206897613,25.7565202179584,24.7535465070544,24.3276670391023,23.4373253641133,22.9933688125923,22.1354894266387,21.7287048740631,20.2707046719266,19.6835884008052,21.0177540525611,21.4937296660765,21.3324998430039,21.2303560908564,20.0474306143483,19.1014744757542,19.0594448147916,18.993360712855,17.2813512347743,17.335574278104,16.2420500636092,15.5540345987975,16.0649810764412,15.2076881776476,15.3906380792398,15.9288571794651,16.1701605140956,16.8135790455638,17.6381860975211,17.8326893621894,17.5731152436205,17.0968316239484,18.6912114752377,20.9721897953373,21.3256404344903,21.8756333621935,21.5532790903149],"VNM^FMA_PE(LTMA,-10AY,0,AM,\"PORTAGG\",\"MEANR\")":[11.6833326494891,11.8399381464458,11.969534868761,12.3737710214717,12.6796081958085,13.5025198098934,12.9636366426191,13.0271669831679,12.9623684971283,12.5271412681812,12.3222060845816,17.2464644755943,16.5294362940733,16.9072881398096,16.7986774137475,16.7019971162573,17.0990840624837,17.4472389802922,17.9222019512574,23.247554995469,23.2637166200739,23.5893895940863,18.0382894226978,-7.55414771184933,-4.57996082967966,-2.67308216061764,-0.806908088468499,0.885892855866205,3.10532699425237,4.8315831844305,8.48610004120294,11.07198819713,12.2174160567377,14.4820040086391,14.3725225751387,15.6290014419234,15.7045054234936,15.8048386016897,15.735853188947,16.385027572154,16.0375098546398,17.0944018431552,17.7488287930187,18.3161237234966,20.3378930878401,22.8050059295243,26.1379560179535,24.6349840744869,24.6001180925853,24.0498076819721,23.5460213678058,22.0276738558175,21.8376601528636,22.0368664550777,21.3167639871284,19.3542535575739,19.6246250369984,17.5510143561346,18.4573780061449,19.6958375052901,19.5599228525468,19.7423267437136,19.477444126255,19.1728599166598,18.7917221264608,17.2918201176634,17.2074416333736,17.3296361216278,17.6339620301917,17.138679336719,16.341829945162,15.0160144826031,14.4897037199034,15.3271272054698,16.1032447083105,16.0273521022262,16.1542784369665,17.3548838084307,18.238468096548,18.2384508055943,20.0477516954612,22.9146037266186,22.7694193714065,24.4882125928502,23.8440626701303,23.1712157705136,22.7740025111677,22.6909367058728,21.3629272982634,20.6707248571826,20.1366884997806,20.2480196966318,18.8866509433769,18.752904167986,16.9793818544627,16.4323116792967,16.3097850723085,15.7706086169443,15.2869364109704,14.3766881316445,13.857494784146,14.0003901484607,13.0142613035365,12.0886250877881,12.1536713032624,11.5590770383551,12.674297347263,12.2804406930642,12.6911558321767,12.944158156864,13.5170766198157,14.3388793590116,14.0347880023038,14.7852889145144,14.5180606568313,14.4030504506612,15.8265176484198,17.0582277793604,16.8040655229211,18.7434474466226,18.7797667749663],"UAE^FMA_PE(LTMA,-10AY,0,AM,\"PORTAGG\",\"MEANR\")":[null,null,null,null,null,null,null,null,null,null,11.8836268368705,13.1336316112065,12.8587863794989,13.7386606388237,13.6078931400908,13.552904049648,13.4328867700846,12.8982077826179,13.2640136786064,13.0931045391168,12.087435200795,12.3211541340124,11.9355996834542,12.4533550105119,12.9239138911058,13.320720105263,13.2464952838965,13.2279976663929,13.5023382386493,13.3585067178666,13.8421842223581,13.3362971402701,12.5766506122137,12.7303582442786,13.65017976858,13.4319955355359,13.2874343403593,13.2291197215184,13.075858491855,12.7664549300696,13.0831216041984,12.615001607201,12.0670944195611,12.4077335176715,11.3402695554881,11.7482203562533,12.3686617842054,12.392970597408,12.2338918979435,12.392468202874,11.8689596307753,11.9606659281086,12.2811455725914,12.3970533960689,12.8210026002618,12.4700105818805,12.6724123958149,11.887801097498,12.2267291994917,12.7112629823351,12.7097825635585,12.9047207251744,12.4788223191839,13.1159233374885,13.3747665321392,13.9570409837523,14.2755631336763,14.3819079240046,14.1018057538667,15.8997514932298,16.0290643155271,14.7578317071443,14.0939761172074,15.8329295265985,16.6782865454229,17.8135491621884,17.8490096632245,16.6001292363202,18.4845861739835,22.0095986843583,26.8790670399997,24.290510044826,24.2590409255339,27.5987027982311,26.5840699763703,25.0195997708028,24.2664894571365,23.1172986625586,21.7612238189769,21.2583663049573,19.8277206248311,18.5376859685509,17.7088008632467,16.6427951245184,17.1756797239935,17.3035021700578,17.3399849491095,17.3875654160829,16.4947825596622,15.7681809727268,15.5976316299161,15.5642806337468,14.6794614257769,14.2364217545951,13.3895045099063,12.6734080143568,12.0214118291078,12.3373965360137,12.0511967643759,12.1507936817082,11.745426559836,11.7774022580642,11.772766885252,11.3421986301484,11.2648353070473,9.94691123885859,10.1436983199399,10.1385601219654,10.1230926519568,9.49353320338751,9.40892461775666],"TUR^FMA_PE(LTMA,-10AY,0,AM,\"PORTAGG\",\"MEANR\")":[9.42806131174086,9.79585999495625,10.1772927608832,10.3116078639606,10.9198784432807,10.7819052048324,10.2699438183431,10.8646518801469,11.8485377949138,11.8023412211531,12.8101899653272,11.9291448057089,11.7309252773342,11.8105873336872,11.6665471101446,11.644598668156,11.090620613077,10.6596558960887,10.4646117268065,10.9762376706405,10.6193470626993,10.0263112311953,9.78610796751246,9.75253748760704,9.81285367090586,9.9104554254563,9.57539948311873,9.45027517587276,9.2196475401616,9.51914938692712,9.46936748320486,9.31820493054852,8.89236884960938,8.97106623270117,9.56898219923211,9.87984238002814,9.77904468186992,9.78638525611803,9.73817885392023,9.7284475373236,9.78736590568026,9.63329924388277,9.0375254000144,9.11674337177259,8.40908178787582,9.00746086273183,9.36471102211374,9.23871809638318,9.03702832953426,8.77936192056747,8.50136459998205,8.09236009643928,7.82650656715479,7.52819531472241,7.72745425695315,7.0286917242774,6.78846587644119,6.58895024306127,7.32845522710273,7.41117802475559,7.26692656127382,7.26341165628379,7.06337606757195,7.46242457720563,7.75937361008855,7.64113513466591,8.13572387553634,7.91615365295048,8.51564279957108,9.40428824735404,9.62961450200601,8.42643401595475,8.0345099034286,8.24199883347843,9.14223466155587,9.87388375201707,10.1904144252694,10.2447925655071,10.6989598483537,11.6955927064794,12.966624585057,13.8053941221994,13.4614043752255,12.1356741922579,11.6014224434328,11.0227983793914,10.46221627618,9.80904644053607,9.16625948163403,8.57202210746893,7.7278860831321,7.37747047077594,7.20509446902294,6.77964622289361,6.64684365100712,6.02248013002417,5.96206145274769,5.86043770775436,5.65603229971412,5.59397594810243,5.18405915752506,5.30288245791506,4.81505308977121,5.0283538128912,5.64211786781034,5.49006136221039,5.22860530075047,5.00888093594676,4.9701914219666,4.82957320161221,4.73392580653825,5.28825488460346,6.06981974120705,6.53098177332889,6.76420499778184,5.83829471253525,5.85131093154724,5.40228838935438,6.03060306441061,6.52842571492877,6.45377857055134],"SET-BKK^FMA_PE(LTMA,-10AY,0,AM,\"PORTAGG\",\"MEANR\")":[18.4919858290272,18.1945969700698,17.936203040555,17.7975671569654,17.6950927160903,18.9724662564097,19.2053965010331,19.1769011761474,20.1840910610913,19.2635738478251,21.9123102514543,23.7280664525877,22.8469458068178,22.0979282696699,21.6468275255126,21.11224999975,20.089776068842,19.196548231642,18.4316921235163,18.3567260750148,16.0388822661439,14.2228510991307,15.7219627429672,16.5800966240845,16.5572247746982,16.4412593515073,16.339387351435,16.3969908354002,16.7915273853056,16.6687242626164,16.1481696019149,16.0381919550308,16.0082516091299,16.2584649900595,16.7526170537891,16.3499523555078,16.2889423898714,16.1721074788834,16.0692077034324,16.0291194565605,15.9958999931661,16.2098303576322,16.5129363186994,16.8618069831449,17.1087152676862,17.8482121183143,18.5474008767848,17.8491278288067,17.4898751969361,17.2823193329468,17.1146291232616,16.3066695082587,16.5958265151791,16.4697337307595,16.4648715454525,15.410633823622,15.1612569435507,14.2800531873881,15.2509040271284,16.2470650053239,16.1323299124519,16.1438184306817,15.9517693633763,16.4679147439247,16.4750880889192,16.3616980598986,16.4978778083111,16.5473771682817,17.1503710470993,17.0156816072371,16.4507497176757,14.8807190311338,14.5251167781702,15.5407224917896,17.2923322684473,18.2811051366844,19.3487579588032,20.5925188525562,21.1345756477226,21.1761356691474,24.6127365811373,27.3225581947019,26.906183634332,27.7478253298715,27.0773213725257,26.2038815693017,24.8905989265608,23.8786643265755,22.6118990462304,22.3829700998657,21.423722780761,20.4119548511176,19.2316804153061,18.937638901768,18.6199735801737,18.8905140777603,18.812802115148,18.4738609331459,18.1894780212497,17.6113593906871,17.2482445699771,17.0499298150351,16.4858109163064,16.3177214407753,16.6570521389254,16.8544940827632,17.3372115505677,17.4064074414446,17.3575441565909,17.0922216675292,17.1560979298947,16.9155008039529,17.421108389556,17.7432559052756,16.916643938435,16.4180794888251,16.1255801323354,16.38301158933,15.7790663445264,16.9088493017164,16.7102587646461],"QAT^FMA_PE(LTMA,-10AY,0,AM,\"PORTAGG\",\"MEANR\")":[null,null,null,null,null,null,null,null,null,null,14.7486831121182,15.0861002134848,14.7756015900302,14.8740663699078,14.546080974935,14.5485250139715,14.5672520206571,14.0283940656905,14.0162794429446,13.8732615237647,12.5404995852778,11.2987019039869,10.9679132080313,11.9753269012723,12.0789958066192,12.2955352439465,12.0954213244586,12.2512229273215,12.7757942761844,13.4221135675166,13.2111242023869,13.6190178282136,13.0897082609241,14.2602966914982,15.1580226398912,14.9118781388585,14.7109228280907,14.5756400939044,14.636455883733,13.9803848001669,14.2580045789056,13.7320479757881,12.7075738902599,12.757115158472,12.1400723153993,13.3602085500937,13.9195001457132,12.837489123309,12.6753322013892,12.7341978872691,12.6138067239756,12.4668969430278,12.7448717143013,13.216852001383,13.0867097731791,13.662043066346,13.8972350236044,14.0349055150163,14.6504421337632,13.6268375324807,13.5605652295885,13.7280494871224,13.3638823035733,13.7571151680127,13.9557287503065,13.5633312337744,13.9224753194194,14.0079722661917,13.9929981556993,14.6503946605104,14.9304708660172,13.873538383743,13.5608774062658,13.7846918126726,14.3232603562204,14.9262853200982,15.7307959332622,16.2175655771197,16.0603399895858,16.4642039760139,17.6707299278891,17.5117680257764,17.2045240789726,16.9432209996957,16.6624980252342,16.552039875571,16.2650090847968,15.9197261166465,15.3601811004158,15.5059735680588,15.3588651214733,15.6735745652142,15.3424195251341,14.79661282704,15.5613478259679,16.307035375659,16.1908285727084,15.8702725781951,15.2373869225783,14.7689175421199,15.1446363778006,15.1432227925541,14.2736295713902,13.709385626624,13.1872031288642,12.0788371384546,12.484623140819,11.8157537602789,11.7625024880128,11.6445013961154,11.7702448017749,11.6820309904527,12.2691414868889,11.8395922688771,11.6645200936704,10.8682377438258,11.4407248272314,11.9249220957605,11.5587878237794,11.5169839318491,11.3489020833581],"MCHI^FMA_PE(LTMA,-10AY,0,AM,\"PORTAGG\",\"MEANR\")":[9.26014915093684,9.18372908912442,9.29804036582105,9.32438068017972,9.70503941668866,9.66878701020614,9.40398021064681,9.35299125337429,9.77721380898662,9.88161268352179,10.6819807122342,10.8550849099166,10.8165725123335,11.5934548257766,11.4732017474473,11.2712203393413,10.4260460308219,9.87586320712594,9.69800331419534,10.2862808553866,9.92957177535209,9.88401810660387,9.38772660918111,9.35854714289755,9.49961989401878,9.72179842289526,9.74020499346772,10.2445690212663,11.0717736264049,11.7797486510716,12.6854227411062,12.8330223637688,13.3098488577944,12.948865843864,13.7960801244259,14.0635859284303,14.0012624098013,13.9440235075567,14.1322371378795,14.0996772239966,14.5158439621705,14.5976449862302,14.7017753556119,15.0051414203602,15.5927901443915,15.3404334423401,16.8688177200905,15.3586950861764,15.0277926838175,14.7963221647615,14.7555125996273,14.1644905383667,14.2124925849429,13.7272680190312,13.2902380442386,11.8884201766867,12.4068493418734,11.3829139275013,12.2262048063414,12.8264711882089,12.8021580413247,12.8972347743905,12.3088165523809,12.6577677498922,12.7083828806962,12.3067643133685,12.2395137702132,12.5294827652655,12.9776269396359,13.8043093539864,13.4895519669616,13.0314766440493,12.9154159019022,13.1921118003079,13.1872979938718,14.1676693593484,15.0158571007691,15.8959699230524,15.7258543281481,17.0302758687165,17.4561710437203,17.5769889303421,20.4628063981626,19.7812011490731,19.3992099993092,19.1907536053293,18.8864496164062,18.9378716347398,17.1545542036606,16.5543009420878,16.0588128962299,16.0072161501273,14.913188643785,13.9687823276139,13.4470504464953,13.0675168690598,12.7889707957368,12.4735435152979,12.5396017161071,13.2303068687688,12.6853011338054,12.5705690810133,11.6684046033184,10.0760123407406,11.2528258261168,12.36680222112,14.2072272198614,12.3717135795037,12.2896523456655,12.1257675117137,11.7713230642381,11.8444410278324,12.2210633143397,11.5965939801554,11.3407720435981,11.2502005598092,11.1192000414013,10.8263166758902,10.1889876112987,10.4770972509374,10.4088639152353],"INDA^FMA_PE(LTMA,-10AY,0,AM,\"PORTAGG\",\"MEANR\")":[16.3680340347201,16.3584613207365,16.7962473276022,17.050410121874,17.4610310194189,17.688754808211,17.9516866820999,18.0972352302227,19.6291568241158,18.9698837925017,20.7312202573539,21.0395593436174,20.6554818966318,20.3453801870299,20.362486123516,20.3319033671887,20.7014267914568,20.5867944867075,20.0982745110373,20.7743497713994,20.3239227030895,20.5329940002425,19.4080665612495,18.999220048377,18.9090686146788,18.9419669681441,19.1463399708058,19.0054843315012,19.7597563419651,19.6269572350209,19.8150012701975,19.8217647786198,18.9354550133435,18.6091243479738,19.910105551654,20.5681027739357,20.4188209244304,20.4021997969974,20.4943314170326,20.1637322591803,20.8599207729023,20.9165247077063,20.6584020169341,21.6122623504543,21.9831500028588,22.5184219645404,23.3440522994892,21.7554506665343,21.3751509123849,21.4975378262227,21.1724003300821,20.9768074860031,21.6025540235111,22.5297788090484,21.3349580775584,19.8895074840038,21.3894816653122,21.6209459027169,21.2846577650978,21.7123924713774,21.673311781335,21.65243409754,21.6691855508979,21.4025650111065,21.0547233794753,21.1505830011625,21.47454833673,22.0639034263961,23.1072249171909,23.5179131345116,23.1687232680866,21.2595563798889,20.1482187667813,20.7543241013376,21.4973850223162,23.4358402545676,25.2016654632866,25.9108899527602,25.7823667194403,26.2512957463257,27.496786000713,33.3995722813851,31.9311229734624,31.0976815937456,30.4254349572899,29.7228309554021,29.300226027612,29.0319127978787,28.6076341598541,28.9327155196725,29.4453819466088,28.9121488035752,27.6296971838601,28.4070391264051,27.2548397691535,26.4333191182651,26.166752520768,25.8813992487572,25.0319013157912,24.384959750093,25.0582703926265,25.7035217449395,24.804654020329,25.4962493241777,26.5321421483933,26.0853751887421,24.9108257121424,24.1622672203803,23.7294372079583,23.8372988457417,23.9241342061281,24.1054712291318,24.0697890975366,23.620025596462,23.4612538021492,22.9202420302309,23.6186292145688,25.831097397854,25.5903513217865,26.1102862790031,25.9129685050267],"GREK^FMA_PE(LTMA,-10AY,0,AM,\"PORTAGG\",\"MEANR\")":[32.3974384753711,30.6904329287578,31.969438864592,25.3683165159668,23.2812849056443,21.4480335466431,18.8218680748376,16.9893603599536,18.5590977432304,17.198812330589,13.1938104532188,18.2156736385307,17.0669203222175,15.9115383968722,14.8387689278577,14.0994711440093,12.5788157388438,11.2427748825044,11.0188896752621,11.229319628391,14.3162751259324,-4.38756191783216,-0.65297841891862,-0.118685354826473,0.80914927077213,2.41555833890997,3.86327734331287,4.11612175976614,5.80600210048709,6.71706620054622,9.14003113449052,11.1725669373707,13.7480940893263,14.3816052764052,14.1295414481491,14.3949757653756,14.063630478,14.3390265446845,15.2845984561794,15.1398212357877,15.2522592072383,15.4559356355681,14.4231842348464,16.4595666556644,16.9600005830391,20.3316441049064,22.846749129131,23.9417061514241,23.0353833456184,22.7652612580309,21.8233594980342,21.5930000934579,21.092395679309,21.3242364240435,21.0608868208273,19.0350552190037,17.5237646879756,14.3173511569643,17.4643564046542,18.7865892897296,18.6084228624979,18.4561126574131,17.8581388037435,17.672993964141,18.1944484773561,18.858157784666,19.6085189246345,15.7317946344354,15.7108850553119,17.9843822551848,18.7092051537961,12.5473731919121,11.7572277301548,12.3297234461309,12.75313970105,15.0652271349334,15.3894592592306,15.0199202852175,15.5056098474488,13.7057906212408,16.138725392174,18.4622240180709,17.3538547728072,17.8172669033894,17.504113962661,17.4616447768222,17.1447831763379,17.0019149859136,15.76521956284,15.7702312238099,13.6080191857576,14.1780929534159,13.4203283570577,12.6370151054919,-87.1559575840419,-96.6066931491824,-86.8136805029902,-75.7191308321987,-65.8390324551395,-55.3131448199012,-45.0454122090464,-35.0722000366378,-25.5032759827387,-14.7783416988715,-5.23460106182331,5.20091641422021,6.79959071025012,7.85309188716607,7.6066029946602,7.55512315460372,7.72149273557985,7.79564084346518,8.10110443366501,7.63335309060232,6.90039999700201,6.72507878676145,6.61064673405664,6.24999378196029,6.46398089298769,6.68174189158725,6.76260532456632],"EZA^FMA_PE(LTMA,-10AY,0,AM,\"PORTAGG\",\"MEANR\")":[15.7572800308631,15.6023239187152,15.6819631404423,15.7902046084777,16.2161672113314,16.4576482112032,16.057052584624,16.3665170001887,16.5277899315567,16.7673213981866,18.1553087059254,18.4741774052902,18.3601094711161,18.697322939235,18.159038379027,18.1464703170594,17.5416757532454,17.2784894992895,16.5397819382613,18.0167613954151,17.4211640634777,16.857166484073,15.7720291967255,15.8641375670296,15.9580893999625,16.0689980299166,15.7993339038035,15.5890260509684,16.395112058624,16.7814706826091,16.7408719955413,16.654343019674,16.2837163542792,16.9406468802393,17.4108567074331,18.426780145922,18.4064426802433,18.324711547982,18.3253608815739,17.6605455950515,18.0727088700077,18.3207965600744,17.2838193474032,18.0972771433846,19.1334280728087,18.6727226889347,19.3379460118874,18.1242426126385,17.892221352725,17.7419852737049,17.3741200297289,16.7370151327668,16.7213143479583,16.9622540819426,15.6054610821154,14.1678643326657,14.8880219496859,14.8520674819852,15.2436849332314,15.4447799108384,15.1969127472941,15.3412396660224,14.6736547449347,15.0105815885647,14.7012604519659,13.8518170675298,13.6206827143414,13.6237885791438,14.2391096017533,14.6767639793986,13.7765893391765,12.732928021352,11.9928743376874,12.4249079934959,12.6641766198751,12.9355804711336,13.7434649055241,13.6204667971295,13.1563770171237,12.9343918053192,13.7011046164785,13.8850647992265,13.9620315807005,13.6605834149784,13.3612665094677,12.8721276784306,12.7649687242712,12.0266202916684,11.6217066547992,10.9696919836985,10.8697461734773,10.676250430372,10.0520632240447,10.3819236100346,10.4762415078312,11.2051040073307,11.0706650606437,10.7761712172501,10.5606203785684,10.2840413741111,10.2504206569221,10.2334292749586,9.38277465653017,9.62216397455429,10.3843717442433,10.2268071860703,10.9098153220055,10.3030071437919,10.2248473976614,10.2061211379797,9.95283978914241,10.2419170071227,10.7799807251322,10.5411325976023,10.4007950505518,10.3242123522334,11.2887482379892,11.6065980523027,11.3136129383889,10.6071071258574,10.6325536833052],"EWZ^FMA_PE(LTMA,-10AY,0,AM,\"PORTAGG\",\"MEANR\")":[11.3921350635909,11.4816621597807,11.5449121567674,11.7625195912204,12.2690266402911,12.954464969248,12.5909525531896,12.0944610571016,12.8616577591316,12.3821295585864,12.0121615149793,12.9145545886341,12.9778854171086,13.6781381003763,13.7675041186545,13.9215447277983,13.2989872068143,12.8491830000871,12.0341822804006,12.5601255111488,12.5900244875268,12.2984278744935,11.2571432097712,12.3094059496304,13.222922362035,13.4044836738775,12.9141689535031,13.0515245592712,13.9706976672733,14.300370655147,14.6595911868228,15.6120918718406,15.313505440273,14.7055739473395,15.796727509657,16.8818277540957,16.4307089726797,16.0959203666902,15.6855970432541,15.0210589374538,14.9628296153831,15.4727001144233,15.3860176510732,15.2508681435205,14.7699278043175,14.9361223129035,16.5164342313116,16.6295583770173,16.1317652966336,15.9572622567192,15.1241945783815,14.2133579318071,14.3508043521157,13.6466492051222,13.3284936174753,13.8641912054275,13.9201753442916,13.696329573754,14.8402382246283,14.8241255113211,14.495279164059,14.1848267645637,14.0885470124447,14.0893532368325,14.4155283302049,13.913283810226,14.4935182542764,15.6613381019175,15.2368417841338,17.3311853746414,17.4362085195976,17.0883613838629,16.2104192638357,16.6903412875848,18.7805362350043,20.1683132704867,31.3960876427135,35.0632331024551,29.4665802856547,31.0680839482429,32.4428798932447,36.2531342278186,29.4398724737378,20.7446286520619,19.6337688167326,18.2708779579943,17.2223388681815,16.0693614464083,14.4845336183749,12.85843677666,10.9320611081242,9.42763226558002,7.91652062940035,6.60658221900055,7.01887221958223,7.04818760895613,7.06360409076948,6.73951655656242,6.69527775167937,6.25487114672959,6.20925714021281,6.25307301999681,5.97730544019411,6.18438097344094,5.75381543043095,5.71060313442456,5.93592671698687,5.54059653057728,5.57296717658046,5.78072702091348,6.06682358704156,6.65306212642916,7.08877129570577,7.15959410324752,7.23778693898471,7.17088452788341,8.08343590352453,8.76375550130604,8.22421038537409,8.60124355032556,8.3808847406746],"EWY^FMA_PE(LTMA,-10AY,0,AM,\"PORTAGG\",\"MEANR\")":[11.6349583109092,11.4376322601626,11.3969079630432,11.2747567509568,11.487215089856,11.6616204108626,11.633650448678,11.0776998870222,11.8073218008437,11.616839910336,11.8259382742889,12.2927883663826,12.1109129437289,11.9953554143368,11.6305069466037,11.4042333787914,11.0355383172134,10.7254602929411,10.6187597243586,11.4207092866131,11.2958003631596,10.4582714640621,10.2009806836281,10.5800120110534,10.6592698189732,10.5566959546852,10.4498692343151,10.3550411736963,10.4685303113698,10.5624010146297,10.7243436366831,10.7955835175653,10.7575154250684,11.0252616282754,11.4835655928093,11.6597179913024,11.4969311219758,11.14263288055,11.1713425525731,10.9844344910577,10.7428069272956,10.4212202869752,10.3425741199464,10.5833883951738,10.2772018905209,10.0996706350885,10.7813386762906,10.5686269854027,10.4165823859025,10.3260799415096,10.1608141808177,9.76258194430995,9.60736149078762,9.45409942095949,9.40886604825133,8.4236798411319,8.51036449584955,8.1495815760323,9.29820064956293,9.98663461328134,10.1228768600489,10.4684606161994,10.4678243422207,11.067768779489,11.350532428515,11.1836003276671,11.9551424743371,12.7903673110912,13.6357417324081,14.5847207383438,14.4576992372117,15.1738265716614,14.5314871432486,14.8801696611318,15.1397622144817,15.3558240756799,15.6371475269657,16.2473389183369,15.9359799641831,15.9499125197638,17.5996521339415,19.0637479139829,21.2766210193975,20.5028803564756,19.8537801837693,18.9822531514031,17.527373620494,16.731331443598,15.4945398553581,14.2150545443079,13.0782862047179,11.8061581827739,10.5381076228494,9.7970692709451,8.99379033388497,9.29845816105368,9.33449911517826,9.24029863040116,9.21220336008141,8.9755509164774,8.99253378355547,8.98551592373814,8.30992607888361,9.13468070301752,9.74628091665624,9.46833933427704,11.0989660621146,10.9740571123564,11.4389567031543,11.9925506901737,12.3429227861114,12.519178761873,13.1453717712004,13.0707524301413,13.4185999113165,13.0829698823461,14.4298283326316,15.6221827250438,15.019541036709,16.3100327734723,15.9474763268745],"EWW^FMA_PE(LTMA,-10AY,0,AM,\"PORTAGG\",\"MEANR\")":[null,null,null,null,null,null,null,null,null,null,null,null,null,null,null,null,null,null,null,null,null,null,22.8566875938703,24.8861741149146,24.5986680167376,24.4888521735212,24.0324782290389,22.9050861749308,22.9349838810319,22.6666016949522,22.2170259091977,22.4283419143024,20.88330766804,20.4246554600642,20.7118506133804,21.5198952245878,21.3584778888058,20.868495918125,20.4721140362862,19.9021524480247,20.1575162739778,19.5884203291145,19.0066513596948,18.2601461338607,16.839159918849,17.0119432864753,17.789156898089,17.9727025626927,17.6706066797939,17.6854085390363,17.1097423439392,17.2479051316157,17.5767181876512,17.4109824790685,17.1686873987436,16.1247505983259,14.5708577857332,14.5672235529669,15.3621784642126,15.5558127306881,15.3659318081246,15.4282521556137,14.8936297992428,14.8819357821755,14.5544984699431,14.4679000317152,15.0217016335833,15.4779062133649,15.2975636130903,15.7688434964512,15.9847192565676,15.1492676613424,14.3903815340676,14.8729257257779,16.4339957395459,17.8792617139183,19.3009912200766,20.2421206165111,20.2169154971371,20.6020494627862,23.4216010118991,32.0359479832909,29.8149847284248,27.5143667519754,26.5199375390223,25.3283302373984,24.1615114359771,22.9796274333706,21.5459552831957,20.4248791548408,18.5491617342945,17.2058553267834,15.3464774267821,15.5296360067844,14.4222660923942,15.0346405199802,15.0748078151258,14.7910765106579,14.6090030866633,13.9238290677416,13.6537247895678,13.2583695998522,12.7664073300907,13.3367164971871,13.5485874699859,12.9708167316483,14.2391084055242,14.6073554880224,14.4559407449811,14.3396473467745,13.9446237426056,13.5432955308518,13.5600299044096,13.1609585580755,12.6949005606391,12.180205979804,12.9447093707792,14.1081238147661,13.9042078373007,16.0203250405902,15.8460850356565],"EWT^FMA_PE(LTMA,-10AY,0,AM,\"PORTAGG\",\"MEANR\")":[15.7102187118047,15.582248504283,15.5488258179826,15.5358919087365,15.3018954130174,15.1280017970382,14.369046414091,14.0887279336637,14.1869948093887,13.8632305289704,14.3408135422119,14.3500265669233,14.1446675789668,14.2416668027307,14.0671169858319,13.9151481844963,13.2154458596895,12.6676484112083,12.4545847083929,12.8410431621071,12.6193494373801,12.3936276544382,11.4499843896374,12.3539791953495,12.5112664749748,12.5089590631922,12.6821869356118,12.8724060859811,13.5663378243779,13.8761195064614,14.1444851507411,14.2816125817094,14.237061442399,14.2665404436608,14.325157289817,14.5468041912956,14.4693096361076,14.3575389344517,14.3958895064964,14.6060887630947,14.7073710630067,14.7739289675836,14.2383660344235,14.7090643155908,14.7412518257661,14.5380355664286,15.068916773148,14.4670932570349,14.4123958900222,14.2299462024361,14.2984801230813,14.011380140488,14.2697681014383,14.1533005248713,13.8577852483696,12.3007730093421,12.6328356363712,12.5161595340857,13.2604286025088,14.0790637500466,14.2495637688173,14.535820895153,14.303693372023,14.8086231048369,15.1666035205935,14.9191840898267,15.5629450598179,16.2635031034699,16.6971462979069,17.6073495688692,17.6180829781761,16.3576136671733,15.9775400379261,16.2916285905565,16.5721421215493,17.2140251103678,18.0628776404489,17.4065064986477,16.9380955122549,17.0752149371182,17.3024183681157,18.112923904736,18.6569125082725,18.6682635635784,18.3665469450264,17.9462402886551,17.0374439256744,16.5347052020661,15.729684824656,14.8630227653408,14.3761021184974,13.6108212211602,13.1151849477663,13.1014621786485,12.4897668222809,12.3496928576953,12.3178860563904,12.0334595800725,11.9226445546268,11.5641550084558,11.1495727580333,11.2996240967359,10.2831595460662,9.90313423805356,10.966222511376,10.7258138298764,11.6513157142118,12.4381012024331,12.8450659209439,13.2864892201194,14.2031083754352,14.9553815691023,16.0563517865744,15.9964965169304,16.261011406693,16.2530111443708,17.5510277251503,18.9825639320412,19.0995609651698,19.6685462838826,19.8129404749992],"EWM^FMA_PE(LTMA,-10AY,0,AM,\"PORTAGG\",\"MEANR\")":[16.7689526075054,16.6880302995755,16.6877480723029,16.7462171107049,16.7210023443785,16.8863956600043,16.7128365155652,16.5952118579069,16.7914038506548,16.3627591007963,16.5318848836349,17.1155525774717,17.0263025451227,17.035153863329,16.7727122065997,16.5469716047404,16.5009166622629,16.0524762568757,16.0333137422066,16.6954371322057,16.8243755505162,16.6594501489134,16.2517592294234,16.6897710781829,16.6536204646549,16.5551238138461,16.4945838537964,16.6692476523502,16.7840762811344,17.1479609299433,17.2010003914185,17.3339276600944,16.9533441553521,16.873611617405,17.3504256309086,17.0498574794052,17.155720035017,17.2417719603947,17.280176071097,17.2072628755908,17.2557693757139,17.3977898379374,17.3839448078672,17.4358467201553,17.2631642703209,18.2203801605747,18.854366810601,18.6001895224991,18.4014160226562,18.2570138601168,17.9832620419148,17.4140162500433,17.795742240542,18.0167021076858,17.6578896275899,16.5393516421241,16.6525493602539,16.9132624837313,16.9928627157512,17.107100488857,16.9562671153121,16.9185844734319,16.8309385638203,17.2259362390877,17.1171827656336,16.7653324119164,16.7652890548458,16.5879376467585,16.8769558871561,17.2298506056306,16.5322861137708,16.4069855128721,16.1570594419319,16.5310325776621,17.8990652235569,18.5790541034331,19.8333629441542,20.0527249850921,20.1876275612732,20.034909664099,21.2110566965256,21.3680397506381,19.9636703907042,19.8239129115926,19.3386571770402,18.7079072962056,18.0224945241494,17.2956776923202,16.6144371704354,16.4088140441432,15.6862138165816,15.3237276754292,14.2222859303666,15.2829154460033,15.0598416030585,15.9397390703022,15.9229535831217,15.8368409530008,15.6104521199642,15.1380521246419,15.285866124308,15.3544978377659,14.5044107260613,14.7012753496008,15.0454908695114,14.8632675939594,14.9706430102736,14.8842853337362,14.6783377222775,14.553843923232,14.5055170909537,14.5058378142426,14.7983908613913,14.9795311163581,14.8366695166633,14.8526236603622,14.9390748646321,15.1508338200776,15.3381556375163,15.7661662209376,15.6764354465977],"EPU^FMA_PE(LTMA,-10AY,0,AM,\"PORTAGG\",\"MEANR\")":[14.8808386751545,14.7687856052063,15.2524004811148,15.3567467424877,16.2574991395042,15.8076995404064,15.2619784865477,14.1983292311713,14.1030424244343,14.2208160585694,14.8937252764599,16.3564209364825,16.0046260493945,15.6731790941547,15.8788955720887,16.328876497754,15.4636266513483,14.938146044194,14.0446010393826,12.232419427226,11.1153249793615,10.5608949938175,15.1494027793434,19.1745319222276,22.1136535197959,22.1732635350376,20.7195665749074,19.7665672497418,19.4842620662106,18.5138679477206,17.5182066713144,16.0739980971757,15.5563194936678,15.2196673438509,15.5858754028594,16.22924570634,16.1278707887539,15.0824909195829,15.1046334342046,14.7487418461273,15.1029122269106,15.0012065511858,16.5319987508333,16.4147797469859,16.8775760039784,17.0543434668377,18.2495967498427,19.8720432327877,19.2874929932386,18.8975833862917,18.2948962514195,17.6816393978118,17.6848894020241,17.2156993235714,16.5064517954221,15.9462921720089,16.5182218857947,17.0718471190821,18.4020627335369,20.2207843788288,19.8525698073076,19.1300990889412,17.9705846439939,17.7989961094551,18.1829239512936,17.6272875960878,17.3053811661662,17.0679145445544,16.38559043807,17.8198771592657,16.3877858170712,16.6371958205185,15.6119247836356,16.1669689595967,18.531415363312,21.4905901047873,24.2820927080283,32.4233689275237,36.3831573062596,38.3569028080571,44.8423408872227,50.2252575295288,45.9199816533216,68.1834874729282,63.0825342331684,56.4451983061346,51.1167239936111,44.4197154590723,38.5452427280019,33.4307561164649,27.6538264247991,22.6007003306444,16.9909982395803,11.9942255300049,11.89500824768,13.5110824105077,13.4580241780472,12.4585827476506,11.8639580819556,10.7883781180216,10.1409239902831,9.95767542821623,9.13683904410689,9.41723717889892,9.64607668745861,9.27027546260005,10.3844642175137,9.39351630339861,9.47387158954767,9.54296924542208,9.48016479236044,9.9832515564194,10.8051236146438,11.0105947756494,10.8600544828007,10.6416088955008,12.0047758668564,14.7199243227558,14.9426931327656,15.0043884321815,15.1436093992861],"EPOL^FMA_PE(LTMA,-10AY,0,AM,\"PORTAGG\",\"MEANR\")":[15.3689356661009,15.336949253863,15.1500588501538,14.9316780089188,14.800563496203,14.6736584559958,14.6312808781305,14.9091292175248,14.6165065836233,14.3562343776412,17.5996840411743,20.4343330270215,19.8483503876841,19.6150633998491,18.7292077540079,17.7409147923524,16.4897476794653,15.4310840573937,14.0905519554328,13.6108034541762,12.220049365095,11.2290608569445,11.4210574645976,12.2747112112604,12.4080605195172,12.3046929923202,12.1420123520395,11.8558808524077,11.9831141711955,12.187771276555,12.0757643805966,12.8287122339512,12.5537276211142,13.6930554956513,14.4861896260837,15.7847443903929,15.4562592939782,15.3445431579033,14.9255895856965,14.632309358342,14.3840509159785,14.6176290709085,13.5169707858098,13.2952296709855,12.7480205560248,12.4645830933529,13.3027544238699,11.7666170547398,11.6015616258992,11.7525792096933,11.613684332248,11.2089826030873,11.6556835888529,12.0364117359998,11.6361409885646,10.8786838216904,11.5723520141587,11.4579071258351,11.7402464270913,11.5051836429408,11.5712379659264,11.6983642408088,11.3370051930268,11.5965689358367,11.4983474410654,10.6990383308766,11.0270566275596,11.0274551951684,10.9195700429048,10.9537945451241,10.7320134335174,9.66367170537993,9.4966822502424,10.4645337337888,11.649826786573,11.8209684309989,11.7842027666837,12.7311279316427,13.3378756525797,15.5231344804305,20.5389281286555,22.77688530903,15.898105300114,17.1839565329869,16.7898211558583,16.3153913867773,16.3271033246732,15.67594186163,14.8057083162934,14.1781537173691,13.5960048904993,14.2229669300551,11.9003835977807,10.6063376789185,11.9042006523001,9.84394723240103,9.8189406668435,9.20161123945623,8.59276404737516,8.23654402442686,7.22485536285481,6.91103126604648,6.20293490575216,6.16430101515069,6.10443464741226,5.83587873001495,6.37820238762786,6.09575534280449,5.84710715622948,6.11219654896643,6.26199345856805,6.66647985653538,6.66044797800397,6.91015621704274,6.74959008498484,7.31134817178735,7.80316093472131,9.06124912582753,8.50087070492529,8.90618244576879,8.78411444566904],"EPHE^FMA_PE(LTMA,-10AY,0,AM,\"PORTAGG\",\"MEANR\")":[19.223316372923,19.1658800536606,19.333880914524,19.2585303828813,19.2320970215509,19.55780989992,19.9265404608442,19.3150694952393,20.267481865932,19.8633786143475,20.9063142135443,21.071678921874,20.9352191191315,20.669365377865,20.2460848431692,20.1633994083434,20.0190171958444,19.2191846677533,18.6240978431949,19.528194571065,18.2233701734521,18.2301923286342,16.9041779397818,16.9042406399915,16.9798695187051,16.8025986220972,16.9584025204307,17.5059540198337,18.0999534827495,18.5926844561132,17.751249524699,17.44686863452,16.7296598276755,17.0864530957789,18.3042781623944,17.7790095150858,17.8310424435745,18.0512856805214,18.0957291662638,18.0463212396294,17.9172132369504,18.2543021126243,18.6815657316425,19.2954333122912,19.0956787784886,19.8012750397531,20.5396055443953,19.4031086206902,19.0092561483452,18.6217908435349,18.5321471570254,17.6921062750808,17.9980983365215,17.7659042707703,16.4307121553125,15.9933430241142,16.2067664532289,16.8091433008359,17.6776083271292,16.8003710385874,16.7515486517969,16.7124404373387,16.570525721089,16.7035712970091,16.7803984344025,15.9908999093506,15.2491959196088,15.1978284252078,14.7489052122813,15.0812160252338,14.349827351906,12.9983819879661,12.3729119203429,12.7707551556401,13.869291026184,15.3502665078031,15.8205460558376,17.7628635987676,18.9080086194014,21.3648292588176,24.1229342267559,24.7927982635401,24.4056848408998,22.9898588594565,22.3010295721954,21.584069906031,21.6305978169033,21.4846865994897,20.2279636166505,20.4390397275038,20.1866861454676,20.7395826117148,20.2718007014615,19.8493242864806,19.4603090461295,19.3419612263403,18.8624374784693,18.3497180014638,17.6303122453501,16.9477590039537,16.4977580677559,16.4832767247837,14.3252246362228,14.1614585828276,14.3777338341153,13.7898323442268,14.4887472969666,13.2894099822133,13.1871174176815,13.0245109878714,12.5662017925393,12.0479753768295,11.928483823071,11.1450623975449,11.2868498724185,10.569611855551999,10.5276261532875,9.98353950545369,10.200225194072,10.6367323571376,10.5523182969952],"EIDO^FMA_PE(LTMA,-10AY,0,AM,\"PORTAGG\",\"MEANR\")":[15.6089291118939,15.6272703072943,15.7611137411912,15.3662074024144,15.6855909770945,16.0087101496087,15.7762421706522,15.9023611842979,16.3416185654522,16.8452929436608,16.9363501402392,18.0029901126329,17.8636205650239,17.5350656095298,17.4904481687621,16.9792760515449,16.3741719785233,15.7673859833234,14.9185789074915,16.6775710838072,16.5017919966184,16.0702386297105,16.1728614710921,16.6747980769145,16.6992154276975,16.5785348104578,16.4489344620102,16.6593415796657,17.5740228325222,18.0214579899188,18.2954555312842,18.2884356906099,16.8041853452234,17.2334732554685,17.6061386757767,17.5649029289795,17.447149776459,17.4126592456815,17.349585260501,17.3733007486322,17.309627160897,17.4077279072595,17.0797148462883,17.1148164428055,17.3683040216336,17.8359347269981,18.7019782788052,17.6832245494409,17.2533568610829,16.8410079214244,16.5930500805542,15.5588890709034,15.8350863552158,16.0250504681544,15.5584755216453,14.8757967604433,15.4106334100924,15.5818228439187,16.2970395533213,15.9030918533536,15.8662949730547,15.6667244479657,15.1371113147848,15.5980860176553,15.9282498643369,15.9050298014679,15.7823845767132,16.195069212796,16.1206761368207,16.8388151342206,17.4900047849232,15.0712971023306,14.3498444961695,14.1074868534724,15.3318967605961,16.6098900781029,17.4897381010959,19.0441041123595,18.0854673788846,19.8735817913755,23.9606623370402,25.3148855336499,24.1874775955168,24.1931191288691,23.4314996956048,22.6556584382757,21.8476748014657,20.7666513557515,20.0223655061418,19.5918474267355,18.9195208274601,18.5398196643845,17.7705251643496,16.8382689131118,17.1425323005946,17.5345603320164,17.260228018287,16.9607954287685,16.2471223996889,15.3898948926698,14.9710269797283,14.7440279984974,14.2385405075,13.7958883829105,13.1185393592824,12.375670041061,12.4494339581398,12.0870652347008,12.0342105072052,12.193513135081,12.1761453367174,12.9627891231945,13.3171537377336,13.5882306187225,13.4470418068767,12.8478284575593,13.3825162663141,13.9805653750507,13.7769662192037,14.2427910390724,14.0622037101818],"ECH^FMA_PE(LTMA,-10AY,0,AM,\"PORTAGG\",\"MEANR\")":[15.5725334273364,15.527989524795,15.6746176683242,15.840424504058,16.2741791523646,16.3738486782644,16.5339813900086,15.6642679791336,16.8905930196975,16.5530449661097,16.4269239648087,16.6968574794238,16.4115262839075,16.4824505949954,16.2307060970839,15.8404790211275,15.1054115216682,15.2474718611118,14.6619391149816,15.6937847199217,15.9343977907433,16.1863829336753,15.2248085266082,15.4713144737063,15.4984015190617,15.5300894852011,15.2155577204395,15.3716225554705,15.7588957356672,16.2033861125475,16.1684107044188,17.293916671672,16.5569342857537,15.3288173527919,16.2901385208145,16.8028019285827,17.1107004522487,17.113102043551,17.371699110612,17.2737274623043,18.2115760769522,19.4540022226223,20.3282375975702,18.2684557039332,16.4030962251522,18.005685861002,18.4814348093965,17.5551648134219,17.2038661095099,17.0403257791964,16.4128327091633,15.3972601155156,15.4964928862926,15.4196345363447,15.1373274331362,16.973903888888,17.2621545526213,16.2849483790048,17.7998256251681,15.8233364971898,15.653637151339,15.667544094286,15.2770169725534,16.0638412087148,15.9139088237586,15.1743620922045,16.9085276739855,16.414367338691,14.9365665518619,15.4705826904359,14.8396902634089,15.6532976185478,14.7815063966853,15.0644112448497,15.1892473032156,16.7340482436714,18.9438076679321,19.5269766927679,18.8225524215577,19.781412208057,23.4185007855385,24.6358558038853,26.3176231326627,32.6157538639068,31.0111984873296,28.6371518093419,26.0114064610594,23.8479364896115,21.2789145764963,19.2529127031564,16.7155751305233,14.0547624367431,12.4045269060221,9.861716131663,9.74124049401382,9.94060963533587,9.91287516008662,9.53574303826053,9.39102238139983,8.00738752038582,7.74170969303466,7.31870912521932,7.38094566020915,7.25985511490764,5.71468134841475,5.4097318096403,5.76413480480869,5.87093197751787,5.86935360876056,6.21140628240955,6.59537273875332,6.9063710266199,7.75078624139545,7.90247475977948,7.80088513450483,7.9440863165934,8.2840637195696,8.59153204305347,8.72092730835562,6.95424408222018,7.28710526442079],"CNYA^FMA_PE(LTMA,-10AY,0,AM,\"PORTAGG\",\"MEANR\")":[null,null,null,null,null,null,null,null,null,null,null,null,null,null,null,null,null,null,null,null,null,null,null,null,null,null,null,null,null,null,null,null,null,null,15.1387397212517,15.2339365237193,15.1104690544766,15.040557127858,14.9779547826853,15.3108839469497,15.3481773813389,15.5714590105099,15.6188708174064,16.1329540343588,16.1656387682353,15.8465572932965,16.925488826303,15.3223457028861,15.0119127851075,14.5315007731726,14.3281956098981,13.5286571923005,13.2777275020689,12.6344016594703,12.711953131908,11.6819918574816,11.3711635768673,10.6764803649423,11.2723816373456,12.6999924874264,12.6128393220451,12.6955074390909,12.3591804822043,12.7251889377143,12.6877577913332,12.6865407712272,12.7850726227521,12.9441611254382,13.6659109697274,14.3933037076524,14.3774526283594,14.2871152203225,14.0340859577272,14.1956093720309,14.2194061478235,14.9065072580248,15.9587450144616,17.0118757988017,16.8108753157812,17.4803736250041,18.4028595957028,19.5632424610473,20.7165020796115,20.1673688717025,19.7035790801796,19.4359316711335,19.4854041049796,19.3181945274997,17.9581193218368,17.9497883530623,17.9007366055186,17.734909958517,17.7863750958108,18.2508638116663,16.5332152910774,16.6590924500134,16.1432514721505,15.6634199760433,15.6088371800214,16.0324279403191,15.4647714552545,15.1127720103502,14.2772973771983,13.3612618397045,13.8493275461459,14.0329631881229,15.0511911923376,14.6256531233408,14.3935291474252,14.3117925985106,13.9809158142251,13.8818708518372,14.0371560730536,13.6085089523468,13.6900901571757,13.3082240864918,13.4709642502999,13.304115080996,12.7888300415374,13.3231413562907,13.4989701371588],"ECH^JULIAN(FMA_DIV_YLD(LTMA,-10AY,0,AM,\"PORTAGG\",\"MEANR\").DATES)":[41726,41757,41787,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8],"DDR3512M-FDS^MAX(FG_PRICE(0,-5AY))":3.3053632,"DDR3512M-FDS^FG_PRICE(0)/MAX(FG_PRICE(0,-1AY))":0.84008827324165,"DDR3512M-FDS^FG_PRICE_CHANGE(0,-1AY)":-15.991172675835,"DDR3512M-FDS^FG_PRICE_CHANGE(0,-6AM)":-3.96211269416613,"DDR3512M-FDS^FG_PRICE_CHANGE(0,-3AM)":-1.8451865865834,"DDR3512M-FDS^FG_PRICE_CHANGE(0,-1AM)":-1.24424260666205,"DDR3512M-FDS^FG_PRICE_MAVG(0,,,,30)":0.9660571,"DDR3512M-FDS^FG_PRICE(0)":0.9590378,"WL-FDS^MAX(FG_PRICE(0,-5AY))":763.4,"WL-FDS^FG_PRICE(0)/MAX(FG_PRICE(0,-1AY))":0.854728844642389,"WL-FDS^FG_PRICE_CHANGE(0,-1AY)":5.89094449853942,"WL-FDS^FG_PRICE_CHANGE(0,-6AM)":-8.94501814122244,"WL-FDS^FG_PRICE_CHANGE(0,-3AM)":4.83611825192802,"WL-FDS^FG_PRICE_CHANGE(0,-1AM)":2.75590551181102,"WL-FDS^FG_PRICE_MAVG(0,,,,30)":623.13336,"WL-FDS^FG_PRICE(0)":652.5,"PASP-FDS^MAX(FG_PRICE(0,-5AY))":3158.12,"PASP-FDS^FG_PRICE(0)/MAX(FG_PRICE(0,-1AY))":0.625,"PASP-FDS^FG_PRICE_CHANGE(0,-1AY)":-28.3216783216783,"PASP-FDS^FG_PRICE_CHANGE(0,-6AM)":-18.3266932270916,"PASP-FDS^FG_PRICE_CHANGE(0,-3AM)":-10.8695652173913,"PASP-FDS^FG_PRICE_CHANGE(0,-1AM)":10.4525862068966,"PASP-FDS^FG_PRICE_MAVG(0,,,,30)":1008.76666,"PASP-FDS^FG_PRICE(0)":1025.0,"NI-FDS^MAX(FG_PRICE(0,-5AY))":48241.0,"NI-FDS^FG_PRICE(0)/MAX(FG_PRICE(0,-1AY))":0.647220046985121,"NI-FDS^FG_PRICE_CHANGE(0,-1AY)":-29.9576271186441,"NI-FDS^FG_PRICE_CHANGE(0,-6AM)":-11.3672922252011,"NI-FDS^FG_PRICE_CHANGE(0,-3AM)":0.761962816214568,"NI-FDS^FG_PRICE_CHANGE(0,-1AM)":-3.55892648774796,"NI-FDS^FG_PRICE_MAVG(0,,,,30)":17214.166,"NI-FDS^FG_PRICE(0)":16530.0,"PLATI-FDS^MAX(FG_PRICE(0,-5AY))":1272.59,"PLATI-FDS^FG_PRICE(0)/MAX(FG_PRICE(0,-1AY))":0.81057268722467,"PLATI-FDS^FG_PRICE_CHANGE(0,-1AY)":-5.15463917525774,"PLATI-FDS^FG_PRICE_CHANGE(0,-6AM)":1.65745856353592,"PLATI-FDS^FG_PRICE_CHANGE(0,-3AM)":-8.45771144278606,"PLATI-FDS^FG_PRICE_CHANGE(0,-1AM)":3.60360360360361,"PLATI-FDS^FG_PRICE_MAVG(0,,,,30)":910.8,"PLATI-FDS^FG_PRICE(0)":920.0,"CPALM-FDS^MAX(FG_PRICE(0,-5AY))":8163.0,"CPALM-FDS^FG_PRICE(0)/MAX(FG_PRICE(0,-1AY))":0.975252062328139,"CPALM-FDS^FG_PRICE_CHANGE(0,-1AY)":6.10820244328099,"CPALM-FDS^FG_PRICE_CHANGE(0,-6AM)":15.7150625339859,"CPALM-FDS^FG_PRICE_CHANGE(0,-3AM)":16.3795460760186,"CPALM-FDS^FG_PRICE_CHANGE(0,-1AM)":6.85413005272408,"CPALM-FDS^FG_PRICE_MAVG(0,,,,30)":4150.1,"CPALM-FDS^FG_PRICE(0)":4256.0,"W-FDS^MAX(FG_PRICE(0,-5AY))":14.2525,"W-FDS^FG_PRICE(0)/MAX(FG_PRICE(0,-1AY))":0.736928641894114,"W-FDS^FG_PRICE_CHANGE(0,-1AY)":-19.935691318328,"W-FDS^FG_PRICE_CHANGE(0,-6AM)":-3.19654427645788,"W-FDS^FG_PRICE_CHANGE(0,-3AM)":-11.2826603325416,"W-FDS^FG_PRICE_CHANGE(0,-1AM)":-1.88266199649737,"W-FDS^FG_PRICE_MAVG(0,,,,30)":5.53375,"W-FDS^FG_PRICE(0)":5.6025,"BRENT-FDS^MAX(FG_PRICE(0,-5AY))":140.85,"BRENT-FDS^FG_PRICE(0)/MAX(FG_PRICE(0,-1AY))":0.870614479821537,"BRENT-FDS^FG_PRICE_CHANGE(0,-1AY)":10.0769230769231,"BRENT-FDS^FG_PRICE_CHANGE(0,-6AM)":-12.2534491568728,"BRENT-FDS^FG_PRICE_CHANGE(0,-3AM)":0.0,"BRENT-FDS^FG_PRICE_CHANGE(0,-1AM)":0.0,"BRENT-FDS^FG_PRICE_MAVG(0,,,,30)":85.86,"BRENT-FDS^FG_PRICE(0)":85.86,"COPP-FDS^MAX(FG_PRICE(0,-5AY))":4.929,"COPP-FDS^FG_PRICE(0)/MAX(FG_PRICE(0,-1AY))":0.970780795344326,"COPP-FDS^FG_PRICE_CHANGE(0,-1AY)":-2.6386186770428,"COPP-FDS^FG_PRICE_CHANGE(0,-6AM)":8.36378400324806,"COPP-FDS^FG_PRICE_CHANGE(0,-3AM)":2.31280347559417,"COPP-FDS^FG_PRICE_CHANGE(0,-1AM)":4.59830176355323,"COPP-FDS^FG_PRICE_MAVG(0,,,,30)":3.9320166,"COPP-FDS^FG_PRICE(0)":4.0035,"TIOS-FDS^MAX(FG_PRICE(0,-5AY))":219.77,"TIOS-FDS^FG_PRICE(0)/MAX(FG_PRICE(0,-1AY))":0.759780799112098,"TIOS-FDS^FG_PRICE_CHANGE(0,-1AY)":-13.0783271168955,"TIOS-FDS^FG_PRICE_CHANGE(0,-6AM)":-9.35948361469712,"TIOS-FDS^FG_PRICE_CHANGE(0,-3AM)":-19.5578730904818,"TIOS-FDS^FG_PRICE_CHANGE(0,-1AM)":-12.6276324186343,"TIOS-FDS^FG_PRICE_MAVG(0,,,,30)":117.379,"TIOS-FDS^FG_PRICE(0)":109.53,"FC0000SA^FG_PRICE(0)":52.247734,"FTSEWIVNXXXX^FG_PRICE(0)":401.86341525,"FC0000AE^FG_PRICE(0)":147.17874,"FC0000TR^FG_PRICE(0)":227.5458,"SET-BKK^FG_PRICE(0)":1377.94,"FC0000QA^FG_PRICE(0)":100.84177,"FC0000CN^FG_PRICE(0)":252.12172,"FC0000IN^FG_PRICE(0)":1263.9788,"FC0000GR^FG_PRICE(0)":9.583442,"FC0000ZA^FG_PRICE(0)":304.05396,"FC0000BR^FG_PRICE(0)":216.25897,"FC0000KR^FG_PRICE(0)":484.0461,"FC0000MX^FG_PRICE(0)":541.2401,"FC0000TW^FG_PRICE(0)":341.17633,"FC0000MY^FG_PRICE(0)":234.84851,"FC0000PE^FG_PRICE(0)":848.30194,"FC0000PL^FG_PRICE(0)":213.47049,"FC0000PH^FG_PRICE(0)":332.19888,"FC0000ID^FG_PRICE(0)":1080.1566,"FC0000CL^FG_PRICE(0)":202.09833,"KSA^FG_PRICE_MAVG(0,,,,200)":41.1964,"KSA^FG_PRICE_MAVG(0,,,,60)":43.6665,"KSA^FG_PRICE_MAVG(0,,,,30)":44.476,"KSA^FG_PRICE(0)":44.16,"VNM^FG_PRICE_MAVG(0,,,,200)":13.582725,"VNM^FG_PRICE_MAVG(0,,,,60)":13.20475,"VNM^FG_PRICE_MAVG(0,,,,30)":13.488833,"VNM^FG_PRICE(0)":13.9,"UAE^FG_PRICE_MAVG(0,,,,200)":14.813751,"UAE^FG_PRICE_MAVG(0,,,,60)":14.802506,"UAE^FG_PRICE_MAVG(0,,,,30)":14.702824,"UAE^FG_PRICE(0)":14.79,"TUR^FG_PRICE_MAVG(0,,,,200)":34.8722,"TUR^FG_PRICE_MAVG(0,,,,60)":35.740334,"TUR^FG_PRICE_MAVG(0,,,,30)":36.525333,"TUR^FG_PRICE(0)":35.94,"SET-BKK^FG_PRICE_MAVG(0,,,,200)":1447.0725,"SET-BKK^FG_PRICE_MAVG(0,,,,60)":1385.0624,"SET-BKK^FG_PRICE_MAVG(0,,,,30)":1380.9374,"QAT^FG_PRICE_MAVG(0,,,,200)":17.673674,"QAT^FG_PRICE_MAVG(0,,,,60)":17.744493,"QAT^FG_PRICE_MAVG(0,,,,30)":17.928967,"QAT^FG_PRICE(0)":17.64,"MCHI^FG_PRICE_MAVG(0,,,,200)":42.30825,"MCHI^FG_PRICE_MAVG(0,,,,60)":38.68833,"MCHI^FG_PRICE_MAVG(0,,,,30)":39.532665,"MCHI^FG_PRICE(0)":39.73,"INDA^FG_PRICE_MAVG(0,,,,200)":46.4396,"INDA^FG_PRICE_MAVG(0,,,,60)":50.45883,"INDA^FG_PRICE_MAVG(0,,,,30)":51.2565,"INDA^FG_PRICE(0)":51.59,"GREK^FG_PRICE_MAVG(0,,,,200)":37.24166,"GREK^FG_PRICE_MAVG(0,,,,60)":39.616665,"GREK^FG_PRICE_MAVG(0,,,,30)":40.351334,"GREK^FG_PRICE(0)":40.01,"EZA^FG_PRICE_MAVG(0,,,,200)":39.47235,"EZA^FG_PRICE_MAVG(0,,,,60)":38.605667,"EZA^FG_PRICE_MAVG(0,,,,30)":38.361668,"EZA^FG_PRICE(0)":39.17,"EWZ^FG_PRICE_MAVG(0,,,,200)":32.4122,"EWZ^FG_PRICE_MAVG(0,,,,60)":33.060333,"EWZ^FG_PRICE_MAVG(0,,,,30)":32.803333,"EWZ^FG_PRICE(0)":32.42,"EWY^FG_PRICE_MAVG(0,,,,200)":62.7233,"EWY^FG_PRICE_MAVG(0,,,,60)":63.441,"EWY^FG_PRICE_MAVG(0,,,,30)":65.666,"EWY^FG_PRICE(0)":67.11,"EWW^FG_PRICE_MAVG(0,,,,200)":62.9114,"EWW^FG_PRICE_MAVG(0,,,,60)":66.499664,"EWW^FG_PRICE_MAVG(0,,,,30)":66.757,"EWW^FG_PRICE(0)":69.31,"EWT^FG_PRICE_MAVG(0,,,,200)":46.39585,"EWT^FG_PRICE_MAVG(0,,,,60)":46.220833,"EWT^FG_PRICE_MAVG(0,,,,30)":47.64,"EWT^FG_PRICE(0)":48.68,"EWM^FG_PRICE_MAVG(0,,,,200)":21.09825,"EWM^FG_PRICE_MAVG(0,,,,60)":21.479834,"EWM^FG_PRICE_MAVG(0,,,,30)":21.769,"EWM^FG_PRICE(0)":21.79,"EPU^FG_PRICE_MAVG(0,,,,200)":32.426445,"EPU^FG_PRICE_MAVG(0,,,,60)":35.29509,"EPU^FG_PRICE_MAVG(0,,,,30)":36.947884,"EPU^FG_PRICE(0)":39.17,"EPOL^FG_PRICE_MAVG(0,,,,200)":20.667774,"EPOL^FG_PRICE_MAVG(0,,,,60)":22.508417,"EPOL^FG_PRICE_MAVG(0,,,,30)":23.284666,"EPOL^FG_PRICE(0)":23.59,"EPHE^FG_PRICE_MAVG(0,,,,200)":25.756123,"EPHE^FG_PRICE_MAVG(0,,,,60)":27.073433,"EPHE^FG_PRICE_MAVG(0,,,,30)":27.577,"EPHE^FG_PRICE(0)":27.63,"EIDO^FG_PRICE_MAVG(0,,,,200)":22.38395,"EIDO^FG_PRICE_MAVG(0,,,,60)":22.418333,"EIDO^FG_PRICE_MAVG(0,,,,30)":22.684668,"EIDO^FG_PRICE(0)":22.53,"ECH^FG_PRICE_MAVG(0,,,,200)":27.05107,"ECH^FG_PRICE_MAVG(0,,,,60)":25.8855,"ECH^FG_PRICE_MAVG(0,,,,30)":26.047667,"ECH^FG_PRICE(0)":26.57,"CNYA^FG_PRICE_MAVG(0,,,,200)":27.319094,"CNYA^FG_PRICE_MAVG(0,,,,60)":25.263342,"CNYA^FG_PRICE_MAVG(0,,,,30)":26.106884,"CNYA^FG_PRICE(0)":25.95,"KSA^FG_TOTAL_RETURNC(0,-12AM)":18.994797,"KSA^P_PRICE(0)/P_PRICE_LOW_PR(0,,,USD,,,\"PRICE\",\"INTRA\",\"52W\")-1":0.21955264,"KSA^P_PRICE(0)/P_PRICE_HIGH_PR(0,,,USD,,,\"PRICE\",\"INTRA\",\"52W\")":0.98111534,"KSA^FG_TOTAL_RETURNC(0,-6AM)":14.999199,"KSA^FG_TOTAL_RETURNC(0,-3AM)":4.397166,"KSA^FG_TOTAL_RETURNC(0,-1AM)":-0.8976698,"KSA^PERCENT_CHANGE(FMA_EPS(+1,0,,,,\"PORTAGG\",\"MEAN\"),FMA_EPS(+1,-3AM,,,,\"PORTAGG\",\"MEAN\"))":0.240968569813353,"KSA^PERCENT_CHANGE(FMA_EPS(+1,0,,,,\"PORTAGG\",\"MEAN\"),FMA_EPS(+1,-1AM,,,,\"PORTAGG\",\"MEAN\"))":2.70729593997351,"KSA^FMA_PCT_ABOVE_MAVG(200,0,,,,\"PORTAGG\")":68.3333333333333,"VNM^FG_TOTAL_RETURNC(0,-12AM)":21.22556,"VNM^P_PRICE(0)/P_PRICE_LOW_PR(0,,,USD,,,\"PRICE\",\"INTRA\",\"52W\")-1":0.20764542,"VNM^P_PRICE(0)/P_PRICE_HIGH_PR(0,,,USD,,,\"PRICE\",\"INTRA\",\"52W\")":0.8884627,"VNM^FG_TOTAL_RETURNC(0,-6AM)":8.403624,"VNM^FG_TOTAL_RETURNC(0,-3AM)":7.6684713,"VNM^FG_TOTAL_RETURNC(0,-1AM)":2.8486848,"VNM^PERCENT_CHANGE(FMA_EPS(+1,0,,,,\"PORTAGG\",\"MEAN\"),FMA_EPS(+1,-3AM,,,,\"PORTAGG\",\"MEAN\"))":-12.1798200851793,"VNM^PERCENT_CHANGE(FMA_EPS(+1,0,,,,\"PORTAGG\",\"MEAN\"),FMA_EPS(+1,-1AM,,,,\"PORTAGG\",\"MEAN\"))":-0.110735611525439,"VNM^FMA_PCT_ABOVE_MAVG(200,0,,,,\"PORTAGG\")":76.0869565217391,"UAE^FG_TOTAL_RETURNC(0,-12AM)":9.070873,"UAE^P_PRICE(0)/P_PRICE_LOW_PR(0,,,USD,,,\"PRICE\",\"INTRA\",\"52W\")-1":0.11119461,"UAE^P_PRICE(0)/P_PRICE_HIGH_PR(0,,,USD,,,\"PRICE\",\"INTRA\",\"52W\")":0.9429271,"UAE^FG_TOTAL_RETURNC(0,-6AM)":-3.3965468,"UAE^FG_TOTAL_RETURNC(0,-3AM)":-0.33692718,"UAE^FG_TOTAL_RETURNC(0,-1AM)":1.5796661,"UAE^PERCENT_CHANGE(FMA_EPS(+1,0,,,,\"PORTAGG\",\"MEAN\"),FMA_EPS(+1,-3AM,,,,\"PORTAGG\",\"MEAN\"))":8.25910543519347,"UAE^PERCENT_CHANGE(FMA_EPS(+1,0,,,,\"PORTAGG\",\"MEAN\"),FMA_EPS(+1,-1AM,,,,\"PORTAGG\",\"MEAN\"))":6.33041327866846,"UAE^FMA_PCT_ABOVE_MAVG(200,0,,,,\"PORTAGG\")":37.8378378378378,"TUR^FG_TOTAL_RETURNC(0,-12AM)":15.244997,"TUR^P_PRICE(0)/P_PRICE_LOW_PR(0,,,USD,,,\"PRICE\",\"INTRA\",\"52W\")-1":0.30170226,"TUR^P_PRICE(0)/P_PRICE_HIGH_PR(0,,,USD,,,\"PRICE\",\"INTRA\",\"52W\")":0.9039236,"TUR^FG_TOTAL_RETURNC(0,-6AM)":-4.5190454,"TUR^FG_TOTAL_RETURNC(0,-3AM)":11.997498,"TUR^FG_TOTAL_RETURNC(0,-1AM)":-3.6461115,"TUR^PERCENT_CHANGE(FMA_EPS(+1,0,,,,\"PORTAGG\",\"MEAN\"),FMA_EPS(+1,-3AM,,,,\"PORTAGG\",\"MEAN\"))":-8.48024384295408,"TUR^PERCENT_CHANGE(FMA_EPS(+1,0,,,,\"PORTAGG\",\"MEAN\"),FMA_EPS(+1,-1AM,,,,\"PORTAGG\",\"MEAN\"))":-5.38902192228013,"TUR^FMA_PCT_ABOVE_MAVG(200,0,,,,\"PORTAGG\")":58.695652173913,"SET-BKK^FG_TOTAL_RETURNC(0,-12AM)":-14.441305,"SET-BKK^P_PRICE(0)/P_PRICE_LOW_PR(0,,,USD,,,\"PRICE\",\"INTRA\",\"52W\")-1":35.73087,"SET-BKK^P_PRICE(0)/P_PRICE_HIGH_PR(0,,,USD,,,\"PRICE\",\"INTRA\",\"52W\")":29.192087,"SET-BKK^FG_TOTAL_RETURNC(0,-6AM)":-6.3536882,"SET-BKK^FG_TOTAL_RETURNC(0,-3AM)":-2.677548,"SET-BKK^FG_TOTAL_RETURNC(0,-1AM)":0.530386,"SET-BKK^PERCENT_CHANGE(FMA_EPS(+1,0,,,,\"PORTAGG\",\"MEAN\"),FMA_EPS(+1,-3AM,,,,\"PORTAGG\",\"MEAN\"))":-2.81799983371842,"SET-BKK^PERCENT_CHANGE(FMA_EPS(+1,0,,,,\"PORTAGG\",\"MEAN\"),FMA_EPS(+1,-1AM,,,,\"PORTAGG\",\"MEAN\"))":-0.42490219279078,"SET-BKK^FMA_PCT_ABOVE_MAVG(200,0,,,,\"PORTAGG\")":32.4283559577677,"QAT^FG_TOTAL_RETURNC(0,-12AM)":0.950861,"QAT^P_PRICE(0)/P_PRICE_LOW_PR(0,,,USD,,,\"PRICE\",\"INTRA\",\"52W\")-1":0.12643671,"QAT^P_PRICE(0)/P_PRICE_HIGH_PR(0,,,USD,,,\"PRICE\",\"INTRA\",\"52W\")":0.9018405,"QAT^FG_TOTAL_RETURNC(0,-6AM)":0.62749386,"QAT^FG_TOTAL_RETURNC(0,-3AM)":-2.702701,"QAT^FG_TOTAL_RETURNC(0,-1AM)":-3.236425,"QAT^PERCENT_CHANGE(FMA_EPS(+1,0,,,,\"PORTAGG\",\"MEAN\"),FMA_EPS(+1,-3AM,,,,\"PORTAGG\",\"MEAN\"))":2.20901083505781,"QAT^PERCENT_CHANGE(FMA_EPS(+1,0,,,,\"PORTAGG\",\"MEAN\"),FMA_EPS(+1,-1AM,,,,\"PORTAGG\",\"MEAN\"))":0.258467624492183,"QAT^FMA_PCT_ABOVE_MAVG(200,0,,,,\"PORTAGG\")":23.5294117647059,"MCHI^FG_TOTAL_RETURNC(0,-12AM)":-17.172485,"MCHI^P_PRICE(0)/P_PRICE_LOW_PR(0,,,USD,,,\"PRICE\",\"INTRA\",\"52W\")-1":0.11663854,"MCHI^P_PRICE(0)/P_PRICE_HIGH_PR(0,,,USD,,,\"PRICE\",\"INTRA\",\"52W\")":0.785799,"MCHI^FG_TOTAL_RETURNC(0,-6AM)":-5.178028,"MCHI^FG_TOTAL_RETURNC(0,-3AM)":-1.8042505,"MCHI^FG_TOTAL_RETURNC(0,-1AM)":2.1074295,"MCHI^PERCENT_CHANGE(FMA_EPS(+1,0,,,,\"PORTAGG\",\"MEAN\"),FMA_EPS(+1,-3AM,,,,\"PORTAGG\",\"MEAN\"))":-3.47499348768838,"MCHI^PERCENT_CHANGE(FMA_EPS(+1,0,,,,\"PORTAGG\",\"MEAN\"),FMA_EPS(+1,-1AM,,,,\"PORTAGG\",\"MEAN\"))":0.227202539920911,"MCHI^FMA_PCT_ABOVE_MAVG(200,0,,,,\"PORTAGG\")":37.7272727272727,"INDA^FG_TOTAL_RETURNC(0,-12AM)":34.603096,"INDA^P_PRICE(0)/P_PRICE_LOW_PR(0,,,USD,,,\"PRICE\",\"INTRA\",\"52W\")-1":0.33791494,"INDA^P_PRICE(0)/P_PRICE_HIGH_PR(0,,,USD,,,\"PRICE\",\"INTRA\",\"52W\")":0.9836034,"INDA^FG_TOTAL_RETURNC(0,-6AM)":16.587566,"INDA^FG_TOTAL_RETURNC(0,-3AM)":5.242753,"INDA^FG_TOTAL_RETURNC(0,-1AM)":1.037991,"INDA^PERCENT_CHANGE(FMA_EPS(+1,0,,,,\"PORTAGG\",\"MEAN\"),FMA_EPS(+1,-3AM,,,,\"PORTAGG\",\"MEAN\"))":0.154970924651963,"INDA^PERCENT_CHANGE(FMA_EPS(+1,0,,,,\"PORTAGG\",\"MEAN\"),FMA_EPS(+1,-1AM,,,,\"PORTAGG\",\"MEAN\"))":-0.186717324439634,"INDA^FMA_PCT_ABOVE_MAVG(200,0,,,,\"PORTAGG\")":78.6764705882353,"GREK^FG_TOTAL_RETURNC(0,-12AM)":38.6709,"GREK^P_PRICE(0)/P_PRICE_LOW_PR(0,,,USD,,,\"PRICE\",\"INTRA\",\"52W\")-1":0.35260308,"GREK^P_PRICE(0)/P_PRICE_HIGH_PR(0,,,USD,,,\"PRICE\",\"INTRA\",\"52W\")":0.9720602,"GREK^FG_TOTAL_RETURNC(0,-6AM)":23.661636,"GREK^FG_TOTAL_RETURNC(0,-3AM)":7.989204,"GREK^FG_TOTAL_RETURNC(0,-1AM)":-0.024992228,"GREK^PERCENT_CHANGE(FMA_EPS(+1,0,,,,\"PORTAGG\",\"MEAN\"),FMA_EPS(+1,-3AM,,,,\"PORTAGG\",\"MEAN\"))":2.05574684021007,"GREK^PERCENT_CHANGE(FMA_EPS(+1,0,,,,\"PORTAGG\",\"MEAN\"),FMA_EPS(+1,-1AM,,,,\"PORTAGG\",\"MEAN\"))":0.946842470848237,"GREK^FMA_PCT_ABOVE_MAVG(200,0,,,,\"PORTAGG\")":82.7586206896552,"EZA^FG_TOTAL_RETURNC(0,-12AM)":-3.9355814,"EZA^P_PRICE(0)/P_PRICE_LOW_PR(0,,,USD,,,\"PRICE\",\"INTRA\",\"52W\")-1":0.095357895,"EZA^P_PRICE(0)/P_PRICE_HIGH_PR(0,,,USD,,,\"PRICE\",\"INTRA\",\"52W\")":0.8699611,"EZA^FG_TOTAL_RETURNC(0,-6AM)":4.8621774,"EZA^FG_TOTAL_RETURNC(0,-3AM)":-4.323399,"EZA^FG_TOTAL_RETURNC(0,-1AM)":6.1517477,"EZA^PERCENT_CHANGE(FMA_EPS(+1,0,,,,\"PORTAGG\",\"MEAN\"),FMA_EPS(+1,-3AM,,,,\"PORTAGG\",\"MEAN\"))":-1.7605990777652,"EZA^PERCENT_CHANGE(FMA_EPS(+1,0,,,,\"PORTAGG\",\"MEAN\"),FMA_EPS(+1,-1AM,,,,\"PORTAGG\",\"MEAN\"))":2.93664430160335,"EZA^FMA_PCT_ABOVE_MAVG(200,0,,,,\"PORTAGG\")":42.4242424242424,"EWZ^FG_TOTAL_RETURNC(0,-12AM)":28.996658,"EWZ^P_PRICE(0)/P_PRICE_LOW_PR(0,,,USD,,,\"PRICE\",\"INTRA\",\"52W\")-1":0.22362697,"EWZ^P_PRICE(0)/P_PRICE_HIGH_PR(0,,,USD,,,\"PRICE\",\"INTRA\",\"52W\")":0.9071068,"EWZ^FG_TOTAL_RETURNC(0,-6AM)":10.281717,"EWZ^FG_TOTAL_RETURNC(0,-3AM)":-7.6616406,"EWZ^FG_TOTAL_RETURNC(0,-1AM)":-2.7886093,"EWZ^PERCENT_CHANGE(FMA_EPS(+1,0,,,,\"PORTAGG\",\"MEAN\"),FMA_EPS(+1,-3AM,,,,\"PORTAGG\",\"MEAN\"))":-5.14750494012328,"EWZ^PERCENT_CHANGE(FMA_EPS(+1,0,,,,\"PORTAGG\",\"MEAN\"),FMA_EPS(+1,-1AM,,,,\"PORTAGG\",\"MEAN\"))":0.190334410623609,"EWZ^FMA_PCT_ABOVE_MAVG(200,0,,,,\"PORTAGG\")":56.0,"EWY^FG_TOTAL_RETURNC(0,-12AM)":14.718283,"EWY^P_PRICE(0)/P_PRICE_LOW_PR(0,,,USD,,,\"PRICE\",\"INTRA\",\"52W\")-1":0.23160207,"EWY^P_PRICE(0)/P_PRICE_HIGH_PR(0,,,USD,,,\"PRICE\",\"INTRA\",\"52W\")":0.98401767,"EWY^FG_TOTAL_RETURNC(0,-6AM)":16.189278,"EWY^FG_TOTAL_RETURNC(0,-3AM)":1.7126322,"EWY^FG_TOTAL_RETURNC(0,-1AM)":4.6141863,"EWY^PERCENT_CHANGE(FMA_EPS(+1,0,,,,\"PORTAGG\",\"MEAN\"),FMA_EPS(+1,-3AM,,,,\"PORTAGG\",\"MEAN\"))":-5.89344997404951,"EWY^PERCENT_CHANGE(FMA_EPS(+1,0,,,,\"PORTAGG\",\"MEAN\"),FMA_EPS(+1,-1AM,,,,\"PORTAGG\",\"MEAN\"))":-0.0942829516321085,"EWY^FMA_PCT_ABOVE_MAVG(200,0,,,,\"PORTAGG\")":64.0,"EWW^FG_TOTAL_RETURNC(0,-12AM)":21.530067,"EWW^P_PRICE(0)/P_PRICE_LOW_PR(0,,,USD,,,\"PRICE\",\"INTRA\",\"52W\")-1":0.32194543,"EWW^P_PRICE(0)/P_PRICE_HIGH_PR(0,,,USD,,,\"PRICE\",\"INTRA\",\"52W\")":0.9941193,"EWW^FG_TOTAL_RETURNC(0,-6AM)":20.368885,"EWW^FG_TOTAL_RETURNC(0,-3AM)":1.9864559,"EWW^FG_TOTAL_RETURNC(0,-1AM)":6.8115234,"EWW^PERCENT_CHANGE(FMA_EPS(+1,0,,,,\"PORTAGG\",\"MEAN\"),FMA_EPS(+1,-3AM,,,,\"PORTAGG\",\"MEAN\"))":1.00377429134324,"EWW^PERCENT_CHANGE(FMA_EPS(+1,0,,,,\"PORTAGG\",\"MEAN\"),FMA_EPS(+1,-1AM,,,,\"PORTAGG\",\"MEAN\"))":3.27552483906001,"EWW^FMA_PCT_ABOVE_MAVG(200,0,,,,\"PORTAGG\")":68.1818181818182,"EWT^FG_TOTAL_RETURNC(0,-12AM)":21.863413,"EWT^P_PRICE(0)/P_PRICE_LOW_PR(0,,,USD,,,\"PRICE\",\"INTRA\",\"52W\")-1":0.1556083,"EWT^P_PRICE(0)/P_PRICE_HIGH_PR(0,,,USD,,,\"PRICE\",\"INTRA\",\"52W\")":0.9699144,"EWT^FG_TOTAL_RETURNC(0,-6AM)":22.598516,"EWT^FG_TOTAL_RETURNC(0,-3AM)":5.7571173,"EWT^FG_TOTAL_RETURNC(0,-1AM)":6.149149,"EWT^PERCENT_CHANGE(FMA_EPS(+1,0,,,,\"PORTAGG\",\"MEAN\"),FMA_EPS(+1,-3AM,,,,\"PORTAGG\",\"MEAN\"))":-5.0845776872,"EWT^PERCENT_CHANGE(FMA_EPS(+1,0,,,,\"PORTAGG\",\"MEAN\"),FMA_EPS(+1,-1AM,,,,\"PORTAGG\",\"MEAN\"))":-1.12561137002309,"EWT^FMA_PCT_ABOVE_MAVG(200,0,,,,\"PORTAGG\")":66.6666666666667,"EWM^FG_TOTAL_RETURNC(0,-12AM)":2.5262594,"EWM^P_PRICE(0)/P_PRICE_LOW_PR(0,,,USD,,,\"PRICE\",\"INTRA\",\"52W\")-1":0.09828627,"EWM^P_PRICE(0)/P_PRICE_HIGH_PR(0,,,USD,,,\"PRICE\",\"INTRA\",\"52W\")":0.9662972,"EWM^FG_TOTAL_RETURNC(0,-6AM)":6.406629,"EWM^FG_TOTAL_RETURNC(0,-3AM)":2.7345657,"EWM^FG_TOTAL_RETURNC(0,-1AM)":1.1137009,"EWM^PERCENT_CHANGE(FMA_EPS(+1,0,,,,\"PORTAGG\",\"MEAN\"),FMA_EPS(+1,-3AM,,,,\"PORTAGG\",\"MEAN\"))":-0.520779498383866,"EWM^PERCENT_CHANGE(FMA_EPS(+1,0,,,,\"PORTAGG\",\"MEAN\"),FMA_EPS(+1,-1AM,,,,\"PORTAGG\",\"MEAN\"))":3.46557194538797,"EWM^FMA_PCT_ABOVE_MAVG(200,0,,,,\"PORTAGG\")":69.6969696969697,"EPU^FG_TOTAL_RETURNC(0,-12AM)":36.435722,"EPU^P_PRICE(0)/P_PRICE_LOW_PR(0,,,USD,,,\"PRICE\",\"INTRA\",\"52W\")-1":0.371979,"EPU^P_PRICE(0)/P_PRICE_HIGH_PR(0,,,USD,,,\"PRICE\",\"INTRA\",\"52W\")":0.9869009,"EPU^FG_TOTAL_RETURNC(0,-6AM)":33.615135,"EPU^FG_TOTAL_RETURNC(0,-3AM)":13.404739,"EPU^FG_TOTAL_RETURNC(0,-1AM)":12.814867,"EPU^PERCENT_CHANGE(FMA_EPS(+1,0,,,,\"PORTAGG\",\"MEAN\"),FMA_EPS(+1,-3AM,,,,\"PORTAGG\",\"MEAN\"))":0.00375875682334842,"EPU^PERCENT_CHANGE(FMA_EPS(+1,0,,,,\"PORTAGG\",\"MEAN\"),FMA_EPS(+1,-1AM,,,,\"PORTAGG\",\"MEAN\"))":0.128154331995742,"EPU^FMA_PCT_ABOVE_MAVG(200,0,,,,\"PORTAGG\")":80.7692307692308,"EPOL^FG_TOTAL_RETURNC(0,-12AM)":62.731754,"EPOL^P_PRICE(0)/P_PRICE_LOW_PR(0,,,USD,,,\"PRICE\",\"INTRA\",\"52W\")-1":0.57634485,"EPOL^P_PRICE(0)/P_PRICE_HIGH_PR(0,,,USD,,,\"PRICE\",\"INTRA\",\"52W\")":0.9839416,"EPOL^FG_TOTAL_RETURNC(0,-6AM)":44.17801,"EPOL^FG_TOTAL_RETURNC(0,-3AM)":3.0581117,"EPOL^FG_TOTAL_RETURNC(0,-1AM)":1.0278344,"EPOL^PERCENT_CHANGE(FMA_EPS(+1,0,,,,\"PORTAGG\",\"MEAN\"),FMA_EPS(+1,-3AM,,,,\"PORTAGG\",\"MEAN\"))":0.758144513769745,"EPOL^PERCENT_CHANGE(FMA_EPS(+1,0,,,,\"PORTAGG\",\"MEAN\"),FMA_EPS(+1,-1AM,,,,\"PORTAGG\",\"MEAN\"))":9.70298053754888,"EPOL^FMA_PCT_ABOVE_MAVG(200,0,,,,\"PORTAGG\")":57.5757575757576,"EPHE^FG_TOTAL_RETURNC(0,-12AM)":3.3872008,"EPHE^P_PRICE(0)/P_PRICE_LOW_PR(0,,,USD,,,\"PRICE\",\"INTRA\",\"52W\")-1":0.19352055,"EPHE^P_PRICE(0)/P_PRICE_HIGH_PR(0,,,USD,,,\"PRICE\",\"INTRA\",\"52W\")":0.9843249,"EPHE^FG_TOTAL_RETURNC(0,-6AM)":10.587096,"EPHE^FG_TOTAL_RETURNC(0,-3AM)":6.0245633,"EPHE^FG_TOTAL_RETURNC(0,-1AM)":0.94994307,"EPHE^PERCENT_CHANGE(FMA_EPS(+1,0,,,,\"PORTAGG\",\"MEAN\"),FMA_EPS(+1,-3AM,,,,\"PORTAGG\",\"MEAN\"))":1.37485258976702,"EPHE^PERCENT_CHANGE(FMA_EPS(+1,0,,,,\"PORTAGG\",\"MEAN\"),FMA_EPS(+1,-1AM,,,,\"PORTAGG\",\"MEAN\"))":3.49547422626775,"EPHE^FMA_PCT_ABOVE_MAVG(200,0,,,,\"PORTAGG\")":54.2857142857143,"EIDO^FG_TOTAL_RETURNC(0,-12AM)":-0.07309914,"EIDO^P_PRICE(0)/P_PRICE_LOW_PR(0,,,USD,,,\"PRICE\",\"INTRA\",\"52W\")-1":0.12960649,"EIDO^P_PRICE(0)/P_PRICE_HIGH_PR(0,,,USD,,,\"PRICE\",\"INTRA\",\"52W\")":0.90920097,"EIDO^FG_TOTAL_RETURNC(0,-6AM)":1.6657948,"EIDO^FG_TOTAL_RETURNC(0,-3AM)":1.3495326,"EIDO^FG_TOTAL_RETURNC(0,-1AM)":-0.044363737,"EIDO^PERCENT_CHANGE(FMA_EPS(+1,0,,,,\"PORTAGG\",\"MEAN\"),FMA_EPS(+1,-3AM,,,,\"PORTAGG\",\"MEAN\"))":-1.17282839970401,"EIDO^PERCENT_CHANGE(FMA_EPS(+1,0,,,,\"PORTAGG\",\"MEAN\"),FMA_EPS(+1,-1AM,,,,\"PORTAGG\",\"MEAN\"))":0.627970954638323,"EIDO^FMA_PCT_ABOVE_MAVG(200,0,,,,\"PORTAGG\")":37.3333333333333,"ECH^FG_TOTAL_RETURNC(0,-12AM)":-2.2257507,"ECH^P_PRICE(0)/P_PRICE_LOW_PR(0,,,USD,,,\"PRICE\",\"INTRA\",\"52W\")-1":0.12251794,"ECH^P_PRICE(0)/P_PRICE_HIGH_PR(0,,,USD,,,\"PRICE\",\"INTRA\",\"52W\")":0.82875854,"ECH^FG_TOTAL_RETURNC(0,-6AM)":3.5306573,"ECH^FG_TOTAL_RETURNC(0,-3AM)":-5.3774953,"ECH^FG_TOTAL_RETURNC(0,-1AM)":3.1444073,"ECH^PERCENT_CHANGE(FMA_EPS(+1,0,,,,\"PORTAGG\",\"MEAN\"),FMA_EPS(+1,-3AM,,,,\"PORTAGG\",\"MEAN\"))":-10.7518143381967,"ECH^PERCENT_CHANGE(FMA_EPS(+1,0,,,,\"PORTAGG\",\"MEAN\"),FMA_EPS(+1,-1AM,,,,\"PORTAGG\",\"MEAN\"))":-8.17691806134232,"ECH^FMA_PCT_ABOVE_MAVG(200,0,,,,\"PORTAGG\")":79.3103448275862,"CNYA^FG_TOTAL_RETURNC(0,-12AM)":-16.396915,"CNYA^P_PRICE(0)/P_PRICE_LOW_PR(0,,,USD,,,\"PRICE\",\"INTRA\",\"52W\")-1":0.12679112,"CNYA^P_PRICE(0)/P_PRICE_HIGH_PR(0,,,USD,,,\"PRICE\",\"INTRA\",\"52W\")":0.7734725,"CNYA^FG_TOTAL_RETURNC(0,-6AM)":-3.6999464,"CNYA^FG_TOTAL_RETURNC(0,-3AM)":0.7766962,"CNYA^FG_TOTAL_RETURNC(0,-1AM)":1.7248154,"CNYA^PERCENT_CHANGE(FMA_EPS(+1,0,,,,\"PORTAGG\",\"MEAN\"),FMA_EPS(+1,-3AM,,,,\"PORTAGG\",\"MEAN\"))":-5.95157030142437,"CNYA^PERCENT_CHANGE(FMA_EPS(+1,0,,,,\"PORTAGG\",\"MEAN\"),FMA_EPS(+1,-1AM,,,,\"PORTAGG\",\"MEAN\"))":-2.35678688370938,"CNYA^FMA_PCT_ABOVE_MAVG(200,0,,,,\"PORTAGG\")":36.6088631984586,"SPY^P_PRICE(0)/P_PRICE_LOW_PR(0,,,USD,,,\"PRICE\",\"INTRA\",\"52W\")-1":0.3120047,"SPY^P_PRICE(0)/P_PRICE_HIGH_PR(0,,,USD,,,\"PRICE\",\"INTRA\",\"52W\")":0.99706453,"SPY^FG_TOTAL_RETURNC(0,-6AM)":22.943474,"SPY^FG_TOTAL_RETURNC(0,-3AM)":10.072875,"EWJ^P_PRICE(0)/P_PRICE_LOW_PR(0,,,USD,,,\"PRICE\",\"INTRA\",\"52W\")-1":0.24737763,"EWJ^P_PRICE(0)/P_PRICE_HIGH_PR(0,,,USD,,,\"PRICE\",\"INTRA\",\"52W\")":0.99007833,"EWJ^FG_TOTAL_RETURNC(0,-6AM)":18.324888,"EWJ^FG_TOTAL_RETURNC(0,-3AM)":11.414742,"URTH^P_PRICE(0)/P_PRICE_LOW_PR(0,,,USD,,,\"PRICE\",\"INTRA\",\"52W\")-1":0.2633828,"URTH^P_PRICE(0)/P_PRICE_HIGH_PR(0,,,USD,,,\"PRICE\",\"INTRA\",\"52W\")":0.9983466,"URTH^FG_TOTAL_RETURNC(0,-6AM)":21.239996,"URTH^FG_TOTAL_RETURNC(0,-3AM)":8.725988,"VWO^P_PRICE(0)/P_PRICE_LOW_PR(0,,,USD,,,\"PRICE\",\"INTRA\",\"52W\")-1":0.11520481,"VWO^P_PRICE(0)/P_PRICE_HIGH_PR(0,,,USD,,,\"PRICE\",\"INTRA\",\"52W\")":0.9691416,"VWO^FG_TOTAL_RETURNC(0,-6AM)":9.032858,"VWO^FG_TOTAL_RETURNC(0,-3AM)":1.9972086,"VGK^P_PRICE(0)/P_PRICE_LOW_PR(0,,,USD,,,\"PRICE\",\"INTRA\",\"52W\")-1":0.22302938,"VGK^P_PRICE(0)/P_PRICE_HIGH_PR(0,,,USD,,,\"PRICE\",\"INTRA\",\"52W\")":0.9935084,"VGK^FG_TOTAL_RETURNC(0,-6AM)":17.897463,"VGK^FG_TOTAL_RETURNC(0,-3AM)":5.1133394,"SPY^PERCENT_CHANGE(FMA_EPS(+1,0,,,,\"PORTAGG\",\"MEAN\"),FMA_EPS(+1,-3AM,,,,\"PORTAGG\",\"MEAN\"))":-0.27439990268002,"SPY^PERCENT_CHANGE(FMA_EPS(+1,0,,,,\"PORTAGG\",\"MEAN\"),FMA_EPS(+1,-1AM,,,,\"PORTAGG\",\"MEAN\"))":-0.248942296995254,"SPY^FMA_PCT_ABOVE_MAVG(200,0,,,,\"PORTAGG\")":81.7097415506958,"EWJ^PERCENT_CHANGE(FMA_EPS(+1,0,,,,\"PORTAGG\",\"MEAN\"),FMA_EPS(+1,-3AM,,,,\"PORTAGG\",\"MEAN\"))":-4.2188425741201,"EWJ^PERCENT_CHANGE(FMA_EPS(+1,0,,,,\"PORTAGG\",\"MEAN\"),FMA_EPS(+1,-1AM,,,,\"PORTAGG\",\"MEAN\"))":0.135177747200901,"EWJ^FMA_PCT_ABOVE_MAVG(200,0,,,,\"PORTAGG\")":76.2557077625571,"URTH^PERCENT_CHANGE(FMA_EPS(+1,0,,,,\"PORTAGG\",\"MEAN\"),FMA_EPS(+1,-3AM,,,,\"PORTAGG\",\"MEAN\"))":-1.51569019695853,"URTH^PERCENT_CHANGE(FMA_EPS(+1,0,,,,\"PORTAGG\",\"MEAN\"),FMA_EPS(+1,-1AM,,,,\"PORTAGG\",\"MEAN\"))":0.199010514411986,"URTH^FMA_PCT_ABOVE_MAVG(200,0,,,,\"PORTAGG\")":75.2732240437158,"VWO^PERCENT_CHANGE(FMA_EPS(+1,0,,,,\"PORTAGG\",\"MEAN\"),FMA_EPS(+1,-3AM,,,,\"PORTAGG\",\"MEAN\"))":-5.86894539649771,"VWO^PERCENT_CHANGE(FMA_EPS(+1,0,,,,\"PORTAGG\",\"MEAN\"),FMA_EPS(+1,-1AM,,,,\"PORTAGG\",\"MEAN\"))":-1.55002589991383,"VWO^FMA_PCT_ABOVE_MAVG(200,0,,,,\"PORTAGG\")":40.4881237742428,"VGK^PERCENT_CHANGE(FMA_EPS(+1,0,,,,\"PORTAGG\",\"MEAN\"),FMA_EPS(+1,-3AM,,,,\"PORTAGG\",\"MEAN\"))":-4.16761333722062,"VGK^PERCENT_CHANGE(FMA_EPS(+1,0,,,,\"PORTAGG\",\"MEAN\"),FMA_EPS(+1,-1AM,,,,\"PORTAGG\",\"MEAN\"))":-0.478568567348474,"VGK^FMA_PCT_ABOVE_MAVG(200,0,,,,\"PORTAGG\")":58.4313725490196,"SPY^SIZE(FG_CONSTITUENTS)":504,"SPY^FMA_COS_DOWN(\"EPS\",\"1M\",+1,NOW,,,\"PORTAGG\",\"MEANR\")":164.0,"SPY^FMA_COS_UP(\"EPS\",\"1M\",+1,NOW,,,\"PORTAGG\",\"MEANR\")":166.0,"EWJ^SIZE(FG_CONSTITUENTS)":220,"EWJ^FMA_COS_DOWN(\"EPS\",\"1M\",+1,NOW,,,\"PORTAGG\",\"MEANR\")":84.0,"EWJ^FMA_COS_UP(\"EPS\",\"1M\",+1,NOW,,,\"PORTAGG\",\"MEANR\")":110.0,"URTH^SIZE(FG_CONSTITUENTS)":1467,"URTH^FMA_COS_DOWN(\"EPS\",\"1M\",+1,NOW,,,\"PORTAGG\",\"MEANR\")":549.0,"URTH^FMA_COS_UP(\"EPS\",\"1M\",+1,NOW,,,\"PORTAGG\",\"MEANR\")":559.0,"VWO^SIZE(FG_CONSTITUENTS)":4715,"VWO^FMA_COS_DOWN(\"EPS\",\"1M\",+1,NOW,,,\"PORTAGG\",\"MEANR\")":1041.0,"VWO^FMA_COS_UP(\"EPS\",\"1M\",+1,NOW,,,\"PORTAGG\",\"MEANR\")":713.0,"VGK^SIZE(FG_CONSTITUENTS)":1296,"VGK^FMA_COS_DOWN(\"EPS\",\"1M\",+1,NOW,,,\"PORTAGG\",\"MEANR\")":452.0,"VGK^FMA_COS_UP(\"EPS\",\"1M\",+1,NOW,,,\"PORTAGG\",\"MEANR\")":473.0,"KSA^SIZE(FG_CONSTITUENTS)":122,"KSA^FMA_COS_DOWN(\"EPS\",\"1M\",+1,NOW,,,\"PORTAGG\",\"MEANR\")":34.0,"KSA^FMA_COS_UP(\"EPS\",\"1M\",+1,NOW,,,\"PORTAGG\",\"MEANR\")":35.0,"VNM^SIZE(FG_CONSTITUENTS)":46,"VNM^FMA_COS_DOWN(\"EPS\",\"1M\",+1,NOW,,,\"PORTAGG\",\"MEANR\")":6.0,"VNM^FMA_COS_UP(\"EPS\",\"1M\",+1,NOW,,,\"PORTAGG\",\"MEANR\")":17.0,"UAE^SIZE(FG_CONSTITUENTS)":42,"UAE^FMA_COS_DOWN(\"EPS\",\"1M\",+1,NOW,,,\"PORTAGG\",\"MEANR\")":5.0,"UAE^FMA_COS_UP(\"EPS\",\"1M\",+1,NOW,,,\"PORTAGG\",\"MEANR\")":12.0,"TUR^SIZE(FG_CONSTITUENTS)":98,"TUR^FMA_COS_DOWN(\"EPS\",\"1M\",+1,NOW,,,\"PORTAGG\",\"MEANR\")":11.0,"TUR^FMA_COS_UP(\"EPS\",\"1M\",+1,NOW,,,\"PORTAGG\",\"MEANR\")":14.0,"SET-BKK^SIZE(FG_CONSTITUENTS)":1,"SET-BKK^FMA_COS_DOWN(\"EPS\",\"1M\",+1,NOW,,,\"PORTAGG\",\"MEANR\")":76.0,"SET-BKK^FMA_COS_UP(\"EPS\",\"1M\",+1,NOW,,,\"PORTAGG\",\"MEANR\")":60.0,"QAT^SIZE(FG_CONSTITUENTS)":34,"QAT^FMA_COS_DOWN(\"EPS\",\"1M\",+1,NOW,,,\"PORTAGG\",\"MEANR\")":6.0,"QAT^FMA_COS_UP(\"EPS\",\"1M\",+1,NOW,,,\"PORTAGG\",\"MEANR\")":6.0,"MCHI^SIZE(FG_CONSTITUENTS)":662,"MCHI^FMA_COS_DOWN(\"EPS\",\"1M\",+1,NOW,,,\"PORTAGG\",\"MEANR\")":299.0,"MCHI^FMA_COS_UP(\"EPS\",\"1M\",+1,NOW,,,\"PORTAGG\",\"MEANR\")":143.0,"INDA^SIZE(FG_CONSTITUENTS)":137,"INDA^FMA_COS_DOWN(\"EPS\",\"1M\",+1,NOW,,,\"PORTAGG\",\"MEANR\")":50.0,"INDA^FMA_COS_UP(\"EPS\",\"1M\",+1,NOW,,,\"PORTAGG\",\"MEANR\")":39.0,"GREK^SIZE(FG_CONSTITUENTS)":30,"GREK^FMA_COS_DOWN(\"EPS\",\"1M\",+1,NOW,,,\"PORTAGG\",\"MEANR\")":4.0,"GREK^FMA_COS_UP(\"EPS\",\"1M\",+1,NOW,,,\"PORTAGG\",\"MEANR\")":10.0,"EZA^SIZE(FG_CONSTITUENTS)":33,"EZA^FMA_COS_DOWN(\"EPS\",\"1M\",+1,NOW,,,\"PORTAGG\",\"MEANR\")":16.0,"EZA^FMA_COS_UP(\"EPS\",\"1M\",+1,NOW,,,\"PORTAGG\",\"MEANR\")":10.0,"EWZ^SIZE(FG_CONSTITUENTS)":50,"EWZ^FMA_COS_DOWN(\"EPS\",\"1M\",+1,NOW,,,\"PORTAGG\",\"MEANR\")":26.0,"EWZ^FMA_COS_UP(\"EPS\",\"1M\",+1,NOW,,,\"PORTAGG\",\"MEANR\")":18.0,"EWY^SIZE(FG_CONSTITUENTS)":102,"EWY^FMA_COS_DOWN(\"EPS\",\"1M\",+1,NOW,,,\"PORTAGG\",\"MEANR\")":42.0,"EWY^FMA_COS_UP(\"EPS\",\"1M\",+1,NOW,,,\"PORTAGG\",\"MEANR\")":35.0,"EWW^SIZE(FG_CONSTITUENTS)":44,"EWW^FMA_COS_DOWN(\"EPS\",\"1M\",+1,NOW,,,\"PORTAGG\",\"MEANR\")":19.0,"EWW^FMA_COS_UP(\"EPS\",\"1M\",+1,NOW,,,\"PORTAGG\",\"MEANR\")":12.0,"EWT^SIZE(FG_CONSTITUENTS)":91,"EWT^FMA_COS_DOWN(\"EPS\",\"1M\",+1,NOW,,,\"PORTAGG\",\"MEANR\")":37.0,"EWT^FMA_COS_UP(\"EPS\",\"1M\",+1,NOW,,,\"PORTAGG\",\"MEANR\")":37.0,"EWM^SIZE(FG_CONSTITUENTS)":33,"EWM^FMA_COS_DOWN(\"EPS\",\"1M\",+1,NOW,,,\"PORTAGG\",\"MEANR\")":15.0,"EWM^FMA_COS_UP(\"EPS\",\"1M\",+1,NOW,,,\"PORTAGG\",\"MEANR\")":10.0,"EPU^SIZE(FG_CONSTITUENTS)":26,"EPU^FMA_COS_DOWN(\"EPS\",\"1M\",+1,NOW,,,\"PORTAGG\",\"MEANR\")":7.0,"EPU^FMA_COS_UP(\"EPS\",\"1M\",+1,NOW,,,\"PORTAGG\",\"MEANR\")":4.0,"EPOL^SIZE(FG_CONSTITUENTS)":34,"EPOL^FMA_COS_DOWN(\"EPS\",\"1M\",+1,NOW,,,\"PORTAGG\",\"MEANR\")":8.0,"EPOL^FMA_COS_UP(\"EPS\",\"1M\",+1,NOW,,,\"PORTAGG\",\"MEANR\")":9.0,"EPHE^SIZE(FG_CONSTITUENTS)":35,"EPHE^FMA_COS_DOWN(\"EPS\",\"1M\",+1,NOW,,,\"PORTAGG\",\"MEANR\")":10.0,"EPHE^FMA_COS_UP(\"EPS\",\"1M\",+1,NOW,,,\"PORTAGG\",\"MEANR\")":17.0,"EIDO^SIZE(FG_CONSTITUENTS)":78,"EIDO^FMA_COS_DOWN(\"EPS\",\"1M\",+1,NOW,,,\"PORTAGG\",\"MEANR\")":24.0,"EIDO^FMA_COS_UP(\"EPS\",\"1M\",+1,NOW,,,\"PORTAGG\",\"MEANR\")":18.0,"ECH^SIZE(FG_CONSTITUENTS)":29,"ECH^FMA_COS_DOWN(\"EPS\",\"1M\",+1,NOW,,,\"PORTAGG\",\"MEANR\")":13.0,"ECH^FMA_COS_UP(\"EPS\",\"1M\",+1,NOW,,,\"PORTAGG\",\"MEANR\")":9.0,"CNYA^SIZE(FG_CONSTITUENTS)":519,"CNYA^FMA_COS_DOWN(\"EPS\",\"1M\",+1,NOW,,,\"PORTAGG\",\"MEANR\")":222.0,"CNYA^FMA_COS_UP(\"EPS\",\"1M\",+1,NOW,,,\"PORTAGG\",\"MEANR\")":91.0,"KSA^FMA_RBICS_REV_CURRENT(30, LOC, \"PORTAGG\")":44.5429367554235,"VNM^FMA_RBICS_REV_CURRENT(30, LOC, \"PORTAGG\")":55.231368279198,"UAE^FMA_RBICS_REV_CURRENT(30, LOC, \"PORTAGG\")":59.5915280201606,"TUR^FMA_RBICS_REV_CURRENT(30, LOC, \"PORTAGG\")":20.6004314734115,"SET-BKK^FMA_RBICS_REV_CURRENT(30, LOC, \"PORTAGG\")":24.0433386932813,"QAT^FMA_RBICS_REV_CURRENT(30, LOC, \"PORTAGG\")":59.4630293891931,"MCHI^FMA_RBICS_REV_CURRENT(30, LOC, \"PORTAGG\")":23.3465581141155,"INDA^FMA_RBICS_REV_CURRENT(30, LOC, \"PORTAGG\")":29.4085045540728,"GREK^FMA_RBICS_REV_CURRENT(30, LOC, \"PORTAGG\")":44.69881148095,"EZA^FMA_RBICS_REV_CURRENT(30, LOC, \"PORTAGG\")":43.909796179783,"EWZ^FMA_RBICS_REV_CURRENT(30, LOC, \"PORTAGG\")":26.7817392728117,"EWY^FMA_RBICS_REV_CURRENT(30, LOC, \"PORTAGG\")":14.9817045050194,"EWW^FMA_RBICS_REV_CURRENT(30, LOC, \"PORTAGG\")":29.5965573456912,"EWT^FMA_RBICS_REV_CURRENT(30, LOC, \"PORTAGG\")":17.8066741873402,"EWM^FMA_RBICS_REV_CURRENT(30, LOC, \"PORTAGG\")":41.739834751553,"EPU^FMA_RBICS_REV_CURRENT(30, LOC, \"PORTAGG\")":32.4825470100703,"EPOL^FMA_RBICS_REV_CURRENT(30, LOC, \"PORTAGG\")":48.9007931524453,"EPHE^FMA_RBICS_REV_CURRENT(30, LOC, \"PORTAGG\")":47.2004098653031,"EIDO^FMA_RBICS_REV_CURRENT(30, LOC, \"PORTAGG\")":58.4205434251483,"ECH^FMA_RBICS_REV_CURRENT(30, LOC, \"PORTAGG\")":31.8032529247924,"CNYA^FMA_RBICS_REV_CURRENT(30, LOC, \"PORTAGG\")":20.5882231369327,"KSA^FG_ROE(0)":10.7454278810033,"VNM^FG_ROE(0)":8.51759646345317,"UAE^FG_ROE(0)":12.7754976519796,"TUR^FG_ROE(0)":25.8419982289844,"SET-BKK^FG_ROE(0)":7.90513226448923,"QAT^FG_ROE(0)":10.3911295975072,"MCHI^FG_ROE(0)":9.99577776595383,"INDA^FG_ROE(0)":16.0263037054082,"GREK^FG_ROE(0)":14.1905068007387,"EZA^FG_ROE(0)":14.7974901037226,"EWZ^FG_ROE(0)":19.8468337826483,"EWY^FG_ROE(0)":5.66968118935949,"EWW^FG_ROE(0)":13.7415885419456,"EWT^FG_ROE(0)":9.84326246152199,"EWM^FG_ROE(0)":7.97238830851775,"EPU^FG_ROE(0)":9.70765245590841,"EPOL^FG_ROE(0)":14.3935786438771,"EPHE^FG_ROE(0)":12.2387680640656,"EIDO^FG_ROE(0)":12.3617899425951,"ECH^FG_ROE(0)":11.2303509775228,"CNYA^FG_ROE(0)":9.34282230364379,"TRYSA10Y-FDS^FG_YIELD_NAME":"Treasury - SAUDI ARABIA Benchmark Bond 10Y","TRYVN10Y-FDS^FG_YIELD_NAME":"Treasury - Vietnam Benchmark Bond 10Y","TRYAE10Y-FDS^FG_YIELD_NAME":"Treasury - United Arab Emirates USD Benchmark Bond 10Y","TRYTR7Y-FDS^FG_YIELD_NAME":"Treasury - Turkey Benchmark Bond 7Y","TRYTH10Y-FDS^FG_YIELD_NAME":"Thailand Benchmark Bond - 10 Year","TRYQA10Y-FDS^FG_YIELD_NAME":"Treasury - Qatar Benchmark Bond 10Y","TRYCN10Y-FDS^FG_YIELD_NAME":"Treasury - China Benchmark Bond 10Y","TRYIN10Y-FDS^FG_YIELD_NAME":"India Benchmark Bond - 10 Year","TRYGR10Y-FDS^FG_YIELD_NAME":"Greece Benchmark Bond - 10 Year","TRYZA10Y-FDS^FG_YIELD_NAME":"South Africa Benchmark Bond - 10 Year","TRYBR10Y-FDS^FG_YIELD_NAME":"Treasury - Brazil Benchmark Bond 10Y","TRYKR10Y-FDS^FG_YIELD_NAME":"South Korea Benchmark Bond - 10 Year","TRYMX10Y-FDS^FG_YIELD_NAME":"Treasury - Mexico Benchmark Bond 10Y","TRYTW10Y-FDS^FG_YIELD_NAME":"Taiwan China Benchmark Bond - 10 Year","TRYMY10Y-FDS^FG_YIELD_NAME":"Treasury - Malaysia Benchmark Bond 10Y","TRYPE10Y-FDS^FG_YIELD_NAME":"Treasury - Peru Benchmark Bond 10Y","TRYPL10Y-FDS^FG_YIELD_NAME":"Treasury - Poland Benchmark Bond 10Y","TRYPH10Y-FDS^FG_YIELD_NAME":"Philippines Benchmark Bond - 10 Year","TRYID10Y-FDS^FG_YIELD_NAME":"Treasury - Indonesia Benchmark Bond 10Y","TIPSCL10Y-FDS^FG_YIELD_NAME":"Treasury - Chile Inflation-Indexed (TIPS) Bond 10Y","REFSAREPO-FDS^(SUBARRAY(NOT_NA(NO_REPEAT_F(FG_YIELD(NOW,-10AY,D))),0,1)-SUBARRAY(NOT_NA(NO_REPEAT_F(FG_YIELD(NOW,-10AY,D))),1,1))*100":25.0,"REFSAREPO-FDS^FG_YIELD(NOW,,,0)":6.0,"REFSAREPO-FDS^PROPER_NAME(0,,,\"SECURITY\",\"NAME\")":"Saudi Arabia Repo Rate","REFVNDISC-FDS^(SUBARRAY(NOT_NA(NO_REPEAT_F(FG_YIELD(NOW,-10AY,D))),0,1)-SUBARRAY(NOT_NA(NO_REPEAT_F(FG_YIELD(NOW,-10AY,D))),1,1))*100":-50.0,"REFVNDISC-FDS^FG_YIELD(NOW,,,0)":3.0,"REFVNDISC-FDS^PROPER_NAME(0,,,\"SECURITY\",\"NAME\")":"Vietnam Discount Rate","REFAEREPO-FDS^(SUBARRAY(NOT_NA(NO_REPEAT_F(FG_YIELD(NOW,-10AY,D))),0,1)-SUBARRAY(NOT_NA(NO_REPEAT_F(FG_YIELD(NOW,-10AY,D))),1,1))*100":25.0,"REFAEREPO-FDS^FG_YIELD(NOW,,,0)":5.4,"REFAEREPO-FDS^PROPER_NAME(0,,,\"SECURITY\",\"NAME\")":"United Arab Emirates Repo Rate","REFTR1WREPO-FDS^(SUBARRAY(NOT_NA(NO_REPEAT_F(FG_YIELD(NOW,-10AY,D))),0,1)-SUBARRAY(NOT_NA(NO_REPEAT_F(FG_YIELD(NOW,-10AY,D))),1,1))*100":500.0,"REFTR1WREPO-FDS^FG_YIELD(NOW,,,0)":50.0,"REFTR1WREPO-FDS^PROPER_NAME(0,,,\"SECURITY\",\"NAME\")":"Turkey Repo Rate - 1 Week","REFTHREPO-FDS^(SUBARRAY(NOT_NA(NO_REPEAT_F(FG_YIELD(NOW,-10AY,D))),0,1)-SUBARRAY(NOT_NA(NO_REPEAT_F(FG_YIELD(NOW,-10AY,D))),1,1))*100":25.0,"REFTHREPO-FDS^FG_YIELD(NOW,,,0)":2.5,"REFTHREPO-FDS^PROPER_NAME(0,,,\"SECURITY\",\"NAME\")":"Thailand Repo Rate - 1 Day","REFQALEND-FDS^(SUBARRAY(NOT_NA(NO_REPEAT_F(FG_YIELD(NOW,-10AY,D))),0,1)-SUBARRAY(NOT_NA(NO_REPEAT_F(FG_YIELD(NOW,-10AY,D))),1,1))*100":25.0,"REFQALEND-FDS^FG_YIELD(NOW,,,0)":6.25,"REFQALEND-FDS^PROPER_NAME(0,,,\"SECURITY\",\"NAME\")":"Qatar Lending Rate - Overnight","REFCNRMB-FDS^(SUBARRAY(NOT_NA(NO_REPEAT_F(FG_YIELD(NOW,-10AY,D))),0,1)-SUBARRAY(NOT_NA(NO_REPEAT_F(FG_YIELD(NOW,-10AY,D))),1,1))*100":-9.99999999999996,"REFCNRMB-FDS^FG_YIELD(NOW,,,0)":3.45,"REFCNRMB-FDS^PROPER_NAME(0,,,\"SECURITY\",\"NAME\")":"China Loan Prime Rate (LPR) - 1 Year","REFINREPO-FDS^(SUBARRAY(NOT_NA(NO_REPEAT_F(FG_YIELD(NOW,-10AY,D))),0,1)-SUBARRAY(NOT_NA(NO_REPEAT_F(FG_YIELD(NOW,-10AY,D))),1,1))*100":25.0,"REFINREPO-FDS^FG_YIELD(NOW,,,0)":6.5,"REFINREPO-FDS^PROPER_NAME(0,,,\"SECURITY\",\"NAME\")":"India Repo Rate","REFEUREFI-FDS^(SUBARRAY(NOT_NA(NO_REPEAT_F(FG_YIELD(NOW,-10AY,D))),0,1)-SUBARRAY(NOT_NA(NO_REPEAT_F(FG_YIELD(NOW,-10AY,D))),1,1))*100":25.0,"REFEUREFI-FDS^FG_YIELD(NOW,,,0)":4.5,"REFEUREFI-FDS^PROPER_NAME(0,,,\"SECURITY\",\"NAME\")":"Eurozone Main Refinancing Operations Minimum Bid Rate","REFZAREPO-FDS^(SUBARRAY(NOT_NA(NO_REPEAT_F(FG_YIELD(NOW,-10AY,D))),0,1)-SUBARRAY(NOT_NA(NO_REPEAT_F(FG_YIELD(NOW,-10AY,D))),1,1))*100":50.0,"REFZAREPO-FDS^FG_YIELD(NOW,,,0)":8.25,"REFZAREPO-FDS^PROPER_NAME(0,,,\"SECURITY\",\"NAME\")":"South Africa Repo Rate","REFBRSELIC-FDS^(SUBARRAY(NOT_NA(NO_REPEAT_F(FG_YIELD(NOW,-10AY,D))),0,1)-SUBARRAY(NOT_NA(NO_REPEAT_F(FG_YIELD(NOW,-10AY,D))),1,1))*100":-50.0,"REFBRSELIC-FDS^FG_YIELD(NOW,,,0)":10.75,"REFBRSELIC-FDS^PROPER_NAME(0,,,\"SECURITY\",\"NAME\")":"Brazil Target Selic Rate","REFKRBASE-FDS^(SUBARRAY(NOT_NA(NO_REPEAT_F(FG_YIELD(NOW,-10AY,D))),0,1)-SUBARRAY(NOT_NA(NO_REPEAT_F(FG_YIELD(NOW,-10AY,D))),1,1))*100":25.0,"REFKRBASE-FDS^FG_YIELD(NOW,,,0)":3.5,"REFKRBASE-FDS^PROPER_NAME(0,,,\"SECURITY\",\"NAME\")":"South Korea Base Rate","REFMXTON-FDS^(SUBARRAY(NOT_NA(NO_REPEAT_F(FG_YIELD(NOW,-10AY,D))),0,1)-SUBARRAY(NOT_NA(NO_REPEAT_F(FG_YIELD(NOW,-10AY,D))),1,1))*100":-25.0,"REFMXTON-FDS^FG_YIELD(NOW,,,0)":11.0,"REFMXTON-FDS^PROPER_NAME(0,,,\"SECURITY\",\"NAME\")":"Mexico Target Rate - Overnight","REFTWDISC-FDS^(SUBARRAY(NOT_NA(NO_REPEAT_F(FG_YIELD(NOW,-10AY,D))),0,1)-SUBARRAY(NOT_NA(NO_REPEAT_F(FG_YIELD(NOW,-10AY,D))),1,1))*100":12.5,"REFTWDISC-FDS^FG_YIELD(NOW,,,0)":2.0,"REFTWDISC-FDS^PROPER_NAME(0,,,\"SECURITY\",\"NAME\")":"Taiwan China Discount Rate","REFMYON-FDS^(SUBARRAY(NOT_NA(NO_REPEAT_F(FG_YIELD(NOW,-10AY,D))),0,1)-SUBARRAY(NOT_NA(NO_REPEAT_F(FG_YIELD(NOW,-10AY,D))),1,1))*100":25.0,"REFMYON-FDS^FG_YIELD(NOW,,,0)":3.0,"REFMYON-FDS^PROPER_NAME(0,,,\"SECURITY\",\"NAME\")":"Malaysia Policy Rate - Overnight","REFPEMPR-FDS^(SUBARRAY(NOT_NA(NO_REPEAT_F(FG_YIELD(NOW,-10AY,D))),0,1)-SUBARRAY(NOT_NA(NO_REPEAT_F(FG_YIELD(NOW,-10AY,D))),1,1))*100":-25.0,"REFPEMPR-FDS^FG_YIELD(NOW,,,0)":6.25,"REFPEMPR-FDS^PROPER_NAME(0,,,\"SECURITY\",\"NAME\")":"Peru Policy Rate","REFPL7D-FDS^(SUBARRAY(NOT_NA(NO_REPEAT_F(FG_YIELD(NOW,-10AY,D))),0,1)-SUBARRAY(NOT_NA(NO_REPEAT_F(FG_YIELD(NOW,-10AY,D))),1,1))*100":-25.0,"REFPL7D-FDS^FG_YIELD(NOW,,,0)":5.75,"REFPL7D-FDS^PROPER_NAME(0,,,\"SECURITY\",\"NAME\")":"Poland Reference Rate - 7 Day","REFPHRREPO-FDS^(SUBARRAY(NOT_NA(NO_REPEAT_F(FG_YIELD(NOW,-10AY,D))),0,1)-SUBARRAY(NOT_NA(NO_REPEAT_F(FG_YIELD(NOW,-10AY,D))),1,1))*100":25.0,"REFPHRREPO-FDS^FG_YIELD(NOW,,,0)":6.5,"REFPHRREPO-FDS^PROPER_NAME(0,,,\"SECURITY\",\"NAME\")":"Philippines Reverse Repo Rate - Overnight","REFIDRREPO-FDS^(SUBARRAY(NOT_NA(NO_REPEAT_F(FG_YIELD(NOW,-10AY,D))),0,1)-SUBARRAY(NOT_NA(NO_REPEAT_F(FG_YIELD(NOW,-10AY,D))),1,1))*100":25.0,"REFIDRREPO-FDS^FG_YIELD(NOW,,,0)":6.0,"REFIDRREPO-FDS^PROPER_NAME(0,,,\"SECURITY\",\"NAME\")":"Indonesia BI (Reverse) Repo Rate - 7 Day","REFCLMPR-FDS^(SUBARRAY(NOT_NA(NO_REPEAT_F(FG_YIELD(NOW,-10AY,D))),0,1)-SUBARRAY(NOT_NA(NO_REPEAT_F(FG_YIELD(NOW,-10AY,D))),1,1))*100":-100.0,"REFCLMPR-FDS^FG_YIELD(NOW,,,0)":7.25,"REFCLMPR-FDS^PROPER_NAME(0,,,\"SECURITY\",\"NAME\")":"Chile Monetary Policy Rate","TRYSA10Y-FDS^PCTCHG(FG_YIELD(0,,,,\"YTM\"),FG_YIELD(-3AM,,,,\"YTM\"))":9.901364,"TRYSA10Y-FDS^PCTCHG(FG_YIELD(0,,,,\"YTM\"),FG_YIELD(-1AM,,,,\"YTM\"))":-3.4053311,"TRYVN10Y-FDS^PCTCHG(FG_YIELD(0,,,,\"YTM\"),FG_YIELD(-3AM,,,,\"YTM\"))":-12.534881,"TRYVN10Y-FDS^PCTCHG(FG_YIELD(0,,,,\"YTM\"),FG_YIELD(-1AM,,,,\"YTM\"))":11.8994875,"TRYAE10Y-FDS^PCTCHG(FG_YIELD(0,,,,\"YTM\"),FG_YIELD(-3AM,,,,\"YTM\"))":null,"TRYAE10Y-FDS^PCTCHG(FG_YIELD(0,,,,\"YTM\"),FG_YIELD(-1AM,,,,\"YTM\"))":null,"TRYTR7Y-FDS^PCTCHG(FG_YIELD(0,,,,\"YTM\"),FG_YIELD(-3AM,,,,\"YTM\"))":7.543869,"TRYTR7Y-FDS^PCTCHG(FG_YIELD(0,,,,\"YTM\"),FG_YIELD(-1AM,,,,\"YTM\"))":1.0785019,"TRYTH10Y-FDS^PCTCHG(FG_YIELD(0,,,,\"YTM\"),FG_YIELD(-3AM,,,,\"YTM\"))":-6.523967,"TRYTH10Y-FDS^PCTCHG(FG_YIELD(0,,,,\"YTM\"),FG_YIELD(-1AM,,,,\"YTM\"))":-1.2544506,"TRYQA10Y-FDS^PCTCHG(FG_YIELD(0,,,,\"YTM\"),FG_YIELD(-3AM,,,,\"YTM\"))":null,"TRYQA10Y-FDS^PCTCHG(FG_YIELD(0,,,,\"YTM\"),FG_YIELD(-1AM,,,,\"YTM\"))":null,"TRYCN10Y-FDS^PCTCHG(FG_YIELD(0,,,,\"YTM\"),FG_YIELD(-3AM,,,,\"YTM\"))":-8.956688,"TRYCN10Y-FDS^PCTCHG(FG_YIELD(0,,,,\"YTM\"),FG_YIELD(-1AM,,,,\"YTM\"))":-0.53102136,"TRYIN10Y-FDS^PCTCHG(FG_YIELD(0,,,,\"YTM\"),FG_YIELD(-3AM,,,,\"YTM\"))":-2.2884877,"TRYIN10Y-FDS^PCTCHG(FG_YIELD(0,,,,\"YTM\"),FG_YIELD(-1AM,,,,\"YTM\"))":-0.35360813,"TRYGR10Y-FDS^PCTCHG(FG_YIELD(0,,,,\"YTM\"),FG_YIELD(-3AM,,,,\"YTM\"))":14.785867,"TRYGR10Y-FDS^PCTCHG(FG_YIELD(0,,,,\"YTM\"),FG_YIELD(-1AM,,,,\"YTM\"))":-3.5693889,"TRYZA10Y-FDS^PCTCHG(FG_YIELD(0,,,,\"YTM\"),FG_YIELD(-3AM,,,,\"YTM\"))":8.405632,"TRYZA10Y-FDS^PCTCHG(FG_YIELD(0,,,,\"YTM\"),FG_YIELD(-1AM,,,,\"YTM\"))":4.864107,"TRYBR10Y-FDS^PCTCHG(FG_YIELD(0,,,,\"YTM\"),FG_YIELD(-3AM,,,,\"YTM\"))":7.3384857,"TRYBR10Y-FDS^PCTCHG(FG_YIELD(0,,,,\"YTM\"),FG_YIELD(-1AM,,,,\"YTM\"))":1.7951611,"TRYKR10Y-FDS^PCTCHG(FG_YIELD(0,,,,\"YTM\"),FG_YIELD(-3AM,,,,\"YTM\"))":5.4420514,"TRYKR10Y-FDS^PCTCHG(FG_YIELD(0,,,,\"YTM\"),FG_YIELD(-1AM,,,,\"YTM\"))":-2.230459,"TRYMX10Y-FDS^PCTCHG(FG_YIELD(0,,,,\"YTM\"),FG_YIELD(-3AM,,,,\"YTM\"))":3.0487614,"TRYMX10Y-FDS^PCTCHG(FG_YIELD(0,,,,\"YTM\"),FG_YIELD(-1AM,,,,\"YTM\"))":0.6122644,"TRYTW10Y-FDS^PCTCHG(FG_YIELD(0,,,,\"YTM\"),FG_YIELD(-3AM,,,,\"YTM\"))":17.737408,"TRYTW10Y-FDS^PCTCHG(FG_YIELD(0,,,,\"YTM\"),FG_YIELD(-1AM,,,,\"YTM\"))":16.629856,"TRYMY10Y-FDS^PCTCHG(FG_YIELD(0,,,,\"YTM\"),FG_YIELD(-3AM,,,,\"YTM\"))":3.595935,"TRYMY10Y-FDS^PCTCHG(FG_YIELD(0,,,,\"YTM\"),FG_YIELD(-1AM,,,,\"YTM\"))":0.37229043,"TRYPE10Y-FDS^PCTCHG(FG_YIELD(0,,,,\"YTM\"),FG_YIELD(-3AM,,,,\"YTM\"))":10.823108,"TRYPE10Y-FDS^PCTCHG(FG_YIELD(0,,,,\"YTM\"),FG_YIELD(-1AM,,,,\"YTM\"))":6.693658,"TRYPL10Y-FDS^PCTCHG(FG_YIELD(0,,,,\"YTM\"),FG_YIELD(-3AM,,,,\"YTM\"))":5.0781875,"TRYPL10Y-FDS^PCTCHG(FG_YIELD(0,,,,\"YTM\"),FG_YIELD(-1AM,,,,\"YTM\"))":1.6781545,"TRYPH10Y-FDS^PCTCHG(FG_YIELD(0,,,,\"YTM\"),FG_YIELD(-3AM,,,,\"YTM\"))":3.961047,"TRYPH10Y-FDS^PCTCHG(FG_YIELD(0,,,,\"YTM\"),FG_YIELD(-1AM,,,,\"YTM\"))":-0.25123215,"TRYID10Y-FDS^PCTCHG(FG_YIELD(0,,,,\"YTM\"),FG_YIELD(-3AM,,,,\"YTM\"))":2.4695396,"TRYID10Y-FDS^PCTCHG(FG_YIELD(0,,,,\"YTM\"),FG_YIELD(-1AM,,,,\"YTM\"))":1.4358686,"TIPSCL10Y-FDS^PCTCHG(FG_YIELD(0,,,,\"YTM\"),FG_YIELD(-3AM,,,,\"YTM\"))":6.3535514,"TIPSCL10Y-FDS^PCTCHG(FG_YIELD(0,,,,\"YTM\"),FG_YIELD(-1AM,,,,\"YTM\"))":-6.458564,"TRYUS10Y-FDS^FG_YIELD(0,,,,\"YTM\")":4.2008,"TRYUS10Y-FDS^FG_YIELD_NAME":"US Benchmark Bond - 10 Year","TRYSA10Y-FDS^FG_YIELD(0,,,,\"YTM\")":5.080531,"TRYVN10Y-FDS^FG_YIELD(0,,,,\"YTM\")":2.5588808,"TRYAE10Y-FDS^FG_YIELD(0,,,,\"YTM\")":null,"TRYTR7Y-FDS^FG_YIELD(0,,,,\"YTM\")":23.570269,"TRYTH10Y-FDS^FG_YIELD(0,,,,\"YTM\")":2.519711,"TRYQA10Y-FDS^FG_YIELD(0,,,,\"YTM\")":null,"TRYCN10Y-FDS^FG_YIELD(0,,,,\"YTM\")":2.353834,"TRYIN10Y-FDS^FG_YIELD(0,,,,\"YTM\")":7.045,"TRYGR10Y-FDS^FG_YIELD(0,,,,\"YTM\")":3.377,"TRYZA10Y-FDS^FG_YIELD(0,,,,\"YTM\")":12.265006,"TRYBR10Y-FDS^FG_YIELD(0,,,,\"YTM\")":11.223214,"TRYKR10Y-FDS^FG_YIELD(0,,,,\"YTM\")":3.3752,"TRYMX10Y-FDS^FG_YIELD(0,,,,\"YTM\")":9.268,"TRYTW10Y-FDS^FG_YIELD(0,,,,\"YTM\")":1.4258,"TRYMY10Y-FDS^FG_YIELD(0,,,,\"YTM\")":3.855095,"TRYPE10Y-FDS^FG_YIELD(0,,,,\"YTM\")":7.280532,"TRYPL10Y-FDS^FG_YIELD(0,,,,\"YTM\")":5.426868,"TRYPH10Y-FDS^FG_YIELD(0,,,,\"YTM\")":6.218489,"TRYID10Y-FDS^FG_YIELD(0,,,,\"YTM\")":6.678683,"TIPSCL10Y-FDS^FG_YIELD(0,,,,\"YTM\")":2.368956,"CC_SA^IMF_IFS_RCPI_Q(0)":null,"CC_VN^IMF_IFS_RCPI_Q(0)":null,"CC_AE^IMF_IFS_RCPI_Q(0)":null,"CC_TR^IMF_IFS_RCPI_Q(0)":null,"CC_TH^IMF_IFS_RCPI_Q(0)":null,"CC_QA^IMF_IFS_RCPI_Q(0)":null,"CC_CN^IMF_IFS_RCPI_Q(0)":null,"CC_IN^IMF_IFS_RCPI_Q(0)":null,"CC_GR^IMF_IFS_RCPI_Q(0)":null,"CC_ZA^IMF_IFS_RCPI_Q(0)":null,"CC_BR^IMF_IFS_RCPI_Q(0)":null,"CC_KR^IMF_IFS_RCPI_Q(0)":null,"CC_MX^IMF_IFS_RCPI_Q(0)":null,"CC_TW^IMF_IFS_RCPI_Q(0)":null,"CC_MY^IMF_IFS_RCPI_Q(0)":null,"CC_PE^IMF_IFS_RCPI_Q(0)":null,"CC_PL^IMF_IFS_RCPI_Q(0)":null,"CC_PH^IMF_IFS_RCPI_Q(0)":null,"CC_ID^IMF_IFS_RCPI_Q(0)":null,"CC_CL^IMF_IFS_RCPI_Q(0)":null,"VWO^FMA_EVAL_EBIT(LTMA,NOW,NOW,M,\"PORTAGG\",\"MEANR\")":14.3637072357726,"VWO^FMA_EVAL_EBITDA(NTMA,0,,,\"PORTAGG\",\"MEANR\")":8.49969235309814,"VWO^FG_FCF_YIELD_NTM(0)":5.58150270898172,"VWO^FMA_DIV_YLD(NTMA,NOW,NOW,M,\"PORTAGG\",\"MEANR\")":3.06866740217001,"VWO^FG_PE_NTM(0,,,90,0)":12.3131396033574,"VWO^FG_PE(0)":13.84139904526,"VWO^JULIAN(FMA_DIV_YLD(NTMA,NOW,NOW,M,\"PORTAGG\",\"MEANR\").DATES)":45351,"VGK^FMA_EVAL_EBIT(LTMA,NOW,NOW,M,\"PORTAGG\",\"MEANR\")":13.2097889877239,"VGK^FMA_EVAL_EBITDA(NTMA,0,,,\"PORTAGG\",\"MEANR\")":8.81799195695268,"VGK^FG_FCF_YIELD_NTM(0)":5.44587330099199,"VGK^FMA_DIV_YLD(NTMA,NOW,NOW,M,\"PORTAGG\",\"MEANR\")":3.58691570365969,"VGK^FG_PE_NTM(0,,,90,0)":13.1960580408893,"VGK^FG_PE(0)":12.7778750191065,"VGK^JULIAN(FMA_DIV_YLD(NTMA,NOW,NOW,M,\"PORTAGG\",\"MEANR\").DATES)":45351,"KSA^FMA_EVAL_EBIT(LTMA,NOW,NOW,M,\"PORTAGG\",\"MEANR\")":22.6589243633066,"KSA^FMA_EVAL_EBITDA(NTMA,0,,,\"PORTAGG\",\"MEANR\")":11.4272231677061,"KSA^FG_FCF_YIELD_NTM(0)":null,"KSA^FMA_DIV_YLD(NTMA,NOW,NOW,M,\"PORTAGG\",\"MEANR\")":3.42465702105817,"KSA^FMA_PE(NTMA,0,,,\"PORTAGG\",\"MEANR\")":18.1449976802841,"KSA^FMA_PE(LTM,0,,,\"PORTAGG\",\"MEANR\")":22.585744131428,"KSA^JULIAN(FMA_DIV_YLD(NTMA,NOW,NOW,M,\"PORTAGG\",\"MEANR\").DATES)":45378,"VNM^FMA_EVAL_EBIT(LTMA,NOW,NOW,M,\"PORTAGG\",\"MEANR\")":19.377639170224,"VNM^FMA_EVAL_EBITDA(NTMA,0,,,\"PORTAGG\",\"MEANR\")":10.3187539510575,"VNM^FG_FCF_YIELD_NTM(0)":1.34979621062492,"VNM^FMA_DIV_YLD(NTMA,NOW,NOW,M,\"PORTAGG\",\"MEANR\")":2.20468799341157,"VNM^FMA_PE(NTMA,0,,,\"PORTAGG\",\"MEANR\")":17.0062846352083,"VNM^FMA_PE(LTM,0,,,\"PORTAGG\",\"MEANR\")":20.9980112173107,"VNM^JULIAN(FMA_DIV_YLD(NTMA,NOW,NOW,M,\"PORTAGG\",\"MEANR\").DATES)":45378,"UAE^FMA_EVAL_EBIT(LTMA,NOW,NOW,M,\"PORTAGG\",\"MEANR\")":10.2768703717483,"UAE^FMA_EVAL_EBITDA(NTMA,0,,,\"PORTAGG\",\"MEANR\")":6.84995009726969,"UAE^FG_FCF_YIELD_NTM(0)":8.98359318348363,"UAE^FMA_DIV_YLD(NTMA,NOW,NOW,M,\"PORTAGG\",\"MEANR\")":5.33259683797406,"UAE^FMA_PE(NTMA,0,,,\"PORTAGG\",\"MEANR\")":9.58073900381956,"UAE^FMA_PE(LTM,0,,,\"PORTAGG\",\"MEANR\")":10.5779899061815,"UAE^JULIAN(FMA_DIV_YLD(NTMA,NOW,NOW,M,\"PORTAGG\",\"MEANR\").DATES)":45378,"TUR^FMA_EVAL_EBIT(LTMA,NOW,NOW,M,\"PORTAGG\",\"MEANR\")":7.01660497234502,"TUR^FMA_EVAL_EBITDA(NTMA,0,,,\"PORTAGG\",\"MEANR\")":4.34233318380496,"TUR^FG_FCF_YIELD_NTM(0)":12.3350737336924,"TUR^FMA_DIV_YLD(NTMA,NOW,NOW,M,\"PORTAGG\",\"MEANR\")":4.39642994042355,"TUR^FMA_PE(NTMA,0,,,\"PORTAGG\",\"MEANR\")":4.93927181186342,"TUR^FMA_PE(LTM,0,,,\"PORTAGG\",\"MEANR\")":6.48628095194605,"TUR^JULIAN(FMA_DIV_YLD(NTMA,NOW,NOW,M,\"PORTAGG\",\"MEANR\").DATES)":45378,"SET-BKK^FMA_EVAL_EBIT(LTMA,NOW,NOW,M,\"PORTAGG\",\"MEANR\")":19.0176803628694,"SET-BKK^FMA_EVAL_EBITDA(NTMA,0,,,\"PORTAGG\",\"MEANR\")":9.59479749274153,"SET-BKK^FG_FCF_YIELD_NTM(0)":5.58289295187019,"SET-BKK^FMA_DIV_YLD(NTMA,NOW,NOW,M,\"PORTAGG\",\"MEANR\")":3.51163976382339,"SET-BKK^FMA_PE(NTMA,0,,,\"PORTAGG\",\"MEANR\")":14.2373744687768,"SET-BKK^FMA_PE(LTM,0,,,\"PORTAGG\",\"MEANR\")":16.9629223645405,"SET-BKK^JULIAN(FMA_DIV_YLD(NTMA,NOW,NOW,M,\"PORTAGG\",\"MEANR\").DATES)":45380,"QAT^FMA_EVAL_EBIT(LTMA,NOW,NOW,M,\"PORTAGG\",\"MEANR\")":15.611731543461,"QAT^FMA_EVAL_EBITDA(NTMA,0,,,\"PORTAGG\",\"MEANR\")":8.9754413547493,"QAT^FG_FCF_YIELD_NTM(0)":null,"QAT^FMA_DIV_YLD(NTMA,NOW,NOW,M,\"PORTAGG\",\"MEANR\")":4.99332119054557,"QAT^FMA_PE(NTMA,0,,,\"PORTAGG\",\"MEANR\")":10.2080717087178,"QAT^FMA_PE(LTM,0,,,\"PORTAGG\",\"MEANR\")":11.53486425469,"QAT^JULIAN(FMA_DIV_YLD(NTMA,NOW,NOW,M,\"PORTAGG\",\"MEANR\").DATES)":45378,"MCHI^FMA_EVAL_EBIT(LTMA,NOW,NOW,M,\"PORTAGG\",\"MEANR\")":13.3976748801486,"MCHI^FMA_EVAL_EBITDA(NTMA,0,,,\"PORTAGG\",\"MEANR\")":8.02374260660156,"MCHI^FG_FCF_YIELD_NTM(0)":7.25646094703937,"MCHI^FMA_DIV_YLD(NTMA,NOW,NOW,M,\"PORTAGG\",\"MEANR\")":3.02319992344599,"MCHI^FMA_PE(NTMA,0,,,\"PORTAGG\",\"MEANR\")":9.17054850014137,"MCHI^FMA_PE(LTM,0,,,\"PORTAGG\",\"MEANR\")":12.5412967259931,"MCHI^JULIAN(FMA_DIV_YLD(NTMA,NOW,NOW,M,\"PORTAGG\",\"MEANR\").DATES)":45378,"INDA^FMA_EVAL_EBIT(LTMA,NOW,NOW,M,\"PORTAGG\",\"MEANR\")":22.8643549469458,"INDA^FMA_EVAL_EBITDA(NTMA,0,,,\"PORTAGG\",\"MEANR\")":14.7867182550569,"INDA^FG_FCF_YIELD_NTM(0)":2.92964238677536,"INDA^FMA_DIV_YLD(NTMA,NOW,NOW,M,\"PORTAGG\",\"MEANR\")":1.35721616683982,"INDA^FMA_PE(NTMA,0,,,\"PORTAGG\",\"MEANR\")":22.2270080926333,"INDA^FMA_PE(LTM,0,,,\"PORTAGG\",\"MEANR\")":24.9482301189216,"INDA^JULIAN(FMA_DIV_YLD(NTMA,NOW,NOW,M,\"PORTAGG\",\"MEANR\").DATES)":45378,"GREK^FMA_EVAL_EBIT(LTMA,NOW,NOW,M,\"PORTAGG\",\"MEANR\")":7.21857593294871,"GREK^FMA_EVAL_EBITDA(NTMA,0,,,\"PORTAGG\",\"MEANR\")":5.18378144373703,"GREK^FG_FCF_YIELD_NTM(0)":null,"GREK^FMA_DIV_YLD(NTMA,NOW,NOW,M,\"PORTAGG\",\"MEANR\")":5.14877350126992,"GREK^FMA_PE(NTMA,0,,,\"PORTAGG\",\"MEANR\")":6.98223118433169,"GREK^FMA_PE(LTM,0,,,\"PORTAGG\",\"MEANR\")":7.58434384539449,"GREK^JULIAN(FMA_DIV_YLD(NTMA,NOW,NOW,M,\"PORTAGG\",\"MEANR\").DATES)":45378,"EZA^FMA_EVAL_EBIT(LTMA,NOW,NOW,M,\"PORTAGG\",\"MEANR\")":12.2705177191178,"EZA^FMA_EVAL_EBITDA(NTMA,0,,,\"PORTAGG\",\"MEANR\")":7.56489873529109,"EZA^FG_FCF_YIELD_NTM(0)":6.11795395672238,"EZA^FMA_DIV_YLD(NTMA,NOW,NOW,M,\"PORTAGG\",\"MEANR\")":4.22283078238133,"EZA^FMA_PE(NTMA,0,,,\"PORTAGG\",\"MEANR\")":9.34275948852077,"EZA^FMA_PE(LTM,0,,,\"PORTAGG\",\"MEANR\")":10.5213609324891,"EZA^JULIAN(FMA_DIV_YLD(NTMA,NOW,NOW,M,\"PORTAGG\",\"MEANR\").DATES)":45378,"EWZ^FMA_EVAL_EBIT(LTMA,NOW,NOW,M,\"PORTAGG\",\"MEANR\")":6.76975414674934,"EWZ^FMA_EVAL_EBITDA(NTMA,0,,,\"PORTAGG\",\"MEANR\")":4.67176838925732,"EWZ^FG_FCF_YIELD_NTM(0)":9.80326973896509,"EWZ^FMA_DIV_YLD(NTMA,NOW,NOW,M,\"PORTAGG\",\"MEANR\")":6.31948653385308,"EWZ^FMA_PE(NTMA,0,,,\"PORTAGG\",\"MEANR\")":7.71709128362198,"EWZ^FMA_PE(LTM,0,,,\"PORTAGG\",\"MEANR\")":7.68757531436252,"EWZ^JULIAN(FMA_DIV_YLD(NTMA,NOW,NOW,M,\"PORTAGG\",\"MEANR\").DATES)":45378,"EWY^FMA_EVAL_EBIT(LTMA,NOW,NOW,M,\"PORTAGG\",\"MEANR\")":20.3202716415545,"EWY^FMA_EVAL_EBITDA(NTMA,0,,,\"PORTAGG\",\"MEANR\")":6.64320070495252,"EWY^FG_FCF_YIELD_NTM(0)":4.97463283249102,"EWY^FMA_DIV_YLD(NTMA,NOW,NOW,M,\"PORTAGG\",\"MEANR\")":2.1511799778999,"EWY^FMA_PE(NTMA,0,,,\"PORTAGG\",\"MEANR\")":10.7204848800286,"EWY^FMA_PE(LTM,0,,,\"PORTAGG\",\"MEANR\")":19.1531431050704,"EWY^JULIAN(FMA_DIV_YLD(NTMA,NOW,NOW,M,\"PORTAGG\",\"MEANR\").DATES)":45378,"EWW^FMA_EVAL_EBIT(LTMA,NOW,NOW,M,\"PORTAGG\",\"MEANR\")":10.5256469747218,"EWW^FMA_EVAL_EBITDA(NTMA,0,,,\"PORTAGG\",\"MEANR\")":6.1963818717302,"EWW^FG_FCF_YIELD_NTM(0)":7.67653031813554,"EWW^FMA_DIV_YLD(NTMA,NOW,NOW,M,\"PORTAGG\",\"MEANR\")":3.98442348691872,"EWW^FMA_PE(NTMA,0,,,\"PORTAGG\",\"MEANR\")":12.7020745851221,"EWW^FMA_PE(LTM,0,,,\"PORTAGG\",\"MEANR\")":13.239837976511,"EWW^JULIAN(FMA_DIV_YLD(NTMA,NOW,NOW,M,\"PORTAGG\",\"MEANR\").DATES)":45378,"EWT^FMA_EVAL_EBIT(LTMA,NOW,NOW,M,\"PORTAGG\",\"MEANR\")":20.3276687334853,"EWT^FMA_EVAL_EBITDA(NTMA,0,,,\"PORTAGG\",\"MEANR\")":9.97992773538063,"EWT^FG_FCF_YIELD_NTM(0)":3.82954697833195,"EWT^FMA_DIV_YLD(NTMA,NOW,NOW,M,\"PORTAGG\",\"MEANR\")":3.10380968535219,"EWT^FMA_PE(NTMA,0,,,\"PORTAGG\",\"MEANR\")":17.3657717674709,"EWT^FMA_PE(LTM,0,,,\"PORTAGG\",\"MEANR\")":21.7201001725133,"EWT^JULIAN(FMA_DIV_YLD(NTMA,NOW,NOW,M,\"PORTAGG\",\"MEANR\").DATES)":45378,"EWM^FMA_EVAL_EBIT(LTMA,NOW,NOW,M,\"PORTAGG\",\"MEANR\")":17.9871209350833,"EWM^FMA_EVAL_EBITDA(NTMA,0,,,\"PORTAGG\",\"MEANR\")":8.73477143901531,"EWM^FG_FCF_YIELD_NTM(0)":6.54474975589211,"EWM^FMA_DIV_YLD(NTMA,NOW,NOW,M,\"PORTAGG\",\"MEANR\")":4.19272279587326,"EWM^FMA_PE(NTMA,0,,,\"PORTAGG\",\"MEANR\")":13.8533942547949,"EWM^FMA_PE(LTM,0,,,\"PORTAGG\",\"MEANR\")":17.477391953006,"EWM^JULIAN(FMA_DIV_YLD(NTMA,NOW,NOW,M,\"PORTAGG\",\"MEANR\").DATES)":45378,"EPU^FMA_EVAL_EBIT(LTMA,NOW,NOW,M,\"PORTAGG\",\"MEANR\")":13.2182416085084,"EPU^FMA_EVAL_EBITDA(NTMA,0,,,\"PORTAGG\",\"MEANR\")":6.8640647958059,"EPU^FG_FCF_YIELD_NTM(0)":8.13092378592029,"EPU^FMA_DIV_YLD(NTMA,NOW,NOW,M,\"PORTAGG\",\"MEANR\")":3.4080370531751,"EPU^FMA_PE(NTMA,0,,,\"PORTAGG\",\"MEANR\")":12.5985075762934,"EPU^FMA_PE(LTM,0,,,\"PORTAGG\",\"MEANR\")":18.0128855424267,"EPU^JULIAN(FMA_DIV_YLD(NTMA,NOW,NOW,M,\"PORTAGG\",\"MEANR\").DATES)":45378,"EPOL^FMA_EVAL_EBIT(LTMA,NOW,NOW,M,\"PORTAGG\",\"MEANR\")":7.51043594505654,"EPOL^FMA_EVAL_EBITDA(NTMA,0,,,\"PORTAGG\",\"MEANR\")":4.30368503084841,"EPOL^FG_FCF_YIELD_NTM(0)":null,"EPOL^FMA_DIV_YLD(NTMA,NOW,NOW,M,\"PORTAGG\",\"MEANR\")":4.98487884836474,"EPOL^FMA_PE(NTMA,0,,,\"PORTAGG\",\"MEANR\")":8.49526419404333,"EPOL^FMA_PE(LTM,0,,,\"PORTAGG\",\"MEANR\")":7.57159460737631,"EPOL^JULIAN(FMA_DIV_YLD(NTMA,NOW,NOW,M,\"PORTAGG\",\"MEANR\").DATES)":45378,"EPHE^FMA_EVAL_EBIT(LTMA,NOW,NOW,M,\"PORTAGG\",\"MEANR\")":13.4674703980945,"EPHE^FMA_EVAL_EBITDA(NTMA,0,,,\"PORTAGG\",\"MEANR\")":8.80735388240857,"EPHE^FG_FCF_YIELD_NTM(0)":6.27858271900317,"EPHE^FMA_DIV_YLD(NTMA,NOW,NOW,M,\"PORTAGG\",\"MEANR\")":2.75475486702398,"EPHE^FMA_PE(NTMA,0,,,\"PORTAGG\",\"MEANR\")":9.49998859194511,"EPHE^FMA_PE(LTM,0,,,\"PORTAGG\",\"MEANR\")":11.0909001423927,"EPHE^JULIAN(FMA_DIV_YLD(NTMA,NOW,NOW,M,\"PORTAGG\",\"MEANR\").DATES)":45378,"EIDO^FMA_EVAL_EBIT(LTMA,NOW,NOW,M,\"PORTAGG\",\"MEANR\")":9.5291921509662,"EIDO^FMA_EVAL_EBITDA(NTMA,0,,,\"PORTAGG\",\"MEANR\")":6.25640531254384,"EIDO^FG_FCF_YIELD_NTM(0)":null,"EIDO^FMA_DIV_YLD(NTMA,NOW,NOW,M,\"PORTAGG\",\"MEANR\")":4.04140558862886,"EIDO^FMA_PE(NTMA,0,,,\"PORTAGG\",\"MEANR\")":13.0230244215769,"EIDO^FMA_PE(LTM,0,,,\"PORTAGG\",\"MEANR\")":15.8758774724274,"EIDO^JULIAN(FMA_DIV_YLD(NTMA,NOW,NOW,M,\"PORTAGG\",\"MEANR\").DATES)":45378,"ECH^FMA_EVAL_EBIT(LTMA,NOW,NOW,M,\"PORTAGG\",\"MEANR\")":9.59701721479204,"ECH^FMA_EVAL_EBITDA(NTMA,0,,,\"PORTAGG\",\"MEANR\")":6.18202094654194,"ECH^FG_FCF_YIELD_NTM(0)":10.2048564718182,"ECH^FMA_DIV_YLD(NTMA,NOW,NOW,M,\"PORTAGG\",\"MEANR\")":6.89256425319056,"ECH^FMA_PE(NTMA,0,,,\"PORTAGG\",\"MEANR\")":7.7791532169601,"ECH^FMA_PE(LTM,0,,,\"PORTAGG\",\"MEANR\")":10.1007257936708,"ECH^JULIAN(FMA_DIV_YLD(NTMA,NOW,NOW,M,\"PORTAGG\",\"MEANR\").DATES)":45378,"CNYA^FMA_EVAL_EBIT(LTMA,NOW,NOW,M,\"PORTAGG\",\"MEANR\")":16.3466851601609,"CNYA^FMA_EVAL_EBITDA(NTMA,0,,,\"PORTAGG\",\"MEANR\")":9.61351202117163,"CNYA^FG_FCF_YIELD_NTM(0)":5.50069710730408,"CNYA^FMA_DIV_YLD(NTMA,NOW,NOW,M,\"PORTAGG\",\"MEANR\")":2.81647415754527,"CNYA^FMA_PE(NTMA,0,,,\"PORTAGG\",\"MEANR\")":11.6121636613703,"CNYA^FMA_PE(LTM,0,,,\"PORTAGG\",\"MEANR\")":13.8995635312186,"CNYA^JULIAN(FMA_DIV_YLD(NTMA,NOW,NOW,M,\"PORTAGG\",\"MEANR\").DATES)":45378,"CC_US^IMF_IFS_RCPI_Q(0)":null,"KSA^FG_COMPANY_NAME":"iShares MSCI Saudi Arabia ETF","VNM^FG_COMPANY_NAME":"VanEck Vietnam ETF","UAE^FG_COMPANY_NAME":"iShares MSCI UAE ETF","TUR^FG_COMPANY_NAME":"iShares MSCI Turkey ETF","SET-BKK^FG_COMPANY_NAME":"Thailand SET","QAT^FG_COMPANY_NAME":"iShares MSCI Qatar ETF","MCHI^FG_COMPANY_NAME":"iShares MSCI China ETF","INDA^FG_COMPANY_NAME":"iShares MSCI India ETF","GREK^FG_COMPANY_NAME":"Global X MSCI Greece ETF","EZA^FG_COMPANY_NAME":"iShares MSCI South Africa ETF","EWZ^FG_COMPANY_NAME":"iShares MSCI Brazil ETF","EWY^FG_COMPANY_NAME":"iShares MSCI South Korea ETF","EWW^FG_COMPANY_NAME":"iShares MSCI Mexico ETF","EWT^FG_COMPANY_NAME":"iShares MSCI Taiwan ETF","EWM^FG_COMPANY_NAME":"iShares MSCI Malaysia ETF","EPU^FG_COMPANY_NAME":"iShares MSCI Peru and Global Exposure ETF","EPOL^FG_COMPANY_NAME":"iShares MSCI Poland ETF","EPHE^FG_COMPANY_NAME":"iShares MSCI Philippines ETF","EIDO^FG_COMPANY_NAME":"iShares MSCI Indonesia ETF","ECH^FG_COMPANY_NAME":"iShares MSCI Chile ETF","CNYA^FG_COMPANY_NAME":"iShares MSCI China A ETF","DUMMY^ECON_DATE(45231,,, 'MM/YYYY')":"11/2023","DUMMY^ECON_DATE(45323,,, 'MM/YYYY')":"02/2024","DUMMY^ECON_DATE(45261,,, 'MM/YYYY')":"12/2023","DUMMY^ECON_DATE(45352,,, 'MM/YYYY')":"03/2024","CC_CN^IMF_IFS_RCPI_Q(-1AM)":-0.322581,"CC_CL^IMF_IFS_RCPI_Q(-1AM)":4.586063,"CC_ID^IMF_IFS_RCPI_Q(-1AM)":2.681245,"CC_PH^IMF_IFS_RCPI_Q(-1AM)":4.322206,"CC_PL^IMF_IFS_RCPI_Q(-1AM)":6.202308,"CC_PE^IMF_IFS_RCPI_Q(-1AM)":3.9030175,"CC_MY^IMF_IFS_RCPI_Q(-1AM)":1.6028895,"CC_TW^IMF_IFS_RCPI_Q(-1AM)":null,"CC_US^IMF_IFS_RCPI_Q(-1AM)":3.2433991,"CC_MX^IMF_IFS_RCPI_Q(-1AM)":4.4145546,"CC_KR^IMF_IFS_RCPI_Q(-1AM)":3.404687,"CC_BR^IMF_IFS_RCPI_Q(-1AM)":4.7076507,"CC_ZA^IMF_IFS_RCPI_Q(-1AM)":5.633361,"CC_GR^IMF_IFS_RCPI_Q(-1AM)":3.309465,"CC_IN^IMF_IFS_RCPI_Q(-1AM)":5.3696327,"CC_QA^IMF_IFS_RCPI_Q(-1AM)":null,"CC_TH^IMF_IFS_RCPI_Q(-1AM)":null,"CC_TR^IMF_IFS_RCPI_Q(-1AM)":62.72422,"CC_AE^IMF_IFS_RCPI_Q(-1AM)":null,"CC_VN^IMF_IFS_RCPI_Q(-1AM)":3.5401578,"CC_SA^IMF_IFS_RCPI_Q(-1AM)":1.5943921,"DUMMY^ECON_EXPR_DATA('FDS_ECON[NTCPMIMFGSA@CN]',02/2024,,M)":50.918056,"DUMMY^ECON_EXPR_DATA('FDS_ECON[NTCPMIMFGSA@CN]',03/2024,,M)":51.12935,"DUMMY^ECON_EXPR_DATA('FDS_ECON[NTCPMIMFGSA@CL]',02/2024,,M)":null,"DUMMY^ECON_EXPR_DATA('FDS_ECON[NTCPMIMFGSA@CL]',03/2024,,M)":null,"DUMMY^ECON_EXPR_DATA('FDS_ECON[NTCPMIMFGSA@ID]',02/2024,,M)":52.654537,"DUMMY^ECON_EXPR_DATA('FDS_ECON[NTCPMIMFGSA@ID]',03/2024,,M)":54.182526,"DUMMY^ECON_EXPR_DATA('FDS_ECON[NTCPMIPHMANHE]',02/2024,,M)":50.997,"DUMMY^ECON_EXPR_DATA('FDS_ECON[NTCPMIPHMANHE]',03/2024,,M)":null,"DUMMY^ECON_EXPR_DATA('FDS_ECON[NTCPMIMFGSA@PL]',02/2024,,M)":47.87733,"DUMMY^ECON_EXPR_DATA('FDS_ECON[NTCPMIMFGSA@PL]',03/2024,,M)":null,"DUMMY^ECON_EXPR_DATA('FDS_ECON[NTCPMIMFGSA@PE]',02/2024,,M)":null,"DUMMY^ECON_EXPR_DATA('FDS_ECON[NTCPMIMFGSA@PE]',03/2024,,M)":null,"DUMMY^ECON_EXPR_DATA('FDS_ECON[PMIMYMANHE]',02/2024,,M)":49.473457,"DUMMY^ECON_EXPR_DATA('FDS_ECON[PMIMYMANHE]',03/2024,,M)":48.399647,"DUMMY^ECON_EXPR_DATA('FDS_ECON[NTCPMIMFGSA@TW]',02/2024,,M)":48.59926,"DUMMY^ECON_EXPR_DATA('FDS_ECON[NTCPMIMFGSA@TW]',03/2024,,M)":49.3,"DUMMY^ECON_EXPR_DATA('FDS_ECON[NTCPMIMFGSA@MX]',02/2024,,M)":52.29834,"DUMMY^ECON_EXPR_DATA('FDS_ECON[NTCPMIMFGSA@MX]',03/2024,,M)":null,"DUMMY^ECON_EXPR_DATA('FDS_ECON[NTCPMIMFGSA@KR]',02/2024,,M)":50.65793,"DUMMY^ECON_EXPR_DATA('FDS_ECON[NTCPMIMFGSA@KR]',03/2024,,M)":49.82558,"DUMMY^ECON_EXPR_DATA('FDS_ECON[NTCPMIMFGSA@BR]',02/2024,,M)":54.05694,"DUMMY^ECON_EXPR_DATA('FDS_ECON[NTCPMIMFGSA@BR]',03/2024,,M)":null,"DUMMY^ECON_EXPR_DATA('FDS_ECON[PMIMFGSA@ZA]',02/2024,,M)":50.78166,"DUMMY^ECON_EXPR_DATA('FDS_ECON[PMIMFGSA@ZA]',03/2024,,M)":null,"DUMMY^ECON_EXPR_DATA('FDS_ECON[NTCPMIMFGSA@GR]',02/2024,,M)":55.729668,"DUMMY^ECON_EXPR_DATA('FDS_ECON[NTCPMIMFGSA@GR]',03/2024,,M)":null,"DUMMY^ECON_EXPR_DATA('FDS_ECON[NTCPMIMFGSA@IN]',02/2024,,M)":56.899437,"DUMMY^ECON_EXPR_DATA('FDS_ECON[NTCPMIMFGSA@IN]',03/2024,,M)":null,"DUMMY^ECON_EXPR_DATA('FDS_ECON[PMIQAWHEHE]',02/2024,,M)":51.0252,"DUMMY^ECON_EXPR_DATA('FDS_ECON[PMIQAWHEHE]',03/2024,,M)":null,"DUMMY^ECON_EXPR_DATA('FDS_ECON[NTCPMITHMANHE]',02/2024,,M)":45.311386,"DUMMY^ECON_EXPR_DATA('FDS_ECON[NTCPMITHMANHE]',03/2024,,M)":null,"DUMMY^ECON_EXPR_DATA('FDS_ECON[NTCPMIMFGSA@TR]',02/2024,,M)":50.248722,"DUMMY^ECON_EXPR_DATA('FDS_ECON[NTCPMIMFGSA@TR]',03/2024,,M)":49.97893,"DUMMY^ECON_EXPR_DATA('FDS_ECON[NTCPMIMFGSA@AE]',02/2024,,M)":null,"DUMMY^ECON_EXPR_DATA('FDS_ECON[NTCPMIMFGSA@AE]',03/2024,,M)":null,"DUMMY^ECON_EXPR_DATA('FDS_ECON[NTCPMIMFGSA@VN]',02/2024,,M)":50.37239,"DUMMY^ECON_EXPR_DATA('FDS_ECON[NTCPMIMFGSA@VN]',03/2024,,M)":49.86291,"DUMMY^ECON_EXPR_DATA('FDS_ECON[NTCPMIINDEXSA@SA]',02/2024,,M)":57.158,"DUMMY^ECON_EXPR_DATA('FDS_ECON[NTCPMIINDEXSA@SA]',03/2024,,M)":null,"DUMMY^ECON_EXPR_DATA('FDS_ECON[PMIDMMANHE]',02/2024,,Q)":47.378044,"DUMMY^ECON_EXPR_DATA('FDS_ECON[PMIDMMANHE]',11/2023,,Q)":47.086407,"DUMMY^ECON_EXPR_DATA('FDS_ECON[PMIDMMANHE]',03/2024,,Q)":null,"DUMMY^ECON_EXPR_DATA('FDS_ECON[PMIDMMANHE]',12/2023,,Q)":47.378044,"DUMMY^ECON_EXPR_DATA('FDS_ECON[NTCPMIMFGSA@EME]',02/2024,,Q)":50.64065,"DUMMY^ECON_EXPR_DATA('FDS_ECON[NTCPMIMFGSA@EME]',11/2023,,Q)":50.814144,"DUMMY^ECON_EXPR_DATA('FDS_ECON[NTCPMIMFGSA@EME]',03/2024,,Q)":null,"DUMMY^ECON_EXPR_DATA('FDS_ECON[NTCPMIMFGSA@EME]',12/2023,,Q)":50.64065,"DUMMY^ECON_EXPR_DATA('FDS_ECON[NTCPMIMFGSA@CN]',02/2024,,Q)":50.34384,"DUMMY^ECON_EXPR_DATA('FDS_ECON[NTCPMIMFGSA@CN]',11/2023,,Q)":50.266373,"DUMMY^ECON_EXPR_DATA('FDS_ECON[NTCPMIMFGSA@CN]',03/2024,,Q)":50.938282,"DUMMY^ECON_EXPR_DATA('FDS_ECON[NTCPMIMFGSA@CN]',12/2023,,Q)":50.34384,"DUMMY^ECON_EXPR_DATA('FDS_ECON[NTCPMIMFGSA@CL]',02/2024,,Q)":null,"DUMMY^ECON_EXPR_DATA('FDS_ECON[NTCPMIMFGSA@CL]',11/2023,,Q)":null,"DUMMY^ECON_EXPR_DATA('FDS_ECON[NTCPMIMFGSA@CL]',03/2024,,Q)":null,"DUMMY^ECON_EXPR_DATA('FDS_ECON[NTCPMIMFGSA@CL]',12/2023,,Q)":null,"DUMMY^ECON_EXPR_DATA('FDS_ECON[NTCPMIMFGSA@ID]',02/2024,,Q)":51.828487,"DUMMY^ECON_EXPR_DATA('FDS_ECON[NTCPMIMFGSA@ID]',11/2023,,Q)":53.156506,"DUMMY^ECON_EXPR_DATA('FDS_ECON[NTCPMIMFGSA@ID]',03/2024,,Q)":53.247562,"DUMMY^ECON_EXPR_DATA('FDS_ECON[NTCPMIMFGSA@ID]',12/2023,,Q)":51.828487,"DUMMY^ECON_EXPR_DATA('FDS_ECON[NTCPMIPHMANHE]',02/2024,,Q)":52.222515,"DUMMY^ECON_EXPR_DATA('FDS_ECON[NTCPMIPHMANHE]',11/2023,,Q)":50.747215,"DUMMY^ECON_EXPR_DATA('FDS_ECON[NTCPMIPHMANHE]',03/2024,,Q)":null,"DUMMY^ECON_EXPR_DATA('FDS_ECON[NTCPMIPHMANHE]',12/2023,,Q)":52.222515,"DUMMY^ECON_EXPR_DATA('FDS_ECON[NTCPMIMFGSA@PL]',02/2024,,Q)":46.884846,"DUMMY^ECON_EXPR_DATA('FDS_ECON[NTCPMIMFGSA@PL]',11/2023,,Q)":43.504345,"DUMMY^ECON_EXPR_DATA('FDS_ECON[NTCPMIMFGSA@PL]',03/2024,,Q)":null,"DUMMY^ECON_EXPR_DATA('FDS_ECON[NTCPMIMFGSA@PL]',12/2023,,Q)":46.884846,"DUMMY^ECON_EXPR_DATA('FDS_ECON[NTCPMIMFGSA@PE]',02/2024,,Q)":null,"DUMMY^ECON_EXPR_DATA('FDS_ECON[NTCPMIMFGSA@PE]',11/2023,,Q)":null,"DUMMY^ECON_EXPR_DATA('FDS_ECON[NTCPMIMFGSA@PE]',03/2024,,Q)":null,"DUMMY^ECON_EXPR_DATA('FDS_ECON[NTCPMIMFGSA@PE]',12/2023,,Q)":null,"DUMMY^ECON_EXPR_DATA('FDS_ECON[PMIMYMANHE]',02/2024,,Q)":47.499214,"DUMMY^ECON_EXPR_DATA('FDS_ECON[PMIMYMANHE]',11/2023,,Q)":47.470974,"DUMMY^ECON_EXPR_DATA('FDS_ECON[PMIMYMANHE]',03/2024,,Q)":48.949593,"DUMMY^ECON_EXPR_DATA('FDS_ECON[PMIMYMANHE]',12/2023,,Q)":47.499214,"DUMMY^ECON_EXPR_DATA('FDS_ECON[NTCPMIMFGSA@TW]',02/2024,,Q)":47.63588,"DUMMY^ECON_EXPR_DATA('FDS_ECON[NTCPMIMFGSA@TW]',11/2023,,Q)":44.970745,"DUMMY^ECON_EXPR_DATA('FDS_ECON[NTCPMIMFGSA@TW]',03/2024,,Q)":48.897906999999996,"DUMMY^ECON_EXPR_DATA('FDS_ECON[NTCPMIMFGSA@TW]',12/2023,,Q)":47.63588,"DUMMY^ECON_EXPR_DATA('FDS_ECON[NTCPMIMFGSA@MX]',02/2024,,Q)":52.180695,"DUMMY^ECON_EXPR_DATA('FDS_ECON[NTCPMIMFGSA@MX]',11/2023,,Q)":51.404537,"DUMMY^ECON_EXPR_DATA('FDS_ECON[NTCPMIMFGSA@MX]',03/2024,,Q)":null,"DUMMY^ECON_EXPR_DATA('FDS_ECON[NTCPMIMFGSA@MX]',12/2023,,Q)":52.180695,"DUMMY^ECON_EXPR_DATA('FDS_ECON[NTCPMIMFGSA@KR]',02/2024,,Q)":49.900604,"DUMMY^ECON_EXPR_DATA('FDS_ECON[NTCPMIMFGSA@KR]',11/2023,,Q)":49.420246,"DUMMY^ECON_EXPR_DATA('FDS_ECON[NTCPMIMFGSA@KR]',03/2024,,Q)":50.57622,"DUMMY^ECON_EXPR_DATA('FDS_ECON[NTCPMIMFGSA@KR]',12/2023,,Q)":49.900604,"DUMMY^ECON_EXPR_DATA('FDS_ECON[NTCPMIMFGSA@BR]',02/2024,,Q)":48.798813,"DUMMY^ECON_EXPR_DATA('FDS_ECON[NTCPMIMFGSA@BR]',11/2023,,Q)":48.99601,"DUMMY^ECON_EXPR_DATA('FDS_ECON[NTCPMIMFGSA@BR]',03/2024,,Q)":null,"DUMMY^ECON_EXPR_DATA('FDS_ECON[NTCPMIMFGSA@BR]',12/2023,,Q)":48.798813,"DUMMY^ECON_EXPR_DATA('FDS_ECON[PMIMFGSA@ZA]',02/2024,,Q)":49.293606,"DUMMY^ECON_EXPR_DATA('FDS_ECON[PMIMFGSA@ZA]',11/2023,,Q)":49.704178,"DUMMY^ECON_EXPR_DATA('FDS_ECON[PMIMFGSA@ZA]',03/2024,,Q)":null,"DUMMY^ECON_EXPR_DATA('FDS_ECON[PMIMFGSA@ZA]',12/2023,,Q)":49.293606,"DUMMY^ECON_EXPR_DATA('FDS_ECON[NTCPMIMFGSA@GR]',02/2024,,Q)":50.99575,"DUMMY^ECON_EXPR_DATA('FDS_ECON[NTCPMIMFGSA@GR]',11/2023,,Q)":52.236584,"DUMMY^ECON_EXPR_DATA('FDS_ECON[NTCPMIMFGSA@GR]',03/2024,,Q)":null,"DUMMY^ECON_EXPR_DATA('FDS_ECON[NTCPMIMFGSA@GR]',12/2023,,Q)":50.99575,"DUMMY^ECON_EXPR_DATA('FDS_ECON[NTCPMIMFGSA@IN]',02/2024,,Q)":55.461708,"DUMMY^ECON_EXPR_DATA('FDS_ECON[NTCPMIMFGSA@IN]',11/2023,,Q)":57.930668,"DUMMY^ECON_EXPR_DATA('FDS_ECON[NTCPMIMFGSA@IN]',03/2024,,Q)":null,"DUMMY^ECON_EXPR_DATA('FDS_ECON[NTCPMIMFGSA@IN]',12/2023,,Q)":55.461708,"DUMMY^ECON_EXPR_DATA('FDS_ECON[PMIQAWHEHE]',02/2024,,Q)":50.688427,"DUMMY^ECON_EXPR_DATA('FDS_ECON[PMIQAWHEHE]',11/2023,,Q)":53.860752,"DUMMY^ECON_EXPR_DATA('FDS_ECON[PMIQAWHEHE]',03/2024,,Q)":null,"DUMMY^ECON_EXPR_DATA('FDS_ECON[PMIQAWHEHE]',12/2023,,Q)":50.688427,"DUMMY^ECON_EXPR_DATA('FDS_ECON[NTCPMITHMANHE]',02/2024,,Q)":46.69516,"DUMMY^ECON_EXPR_DATA('FDS_ECON[NTCPMITHMANHE]',11/2023,,Q)":49.120174,"DUMMY^ECON_EXPR_DATA('FDS_ECON[NTCPMITHMANHE]',03/2024,,Q)":null,"DUMMY^ECON_EXPR_DATA('FDS_ECON[NTCPMITHMANHE]',12/2023,,Q)":46.69516,"DUMMY^ECON_EXPR_DATA('FDS_ECON[NTCPMIMFGSA@TR]',02/2024,,Q)":47.664864,"DUMMY^ECON_EXPR_DATA('FDS_ECON[NTCPMIMFGSA@TR]',11/2023,,Q)":49.509235,"DUMMY^ECON_EXPR_DATA('FDS_ECON[NTCPMIMFGSA@TR]',03/2024,,Q)":49.822453,"DUMMY^ECON_EXPR_DATA('FDS_ECON[NTCPMIMFGSA@TR]',12/2023,,Q)":47.664864,"DUMMY^ECON_EXPR_DATA('FDS_ECON[NTCPMIMFGSA@AE]',02/2024,,Q)":null,"DUMMY^ECON_EXPR_DATA('FDS_ECON[NTCPMIMFGSA@AE]',11/2023,,Q)":null,"DUMMY^ECON_EXPR_DATA('FDS_ECON[NTCPMIMFGSA@AE]',03/2024,,Q)":null,"DUMMY^ECON_EXPR_DATA('FDS_ECON[NTCPMIMFGSA@AE]',12/2023,,Q)":null,"DUMMY^ECON_EXPR_DATA('FDS_ECON[NTCPMIMFGSA@VN]',02/2024,,Q)":48.59743,"DUMMY^ECON_EXPR_DATA('FDS_ECON[NTCPMIMFGSA@VN]',11/2023,,Q)":49.616585,"DUMMY^ECON_EXPR_DATA('FDS_ECON[NTCPMIMFGSA@VN]',03/2024,,Q)":50.18627,"DUMMY^ECON_EXPR_DATA('FDS_ECON[NTCPMIMFGSA@VN]',12/2023,,Q)":48.59743,"DUMMY^ECON_EXPR_DATA('FDS_ECON[NTCPMIINDEXSA@SA]',02/2024,,Q)":57.793106,"DUMMY^ECON_EXPR_DATA('FDS_ECON[NTCPMIINDEXSA@SA]',11/2023,,Q)":57.151814,"DUMMY^ECON_EXPR_DATA('FDS_ECON[NTCPMIINDEXSA@SA]',03/2024,,Q)":null,"DUMMY^ECON_EXPR_DATA('FDS_ECON[NTCPMIINDEXSA@SA]',12/2023,,Q)":57.793106,"DUMMY^ECON_EXPR_DATA('FDS_ECON[PMIDMMANHE]',02/2024,,M)":49.253857,"DUMMY^ECON_EXPR_DATA('FDS_ECON[PMIDMMANHE]',03/2024,,M)":null,"DUMMY^ECON_EXPR_DATA('FDS_ECON[NTCPMIMFGSA@EME]',02/2024,,M)":51.4475,"DUMMY^ECON_EXPR_DATA('FDS_ECON[NTCPMIMFGSA@EME]',03/2024,,M)":null}]]></FdsFormulaCache>
</file>

<file path=customXml/itemProps1.xml><?xml version="1.0" encoding="utf-8"?>
<ds:datastoreItem xmlns:ds="http://schemas.openxmlformats.org/officeDocument/2006/customXml" ds:itemID="{028C4D93-2CCE-43BF-AC37-6EDFC83D8DAD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2024-04-01T07:37:07Z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