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CCD93F4-9636-49A7-B294-E9574CEA6563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18" i="1" a="1"/>
  <c r="O18" i="1" l="1"/>
  <c r="O21" i="1" a="1"/>
  <c r="O21" i="1" l="1"/>
  <c r="O5" i="1" a="1"/>
  <c r="G33" i="57" a="1"/>
  <c r="G16" i="57" a="1"/>
  <c r="D33" i="57" a="1"/>
  <c r="D16" i="57" a="1"/>
  <c r="G31" i="57" a="1"/>
  <c r="G15" i="57" a="1"/>
  <c r="D31" i="57" a="1"/>
  <c r="D15" i="57" a="1"/>
  <c r="G13" i="57" a="1"/>
  <c r="D13" i="57" a="1"/>
  <c r="G12" i="57" a="1"/>
  <c r="D12" i="57" a="1"/>
  <c r="G27" i="57" a="1"/>
  <c r="G26" i="57" a="1"/>
  <c r="G25" i="57" a="1"/>
  <c r="D25" i="57" a="1"/>
  <c r="G24" i="57" a="1"/>
  <c r="D24" i="57" a="1"/>
  <c r="G7" i="57" a="1"/>
  <c r="D7" i="57" a="1"/>
  <c r="G22" i="57" a="1"/>
  <c r="G5" i="57" a="1"/>
  <c r="D21" i="57" a="1"/>
  <c r="D5" i="57" a="1"/>
  <c r="G4" i="57" a="1"/>
  <c r="D20" i="57" a="1"/>
  <c r="G19" i="57" a="1"/>
  <c r="D19" i="57" a="1"/>
  <c r="G18" i="57" a="1"/>
  <c r="D18" i="57" a="1"/>
  <c r="G17" i="57" a="1"/>
  <c r="D17" i="57" a="1"/>
  <c r="G30" i="57" a="1"/>
  <c r="G14" i="57" a="1"/>
  <c r="D30" i="57" a="1"/>
  <c r="D14" i="57" a="1"/>
  <c r="G29" i="57" a="1"/>
  <c r="D29" i="57" a="1"/>
  <c r="G28" i="57" a="1"/>
  <c r="D28" i="57" a="1"/>
  <c r="G11" i="57" a="1"/>
  <c r="D27" i="57" a="1"/>
  <c r="D11" i="57" a="1"/>
  <c r="G10" i="57" a="1"/>
  <c r="D26" i="57" a="1"/>
  <c r="D10" i="57" a="1"/>
  <c r="G9" i="57" a="1"/>
  <c r="D9" i="57" a="1"/>
  <c r="G8" i="57" a="1"/>
  <c r="D8" i="57" a="1"/>
  <c r="G23" i="57" a="1"/>
  <c r="D23" i="57" a="1"/>
  <c r="G6" i="57" a="1"/>
  <c r="D22" i="57" a="1"/>
  <c r="D6" i="57" a="1"/>
  <c r="G21" i="57" a="1"/>
  <c r="G20" i="57" a="1"/>
  <c r="D4" i="57" a="1"/>
  <c r="G3" i="57" a="1"/>
  <c r="D3" i="57" a="1"/>
  <c r="G2" i="57" a="1"/>
  <c r="D2" i="57" a="1"/>
  <c r="E33" i="57" a="1"/>
  <c r="B33" i="57" a="1"/>
  <c r="O5" i="1" l="1"/>
  <c r="B33" i="57"/>
  <c r="E33" i="57"/>
  <c r="D2" i="57"/>
  <c r="G2" i="57"/>
  <c r="D3" i="57"/>
  <c r="G3" i="57"/>
  <c r="D4" i="57"/>
  <c r="G20" i="57"/>
  <c r="G21" i="57"/>
  <c r="D6" i="57"/>
  <c r="D22" i="57"/>
  <c r="G6" i="57"/>
  <c r="D23" i="57"/>
  <c r="G23" i="57"/>
  <c r="D8" i="57"/>
  <c r="G8" i="57"/>
  <c r="D9" i="57"/>
  <c r="G9" i="57"/>
  <c r="D10" i="57"/>
  <c r="D26" i="57"/>
  <c r="G10" i="57"/>
  <c r="D11" i="57"/>
  <c r="D27" i="57"/>
  <c r="G11" i="57"/>
  <c r="D28" i="57"/>
  <c r="G28" i="57"/>
  <c r="D29" i="57"/>
  <c r="G29" i="57"/>
  <c r="D14" i="57"/>
  <c r="D30" i="57"/>
  <c r="G14" i="57"/>
  <c r="G30" i="57"/>
  <c r="D17" i="57"/>
  <c r="G17" i="57"/>
  <c r="D18" i="57"/>
  <c r="G18" i="57"/>
  <c r="D19" i="57"/>
  <c r="G19" i="57"/>
  <c r="D20" i="57"/>
  <c r="G4" i="57"/>
  <c r="D5" i="57"/>
  <c r="D21" i="57"/>
  <c r="G5" i="57"/>
  <c r="G22" i="57"/>
  <c r="D7" i="57"/>
  <c r="G7" i="57"/>
  <c r="D24" i="57"/>
  <c r="G24" i="57"/>
  <c r="D25" i="57"/>
  <c r="G25" i="57"/>
  <c r="G26" i="57"/>
  <c r="G27" i="57"/>
  <c r="D12" i="57"/>
  <c r="G12" i="57"/>
  <c r="D13" i="57"/>
  <c r="G13" i="57"/>
  <c r="D15" i="57"/>
  <c r="D31" i="57"/>
  <c r="G15" i="57"/>
  <c r="G31" i="57"/>
  <c r="D16" i="57"/>
  <c r="D33" i="57"/>
  <c r="G16" i="57"/>
  <c r="G33" i="57"/>
  <c r="M8" i="48" a="1"/>
  <c r="M7" i="48" a="1"/>
  <c r="M21" i="48" a="1"/>
  <c r="M20" i="48" a="1"/>
  <c r="M17" i="48" a="1"/>
  <c r="M15" i="48" a="1"/>
  <c r="M10" i="48" a="1"/>
  <c r="M24" i="48" a="1"/>
  <c r="M4" i="48" a="1"/>
  <c r="M19" i="48" a="1"/>
  <c r="M18" i="48" a="1"/>
  <c r="M16" i="48" a="1"/>
  <c r="M13" i="48" a="1"/>
  <c r="M12" i="48" a="1"/>
  <c r="M6" i="48" a="1"/>
  <c r="M14" i="48" a="1"/>
  <c r="M23" i="48" a="1"/>
  <c r="M11" i="48" a="1"/>
  <c r="M11" i="48" l="1"/>
  <c r="M23" i="48"/>
  <c r="M14" i="48"/>
  <c r="M6" i="48"/>
  <c r="M12" i="48"/>
  <c r="M13" i="48"/>
  <c r="M16" i="48"/>
  <c r="M18" i="48"/>
  <c r="M19" i="48"/>
  <c r="M4" i="48"/>
  <c r="M24" i="48"/>
  <c r="M10" i="48"/>
  <c r="M15" i="48"/>
  <c r="M17" i="48"/>
  <c r="M20" i="48"/>
  <c r="M21" i="48"/>
  <c r="M7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28" i="48" a="1"/>
  <c r="H2" i="38" a="1"/>
  <c r="AF4" i="9" a="1"/>
  <c r="P4" i="9" a="1"/>
  <c r="H17" i="43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N2" i="46" a="1"/>
  <c r="H12" i="52" a="1"/>
  <c r="H10" i="52" a="1"/>
  <c r="H8" i="52" a="1"/>
  <c r="V2" i="38" a="1"/>
  <c r="U2" i="38" a="1"/>
  <c r="T2" i="38" a="1"/>
  <c r="H22" i="43" a="1"/>
  <c r="H14" i="43" a="1"/>
  <c r="H6" i="43" a="1"/>
  <c r="C15" i="43" a="1"/>
  <c r="G23" i="42" a="1"/>
  <c r="G21" i="42" a="1"/>
  <c r="G19" i="42" a="1"/>
  <c r="G17" i="42" a="1"/>
  <c r="G15" i="42" a="1"/>
  <c r="G13" i="42" a="1"/>
  <c r="G11" i="42" a="1"/>
  <c r="G9" i="42" a="1"/>
  <c r="G7" i="42" a="1"/>
  <c r="G5" i="42" a="1"/>
  <c r="G3" i="42" a="1"/>
  <c r="K3" i="18" a="1"/>
  <c r="Q2" i="15" a="1"/>
  <c r="A2" i="15" a="1"/>
  <c r="G2" i="5" a="1"/>
  <c r="M2" i="7" a="1"/>
  <c r="S2" i="47" a="1"/>
  <c r="C2" i="47" a="1"/>
  <c r="I2" i="46" a="1"/>
  <c r="C12" i="52" a="1"/>
  <c r="Q2" i="38" a="1"/>
  <c r="A2" i="38" a="1"/>
  <c r="Y4" i="9" a="1"/>
  <c r="I4" i="9" a="1"/>
  <c r="G22" i="43" a="1"/>
  <c r="G14" i="43" a="1"/>
  <c r="G6" i="43" a="1"/>
  <c r="C14" i="43" a="1"/>
  <c r="F23" i="42" a="1"/>
  <c r="F21" i="42" a="1"/>
  <c r="F19" i="42" a="1"/>
  <c r="F17" i="42" a="1"/>
  <c r="F15" i="42" a="1"/>
  <c r="F13" i="42" a="1"/>
  <c r="F11" i="42" a="1"/>
  <c r="F9" i="42" a="1"/>
  <c r="F7" i="42" a="1"/>
  <c r="F5" i="42" a="1"/>
  <c r="F3" i="42" a="1"/>
  <c r="J3" i="18" a="1"/>
  <c r="P2" i="15" a="1"/>
  <c r="V2" i="5" a="1"/>
  <c r="F2" i="5" a="1"/>
  <c r="L2" i="7" a="1"/>
  <c r="R2" i="47" a="1"/>
  <c r="B2" i="47" a="1"/>
  <c r="H2" i="46" a="1"/>
  <c r="J11" i="52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S2" i="38" a="1"/>
  <c r="H21" i="43" a="1"/>
  <c r="G11" i="43" a="1"/>
  <c r="C18" i="43" a="1"/>
  <c r="H20" i="42" a="1"/>
  <c r="J17" i="42" a="1"/>
  <c r="H12" i="42" a="1"/>
  <c r="J9" i="42" a="1"/>
  <c r="H4" i="42" a="1"/>
  <c r="N3" i="18" a="1"/>
  <c r="P2" i="5" a="1"/>
  <c r="T2" i="46" a="1"/>
  <c r="E10" i="52" a="1"/>
  <c r="J7" i="52" a="1"/>
  <c r="H5" i="52" a="1"/>
  <c r="U22" i="56" a="1"/>
  <c r="V13" i="56" a="1"/>
  <c r="J25" i="56" a="1"/>
  <c r="G17" i="56" a="1"/>
  <c r="I12" i="56" a="1"/>
  <c r="O23" i="12" a="1"/>
  <c r="P19" i="12" a="1"/>
  <c r="P17" i="12" a="1"/>
  <c r="P15" i="12" a="1"/>
  <c r="Q11" i="12" a="1"/>
  <c r="Q9" i="12" a="1"/>
  <c r="R5" i="12" a="1"/>
  <c r="Q32" i="12" a="1"/>
  <c r="F31" i="12" a="1"/>
  <c r="G13" i="12" a="1"/>
  <c r="J2" i="39" a="1"/>
  <c r="F9" i="39" a="1"/>
  <c r="K9" i="28" a="1"/>
  <c r="H7" i="1" a="1"/>
  <c r="H19" i="1" a="1"/>
  <c r="I14" i="1" a="1"/>
  <c r="F12" i="1" a="1"/>
  <c r="L19" i="12" a="1"/>
  <c r="O5" i="12" a="1"/>
  <c r="Q31" i="12" a="1"/>
  <c r="H20" i="39" a="1"/>
  <c r="M5" i="12" a="1"/>
  <c r="F3" i="39" a="1"/>
  <c r="AJ4" i="9" a="1"/>
  <c r="M4" i="9" a="1"/>
  <c r="P2" i="7" a="1"/>
  <c r="Q2" i="47" a="1"/>
  <c r="I12" i="52" a="1"/>
  <c r="F3" i="52" a="1"/>
  <c r="S18" i="56" a="1"/>
  <c r="U13" i="56" a="1"/>
  <c r="S9" i="56" a="1"/>
  <c r="H21" i="56" a="1"/>
  <c r="J16" i="56" a="1"/>
  <c r="G8" i="56" a="1"/>
  <c r="O21" i="12" a="1"/>
  <c r="O17" i="12" a="1"/>
  <c r="P13" i="12" a="1"/>
  <c r="Q7" i="12" a="1"/>
  <c r="R3" i="12" a="1"/>
  <c r="L32" i="12" a="1"/>
  <c r="F19" i="12" a="1"/>
  <c r="G7" i="12" a="1"/>
  <c r="J19" i="39" a="1"/>
  <c r="H5" i="39" a="1"/>
  <c r="L20" i="28" a="1"/>
  <c r="M14" i="28" a="1"/>
  <c r="M8" i="28" a="1"/>
  <c r="K3" i="28" a="1"/>
  <c r="H15" i="28" a="1"/>
  <c r="G7" i="28" a="1"/>
  <c r="E20" i="28" a="1"/>
  <c r="D12" i="28" a="1"/>
  <c r="E3" i="28" a="1"/>
  <c r="O8" i="1" a="1"/>
  <c r="H27" i="1" a="1"/>
  <c r="L21" i="1" a="1"/>
  <c r="I19" i="1" a="1"/>
  <c r="F17" i="1" a="1"/>
  <c r="J14" i="1" a="1"/>
  <c r="G12" i="1" a="1"/>
  <c r="K9" i="1" a="1"/>
  <c r="G7" i="1" a="1"/>
  <c r="K4" i="1" a="1"/>
  <c r="C27" i="55" a="1"/>
  <c r="C11" i="55" a="1"/>
  <c r="S2" i="46" a="1"/>
  <c r="D10" i="52" a="1"/>
  <c r="I7" i="52" a="1"/>
  <c r="G5" i="52" a="1"/>
  <c r="T22" i="56" a="1"/>
  <c r="T13" i="56" a="1"/>
  <c r="I25" i="56" a="1"/>
  <c r="H12" i="56" a="1"/>
  <c r="N23" i="12" a="1"/>
  <c r="O19" i="12" a="1"/>
  <c r="O15" i="12" a="1"/>
  <c r="P11" i="12" a="1"/>
  <c r="P9" i="12" a="1"/>
  <c r="Q5" i="12" a="1"/>
  <c r="P32" i="12" a="1"/>
  <c r="K32" i="12" a="1"/>
  <c r="F13" i="12" a="1"/>
  <c r="H22" i="39" a="1"/>
  <c r="F8" i="39" a="1"/>
  <c r="L14" i="28" a="1"/>
  <c r="J9" i="1" a="1"/>
  <c r="K14" i="28" a="1"/>
  <c r="L8" i="28" a="1"/>
  <c r="G15" i="28" a="1"/>
  <c r="E11" i="28" a="1"/>
  <c r="D3" i="28" a="1"/>
  <c r="G27" i="1" a="1"/>
  <c r="J4" i="1" a="1"/>
  <c r="C10" i="55" a="1"/>
  <c r="G14" i="1" a="1"/>
  <c r="K13" i="12" a="1"/>
  <c r="R2" i="38" a="1"/>
  <c r="H10" i="43" a="1"/>
  <c r="C17" i="43" a="1"/>
  <c r="C23" i="42" a="1"/>
  <c r="G20" i="42" a="1"/>
  <c r="I17" i="42" a="1"/>
  <c r="C15" i="42" a="1"/>
  <c r="G12" i="42" a="1"/>
  <c r="I9" i="42" a="1"/>
  <c r="C7" i="42" a="1"/>
  <c r="G4" i="42" a="1"/>
  <c r="M3" i="18" a="1"/>
  <c r="M2" i="15" a="1"/>
  <c r="O2" i="5" a="1"/>
  <c r="E31" i="12" a="1"/>
  <c r="F7" i="12" a="1"/>
  <c r="O7" i="1" a="1"/>
  <c r="P2" i="38" a="1"/>
  <c r="AI4" i="9" a="1"/>
  <c r="L4" i="9" a="1"/>
  <c r="H20" i="43" a="1"/>
  <c r="O2" i="7" a="1"/>
  <c r="P2" i="47" a="1"/>
  <c r="G12" i="52" a="1"/>
  <c r="E3" i="52" a="1"/>
  <c r="V17" i="56" a="1"/>
  <c r="V8" i="56" a="1"/>
  <c r="G21" i="56" a="1"/>
  <c r="I16" i="56" a="1"/>
  <c r="J7" i="56" a="1"/>
  <c r="N21" i="12" a="1"/>
  <c r="N19" i="12" a="1"/>
  <c r="N17" i="12" a="1"/>
  <c r="O13" i="12" a="1"/>
  <c r="O11" i="12" a="1"/>
  <c r="P7" i="12" a="1"/>
  <c r="Q3" i="12" a="1"/>
  <c r="M31" i="12" a="1"/>
  <c r="E19" i="12" a="1"/>
  <c r="J18" i="39" a="1"/>
  <c r="H4" i="39" a="1"/>
  <c r="K20" i="28" a="1"/>
  <c r="H23" i="28" a="1"/>
  <c r="H6" i="28" a="1"/>
  <c r="D20" i="28" a="1"/>
  <c r="K21" i="1" a="1"/>
  <c r="L16" i="1" a="1"/>
  <c r="I9" i="1" a="1"/>
  <c r="F7" i="1" a="1"/>
  <c r="C26" i="55" a="1"/>
  <c r="C9" i="55" a="1"/>
  <c r="L21" i="12" a="1"/>
  <c r="M15" i="12" a="1"/>
  <c r="N9" i="12" a="1"/>
  <c r="F30" i="12" a="1"/>
  <c r="G6" i="12" a="1"/>
  <c r="F21" i="39" a="1"/>
  <c r="H9" i="43" a="1"/>
  <c r="C16" i="43" a="1"/>
  <c r="J22" i="42" a="1"/>
  <c r="E20" i="42" a="1"/>
  <c r="H17" i="42" a="1"/>
  <c r="J14" i="42" a="1"/>
  <c r="E12" i="42" a="1"/>
  <c r="H9" i="42" a="1"/>
  <c r="J6" i="42" a="1"/>
  <c r="E4" i="42" a="1"/>
  <c r="L3" i="18" a="1"/>
  <c r="L2" i="15" a="1"/>
  <c r="M2" i="5" a="1"/>
  <c r="R2" i="46" a="1"/>
  <c r="C10" i="52" a="1"/>
  <c r="H7" i="52" a="1"/>
  <c r="F5" i="52" a="1"/>
  <c r="S22" i="56" a="1"/>
  <c r="U17" i="56" a="1"/>
  <c r="S13" i="56" a="1"/>
  <c r="H25" i="56" a="1"/>
  <c r="J20" i="56" a="1"/>
  <c r="G12" i="56" a="1"/>
  <c r="M23" i="12" a="1"/>
  <c r="M19" i="12" a="1"/>
  <c r="N15" i="12" a="1"/>
  <c r="O9" i="12" a="1"/>
  <c r="P5" i="12" a="1"/>
  <c r="O32" i="12" a="1"/>
  <c r="G30" i="12" a="1"/>
  <c r="E13" i="12" a="1"/>
  <c r="E7" i="12" a="1"/>
  <c r="H21" i="39" a="1"/>
  <c r="F7" i="39" a="1"/>
  <c r="M19" i="28" a="1"/>
  <c r="L11" i="1" a="1"/>
  <c r="H9" i="1" a="1"/>
  <c r="O2" i="38" a="1"/>
  <c r="AH4" i="9" a="1"/>
  <c r="K4" i="9" a="1"/>
  <c r="G20" i="43" a="1"/>
  <c r="N2" i="7" a="1"/>
  <c r="O2" i="47" a="1"/>
  <c r="F12" i="52" a="1"/>
  <c r="J9" i="52" a="1"/>
  <c r="D3" i="52" a="1"/>
  <c r="T17" i="56" a="1"/>
  <c r="U8" i="56" a="1"/>
  <c r="H16" i="56" a="1"/>
  <c r="I7" i="56" a="1"/>
  <c r="M21" i="12" a="1"/>
  <c r="M17" i="12" a="1"/>
  <c r="N13" i="12" a="1"/>
  <c r="N11" i="12" a="1"/>
  <c r="O7" i="12" a="1"/>
  <c r="P3" i="12" a="1"/>
  <c r="R31" i="12" a="1"/>
  <c r="L31" i="12" a="1"/>
  <c r="G18" i="12" a="1"/>
  <c r="G12" i="12" a="1"/>
  <c r="J17" i="39" a="1"/>
  <c r="H3" i="39" a="1"/>
  <c r="L19" i="28" a="1"/>
  <c r="M13" i="28" a="1"/>
  <c r="K8" i="28" a="1"/>
  <c r="G23" i="28" a="1"/>
  <c r="H14" i="28" a="1"/>
  <c r="G6" i="28" a="1"/>
  <c r="E19" i="28" a="1"/>
  <c r="D11" i="28" a="1"/>
  <c r="O23" i="1" a="1"/>
  <c r="O6" i="1" a="1"/>
  <c r="F27" i="1" a="1"/>
  <c r="J21" i="1" a="1"/>
  <c r="G19" i="1" a="1"/>
  <c r="K16" i="1" a="1"/>
  <c r="H14" i="1" a="1"/>
  <c r="K11" i="1" a="1"/>
  <c r="L6" i="1" a="1"/>
  <c r="I4" i="1" a="1"/>
  <c r="C25" i="55" a="1"/>
  <c r="N2" i="38" a="1"/>
  <c r="H8" i="43" a="1"/>
  <c r="I22" i="42" a="1"/>
  <c r="C20" i="42" a="1"/>
  <c r="I14" i="42" a="1"/>
  <c r="C12" i="42" a="1"/>
  <c r="I6" i="42" a="1"/>
  <c r="C4" i="42" a="1"/>
  <c r="K2" i="15" a="1"/>
  <c r="K2" i="5" a="1"/>
  <c r="Q2" i="46" a="1"/>
  <c r="G7" i="52" a="1"/>
  <c r="E5" i="52" a="1"/>
  <c r="V21" i="56" a="1"/>
  <c r="V12" i="56" a="1"/>
  <c r="G25" i="56" a="1"/>
  <c r="I20" i="56" a="1"/>
  <c r="J11" i="56" a="1"/>
  <c r="L23" i="12" a="1"/>
  <c r="M13" i="12" a="1"/>
  <c r="F6" i="39" a="1"/>
  <c r="G23" i="12" a="1"/>
  <c r="E6" i="12" a="1"/>
  <c r="H18" i="39" a="1"/>
  <c r="AG4" i="9" a="1"/>
  <c r="J4" i="9" a="1"/>
  <c r="H19" i="43" a="1"/>
  <c r="C13" i="43" a="1"/>
  <c r="E17" i="42" a="1"/>
  <c r="E9" i="42" a="1"/>
  <c r="I3" i="18" a="1"/>
  <c r="N2" i="47" a="1"/>
  <c r="E12" i="52" a="1"/>
  <c r="I9" i="52" a="1"/>
  <c r="C3" i="52" a="1"/>
  <c r="U21" i="56" a="1"/>
  <c r="S17" i="56" a="1"/>
  <c r="T8" i="56" a="1"/>
  <c r="J24" i="56" a="1"/>
  <c r="G16" i="56" a="1"/>
  <c r="H7" i="56" a="1"/>
  <c r="K21" i="12" a="1"/>
  <c r="L17" i="12" a="1"/>
  <c r="M11" i="12" a="1"/>
  <c r="N7" i="12" a="1"/>
  <c r="O3" i="12" a="1"/>
  <c r="K31" i="12" a="1"/>
  <c r="F18" i="12" a="1"/>
  <c r="F12" i="12" a="1"/>
  <c r="J16" i="39" a="1"/>
  <c r="H2" i="39" a="1"/>
  <c r="F5" i="39" a="1"/>
  <c r="K19" i="28" a="1"/>
  <c r="L13" i="28" a="1"/>
  <c r="M7" i="28" a="1"/>
  <c r="H22" i="28" a="1"/>
  <c r="G14" i="28" a="1"/>
  <c r="H5" i="28" a="1"/>
  <c r="D19" i="28" a="1"/>
  <c r="E10" i="28" a="1"/>
  <c r="O22" i="1" a="1"/>
  <c r="L23" i="1" a="1"/>
  <c r="I21" i="1" a="1"/>
  <c r="F19" i="1" a="1"/>
  <c r="J16" i="1" a="1"/>
  <c r="F14" i="1" a="1"/>
  <c r="J11" i="1" a="1"/>
  <c r="G9" i="1" a="1"/>
  <c r="K6" i="1" a="1"/>
  <c r="H4" i="1" a="1"/>
  <c r="C24" i="55" a="1"/>
  <c r="T21" i="56" a="1"/>
  <c r="U12" i="56" a="1"/>
  <c r="I11" i="56" a="1"/>
  <c r="K19" i="12" a="1"/>
  <c r="L13" i="12" a="1"/>
  <c r="M9" i="12" a="1"/>
  <c r="N5" i="12" a="1"/>
  <c r="N3" i="12" a="1"/>
  <c r="P31" i="12" a="1"/>
  <c r="E30" i="12" a="1"/>
  <c r="F6" i="12" a="1"/>
  <c r="H19" i="39" a="1"/>
  <c r="M2" i="38" a="1"/>
  <c r="AD4" i="9" a="1"/>
  <c r="H4" i="9" a="1"/>
  <c r="G8" i="43" a="1"/>
  <c r="H22" i="42" a="1"/>
  <c r="J19" i="42" a="1"/>
  <c r="H14" i="42" a="1"/>
  <c r="J11" i="42" a="1"/>
  <c r="H6" i="42" a="1"/>
  <c r="J3" i="42" a="1"/>
  <c r="J2" i="15" a="1"/>
  <c r="J2" i="5" a="1"/>
  <c r="K2" i="7" a="1"/>
  <c r="O2" i="46" a="1"/>
  <c r="F7" i="52" a="1"/>
  <c r="D5" i="52" a="1"/>
  <c r="H20" i="56" a="1"/>
  <c r="K23" i="12" a="1"/>
  <c r="L15" i="12" a="1"/>
  <c r="E18" i="12" a="1"/>
  <c r="F4" i="39" a="1"/>
  <c r="I16" i="1" a="1"/>
  <c r="I2" i="15" a="1"/>
  <c r="M2" i="46" a="1"/>
  <c r="U25" i="56" a="1"/>
  <c r="G20" i="56" a="1"/>
  <c r="G19" i="43" a="1"/>
  <c r="M2" i="47" a="1"/>
  <c r="D12" i="52" a="1"/>
  <c r="H9" i="52" a="1"/>
  <c r="V25" i="56" a="1"/>
  <c r="V16" i="56" a="1"/>
  <c r="S8" i="56" a="1"/>
  <c r="I24" i="56" a="1"/>
  <c r="J15" i="56" a="1"/>
  <c r="G7" i="56" a="1"/>
  <c r="S22" i="12" a="1"/>
  <c r="S20" i="12" a="1"/>
  <c r="K17" i="12" a="1"/>
  <c r="K15" i="12" a="1"/>
  <c r="L11" i="12" a="1"/>
  <c r="M7" i="12" a="1"/>
  <c r="M3" i="12" a="1"/>
  <c r="M30" i="12" a="1"/>
  <c r="E12" i="12" a="1"/>
  <c r="J15" i="39" a="1"/>
  <c r="F22" i="39" a="1"/>
  <c r="M18" i="28" a="1"/>
  <c r="K13" i="28" a="1"/>
  <c r="L7" i="28" a="1"/>
  <c r="G22" i="28" a="1"/>
  <c r="H13" i="28" a="1"/>
  <c r="G5" i="28" a="1"/>
  <c r="D10" i="28" a="1"/>
  <c r="O4" i="1" a="1"/>
  <c r="K23" i="1" a="1"/>
  <c r="H21" i="1" a="1"/>
  <c r="L18" i="1" a="1"/>
  <c r="H16" i="1" a="1"/>
  <c r="L13" i="1" a="1"/>
  <c r="I11" i="1" a="1"/>
  <c r="F9" i="1" a="1"/>
  <c r="J6" i="1" a="1"/>
  <c r="G4" i="1" a="1"/>
  <c r="C23" i="55" a="1"/>
  <c r="I3" i="42" a="1"/>
  <c r="I2" i="5" a="1"/>
  <c r="J2" i="7" a="1"/>
  <c r="S21" i="56" a="1"/>
  <c r="R22" i="12" a="1"/>
  <c r="S18" i="12" a="1"/>
  <c r="L9" i="12" a="1"/>
  <c r="O31" i="12" a="1"/>
  <c r="G17" i="12" a="1"/>
  <c r="L2" i="38" a="1"/>
  <c r="AC4" i="9" a="1"/>
  <c r="G4" i="9" a="1"/>
  <c r="H7" i="43" a="1"/>
  <c r="C11" i="43" a="1"/>
  <c r="G22" i="42" a="1"/>
  <c r="I19" i="42" a="1"/>
  <c r="C17" i="42" a="1"/>
  <c r="G14" i="42" a="1"/>
  <c r="I11" i="42" a="1"/>
  <c r="C9" i="42" a="1"/>
  <c r="G6" i="42" a="1"/>
  <c r="G3" i="18" a="1"/>
  <c r="E7" i="52" a="1"/>
  <c r="C5" i="52" a="1"/>
  <c r="T12" i="56" a="1"/>
  <c r="V7" i="56" a="1"/>
  <c r="H11" i="56" a="1"/>
  <c r="F4" i="9" a="1"/>
  <c r="H18" i="43" a="1"/>
  <c r="L2" i="47" a="1"/>
  <c r="G9" i="52" a="1"/>
  <c r="T25" i="56" a="1"/>
  <c r="U16" i="56" a="1"/>
  <c r="H24" i="56" a="1"/>
  <c r="I15" i="56" a="1"/>
  <c r="J6" i="56" a="1"/>
  <c r="R20" i="12" a="1"/>
  <c r="S16" i="12" a="1"/>
  <c r="S14" i="12" a="1"/>
  <c r="K11" i="12" a="1"/>
  <c r="L7" i="12" a="1"/>
  <c r="L5" i="12" a="1"/>
  <c r="L3" i="12" a="1"/>
  <c r="L30" i="12" a="1"/>
  <c r="F23" i="12" a="1"/>
  <c r="G11" i="12" a="1"/>
  <c r="J14" i="39" a="1"/>
  <c r="F20" i="39" a="1"/>
  <c r="K2" i="38" a="1"/>
  <c r="AB4" i="9" a="1"/>
  <c r="G7" i="43" a="1"/>
  <c r="C10" i="43" a="1"/>
  <c r="E22" i="42" a="1"/>
  <c r="H19" i="42" a="1"/>
  <c r="J16" i="42" a="1"/>
  <c r="E14" i="42" a="1"/>
  <c r="H11" i="42" a="1"/>
  <c r="J8" i="42" a="1"/>
  <c r="E6" i="42" a="1"/>
  <c r="H3" i="42" a="1"/>
  <c r="F3" i="18" a="1"/>
  <c r="G2" i="15" a="1"/>
  <c r="H2" i="5" a="1"/>
  <c r="I2" i="7" a="1"/>
  <c r="E4" i="9" a="1"/>
  <c r="K2" i="47" a="1"/>
  <c r="F9" i="52" a="1"/>
  <c r="I4" i="52" a="1"/>
  <c r="S25" i="56" a="1"/>
  <c r="T16" i="56" a="1"/>
  <c r="V11" i="56" a="1"/>
  <c r="G24" i="56" a="1"/>
  <c r="H15" i="56" a="1"/>
  <c r="H6" i="56" a="1"/>
  <c r="Q20" i="12" a="1"/>
  <c r="R14" i="12" a="1"/>
  <c r="S10" i="12" a="1"/>
  <c r="K7" i="12" a="1"/>
  <c r="K3" i="12" a="1"/>
  <c r="K30" i="12" a="1"/>
  <c r="E23" i="12" a="1"/>
  <c r="F11" i="12" a="1"/>
  <c r="J13" i="39" a="1"/>
  <c r="H16" i="39" a="1"/>
  <c r="F19" i="39" a="1"/>
  <c r="K18" i="28" a="1"/>
  <c r="L12" i="28" a="1"/>
  <c r="M6" i="28" a="1"/>
  <c r="G21" i="28" a="1"/>
  <c r="J2" i="38" a="1"/>
  <c r="AA4" i="9" a="1"/>
  <c r="H16" i="43" a="1"/>
  <c r="C9" i="43" a="1"/>
  <c r="C22" i="42" a="1"/>
  <c r="I16" i="42" a="1"/>
  <c r="C14" i="42" a="1"/>
  <c r="I8" i="42" a="1"/>
  <c r="C6" i="42" a="1"/>
  <c r="E3" i="18" a="1"/>
  <c r="E2" i="15" a="1"/>
  <c r="H2" i="7" a="1"/>
  <c r="K2" i="46" a="1"/>
  <c r="H11" i="52" a="1"/>
  <c r="C7" i="52" a="1"/>
  <c r="H4" i="52" a="1"/>
  <c r="U20" i="56" a="1"/>
  <c r="T7" i="56" a="1"/>
  <c r="I19" i="56" a="1"/>
  <c r="J10" i="56" a="1"/>
  <c r="P22" i="12" a="1"/>
  <c r="Q18" i="12" a="1"/>
  <c r="Q16" i="12" a="1"/>
  <c r="R12" i="12" a="1"/>
  <c r="S8" i="12" a="1"/>
  <c r="S6" i="12" a="1"/>
  <c r="S4" i="12" a="1"/>
  <c r="Q30" i="12" a="1"/>
  <c r="G34" i="12" a="1"/>
  <c r="E17" i="12" a="1"/>
  <c r="F5" i="12" a="1"/>
  <c r="H15" i="39" a="1"/>
  <c r="M23" i="28" a="1"/>
  <c r="D4" i="9" a="1"/>
  <c r="H5" i="43" a="1"/>
  <c r="E19" i="42" a="1"/>
  <c r="E11" i="42" a="1"/>
  <c r="E3" i="42" a="1"/>
  <c r="E2" i="5" a="1"/>
  <c r="I2" i="47" a="1"/>
  <c r="E9" i="52" a="1"/>
  <c r="V24" i="56" a="1"/>
  <c r="S16" i="56" a="1"/>
  <c r="U11" i="56" a="1"/>
  <c r="J23" i="56" a="1"/>
  <c r="G15" i="56" a="1"/>
  <c r="I10" i="56" a="1"/>
  <c r="G6" i="56" a="1"/>
  <c r="P20" i="12" a="1"/>
  <c r="P18" i="12" a="1"/>
  <c r="Q14" i="12" a="1"/>
  <c r="R10" i="12" a="1"/>
  <c r="R6" i="12" a="1"/>
  <c r="R34" i="12" a="1"/>
  <c r="G22" i="12" a="1"/>
  <c r="E11" i="12" a="1"/>
  <c r="J12" i="39" a="1"/>
  <c r="F18" i="39" a="1"/>
  <c r="M17" i="28" a="1"/>
  <c r="K12" i="28" a="1"/>
  <c r="L6" i="28" a="1"/>
  <c r="H20" i="28" a="1"/>
  <c r="G12" i="28" a="1"/>
  <c r="H3" i="28" a="1"/>
  <c r="D17" i="28" a="1"/>
  <c r="E8" i="28" a="1"/>
  <c r="K28" i="1" a="1"/>
  <c r="G23" i="1" a="1"/>
  <c r="K20" i="1" a="1"/>
  <c r="H18" i="1" a="1"/>
  <c r="L15" i="1" a="1"/>
  <c r="I13" i="1" a="1"/>
  <c r="F11" i="1" a="1"/>
  <c r="J8" i="1" a="1"/>
  <c r="G6" i="1" a="1"/>
  <c r="K3" i="1" a="1"/>
  <c r="C20" i="55" a="1"/>
  <c r="J11" i="39" a="1"/>
  <c r="L23" i="28" a="1"/>
  <c r="I2" i="38" a="1"/>
  <c r="Z4" i="9" a="1"/>
  <c r="G16" i="43" a="1"/>
  <c r="C8" i="43" a="1"/>
  <c r="J21" i="42" a="1"/>
  <c r="H16" i="42" a="1"/>
  <c r="J13" i="42" a="1"/>
  <c r="H8" i="42" a="1"/>
  <c r="J5" i="42" a="1"/>
  <c r="D3" i="18" a="1"/>
  <c r="D2" i="15" a="1"/>
  <c r="G2" i="7" a="1"/>
  <c r="J2" i="46" a="1"/>
  <c r="G11" i="52" a="1"/>
  <c r="I6" i="52" a="1"/>
  <c r="G4" i="52" a="1"/>
  <c r="T20" i="56" a="1"/>
  <c r="V15" i="56" a="1"/>
  <c r="S7" i="56" a="1"/>
  <c r="H19" i="56" a="1"/>
  <c r="H10" i="56" a="1"/>
  <c r="O22" i="12" a="1"/>
  <c r="P16" i="12" a="1"/>
  <c r="Q12" i="12" a="1"/>
  <c r="R8" i="12" a="1"/>
  <c r="R4" i="12" a="1"/>
  <c r="P30" i="12" a="1"/>
  <c r="F34" i="12" a="1"/>
  <c r="G16" i="12" a="1"/>
  <c r="E5" i="12" a="1"/>
  <c r="H14" i="39" a="1"/>
  <c r="F2" i="38" a="1"/>
  <c r="X4" i="9" a="1"/>
  <c r="C4" i="9" a="1"/>
  <c r="D2" i="5" a="1"/>
  <c r="G2" i="47" a="1"/>
  <c r="D9" i="52" a="1"/>
  <c r="H6" i="52" a="1"/>
  <c r="U24" i="56" a="1"/>
  <c r="T11" i="56" a="1"/>
  <c r="I23" i="56" a="1"/>
  <c r="J14" i="56" a="1"/>
  <c r="J5" i="56" a="1"/>
  <c r="O20" i="12" a="1"/>
  <c r="O18" i="12" a="1"/>
  <c r="P14" i="12" a="1"/>
  <c r="Q10" i="12" a="1"/>
  <c r="Q8" i="12" a="1"/>
  <c r="Q6" i="12" a="1"/>
  <c r="Q34" i="12" a="1"/>
  <c r="O30" i="12" a="1"/>
  <c r="F22" i="12" a="1"/>
  <c r="G10" i="12" a="1"/>
  <c r="J10" i="39" a="1"/>
  <c r="F17" i="39" a="1"/>
  <c r="L17" i="28" a="1"/>
  <c r="M11" i="28" a="1"/>
  <c r="K6" i="28" a="1"/>
  <c r="G20" i="28" a="1"/>
  <c r="H11" i="28" a="1"/>
  <c r="G3" i="28" a="1"/>
  <c r="E16" i="28" a="1"/>
  <c r="D8" i="28" a="1"/>
  <c r="O17" i="1" a="1"/>
  <c r="I28" i="1" a="1"/>
  <c r="F23" i="1" a="1"/>
  <c r="G18" i="1" a="1"/>
  <c r="K15" i="1" a="1"/>
  <c r="H13" i="1" a="1"/>
  <c r="L10" i="1" a="1"/>
  <c r="I8" i="1" a="1"/>
  <c r="H15" i="43" a="1"/>
  <c r="H4" i="43" a="1"/>
  <c r="C7" i="43" a="1"/>
  <c r="I21" i="42" a="1"/>
  <c r="C19" i="42" a="1"/>
  <c r="G16" i="42" a="1"/>
  <c r="I13" i="42" a="1"/>
  <c r="C11" i="42" a="1"/>
  <c r="G8" i="42" a="1"/>
  <c r="I5" i="42" a="1"/>
  <c r="C3" i="42" a="1"/>
  <c r="C3" i="18" a="1"/>
  <c r="C2" i="15" a="1"/>
  <c r="F2" i="7" a="1"/>
  <c r="F11" i="52" a="1"/>
  <c r="F4" i="52" a="1"/>
  <c r="S20" i="56" a="1"/>
  <c r="U15" i="56" a="1"/>
  <c r="V6" i="56" a="1"/>
  <c r="G19" i="56" a="1"/>
  <c r="I14" i="56" a="1"/>
  <c r="G10" i="56" a="1"/>
  <c r="N22" i="12" a="1"/>
  <c r="N20" i="12" a="1"/>
  <c r="O16" i="12" a="1"/>
  <c r="P12" i="12" a="1"/>
  <c r="P8" i="12" a="1"/>
  <c r="Q4" i="12" a="1"/>
  <c r="E34" i="12" a="1"/>
  <c r="F16" i="12" a="1"/>
  <c r="G4" i="12" a="1"/>
  <c r="H13" i="39" a="1"/>
  <c r="K23" i="28" a="1"/>
  <c r="O16" i="1" a="1"/>
  <c r="J9" i="39" a="1"/>
  <c r="M22" i="28" a="1"/>
  <c r="L11" i="28" a="1"/>
  <c r="M5" i="28" a="1"/>
  <c r="H19" i="28" a="1"/>
  <c r="G11" i="28" a="1"/>
  <c r="E26" i="28" a="1"/>
  <c r="D16" i="28" a="1"/>
  <c r="H28" i="1" a="1"/>
  <c r="L22" i="1" a="1"/>
  <c r="E2" i="38" a="1"/>
  <c r="W4" i="9" a="1"/>
  <c r="B4" i="9" a="1"/>
  <c r="C2" i="5" a="1"/>
  <c r="F2" i="47" a="1"/>
  <c r="G2" i="46" a="1"/>
  <c r="C9" i="52" a="1"/>
  <c r="G6" i="52" a="1"/>
  <c r="T24" i="56" a="1"/>
  <c r="V19" i="56" a="1"/>
  <c r="S11" i="56" a="1"/>
  <c r="H23" i="56" a="1"/>
  <c r="H14" i="56" a="1"/>
  <c r="I5" i="56" a="1"/>
  <c r="N18" i="12" a="1"/>
  <c r="O14" i="12" a="1"/>
  <c r="P10" i="12" a="1"/>
  <c r="P6" i="12" a="1"/>
  <c r="P34" i="12" a="1"/>
  <c r="M34" i="12" a="1"/>
  <c r="E22" i="12" a="1"/>
  <c r="F10" i="12" a="1"/>
  <c r="F4" i="12" a="1"/>
  <c r="F16" i="39" a="1"/>
  <c r="K17" i="28" a="1"/>
  <c r="E7" i="28" a="1"/>
  <c r="O15" i="1" a="1"/>
  <c r="I20" i="1" a="1"/>
  <c r="V4" i="9" a="1"/>
  <c r="G15" i="43" a="1"/>
  <c r="G4" i="43" a="1"/>
  <c r="C5" i="43" a="1"/>
  <c r="H21" i="42" a="1"/>
  <c r="J18" i="42" a="1"/>
  <c r="E16" i="42" a="1"/>
  <c r="H13" i="42" a="1"/>
  <c r="J10" i="42" a="1"/>
  <c r="E8" i="42" a="1"/>
  <c r="H5" i="42" a="1"/>
  <c r="V3" i="18" a="1"/>
  <c r="A3" i="18" a="1"/>
  <c r="B2" i="15" a="1"/>
  <c r="E2" i="7" a="1"/>
  <c r="E11" i="52" a="1"/>
  <c r="D2" i="38" a="1"/>
  <c r="B2" i="5" a="1"/>
  <c r="E2" i="47" a="1"/>
  <c r="F2" i="46" a="1"/>
  <c r="I8" i="52" a="1"/>
  <c r="F6" i="52" a="1"/>
  <c r="S24" i="56" a="1"/>
  <c r="U19" i="56" a="1"/>
  <c r="V10" i="56" a="1"/>
  <c r="G23" i="56" a="1"/>
  <c r="I18" i="56" a="1"/>
  <c r="G14" i="56" a="1"/>
  <c r="H5" i="56" a="1"/>
  <c r="L22" i="12" a="1"/>
  <c r="M18" i="12" a="1"/>
  <c r="U4" i="9" a="1"/>
  <c r="H3" i="43" a="1"/>
  <c r="C3" i="43" a="1"/>
  <c r="I18" i="42" a="1"/>
  <c r="C16" i="42" a="1"/>
  <c r="I10" i="42" a="1"/>
  <c r="C8" i="42" a="1"/>
  <c r="U3" i="18" a="1"/>
  <c r="U2" i="15" a="1"/>
  <c r="C2" i="7" a="1"/>
  <c r="D11" i="52" a="1"/>
  <c r="C2" i="38" a="1"/>
  <c r="H13" i="43" a="1"/>
  <c r="E21" i="42" a="1"/>
  <c r="E13" i="42" a="1"/>
  <c r="E5" i="42" a="1"/>
  <c r="U2" i="5" a="1"/>
  <c r="A2" i="5" a="1"/>
  <c r="D2" i="47" a="1"/>
  <c r="E2" i="46" a="1"/>
  <c r="G8" i="52" a="1"/>
  <c r="E6" i="52" a="1"/>
  <c r="T19" i="56" a="1"/>
  <c r="U10" i="56" a="1"/>
  <c r="J22" i="56" a="1"/>
  <c r="J13" i="56" a="1"/>
  <c r="G5" i="56" a="1"/>
  <c r="K22" i="12" a="1"/>
  <c r="L18" i="12" a="1"/>
  <c r="M14" i="12" a="1"/>
  <c r="M12" i="12" a="1"/>
  <c r="M10" i="12" a="1"/>
  <c r="N6" i="12" a="1"/>
  <c r="N4" i="12" a="1"/>
  <c r="K34" i="12" a="1"/>
  <c r="F21" i="12" a="1"/>
  <c r="F9" i="12" a="1"/>
  <c r="J7" i="39" a="1"/>
  <c r="K22" i="28" a="1"/>
  <c r="T4" i="9" a="1"/>
  <c r="G3" i="43" a="1"/>
  <c r="J23" i="42" a="1"/>
  <c r="H18" i="42" a="1"/>
  <c r="J15" i="42" a="1"/>
  <c r="H10" i="42" a="1"/>
  <c r="J7" i="42" a="1"/>
  <c r="T3" i="18" a="1"/>
  <c r="T2" i="15" a="1"/>
  <c r="A2" i="7" a="1"/>
  <c r="C11" i="52" a="1"/>
  <c r="C4" i="52" a="1"/>
  <c r="U23" i="56" a="1"/>
  <c r="V14" i="56" a="1"/>
  <c r="S6" i="56" a="1"/>
  <c r="I22" i="56" a="1"/>
  <c r="G18" i="56" a="1"/>
  <c r="H9" i="56" a="1"/>
  <c r="S23" i="12" a="1"/>
  <c r="K20" i="12" a="1"/>
  <c r="L16" i="12" a="1"/>
  <c r="L12" i="12" a="1"/>
  <c r="M8" i="12" a="1"/>
  <c r="Q33" i="12" a="1"/>
  <c r="E33" i="12" a="1"/>
  <c r="F15" i="12" a="1"/>
  <c r="F3" i="12" a="1"/>
  <c r="H10" i="39" a="1"/>
  <c r="F13" i="39" a="1"/>
  <c r="D23" i="28" a="1"/>
  <c r="D31" i="1" a="1"/>
  <c r="S11" i="12" a="1"/>
  <c r="B2" i="38" a="1"/>
  <c r="A4" i="9" a="1"/>
  <c r="V2" i="7" a="1"/>
  <c r="D2" i="46" a="1"/>
  <c r="F8" i="52" a="1"/>
  <c r="D6" i="52" a="1"/>
  <c r="J3" i="52" a="1"/>
  <c r="S19" i="56" a="1"/>
  <c r="T10" i="56" a="1"/>
  <c r="H22" i="56" a="1"/>
  <c r="I13" i="56" a="1"/>
  <c r="S21" i="12" a="1"/>
  <c r="K18" i="12" a="1"/>
  <c r="L14" i="12" a="1"/>
  <c r="L10" i="12" a="1"/>
  <c r="M6" i="12" a="1"/>
  <c r="M4" i="12" a="1"/>
  <c r="M33" i="12" a="1"/>
  <c r="E21" i="12" a="1"/>
  <c r="E15" i="12" a="1"/>
  <c r="E9" i="12" a="1"/>
  <c r="J6" i="39" a="1"/>
  <c r="H9" i="39" a="1"/>
  <c r="M21" i="28" a="1"/>
  <c r="K16" i="28" a="1"/>
  <c r="L10" i="28" a="1"/>
  <c r="M4" i="28" a="1"/>
  <c r="G18" i="28" a="1"/>
  <c r="H9" i="28" a="1"/>
  <c r="E22" i="28" a="1"/>
  <c r="D14" i="28" a="1"/>
  <c r="E5" i="28" a="1"/>
  <c r="O12" i="1" a="1"/>
  <c r="L27" i="1" a="1"/>
  <c r="I22" i="1" a="1"/>
  <c r="F20" i="1" a="1"/>
  <c r="J17" i="1" a="1"/>
  <c r="G15" i="1" a="1"/>
  <c r="K12" i="1" a="1"/>
  <c r="H10" i="1" a="1"/>
  <c r="L7" i="1" a="1"/>
  <c r="I5" i="1" a="1"/>
  <c r="F3" i="1" a="1"/>
  <c r="C15" i="55" a="1"/>
  <c r="AN4" i="9" a="1"/>
  <c r="S4" i="9" a="1"/>
  <c r="H12" i="43" a="1"/>
  <c r="C23" i="43" a="1"/>
  <c r="I23" i="42" a="1"/>
  <c r="C21" i="42" a="1"/>
  <c r="G18" i="42" a="1"/>
  <c r="I15" i="42" a="1"/>
  <c r="C13" i="42" a="1"/>
  <c r="G10" i="42" a="1"/>
  <c r="I7" i="42" a="1"/>
  <c r="C5" i="42" a="1"/>
  <c r="S3" i="18" a="1"/>
  <c r="S2" i="15" a="1"/>
  <c r="S2" i="5" a="1"/>
  <c r="V2" i="47" a="1"/>
  <c r="A2" i="47" a="1"/>
  <c r="I10" i="52" a="1"/>
  <c r="T23" i="56" a="1"/>
  <c r="U14" i="56" a="1"/>
  <c r="V5" i="56" a="1"/>
  <c r="J17" i="56" a="1"/>
  <c r="G9" i="56" a="1"/>
  <c r="R23" i="12" a="1"/>
  <c r="S19" i="12" a="1"/>
  <c r="K16" i="12" a="1"/>
  <c r="K14" i="12" a="1"/>
  <c r="K12" i="12" a="1"/>
  <c r="L8" i="12" a="1"/>
  <c r="L6" i="12" a="1"/>
  <c r="P33" i="12" a="1"/>
  <c r="G32" i="12" a="1"/>
  <c r="G14" i="12" a="1"/>
  <c r="E3" i="12" a="1"/>
  <c r="F12" i="39" a="1"/>
  <c r="G9" i="28" a="1"/>
  <c r="L33" i="12" a="1"/>
  <c r="G20" i="12" a="1"/>
  <c r="H8" i="39" a="1"/>
  <c r="H17" i="28" a="1"/>
  <c r="D22" i="28" a="1"/>
  <c r="E13" i="28" a="1"/>
  <c r="K27" i="1" a="1"/>
  <c r="F15" i="1" a="1"/>
  <c r="G10" i="1" a="1"/>
  <c r="H5" i="1" a="1"/>
  <c r="C14" i="55" a="1"/>
  <c r="K6" i="12" a="1"/>
  <c r="J22" i="39" a="1"/>
  <c r="H23" i="43" a="1"/>
  <c r="U2" i="7" a="1"/>
  <c r="C2" i="46" a="1"/>
  <c r="E8" i="52" a="1"/>
  <c r="C6" i="52" a="1"/>
  <c r="I3" i="52" a="1"/>
  <c r="V18" i="56" a="1"/>
  <c r="S10" i="56" a="1"/>
  <c r="U5" i="56" a="1"/>
  <c r="G22" i="56" a="1"/>
  <c r="H13" i="56" a="1"/>
  <c r="J8" i="56" a="1"/>
  <c r="R21" i="12" a="1"/>
  <c r="S17" i="12" a="1"/>
  <c r="S13" i="12" a="1"/>
  <c r="K10" i="12" a="1"/>
  <c r="L4" i="12" a="1"/>
  <c r="G8" i="12" a="1"/>
  <c r="J5" i="39" a="1"/>
  <c r="L21" i="28" a="1"/>
  <c r="M15" i="28" a="1"/>
  <c r="K10" i="28" a="1"/>
  <c r="L4" i="28" a="1"/>
  <c r="H8" i="28" a="1"/>
  <c r="D5" i="28" a="1"/>
  <c r="O11" i="1" a="1"/>
  <c r="H22" i="1" a="1"/>
  <c r="L19" i="1" a="1"/>
  <c r="I17" i="1" a="1"/>
  <c r="J12" i="1" a="1"/>
  <c r="K7" i="1" a="1"/>
  <c r="K8" i="12" a="1"/>
  <c r="O33" i="12" a="1"/>
  <c r="F32" i="12" a="1"/>
  <c r="F14" i="12" a="1"/>
  <c r="J4" i="39" a="1"/>
  <c r="F11" i="39" a="1"/>
  <c r="AM4" i="9" a="1"/>
  <c r="R4" i="9" a="1"/>
  <c r="G12" i="43" a="1"/>
  <c r="C21" i="43" a="1"/>
  <c r="H23" i="42" a="1"/>
  <c r="J20" i="42" a="1"/>
  <c r="E18" i="42" a="1"/>
  <c r="H15" i="42" a="1"/>
  <c r="J12" i="42" a="1"/>
  <c r="E10" i="42" a="1"/>
  <c r="H7" i="42" a="1"/>
  <c r="J4" i="42" a="1"/>
  <c r="Q3" i="18" a="1"/>
  <c r="R2" i="15" a="1"/>
  <c r="R2" i="5" a="1"/>
  <c r="U2" i="47" a="1"/>
  <c r="V2" i="46" a="1"/>
  <c r="G10" i="52" a="1"/>
  <c r="J5" i="52" a="1"/>
  <c r="S23" i="56" a="1"/>
  <c r="T14" i="56" a="1"/>
  <c r="T5" i="56" a="1"/>
  <c r="I17" i="56" a="1"/>
  <c r="Q23" i="12" a="1"/>
  <c r="R19" i="12" a="1"/>
  <c r="S15" i="12" a="1"/>
  <c r="F20" i="12" a="1"/>
  <c r="G17" i="28" a="1"/>
  <c r="AL4" i="9" a="1"/>
  <c r="G23" i="43" a="1"/>
  <c r="S2" i="7" a="1"/>
  <c r="B2" i="46" a="1"/>
  <c r="D8" i="52" a="1"/>
  <c r="H3" i="52" a="1"/>
  <c r="U18" i="56" a="1"/>
  <c r="V9" i="56" a="1"/>
  <c r="J21" i="56" a="1"/>
  <c r="G13" i="56" a="1"/>
  <c r="I8" i="56" a="1"/>
  <c r="Q21" i="12" a="1"/>
  <c r="R17" i="12" a="1"/>
  <c r="R15" i="12" a="1"/>
  <c r="R13" i="12" a="1"/>
  <c r="S9" i="12" a="1"/>
  <c r="S7" i="12" a="1"/>
  <c r="K4" i="12" a="1"/>
  <c r="K33" i="12" a="1"/>
  <c r="E20" i="12" a="1"/>
  <c r="F8" i="12" a="1"/>
  <c r="H7" i="39" a="1"/>
  <c r="K21" i="28" a="1"/>
  <c r="L15" i="28" a="1"/>
  <c r="M9" i="28" a="1"/>
  <c r="K4" i="28" a="1"/>
  <c r="H16" i="28" a="1"/>
  <c r="G8" i="28" a="1"/>
  <c r="E21" i="28" a="1"/>
  <c r="D13" i="28" a="1"/>
  <c r="E4" i="28" a="1"/>
  <c r="Q4" i="9" a="1"/>
  <c r="H11" i="43" a="1"/>
  <c r="C19" i="43" a="1"/>
  <c r="I20" i="42" a="1"/>
  <c r="C18" i="42" a="1"/>
  <c r="I12" i="42" a="1"/>
  <c r="C10" i="42" a="1"/>
  <c r="I4" i="42" a="1"/>
  <c r="O3" i="18" a="1"/>
  <c r="Q2" i="5" a="1"/>
  <c r="T2" i="47" a="1"/>
  <c r="U2" i="46" a="1"/>
  <c r="F10" i="52" a="1"/>
  <c r="I5" i="52" a="1"/>
  <c r="V22" i="56" a="1"/>
  <c r="S14" i="56" a="1"/>
  <c r="U9" i="56" a="1"/>
  <c r="S5" i="56" a="1"/>
  <c r="H17" i="56" a="1"/>
  <c r="J12" i="56" a="1"/>
  <c r="P23" i="12" a="1"/>
  <c r="Q19" i="12" a="1"/>
  <c r="Q15" i="12" a="1"/>
  <c r="R11" i="12" a="1"/>
  <c r="S5" i="12" a="1"/>
  <c r="R32" i="12" a="1"/>
  <c r="E32" i="12" a="1"/>
  <c r="E14" i="12" a="1"/>
  <c r="J21" i="39" a="1"/>
  <c r="J3" i="39" a="1"/>
  <c r="F10" i="39" a="1"/>
  <c r="AK4" i="9" a="1"/>
  <c r="N4" i="9" a="1"/>
  <c r="E23" i="42" a="1"/>
  <c r="E15" i="42" a="1"/>
  <c r="E7" i="42" a="1"/>
  <c r="O2" i="15" a="1"/>
  <c r="Q2" i="7" a="1"/>
  <c r="A2" i="46" a="1"/>
  <c r="C8" i="52" a="1"/>
  <c r="G3" i="52" a="1"/>
  <c r="T18" i="56" a="1"/>
  <c r="T9" i="56" a="1"/>
  <c r="I21" i="56" a="1"/>
  <c r="H8" i="56" a="1"/>
  <c r="P21" i="12" a="1"/>
  <c r="Q17" i="12" a="1"/>
  <c r="Q13" i="12" a="1"/>
  <c r="R9" i="12" a="1"/>
  <c r="R7" i="12" a="1"/>
  <c r="S3" i="12" a="1"/>
  <c r="M32" i="12" a="1"/>
  <c r="G31" i="12" a="1"/>
  <c r="G19" i="12" a="1"/>
  <c r="E8" i="12" a="1"/>
  <c r="J20" i="39" a="1"/>
  <c r="H6" i="39" a="1"/>
  <c r="M20" i="28" a="1"/>
  <c r="K15" i="28" a="1"/>
  <c r="L9" i="28" a="1"/>
  <c r="L3" i="28" a="1"/>
  <c r="G16" i="28" a="1"/>
  <c r="H7" i="28" a="1"/>
  <c r="D21" i="28" a="1"/>
  <c r="E12" i="28" a="1"/>
  <c r="D4" i="28" a="1"/>
  <c r="O9" i="1" a="1"/>
  <c r="H18" i="56" a="1"/>
  <c r="O10" i="12" a="1"/>
  <c r="E16" i="12" a="1"/>
  <c r="M16" i="28" a="1"/>
  <c r="G10" i="28" a="1"/>
  <c r="O14" i="1" a="1"/>
  <c r="F21" i="1" a="1"/>
  <c r="F10" i="1" a="1"/>
  <c r="F5" i="1" a="1"/>
  <c r="G9" i="12" a="1"/>
  <c r="K8" i="1" a="1"/>
  <c r="G5" i="12" a="1"/>
  <c r="K11" i="28" a="1"/>
  <c r="K13" i="1" a="1"/>
  <c r="J3" i="1" a="1"/>
  <c r="J4" i="52" a="1"/>
  <c r="Q22" i="12" a="1"/>
  <c r="M10" i="28" a="1"/>
  <c r="M22" i="12" a="1"/>
  <c r="L5" i="28" a="1"/>
  <c r="C29" i="55" a="1"/>
  <c r="I27" i="1" a="1"/>
  <c r="F18" i="1" a="1"/>
  <c r="L2" i="46" a="1"/>
  <c r="N10" i="12" a="1"/>
  <c r="L20" i="1" a="1"/>
  <c r="I15" i="1" a="1"/>
  <c r="L4" i="1" a="1"/>
  <c r="C12" i="55" a="1"/>
  <c r="L9" i="1" a="1"/>
  <c r="G20" i="1" a="1"/>
  <c r="J13" i="1" a="1"/>
  <c r="H3" i="1" a="1"/>
  <c r="G3" i="1" a="1"/>
  <c r="R33" i="12" a="1"/>
  <c r="I10" i="1" a="1"/>
  <c r="I11" i="52" a="1"/>
  <c r="G15" i="12" a="1"/>
  <c r="L16" i="28" a="1"/>
  <c r="H4" i="28" a="1"/>
  <c r="O13" i="1" a="1"/>
  <c r="I9" i="56" a="1"/>
  <c r="K19" i="1" a="1"/>
  <c r="I3" i="1" a="1"/>
  <c r="G3" i="12" a="1"/>
  <c r="D18" i="28" a="1"/>
  <c r="J19" i="1" a="1"/>
  <c r="G8" i="1" a="1"/>
  <c r="D15" i="28" a="1"/>
  <c r="I12" i="1" a="1"/>
  <c r="S15" i="56" a="1"/>
  <c r="K22" i="1" a="1"/>
  <c r="K9" i="12" a="1"/>
  <c r="H15" i="1" a="1"/>
  <c r="F4" i="1" a="1"/>
  <c r="L3" i="1" a="1"/>
  <c r="D7" i="52" a="1"/>
  <c r="D26" i="28" a="1"/>
  <c r="L28" i="1" a="1"/>
  <c r="E23" i="28" a="1"/>
  <c r="D4" i="52" a="1"/>
  <c r="K5" i="12" a="1"/>
  <c r="F8" i="1" a="1"/>
  <c r="F13" i="1" a="1"/>
  <c r="H12" i="39" a="1"/>
  <c r="L12" i="1" a="1"/>
  <c r="C28" i="55" a="1"/>
  <c r="H11" i="39" a="1"/>
  <c r="H17" i="1" a="1"/>
  <c r="F16" i="1" a="1"/>
  <c r="L18" i="28" a="1"/>
  <c r="G11" i="56" a="1"/>
  <c r="O8" i="12" a="1"/>
  <c r="G4" i="28" a="1"/>
  <c r="L14" i="1" a="1"/>
  <c r="L8" i="1" a="1"/>
  <c r="H20" i="1" a="1"/>
  <c r="N8" i="12" a="1"/>
  <c r="K14" i="1" a="1"/>
  <c r="E4" i="12" a="1"/>
  <c r="O6" i="12" a="1"/>
  <c r="G13" i="1" a="1"/>
  <c r="G22" i="1" a="1"/>
  <c r="J9" i="56" a="1"/>
  <c r="E10" i="12" a="1"/>
  <c r="M12" i="28" a="1"/>
  <c r="O3" i="1" a="1"/>
  <c r="I6" i="56" a="1"/>
  <c r="J28" i="1" a="1"/>
  <c r="H8" i="1" a="1"/>
  <c r="E4" i="52" a="1"/>
  <c r="E17" i="28" a="1"/>
  <c r="O34" i="12" a="1"/>
  <c r="J23" i="1" a="1"/>
  <c r="I6" i="1" a="1"/>
  <c r="K18" i="1" a="1"/>
  <c r="P4" i="12" a="1"/>
  <c r="K5" i="28" a="1"/>
  <c r="H18" i="28" a="1"/>
  <c r="G5" i="1" a="1"/>
  <c r="K7" i="28" a="1"/>
  <c r="J8" i="39" a="1"/>
  <c r="G28" i="1" a="1"/>
  <c r="G21" i="1" a="1"/>
  <c r="F28" i="1" a="1"/>
  <c r="I7" i="1" a="1"/>
  <c r="C22" i="55" a="1"/>
  <c r="H11" i="1" a="1"/>
  <c r="F2" i="39" a="1"/>
  <c r="O12" i="12" a="1"/>
  <c r="E6" i="28" a="1"/>
  <c r="G33" i="12" a="1"/>
  <c r="O19" i="1" a="1"/>
  <c r="V23" i="56" a="1"/>
  <c r="M20" i="12" a="1"/>
  <c r="O4" i="12" a="1"/>
  <c r="E15" i="28" a="1"/>
  <c r="J27" i="1" a="1"/>
  <c r="I18" i="1" a="1"/>
  <c r="L20" i="12" a="1"/>
  <c r="H17" i="39" a="1"/>
  <c r="E14" i="28" a="1"/>
  <c r="E9" i="28" a="1"/>
  <c r="I23" i="1" a="1"/>
  <c r="G16" i="1" a="1"/>
  <c r="V20" i="56" a="1"/>
  <c r="G13" i="28" a="1"/>
  <c r="F22" i="1" a="1"/>
  <c r="R18" i="12" a="1"/>
  <c r="M3" i="28" a="1"/>
  <c r="H21" i="28" a="1"/>
  <c r="N16" i="12" a="1"/>
  <c r="C19" i="55" a="1"/>
  <c r="C17" i="55" a="1"/>
  <c r="F6" i="1" a="1"/>
  <c r="L5" i="1" a="1"/>
  <c r="L22" i="28" a="1"/>
  <c r="H10" i="28" a="1"/>
  <c r="F33" i="12" a="1"/>
  <c r="J10" i="1" a="1"/>
  <c r="T15" i="56" a="1"/>
  <c r="R16" i="12" a="1"/>
  <c r="R30" i="12" a="1"/>
  <c r="L17" i="1" a="1"/>
  <c r="H12" i="1" a="1"/>
  <c r="C18" i="55" a="1"/>
  <c r="G11" i="1" a="1"/>
  <c r="S12" i="56" a="1"/>
  <c r="L34" i="12" a="1"/>
  <c r="F15" i="39" a="1"/>
  <c r="D9" i="28" a="1"/>
  <c r="H23" i="1" a="1"/>
  <c r="K17" i="1" a="1"/>
  <c r="H6" i="1" a="1"/>
  <c r="C21" i="55" a="1"/>
  <c r="M16" i="12" a="1"/>
  <c r="F14" i="39" a="1"/>
  <c r="G19" i="28" a="1"/>
  <c r="G17" i="1" a="1"/>
  <c r="D7" i="28" a="1"/>
  <c r="S12" i="12" a="1"/>
  <c r="D6" i="28" a="1"/>
  <c r="J22" i="1" a="1"/>
  <c r="H12" i="28" a="1"/>
  <c r="C16" i="55" a="1"/>
  <c r="U7" i="56" a="1"/>
  <c r="G21" i="12" a="1"/>
  <c r="U6" i="56" a="1"/>
  <c r="N14" i="12" a="1"/>
  <c r="K5" i="1" a="1"/>
  <c r="C13" i="55" a="1"/>
  <c r="T6" i="56" a="1"/>
  <c r="K10" i="1" a="1"/>
  <c r="O20" i="1" a="1"/>
  <c r="J19" i="56" a="1"/>
  <c r="N12" i="12" a="1"/>
  <c r="J18" i="56" a="1"/>
  <c r="F17" i="12" a="1"/>
  <c r="F17" i="12" l="1"/>
  <c r="J18" i="56"/>
  <c r="N12" i="12"/>
  <c r="J19" i="56"/>
  <c r="O20" i="1"/>
  <c r="K10" i="1"/>
  <c r="T6" i="56"/>
  <c r="C13" i="55"/>
  <c r="K5" i="1"/>
  <c r="N14" i="12"/>
  <c r="U6" i="56"/>
  <c r="G21" i="12"/>
  <c r="U7" i="56"/>
  <c r="C16" i="55"/>
  <c r="H12" i="28"/>
  <c r="J22" i="1"/>
  <c r="D6" i="28"/>
  <c r="S12" i="12"/>
  <c r="D7" i="28"/>
  <c r="G17" i="1"/>
  <c r="G19" i="28"/>
  <c r="F14" i="39"/>
  <c r="M16" i="12"/>
  <c r="C21" i="55"/>
  <c r="H6" i="1"/>
  <c r="K17" i="1"/>
  <c r="H23" i="1"/>
  <c r="D9" i="28"/>
  <c r="F15" i="39"/>
  <c r="L34" i="12"/>
  <c r="S12" i="56"/>
  <c r="G11" i="1"/>
  <c r="C18" i="55"/>
  <c r="H12" i="1"/>
  <c r="L17" i="1"/>
  <c r="R30" i="12"/>
  <c r="R16" i="12"/>
  <c r="T15" i="56"/>
  <c r="J10" i="1"/>
  <c r="F33" i="12"/>
  <c r="H10" i="28"/>
  <c r="L22" i="28"/>
  <c r="L5" i="1"/>
  <c r="F6" i="1"/>
  <c r="C17" i="55"/>
  <c r="C19" i="55"/>
  <c r="N16" i="12"/>
  <c r="H21" i="28"/>
  <c r="M3" i="28"/>
  <c r="R18" i="12"/>
  <c r="F22" i="1"/>
  <c r="G13" i="28"/>
  <c r="V20" i="56"/>
  <c r="G16" i="1"/>
  <c r="I23" i="1"/>
  <c r="E9" i="28"/>
  <c r="E14" i="28"/>
  <c r="H17" i="39"/>
  <c r="L20" i="12"/>
  <c r="I18" i="1"/>
  <c r="J27" i="1"/>
  <c r="E15" i="28"/>
  <c r="O4" i="12"/>
  <c r="M20" i="12"/>
  <c r="V23" i="56"/>
  <c r="O19" i="1"/>
  <c r="G33" i="12"/>
  <c r="E6" i="28"/>
  <c r="O12" i="12"/>
  <c r="F2" i="39"/>
  <c r="H11" i="1"/>
  <c r="C22" i="55"/>
  <c r="I7" i="1"/>
  <c r="F28" i="1"/>
  <c r="G21" i="1"/>
  <c r="G28" i="1"/>
  <c r="J8" i="39"/>
  <c r="K7" i="28"/>
  <c r="G5" i="1"/>
  <c r="H18" i="28"/>
  <c r="K5" i="28"/>
  <c r="P4" i="12"/>
  <c r="K18" i="1"/>
  <c r="I6" i="1"/>
  <c r="J23" i="1"/>
  <c r="O34" i="12"/>
  <c r="E17" i="28"/>
  <c r="E4" i="52"/>
  <c r="H8" i="1"/>
  <c r="J28" i="1"/>
  <c r="I6" i="56"/>
  <c r="O3" i="1"/>
  <c r="M12" i="28"/>
  <c r="E10" i="12"/>
  <c r="J9" i="56"/>
  <c r="G22" i="1"/>
  <c r="G13" i="1"/>
  <c r="O6" i="12"/>
  <c r="E4" i="12"/>
  <c r="K14" i="1"/>
  <c r="N8" i="12"/>
  <c r="H20" i="1"/>
  <c r="L8" i="1"/>
  <c r="L14" i="1"/>
  <c r="G4" i="28"/>
  <c r="O8" i="12"/>
  <c r="G11" i="56"/>
  <c r="L18" i="28"/>
  <c r="F16" i="1"/>
  <c r="H17" i="1"/>
  <c r="H11" i="39"/>
  <c r="C28" i="55"/>
  <c r="L12" i="1"/>
  <c r="H12" i="39"/>
  <c r="F13" i="1"/>
  <c r="F8" i="1"/>
  <c r="K5" i="12"/>
  <c r="D4" i="52"/>
  <c r="E23" i="28"/>
  <c r="L28" i="1"/>
  <c r="D26" i="28"/>
  <c r="D7" i="52"/>
  <c r="L3" i="1"/>
  <c r="F4" i="1"/>
  <c r="H15" i="1"/>
  <c r="K9" i="12"/>
  <c r="K22" i="1"/>
  <c r="S15" i="56"/>
  <c r="I12" i="1"/>
  <c r="D15" i="28"/>
  <c r="G8" i="1"/>
  <c r="J19" i="1"/>
  <c r="D18" i="28"/>
  <c r="G3" i="12"/>
  <c r="I3" i="1"/>
  <c r="K19" i="1"/>
  <c r="I9" i="56"/>
  <c r="O13" i="1"/>
  <c r="H4" i="28"/>
  <c r="L16" i="28"/>
  <c r="G15" i="12"/>
  <c r="I11" i="52"/>
  <c r="I10" i="1"/>
  <c r="R33" i="12"/>
  <c r="G3" i="1"/>
  <c r="H3" i="1"/>
  <c r="J13" i="1"/>
  <c r="G20" i="1"/>
  <c r="L9" i="1"/>
  <c r="C12" i="55"/>
  <c r="L4" i="1"/>
  <c r="I15" i="1"/>
  <c r="L20" i="1"/>
  <c r="N10" i="12"/>
  <c r="L2" i="46"/>
  <c r="F18" i="1"/>
  <c r="I27" i="1"/>
  <c r="C29" i="55"/>
  <c r="L5" i="28"/>
  <c r="M22" i="12"/>
  <c r="M10" i="28"/>
  <c r="Q22" i="12"/>
  <c r="J4" i="52"/>
  <c r="J3" i="1"/>
  <c r="K13" i="1"/>
  <c r="K11" i="28"/>
  <c r="G5" i="12"/>
  <c r="K8" i="1"/>
  <c r="G9" i="12"/>
  <c r="F5" i="1"/>
  <c r="F10" i="1"/>
  <c r="F21" i="1"/>
  <c r="O14" i="1"/>
  <c r="G10" i="28"/>
  <c r="M16" i="28"/>
  <c r="E16" i="12"/>
  <c r="O10" i="12"/>
  <c r="H18" i="56"/>
  <c r="O9" i="1"/>
  <c r="D4" i="28"/>
  <c r="E12" i="28"/>
  <c r="D21" i="28"/>
  <c r="H7" i="28"/>
  <c r="G16" i="28"/>
  <c r="L3" i="28"/>
  <c r="L9" i="28"/>
  <c r="K15" i="28"/>
  <c r="M20" i="28"/>
  <c r="H6" i="39"/>
  <c r="J20" i="39"/>
  <c r="E8" i="12"/>
  <c r="G19" i="12"/>
  <c r="G31" i="12"/>
  <c r="M32" i="12"/>
  <c r="S3" i="12"/>
  <c r="R7" i="12"/>
  <c r="R9" i="12"/>
  <c r="Q13" i="12"/>
  <c r="Q17" i="12"/>
  <c r="P21" i="12"/>
  <c r="H8" i="56"/>
  <c r="I21" i="56"/>
  <c r="T9" i="56"/>
  <c r="T18" i="56"/>
  <c r="G3" i="52"/>
  <c r="C8" i="52"/>
  <c r="A2" i="46"/>
  <c r="Q2" i="7"/>
  <c r="O2" i="15"/>
  <c r="E7" i="42"/>
  <c r="E15" i="42"/>
  <c r="E23" i="42"/>
  <c r="N4" i="9"/>
  <c r="AK4" i="9"/>
  <c r="F10" i="39"/>
  <c r="J3" i="39"/>
  <c r="J21" i="39"/>
  <c r="E14" i="12"/>
  <c r="E32" i="12"/>
  <c r="R32" i="12"/>
  <c r="S5" i="12"/>
  <c r="R11" i="12"/>
  <c r="Q15" i="12"/>
  <c r="Q19" i="12"/>
  <c r="P23" i="12"/>
  <c r="J12" i="56"/>
  <c r="H17" i="56"/>
  <c r="S5" i="56"/>
  <c r="U9" i="56"/>
  <c r="S14" i="56"/>
  <c r="V22" i="56"/>
  <c r="I5" i="52"/>
  <c r="F10" i="52"/>
  <c r="U2" i="46"/>
  <c r="T2" i="47"/>
  <c r="Q2" i="5"/>
  <c r="O3" i="18"/>
  <c r="I4" i="42"/>
  <c r="C10" i="42"/>
  <c r="I12" i="42"/>
  <c r="C18" i="42"/>
  <c r="I20" i="42"/>
  <c r="C19" i="43"/>
  <c r="H11" i="43"/>
  <c r="Q4" i="9"/>
  <c r="E4" i="28"/>
  <c r="D13" i="28"/>
  <c r="E21" i="28"/>
  <c r="G8" i="28"/>
  <c r="H16" i="28"/>
  <c r="K4" i="28"/>
  <c r="M9" i="28"/>
  <c r="L15" i="28"/>
  <c r="K21" i="28"/>
  <c r="H7" i="39"/>
  <c r="F8" i="12"/>
  <c r="E20" i="12"/>
  <c r="K33" i="12"/>
  <c r="K4" i="12"/>
  <c r="S7" i="12"/>
  <c r="S9" i="12"/>
  <c r="R13" i="12"/>
  <c r="R15" i="12"/>
  <c r="R17" i="12"/>
  <c r="Q21" i="12"/>
  <c r="I8" i="56"/>
  <c r="G13" i="56"/>
  <c r="J21" i="56"/>
  <c r="V9" i="56"/>
  <c r="U18" i="56"/>
  <c r="H3" i="52"/>
  <c r="D8" i="52"/>
  <c r="B2" i="46"/>
  <c r="S2" i="7"/>
  <c r="G23" i="43"/>
  <c r="AL4" i="9"/>
  <c r="G17" i="28"/>
  <c r="F20" i="12"/>
  <c r="S15" i="12"/>
  <c r="R19" i="12"/>
  <c r="Q23" i="12"/>
  <c r="I17" i="56"/>
  <c r="T5" i="56"/>
  <c r="T14" i="56"/>
  <c r="S23" i="56"/>
  <c r="J5" i="52"/>
  <c r="G10" i="52"/>
  <c r="V2" i="46"/>
  <c r="U2" i="47"/>
  <c r="R2" i="5"/>
  <c r="R2" i="15"/>
  <c r="Q3" i="18"/>
  <c r="J4" i="42"/>
  <c r="H7" i="42"/>
  <c r="E10" i="42"/>
  <c r="J12" i="42"/>
  <c r="H15" i="42"/>
  <c r="E18" i="42"/>
  <c r="J20" i="42"/>
  <c r="H23" i="42"/>
  <c r="C21" i="43"/>
  <c r="G12" i="43"/>
  <c r="R4" i="9"/>
  <c r="AM4" i="9"/>
  <c r="F11" i="39"/>
  <c r="J4" i="39"/>
  <c r="F14" i="12"/>
  <c r="F32" i="12"/>
  <c r="O33" i="12"/>
  <c r="K8" i="12"/>
  <c r="K7" i="1"/>
  <c r="J12" i="1"/>
  <c r="I17" i="1"/>
  <c r="L19" i="1"/>
  <c r="H22" i="1"/>
  <c r="O11" i="1"/>
  <c r="D5" i="28"/>
  <c r="H8" i="28"/>
  <c r="L4" i="28"/>
  <c r="K10" i="28"/>
  <c r="M15" i="28"/>
  <c r="L21" i="28"/>
  <c r="J5" i="39"/>
  <c r="G8" i="12"/>
  <c r="L4" i="12"/>
  <c r="K10" i="12"/>
  <c r="S13" i="12"/>
  <c r="S17" i="12"/>
  <c r="R21" i="12"/>
  <c r="J8" i="56"/>
  <c r="H13" i="56"/>
  <c r="G22" i="56"/>
  <c r="U5" i="56"/>
  <c r="S10" i="56"/>
  <c r="V18" i="56"/>
  <c r="I3" i="52"/>
  <c r="C6" i="52"/>
  <c r="E8" i="52"/>
  <c r="C2" i="46"/>
  <c r="U2" i="7"/>
  <c r="H23" i="43"/>
  <c r="J22" i="39"/>
  <c r="K6" i="12"/>
  <c r="C14" i="55"/>
  <c r="H5" i="1"/>
  <c r="G10" i="1"/>
  <c r="F15" i="1"/>
  <c r="K27" i="1"/>
  <c r="E13" i="28"/>
  <c r="D22" i="28"/>
  <c r="H17" i="28"/>
  <c r="H8" i="39"/>
  <c r="G20" i="12"/>
  <c r="L33" i="12"/>
  <c r="G9" i="28"/>
  <c r="F12" i="39"/>
  <c r="E3" i="12"/>
  <c r="G14" i="12"/>
  <c r="G32" i="12"/>
  <c r="P33" i="12"/>
  <c r="L6" i="12"/>
  <c r="L8" i="12"/>
  <c r="K12" i="12"/>
  <c r="K14" i="12"/>
  <c r="K16" i="12"/>
  <c r="S19" i="12"/>
  <c r="R23" i="12"/>
  <c r="G9" i="56"/>
  <c r="J17" i="56"/>
  <c r="V5" i="56"/>
  <c r="U14" i="56"/>
  <c r="T23" i="56"/>
  <c r="I10" i="52"/>
  <c r="A2" i="47"/>
  <c r="V2" i="47"/>
  <c r="S2" i="5"/>
  <c r="S2" i="15"/>
  <c r="S3" i="18"/>
  <c r="C5" i="42"/>
  <c r="I7" i="42"/>
  <c r="G10" i="42"/>
  <c r="C13" i="42"/>
  <c r="I15" i="42"/>
  <c r="G18" i="42"/>
  <c r="C21" i="42"/>
  <c r="I23" i="42"/>
  <c r="C23" i="43"/>
  <c r="H12" i="43"/>
  <c r="S4" i="9"/>
  <c r="AN4" i="9"/>
  <c r="C15" i="55"/>
  <c r="F3" i="1"/>
  <c r="I5" i="1"/>
  <c r="L7" i="1"/>
  <c r="H10" i="1"/>
  <c r="K12" i="1"/>
  <c r="G15" i="1"/>
  <c r="J17" i="1"/>
  <c r="F20" i="1"/>
  <c r="I22" i="1"/>
  <c r="L27" i="1"/>
  <c r="O12" i="1"/>
  <c r="E5" i="28"/>
  <c r="D14" i="28"/>
  <c r="E22" i="28"/>
  <c r="H9" i="28"/>
  <c r="G18" i="28"/>
  <c r="M4" i="28"/>
  <c r="L10" i="28"/>
  <c r="K16" i="28"/>
  <c r="M21" i="28"/>
  <c r="H9" i="39"/>
  <c r="J6" i="39"/>
  <c r="E9" i="12"/>
  <c r="E15" i="12"/>
  <c r="E21" i="12"/>
  <c r="M33" i="12"/>
  <c r="M4" i="12"/>
  <c r="M6" i="12"/>
  <c r="L10" i="12"/>
  <c r="L14" i="12"/>
  <c r="K18" i="12"/>
  <c r="S21" i="12"/>
  <c r="I13" i="56"/>
  <c r="H22" i="56"/>
  <c r="T10" i="56"/>
  <c r="S19" i="56"/>
  <c r="J3" i="52"/>
  <c r="D6" i="52"/>
  <c r="F8" i="52"/>
  <c r="D2" i="46"/>
  <c r="V2" i="7"/>
  <c r="A11" i="9"/>
  <c r="A10" i="9"/>
  <c r="A9" i="9"/>
  <c r="A8" i="9"/>
  <c r="A7" i="9"/>
  <c r="A13" i="9"/>
  <c r="A12" i="9"/>
  <c r="A6" i="9"/>
  <c r="A5" i="9"/>
  <c r="A4" i="9"/>
  <c r="B2" i="38"/>
  <c r="S11" i="12"/>
  <c r="D31" i="1"/>
  <c r="D23" i="28"/>
  <c r="F13" i="39"/>
  <c r="H10" i="39"/>
  <c r="F3" i="12"/>
  <c r="F15" i="12"/>
  <c r="E33" i="12"/>
  <c r="Q33" i="12"/>
  <c r="M8" i="12"/>
  <c r="L12" i="12"/>
  <c r="L16" i="12"/>
  <c r="K20" i="12"/>
  <c r="S23" i="12"/>
  <c r="H9" i="56"/>
  <c r="G18" i="56"/>
  <c r="I22" i="56"/>
  <c r="S6" i="56"/>
  <c r="V14" i="56"/>
  <c r="U23" i="56"/>
  <c r="C4" i="52"/>
  <c r="C11" i="52"/>
  <c r="A2" i="7"/>
  <c r="T2" i="15"/>
  <c r="T3" i="18"/>
  <c r="J7" i="42"/>
  <c r="H10" i="42"/>
  <c r="J15" i="42"/>
  <c r="H18" i="42"/>
  <c r="J23" i="42"/>
  <c r="G3" i="43"/>
  <c r="T4" i="9"/>
  <c r="K22" i="28"/>
  <c r="J7" i="39"/>
  <c r="F9" i="12"/>
  <c r="F21" i="12"/>
  <c r="K34" i="12"/>
  <c r="N4" i="12"/>
  <c r="N6" i="12"/>
  <c r="M10" i="12"/>
  <c r="M12" i="12"/>
  <c r="M14" i="12"/>
  <c r="L18" i="12"/>
  <c r="K22" i="12"/>
  <c r="G5" i="56"/>
  <c r="J13" i="56"/>
  <c r="J22" i="56"/>
  <c r="U10" i="56"/>
  <c r="T19" i="56"/>
  <c r="E6" i="52"/>
  <c r="G8" i="52"/>
  <c r="E2" i="46"/>
  <c r="D2" i="47"/>
  <c r="A2" i="5"/>
  <c r="U2" i="5"/>
  <c r="E5" i="42"/>
  <c r="E13" i="42"/>
  <c r="E21" i="42"/>
  <c r="H13" i="43"/>
  <c r="C2" i="38"/>
  <c r="D11" i="52"/>
  <c r="C2" i="7"/>
  <c r="U2" i="15"/>
  <c r="U3" i="18"/>
  <c r="C8" i="42"/>
  <c r="I10" i="42"/>
  <c r="C16" i="42"/>
  <c r="I18" i="42"/>
  <c r="C3" i="43"/>
  <c r="H3" i="43"/>
  <c r="U4" i="9"/>
  <c r="M18" i="12"/>
  <c r="L22" i="12"/>
  <c r="H5" i="56"/>
  <c r="G14" i="56"/>
  <c r="I18" i="56"/>
  <c r="G23" i="56"/>
  <c r="V10" i="56"/>
  <c r="U19" i="56"/>
  <c r="S24" i="56"/>
  <c r="F6" i="52"/>
  <c r="I8" i="52"/>
  <c r="F2" i="46"/>
  <c r="E2" i="47"/>
  <c r="B2" i="5"/>
  <c r="D2" i="38"/>
  <c r="E11" i="52"/>
  <c r="E2" i="7"/>
  <c r="B2" i="15"/>
  <c r="A3" i="18"/>
  <c r="V3" i="18"/>
  <c r="H5" i="42"/>
  <c r="E8" i="42"/>
  <c r="J10" i="42"/>
  <c r="H13" i="42"/>
  <c r="E16" i="42"/>
  <c r="J18" i="42"/>
  <c r="H21" i="42"/>
  <c r="C5" i="43"/>
  <c r="G4" i="43"/>
  <c r="G15" i="43"/>
  <c r="V4" i="9"/>
  <c r="I20" i="1"/>
  <c r="O15" i="1"/>
  <c r="E7" i="28"/>
  <c r="K17" i="28"/>
  <c r="F16" i="39"/>
  <c r="F4" i="12"/>
  <c r="F10" i="12"/>
  <c r="E22" i="12"/>
  <c r="M34" i="12"/>
  <c r="P34" i="12"/>
  <c r="P6" i="12"/>
  <c r="P10" i="12"/>
  <c r="O14" i="12"/>
  <c r="N18" i="12"/>
  <c r="I5" i="56"/>
  <c r="H14" i="56"/>
  <c r="H23" i="56"/>
  <c r="S11" i="56"/>
  <c r="V19" i="56"/>
  <c r="T24" i="56"/>
  <c r="G6" i="52"/>
  <c r="C9" i="52"/>
  <c r="G2" i="46"/>
  <c r="F2" i="47"/>
  <c r="C2" i="5"/>
  <c r="B4" i="9"/>
  <c r="W4" i="9"/>
  <c r="E2" i="38"/>
  <c r="L22" i="1"/>
  <c r="H28" i="1"/>
  <c r="D16" i="28"/>
  <c r="E26" i="28"/>
  <c r="G11" i="28"/>
  <c r="H19" i="28"/>
  <c r="M5" i="28"/>
  <c r="L11" i="28"/>
  <c r="M22" i="28"/>
  <c r="J9" i="39"/>
  <c r="O16" i="1"/>
  <c r="K23" i="28"/>
  <c r="H13" i="39"/>
  <c r="G4" i="12"/>
  <c r="F16" i="12"/>
  <c r="E34" i="12"/>
  <c r="Q4" i="12"/>
  <c r="P8" i="12"/>
  <c r="P12" i="12"/>
  <c r="O16" i="12"/>
  <c r="N20" i="12"/>
  <c r="N22" i="12"/>
  <c r="G10" i="56"/>
  <c r="I14" i="56"/>
  <c r="G19" i="56"/>
  <c r="V6" i="56"/>
  <c r="U15" i="56"/>
  <c r="S20" i="56"/>
  <c r="F4" i="52"/>
  <c r="F11" i="52"/>
  <c r="F2" i="7"/>
  <c r="C2" i="15"/>
  <c r="C3" i="18"/>
  <c r="C3" i="42"/>
  <c r="I5" i="42"/>
  <c r="G8" i="42"/>
  <c r="C11" i="42"/>
  <c r="I13" i="42"/>
  <c r="G16" i="42"/>
  <c r="C19" i="42"/>
  <c r="I21" i="42"/>
  <c r="C7" i="43"/>
  <c r="H4" i="43"/>
  <c r="H15" i="43"/>
  <c r="I8" i="1"/>
  <c r="L10" i="1"/>
  <c r="H13" i="1"/>
  <c r="K15" i="1"/>
  <c r="G18" i="1"/>
  <c r="F23" i="1"/>
  <c r="I28" i="1"/>
  <c r="O17" i="1"/>
  <c r="D8" i="28"/>
  <c r="E16" i="28"/>
  <c r="G3" i="28"/>
  <c r="H11" i="28"/>
  <c r="G20" i="28"/>
  <c r="K6" i="28"/>
  <c r="M11" i="28"/>
  <c r="L17" i="28"/>
  <c r="F17" i="39"/>
  <c r="J10" i="39"/>
  <c r="G10" i="12"/>
  <c r="F22" i="12"/>
  <c r="O30" i="12"/>
  <c r="Q34" i="12"/>
  <c r="Q6" i="12"/>
  <c r="Q8" i="12"/>
  <c r="Q10" i="12"/>
  <c r="P14" i="12"/>
  <c r="O18" i="12"/>
  <c r="O20" i="12"/>
  <c r="J5" i="56"/>
  <c r="J14" i="56"/>
  <c r="I23" i="56"/>
  <c r="T11" i="56"/>
  <c r="U24" i="56"/>
  <c r="H6" i="52"/>
  <c r="D9" i="52"/>
  <c r="G2" i="47"/>
  <c r="D2" i="5"/>
  <c r="C4" i="9"/>
  <c r="X4" i="9"/>
  <c r="F2" i="38"/>
  <c r="H14" i="39"/>
  <c r="E5" i="12"/>
  <c r="G16" i="12"/>
  <c r="F34" i="12"/>
  <c r="P30" i="12"/>
  <c r="R4" i="12"/>
  <c r="R8" i="12"/>
  <c r="Q12" i="12"/>
  <c r="P16" i="12"/>
  <c r="O22" i="12"/>
  <c r="H10" i="56"/>
  <c r="H19" i="56"/>
  <c r="S7" i="56"/>
  <c r="V15" i="56"/>
  <c r="T20" i="56"/>
  <c r="G4" i="52"/>
  <c r="I6" i="52"/>
  <c r="G11" i="52"/>
  <c r="J2" i="46"/>
  <c r="G2" i="7"/>
  <c r="D2" i="15"/>
  <c r="D3" i="18"/>
  <c r="J5" i="42"/>
  <c r="H8" i="42"/>
  <c r="J13" i="42"/>
  <c r="H16" i="42"/>
  <c r="J21" i="42"/>
  <c r="C8" i="43"/>
  <c r="G16" i="43"/>
  <c r="Z4" i="9"/>
  <c r="I2" i="38"/>
  <c r="L23" i="28"/>
  <c r="J11" i="39"/>
  <c r="C20" i="55"/>
  <c r="K3" i="1"/>
  <c r="G6" i="1"/>
  <c r="J8" i="1"/>
  <c r="F11" i="1"/>
  <c r="I13" i="1"/>
  <c r="L15" i="1"/>
  <c r="H18" i="1"/>
  <c r="K20" i="1"/>
  <c r="G23" i="1"/>
  <c r="K28" i="1"/>
  <c r="E8" i="28"/>
  <c r="D17" i="28"/>
  <c r="H3" i="28"/>
  <c r="G12" i="28"/>
  <c r="H20" i="28"/>
  <c r="L6" i="28"/>
  <c r="K12" i="28"/>
  <c r="M17" i="28"/>
  <c r="F18" i="39"/>
  <c r="J12" i="39"/>
  <c r="E11" i="12"/>
  <c r="G22" i="12"/>
  <c r="R34" i="12"/>
  <c r="R6" i="12"/>
  <c r="R10" i="12"/>
  <c r="Q14" i="12"/>
  <c r="P18" i="12"/>
  <c r="P20" i="12"/>
  <c r="G6" i="56"/>
  <c r="I10" i="56"/>
  <c r="G15" i="56"/>
  <c r="J23" i="56"/>
  <c r="U11" i="56"/>
  <c r="S16" i="56"/>
  <c r="V24" i="56"/>
  <c r="E9" i="52"/>
  <c r="I2" i="47"/>
  <c r="E2" i="5"/>
  <c r="E3" i="42"/>
  <c r="E11" i="42"/>
  <c r="E19" i="42"/>
  <c r="H5" i="43"/>
  <c r="D4" i="9"/>
  <c r="M23" i="28"/>
  <c r="H15" i="39"/>
  <c r="F5" i="12"/>
  <c r="E17" i="12"/>
  <c r="G34" i="12"/>
  <c r="Q30" i="12"/>
  <c r="S4" i="12"/>
  <c r="S6" i="12"/>
  <c r="S8" i="12"/>
  <c r="R12" i="12"/>
  <c r="Q16" i="12"/>
  <c r="Q18" i="12"/>
  <c r="P22" i="12"/>
  <c r="J10" i="56"/>
  <c r="I19" i="56"/>
  <c r="T7" i="56"/>
  <c r="U20" i="56"/>
  <c r="H4" i="52"/>
  <c r="C7" i="52"/>
  <c r="H11" i="52"/>
  <c r="K2" i="46"/>
  <c r="H2" i="7"/>
  <c r="E2" i="15"/>
  <c r="E3" i="18"/>
  <c r="C6" i="42"/>
  <c r="I8" i="42"/>
  <c r="C14" i="42"/>
  <c r="I16" i="42"/>
  <c r="C22" i="42"/>
  <c r="C9" i="43"/>
  <c r="H16" i="43"/>
  <c r="AA4" i="9"/>
  <c r="J2" i="38"/>
  <c r="G21" i="28"/>
  <c r="M6" i="28"/>
  <c r="L12" i="28"/>
  <c r="K18" i="28"/>
  <c r="F19" i="39"/>
  <c r="H16" i="39"/>
  <c r="J13" i="39"/>
  <c r="F11" i="12"/>
  <c r="E23" i="12"/>
  <c r="K30" i="12"/>
  <c r="K3" i="12"/>
  <c r="K7" i="12"/>
  <c r="S10" i="12"/>
  <c r="R14" i="12"/>
  <c r="Q20" i="12"/>
  <c r="H6" i="56"/>
  <c r="H15" i="56"/>
  <c r="G24" i="56"/>
  <c r="V11" i="56"/>
  <c r="T16" i="56"/>
  <c r="S25" i="56"/>
  <c r="I4" i="52"/>
  <c r="F9" i="52"/>
  <c r="K2" i="47"/>
  <c r="E4" i="9"/>
  <c r="I2" i="7"/>
  <c r="H2" i="5"/>
  <c r="G2" i="15"/>
  <c r="F3" i="18"/>
  <c r="H3" i="42"/>
  <c r="E6" i="42"/>
  <c r="J8" i="42"/>
  <c r="H11" i="42"/>
  <c r="E14" i="42"/>
  <c r="J16" i="42"/>
  <c r="H19" i="42"/>
  <c r="E22" i="42"/>
  <c r="C10" i="43"/>
  <c r="G7" i="43"/>
  <c r="AB4" i="9"/>
  <c r="K2" i="38"/>
  <c r="F20" i="39"/>
  <c r="J14" i="39"/>
  <c r="G11" i="12"/>
  <c r="F23" i="12"/>
  <c r="L30" i="12"/>
  <c r="L3" i="12"/>
  <c r="L5" i="12"/>
  <c r="L7" i="12"/>
  <c r="K11" i="12"/>
  <c r="S14" i="12"/>
  <c r="S16" i="12"/>
  <c r="R20" i="12"/>
  <c r="J6" i="56"/>
  <c r="I15" i="56"/>
  <c r="H24" i="56"/>
  <c r="U16" i="56"/>
  <c r="T25" i="56"/>
  <c r="G9" i="52"/>
  <c r="L2" i="47"/>
  <c r="H18" i="43"/>
  <c r="F4" i="9"/>
  <c r="H11" i="56"/>
  <c r="V7" i="56"/>
  <c r="T12" i="56"/>
  <c r="C5" i="52"/>
  <c r="E7" i="52"/>
  <c r="G3" i="18"/>
  <c r="G6" i="42"/>
  <c r="C9" i="42"/>
  <c r="I11" i="42"/>
  <c r="G14" i="42"/>
  <c r="C17" i="42"/>
  <c r="I19" i="42"/>
  <c r="G22" i="42"/>
  <c r="C11" i="43"/>
  <c r="H7" i="43"/>
  <c r="G4" i="9"/>
  <c r="AC4" i="9"/>
  <c r="L2" i="38"/>
  <c r="G17" i="12"/>
  <c r="O31" i="12"/>
  <c r="L9" i="12"/>
  <c r="S18" i="12"/>
  <c r="R22" i="12"/>
  <c r="S21" i="56"/>
  <c r="J2" i="7"/>
  <c r="I2" i="5"/>
  <c r="I3" i="42"/>
  <c r="C23" i="55"/>
  <c r="G4" i="1"/>
  <c r="J6" i="1"/>
  <c r="F9" i="1"/>
  <c r="I11" i="1"/>
  <c r="L13" i="1"/>
  <c r="H16" i="1"/>
  <c r="L18" i="1"/>
  <c r="H21" i="1"/>
  <c r="K23" i="1"/>
  <c r="O4" i="1"/>
  <c r="D10" i="28"/>
  <c r="G5" i="28"/>
  <c r="H13" i="28"/>
  <c r="G22" i="28"/>
  <c r="L7" i="28"/>
  <c r="K13" i="28"/>
  <c r="M18" i="28"/>
  <c r="F22" i="39"/>
  <c r="J15" i="39"/>
  <c r="E12" i="12"/>
  <c r="M30" i="12"/>
  <c r="M3" i="12"/>
  <c r="M7" i="12"/>
  <c r="L11" i="12"/>
  <c r="K15" i="12"/>
  <c r="K17" i="12"/>
  <c r="S20" i="12"/>
  <c r="S22" i="12"/>
  <c r="G7" i="56"/>
  <c r="J15" i="56"/>
  <c r="I24" i="56"/>
  <c r="S8" i="56"/>
  <c r="V16" i="56"/>
  <c r="V25" i="56"/>
  <c r="H9" i="52"/>
  <c r="D12" i="52"/>
  <c r="M2" i="47"/>
  <c r="G19" i="43"/>
  <c r="G20" i="56"/>
  <c r="U25" i="56"/>
  <c r="M2" i="46"/>
  <c r="I2" i="15"/>
  <c r="I16" i="1"/>
  <c r="F4" i="39"/>
  <c r="E18" i="12"/>
  <c r="L15" i="12"/>
  <c r="K23" i="12"/>
  <c r="H20" i="56"/>
  <c r="D5" i="52"/>
  <c r="F7" i="52"/>
  <c r="O2" i="46"/>
  <c r="K2" i="7"/>
  <c r="J2" i="5"/>
  <c r="J2" i="15"/>
  <c r="J3" i="42"/>
  <c r="H6" i="42"/>
  <c r="J11" i="42"/>
  <c r="H14" i="42"/>
  <c r="J19" i="42"/>
  <c r="H22" i="42"/>
  <c r="G8" i="43"/>
  <c r="H4" i="9"/>
  <c r="AD4" i="9"/>
  <c r="M2" i="38"/>
  <c r="H19" i="39"/>
  <c r="F6" i="12"/>
  <c r="E30" i="12"/>
  <c r="P31" i="12"/>
  <c r="N3" i="12"/>
  <c r="N5" i="12"/>
  <c r="M9" i="12"/>
  <c r="L13" i="12"/>
  <c r="K19" i="12"/>
  <c r="I11" i="56"/>
  <c r="U12" i="56"/>
  <c r="T21" i="56"/>
  <c r="C24" i="55"/>
  <c r="H4" i="1"/>
  <c r="K6" i="1"/>
  <c r="G9" i="1"/>
  <c r="J11" i="1"/>
  <c r="F14" i="1"/>
  <c r="J16" i="1"/>
  <c r="F19" i="1"/>
  <c r="I21" i="1"/>
  <c r="L23" i="1"/>
  <c r="O22" i="1"/>
  <c r="E10" i="28"/>
  <c r="D19" i="28"/>
  <c r="H5" i="28"/>
  <c r="G14" i="28"/>
  <c r="H22" i="28"/>
  <c r="M7" i="28"/>
  <c r="L13" i="28"/>
  <c r="K19" i="28"/>
  <c r="F5" i="39"/>
  <c r="H2" i="39"/>
  <c r="J16" i="39"/>
  <c r="F12" i="12"/>
  <c r="F18" i="12"/>
  <c r="K31" i="12"/>
  <c r="O3" i="12"/>
  <c r="N7" i="12"/>
  <c r="M11" i="12"/>
  <c r="L17" i="12"/>
  <c r="K21" i="12"/>
  <c r="H7" i="56"/>
  <c r="G16" i="56"/>
  <c r="J24" i="56"/>
  <c r="T8" i="56"/>
  <c r="S17" i="56"/>
  <c r="U21" i="56"/>
  <c r="C3" i="52"/>
  <c r="I9" i="52"/>
  <c r="E12" i="52"/>
  <c r="N2" i="47"/>
  <c r="I3" i="18"/>
  <c r="E9" i="42"/>
  <c r="E17" i="42"/>
  <c r="C13" i="43"/>
  <c r="H19" i="43"/>
  <c r="J4" i="9"/>
  <c r="AG4" i="9"/>
  <c r="H18" i="39"/>
  <c r="E6" i="12"/>
  <c r="G23" i="12"/>
  <c r="F6" i="39"/>
  <c r="M13" i="12"/>
  <c r="L23" i="12"/>
  <c r="J11" i="56"/>
  <c r="I20" i="56"/>
  <c r="G25" i="56"/>
  <c r="V12" i="56"/>
  <c r="V21" i="56"/>
  <c r="E5" i="52"/>
  <c r="G7" i="52"/>
  <c r="Q2" i="46"/>
  <c r="K2" i="5"/>
  <c r="K2" i="15"/>
  <c r="C4" i="42"/>
  <c r="I6" i="42"/>
  <c r="C12" i="42"/>
  <c r="I14" i="42"/>
  <c r="C20" i="42"/>
  <c r="I22" i="42"/>
  <c r="H8" i="43"/>
  <c r="N2" i="38"/>
  <c r="C25" i="55"/>
  <c r="I4" i="1"/>
  <c r="L6" i="1"/>
  <c r="K11" i="1"/>
  <c r="H14" i="1"/>
  <c r="K16" i="1"/>
  <c r="G19" i="1"/>
  <c r="J21" i="1"/>
  <c r="F27" i="1"/>
  <c r="O6" i="1"/>
  <c r="O23" i="1"/>
  <c r="D11" i="28"/>
  <c r="E19" i="28"/>
  <c r="G6" i="28"/>
  <c r="H14" i="28"/>
  <c r="G23" i="28"/>
  <c r="K8" i="28"/>
  <c r="M13" i="28"/>
  <c r="L19" i="28"/>
  <c r="H3" i="39"/>
  <c r="J17" i="39"/>
  <c r="G12" i="12"/>
  <c r="G18" i="12"/>
  <c r="L31" i="12"/>
  <c r="R31" i="12"/>
  <c r="P3" i="12"/>
  <c r="O7" i="12"/>
  <c r="N11" i="12"/>
  <c r="N13" i="12"/>
  <c r="M17" i="12"/>
  <c r="M21" i="12"/>
  <c r="I7" i="56"/>
  <c r="H16" i="56"/>
  <c r="U8" i="56"/>
  <c r="T17" i="56"/>
  <c r="D3" i="52"/>
  <c r="J9" i="52"/>
  <c r="F12" i="52"/>
  <c r="O2" i="47"/>
  <c r="N2" i="7"/>
  <c r="G20" i="43"/>
  <c r="K4" i="9"/>
  <c r="AH4" i="9"/>
  <c r="O2" i="38"/>
  <c r="H9" i="1"/>
  <c r="L11" i="1"/>
  <c r="M19" i="28"/>
  <c r="F7" i="39"/>
  <c r="H21" i="39"/>
  <c r="E7" i="12"/>
  <c r="E13" i="12"/>
  <c r="G30" i="12"/>
  <c r="O32" i="12"/>
  <c r="P5" i="12"/>
  <c r="O9" i="12"/>
  <c r="N15" i="12"/>
  <c r="M19" i="12"/>
  <c r="M23" i="12"/>
  <c r="G12" i="56"/>
  <c r="J20" i="56"/>
  <c r="H25" i="56"/>
  <c r="S13" i="56"/>
  <c r="U17" i="56"/>
  <c r="S22" i="56"/>
  <c r="F5" i="52"/>
  <c r="H7" i="52"/>
  <c r="C10" i="52"/>
  <c r="R2" i="46"/>
  <c r="M2" i="5"/>
  <c r="L2" i="15"/>
  <c r="L3" i="18"/>
  <c r="E4" i="42"/>
  <c r="J6" i="42"/>
  <c r="H9" i="42"/>
  <c r="E12" i="42"/>
  <c r="J14" i="42"/>
  <c r="H17" i="42"/>
  <c r="E20" i="42"/>
  <c r="J22" i="42"/>
  <c r="C16" i="43"/>
  <c r="H9" i="43"/>
  <c r="F21" i="39"/>
  <c r="G6" i="12"/>
  <c r="F30" i="12"/>
  <c r="N9" i="12"/>
  <c r="M15" i="12"/>
  <c r="L21" i="12"/>
  <c r="C9" i="55"/>
  <c r="C26" i="55"/>
  <c r="F7" i="1"/>
  <c r="I9" i="1"/>
  <c r="L16" i="1"/>
  <c r="K21" i="1"/>
  <c r="D20" i="28"/>
  <c r="H6" i="28"/>
  <c r="H23" i="28"/>
  <c r="K20" i="28"/>
  <c r="H4" i="39"/>
  <c r="J18" i="39"/>
  <c r="E19" i="12"/>
  <c r="M31" i="12"/>
  <c r="Q3" i="12"/>
  <c r="P7" i="12"/>
  <c r="O11" i="12"/>
  <c r="O13" i="12"/>
  <c r="N17" i="12"/>
  <c r="N19" i="12"/>
  <c r="N21" i="12"/>
  <c r="J7" i="56"/>
  <c r="I16" i="56"/>
  <c r="G21" i="56"/>
  <c r="V8" i="56"/>
  <c r="V17" i="56"/>
  <c r="E3" i="52"/>
  <c r="G12" i="52"/>
  <c r="P2" i="47"/>
  <c r="O2" i="7"/>
  <c r="H20" i="43"/>
  <c r="L4" i="9"/>
  <c r="AI4" i="9"/>
  <c r="P2" i="38"/>
  <c r="O7" i="1"/>
  <c r="F7" i="12"/>
  <c r="E31" i="12"/>
  <c r="O2" i="5"/>
  <c r="M2" i="15"/>
  <c r="M3" i="18"/>
  <c r="G4" i="42"/>
  <c r="C7" i="42"/>
  <c r="I9" i="42"/>
  <c r="G12" i="42"/>
  <c r="C15" i="42"/>
  <c r="I17" i="42"/>
  <c r="G20" i="42"/>
  <c r="C23" i="42"/>
  <c r="C17" i="43"/>
  <c r="H10" i="43"/>
  <c r="R2" i="38"/>
  <c r="K13" i="12"/>
  <c r="G14" i="1"/>
  <c r="C10" i="55"/>
  <c r="J4" i="1"/>
  <c r="G27" i="1"/>
  <c r="D3" i="28"/>
  <c r="E11" i="28"/>
  <c r="G15" i="28"/>
  <c r="L8" i="28"/>
  <c r="K14" i="28"/>
  <c r="J9" i="1"/>
  <c r="L14" i="28"/>
  <c r="F8" i="39"/>
  <c r="H22" i="39"/>
  <c r="F13" i="12"/>
  <c r="K32" i="12"/>
  <c r="P32" i="12"/>
  <c r="Q5" i="12"/>
  <c r="P9" i="12"/>
  <c r="P11" i="12"/>
  <c r="O15" i="12"/>
  <c r="O19" i="12"/>
  <c r="N23" i="12"/>
  <c r="H12" i="56"/>
  <c r="I25" i="56"/>
  <c r="T13" i="56"/>
  <c r="T22" i="56"/>
  <c r="G5" i="52"/>
  <c r="I7" i="52"/>
  <c r="D10" i="52"/>
  <c r="S2" i="46"/>
  <c r="C11" i="55"/>
  <c r="C27" i="55"/>
  <c r="K4" i="1"/>
  <c r="G7" i="1"/>
  <c r="K9" i="1"/>
  <c r="G12" i="1"/>
  <c r="J14" i="1"/>
  <c r="F17" i="1"/>
  <c r="I19" i="1"/>
  <c r="L21" i="1"/>
  <c r="H27" i="1"/>
  <c r="O8" i="1"/>
  <c r="E3" i="28"/>
  <c r="D12" i="28"/>
  <c r="E20" i="28"/>
  <c r="G7" i="28"/>
  <c r="H15" i="28"/>
  <c r="K3" i="28"/>
  <c r="M8" i="28"/>
  <c r="M14" i="28"/>
  <c r="L20" i="28"/>
  <c r="H5" i="39"/>
  <c r="J19" i="39"/>
  <c r="G7" i="12"/>
  <c r="F19" i="12"/>
  <c r="L32" i="12"/>
  <c r="R3" i="12"/>
  <c r="Q7" i="12"/>
  <c r="P13" i="12"/>
  <c r="O17" i="12"/>
  <c r="O21" i="12"/>
  <c r="G8" i="56"/>
  <c r="J16" i="56"/>
  <c r="H21" i="56"/>
  <c r="S9" i="56"/>
  <c r="U13" i="56"/>
  <c r="S18" i="56"/>
  <c r="F3" i="52"/>
  <c r="I12" i="52"/>
  <c r="Q2" i="47"/>
  <c r="P2" i="7"/>
  <c r="M4" i="9"/>
  <c r="AJ4" i="9"/>
  <c r="F3" i="39"/>
  <c r="M5" i="12"/>
  <c r="H20" i="39"/>
  <c r="Q31" i="12"/>
  <c r="O5" i="12"/>
  <c r="L19" i="12"/>
  <c r="F12" i="1"/>
  <c r="I14" i="1"/>
  <c r="H19" i="1"/>
  <c r="H7" i="1"/>
  <c r="K9" i="28"/>
  <c r="F9" i="39"/>
  <c r="J2" i="39"/>
  <c r="G13" i="12"/>
  <c r="F31" i="12"/>
  <c r="Q32" i="12"/>
  <c r="R5" i="12"/>
  <c r="Q9" i="12"/>
  <c r="Q11" i="12"/>
  <c r="P15" i="12"/>
  <c r="P17" i="12"/>
  <c r="P19" i="12"/>
  <c r="O23" i="12"/>
  <c r="I12" i="56"/>
  <c r="G17" i="56"/>
  <c r="J25" i="56"/>
  <c r="V13" i="56"/>
  <c r="U22" i="56"/>
  <c r="H5" i="52"/>
  <c r="J7" i="52"/>
  <c r="E10" i="52"/>
  <c r="T2" i="46"/>
  <c r="P2" i="5"/>
  <c r="N3" i="18"/>
  <c r="H4" i="42"/>
  <c r="J9" i="42"/>
  <c r="H12" i="42"/>
  <c r="J17" i="42"/>
  <c r="H20" i="42"/>
  <c r="C18" i="43"/>
  <c r="G11" i="43"/>
  <c r="H21" i="43"/>
  <c r="S2" i="38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J11" i="52"/>
  <c r="H2" i="46"/>
  <c r="B2" i="47"/>
  <c r="R2" i="47"/>
  <c r="L2" i="7"/>
  <c r="F2" i="5"/>
  <c r="V2" i="5"/>
  <c r="P2" i="15"/>
  <c r="J3" i="18"/>
  <c r="F3" i="42"/>
  <c r="F5" i="42"/>
  <c r="F7" i="42"/>
  <c r="F9" i="42"/>
  <c r="F11" i="42"/>
  <c r="F13" i="42"/>
  <c r="F15" i="42"/>
  <c r="F17" i="42"/>
  <c r="F19" i="42"/>
  <c r="F21" i="42"/>
  <c r="F23" i="42"/>
  <c r="C14" i="43"/>
  <c r="G6" i="43"/>
  <c r="G14" i="43"/>
  <c r="G22" i="43"/>
  <c r="I4" i="9"/>
  <c r="Y4" i="9"/>
  <c r="A2" i="38"/>
  <c r="Q2" i="38"/>
  <c r="C12" i="52"/>
  <c r="I2" i="46"/>
  <c r="C2" i="47"/>
  <c r="S2" i="47"/>
  <c r="M2" i="7"/>
  <c r="G2" i="5"/>
  <c r="A2" i="15"/>
  <c r="Q2" i="15"/>
  <c r="K3" i="18"/>
  <c r="G3" i="42"/>
  <c r="G5" i="42"/>
  <c r="G7" i="42"/>
  <c r="G9" i="42"/>
  <c r="G11" i="42"/>
  <c r="G13" i="42"/>
  <c r="G15" i="42"/>
  <c r="G17" i="42"/>
  <c r="G19" i="42"/>
  <c r="G21" i="42"/>
  <c r="G23" i="42"/>
  <c r="C15" i="43"/>
  <c r="H6" i="43"/>
  <c r="H14" i="43"/>
  <c r="H22" i="43"/>
  <c r="T2" i="38"/>
  <c r="U2" i="38"/>
  <c r="V2" i="38"/>
  <c r="H8" i="52"/>
  <c r="H10" i="52"/>
  <c r="H12" i="52"/>
  <c r="N2" i="46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H17" i="43"/>
  <c r="P4" i="9"/>
  <c r="AF4" i="9"/>
  <c r="H2" i="38"/>
  <c r="J28" i="48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E18" i="28" a="1"/>
  <c r="J15" i="1" a="1"/>
  <c r="J18" i="1" a="1"/>
  <c r="J5" i="1" a="1"/>
  <c r="J20" i="1" a="1"/>
  <c r="M9" i="48" a="1"/>
  <c r="M22" i="48" a="1"/>
  <c r="M5" i="48" a="1"/>
  <c r="J7" i="1" a="1"/>
  <c r="J7" i="1" l="1"/>
  <c r="M5" i="48"/>
  <c r="M22" i="48"/>
  <c r="M9" i="48"/>
  <c r="J20" i="1"/>
  <c r="J5" i="1"/>
  <c r="J18" i="1"/>
  <c r="J15" i="1"/>
  <c r="E18" i="2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L28" i="48" l="1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8" i="48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7" i="49" l="1"/>
  <c r="H19" i="55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25" i="55" l="1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6F9B19E-48A8-4A35-AC53-591F3EEC766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Timestamp="1718961419"&gt;&lt;FQL&gt;&lt;Q&gt;FC0000ZA^FG_MCAP_IDX(0,,,USD)&lt;/Q&gt;&lt;R&gt;1&lt;/R&gt;&lt;C&gt;1&lt;/C&gt;&lt;D xsi:type="xsd:double"&gt;333464.28&lt;/D&gt;&lt;/FQL&gt;&lt;FQL&gt;&lt;Q&gt;FC0000CN^FMA_MCAP(0,,,USD,"PORTAGG")&lt;/Q&gt;&lt;R&gt;1&lt;/R&gt;&lt;C&gt;1&lt;/C&gt;&lt;D xsi:type="xsd:double"&gt;7237431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xsi:type="xsd:double"&gt;5619.544&lt;/D&gt;&lt;/FQL&gt;&lt;FQL&gt;&lt;Q&gt;FC0000US^FMA_MCAP(0,,,USD,"PORTAGG")&lt;/Q&gt;&lt;R&gt;1&lt;/R&gt;&lt;C&gt;1&lt;/C&gt;&lt;D xsi:type="xsd:double"&gt;56462050&lt;/D&gt;&lt;/FQL&gt;&lt;FQL&gt;&lt;Q&gt;FC0000IN^FMA_MCAP(0,,,USD,"PORTAGG")&lt;/Q&gt;&lt;R&gt;1&lt;/R&gt;&lt;C&gt;1&lt;/C&gt;&lt;D xsi:type="xsd:double"&gt;5135216&lt;/D&gt;&lt;/FQL&gt;&lt;FQL&gt;&lt;Q&gt;SPY^FREF_MARKET_VALUE_COMPANY(0,,,USD,,0,,"LEGACY")&lt;/Q&gt;&lt;R&gt;1&lt;/R&gt;&lt;C&gt;1&lt;/C&gt;&lt;D xsi:type="xsd:double"&gt;526887.9587&lt;/D&gt;&lt;/FQL&gt;&lt;FQL&gt;&lt;Q&gt;INDA^FREF_MARKET_VALUE_COMPANY(0,,,USD,,0,,"LEGACY")&lt;/Q&gt;&lt;R&gt;1&lt;/R&gt;&lt;C&gt;1&lt;/C&gt;&lt;D xsi:type="xsd:double"&gt;11066.93&lt;/D&gt;&lt;/FQL&gt;&lt;FQL&gt;&lt;Q&gt;FC0000ZA^FMA_MCAP(0,,,USD,"PORTAGG")&lt;/Q&gt;&lt;R&gt;1&lt;/R&gt;&lt;C&gt;1&lt;/C&gt;&lt;D xsi:type="xsd:double"&gt;333464.28&lt;/D&gt;&lt;/FQL&gt;&lt;FQL&gt;&lt;Q&gt;EZA^FREF_MARKET_VALUE_COMPANY(0,,,USD,,0,,"LEGACY")&lt;/Q&gt;&lt;R&gt;1&lt;/R&gt;&lt;C&gt;1&lt;/C&gt;&lt;D xsi:type="xsd:double"&gt;260.603&lt;/D&gt;&lt;/FQL&gt;&lt;FQL&gt;&lt;Q&gt;FC0000BR^FMA_MCAP(0,,,USD,"PORTAGG")&lt;/Q&gt;&lt;R&gt;1&lt;/R&gt;&lt;C&gt;1&lt;/C&gt;&lt;D xsi:type="xsd:double"&gt;655326.5&lt;/D&gt;&lt;/FQL&gt;&lt;FQL&gt;&lt;Q&gt;EWZ^FREF_MARKET_VALUE_COMPANY(0,,,USD,,0,,"LEGACY")&lt;/Q&gt;&lt;R&gt;1&lt;/R&gt;&lt;C&gt;1&lt;/C&gt;&lt;D xsi:type="xsd:double"&gt;4282.692&lt;/D&gt;&lt;/FQL&gt;&lt;FQL&gt;&lt;Q&gt;FC0000JP^FMA_MCAP(0,,,USD,"PORTAGG")&lt;/Q&gt;&lt;R&gt;1&lt;/R&gt;&lt;C&gt;1&lt;/C&gt;&lt;D xsi:type="xsd:double"&gt;6249687.5&lt;/D&gt;&lt;/FQL&gt;&lt;FQL&gt;&lt;Q&gt;FC0000DE^FMA_MCAP(0,,,USD,"PORTAGG")&lt;/Q&gt;&lt;R&gt;1&lt;/R&gt;&lt;C&gt;1&lt;/C&gt;&lt;D xsi:type="xsd:double"&gt;2221613.8&lt;/D&gt;&lt;/FQL&gt;&lt;FQL&gt;&lt;Q&gt;FC0000CA^FMA_MCAP(0,,,USD,"PORTAGG")&lt;/Q&gt;&lt;R&gt;1&lt;/R&gt;&lt;C&gt;1&lt;/C&gt;&lt;D xsi:type="xsd:double"&gt;2658579&lt;/D&gt;&lt;/FQL&gt;&lt;FQL&gt;&lt;Q&gt;EWC^FREF_MARKET_VALUE_COMPANY(0,,,USD,,0,,"LEGACY")&lt;/Q&gt;&lt;R&gt;1&lt;/R&gt;&lt;C&gt;1&lt;/C&gt;&lt;D xsi:type="xsd:double"&gt;2389.716&lt;/D&gt;&lt;/FQL&gt;&lt;FQL&gt;&lt;Q&gt;FC0000AU^FMA_MCAP(0,,,USD,"PORTAGG")&lt;/Q&gt;&lt;R&gt;1&lt;/R&gt;&lt;C&gt;1&lt;/C&gt;&lt;D xsi:type="xsd:double"&gt;1699552.1&lt;/D&gt;&lt;/FQL&gt;&lt;FQL&gt;&lt;Q&gt;EWA^FREF_MARKET_VALUE_COMPANY(0,,,USD,,0,,"LEGACY")&lt;/Q&gt;&lt;R&gt;1&lt;/R&gt;&lt;C&gt;1&lt;/C&gt;&lt;D xsi:type="xsd:double"&gt;1658.388&lt;/D&gt;&lt;/FQL&gt;&lt;FQL&gt;&lt;Q&gt;FC0000PE^FMA_MCAP(0,,,USD,"PORTAGG")&lt;/Q&gt;&lt;R&gt;1&lt;/R&gt;&lt;C&gt;1&lt;/C&gt;&lt;D xsi:type="xsd:double"&gt;37087&lt;/D&gt;&lt;/FQL&gt;&lt;FQL&gt;&lt;Q&gt;EPU^FREF_MARKET_VALUE_COMPANY(0,,,USD,,0,,"LEGACY")&lt;/Q&gt;&lt;R&gt;1&lt;/R&gt;&lt;C&gt;1&lt;/C&gt;&lt;D xsi:type="xsd:double"&gt;120.301&lt;/D&gt;&lt;/FQL&gt;&lt;FQL&gt;&lt;Q&gt;FC0000SA^FMA_MCAP(0,,,USD,"PORTAGG")&lt;/Q&gt;&lt;R&gt;1&lt;/R&gt;&lt;C&gt;1&lt;/C&gt;&lt;D xsi:type="xsd:double"&gt;2666086&lt;/D&gt;&lt;/FQL&gt;&lt;FQL&gt;&lt;Q&gt;FC0000PH^FMA_MCAP(0,,,USD,"PORTAGG")&lt;/Q&gt;&lt;R&gt;1&lt;/R&gt;&lt;C&gt;1&lt;/C&gt;&lt;D xsi:type="xsd:double"&gt;197737.03&lt;/D&gt;&lt;/FQL&gt;&lt;FQL&gt;&lt;Q&gt;VNM^FREF_MARKET_VALUE_COMPANY(0,,,USD,,0,,"LEGACY")&lt;/Q&gt;&lt;R&gt;1&lt;/R&gt;&lt;C&gt;1&lt;/C&gt;&lt;D xsi:type="xsd:double"&gt;500.929&lt;/D&gt;&lt;/FQL&gt;&lt;FQL&gt;&lt;Q&gt;EPHE^FREF_MARKET_VALUE_COMPANY(0,,,USD,,0,,"LEGACY")&lt;/Q&gt;&lt;R&gt;1&lt;/R&gt;&lt;C&gt;1&lt;/C&gt;&lt;D xsi:type="xsd:double"&gt;93.141&lt;/D&gt;&lt;/FQL&gt;&lt;FQL&gt;&lt;Q&gt;FC0000ID^FMA_MCAP(0,,,USD,"PORTAGG")&lt;/Q&gt;&lt;R&gt;1&lt;/R&gt;&lt;C&gt;1&lt;/C&gt;&lt;D xsi:type="xsd:double"&gt;626638.94&lt;/D&gt;&lt;/FQL&gt;&lt;FQL&gt;&lt;Q&gt;UAE^FREF_MARKET_VALUE_COMPANY(0,,,USD,,0,,"LEGACY")&lt;/Q&gt;&lt;R&gt;1&lt;/R&gt;&lt;C&gt;1&lt;/C&gt;&lt;D xsi:type="xsd:double"&gt;37.744&lt;/D&gt;&lt;/FQL&gt;&lt;FQL&gt;&lt;Q&gt;FC0000TR^FMA_MCAP(0,,,USD,"PORTAGG")&lt;/Q&gt;&lt;R&gt;1&lt;/R&gt;&lt;C&gt;1&lt;/C&gt;&lt;D xsi:type="xsd:double"&gt;418156.13&lt;/D&gt;&lt;/FQL&gt;&lt;FQL&gt;&lt;Q&gt;TUR^FREF_MARKET_VALUE_COMPANY(0,,,USD,,0,,"LEGACY")&lt;/Q&gt;&lt;R&gt;1&lt;/R&gt;&lt;C&gt;1&lt;/C&gt;&lt;D xsi:type="xsd:double"&gt;264.852&lt;/D&gt;&lt;/FQL&gt;&lt;FQL&gt;&lt;Q&gt;SET-BKK^FMA_MCAP(0,,,USD,"PORTAGG")&lt;/Q&gt;&lt;R&gt;1&lt;/R&gt;&lt;C&gt;1&lt;/C&gt;&lt;D xsi:type="xsd:double"&gt;436432.083689841&lt;/D&gt;&lt;/FQL&gt;&lt;FQL&gt;&lt;Q&gt;SET-BKK^FG_MCAP_IDX(0,,,USD)&lt;/Q&gt;&lt;R&gt;1&lt;/R&gt;&lt;C&gt;1&lt;/C&gt;&lt;D xsi:type="xsd:double"&gt;436432.083689841&lt;/D&gt;&lt;/FQL&gt;&lt;FQL&gt;&lt;Q&gt;FC0000QA^FMA_MCAP(0,,,USD,"PORTAGG")&lt;/Q&gt;&lt;R&gt;1&lt;/R&gt;&lt;C&gt;1&lt;/C&gt;&lt;D xsi:type="xsd:double"&gt;153965.7&lt;/D&gt;&lt;/FQL&gt;&lt;FQL&gt;&lt;Q&gt;QAT^FREF_MARKET_VALUE_COMPANY(0,,,USD,,0,,"LEGACY")&lt;/Q&gt;&lt;R&gt;1&lt;/R&gt;&lt;C&gt;1&lt;/C&gt;&lt;D xsi:type="xsd:double"&gt;71.94&lt;/D&gt;&lt;/FQL&gt;&lt;FQL&gt;&lt;Q&gt;FC0000GR^FMA_MCAP(0,,,USD,"PORTAGG")&lt;/Q&gt;&lt;R&gt;1&lt;/R&gt;&lt;C&gt;1&lt;/C&gt;&lt;D xsi:type="xsd:double"&gt;81192.24&lt;/D&gt;&lt;/FQL&gt;&lt;FQL&gt;&lt;Q&gt;QQQ^FREF_MARKET_VALUE_COMPANY(0,,,USD,,0,,"LEGACY")&lt;/Q&gt;&lt;R&gt;1&lt;/R&gt;&lt;C&gt;1&lt;/C&gt;&lt;D xsi:type="xsd:double"&gt;288906.0735&lt;/D&gt;&lt;/FQL&gt;&lt;FQL&gt;&lt;Q&gt;GREK^FREF_MARKET_VALUE_COMPANY(0,,,USD,,0,,"LEGACY")&lt;/Q&gt;&lt;R&gt;1&lt;/R&gt;&lt;C&gt;1&lt;/C&gt;&lt;D xsi:type="xsd:double"&gt;194.1059581328&lt;/D&gt;&lt;/FQL&gt;&lt;FQL&gt;&lt;Q&gt;FC0000GB^FMA_MCAP(0,,,USD,"PORTAGG")&lt;/Q&gt;&lt;R&gt;1&lt;/R&gt;&lt;C&gt;1&lt;/C&gt;&lt;D xsi:type="xsd:double"&gt;3262169.8&lt;/D&gt;&lt;/FQL&gt;&lt;FQL&gt;&lt;Q&gt;EWU^FREF_MARKET_VALUE_COMPANY(0,,,USD,,0,,"LEGACY")&lt;/Q&gt;&lt;R&gt;1&lt;/R&gt;&lt;C&gt;1&lt;/C&gt;&lt;D xsi:type="xsd:double"&gt;2820.93&lt;/D&gt;&lt;/FQL&gt;&lt;FQL&gt;&lt;Q&gt;FC0000CH^FMA_MCAP(0,,,USD,"PORTAGG")&lt;/Q&gt;&lt;R&gt;1&lt;/R&gt;&lt;C&gt;1&lt;/C&gt;&lt;D xsi:type="xsd:double"&gt;2222368&lt;/D&gt;&lt;/FQL&gt;&lt;FQL&gt;&lt;Q&gt;EWL^FREF_MARKET_VALUE_COMPANY(0,,,USD,,0,,"LEGACY")&lt;/Q&gt;&lt;R&gt;1&lt;/R&gt;&lt;C&gt;1&lt;/C&gt;&lt;D xsi:type="xsd:double"&gt;1173.695&lt;/D&gt;&lt;/FQL&gt;&lt;FQL&gt;&lt;Q&gt;FC0000KR^FMA_MCAP(0,,,USD,"PORTAGG")&lt;/Q&gt;&lt;R&gt;1&lt;/R&gt;&lt;C&gt;1&lt;/C&gt;&lt;D xsi:type="xsd:double"&gt;1922231.1&lt;/D&gt;&lt;/FQL&gt;&lt;FQL&gt;&lt;Q&gt;EWJ^FREF_MARKET_VALUE_COMPANY(0,,,USD,,0,,"LEGACY")&lt;/Q&gt;&lt;R&gt;1&lt;/R&gt;&lt;C&gt;1&lt;/C&gt;&lt;D xsi:type="xsd:double"&gt;15366.852&lt;/D&gt;&lt;/FQL&gt;&lt;FQL&gt;&lt;Q&gt;EWY^FREF_MARKET_VALUE_COMPANY(0,,,USD,,0,,"LEGACY")&lt;/Q&gt;&lt;R&gt;1&lt;/R&gt;&lt;C&gt;1&lt;/C&gt;&lt;D xsi:type="xsd:double"&gt;5467.364&lt;/D&gt;&lt;/FQL&gt;&lt;FQL&gt;&lt;Q&gt;FC0000MX^FMA_MCAP(0,,,USD,"PORTAGG")&lt;/Q&gt;&lt;R&gt;1&lt;/R&gt;&lt;C&gt;1&lt;/C&gt;&lt;D xsi:type="xsd:double"&gt;455645.34&lt;/D&gt;&lt;/FQL&gt;&lt;FQL&gt;&lt;Q&gt;EWG^FREF_MARKET_VALUE_COMPANY(0,,,USD,,0,,"LEGACY")&lt;/Q&gt;&lt;R&gt;1&lt;/R&gt;&lt;C&gt;1&lt;/C&gt;&lt;D xsi:type="xsd:double"&gt;937.815&lt;/D&gt;&lt;/FQL&gt;&lt;FQL&gt;&lt;Q&gt;EWW^FREF_MARKET_VALUE_COMPANY(0,,,USD,,0,,"LEGACY")&lt;/Q&gt;&lt;R&gt;1&lt;/R&gt;&lt;C&gt;1&lt;/C&gt;&lt;D xsi:type="xsd:double"&gt;1823.723&lt;/D&gt;&lt;/FQL&gt;&lt;FQL&gt;&lt;Q&gt;FC0000TW^FMA_MCAP(0,,,USD,"PORTAGG")&lt;/Q&gt;&lt;R&gt;1&lt;/R&gt;&lt;C&gt;1&lt;/C&gt;&lt;D xsi:type="xsd:double"&gt;2506834&lt;/D&gt;&lt;/FQL&gt;&lt;FQL&gt;&lt;Q&gt;EWT^FREF_MARKET_VALUE_COMPANY(0,,,USD,,0,,"LEGACY")&lt;/Q&gt;&lt;R&gt;1&lt;/R&gt;&lt;C&gt;1&lt;/C&gt;&lt;D xsi:type="xsd:double"&gt;5338.851&lt;/D&gt;&lt;/FQL&gt;&lt;FQL&gt;&lt;Q&gt;FC0000MY^FMA_MCAP(0,,,USD,"PORTAGG")&lt;/Q&gt;&lt;R&gt;1&lt;/R&gt;&lt;C&gt;1&lt;/C&gt;&lt;D xsi:type="xsd:double"&gt;398041.72&lt;/D&gt;&lt;/FQL&gt;&lt;FQL&gt;&lt;Q&gt;EWM^FREF_MARKET_VALUE_COMPANY(0,,,USD,,0,,"LEGACY")&lt;/Q&gt;&lt;R&gt;1&lt;/R&gt;&lt;C&gt;1&lt;/C&gt;&lt;D xsi:type="xsd:double"&gt;270.963&lt;/D&gt;&lt;/FQL&gt;&lt;FQL&gt;&lt;Q&gt;FC0000NZ^FMA_MCAP(0,,,USD,"PORTAGG")&lt;/Q&gt;&lt;R&gt;1&lt;/R&gt;&lt;C&gt;1&lt;/C&gt;&lt;D xsi:type="xsd:double"&gt;91555.95&lt;/D&gt;&lt;/FQL&gt;&lt;FQL&gt;&lt;Q&gt;ENZL^FREF_MARKET_VALUE_COMPANY(0,,,USD,,0,,"LEGACY")&lt;/Q&gt;&lt;R&gt;1&lt;/R&gt;&lt;C&gt;1&lt;/C&gt;&lt;D xsi:type="xsd:double"&gt;84.4155&lt;/D&gt;&lt;/FQL&gt;&lt;FQL&gt;&lt;Q&gt;FC0000PL^FMA_MCAP(0,,,USD,"PORTAGG")&lt;/Q&gt;&lt;R&gt;1&lt;/R&gt;&lt;C&gt;1&lt;/C&gt;&lt;D xsi:type="xsd:double"&gt;204234.17&lt;/D&gt;&lt;/FQL&gt;&lt;FQL&gt;&lt;Q&gt;KSA^FREF_MARKET_VALUE_COMPANY(0,,,USD,,0,,"LEGACY")&lt;/Q&gt;&lt;R&gt;1&lt;/R&gt;&lt;C&gt;1&lt;/C&gt;&lt;D xsi:type="xsd:double"&gt;594.935&lt;/D&gt;&lt;/FQL&gt;&lt;FQL&gt;&lt;Q&gt;EPOL^FREF_MARKET_VALUE_COMPANY(0,,,USD,,0,,"LEGACY")&lt;/Q&gt;&lt;R&gt;1&lt;/R&gt;&lt;C&gt;1&lt;/C&gt;&lt;D xsi:type="xsd:double"&gt;334.2495&lt;/D&gt;&lt;/FQL&gt;&lt;FQL&gt;&lt;Q&gt;FTSEWIVNXXXX^FMA_MCAP(0,,,USD,"PORTAGG")&lt;/Q&gt;&lt;R&gt;1&lt;/R&gt;&lt;C&gt;1&lt;/C&gt;&lt;D xsi:type="xsd:double"&gt;23783.052268&lt;/D&gt;&lt;/FQL&gt;&lt;FQL&gt;&lt;Q&gt;FC0000AE^FMA_MCAP(0,,,USD,"PORTAGG")&lt;/Q&gt;&lt;R&gt;1&lt;/R&gt;&lt;C&gt;1&lt;/C&gt;&lt;D xsi:type="xsd:double"&gt;849066.94&lt;/D&gt;&lt;/FQL&gt;&lt;FQL&gt;&lt;Q&gt;EIDO^FREF_MARKET_VALUE_COMPANY(0,,,USD,,0,,"LEGACY")&lt;/Q&gt;&lt;R&gt;1&lt;/R&gt;&lt;C&gt;1&lt;/C&gt;&lt;D xsi:type="xsd:double"&gt;309.608&lt;/D&gt;&lt;/FQL&gt;&lt;FQL&gt;&lt;Q&gt;FC0000CL^FMA_MCAP(0,,,USD,"PORTAGG")&lt;/Q&gt;&lt;R&gt;1&lt;/R&gt;&lt;C&gt;1&lt;/C&gt;&lt;D xsi:type="xsd:double"&gt;144077.89&lt;/D&gt;&lt;/FQL&gt;&lt;FQL&gt;&lt;Q&gt;ECH^FREF_MARKET_VALUE_COMPANY(0,,,USD,,0,,"LEGACY")&lt;/Q&gt;&lt;R&gt;1&lt;/R&gt;&lt;C&gt;1&lt;/C&gt;&lt;D xsi:type="xsd:double"&gt;560.898&lt;/D&gt;&lt;/FQL&gt;&lt;FQL&gt;&lt;Q&gt;CNYA^FREF_MARKET_VALUE_COMPANY(0,,,USD,,0,,"LEGACY")&lt;/Q&gt;&lt;R&gt;1&lt;/R&gt;&lt;C&gt;1&lt;/C&gt;&lt;D xsi:type="xsd:double"&gt;279.062&lt;/D&gt;&lt;/FQL&gt;&lt;FQL&gt;&lt;Q&gt;CC_ZA^FG_COMPANY_NAME&lt;/Q&gt;&lt;R&gt;1&lt;/R&gt;&lt;C&gt;1&lt;/C&gt;&lt;D xsi:type="xsd:string"&gt;South Africa&lt;/D&gt;&lt;/FQL&gt;&lt;FQL&gt;&lt;Q&gt;NQG00809^FG_COMPANY_NAME&lt;/Q&gt;&lt;R&gt;1&lt;/R&gt;&lt;C&gt;1&lt;/C&gt;&lt;D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xsi:type="xsd:double"&gt;44.971188&lt;/D&gt;&lt;/FQL&gt;&lt;FQL&gt;&lt;Q&gt;DUMMY^ECON_EXPR_DATA('FDS_ECON[NTCPMIPHMANHE]',,,M)&lt;/Q&gt;&lt;R&gt;1&lt;/R&gt;&lt;C&gt;1&lt;/C&gt;&lt;D xsi:type="xsd:double"&gt;51.877518&lt;/D&gt;&lt;/FQL&gt;&lt;FQL&gt;&lt;Q&gt;DUMMY^ECON_EXPR_DATA('FDS_ECON[NTCPMIMFGSA@TR]',,,M)&lt;/Q&gt;&lt;R&gt;1&lt;/R&gt;&lt;C&gt;1&lt;/C&gt;&lt;D xsi:type="xsd:double"&gt;48.43947&lt;/D&gt;&lt;/FQL&gt;&lt;FQL&gt;&lt;Q&gt;DUMMY^ECON_EXPR_DATA('FDS_ECON[NTCPMITHMANHE]',,,M)&lt;/Q&gt;&lt;R&gt;1&lt;/R&gt;&lt;C&gt;1&lt;/C&gt;&lt;D xsi:type="xsd:double"&gt;50.30971&lt;/D&gt;&lt;/FQL&gt;&lt;FQL&gt;&lt;Q&gt;DUMMY^ECON_EXPR_DATA('FDS_ECON[NTCPMIMFGSA@IN]',,,M)&lt;/Q&gt;&lt;R&gt;1&lt;/R&gt;&lt;C&gt;1&lt;/C&gt;&lt;D xsi:type="xsd:double"&gt;57.53407&lt;/D&gt;&lt;/FQL&gt;&lt;FQL&gt;&lt;Q&gt;DUMMY^ECON_EXPR_DATA('FDS_ECON[PMIMFGSA@ZA]',,,M)&lt;/Q&gt;&lt;R&gt;1&lt;/R&gt;&lt;C&gt;1&lt;/C&gt;&lt;D xsi:type="xsd:double"&gt;50.446167&lt;/D&gt;&lt;/FQL&gt;&lt;FQL&gt;&lt;Q&gt;DUMMY^ECON_EXPR_DATA('FDS_ECON[PMIMYMANHE]',,,M)&lt;/Q&gt;&lt;R&gt;1&lt;/R&gt;&lt;C&gt;1&lt;/C&gt;&lt;D xsi:type="xsd:double"&gt;50.16114&lt;/D&gt;&lt;/FQL&gt;&lt;FQL&gt;&lt;Q&gt;DUMMY^ECON_EXPR_DATA('FDS_ECON[NTCPMIINDEXSA@SA]',,,M)&lt;/Q&gt;&lt;R&gt;1&lt;/R&gt;&lt;C&gt;1&lt;/C&gt;&lt;D xsi:type="xsd:double"&gt;56.433033&lt;/D&gt;&lt;/FQL&gt;&lt;FQL&gt;&lt;Q&gt;DUMMY^ECON_EXPR_DATA('FDS_ECON[NTCPMIMFGSA@CL]',,,M)&lt;/Q&gt;&lt;R&gt;0&lt;/R&gt;&lt;C&gt;0&lt;/C&gt;&lt;/FQL&gt;&lt;FQL&gt;&lt;Q&gt;DUMMY^ECON_EXPR_DATA('FDS_ECON[NTCPMIMFGSA@CN]',,,M)&lt;/Q&gt;&lt;R&gt;1&lt;/R&gt;&lt;C&gt;1&lt;/C&gt;&lt;D xsi:type="xsd:double"&gt;51.70552&lt;/D&gt;&lt;/FQL&gt;&lt;FQL&gt;&lt;Q&gt;DUMMY^ECON_EXPR_DATA('FDS_ECON[PMIQAWHEHE]',,,M)&lt;/Q&gt;&lt;R&gt;1&lt;/R&gt;&lt;C&gt;1&lt;/C&gt;&lt;D xsi:type="xsd:double"&gt;53.564617&lt;/D&gt;&lt;/FQL&gt;&lt;FQL&gt;&lt;Q&gt;DUMMY^ECON_EXPR_DATA('FDS_ECON[NTCPMIMFGSA@GR]',,,M)&lt;/Q&gt;&lt;R&gt;1&lt;/R&gt;&lt;C&gt;1&lt;/C&gt;&lt;D xsi:type="xsd:double"&gt;54.89628&lt;/D&gt;&lt;/FQL&gt;&lt;FQL&gt;&lt;Q&gt;DUMMY^ECON_EXPR_DATA('FDS_ECON[NTCPMIMFGSA@KR]',,,M)&lt;/Q&gt;&lt;R&gt;1&lt;/R&gt;&lt;C&gt;1&lt;/C&gt;&lt;D xsi:type="xsd:double"&gt;51.584587&lt;/D&gt;&lt;/FQL&gt;&lt;FQL&gt;&lt;Q&gt;DUMMY^ECON_EXPR_DATA('FDS_ECON[NTCPMIMFGSA@MX]',,,M)&lt;/Q&gt;&lt;R&gt;1&lt;/R&gt;&lt;C&gt;1&lt;/C&gt;&lt;D xsi:type="xsd:double"&gt;51.183796&lt;/D&gt;&lt;/FQL&gt;&lt;FQL&gt;&lt;Q&gt;DUMMY^ECON_EXPR_DATA('FDS_ECON[NTCPMIMFGSA@ID]',,,M)&lt;/Q&gt;&lt;R&gt;1&lt;/R&gt;&lt;C&gt;1&lt;/C&gt;&lt;D xsi:type="xsd:double"&gt;52.088562&lt;/D&gt;&lt;/FQL&gt;&lt;FQL&gt;&lt;Q&gt;DUMMY^ECON_EXPR_DATA('FDS_ECON[NTCPMIMFGSA@BR]',,,M)&lt;/Q&gt;&lt;R&gt;1&lt;/R&gt;&lt;C&gt;1&lt;/C&gt;&lt;D xsi:type="xsd:double"&gt;52.08258&lt;/D&gt;&lt;/FQL&gt;&lt;FQL&gt;&lt;Q&gt;DUMMY^ECON_EXPR_DATA('FDS_ECON[NTCPMIMFGSA@VN]',,,M)&lt;/Q&gt;&lt;R&gt;1&lt;/R&gt;&lt;C&gt;1&lt;/C&gt;&lt;D xsi:type="xsd:double"&gt;50.27696&lt;/D&gt;&lt;/FQL&gt;&lt;FQL&gt;&lt;Q&gt;DUMMY^ECON_EXPR_DATA('FDS_ECON[NTCPMIMFGSA@TW]',,,M)&lt;/Q&gt;&lt;R&gt;1&lt;/R&gt;&lt;C&gt;1&lt;/C&gt;&lt;D xsi:type="xsd:double"&gt;50.9&lt;/D&gt;&lt;/FQL&gt;&lt;FQL&gt;&lt;Q&gt;DUMMY^ECON_EXPR_DATA('FDS_ECON[NTCPMIMFGSA@AE]',,,M)&lt;/Q&gt;&lt;R&gt;0&lt;/R&gt;&lt;C&gt;0&lt;/C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xsi:type="xsd:double"&gt;0&lt;/D&gt;&lt;/FQL&gt;&lt;FQL&gt;&lt;Q&gt;USDTRY^FG_PRICE_CHANGE(0,-1AM)&lt;/Q&gt;&lt;R&gt;1&lt;/R&gt;&lt;C&gt;1&lt;/C&gt;&lt;D xsi:type="xsd:double"&gt;2.0034552&lt;/D&gt;&lt;/FQL&gt;&lt;FQL&gt;&lt;Q&gt;USDQAR^FG_PRICE_CHANGE(0,-1AM)&lt;/Q&gt;&lt;R&gt;1&lt;/R&gt;&lt;C&gt;1&lt;/C&gt;&lt;D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xsi:type="xsd:double"&gt;0.37947893&lt;/D&gt;&lt;/FQL&gt;&lt;FQL&gt;&lt;Q&gt;USDZAR^FG_PRICE_CHANGE(0,-1AM)&lt;/Q&gt;&lt;R&gt;1&lt;/R&gt;&lt;C&gt;1&lt;/C&gt;&lt;D xsi:type="xsd:double"&gt;-0.9706974&lt;/D&gt;&lt;/FQL&gt;&lt;FQL&gt;&lt;Q&gt;USDKRW^FG_PRICE_CHANGE(0,-1AM)&lt;/Q&gt;&lt;R&gt;1&lt;/R&gt;&lt;C&gt;1&lt;/C&gt;&lt;D xsi:type="xsd:double"&gt;2.1204352&lt;/D&gt;&lt;/FQL&gt;&lt;FQL&gt;&lt;Q&gt;USDTWD^FG_PRICE_CHANGE(0,-1AM)&lt;/Q&gt;&lt;R&gt;1&lt;/R&gt;&lt;C&gt;1&lt;/C&gt;&lt;D xsi:type="xsd:double"&gt;0.15501976&lt;/D&gt;&lt;/FQL&gt;&lt;FQL&gt;&lt;Q&gt;USDPEN^FG_PRICE_CHANGE(0,-1AM)&lt;/Q&gt;&lt;R&gt;1&lt;/R&gt;&lt;C&gt;1&lt;/C&gt;&lt;D xsi:type="xsd:double"&gt;1.9824624&lt;/D&gt;&lt;/FQL&gt;&lt;FQL&gt;&lt;Q&gt;USDPHP^FG_PRICE_CHANGE(0,-1AM)&lt;/Q&gt;&lt;R&gt;1&lt;/R&gt;&lt;C&gt;1&lt;/C&gt;&lt;D xsi:type="xsd:double"&gt;1.5164018&lt;/D&gt;&lt;/FQL&gt;&lt;FQL&gt;&lt;Q&gt;USDCLP^FG_PRICE_CHANGE(0,-1AM)&lt;/Q&gt;&lt;R&gt;1&lt;/R&gt;&lt;C&gt;1&lt;/C&gt;&lt;D xsi:type="xsd:double"&gt;5.2774787&lt;/D&gt;&lt;/FQL&gt;&lt;FQL&gt;&lt;Q&gt;FC0000TH^FMA_EPS(NTMA,-20AY,0,CY,,"PORTAGG","MEANR")&lt;/Q&gt;&lt;R&gt;20&lt;/R&gt;&lt;C&gt;1&lt;/C&gt;&lt;D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xsi:type="xsd:double"&gt;17.6317562193073&lt;/D&gt;&lt;D xsi:type="xsd:double"&gt;17.4886745249502&lt;/D&gt;&lt;D xsi:type="xsd:double"&gt;21.2657092335478&lt;/D&gt;&lt;D xsi:type="xsd:double"&gt;20.3598630082851&lt;/D&gt;&lt;D xsi:type="xsd:double"&gt;19.0991720186358&lt;/D&gt;&lt;/FQL&gt;&lt;FQL&gt;&lt;Q&gt;EWM^P_PRICE_RETURNS_PR('52W',2,-10AY,0,AM)&lt;/Q&gt;&lt;R&gt;121&lt;/R&gt;&lt;C&gt;1&lt;/C&gt;&lt;D xsi:type="xsd:double"&gt;11.278688&lt;/D&gt;&lt;D xsi:type="xsd:double"&gt;5.4963827&lt;/D&gt;&lt;D xsi:type="xsd:double"&gt;13.804412&lt;/D&gt;&lt;D xsi:type="xsd:double"&gt;0.52717924&lt;/D&gt;&lt;D xsi:type="xsd:double"&gt;-2.6192605&lt;/D&gt;&lt;D xsi:type="xsd:double"&gt;-2.6199996&lt;/D&gt;&lt;D xsi:type="xsd:double"&gt;-11.057991&lt;/D&gt;&lt;D xsi:type="xsd:double"&gt;-9.941965&lt;/D&gt;&lt;D xsi:type="xsd:double"&gt;-8.430492&lt;/D&gt;&lt;D xsi:type="xsd:double"&gt;-10.056949&lt;/D&gt;&lt;D xsi:type="xsd:double"&gt;-9.732074&lt;/D&gt;&lt;D xsi:type="xsd:double"&gt;-12.455744&lt;/D&gt;&lt;D xsi:type="xsd:double"&gt;-20.44453&lt;/D&gt;&lt;D xsi:type="xsd:double"&gt;-21.604229&lt;/D&gt;&lt;D xsi:type="xsd:double"&gt;-35.960293&lt;/D&gt;&lt;D xsi:type="xsd:double"&gt;-30.033695&lt;/D&gt;&lt;D xsi:type="xsd:double"&gt;-27.057999&lt;/D&gt;&lt;D xsi:type="xsd:double"&gt;-26.338322&lt;/D&gt;&lt;D xsi:type="xsd:double"&gt;-21.476316&lt;/D&gt;&lt;D xsi:type="xsd:double"&gt;-23.076893&lt;/D&gt;&lt;D xsi:type="xsd:double"&gt;-18.465126&lt;/D&gt;&lt;D xsi:type="xsd:double"&gt;-11.727959&lt;/D&gt;&lt;D xsi:type="xsd:double"&gt;-10.403967&lt;/D&gt;&lt;D xsi:type="xsd:double"&gt;-18.343199&lt;/D&gt;&lt;D xsi:type="xsd:double"&gt;-9.751606&lt;/D&gt;&lt;D xsi:type="xsd:double"&gt;-5.3151965&lt;/D&gt;&lt;D xsi:type="xsd:double"&gt;15.30615&lt;/D&gt;&lt;D xsi:type="xsd:double"&gt;5.3563714&lt;/D&gt;&lt;D xsi:type="xsd:double"&gt;4.2605877&lt;/D&gt;&lt;D xsi:type="xsd:double"&gt;-0.9109199&lt;/D&gt;&lt;D xsi:type="xsd:double"&gt;-1.8365145&lt;/D&gt;&lt;D xsi:type="xsd:double"&gt;5.0432205&lt;/D&gt;&lt;D xsi:type="xsd:double"&gt;-2.3272634&lt;/D&gt;&lt;D xsi:type="xsd:double"&gt;-4.309064&lt;/D&gt;&lt;D xsi:type="xsd:double"&gt;-8.321041&lt;/D&gt;&lt;D xsi:type="xsd:double"&gt;6.1754346&lt;/D&gt;&lt;D xsi:type="xsd:double"&gt;5.6186438&lt;/D&gt;&lt;D xsi:type="xsd:double"&gt;0.8348942&lt;/D&gt;&lt;D xsi:type="xsd:double"&gt;-1.0868788&lt;/D&gt;&lt;D xsi:type="xsd:double"&gt;7.884431&lt;/D&gt;&lt;D xsi:type="xsd:double"&gt;5.7053804&lt;/D&gt;&lt;D xsi:type="xsd:double"&gt;15.746427&lt;/D&gt;&lt;D xsi:type="xsd:double"&gt;21.391762&lt;/D&gt;&lt;D xsi:type="xsd:double"&gt;28.663181&lt;/D&gt;&lt;D xsi:type="xsd:double"&gt;26.588047&lt;/D&gt;&lt;D xsi:type="xsd:double"&gt;21.027576&lt;/D&gt;&lt;D xsi:type="xsd:double"&gt;22.91565&lt;/D&gt;&lt;D xsi:type="xsd:double"&gt;14.4697075&lt;/D&gt;&lt;D xsi:type="xsd:double"&gt;5.747485&lt;/D&gt;&lt;D xsi:type="xsd:double"&gt;8.301556&lt;/D&gt;&lt;D xsi:type="xsd:double"&gt;8.65922&lt;/D&gt;&lt;D xsi:type="xsd:double"&gt;6.915915&lt;/D&gt;&lt;D xsi:type="xsd:double"&gt;2.1654844&lt;/D&gt;&lt;D xsi:type="xsd:double"&gt;-1.1553168&lt;/D&gt;&lt;D xsi:type="xsd:double"&gt;-6.5294323&lt;/D&gt;&lt;D xsi:type="xsd:double"&gt;-8.46135&lt;/D&gt;&lt;D xsi:type="xsd:double"&gt;-8.170676&lt;/D&gt;&lt;D xsi:type="xsd:double"&gt;-8.849133&lt;/D&gt;&lt;D xsi:type="xsd:double"&gt;-16.623926&lt;/D&gt;&lt;D xsi:type="xsd:double"&gt;-14.320951&lt;/D&gt;&lt;D xsi:type="xsd:double"&gt;-2.10917&lt;/D&gt;&lt;D xsi:type="xsd:double"&gt;-4.421723&lt;/D&gt;&lt;D xsi:type="xsd:double"&gt;-11.047584&lt;/D&gt;&lt;D xsi:type="xsd:double"&gt;-11.53726&lt;/D&gt;&lt;D xsi:type="xsd:double"&gt;-5.75313&lt;/D&gt;&lt;D xsi:type="xsd:double"&gt;-2.7914584&lt;/D&gt;&lt;D xsi:type="xsd:double"&gt;1.4778614&lt;/D&gt;&lt;D xsi:type="xsd:double"&gt;-2.4717987&lt;/D&gt;&lt;D xsi:type="xsd:double"&gt;-13.209349&lt;/D&gt;&lt;D xsi:type="xsd:double"&gt;-32.63874&lt;/D&gt;&lt;D xsi:type="xsd:double"&gt;-17.026466&lt;/D&gt;&lt;D xsi:type="xsd:double"&gt;-11.542058&lt;/D&gt;&lt;D xsi:type="xsd:double"&gt;-11.02733&lt;/D&gt;&lt;D xsi:type="xsd:double"&gt;-4.760045&lt;/D&gt;&lt;D xsi:type="xsd:double"&gt;0.9048581&lt;/D&gt;&lt;D xsi:type="xsd:double"&gt;-3.7273765&lt;/D&gt;&lt;D xsi:type="xsd:double"&gt;-1.0677576&lt;/D&gt;&lt;D xsi:type="xsd:double"&gt;2.1016002&lt;/D&gt;&lt;D xsi:type="xsd:double"&gt;5.7956934&lt;/D&gt;&lt;D xsi:type="xsd:double"&gt;-0.5646944&lt;/D&gt;&lt;D xsi:type="xsd:double"&gt;5.5292487&lt;/D&gt;&lt;D xsi:type="xsd:double"&gt;49.730278&lt;/D&gt;&lt;D xsi:type="xsd:double"&gt;19.973803&lt;/D&gt;&lt;D xsi:type="xsd:double"&gt;13.903427&lt;/D&gt;&lt;D xsi:type="xsd:double"&gt;6.631267&lt;/D&gt;&lt;D xsi:type="xsd:double"&gt;-6.0451746&lt;/D&gt;&lt;D xsi:type="xsd:double"&gt;-5.976188&lt;/D&gt;&lt;D xsi:type="xsd:double"&gt;-0.83880424&lt;/D&gt;&lt;D xsi:type="xsd:double"&gt;4.5431614&lt;/D&gt;&lt;D xsi:type="xsd:double"&gt;-5.6959333&lt;/D&gt;&lt;D xsi:type="xsd:double"&gt;-13.136607&lt;/D&gt;&lt;D xsi:type="xsd:double"&gt;-7.123637&lt;/D&gt;&lt;D xsi:type="xsd:double"&gt;-0.8766353&lt;/D&gt;&lt;D xsi:type="xsd:double"&gt;-2.01661&lt;/D&gt;&lt;D xsi:type="xsd:double"&gt;-2.2513628&lt;/D&gt;&lt;D xsi:type="xsd:double"&gt;-6.2383294&lt;/D&gt;&lt;D xsi:type="xsd:double"&gt;-12.307877&lt;/D&gt;&lt;D xsi:type="xsd:double"&gt;-8.269506&lt;/D&gt;&lt;D xsi:type="xsd:double"&gt;-4.0430903&lt;/D&gt;&lt;D xsi:type="xsd:double"&gt;-9.838068&lt;/D&gt;&lt;D xsi:type="xsd:double"&gt;-19.614393&lt;/D&gt;&lt;D xsi:type="xsd:double"&gt;-9.556717&lt;/D&gt;&lt;D xsi:type="xsd:double"&gt;-3.214544&lt;/D&gt;&lt;D xsi:type="xsd:double"&gt;0.8850813&lt;/D&gt;&lt;D xsi:type="xsd:double"&gt;-9.349108&lt;/D&gt;&lt;D xsi:type="xsd:double"&gt;-13.557154&lt;/D&gt;&lt;D xsi:type="xsd:double"&gt;-10.501963&lt;/D&gt;&lt;D xsi:type="xsd:double"&gt;-7.2836637&lt;/D&gt;&lt;D xsi:type="xsd:double"&gt;-5.6112347&lt;/D&gt;&lt;D xsi:type="xsd:double"&gt;-0.48766732&lt;/D&gt;&lt;D xsi:type="xsd:double"&gt;-5.1371517&lt;/D&gt;&lt;D xsi:type="xsd:double"&gt;1.2152791&lt;/D&gt;&lt;D xsi:type="xsd:double"&gt;2.395308&lt;/D&gt;&lt;D xsi:type="xsd:double"&gt;1.7024755&lt;/D&gt;&lt;D xsi:type="xsd:double"&gt;-2.382344&lt;/D&gt;&lt;D xsi:type="xsd:double"&gt;-7.762134&lt;/D&gt;&lt;D xsi:type="xsd:double"&gt;-0.48075318&lt;/D&gt;&lt;D xsi:type="xsd:double"&gt;5.3898215&lt;/D&gt;&lt;D xsi:type="xsd:double"&gt;2.199459&lt;/D&gt;&lt;D xsi:type="xsd:double"&gt;12.494671&lt;/D&gt;&lt;D xsi:type="xsd:double"&gt;15.434861&lt;/D&gt;&lt;/FQL&gt;&lt;FQL&gt;&lt;Q&gt;GREK^FG_TOTAL_RETURNC(-10AY,0,AM)&lt;/Q&gt;&lt;R&gt;121&lt;/R&gt;&lt;C&gt;1&lt;/C&gt;&lt;D xsi:type="xsd:double"&gt;15.318335&lt;/D&gt;&lt;D xsi:type="xsd:double"&gt;-9.589041&lt;/D&gt;&lt;D xsi:type="xsd:double"&gt;-4.9586773&lt;/D&gt;&lt;D xsi:type="xsd:double"&gt;-3.3816457&lt;/D&gt;&lt;D xsi:type="xsd:double"&gt;-16.35&lt;/D&gt;&lt;D xsi:type="xsd:double"&gt;0.47818422&lt;/D&gt;&lt;D xsi:type="xsd:double"&gt;-13.26592&lt;/D&gt;&lt;D xsi:type="xsd:double"&gt;-14.703387&lt;/D&gt;&lt;D xsi:type="xsd:double"&gt;14.529217&lt;/D&gt;&lt;D xsi:type="xsd:double"&gt;-23.812897&lt;/D&gt;&lt;D xsi:type="xsd:double"&gt;-5.023253&lt;/D&gt;&lt;D xsi:type="xsd:double"&gt;23.016655&lt;/D&gt;&lt;D xsi:type="xsd:double"&gt;-11.624199&lt;/D&gt;&lt;D xsi:type="xsd:double"&gt;-10.5405445&lt;/D&gt;&lt;D xsi:type="xsd:double"&gt;-2.7190387&lt;/D&gt;&lt;D xsi:type="xsd:double"&gt;9.316767&lt;/D&gt;&lt;D xsi:type="xsd:double"&gt;-0.47347546&lt;/D&gt;&lt;D xsi:type="xsd:double"&gt;-13.510942&lt;/D&gt;&lt;D xsi:type="xsd:double"&gt;-8.360833&lt;/D&gt;&lt;D xsi:type="xsd:double"&gt;-20.07655&lt;/D&gt;&lt;D xsi:type="xsd:double"&gt;-6.097561&lt;/D&gt;&lt;D xsi:type="xsd:double"&gt;18.019474&lt;/D&gt;&lt;D xsi:type="xsd:double"&gt;6.602478&lt;/D&gt;&lt;D xsi:type="xsd:double"&gt;12.000012&lt;/D&gt;&lt;D xsi:type="xsd:double"&gt;-8.41015&lt;/D&gt;&lt;D xsi:type="xsd:double"&gt;-7.7987375&lt;/D&gt;&lt;D xsi:type="xsd:double"&gt;0.9549856&lt;/D&gt;&lt;D xsi:type="xsd:double"&gt;-5.5405436&lt;/D&gt;&lt;D xsi:type="xsd:double"&gt;6.7238927&lt;/D&gt;&lt;D xsi:type="xsd:double"&gt;2.2788167&lt;/D&gt;&lt;D xsi:type="xsd:double"&gt;0.2621293&lt;/D&gt;&lt;D xsi:type="xsd:double"&gt;5.4391623&lt;/D&gt;&lt;D xsi:type="xsd:double"&gt;-2.4020255&lt;/D&gt;&lt;D xsi:type="xsd:double"&gt;1.5025973&lt;/D&gt;&lt;D xsi:type="xsd:double"&gt;2.348137&lt;/D&gt;&lt;D xsi:type="xsd:double"&gt;19.825422&lt;/D&gt;&lt;D xsi:type="xsd:double"&gt;2.4974108&lt;/D&gt;&lt;D xsi:type="xsd:double"&gt;8.832491&lt;/D&gt;&lt;D xsi:type="xsd:double"&gt;-3.7313402&lt;/D&gt;&lt;D xsi:type="xsd:double"&gt;-6.976753&lt;/D&gt;&lt;D xsi:type="xsd:double"&gt;-2.5000095&lt;/D&gt;&lt;D xsi:type="xsd:double"&gt;-6.62393&lt;/D&gt;&lt;D xsi:type="xsd:double"&gt;16.475986&lt;/D&gt;&lt;D xsi:type="xsd:double"&gt;9.864807&lt;/D&gt;&lt;D xsi:type="xsd:double"&gt;-3.1050265&lt;/D&gt;&lt;D xsi:type="xsd:double"&gt;-5.937785&lt;/D&gt;&lt;D xsi:type="xsd:double"&gt;6.0120225&lt;/D&gt;&lt;D xsi:type="xsd:double"&gt;-11.247629&lt;/D&gt;&lt;D xsi:type="xsd:double"&gt;-2.3429215&lt;/D&gt;&lt;D xsi:type="xsd:double"&gt;0&lt;/D&gt;&lt;D xsi:type="xsd:double"&gt;-6.761175&lt;/D&gt;&lt;D xsi:type="xsd:double"&gt;-2.6900709&lt;/D&gt;&lt;D xsi:type="xsd:double"&gt;-9.615385&lt;/D&gt;&lt;D xsi:type="xsd:double"&gt;-6.648934&lt;/D&gt;&lt;D xsi:type="xsd:double"&gt;1.139605&lt;/D&gt;&lt;D xsi:type="xsd:double"&gt;1.7292976&lt;/D&gt;&lt;D xsi:type="xsd:double"&gt;7.8014135&lt;/D&gt;&lt;D xsi:type="xsd:double"&gt;6.973684&lt;/D&gt;&lt;D xsi:type="xsd:double"&gt;6.0270667&lt;/D&gt;&lt;D xsi:type="xsd:double"&gt;-9.164739&lt;/D&gt;&lt;D xsi:type="xsd:double"&gt;17.496813&lt;/D&gt;&lt;D xsi:type="xsd:double"&gt;3.7205338&lt;/D&gt;&lt;D xsi:type="xsd:double"&gt;-6.9473743&lt;/D&gt;&lt;D xsi:type="xsd:double"&gt;6.5610886&lt;/D&gt;&lt;D xsi:type="xsd:double"&gt;2.6539207&lt;/D&gt;&lt;D xsi:type="xsd:double"&gt;2.0682573&lt;/D&gt;&lt;D xsi:type="xsd:double"&gt;0.71731806&lt;/D&gt;&lt;D xsi:type="xsd:double"&gt;2.663362&lt;/D&gt;&lt;D xsi:type="xsd:double"&gt;-8.083838&lt;/D&gt;&lt;D xsi:type="xsd:double"&gt;-45.71118&lt;/D&gt;&lt;D xsi:type="xsd:double"&gt;22.599995&lt;/D&gt;&lt;D xsi:type="xsd:double"&gt;-0.6524205&lt;/D&gt;&lt;D xsi:type="xsd:double"&gt;9.414339&lt;/D&gt;&lt;D xsi:type="xsd:double"&gt;2.990818&lt;/D&gt;&lt;D xsi:type="xsd:double"&gt;1.5158892&lt;/D&gt;&lt;D xsi:type="xsd:double"&gt;2.456653&lt;/D&gt;&lt;D xsi:type="xsd:double"&gt;-7.052183&lt;/D&gt;&lt;D xsi:type="xsd:double"&gt;11.026812&lt;/D&gt;&lt;D xsi:type="xsd:double"&gt;18.3599&lt;/D&gt;&lt;D xsi:type="xsd:double"&gt;-0.08689165&lt;/D&gt;&lt;D xsi:type="xsd:double"&gt;-4.679137&lt;/D&gt;&lt;D xsi:type="xsd:double"&gt;7.4669957&lt;/D&gt;&lt;D xsi:type="xsd:double"&gt;4.2610407&lt;/D&gt;&lt;D xsi:type="xsd:double"&gt;5.804491&lt;/D&gt;&lt;D xsi:type="xsd:double"&gt;-1.0317862&lt;/D&gt;&lt;D xsi:type="xsd:double"&gt;-7.735586&lt;/D&gt;&lt;D xsi:type="xsd:double"&gt;5.0686&lt;/D&gt;&lt;D xsi:type="xsd:double"&gt;0.9067774&lt;/D&gt;&lt;D xsi:type="xsd:double"&gt;3.1631947&lt;/D&gt;&lt;D xsi:type="xsd:double"&gt;-3.7979126&lt;/D&gt;&lt;D xsi:type="xsd:double"&gt;-4.5273423&lt;/D&gt;&lt;D xsi:type="xsd:double"&gt;10.481048&lt;/D&gt;&lt;D xsi:type="xsd:double"&gt;2.0350933&lt;/D&gt;&lt;D xsi:type="xsd:double"&gt;-9.456671&lt;/D&gt;&lt;D xsi:type="xsd:double"&gt;7.5579166&lt;/D&gt;&lt;D xsi:type="xsd:double"&gt;-12.076271&lt;/D&gt;&lt;D xsi:type="xsd:double"&gt;-4.41767&lt;/D&gt;&lt;D xsi:type="xsd:double"&gt;-3.8729131&lt;/D&gt;&lt;D xsi:type="xsd:double"&gt;9.027171&lt;/D&gt;&lt;D xsi:type="xsd:double"&gt;-7.1141424&lt;/D&gt;&lt;D xsi:type="xsd:double"&gt;0.5625248&lt;/D&gt;&lt;D xsi:type="xsd:double"&gt;9.853708&lt;/D&gt;&lt;D xsi:type="xsd:double"&gt;5.6795835&lt;/D&gt;&lt;D xsi:type="xsd:double"&gt;10.279727&lt;/D&gt;&lt;D xsi:type="xsd:double"&gt;10.758615&lt;/D&gt;&lt;D xsi:type="xsd:double"&gt;-8.53051&lt;/D&gt;&lt;D xsi:type="xsd:double"&gt;8.134794&lt;/D&gt;&lt;D xsi:type="xsd:double"&gt;0.69247484&lt;/D&gt;&lt;D xsi:type="xsd:double"&gt;13.973117&lt;/D&gt;&lt;D xsi:type="xsd:double"&gt;9.719074&lt;/D&gt;&lt;D xsi:type="xsd:double"&gt;-7.518232&lt;/D&gt;&lt;D xsi:type="xsd:double"&gt;-10.168564&lt;/D&gt;&lt;D xsi:type="xsd:double"&gt;-0.45400262&lt;/D&gt;&lt;D xsi:type="xsd:double"&gt;12.526596&lt;/D&gt;&lt;D xsi:type="xsd:double"&gt;1.7562866&lt;/D&gt;&lt;D xsi:type="xsd:double"&gt;4.1123033&lt;/D&gt;&lt;D xsi:type="xsd:double"&gt;5.4124355&lt;/D&gt;&lt;D xsi:type="xsd:double"&gt;0.54308176&lt;/D&gt;&lt;D xsi:type="xsd:double"&gt;-4.492998&lt;/D&gt;&lt;D xsi:type="xsd:double"&gt;11.285341&lt;/D&gt;&lt;D xsi:type="xsd:double"&gt;-7.6627374&lt;/D&gt;&lt;/FQL&gt;&lt;FQL&gt;&lt;Q&gt;UAE^FMA_DIV_YLD(NTMA,-10AY,0,AM,"PORTAGG","MEANR")&lt;/Q&gt;&lt;R&gt;121&lt;/R&gt;&lt;C&gt;1&lt;/C&gt;&lt;D xsi:type="xsd:double"&gt;2.57013540685771&lt;/D&gt;&lt;D xsi:type="xsd:double"&gt;2.56502050028042&lt;/D&gt;&lt;D xsi:type="xsd:double"&gt;2.59222761832757&lt;/D&gt;&lt;D xsi:type="xsd:double"&gt;2.45858817032976&lt;/D&gt;&lt;D xsi:type="xsd:double"&gt;2.92055698461477&lt;/D&gt;&lt;D xsi:type="xsd:double"&gt;2.86172249429734&lt;/D&gt;&lt;D xsi:type="xsd:double"&gt;3.61545485771093&lt;/D&gt;&lt;D xsi:type="xsd:double"&gt;3.37089690033635&lt;/D&gt;&lt;D xsi:type="xsd:double"&gt;3.40127668677869&lt;/D&gt;&lt;D xsi:type="xsd:double"&gt;3.76585523068273&lt;/D&gt;&lt;D xsi:type="xsd:double"&gt;3.14632354614409&lt;/D&gt;&lt;D xsi:type="xsd:double"&gt;3.23048575172421&lt;/D&gt;&lt;D xsi:type="xsd:double"&gt;3.48247253768663&lt;/D&gt;&lt;D xsi:type="xsd:double"&gt;3.47552439461235&lt;/D&gt;&lt;D xsi:type="xsd:double"&gt;3.92682411056493&lt;/D&gt;&lt;D xsi:type="xsd:double"&gt;4.05562895941445&lt;/D&gt;&lt;D xsi:type="xsd:double"&gt;3.8504060062396&lt;/D&gt;&lt;D xsi:type="xsd:double"&gt;4.34887448581403&lt;/D&gt;&lt;D xsi:type="xsd:double"&gt;4.16208142534443&lt;/D&gt;&lt;D xsi:type="xsd:double"&gt;5.00546472695246&lt;/D&gt;&lt;D xsi:type="xsd:double"&gt;4.47348835776428&lt;/D&gt;&lt;D xsi:type="xsd:double"&gt;3.94391044461094&lt;/D&gt;&lt;D xsi:type="xsd:double"&gt;3.86855457924501&lt;/D&gt;&lt;D xsi:type="xsd:double"&gt;4.23495142344581&lt;/D&gt;&lt;D xsi:type="xsd:double"&gt;3.9531336538466&lt;/D&gt;&lt;D xsi:type="xsd:double"&gt;3.78882000872558&lt;/D&gt;&lt;D xsi:type="xsd:double"&gt;3.72934817864331&lt;/D&gt;&lt;D xsi:type="xsd:double"&gt;3.69523599515918&lt;/D&gt;&lt;D xsi:type="xsd:double"&gt;3.73428008073578&lt;/D&gt;&lt;D xsi:type="xsd:double"&gt;3.98608827887741&lt;/D&gt;&lt;D xsi:type="xsd:double"&gt;4.13565903136609&lt;/D&gt;&lt;D xsi:type="xsd:double"&gt;3.99642987611621&lt;/D&gt;&lt;D xsi:type="xsd:double"&gt;4.04865474565817&lt;/D&gt;&lt;D xsi:type="xsd:double"&gt;4.19416771411779&lt;/D&gt;&lt;D xsi:type="xsd:double"&gt;4.01110900603373&lt;/D&gt;&lt;D xsi:type="xsd:double"&gt;3.97222012386373&lt;/D&gt;&lt;D xsi:type="xsd:double"&gt;4.08731976876974&lt;/D&gt;&lt;D xsi:type="xsd:double"&gt;3.94958517836652&lt;/D&gt;&lt;D xsi:type="xsd:double"&gt;4.05376768743668&lt;/D&gt;&lt;D xsi:type="xsd:double"&gt;4.11602275523738&lt;/D&gt;&lt;D xsi:type="xsd:double"&gt;4.17745041605065&lt;/D&gt;&lt;D xsi:type="xsd:double"&gt;4.51573930371447&lt;/D&gt;&lt;D xsi:type="xsd:double"&gt;4.50152311082638&lt;/D&gt;&lt;D xsi:type="xsd:double"&gt;4.18122807649567&lt;/D&gt;&lt;D xsi:type="xsd:double"&gt;4.40558268391663&lt;/D&gt;&lt;D xsi:type="xsd:double"&gt;4.50342810617049&lt;/D&gt;&lt;D xsi:type="xsd:double"&gt;4.74609458339185&lt;/D&gt;&lt;D xsi:type="xsd:double"&gt;4.96714054339463&lt;/D&gt;&lt;D xsi:type="xsd:double"&gt;4.94348208921078&lt;/D&gt;&lt;D xsi:type="xsd:double"&gt;4.73549753775695&lt;/D&gt;&lt;D xsi:type="xsd:double"&gt;4.74678291128819&lt;/D&gt;&lt;D xsi:type="xsd:double"&gt;4.82845160571158&lt;/D&gt;&lt;D xsi:type="xsd:double"&gt;4.93684965897645&lt;/D&gt;&lt;D xsi:type="xsd:double"&gt;4.9119236968475&lt;/D&gt;&lt;D xsi:type="xsd:double"&gt;5.1895345397719&lt;/D&gt;&lt;D xsi:type="xsd:double"&gt;5.20991153649931&lt;/D&gt;&lt;D xsi:type="xsd:double"&gt;5.22624063980321&lt;/D&gt;&lt;D xsi:type="xsd:double"&gt;5.18021128033746&lt;/D&gt;&lt;D xsi:type="xsd:double"&gt;4.80098049636646&lt;/D&gt;&lt;D xsi:type="xsd:double"&gt;5.38747359668808&lt;/D&gt;&lt;D xsi:type="xsd:double"&gt;5.13101304201614&lt;/D&gt;&lt;D xsi:type="xsd:double"&gt;5.01915174747121&lt;/D&gt;&lt;D xsi:type="xsd:double"&gt;5.07402078798944&lt;/D&gt;&lt;D xsi:type="xsd:double"&gt;4.75458573895403&lt;/D&gt;&lt;D xsi:type="xsd:double"&gt;4.71677864580507&lt;/D&gt;&lt;D xsi:type="xsd:double"&gt;4.81459673246793&lt;/D&gt;&lt;D xsi:type="xsd:double"&gt;5.09298924860418&lt;/D&gt;&lt;D xsi:type="xsd:double"&gt;5.09364098661708&lt;/D&gt;&lt;D xsi:type="xsd:double"&gt;5.17641884950433&lt;/D&gt;&lt;D xsi:type="xsd:double"&gt;7.3614380222606&lt;/D&gt;&lt;D xsi:type="xsd:double"&gt;5.39398755665366&lt;/D&gt;&lt;D xsi:type="xsd:double"&gt;4.59243739995738&lt;/D&gt;&lt;D xsi:type="xsd:double"&gt;4.4180458903695&lt;/D&gt;&lt;D xsi:type="xsd:double"&gt;4.65945940744132&lt;/D&gt;&lt;D xsi:type="xsd:double"&gt;4.47961410050632&lt;/D&gt;&lt;D xsi:type="xsd:double"&gt;4.25649675122634&lt;/D&gt;&lt;D xsi:type="xsd:double"&gt;4.26163138941101&lt;/D&gt;&lt;D xsi:type="xsd:double"&gt;4.50184581442184&lt;/D&gt;&lt;D xsi:type="xsd:double"&gt;4.38171432668918&lt;/D&gt;&lt;D xsi:type="xsd:double"&gt;4.04110782480295&lt;/D&gt;&lt;D xsi:type="xsd:double"&gt;4.38555032023469&lt;/D&gt;&lt;D xsi:type="xsd:double"&gt;4.45912220413163&lt;/D&gt;&lt;D xsi:type="xsd:double"&gt;4.42142129738113&lt;/D&gt;&lt;D xsi:type="xsd:double"&gt;4.31179008820521&lt;/D&gt;&lt;D xsi:type="xsd:double"&gt;4.38223385123711&lt;/D&gt;&lt;D xsi:type="xsd:double"&gt;4.72348722278735&lt;/D&gt;&lt;D xsi:type="xsd:double"&gt;4.52686159397884&lt;/D&gt;&lt;D xsi:type="xsd:double"&gt;4.10790941791422&lt;/D&gt;&lt;D xsi:type="xsd:double"&gt;4.04866030511146&lt;/D&gt;&lt;D xsi:type="xsd:double"&gt;3.67660805352617&lt;/D&gt;&lt;D xsi:type="xsd:double"&gt;4.30091939006719&lt;/D&gt;&lt;D xsi:type="xsd:double"&gt;4.2679770917421&lt;/D&gt;&lt;D xsi:type="xsd:double"&gt;3.93592279889169&lt;/D&gt;&lt;D xsi:type="xsd:double"&gt;3.69681295647951&lt;/D&gt;&lt;D xsi:type="xsd:double"&gt;3.46708620797899&lt;/D&gt;&lt;D xsi:type="xsd:double"&gt;3.93816680699567&lt;/D&gt;&lt;D xsi:type="xsd:double"&gt;4.32336529004253&lt;/D&gt;&lt;D xsi:type="xsd:double"&gt;4.2586244840422&lt;/D&gt;&lt;D xsi:type="xsd:double"&gt;4.0433487407119&lt;/D&gt;&lt;D xsi:type="xsd:double"&gt;4.11705127352783&lt;/D&gt;&lt;D xsi:type="xsd:double"&gt;4.37284898100378&lt;/D&gt;&lt;D xsi:type="xsd:double"&gt;4.37181240217652&lt;/D&gt;&lt;D xsi:type="xsd:double"&gt;4.69026944561212&lt;/D&gt;&lt;D xsi:type="xsd:double"&gt;4.72920497517841&lt;/D&gt;&lt;D xsi:type="xsd:double"&gt;4.60731228584777&lt;/D&gt;&lt;D xsi:type="xsd:double"&gt;4.89635962135598&lt;/D&gt;&lt;D xsi:type="xsd:double"&gt;4.47392941432884&lt;/D&gt;&lt;D xsi:type="xsd:double"&gt;4.53877717033339&lt;/D&gt;&lt;D xsi:type="xsd:double"&gt;4.50265346282989&lt;/D&gt;&lt;D xsi:type="xsd:double"&gt;4.30241859942762&lt;/D&gt;&lt;D xsi:type="xsd:double"&gt;4.22197712473279&lt;/D&gt;&lt;D xsi:type="xsd:double"&gt;4.34376957832081&lt;/D&gt;&lt;D xsi:type="xsd:double"&gt;4.82629069703262&lt;/D&gt;&lt;D xsi:type="xsd:double"&gt;4.65243372343151&lt;/D&gt;&lt;D xsi:type="xsd:double"&gt;4.676694621762&lt;/D&gt;&lt;D xsi:type="xsd:double"&gt;4.48730471228607&lt;/D&gt;&lt;D xsi:type="xsd:double"&gt;4.89186457452238&lt;/D&gt;&lt;D xsi:type="xsd:double"&gt;5.07564596752717&lt;/D&gt;&lt;D xsi:type="xsd:double"&gt;5.59902350985834&lt;/D&gt;&lt;D xsi:type="xsd:double"&gt;5.73715438042661&lt;/D&gt;&lt;D xsi:type="xsd:double"&gt;5.93403186723774&lt;/D&gt;&lt;/FQL&gt;&lt;FQL&gt;&lt;Q&gt;EIDO^FMA_DIV_YLD(NTMA,-10AY,0,AM,"PORTAGG","MEANR")&lt;/Q&gt;&lt;R&gt;121&lt;/R&gt;&lt;C&gt;1&lt;/C&gt;&lt;D xsi:type="xsd:double"&gt;2.64031745136928&lt;/D&gt;&lt;D xsi:type="xsd:double"&gt;2.52984351128715&lt;/D&gt;&lt;D xsi:type="xsd:double"&gt;2.49554343755894&lt;/D&gt;&lt;D xsi:type="xsd:double"&gt;2.48862225202689&lt;/D&gt;&lt;D xsi:type="xsd:double"&gt;2.60675533271489&lt;/D&gt;&lt;D xsi:type="xsd:double"&gt;2.52880439055325&lt;/D&gt;&lt;D xsi:type="xsd:double"&gt;2.49659475981659&lt;/D&gt;&lt;D xsi:type="xsd:double"&gt;2.528255171695&lt;/D&gt;&lt;D xsi:type="xsd:double"&gt;2.32770928115066&lt;/D&gt;&lt;D xsi:type="xsd:double"&gt;2.30553480647482&lt;/D&gt;&lt;D xsi:type="xsd:double"&gt;2.31695039467508&lt;/D&gt;&lt;D xsi:type="xsd:double"&gt;2.32741381355641&lt;/D&gt;&lt;D xsi:type="xsd:double"&gt;2.45738754156157&lt;/D&gt;&lt;D xsi:type="xsd:double"&gt;2.47209957475424&lt;/D&gt;&lt;D xsi:type="xsd:double"&gt;2.74894365573359&lt;/D&gt;&lt;D xsi:type="xsd:double"&gt;2.73966442100773&lt;/D&gt;&lt;D xsi:type="xsd:double"&gt;2.5505573387707&lt;/D&gt;&lt;D xsi:type="xsd:double"&gt;2.52155639761242&lt;/D&gt;&lt;D xsi:type="xsd:double"&gt;2.56170499814849&lt;/D&gt;&lt;D xsi:type="xsd:double"&gt;2.59310889580536&lt;/D&gt;&lt;D xsi:type="xsd:double"&gt;2.4371844945802&lt;/D&gt;&lt;D xsi:type="xsd:double"&gt;2.33483537730775&lt;/D&gt;&lt;D xsi:type="xsd:double"&gt;2.36338210400429&lt;/D&gt;&lt;D xsi:type="xsd:double"&gt;2.47908252261671&lt;/D&gt;&lt;D xsi:type="xsd:double"&gt;2.36288051242727&lt;/D&gt;&lt;D xsi:type="xsd:double"&gt;2.15687631259603&lt;/D&gt;&lt;D xsi:type="xsd:double"&gt;2.15808461074861&lt;/D&gt;&lt;D xsi:type="xsd:double"&gt;2.24285142863565&lt;/D&gt;&lt;D xsi:type="xsd:double"&gt;2.24437072230594&lt;/D&gt;&lt;D xsi:type="xsd:double"&gt;2.43638272830356&lt;/D&gt;&lt;D xsi:type="xsd:double"&gt;2.53003435615954&lt;/D&gt;&lt;D xsi:type="xsd:double"&gt;2.45670727299069&lt;/D&gt;&lt;D xsi:type="xsd:double"&gt;2.43035077752489&lt;/D&gt;&lt;D xsi:type="xsd:double"&gt;2.41754983647915&lt;/D&gt;&lt;D xsi:type="xsd:double"&gt;2.47757550827222&lt;/D&gt;&lt;D xsi:type="xsd:double"&gt;2.4513947411908&lt;/D&gt;&lt;D xsi:type="xsd:double"&gt;2.52312399802138&lt;/D&gt;&lt;D xsi:type="xsd:double"&gt;2.5451910062663&lt;/D&gt;&lt;D xsi:type="xsd:double"&gt;2.54437918408576&lt;/D&gt;&lt;D xsi:type="xsd:double"&gt;2.57584733863175&lt;/D&gt;&lt;D xsi:type="xsd:double"&gt;2.54240293805019&lt;/D&gt;&lt;D xsi:type="xsd:double"&gt;2.60016786793704&lt;/D&gt;&lt;D xsi:type="xsd:double"&gt;2.63403316795673&lt;/D&gt;&lt;D xsi:type="xsd:double"&gt;2.46711731099594&lt;/D&gt;&lt;D xsi:type="xsd:double"&gt;2.44211281595684&lt;/D&gt;&lt;D xsi:type="xsd:double"&gt;2.6695005782505&lt;/D&gt;&lt;D xsi:type="xsd:double"&gt;2.67442665234592&lt;/D&gt;&lt;D xsi:type="xsd:double"&gt;3.11965982683843&lt;/D&gt;&lt;D xsi:type="xsd:double"&gt;3.07429840261991&lt;/D&gt;&lt;D xsi:type="xsd:double"&gt;3.11652829703443&lt;/D&gt;&lt;D xsi:type="xsd:double"&gt;3.04764201691078&lt;/D&gt;&lt;D xsi:type="xsd:double"&gt;3.01360660734419&lt;/D&gt;&lt;D xsi:type="xsd:double"&gt;3.09356191541378&lt;/D&gt;&lt;D xsi:type="xsd:double"&gt;2.91840382478696&lt;/D&gt;&lt;D xsi:type="xsd:double"&gt;2.86143970977116&lt;/D&gt;&lt;D xsi:type="xsd:double"&gt;2.74317382951825&lt;/D&gt;&lt;D xsi:type="xsd:double"&gt;2.82971103255736&lt;/D&gt;&lt;D xsi:type="xsd:double"&gt;2.78835242084595&lt;/D&gt;&lt;D xsi:type="xsd:double"&gt;2.78736056382885&lt;/D&gt;&lt;D xsi:type="xsd:double"&gt;3.16512547951468&lt;/D&gt;&lt;D xsi:type="xsd:double"&gt;2.79472817375704&lt;/D&gt;&lt;D xsi:type="xsd:double"&gt;2.68054044171882&lt;/D&gt;&lt;D xsi:type="xsd:double"&gt;2.80565927351713&lt;/D&gt;&lt;D xsi:type="xsd:double"&gt;2.81544492669617&lt;/D&gt;&lt;D xsi:type="xsd:double"&gt;2.79239448598004&lt;/D&gt;&lt;D xsi:type="xsd:double"&gt;2.78921137861979&lt;/D&gt;&lt;D xsi:type="xsd:double"&gt;2.78437916027952&lt;/D&gt;&lt;D xsi:type="xsd:double"&gt;2.68929569107028&lt;/D&gt;&lt;D xsi:type="xsd:double"&gt;2.86253878684593&lt;/D&gt;&lt;D xsi:type="xsd:double"&gt;4.48540419702145&lt;/D&gt;&lt;D xsi:type="xsd:double"&gt;4.02371536186877&lt;/D&gt;&lt;D xsi:type="xsd:double"&gt;3.80621115245436&lt;/D&gt;&lt;D xsi:type="xsd:double"&gt;3.09880898549579&lt;/D&gt;&lt;D xsi:type="xsd:double"&gt;2.93847164863768&lt;/D&gt;&lt;D xsi:type="xsd:double"&gt;2.76317837453251&lt;/D&gt;&lt;D xsi:type="xsd:double"&gt;2.91968492740802&lt;/D&gt;&lt;D xsi:type="xsd:double"&gt;2.85345823404906&lt;/D&gt;&lt;D xsi:type="xsd:double"&gt;2.4889513681374&lt;/D&gt;&lt;D xsi:type="xsd:double"&gt;2.21743867772599&lt;/D&gt;&lt;D xsi:type="xsd:double"&gt;2.18800187476421&lt;/D&gt;&lt;D xsi:type="xsd:double"&gt;2.45553730647319&lt;/D&gt;&lt;D xsi:type="xsd:double"&gt;2.53405287326927&lt;/D&gt;&lt;D xsi:type="xsd:double"&gt;2.73444165395256&lt;/D&gt;&lt;D xsi:type="xsd:double"&gt;2.85934137379741&lt;/D&gt;&lt;D xsi:type="xsd:double"&gt;2.94422372277306&lt;/D&gt;&lt;D xsi:type="xsd:double"&gt;3.09979533006811&lt;/D&gt;&lt;D xsi:type="xsd:double"&gt;3.05586592875443&lt;/D&gt;&lt;D xsi:type="xsd:double"&gt;3.16398070700012&lt;/D&gt;&lt;D xsi:type="xsd:double"&gt;2.86017489355&lt;/D&gt;&lt;D xsi:type="xsd:double"&gt;3.05538654180129&lt;/D&gt;&lt;D xsi:type="xsd:double"&gt;3.17041753725429&lt;/D&gt;&lt;D xsi:type="xsd:double"&gt;3.14430014139641&lt;/D&gt;&lt;D xsi:type="xsd:double"&gt;3.08950123721317&lt;/D&gt;&lt;D xsi:type="xsd:double"&gt;3.23238549742763&lt;/D&gt;&lt;D xsi:type="xsd:double"&gt;3.27119593896447&lt;/D&gt;&lt;D xsi:type="xsd:double"&gt;3.52925551145984&lt;/D&gt;&lt;D xsi:type="xsd:double"&gt;3.56537432553097&lt;/D&gt;&lt;D xsi:type="xsd:double"&gt;3.64834861068314&lt;/D&gt;&lt;D xsi:type="xsd:double"&gt;3.63639690942651&lt;/D&gt;&lt;D xsi:type="xsd:double"&gt;3.58844108798763&lt;/D&gt;&lt;D xsi:type="xsd:double"&gt;3.8038120560601&lt;/D&gt;&lt;D xsi:type="xsd:double"&gt;3.92202058640163&lt;/D&gt;&lt;D xsi:type="xsd:double"&gt;4.06422209917563&lt;/D&gt;&lt;D xsi:type="xsd:double"&gt;4.17426927630326&lt;/D&gt;&lt;D xsi:type="xsd:double"&gt;4.19304081979607&lt;/D&gt;&lt;D xsi:type="xsd:double"&gt;4.44210935750229&lt;/D&gt;&lt;D xsi:type="xsd:double"&gt;4.32178440389691&lt;/D&gt;&lt;D xsi:type="xsd:double"&gt;4.63922972368983&lt;/D&gt;&lt;D xsi:type="</t>
        </r>
      </text>
    </comment>
    <comment ref="A2" authorId="0" shapeId="0" xr:uid="{ABFFD3EB-14DA-4675-A120-73A20193FEB7}">
      <text>
        <r>
          <rPr>
            <b/>
            <sz val="9"/>
            <color indexed="81"/>
            <rFont val="Tahoma"/>
            <charset val="1"/>
          </rPr>
          <t>xsd:double"&gt;4.32833812849125&lt;/D&gt;&lt;D xsi:type="xsd:double"&gt;4.16754435404525&lt;/D&gt;&lt;D xsi:type="xsd:double"&gt;4.15312754371052&lt;/D&gt;&lt;D xsi:type="xsd:double"&gt;4.11990112864652&lt;/D&gt;&lt;D xsi:type="xsd:double"&gt;4.30876337036208&lt;/D&gt;&lt;D xsi:type="xsd:double"&gt;4.19447358519332&lt;/D&gt;&lt;D xsi:type="xsd:double"&gt;4.16178857252296&lt;/D&gt;&lt;D xsi:type="xsd:double"&gt;4.08541459692539&lt;/D&gt;&lt;D xsi:type="xsd:double"&gt;4.02770958932383&lt;/D&gt;&lt;D xsi:type="xsd:double"&gt;4.07321430893791&lt;/D&gt;&lt;D xsi:type="xsd:double"&gt;4.4389433463967&lt;/D&gt;&lt;D xsi:type="xsd:double"&gt;4.47681347669924&lt;/D&gt;&lt;D xsi:type="xsd:double"&gt;4.7815653274086&lt;/D&gt;&lt;/FQL&gt;&lt;FQL&gt;&lt;Q&gt;EWW^FMA_PE(NTMA,-10AY,0,AM,"PORTAGG","MEANR")&lt;/Q&gt;&lt;R&gt;121&lt;/R&gt;&lt;C&gt;1&lt;/C&gt;&lt;D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xsi:type="xsd:double"&gt;16.0436419364198&lt;/D&gt;&lt;D xsi:type="xsd:double"&gt;17.5067122483984&lt;/D&gt;&lt;D xsi:type="xsd:double"&gt;18.4298696716768&lt;/D&gt;&lt;D xsi:type="xsd:double"&gt;19.5471315657885&lt;/D&gt;&lt;D xsi:type="xsd:double"&gt;19.2295848323837&lt;/D&gt;&lt;D xsi:type="xsd:double"&gt;18.4995810267466&lt;/D&gt;&lt;D xsi:type="xsd:double"&gt;18.7689275483763&lt;/D&gt;&lt;D xsi:type="xsd:double"&gt;18.830574888928&lt;/D&gt;&lt;D xsi:type="xsd:double"&gt;17.5026978474651&lt;/D&gt;&lt;D xsi:type="xsd:double"&gt;18.1762974965096&lt;/D&gt;&lt;D xsi:type="xsd:double"&gt;16.4376048850848&lt;/D&gt;&lt;D xsi:type="xsd:double"&gt;16.0731332027772&lt;/D&gt;&lt;D xsi:type="xsd:double"&gt;16.0653142022851&lt;/D&gt;&lt;D xsi:type="xsd:double"&gt;16.3839314480041&lt;/D&gt;&lt;D xsi:type="xsd:double"&gt;16.9447004257985&lt;/D&gt;&lt;D xsi:type="xsd:double"&gt;16.9109300459184&lt;/D&gt;&lt;D xsi:type="xsd:double"&gt;16.5277323108735&lt;/D&gt;&lt;D xsi:type="xsd:double"&gt;16.4778079665242&lt;/D&gt;&lt;D xsi:type="xsd:double"&gt;17.0641450329862&lt;/D&gt;&lt;D xsi:type="xsd:double"&gt;17.1128561450649&lt;/D&gt;&lt;D xsi:type="xsd:double"&gt;16.862379076761&lt;/D&gt;&lt;D xsi:type="xsd:double"&gt;16.2913555847429&lt;/D&gt;&lt;D xsi:type="xsd:double"&gt;15.7187500375511&lt;/D&gt;&lt;D xsi:type="xsd:double"&gt;15.7512728671001&lt;/D&gt;&lt;D xsi:type="xsd:double"&gt;16.0383967476161&lt;/D&gt;&lt;D xsi:type="xsd:double"&gt;15.6228751945011&lt;/D&gt;&lt;D xsi:type="xsd:double"&gt;15.1735100148874&lt;/D&gt;&lt;D xsi:type="xsd:double"&gt;15.6241922145687&lt;/D&gt;&lt;D xsi:type="xsd:double"&gt;14.4524531575218&lt;/D&gt;&lt;D xsi:type="xsd:double"&gt;14.8288480113492&lt;/D&gt;&lt;D xsi:type="xsd:double"&gt;15.5548979442023&lt;/D&gt;&lt;D xsi:type="xsd:double"&gt;15.0560101748621&lt;/D&gt;&lt;D xsi:type="xsd:double"&gt;15.1144772977501&lt;/D&gt;&lt;D xsi:type="xsd:double"&gt;14.2956060821776&lt;/D&gt;&lt;D xsi:type="xsd:double"&gt;12.4785372347995&lt;/D&gt;&lt;D xsi:type="xsd:double"&gt;12.5024060557655&lt;/D&gt;&lt;D xsi:type="xsd:double"&gt;13.2860260255047&lt;/D&gt;&lt;D xsi:type="xsd:double"&gt;12.990307704599&lt;/D&gt;&lt;D xsi:type="xsd:double"&gt;13.0584087574513&lt;/D&gt;&lt;D xsi:type="xsd:double"&gt;13.7279920295697&lt;/D&gt;&lt;D xsi:type="xsd:double"&gt;13.0679519066504&lt;/D&gt;&lt;D xsi:type="xsd:double"&gt;13.1059514026447&lt;/D&gt;&lt;D xsi:type="xsd:double"&gt;12.6449013192473&lt;/D&gt;&lt;D xsi:type="xsd:double"&gt;12.2641485697594&lt;/D&gt;&lt;D xsi:type="xsd:double"&gt;13.5908592469737&lt;/D&gt;&lt;D xsi:type="xsd:double"&gt;13.6411627815524&lt;/D&gt;&lt;D xsi:type="xsd:double"&gt;13.7538393478147&lt;/D&gt;&lt;D xsi:type="xsd:double"&gt;14.1390874403369&lt;/D&gt;&lt;D xsi:type="xsd:double"&gt;14.584455887876&lt;/D&gt;&lt;D xsi:type="xsd:double"&gt;14.2534498980122&lt;/D&gt;&lt;D xsi:type="xsd:double"&gt;10.3904342051325&lt;/D&gt;&lt;D xsi:type="xsd:double"&gt;11.5770868550051&lt;/D&gt;&lt;D xsi:type="xsd:double"&gt;14.621967252514&lt;/D&gt;&lt;D xsi:type="xsd:double"&gt;17.0243801136941&lt;/D&gt;&lt;D xsi:type="xsd:double"&gt;16.3831135184419&lt;/D&gt;&lt;D xsi:type="xsd:double"&gt;17.3247456472162&lt;/D&gt;&lt;D xsi:type="xsd:double"&gt;15.1787519290358&lt;/D&gt;&lt;D xsi:type="xsd:double"&gt;14.9664694858934&lt;/D&gt;&lt;D xsi:type="xsd:double"&gt;15.4405069735732&lt;/D&gt;&lt;D xsi:type="xsd:double"&gt;15.325074877776&lt;/D&gt;&lt;D xsi:type="xsd:double"&gt;14.9986630095275&lt;/D&gt;&lt;D xsi:type="xsd:double"&gt;14.4424635720672&lt;/D&gt;&lt;D xsi:type="xsd:double"&gt;14.8225353621038&lt;/D&gt;&lt;D xsi:type="xsd:double"&gt;15.1235273774316&lt;/D&gt;&lt;D xsi:type="xsd:double"&gt;15.083666242888&lt;/D&gt;&lt;D xsi:type="xsd:double"&gt;15.0939013027873&lt;/D&gt;&lt;D xsi:type="xsd:double"&gt;14.1656506447958&lt;/D&gt;&lt;D xsi:type="xsd:double"&gt;14.4211576437972&lt;/D&gt;&lt;D xsi:type="xsd:double"&gt;13.8033712594695&lt;/D&gt;&lt;D xsi:type="xsd:double"&gt;14.1631492035804&lt;/D&gt;&lt;D xsi:type="xsd:double"&gt;13.3361355546726&lt;/D&gt;&lt;D xsi:type="xsd:double"&gt;13.4771738116338&lt;/D&gt;&lt;D xsi:type="xsd:double"&gt;13.6093705164731&lt;/D&gt;&lt;D xsi:type="xsd:double"&gt;13.4403427058827&lt;/D&gt;&lt;D xsi:type="xsd:double"&gt;14.0954079630716&lt;/D&gt;&lt;D xsi:type="xsd:double"&gt;13.6422760088895&lt;/D&gt;&lt;D xsi:type="xsd:double"&gt;12.5933450539745&lt;/D&gt;&lt;D xsi:type="xsd:double"&gt;11.5797363470021&lt;/D&gt;&lt;D xsi:type="xsd:double"&gt;11.4768447883136&lt;/D&gt;&lt;D xsi:type="xsd:double"&gt;11.8300900069314&lt;/D&gt;&lt;D xsi:type="xsd:double"&gt;11.4559585644671&lt;/D&gt;&lt;D xsi:type="xsd:double"&gt;11.5656586950552&lt;/D&gt;&lt;D xsi:type="xsd:double"&gt;12.6010927321099&lt;/D&gt;&lt;D xsi:type="xsd:double"&gt;12.0953740595288&lt;/D&gt;&lt;D xsi:type="xsd:double"&gt;12.8951710800627&lt;/D&gt;&lt;D xsi:type="xsd:double"&gt;12.8358610190574&lt;/D&gt;&lt;D xsi:type="xsd:double"&gt;12.2520140547603&lt;/D&gt;&lt;D xsi:type="xsd:double"&gt;12.5676453440525&lt;/D&gt;&lt;D xsi:type="xsd:double"&gt;12.2020856085236&lt;/D&gt;&lt;D xsi:type="xsd:double"&gt;11.936841438381&lt;/D&gt;&lt;D xsi:type="xsd:double"&gt;11.7926488654788&lt;/D&gt;&lt;D xsi:type="xsd:double"&gt;11.7339528778987&lt;/D&gt;&lt;D xsi:type="xsd:double"&gt;11.6784741341853&lt;/D&gt;&lt;D xsi:type="xsd:double"&gt;10.8377049487219&lt;/D&gt;&lt;D xsi:type="xsd:double"&gt;11.9624104102652&lt;/D&gt;&lt;D xsi:type="xsd:double"&gt;12.8564944249687&lt;/D&gt;&lt;D xsi:type="xsd:double"&gt;12.4550431166092&lt;/D&gt;&lt;D xsi:type="xsd:double"&gt;12.8122593385478&lt;/D&gt;&lt;D xsi:type="xsd:double"&gt;12.5561898243572&lt;/D&gt;&lt;D xsi:type="xsd:double"&gt;12.2904591633525&lt;/D&gt;&lt;D xsi:type="xsd:double"&gt;12.5458898000083&lt;/D&gt;&lt;D xsi:type="xsd:double"&gt;11.2568917380859&lt;/D&gt;&lt;/FQL&gt;&lt;FQL&gt;&lt;Q&gt;MCHI^FMA_PE(LTMA,-10AY,0,AM,"PORTAGG","MEANR")&lt;/Q&gt;&lt;R&gt;121&lt;/R&gt;&lt;C&gt;1&lt;/C&gt;&lt;D xsi:type="xsd:double"&gt;9.32659519115547&lt;/D&gt;&lt;D xsi:type="xsd:double"&gt;9.46022818763465&lt;/D&gt;&lt;D xsi:type="xsd:double"&gt;9.7700380593577&lt;/D&gt;&lt;D xsi:type="xsd:double"&gt;9.59221300400955&lt;/D&gt;&lt;D xsi:type="xsd:double"&gt;9.22920792252429&lt;/D&gt;&lt;D xsi:type="xsd:double"&gt;9.37371219319753&lt;/D&gt;&lt;D xsi:type="xsd:double"&gt;9.81613032921189&lt;/D&gt;&lt;D xsi:type="xsd:double"&gt;10.2926279388125&lt;/D&gt;&lt;D xsi:type="xsd:double"&gt;10.7443063526983&lt;/D&gt;&lt;D xsi:type="xsd:double"&gt;10.8146700720942&lt;/D&gt;&lt;D xsi:type="xsd:double"&gt;11.3428549262063&lt;/D&gt;&lt;D xsi:type="xsd:double"&gt;11.5012623719551&lt;/D&gt;&lt;D xsi:type="xsd:double"&gt;11.2501196025121&lt;/D&gt;&lt;D xsi:type="xsd:double"&gt;10.7569733446989&lt;/D&gt;&lt;D xsi:type="xsd:double"&gt;10.1550943023185&lt;/D&gt;&lt;D xsi:type="xsd:double"&gt;9.97536323040676&lt;/D&gt;&lt;D xsi:type="xsd:double"&gt;10.3544202228338&lt;/D&gt;&lt;D xsi:type="xsd:double"&gt;10.2471509004046&lt;/D&gt;&lt;D xsi:type="xsd:double"&gt;9.80346947132303&lt;/D&gt;&lt;D xsi:type="xsd:double"&gt;9.26242485160259&lt;/D&gt;&lt;D xsi:type="xsd:double"&gt;9.51230528485257&lt;/D&gt;&lt;D xsi:type="xsd:double"&gt;9.48988967935135&lt;/D&gt;&lt;D xsi:type="xsd:double"&gt;9.70242352496258&lt;/D&gt;&lt;D xsi:type="xsd:double"&gt;9.55668869038004&lt;/D&gt;&lt;D xsi:type="xsd:double"&gt;10.2358912176027&lt;/D&gt;&lt;D xsi:type="xsd:double"&gt;10.9214447514894&lt;/D&gt;&lt;D xsi:type="xsd:double"&gt;11.7892619991218&lt;/D&gt;&lt;D xsi:type="xsd:double"&gt;12.4499095665645&lt;/D&gt;&lt;D xsi:type="xsd:double"&gt;12.8989283551154&lt;/D&gt;&lt;D xsi:type="xsd:double"&gt;12.8659446542223&lt;/D&gt;&lt;D xsi:type="xsd:double"&gt;12.8432985676407&lt;/D&gt;&lt;D xsi:type="xsd:double"&gt;13.5614300018553&lt;/D&gt;&lt;D xsi:type="xsd:double"&gt;14.2183509246564&lt;/D&gt;&lt;D xsi:type="xsd:double"&gt;14.084151319645&lt;/D&gt;&lt;D xsi:type="xsd:double"&gt;13.9141148699804&lt;/D&gt;&lt;D xsi:type="xsd:double"&gt;14.0549673027467&lt;/D&gt;&lt;D xsi:type="xsd:double"&gt;14.1013956079505&lt;/D&gt;&lt;D xsi:type="xsd:double"&gt;14.4261787611476&lt;/D&gt;&lt;D xsi:type="xsd:double"&gt;14.5279429603773&lt;/D&gt;&lt;D xsi:type="xsd:double"&gt;14.955483472408&lt;/D&gt;&lt;D xsi:type="xsd:double"&gt;15.1778712474722&lt;/D&gt;&lt;D xsi:type="xsd:double"&gt;15.6179828151203&lt;/D&gt;&lt;D xsi:type="xsd:double"&gt;15.1095434296832&lt;/D&gt;&lt;D xsi:type="xsd:double"&gt;16.3783065844923&lt;/D&gt;&lt;D xsi:type="xsd:double"&gt;15.5445796498274&lt;/D&gt;&lt;D xsi:type="xsd:double"&gt;15.3489948342213&lt;/D&gt;&lt;D xsi:type="xsd:double"&gt;14.8527798509307&lt;/D&gt;&lt;D xsi:type="xsd:double"&gt;14.8331945830796&lt;/D&gt;&lt;D xsi:type="xsd:double"&gt;14.5147801073266&lt;/D&gt;&lt;D xsi:type="xsd:double"&gt;14.1509835518104&lt;/D&gt;&lt;D xsi:type="xsd:double"&gt;13.550121395576&lt;/D&gt;&lt;D xsi:type="xsd:double"&gt;13.2580628699843&lt;/D&gt;&lt;D xsi:type="xsd:double"&gt;12.1505442755392&lt;/D&gt;&lt;D xsi:type="xsd:double"&gt;12.0263606361347&lt;/D&gt;&lt;D xsi:type="xsd:double"&gt;11.4938960622983&lt;/D&gt;&lt;D xsi:type="xsd:double"&gt;12.1060163622242&lt;/D&gt;&lt;D xsi:type="xsd:double"&gt;12.711950060069&lt;/D&gt;&lt;D xsi:type="xsd:double"&gt;12.8592398018562&lt;/D&gt;&lt;D xsi:type="xsd:double"&gt;12.9481365114158&lt;/D&gt;&lt;D xsi:type="xsd:double"&gt;12.4388476547216&lt;/D&gt;&lt;D xsi:type="xsd:double"&gt;12.647696833777&lt;/D&gt;&lt;D xsi:type="xsd:double"&gt;12.6706905642515&lt;/D&gt;&lt;D xsi:type="xsd:double"&gt;12.3869538138242&lt;/D&gt;&lt;D xsi:type="xsd:double"&gt;12.5759350530638&lt;/D&gt;&lt;D xsi:type="xsd:double"&gt;12.4173976103288&lt;/D&gt;&lt;D xsi:type="xsd:double"&gt;12.500391564168&lt;/D&gt;&lt;D xsi:type="xsd:double"&gt;13.6052481115255&lt;/D&gt;&lt;D xsi:type="xsd:double"&gt;14.138998192767&lt;/D&gt;&lt;D xsi:type="xsd:double"&gt;13.9007089012688&lt;/D&gt;&lt;D xsi:type="xsd:double"&gt;12.7714947866637&lt;/D&gt;&lt;D xsi:type="xsd:double"&gt;13.152820666274&lt;/D&gt;&lt;D xsi:type="xsd:double"&gt;13.4230865179181&lt;/D&gt;&lt;D xsi:type="xsd:double"&gt;14.125518913385&lt;/D&gt;&lt;D xsi:type="xsd:double"&gt;15.0421785319023&lt;/D&gt;&lt;D xsi:type="xsd:double"&gt;15.2384578047064&lt;/D&gt;&lt;D xsi:type="xsd:double"&gt;15.8374525789344&lt;/D&gt;&lt;D xsi:type="xsd:double"&gt;16.7950411501288&lt;/D&gt;&lt;D xsi:type="xsd:double"&gt;17.205307916714&lt;/D&gt;&lt;D xsi:type="xsd:double"&gt;18.0764980329256&lt;/D&gt;&lt;D xsi:type="xsd:double"&gt;21.0262744310053&lt;/D&gt;&lt;D xsi:type="xsd:double"&gt;21.8713457641467&lt;/D&gt;&lt;D xsi:type="xsd:double"&gt;19.584715481751&lt;/D&gt;&lt;D xsi:type="xsd:double"&gt;19.1757811517451&lt;/D&gt;&lt;D xsi:type="xsd:double"&gt;18.7805774459695&lt;/D&gt;&lt;D xsi:type="xsd:double"&gt;18.7428550478298&lt;/D&gt;&lt;D xsi:type="xsd:double"&gt;17.9969965908577&lt;/D&gt;&lt;D xsi:type="xsd:double"&gt;16.293213669752&lt;/D&gt;&lt;D xsi:type="xsd:double"&gt;15.9953647421976&lt;/D&gt;&lt;D xsi:type="xsd:double"&gt;16.4899281614767&lt;/D&gt;&lt;D xsi:type="xsd:double"&gt;15.4791022332369&lt;/D&gt;&lt;D xsi:type="xsd:double"&gt;13.8034696176692&lt;/D&gt;&lt;D xsi:type="xsd:double"&gt;14.6016032140917&lt;/D&gt;&lt;D xsi:type="xsd:double"&gt;13.838909412044&lt;/D&gt;&lt;D xsi:type="xsd:double"&gt;12.8290230216747&lt;/D&gt;&lt;D xsi:type="xsd:double"&gt;12.5248876500184&lt;/D&gt;&lt;D xsi:type="xsd:double"&gt;12.5216881843231&lt;/D&gt;&lt;D xsi:type="xsd:double"&gt;12.857981001829&lt;/D&gt;&lt;D xsi:type="xsd:double"&gt;12.7998839337898&lt;/D&gt;&lt;D xsi:type="xsd:double"&gt;12.3143487236379&lt;/D&gt;&lt;D xsi:type="xsd:double"&gt;12.0737531677313&lt;/D&gt;&lt;D xsi:type="xsd:double"&gt;10.7845488294263&lt;/D&gt;&lt;D xsi:type="xsd:double"&gt;11.6048353373618&lt;/D&gt;&lt;D xsi:type="xsd:double"&gt;12.0043946587916&lt;/D&gt;&lt;D xsi:type="xsd:double"&gt;13.9446036917364&lt;/D&gt;&lt;D xsi:type="xsd:double"&gt;12.9512731694516&lt;/D&gt;&lt;D xsi:type="xsd:double"&gt;12.2129632172507&lt;/D&gt;&lt;D xsi:type="xsd:double"&gt;12.2490831460227&lt;/D&gt;&lt;D xsi:type="xsd:double"&gt;11.9641602010723&lt;/D&gt;&lt;D xsi:type="xsd:double"&gt;11.9716972775083&lt;/D&gt;&lt;D xsi:type="xsd:double"&gt;11.7674148971601&lt;/D&gt;&lt;D xsi:type="xsd:double"&gt;11.5424707625692&lt;/D&gt;&lt;D xsi:type="xsd:double"&gt;11.5579316464855&lt;/D&gt;&lt;D xsi:type="xsd:double"&gt;10.9929025470112&lt;/D&gt;&lt;D xsi:type="xsd:double"&gt;11.3434965730711&lt;/D&gt;&lt;D xsi:type="xsd:double"&gt;10.61113441856&lt;/D&gt;&lt;D xsi:type="xsd:double"&gt;9.87526784996064&lt;/D&gt;&lt;D xsi:type="xsd:double"&gt;10.3289803759997&lt;/D&gt;&lt;D xsi:type="xsd:double"&gt;10.4529624065541&lt;/D&gt;&lt;D xsi:type="xsd:double"&gt;10.3351248159088&lt;/D&gt;&lt;D xsi:type="xsd:double"&gt;10.9624734913688&lt;/D&gt;&lt;D xsi:type="xsd:double"&gt;10.5405171518526&lt;/D&gt;&lt;/FQL&gt;&lt;FQL&gt;&lt;Q&gt;DDR3512M-FDS^MAX(FG_PRICE(0,-5AY))&lt;/Q&gt;&lt;R&gt;1&lt;/R&gt;&lt;C&gt;1&lt;/C&gt;&lt;D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xsi:type="xsd:double"&gt;14.2525&lt;/D&gt;&lt;/FQL&gt;&lt;FQL&gt;&lt;Q&gt;DUMMY^ECON_EXPR_DATA('FDS_ECON[NTCPMIMFGSA@EME]',,,M)&lt;/Q&gt;&lt;R&gt;1&lt;/R&gt;&lt;C&gt;1&lt;/C&gt;&lt;D xsi:type="xsd:double"&gt;51.96729&lt;/D&gt;&lt;/FQL&gt;&lt;FQL&gt;&lt;Q&gt;EWM^FMA_ROE(NTMA,-20AY,NOW,FY,"PORTAGG","MEANR")&lt;/Q&gt;&lt;R&gt;20&lt;/R&gt;&lt;C&gt;1&lt;/C&gt;&lt;D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xsi:type="xsd:double"&gt;1.35&lt;/D&gt;&lt;/FQL&gt;&lt;FQL&gt;&lt;Q&gt;DUMMY^ECON_EXPR_DATA('FDS_ECON[PMIDMMANHE]',,,M)&lt;/Q&gt;&lt;R&gt;1&lt;/R&gt;&lt;C&gt;1&lt;/C&gt;&lt;D xsi:type="xsd:double"&gt;49.99967&lt;/D&gt;&lt;/FQL&gt;&lt;FQL&gt;&lt;Q&gt;EPU^FMA_ROE(NTMA,-20AY,NOW,FY,"PORTAGG","MEANR")&lt;/Q&gt;&lt;R&gt;20&lt;/R&gt;&lt;C&gt;1&lt;/C&gt;&lt;D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xsi:type="xsd:double"&gt;25455&lt;/D&gt;&lt;/FQL&gt;&lt;FQL&gt;&lt;Q&gt;USDTRY^FG_PRICE(0)&lt;/Q&gt;&lt;R&gt;1&lt;/R&gt;&lt;C&gt;1&lt;/C&gt;&lt;D xsi:type="xsd:double"&gt;32.8469&lt;/D&gt;&lt;/FQL&gt;&lt;FQL&gt;&lt;Q&gt;USDQAR^FG_PRICE(0)&lt;/Q&gt;&lt;R&gt;1&lt;/R&gt;&lt;C&gt;1&lt;/C&gt;&lt;D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xsi:type="xsd:double"&gt;83.6525&lt;/D&gt;&lt;/FQL&gt;&lt;FQL&gt;&lt;Q&gt;USDZAR^FG_PRICE(0)&lt;/Q&gt;&lt;R&gt;1&lt;/R&gt;&lt;C&gt;1&lt;/C&gt;&lt;D xsi:type="xsd:double"&gt;18.0419&lt;/D&gt;&lt;/FQL&gt;&lt;FQL&gt;&lt;Q&gt;USDKRW^FG_PRICE(0)&lt;/Q&gt;&lt;R&gt;1&lt;/R&gt;&lt;C&gt;1&lt;/C&gt;&lt;D xsi:type="xsd:double"&gt;1384.6&lt;/D&gt;&lt;/FQL&gt;&lt;FQL&gt;&lt;Q&gt;USDTWD^FG_PRICE(0)&lt;/Q&gt;&lt;R&gt;1&lt;/R&gt;&lt;C&gt;1&lt;/C&gt;&lt;D xsi:type="xsd:double"&gt;32.3035&lt;/D&gt;&lt;/FQL&gt;&lt;FQL&gt;&lt;Q&gt;USDPEN^FG_PRICE(0)&lt;/Q&gt;&lt;R&gt;1&lt;/R&gt;&lt;C&gt;1&lt;/C&gt;&lt;D xsi:type="xsd:double"&gt;3.81445&lt;/D&gt;&lt;/FQL&gt;&lt;FQL&gt;&lt;Q&gt;USDPHP^FG_PRICE(0)&lt;/Q&gt;&lt;R&gt;1&lt;/R&gt;&lt;C&gt;1&lt;/C&gt;&lt;D xsi:type="xsd:double"&gt;58.778&lt;/D&gt;&lt;/FQL&gt;&lt;FQL&gt;&lt;Q&gt;USDCLP^FG_PRICE(0)&lt;/Q&gt;&lt;R&gt;1&lt;/R&gt;&lt;C&gt;1&lt;/C&gt;&lt;D xsi:type="xsd:double"&gt;932.39&lt;/D&gt;&lt;/FQL&gt;&lt;FQL&gt;&lt;Q&gt;KSA^P_PRICE_RETURNS_PR('52W',2,-10AY,0,AM)&lt;/Q&gt;&lt;R&gt;121&lt;/R&gt;&lt;C&gt;1&lt;/C&gt;&lt;D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xsi:type="xsd:double"&gt;-14.007777&lt;/D&gt;&lt;D xsi:type="xsd:double"&gt;-20.191877&lt;/D&gt;&lt;D xsi:type="xsd:double"&gt;-1.2884438&lt;/D&gt;&lt;D xsi:type="xsd:double"&gt;4.8543572&lt;/D&gt;&lt;D xsi:type="xsd:double"&gt;31.862986&lt;/D&gt;&lt;D xsi:type="xsd:double"&gt;24.610138&lt;/D&gt;&lt;D xsi:type="xsd:double"&gt;11.990654&lt;/D&gt;&lt;D xsi:type="xsd:double"&gt;10.379923&lt;/D&gt;&lt;D xsi:type="xsd:double"&gt;6.5976024&lt;/D&gt;&lt;D xsi:type="xsd:double"&gt;10.054326&lt;/D&gt;&lt;D xsi:type="xsd:double"&gt;15.683758&lt;/D&gt;&lt;D xsi:type="xsd:double"&gt;18.32571&lt;/D&gt;&lt;D xsi:type="xsd:double"&gt;27.072107&lt;/D&gt;&lt;D xsi:type="xsd:double"&gt;24.269592&lt;/D&gt;&lt;D xsi:type="xsd:double"&gt;6.5834403&lt;/D&gt;&lt;D xsi:type="xsd:double"&gt;5.058515&lt;/D&gt;&lt;D xsi:type="xsd:double"&gt;15.092134&lt;/D&gt;&lt;D xsi:type="xsd:double"&gt;10.609961&lt;/D&gt;&lt;D xsi:type="xsd:double"&gt;17.482018&lt;/D&gt;&lt;D xsi:type="xsd:double"&gt;26.643085&lt;/D&gt;&lt;D xsi:type="xsd:double"&gt;23.27707&lt;/D&gt;&lt;D xsi:type="xsd:double"&gt;24.589836&lt;/D&gt;&lt;D xsi:type="xsd:double"&gt;23.69511&lt;/D&gt;&lt;D xsi:type="xsd:double"&gt;17.740679&lt;/D&gt;&lt;D xsi:type="xsd:double"&gt;11.954201&lt;/D&gt;&lt;D xsi:type="xsd:double"&gt;14.159691&lt;/D&gt;&lt;D xsi:type="xsd:double"&gt;14.824713&lt;/D&gt;&lt;D xsi:type="xsd:double"&gt;13.121319&lt;/D&gt;&lt;D xsi:type="xsd:double"&gt;19.892609&lt;/D&gt;&lt;D xsi:type="xsd:double"&gt;20.483839&lt;/D&gt;&lt;D xsi:type="xsd:double"&gt;16.695118&lt;/D&gt;&lt;D xsi:type="xsd:double"&gt;15.72398&lt;/D&gt;&lt;D xsi:type="xsd:double"&gt;8.93668&lt;/D&gt;&lt;D xsi:type="xsd:double"&gt;13.104343&lt;/D&gt;&lt;D xsi:type="xsd:double"&gt;9.658027&lt;/D&gt;&lt;D xsi:type="xsd:double"&gt;12.168133&lt;/D&gt;&lt;D xsi:type="xsd:double"&gt;5.5784464&lt;/D&gt;&lt;D xsi:type="xsd:double"&gt;4.2744517&lt;/D&gt;&lt;D xsi:type="xsd:double"&gt;12.195921&lt;/D&gt;&lt;D xsi:type="xsd:double"&gt;12.654352&lt;/D&gt;&lt;D xsi:type="xsd:double"&gt;1.0899901&lt;/D&gt;&lt;D xsi:type="xsd:double"&gt;-7.749015&lt;/D&gt;&lt;D xsi:type="xsd:double"&gt;-30.822266&lt;/D&gt;&lt;D xsi:type="xsd:double"&gt;-30.299192&lt;/D&gt;&lt;D xsi:type="xsd:double"&gt;-16.665983&lt;/D&gt;&lt;D xsi:type="xsd:double"&gt;-18.883587&lt;/D&gt;&lt;D xsi:type="xsd:double"&gt;-17.845541&lt;/D&gt;&lt;D xsi:type="xsd:double"&gt;-8.39799&lt;/D&gt;&lt;D xsi:type="xsd:double"&gt;4.4763565&lt;/D&gt;&lt;D xsi:type="xsd:double"&gt;9.976506&lt;/D&gt;&lt;D xsi:type="xsd:double"&gt;4.49394&lt;/D&gt;&lt;D xsi:type="xsd:double"&gt;4.915607&lt;/D&gt;&lt;D xsi:type="xsd:double"&gt;3.760314&lt;/D&gt;&lt;D xsi:type="xsd:double"&gt;14.814258&lt;/D&gt;&lt;D xsi:type="xsd:double"&gt;54.63537&lt;/D&gt;&lt;D xsi:type="xsd:double"&gt;57.157074&lt;/D&gt;&lt;D xsi:type="xsd:double"&gt;48.466396&lt;/D&gt;&lt;D xsi:type="xsd:double"&gt;46.54058&lt;/D&gt;&lt;D xsi:type="xsd:double"&gt;44.553112&lt;/D&gt;&lt;D xsi:type="xsd:double"&gt;43.627213&lt;/D&gt;&lt;D xsi:type="xsd:double"&gt;40.178047&lt;/D&gt;&lt;D xsi:type="xsd:double"&gt;45.296192&lt;/D&gt;&lt;D xsi:type="xsd:double"&gt;41.71188&lt;/D&gt;&lt;D xsi:type="xsd:double"&gt;31.488598&lt;/D&gt;&lt;D xsi:type="xsd:double"&gt;43.86177&lt;/D&gt;&lt;D xsi:type="xsd:double"&gt;43.234207&lt;/D&gt;&lt;D xsi:type="xsd:double"&gt;40.838326&lt;/D&gt;&lt;D xsi:type="xsd:double"&gt;40.025149999999996&lt;/D&gt;&lt;D xsi:type="xsd:double"&gt;20.674633&lt;/D&gt;&lt;D xsi:type="xsd:double"&gt;10.196257&lt;/D&gt;&lt;D xsi:type="xsd:double"&gt;12.365782&lt;/D&gt;&lt;D xsi:type="xsd:double"&gt;13.421261&lt;/D&gt;&lt;D xsi:type="xsd:double"&gt;1.7233729&lt;/D&gt;&lt;D xsi:type="xsd:double"&gt;1.9152045&lt;/D&gt;&lt;D xsi:type="xsd:double"&gt;-4.3842673&lt;/D&gt;&lt;D xsi:type="xsd:double"&gt;-6.755644&lt;/D&gt;&lt;D xsi:type="xsd:double"&gt;-11.952454&lt;/D&gt;&lt;D xsi:type="xsd:double"&gt;-15.503293&lt;/D&gt;&lt;D xsi:type="xsd:double"&gt;-20.076334&lt;/D&gt;&lt;D xsi:type="xsd:double"&gt;-18.76629&lt;/D&gt;&lt;D xsi:type="xsd:double"&gt;-6.8085074&lt;/D&gt;&lt;D xsi:type="xsd:double"&gt;-0.5275905&lt;/D&gt;&lt;D xsi:type="xsd:double"&gt;1.3860941&lt;/D&gt;&lt;D xsi:type="xsd:double"&gt;-9.295964&lt;/D&gt;&lt;D xsi:type="xsd:double"&gt;-3.4012556&lt;/D&gt;&lt;D xsi:type="xsd:double"&gt;-13.852769&lt;/D&gt;&lt;D xsi:type="xsd:double"&gt;0.38540363&lt;/D&gt;&lt;D xsi:type="xsd:double"&gt;13.057196&lt;/D&gt;&lt;D xsi:type="xsd:double"&gt;11.753094&lt;/D&gt;&lt;D xsi:type="xsd:double"&gt;20.767271&lt;/D&gt;&lt;D xsi:type="xsd:double"&gt;23.396492&lt;/D&gt;&lt;D xsi:type="xsd:double"&gt;9.175646&lt;/D&gt;&lt;D xsi:type="xsd:double"&gt;4.166341&lt;/D&gt;&lt;D xsi:type="xsd:double"&gt;2.4468303&lt;/D&gt;&lt;/FQL&gt;&lt;FQL&gt;&lt;Q&gt;EPOL^P_PRICE_RETURNS_PR('52W',2,-10AY,0,AM)&lt;/Q&gt;&lt;R&gt;121&lt;/R&gt;&lt;C&gt;1&lt;/C&gt;&lt;D xsi:type="xsd:double"&gt;24.63249&lt;/D&gt;&lt;D xsi:type="xsd:double"&gt;16.050863&lt;/D&gt;&lt;D xsi:type="xsd:double"&gt;6.802082&lt;/D&gt;&lt;D xsi:type="xsd:double"&gt;4.1806936&lt;/D&gt;&lt;D xsi:type="xsd:double"&gt;-8.001316&lt;/D&gt;&lt;D xsi:type="xsd:double"&gt;-10.518206&lt;/D&gt;&lt;D xsi:type="xsd:double"&gt;-12.511433&lt;/D&gt;&lt;D xsi:type="xsd:double"&gt;-19.776512&lt;/D&gt;&lt;D xsi:type="xsd:double"&gt;-18.578989&lt;/D&gt;&lt;D xsi:type="xsd:double"&gt;-17.163355&lt;/D&gt;&lt;D xsi:type="xsd:double"&gt;-13.781733&lt;/D&gt;&lt;D xsi:type="xsd:double"&gt;-9.938038&lt;/D&gt;&lt;D xsi:type="xsd:double"&gt;-21.567642&lt;/D&gt;&lt;D xsi:type="xsd:double"&gt;-21.08549&lt;/D&gt;&lt;D xsi:type="xsd:double"&gt;-20.54342&lt;/D&gt;&lt;D xsi:type="xsd:double"&gt;-22.472841&lt;/D&gt;&lt;D xsi:type="xsd:double"&gt;-17.98637&lt;/D&gt;&lt;D xsi:type="xsd:double"&gt;-24.527687&lt;/D&gt;&lt;D xsi:type="xsd:double"&gt;-26.448286&lt;/D&gt;&lt;D xsi:type="xsd:double"&gt;-26.756865&lt;/D&gt;&lt;D xsi:type="xsd:double"&gt;-22.410572&lt;/D&gt;&lt;D xsi:type="xsd:double"&gt;-13.927078&lt;/D&gt;&lt;D xsi:type="xsd:double"&gt;-19.153612&lt;/D&gt;&lt;D xsi:type="xsd:double"&gt;-30.065376&lt;/D&gt;&lt;D xsi:type="xsd:double"&gt;-23.724716&lt;/D&gt;&lt;D xsi:type="xsd:double"&gt;-20.533382&lt;/D&gt;&lt;D xsi:type="xsd:double"&gt;-14.728707&lt;/D&gt;&lt;D xsi:type="xsd:double"&gt;-15.607029&lt;/D&gt;&lt;D xsi:type="xsd:double"&gt;-16.533787&lt;/D&gt;&lt;D xsi:type="xsd:double"&gt;-14.254928&lt;/D&gt;&lt;D xsi:type="xsd:double"&gt;1.710546&lt;/D&gt;&lt;D xsi:type="xsd:double"&gt;23.297417&lt;/D&gt;&lt;D xsi:type="xsd:double"&gt;19.470156&lt;/D&gt;&lt;D xsi:type="xsd:double"&gt;16.690874&lt;/D&gt;&lt;D xsi:type="xsd:double"&gt;15.541506&lt;/D&gt;&lt;D xsi:type="xsd:double"&gt;42.608418&lt;/D&gt;&lt;D xsi:type="xsd:double"&gt;37.875984&lt;/D&gt;&lt;D xsi:type="xsd:double"&gt;49.484848&lt;/D&gt;&lt;D xsi:type="xsd:double"&gt;38.021614&lt;/D&gt;&lt;D xsi:type="xsd:double"&gt;53.130116&lt;/D&gt;&lt;D xsi:type="xsd:double"&gt;53.499065&lt;/D&gt;&lt;D xsi:type="xsd:double"&gt;66.267265&lt;/D&gt;&lt;D xsi:type="xsd:double"&gt;51.749386&lt;/D&gt;&lt;D xsi:type="xsd:double"&gt;56.55789&lt;/D&gt;&lt;D xsi:type="xsd:double"&gt;33.873222&lt;/D&gt;&lt;D xsi:type="xsd:double"&gt;15.013731&lt;/D&gt;&lt;D xsi:type="xsd:double"&gt;18.759668&lt;/D&gt;&lt;D xsi:type="xsd:double"&gt;1.9570708&lt;/D&gt;&lt;D xsi:type="xsd:double"&gt;-3.7346303&lt;/D&gt;&lt;D xsi:type="xsd:double"&gt;-8.593697&lt;/D&gt;&lt;D xsi:type="xsd:double"&gt;-8.26602&lt;/D&gt;&lt;D xsi:type="xsd:double"&gt;-9.821468&lt;/D&gt;&lt;D xsi:type="xsd:double"&gt;-15.109319&lt;/D&gt;&lt;D xsi:type="xsd:double"&gt;-17.282623&lt;/D&gt;&lt;D xsi:type="xsd:double"&gt;-10.770184&lt;/D&gt;&lt;D xsi:type="xsd:double"&gt;-16.983635&lt;/D&gt;&lt;D xsi:type="xsd:double"&gt;-13.684183&lt;/D&gt;&lt;D xsi:type="xsd:double"&gt;-3.8626313&lt;/D&gt;&lt;D xsi:type="xsd:double"&gt;-9.599155&lt;/D&gt;&lt;D xsi:type="xsd:double"&gt;-7.2462025&lt;/D&gt;&lt;D xsi:type="xsd:double"&gt;8.52344&lt;/D&gt;&lt;D xsi:type="xsd:double"&gt;7.0153356&lt;/D&gt;&lt;D xsi:type="xsd:double"&gt;-8.623642&lt;/D&gt;&lt;D xsi:type="xsd:double"&gt;-11.873859&lt;/D&gt;&lt;D xsi:type="xsd:double"&gt;-1.8586457&lt;/D&gt;&lt;D xsi:type="xsd:double"&gt;-0.52689314&lt;/D&gt;&lt;D xsi:type="xsd:double"&gt;-8.988535&lt;/D&gt;&lt;D xsi:type="xsd:double"&gt;-7.8453064&lt;/D&gt;&lt;D xsi:type="xsd:double"&gt;-13.91592&lt;/D&gt;&lt;D xsi:type="xsd:double"&gt;-44.952847&lt;/D&gt;&lt;D xsi:type="xsd:double"&gt;-35.754097&lt;/D&gt;&lt;D xsi:type="xsd:double"&gt;-27.536184&lt;/D&gt;&lt;D xsi:type="xsd:double"&gt;-24.760973&lt;/D&gt;&lt;D xsi:type="xsd:double"&gt;-22.241228&lt;/D&gt;&lt;D xsi:type="xsd:double"&gt;-7.8586397&lt;/D&gt;&lt;D xsi:type="xsd:double"&gt;-17.36483&lt;/D&gt;&lt;D xsi:type="xsd:double"&gt;-24.276173&lt;/D&gt;&lt;D xsi:type="xsd:double"&gt;-15.396685&lt;/D&gt;&lt;D xsi:type="xsd:double"&gt;-6.3808737&lt;/D&gt;&lt;D xsi:type="xsd:double"&gt;-8.854461&lt;/D&gt;&lt;D xsi:type="xsd:double"&gt;0.2596259&lt;/D&gt;&lt;D xsi:type="xsd:double"&gt;43.694294&lt;/D&gt;&lt;D xsi:type="xsd:double"&gt;33.300102&lt;/D&gt;&lt;D xsi:type="xsd:double"&gt;44.446327&lt;/D&gt;&lt;D xsi:type="xsd:double"&gt;26.71684&lt;/D&gt;&lt;D xsi:type="xsd:double"&gt;19.583834&lt;/D&gt;&lt;D xsi:type="xsd:double"&gt;18.385494&lt;/D&gt;&lt;D xsi:type="xsd:double"&gt;28.907776&lt;/D&gt;&lt;D xsi:type="xsd:double"&gt;51.715576&lt;/D&gt;&lt;D xsi:type="xsd:double"&gt;21.102238&lt;/D&gt;&lt;D xsi:type="xsd:double"&gt;7.4465156&lt;/D&gt;&lt;D xsi:type="xsd:double"&gt;13.236988&lt;/D&gt;&lt;D xsi:type="xsd:double"&gt;4.3375373&lt;/D&gt;&lt;D xsi:type="xsd:double"&gt;2.894926&lt;/D&gt;&lt;D xsi:type="xsd:double"&gt;-5.3914604&lt;/D&gt;&lt;D xsi:type="xsd:double"&gt;-26.626575&lt;/D&gt;&lt;D xsi:type="xsd:double"&gt;-30.69936&lt;/D&gt;&lt;D xsi:type="xsd:double"&gt;-32.635307&lt;/D&gt;&lt;D xsi:type="xsd:double"&gt;-35.025616&lt;/D&gt;&lt;D xsi:type="xsd:double"&gt;-43.103416&lt;/D&gt;&lt;D xsi:type="xsd:double"&gt;-51.646275&lt;/D&gt;&lt;D xsi:type="xsd:double"&gt;-30.399483&lt;/D&gt;&lt;D xsi:type="xsd:double"&gt;-23.268444&lt;/D&gt;&lt;D xsi:type="xsd:double"&gt;-20.781254&lt;/D&gt;&lt;D xsi:type="xsd:double"&gt;-20.569874&lt;/D&gt;&lt;D xsi:type="xsd:double"&gt;-19.708555&lt;/D&gt;&lt;D xsi:type="xsd:double"&gt;-1.9688368&lt;/D&gt;&lt;D xsi:type="xsd:double"&gt;18.16814&lt;/D&gt;&lt;D xsi:type="xsd:double"&gt;34.235954&lt;/D&gt;&lt;D xsi:type="xsd:double"&gt;52.008034&lt;/D&gt;&lt;D xsi:type="xsd:double"&gt;39.957737&lt;/D&gt;&lt;D xsi:type="xsd:double"&gt;48.294567&lt;/D&gt;&lt;D xsi:type="xsd:double"&gt;68.95758&lt;/D&gt;&lt;D xsi:type="xsd:double"&gt;55.094574&lt;/D&gt;&lt;D xsi:type="xsd:double"&gt;51.32563&lt;/D&gt;&lt;D xsi:type="xsd:double"&gt;32.27627&lt;/D&gt;&lt;D xsi:type="xsd:double"&gt;51.475513&lt;/D&gt;&lt;D xsi:type="xsd:double"&gt;63.432957&lt;/D&gt;&lt;D xsi:type="xsd:double"&gt;40.54712&lt;/D&gt;&lt;D xsi:type="xsd:double"&gt;49.419426&lt;/D&gt;&lt;D xsi:type="xsd:double"&gt;30.227448&lt;/D&gt;&lt;/FQL&gt;&lt;FQL&gt;&lt;Q&gt;EWZ^FG_TOTAL_RETURNC(-10AY,0,AM)&lt;/Q&gt;&lt;R&gt;121&lt;/R&gt;&lt;C&gt;1&lt;/C&gt;&lt;D xsi:type="xsd:double"&gt;3.6603212&lt;/D&gt;&lt;D xsi:type="xsd:double"&gt;3.520751&lt;/D&gt;&lt;D xsi:type="xsd:double"&gt;1.4713764&lt;/D&gt;&lt;D xsi:type="xsd:double"&gt;-6.4459267&lt;/D&gt;&lt;D xsi:type="xsd:double"&gt;-9.0890045&lt;/D&gt;&lt;D xsi:type="xsd:double"&gt;-5.252242&lt;/D&gt;&lt;D xsi:type="xsd:double"&gt;-11.4025&lt;/D&gt;&lt;D xsi:type="xsd:double"&gt;0.27770996&lt;/D&gt;&lt;D xsi:type="xsd:double"&gt;-3.461647&lt;/D&gt;&lt;D xsi:type="xsd:double"&gt;-9.523809&lt;/D&gt;&lt;D xsi:type="xsd:double"&gt;9.384907&lt;/D&gt;&lt;D xsi:type="xsd:double"&gt;3.1883955&lt;/D&gt;&lt;D xsi:type="xsd:double"&gt;-5.0561786&lt;/D&gt;&lt;D xsi:type="xsd:double"&gt;-6.1428127&lt;/D&gt;&lt;D xsi:type="xsd:double"&gt;-16.473984&lt;/D&gt;&lt;D xsi:type="xsd:double"&gt;-12.610537&lt;/D&gt;&lt;D xsi:type="xsd:double"&gt;2.0237565&lt;/D&gt;&lt;D xsi:type="xsd:double"&gt;9.87494&lt;/D&gt;&lt;D xsi:type="xsd:double"&gt;-16.718996&lt;/D&gt;&lt;D xsi:type="xsd:double"&gt;-15.223521&lt;/D&gt;&lt;D xsi:type="xsd:double"&gt;11.354685&lt;/D&gt;&lt;D xsi:type="xsd:double"&gt;35.28521&lt;/D&gt;&lt;D xsi:type="xsd:double"&gt;6.567168&lt;/D&gt;&lt;D xsi:type="xsd:double"&gt;-5.9523764&lt;/D&gt;&lt;D xsi:type="xsd:double"&gt;4.653764&lt;/D&gt;&lt;D xsi:type="xsd:double"&gt;17.375374&lt;/D&gt;&lt;D xsi:type="xsd:double"&gt;5.312979&lt;/D&gt;&lt;D xsi:type="xsd:double"&gt;-4.0591536&lt;/D&gt;&lt;D xsi:type="xsd:double"&gt;14.17346&lt;/D&gt;&lt;D xsi:type="xsd:double"&gt;-13.737422&lt;/D&gt;&lt;D xsi:type="xsd:double"&gt;-3.25253&lt;/D&gt;&lt;D xsi:type="xsd:double"&gt;17.803324&lt;/D&gt;&lt;D xsi:type="xsd:double"&gt;6.9792867&lt;/D&gt;&lt;D xsi:type="xsd:double"&gt;-3.1090736&lt;/D&gt;&lt;D xsi:type="xsd:double"&gt;-4.4450226&lt;/D&gt;&lt;D xsi:type="xsd:double"&gt;-3.7709951&lt;/D&gt;&lt;D xsi:type="xsd:double"&gt;-5.329734&lt;/D&gt;&lt;D xsi:type="xsd:double"&gt;13.802552&lt;/D&gt;&lt;D xsi:type="xsd:double"&gt;4.497993&lt;/D&gt;&lt;D xsi:type="xsd:double"&gt;10.658466&lt;/D&gt;&lt;D xsi:type="xsd:double"&gt;-2.1532774&lt;/D&gt;&lt;D xsi:type="xsd:double"&gt;-4.89825&lt;/D&gt;&lt;D xsi:type="xsd:double"&gt;-2.4990559&lt;/D&gt;&lt;D xsi:type="xsd:double"&gt;14.697563&lt;/D&gt;&lt;D xsi:type="xsd:double"&gt;3.1481862&lt;/D&gt;&lt;D xsi:type="xsd:double"&gt;-4.2511463&lt;/D&gt;&lt;D xsi:type="xsd:double"&gt;-1.7304122&lt;/D&gt;&lt;D xsi:type="xsd:double"&gt;-11.260426&lt;/D&gt;&lt;D xsi:type="xsd:double"&gt;-13.660538&lt;/D&gt;&lt;D xsi:type="xsd:double"&gt;9.557474&lt;/D&gt;&lt;D xsi:type="xsd:double"&gt;-7.208973&lt;/D&gt;&lt;D xsi:type="xsd:double"&gt;-0.33252835&lt;/D&gt;&lt;D xsi:type="xsd:double"&gt;18.137693&lt;/D&gt;&lt;D xsi:type="xsd:double"&gt;-1.0012805&lt;/D&gt;&lt;D xsi:type="xsd:double"&gt;-1.1076391&lt;/D&gt;&lt;D xsi:type="xsd:double"&gt;15.015972&lt;/D&gt;&lt;D xsi:type="xsd:double"&gt;1.2962937&lt;/D&gt;&lt;D xsi:type="xsd:double"&gt;0.5712986&lt;/D&gt;&lt;D xsi:type="xsd:double"&gt;-8.066344&lt;/D&gt;&lt;D xsi:type="xsd:double"&gt;-6.772113&lt;/D&gt;&lt;D xsi:type="xsd:double"&gt;18.617737&lt;/D&gt;&lt;D xsi:type="xsd:double"&gt;4.164779&lt;/D&gt;&lt;D xsi:type="xsd:double"&gt;-11.147332&lt;/D&gt;&lt;D xsi:type="xsd:double"&gt;3.2037258&lt;/D&gt;&lt;D xsi:type="xsd:double"&gt;0.52132607&lt;/D&gt;&lt;D xsi:type="xsd:double"&gt;-1.0843933&lt;/D&gt;&lt;D xsi:type="xsd:double"&gt;11.620951&lt;/D&gt;&lt;D xsi:type="xsd:double"&gt;1.3110399&lt;/D&gt;&lt;D xsi:type="xsd:double"&gt;-8.383232&lt;/D&gt;&lt;D xsi:type="xsd:double"&gt;-47.875816&lt;/D&gt;&lt;D xsi:type="xsd:double"&gt;11.598742&lt;/D&gt;&lt;D xsi:type="xsd:double"&gt;-4.4943867&lt;/D&gt;&lt;D xsi:type="xsd:double"&gt;26.300203&lt;/D&gt;&lt;D xsi:type="xsd:double"&gt;7.811451&lt;/D&gt;&lt;D xsi:type="xsd:double"&gt;-6.5584&lt;/D&gt;&lt;D xsi:type="xsd:double"&gt;-0.4010737&lt;/D&gt;&lt;D xsi:type="xsd:double"&gt;-1.4093935&lt;/D&gt;&lt;D xsi:type="xsd:double"&gt;9.496248&lt;/D&gt;&lt;D xsi:type="xsd:double"&gt;18.08355&lt;/D&gt;&lt;D xsi:type="xsd:double"&gt;-2.7586222&lt;/D&gt;&lt;D xsi:type="xsd:double"&gt;-2.6732147&lt;/D&gt;&lt;D xsi:type="xsd:double"&gt;-4.007846&lt;/D&gt;&lt;D xsi:type="xsd:double"&gt;2.24818&lt;/D&gt;&lt;D xsi:type="xsd:double"&gt;7.624209&lt;/D&gt;&lt;D xsi:type="xsd:double"&gt;8.104097&lt;/D&gt;&lt;D xsi:type="xsd:double"&gt;-4.8841357&lt;/D&gt;&lt;D xsi:type="xsd:double"&gt;-8.671724&lt;/D&gt;&lt;D xsi:type="xsd:double"&gt;-7.286292&lt;/D&gt;&lt;D xsi:type="xsd:double"&gt;-2.165836&lt;/D&gt;&lt;D xsi:type="xsd:double"&gt;-7.7482643&lt;/D&gt;&lt;D xsi:type="xsd:double"&gt;0.82303286&lt;/D&gt;&lt;D xsi:type="xsd:double"&gt;10.234404&lt;/D&gt;&lt;D xsi:type="xsd:double"&gt;9.259868&lt;/D&gt;&lt;D xsi:type="xsd:double"&gt;5.2551746&lt;/D&gt;&lt;D xsi:type="xsd:double"&gt;7.647896&lt;/D&gt;&lt;D xsi:type="xsd:double"&gt;-9.865952&lt;/D&gt;&lt;D xsi:type="xsd:double"&gt;-12.999439&lt;/D&gt;&lt;D xsi:type="xsd:double"&gt;-6.912607&lt;/D&gt;&lt;D xsi:type="xsd:double"&gt;19.930744&lt;/D&gt;&lt;D xsi:type="xsd:double"&gt;1.0907888&lt;/D&gt;&lt;D xsi:type="xsd:double"&gt;4.284358&lt;/D&gt;&lt;D xsi:type="xsd:double"&gt;-10.316497&lt;/D&gt;&lt;D xsi:type="xsd:double"&gt;1.5300274&lt;/D&gt;&lt;D xsi:type="xsd:double"&gt;4.96403&lt;/D&gt;&lt;D xsi:type="xsd:double"&gt;-1.6792297&lt;/D&gt;&lt;D xsi:type="xsd:double"&gt;-8.713836&lt;/D&gt;&lt;D xsi:type="xsd:double"&gt;6.8728447&lt;/D&gt;&lt;D xsi:type="xsd:double"&gt;6.7881346&lt;/D&gt;&lt;D xsi:type="xsd:double"&gt;12.1549015&lt;/D&gt;&lt;D xsi:type="xsd:double"&gt;-1.2224972&lt;/D&gt;&lt;D xsi:type="xsd:double"&gt;-5.5074215&lt;/D&gt;&lt;D xsi:type="xsd:double"&gt;5.730188&lt;/D&gt;&lt;D xsi:type="xsd:double"&gt;-7.2777987&lt;/D&gt;&lt;D xsi:type="xsd:double"&gt;14.094853&lt;/D&gt;&lt;D xsi:type="xsd:double"&gt;2.4618506&lt;/D&gt;&lt;D xsi:type="xsd:double"&gt;-2.4274707&lt;/D&gt;&lt;D xsi:type="xsd:double"&gt;2.2148013&lt;/D&gt;&lt;D xsi:type="xsd:double"&gt;-2.5823653&lt;/D&gt;&lt;D xsi:type="xsd:double"&gt;-6.3376007&lt;/D&gt;&lt;D xsi:type="xsd:double"&gt;2.9928446&lt;/D&gt;&lt;D xsi:type="xsd:double"&gt;-11.462259&lt;/D&gt;&lt;/FQL&gt;&lt;FQL&gt;&lt;Q&gt;SET-BKK^FMA_DIV_YLD(NTMA,-10AY,0,AM,"PORTAGG","MEANR")&lt;/Q&gt;&lt;R&gt;121&lt;/R&gt;&lt;C&gt;1&lt;/C&gt;&lt;D xsi:type="xsd:double"&gt;5.47856611797913&lt;/D&gt;&lt;D xsi:type="xsd:double"&gt;5.5387451472003&lt;/D&gt;&lt;D xsi:type="xsd:double"&gt;3.42360021982294&lt;/D&gt;&lt;D xsi:type="xsd:double"&gt;3.34403933109158&lt;/D&gt;&lt;D xsi:type="xsd:double"&gt;3.49645425070361&lt;/D&gt;&lt;D xsi:type="xsd:double"&gt;3.3706313498829&lt;/D&gt;&lt;D xsi:type="xsd:double"&gt;3.46994072216952&lt;/D&gt;&lt;D xsi:type="xsd:double"&gt;3.35602382420719&lt;/D&gt;&lt;D xsi:type="xsd:double"&gt;3.15937660613807&lt;/D&gt;&lt;D xsi:type="xsd:double"&gt;3.38447899800758&lt;/D&gt;&lt;D xsi:type="xsd:double"&gt;3.33546075598527&lt;/D&gt;&lt;D xsi:type="xsd:double"&gt;3.38406213349442&lt;/D&gt;&lt;D xsi:type="xsd:double"&gt;3.4758704330085&lt;/D&gt;&lt;D xsi:type="xsd:double"&gt;3.50455637208047&lt;/D&gt;&lt;D xsi:type="xsd:double"&gt;3.69450621187728&lt;/D&gt;&lt;D xsi:type="xsd:double"&gt;3.61478363768203&lt;/D&gt;&lt;D xsi:type="xsd:double"&gt;3.55446549387356&lt;/D&gt;&lt;D xsi:type="xsd:double"&gt;3.63183162041444&lt;/D&gt;&lt;D xsi:type="xsd:double"&gt;3.91418723570796&lt;/D&gt;&lt;D xsi:type="xsd:double"&gt;3.8788622977052&lt;/D&gt;&lt;D xsi:type="xsd:double"&gt;3.57622306039432&lt;/D&gt;&lt;D xsi:type="xsd:double"&gt;3.40912907846106&lt;/D&gt;&lt;D xsi:type="xsd:double"&gt;3.35465585009915&lt;/D&gt;&lt;D xsi:type="xsd:double"&gt;3.44847668054894&lt;/D&gt;&lt;D xsi:type="xsd:double"&gt;3.34487957908719&lt;/D&gt;&lt;D xsi:type="xsd:double"&gt;3.16645109852003&lt;/D&gt;&lt;D xsi:type="xsd:double"&gt;3.12964578990216&lt;/D&gt;&lt;D xsi:type="xsd:double"&gt;3.32615093158413&lt;/D&gt;&lt;D xsi:type="xsd:double"&gt;3.2983998979385&lt;/D&gt;&lt;D xsi:type="xsd:double"&gt;3.3337405048907&lt;/D&gt;&lt;D xsi:type="xsd:double"&gt;3.27922752524767&lt;/D&gt;&lt;D xsi:type="xsd:double"&gt;3.16955604081737&lt;/D&gt;&lt;D xsi:type="xsd:double"&gt;3.10577977516886&lt;/D&gt;&lt;D xsi:type="xsd:double"&gt;3.15747432680151&lt;/D&gt;&lt;D xsi:type="xsd:double"&gt;3.1557929996827&lt;/D&gt;&lt;D xsi:type="xsd:double"&gt;3.20973643851632&lt;/D&gt;&lt;D xsi:type="xsd:double"&gt;3.20234949747571&lt;/D&gt;&lt;D xsi:type="xsd:double"&gt;3.25877460016139&lt;/D&gt;&lt;D xsi:type="xsd:double"&gt;3.23790576546037&lt;/D&gt;&lt;D xsi:type="xsd:double"&gt;3.00832409688565&lt;/D&gt;&lt;D xsi:type="xsd:</t>
        </r>
      </text>
    </comment>
    <comment ref="A3" authorId="0" shapeId="0" xr:uid="{FC6F74BA-1E22-470E-8204-605484F19BB3}">
      <text>
        <r>
          <rPr>
            <b/>
            <sz val="9"/>
            <color indexed="81"/>
            <rFont val="Tahoma"/>
            <charset val="1"/>
          </rPr>
          <t>double"&gt;3.03004291595158&lt;/D&gt;&lt;D xsi:type="xsd:double"&gt;3.00698547258378&lt;/D&gt;&lt;D xsi:type="xsd:double"&gt;3.01473720193041&lt;/D&gt;&lt;D xsi:type="xsd:double"&gt;2.8812822277624&lt;/D&gt;&lt;D xsi:type="xsd:double"&gt;2.98919048801253&lt;/D&gt;&lt;D xsi:type="xsd:double"&gt;3.01173426650702&lt;/D&gt;&lt;D xsi:type="xsd:double"&gt;3.01180492420575&lt;/D&gt;&lt;D xsi:type="xsd:double"&gt;3.10613123938633&lt;/D&gt;&lt;D xsi:type="xsd:double"&gt;3.31961526407024&lt;/D&gt;&lt;D xsi:type="xsd:double"&gt;3.3131349677414&lt;/D&gt;&lt;D xsi:type="xsd:double"&gt;3.25610095859664&lt;/D&gt;&lt;D xsi:type="xsd:double"&gt;3.19060361466932&lt;/D&gt;&lt;D xsi:type="xsd:double"&gt;3.36270421058424&lt;/D&gt;&lt;D xsi:type="xsd:double"&gt;3.48713625836216&lt;/D&gt;&lt;D xsi:type="xsd:double"&gt;3.52564749300902&lt;/D&gt;&lt;D xsi:type="xsd:double"&gt;3.48437586122467&lt;/D&gt;&lt;D xsi:type="xsd:double"&gt;3.28335129365174&lt;/D&gt;&lt;D xsi:type="xsd:double"&gt;3.33002167907116&lt;/D&gt;&lt;D xsi:type="xsd:double"&gt;3.24691149274034&lt;/D&gt;&lt;D xsi:type="xsd:double"&gt;3.37641639331488&lt;/D&gt;&lt;D xsi:type="xsd:double"&gt;3.13877712601798&lt;/D&gt;&lt;D xsi:type="xsd:double"&gt;3.11025812977473&lt;/D&gt;&lt;D xsi:type="xsd:double"&gt;3.31351750650643&lt;/D&gt;&lt;D xsi:type="xsd:double"&gt;3.26753899018384&lt;/D&gt;&lt;D xsi:type="xsd:double"&gt;3.25412574291958&lt;/D&gt;&lt;D xsi:type="xsd:double"&gt;3.21546142925849&lt;/D&gt;&lt;D xsi:type="xsd:double"&gt;3.25105364661247&lt;/D&gt;&lt;D xsi:type="xsd:double"&gt;3.22105968241524&lt;/D&gt;&lt;D xsi:type="xsd:double"&gt;3.36956104360642&lt;/D&gt;&lt;D xsi:type="xsd:double"&gt;4.21915569546814&lt;/D&gt;&lt;D xsi:type="xsd:double"&gt;3.46552523923746&lt;/D&gt;&lt;D xsi:type="xsd:double"&gt;3.1547164779905&lt;/D&gt;&lt;D xsi:type="xsd:double"&gt;3.01872842567079&lt;/D&gt;&lt;D xsi:type="xsd:double"&gt;3.01654064940077&lt;/D&gt;&lt;D xsi:type="xsd:double"&gt;3.14784726157923&lt;/D&gt;&lt;D xsi:type="xsd:double"&gt;3.13230879396745&lt;/D&gt;&lt;D xsi:type="xsd:double"&gt;3.27886310171669&lt;/D&gt;&lt;D xsi:type="xsd:double"&gt;2.82229119515649&lt;/D&gt;&lt;D xsi:type="xsd:double"&gt;2.74445538366353&lt;/D&gt;&lt;D xsi:type="xsd:double"&gt;2.72727061248781&lt;/D&gt;&lt;D xsi:type="xsd:double"&gt;2.82879294582819&lt;/D&gt;&lt;D xsi:type="xsd:double"&gt;2.77011910197297&lt;/D&gt;&lt;D xsi:type="xsd:double"&gt;2.82403715218849&lt;/D&gt;&lt;D xsi:type="xsd:double"&gt;2.93858138135671&lt;/D&gt;&lt;D xsi:type="xsd:double"&gt;2.8302475889786&lt;/D&gt;&lt;D xsi:type="xsd:double"&gt;3.01391580575857&lt;/D&gt;&lt;D xsi:type="xsd:double"&gt;2.956507381092&lt;/D&gt;&lt;D xsi:type="xsd:double"&gt;2.88280069485119&lt;/D&gt;&lt;D xsi:type="xsd:double"&gt;2.82888299592536&lt;/D&gt;&lt;D xsi:type="xsd:double"&gt;2.80347572106106&lt;/D&gt;&lt;D xsi:type="xsd:double"&gt;2.93266679268104&lt;/D&gt;&lt;D xsi:type="xsd:double"&gt;2.8567527811504&lt;/D&gt;&lt;D xsi:type="xsd:double"&gt;2.82043922855902&lt;/D&gt;&lt;D xsi:type="xsd:double"&gt;2.91301254448226&lt;/D&gt;&lt;D xsi:type="xsd:double"&gt;2.98490976243056&lt;/D&gt;&lt;D xsi:type="xsd:double"&gt;3.04621235720744&lt;/D&gt;&lt;D xsi:type="xsd:double"&gt;3.16694223854158&lt;/D&gt;&lt;D xsi:type="xsd:double"&gt;3.22098170433482&lt;/D&gt;&lt;D xsi:type="xsd:double"&gt;3.112523969591&lt;/D&gt;&lt;D xsi:type="xsd:double"&gt;3.07466888382836&lt;/D&gt;&lt;D xsi:type="xsd:double"&gt;3.17137399054818&lt;/D&gt;&lt;D xsi:type="xsd:double"&gt;3.05946407053516&lt;/D&gt;&lt;D xsi:type="xsd:double"&gt;3.07538622590716&lt;/D&gt;&lt;D xsi:type="xsd:double"&gt;2.97135662204391&lt;/D&gt;&lt;D xsi:type="xsd:double"&gt;3.05247537921107&lt;/D&gt;&lt;D xsi:type="xsd:double"&gt;3.20977978257608&lt;/D&gt;&lt;D xsi:type="xsd:double"&gt;3.15521069258858&lt;/D&gt;&lt;D xsi:type="xsd:double"&gt;3.20543403573643&lt;/D&gt;&lt;D xsi:type="xsd:double"&gt;3.14209171562721&lt;/D&gt;&lt;D xsi:type="xsd:double"&gt;3.13512828909448&lt;/D&gt;&lt;D xsi:type="xsd:double"&gt;3.13820851274863&lt;/D&gt;&lt;D xsi:type="xsd:double"&gt;3.18592848296495&lt;/D&gt;&lt;D xsi:type="xsd:double"&gt;3.44423980163163&lt;/D&gt;&lt;D xsi:type="xsd:double"&gt;3.34275566077473&lt;/D&gt;&lt;D xsi:type="xsd:double"&gt;3.40114716342023&lt;/D&gt;&lt;D xsi:type="xsd:double"&gt;3.49480824101137&lt;/D&gt;&lt;D xsi:type="xsd:double"&gt;3.46796154498712&lt;/D&gt;&lt;D xsi:type="xsd:double"&gt;3.52305677696328&lt;/D&gt;&lt;D xsi:type="xsd:double"&gt;3.65878727942381&lt;/D&gt;&lt;D xsi:type="xsd:double"&gt;3.63379969109786&lt;/D&gt;&lt;D xsi:type="xsd:double"&gt;3.85636529331991&lt;/D&gt;&lt;/FQL&gt;&lt;FQL&gt;&lt;Q&gt;CNYA^FMA_DIV_YLD(NTMA,-10AY,0,AM,"PORTAGG","MEANR")&lt;/Q&gt;&lt;R&gt;121&lt;/R&gt;&lt;C&gt;1&lt;/C&gt;&lt;D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xsi:type="xsd:double"&gt;2.22411878381011&lt;/D&gt;&lt;D xsi:type="xsd:double"&gt;2.17743146502752&lt;/D&gt;&lt;D xsi:type="xsd:double"&gt;2.26753424972477&lt;/D&gt;&lt;D xsi:type="xsd:double"&gt;2.27372042220001&lt;/D&gt;&lt;D xsi:type="xsd:double"&gt;2.216869648679&lt;/D&gt;&lt;D xsi:type="xsd:double"&gt;2.31407056525158&lt;/D&gt;&lt;D xsi:type="xsd:double"&gt;2.28545952054683&lt;/D&gt;&lt;D xsi:type="xsd:double"&gt;2.33066799162175&lt;/D&gt;&lt;D xsi:type="xsd:double"&gt;2.30376693988686&lt;/D&gt;&lt;D xsi:type="xsd:double"&gt;2.27877322819475&lt;/D&gt;&lt;D xsi:type="xsd:double"&gt;2.25073578159463&lt;/D&gt;&lt;D xsi:type="xsd:double"&gt;2.14921512516162&lt;/D&gt;&lt;D xsi:type="xsd:double"&gt;2.12020791984327&lt;/D&gt;&lt;D xsi:type="xsd:double"&gt;2.19250538034169&lt;/D&gt;&lt;D xsi:type="xsd:double"&gt;2.1414263125986&lt;/D&gt;&lt;D xsi:type="xsd:double"&gt;2.14785650255977&lt;/D&gt;&lt;D xsi:type="xsd:double"&gt;2.07249195221286&lt;/D&gt;&lt;D xsi:type="xsd:double"&gt;2.21090213183969&lt;/D&gt;&lt;D xsi:type="xsd:double"&gt;2.10950782349163&lt;/D&gt;&lt;D xsi:type="xsd:double"&gt;2.3284279624676&lt;/D&gt;&lt;D xsi:type="xsd:double"&gt;2.30468454718056&lt;/D&gt;&lt;D xsi:type="xsd:double"&gt;2.54422765688549&lt;/D&gt;&lt;D xsi:type="xsd:double"&gt;2.66772673044315&lt;/D&gt;&lt;D xsi:type="xsd:double"&gt;2.8262923564885&lt;/D&gt;&lt;D xsi:type="xsd:double"&gt;3.0135369361451&lt;/D&gt;&lt;D xsi:type="xsd:double"&gt;3.2804451850868&lt;/D&gt;&lt;D xsi:type="xsd:double"&gt;3.18139763742449&lt;/D&gt;&lt;D xsi:type="xsd:double"&gt;3.38015345351265&lt;/D&gt;&lt;D xsi:type="xsd:double"&gt;3.25342700217208&lt;/D&gt;&lt;D xsi:type="xsd:double"&gt;3.32580836929319&lt;/D&gt;&lt;D xsi:type="xsd:double"&gt;3.21565450679857&lt;/D&gt;&lt;D xsi:type="xsd:double"&gt;2.97331103664498&lt;/D&gt;&lt;D xsi:type="xsd:double"&gt;2.7586242159895&lt;/D&gt;&lt;D xsi:type="xsd:double"&gt;2.60134924518308&lt;/D&gt;&lt;D xsi:type="xsd:double"&gt;2.91378816911261&lt;/D&gt;&lt;D xsi:type="xsd:double"&gt;2.67618573943019&lt;/D&gt;&lt;D xsi:type="xsd:double"&gt;2.72436286011561&lt;/D&gt;&lt;D xsi:type="xsd:double"&gt;2.74542999918566&lt;/D&gt;&lt;D xsi:type="xsd:double"&gt;2.64442043641315&lt;/D&gt;&lt;D xsi:type="xsd:double"&gt;2.72206007930212&lt;/D&gt;&lt;D xsi:type="xsd:double"&gt;2.78030381189975&lt;/D&gt;&lt;D xsi:type="xsd:double"&gt;2.49704457118306&lt;/D&gt;&lt;D xsi:type="xsd:double"&gt;2.42347590165791&lt;/D&gt;&lt;D xsi:type="xsd:double"&gt;2.39434210227158&lt;/D&gt;&lt;D xsi:type="xsd:double"&gt;2.66519597347261&lt;/D&gt;&lt;D xsi:type="xsd:double"&gt;2.45698029162611&lt;/D&gt;&lt;D xsi:type="xsd:double"&gt;2.32228385938453&lt;/D&gt;&lt;D xsi:type="xsd:double"&gt;2.16850410745151&lt;/D&gt;&lt;D xsi:type="xsd:double"&gt;1.93257147095296&lt;/D&gt;&lt;D xsi:type="xsd:double"&gt;1.97641620726352&lt;/D&gt;&lt;D xsi:type="xsd:double"&gt;1.92028913868857&lt;/D&gt;&lt;D xsi:type="xsd:double"&gt;1.93833211325152&lt;/D&gt;&lt;D xsi:type="xsd:double"&gt;1.91556773053979&lt;/D&gt;&lt;D xsi:type="xsd:double"&gt;1.83999982633011&lt;/D&gt;&lt;D xsi:type="xsd:double"&gt;1.68393861061519&lt;/D&gt;&lt;D xsi:type="xsd:double"&gt;1.60722054406387&lt;/D&gt;&lt;D xsi:type="xsd:double"&gt;1.9025918895444&lt;/D&gt;&lt;D xsi:type="xsd:double"&gt;1.92157037515692&lt;/D&gt;&lt;D xsi:type="xsd:double"&gt;1.86548693828817&lt;/D&gt;&lt;D xsi:type="xsd:double"&gt;1.86880831113211&lt;/D&gt;&lt;D xsi:type="xsd:double"&gt;1.85868393817618&lt;/D&gt;&lt;D xsi:type="xsd:double"&gt;2.04018506683816&lt;/D&gt;&lt;D xsi:type="xsd:double"&gt;1.99538274189426&lt;/D&gt;&lt;D xsi:type="xsd:double"&gt;1.99265123767528&lt;/D&gt;&lt;D xsi:type="xsd:double"&gt;1.992151091973&lt;/D&gt;&lt;D xsi:type="xsd:double"&gt;1.9915196446469&lt;/D&gt;&lt;D xsi:type="xsd:double"&gt;2.07759968983191&lt;/D&gt;&lt;D xsi:type="xsd:double"&gt;2.18047338244497&lt;/D&gt;&lt;D xsi:type="xsd:double"&gt;2.35846822145423&lt;/D&gt;&lt;D xsi:type="xsd:double"&gt;2.48886350567159&lt;/D&gt;&lt;D xsi:type="xsd:double"&gt;2.42031258433695&lt;/D&gt;&lt;D xsi:type="xsd:double"&gt;2.30825791317012&lt;/D&gt;&lt;D xsi:type="xsd:double"&gt;2.36118983613949&lt;/D&gt;&lt;D xsi:type="xsd:double"&gt;2.40064626194606&lt;/D&gt;&lt;D xsi:type="xsd:double"&gt;2.58343072073322&lt;/D&gt;&lt;D xsi:type="xsd:double"&gt;2.7041637299493&lt;/D&gt;&lt;D xsi:type="xsd:double"&gt;2.60639299484499&lt;/D&gt;&lt;D xsi:type="xsd:double"&gt;2.57661613141642&lt;/D&gt;&lt;D xsi:type="xsd:double"&gt;2.37197792964697&lt;/D&gt;&lt;D xsi:type="xsd:double"&gt;2.44637541325834&lt;/D&gt;&lt;D xsi:type="xsd:double"&gt;2.54495731470682&lt;/D&gt;&lt;D xsi:type="xsd:double"&gt;2.45103120516723&lt;/D&gt;&lt;D xsi:type="xsd:double"&gt;2.54832876183923&lt;/D&gt;&lt;D xsi:type="xsd:double"&gt;2.53363108570177&lt;/D&gt;&lt;D xsi:type="xsd:double"&gt;2.61563049503927&lt;/D&gt;&lt;D xsi:type="xsd:double"&gt;2.62347218125621&lt;/D&gt;&lt;D xsi:type="xsd:double"&gt;2.63006623241033&lt;/D&gt;&lt;D xsi:type="xsd:double"&gt;2.79647204348038&lt;/D&gt;&lt;D xsi:type="xsd:double"&gt;2.69205295502664&lt;/D&gt;&lt;D xsi:type="xsd:double"&gt;2.86873941273067&lt;/D&gt;&lt;D xsi:type="xsd:double"&gt;2.91732103751084&lt;/D&gt;&lt;D xsi:type="xsd:double"&gt;2.79434248358014&lt;/D&gt;&lt;D xsi:type="xsd:double"&gt;2.72373491552005&lt;/D&gt;&lt;D xsi:type="xsd:double"&gt;2.8091202230415&lt;/D&gt;&lt;D xsi:type="xsd:double"&gt;2.76754904062098&lt;/D&gt;&lt;D xsi:type="xsd:double"&gt;2.9749703500518&lt;/D&gt;&lt;/FQL&gt;&lt;FQL&gt;&lt;Q&gt;EWM^FMA_PE(NTMA,-10AY,0,AM,"PORTAGG","MEANR")&lt;/Q&gt;&lt;R&gt;121&lt;/R&gt;&lt;C&gt;1&lt;/C&gt;&lt;D xsi:type="xsd:double"&gt;15.8412855801019&lt;/D&gt;&lt;D xsi:type="xsd:double"&gt;15.6509814794757&lt;/D&gt;&lt;D xsi:type="xsd:double"&gt;15.8343755758535&lt;/D&gt;&lt;D xsi:type="xsd:double"&gt;15.7172511954301&lt;/D&gt;&lt;D xsi:type="xsd:double"&gt;15.2533334154498&lt;/D&gt;&lt;D xsi:type="xsd:double"&gt;15.4356475427375&lt;/D&gt;&lt;D xsi:type="xsd:double"&gt;14.7949503648194&lt;/D&gt;&lt;D xsi:type="xsd:double"&gt;15.0731117275448&lt;/D&gt;&lt;D xsi:type="xsd:double"&gt;15.5452190207459&lt;/D&gt;&lt;D xsi:type="xsd:double"&gt;15.7048648471634&lt;/D&gt;&lt;D xsi:type="xsd:double"&gt;16.089389770515&lt;/D&gt;&lt;D xsi:type="xsd:double"&gt;15.8165067233005&lt;/D&gt;&lt;D xsi:type="xsd:double"&gt;15.2683762121157&lt;/D&gt;&lt;D xsi:type="xsd:double"&gt;15.3054340339491&lt;/D&gt;&lt;D xsi:type="xsd:double"&gt;13.9499023569872&lt;/D&gt;&lt;D xsi:type="xsd:double"&gt;15.158311674625&lt;/D&gt;&lt;D xsi:type="xsd:double"&gt;15.5276045432775&lt;/D&gt;&lt;D xsi:type="xsd:double"&gt;15.1051263951863&lt;/D&gt;&lt;D xsi:type="xsd:double"&gt;15.2173379244722&lt;/D&gt;&lt;D xsi:type="xsd:double"&gt;14.8967925721261&lt;/D&gt;&lt;D xsi:type="xsd:double"&gt;15.4956114980247&lt;/D&gt;&lt;D xsi:type="xsd:double"&gt;16.1341724109893&lt;/D&gt;&lt;D xsi:type="xsd:double"&gt;16.098964251107&lt;/D&gt;&lt;D xsi:type="xsd:double"&gt;15.4176955521755&lt;/D&gt;&lt;D xsi:type="xsd:double"&gt;16.0353725870441&lt;/D&gt;&lt;D xsi:type="xsd:double"&gt;16.5245447675643&lt;/D&gt;&lt;D xsi:type="xsd:double"&gt;16.7032921089232&lt;/D&gt;&lt;D xsi:type="xsd:double"&gt;16.6213450895843&lt;/D&gt;&lt;D xsi:type="xsd:double"&gt;16.7174178049709&lt;/D&gt;&lt;D xsi:type="xsd:double"&gt;16.2427690873619&lt;/D&gt;&lt;D xsi:type="xsd:double"&gt;16.3713156334802&lt;/D&gt;&lt;D xsi:type="xsd:double"&gt;16.5187022675823&lt;/D&gt;&lt;D xsi:type="xsd:double"&gt;16.7500225494194&lt;/D&gt;&lt;D xsi:type="xsd:double"&gt;17.0010863502009&lt;/D&gt;&lt;D xsi:type="xsd:double"&gt;16.8249373384256&lt;/D&gt;&lt;D xsi:type="xsd:double"&gt;16.979248641641&lt;/D&gt;&lt;D xsi:type="xsd:double"&gt;16.6277430349886&lt;/D&gt;&lt;D xsi:type="xsd:double"&gt;16.2859549192621&lt;/D&gt;&lt;D xsi:type="xsd:double"&gt;16.3767616332861&lt;/D&gt;&lt;D xsi:type="xsd:double"&gt;16.3997223845998&lt;/D&gt;&lt;D xsi:type="xsd:double"&gt;15.9815781843433&lt;/D&gt;&lt;D xsi:type="xsd:double"&gt;15.5311462718333&lt;/D&gt;&lt;D xsi:type="xsd:double"&gt;16.0286375866846&lt;/D&gt;&lt;D xsi:type="xsd:double"&gt;16.7016322862536&lt;/D&gt;&lt;D xsi:type="xsd:double"&gt;16.8041685317107&lt;/D&gt;&lt;D xsi:type="xsd:double"&gt;16.4303003483314&lt;/D&gt;&lt;D xsi:type="xsd:double"&gt;16.6089557010387&lt;/D&gt;&lt;D xsi:type="xsd:double"&gt;16.3050777116957&lt;/D&gt;&lt;D xsi:type="xsd:double"&gt;15.6331284588736&lt;/D&gt;&lt;D xsi:type="xsd:double"&gt;16.0186742476501&lt;/D&gt;&lt;D xsi:type="xsd:double"&gt;16.3246609828986&lt;/D&gt;&lt;D xsi:type="xsd:double"&gt;16.4703909707669&lt;/D&gt;&lt;D xsi:type="xsd:double"&gt;15.7352189446193&lt;/D&gt;&lt;D xsi:type="xsd:double"&gt;15.8100453745116&lt;/D&gt;&lt;D xsi:type="xsd:double"&gt;15.6395143572599&lt;/D&gt;&lt;D xsi:type="xsd:double"&gt;16.2338462165978&lt;/D&gt;&lt;D xsi:type="xsd:double"&gt;16.743856651896&lt;/D&gt;&lt;D xsi:type="xsd:double"&gt;16.4525946665715&lt;/D&gt;&lt;D xsi:type="xsd:double"&gt;15.8861282881789&lt;/D&gt;&lt;D xsi:type="xsd:double"&gt;15.6547531954377&lt;/D&gt;&lt;D xsi:type="xsd:double"&gt;16.7928844999535&lt;/D&gt;&lt;D xsi:type="xsd:double"&gt;16.558457923611&lt;/D&gt;&lt;D xsi:type="xsd:double"&gt;16.0439583915477&lt;/D&gt;&lt;D xsi:type="xsd:double"&gt;16.0653437435394&lt;/D&gt;&lt;D xsi:type="xsd:double"&gt;15.7819143971986&lt;/D&gt;&lt;D xsi:type="xsd:double"&gt;16.0819598260697&lt;/D&gt;&lt;D xsi:type="xsd:double"&gt;16.289133609536&lt;/D&gt;&lt;D xsi:type="xsd:double"&gt;16.0163110753749&lt;/D&gt;&lt;D xsi:type="xsd:double"&gt;15.4905583089357&lt;/D&gt;&lt;D xsi:type="xsd:double"&gt;13.9322038386859&lt;/D&gt;&lt;D xsi:type="xsd:double"&gt;15.9954464382668&lt;/D&gt;&lt;D xsi:type="xsd:double"&gt;16.7339248917845&lt;/D&gt;&lt;D xsi:type="xsd:double"&gt;18.9788199799816&lt;/D&gt;&lt;D xsi:type="xsd:double"&gt;19.5490510446105&lt;/D&gt;&lt;D xsi:type="xsd:double"&gt;18.7872894634315&lt;/D&gt;&lt;D xsi:type="xsd:double"&gt;17.508566428689&lt;/D&gt;&lt;D xsi:type="xsd:double"&gt;17.1673527521723&lt;/D&gt;&lt;D xsi:type="xsd:double"&gt;16.3520239370765&lt;/D&gt;&lt;D xsi:type="xsd:double"&gt;15.3470234092752&lt;/D&gt;&lt;D xsi:type="xsd:double"&gt;14.539778222988&lt;/D&gt;&lt;D xsi:type="xsd:double"&gt;14.0742595578831&lt;/D&gt;&lt;D xsi:type="xsd:double"&gt;14.4714372607846&lt;/D&gt;&lt;D xsi:type="xsd:double"&gt;14.2093871813813&lt;/D&gt;&lt;D xsi:type="xsd:double"&gt;13.88933147263&lt;/D&gt;&lt;D xsi:type="xsd:double"&gt;14.0609051754094&lt;/D&gt;&lt;D xsi:type="xsd:double"&gt;13.5419743793038&lt;/D&gt;&lt;D xsi:type="xsd:double"&gt;13.51823967558&lt;/D&gt;&lt;D xsi:type="xsd:double"&gt;13.9336246133614&lt;/D&gt;&lt;D xsi:type="xsd:double"&gt;14.7793532874197&lt;/D&gt;&lt;D xsi:type="xsd:double"&gt;14.286944980152&lt;/D&gt;&lt;D xsi:type="xsd:double"&gt;15.0107470678869&lt;/D&gt;&lt;D xsi:type="xsd:double"&gt;15.2632260819996&lt;/D&gt;&lt;D xsi:type="xsd:double"&gt;15.6406716713714&lt;/D&gt;&lt;D xsi:type="xsd:double"&gt;15.3289679734756&lt;/D&gt;&lt;D xsi:type="xsd:double"&gt;15.0426044413379&lt;/D&gt;&lt;D xsi:type="xsd:double"&gt;14.3940919506747&lt;/D&gt;&lt;D xsi:type="xsd:double"&gt;13.5801820582178&lt;/D&gt;&lt;D xsi:type="xsd:double"&gt;13.3972841983095&lt;/D&gt;&lt;D xsi:type="xsd:double"&gt;13.9471022368568&lt;/D&gt;&lt;D xsi:type="xsd:double"&gt;13.4318468060148&lt;/D&gt;&lt;D xsi:type="xsd:double"&gt;13.0883464580013&lt;/D&gt;&lt;D xsi:type="xsd:double"&gt;13.105139137013&lt;/D&gt;&lt;D xsi:type="xsd:double"&gt;13.3209609622563&lt;/D&gt;&lt;D xsi:type="xsd:double"&gt;13.6197246224813&lt;/D&gt;&lt;D xsi:type="xsd:double"&gt;13.3365673159331&lt;/D&gt;&lt;D xsi:type="xsd:double"&gt;12.8254959376791&lt;/D&gt;&lt;D xsi:type="xsd:double"&gt;13.0669684974985&lt;/D&gt;&lt;D xsi:type="xsd:double"&gt;13.18821137844&lt;/D&gt;&lt;D xsi:type="xsd:double"&gt;13.2710083564897&lt;/D&gt;&lt;D xsi:type="xsd:double"&gt;13.4757957811257&lt;/D&gt;&lt;D xsi:type="xsd:double"&gt;13.7100488445621&lt;/D&gt;&lt;D xsi:type="xsd:double"&gt;13.8012062019685&lt;/D&gt;&lt;D xsi:type="xsd:double"&gt;13.6114308252442&lt;/D&gt;&lt;D xsi:type="xsd:double"&gt;13.6162171144347&lt;/D&gt;&lt;D xsi:type="xsd:double"&gt;13.7566975597005&lt;/D&gt;&lt;D xsi:type="xsd:double"&gt;13.6972581042909&lt;/D&gt;&lt;D xsi:type="xsd:double"&gt;14.2500311164011&lt;/D&gt;&lt;D xsi:type="xsd:double"&gt;13.8892798770971&lt;/D&gt;&lt;D xsi:type="xsd:double"&gt;13.961168522316&lt;/D&gt;&lt;D xsi:type="xsd:double"&gt;14.5607723572976&lt;/D&gt;&lt;D xsi:type="xsd:double"&gt;14.1040138180149&lt;/D&gt;&lt;/FQL&gt;&lt;FQL&gt;&lt;Q&gt;GREK^FMA_PE(LTMA,-10AY,0,AM,"PORTAGG","MEANR")&lt;/Q&gt;&lt;R&gt;121&lt;/R&gt;&lt;C&gt;1&lt;/C&gt;&lt;D xsi:type="xsd:double"&gt;26.4489793219214&lt;/D&gt;&lt;D xsi:type="xsd:double"&gt;23.7572297992183&lt;/D&gt;&lt;D xsi:type="xsd:double"&gt;21.3154890777146&lt;/D&gt;&lt;D xsi:type="xsd:double"&gt;19.6748753282309&lt;/D&gt;&lt;D xsi:type="xsd:double"&gt;17.1855720350763&lt;/D&gt;&lt;D xsi:type="xsd:double"&gt;17.347802086929&lt;/D&gt;&lt;D xsi:type="xsd:double"&gt;17.7058619010352&lt;/D&gt;&lt;D xsi:type="xsd:double"&gt;13.9821880635005&lt;/D&gt;&lt;D xsi:type="xsd:double"&gt;17.3643722523612&lt;/D&gt;&lt;D xsi:type="xsd:double"&gt;17.2378229445579&lt;/D&gt;&lt;D xsi:type="xsd:double"&gt;16.0966414850438&lt;/D&gt;&lt;D xsi:type="xsd:double"&gt;15.0082611090277&lt;/D&gt;&lt;D xsi:type="xsd:double"&gt;14.0539418811798&lt;/D&gt;&lt;D xsi:type="xsd:double"&gt;12.8932045495625&lt;/D&gt;&lt;D xsi:type="xsd:double"&gt;11.9216215613901&lt;/D&gt;&lt;D xsi:type="xsd:double"&gt;11.4949751616457&lt;/D&gt;&lt;D xsi:type="xsd:double"&gt;10.4735882501833&lt;/D&gt;&lt;D xsi:type="xsd:double"&gt;10.9123790909472&lt;/D&gt;&lt;D xsi:type="xsd:double"&gt;-3.04419806302451&lt;/D&gt;&lt;D xsi:type="xsd:double"&gt;-1.11693004469954&lt;/D&gt;&lt;D xsi:type="xsd:double"&gt;-0.285524686126579&lt;/D&gt;&lt;D xsi:type="xsd:double"&gt;0.374744619336467&lt;/D&gt;&lt;D xsi:type="xsd:double"&gt;2.13725224955005&lt;/D&gt;&lt;D xsi:type="xsd:double"&gt;3.75091850024494&lt;/D&gt;&lt;D xsi:type="xsd:double"&gt;4.16694214477289&lt;/D&gt;&lt;D xsi:type="xsd:double"&gt;5.49395588301939&lt;/D&gt;&lt;D xsi:type="xsd:double"&gt;6.40726431176666&lt;/D&gt;&lt;D xsi:type="xsd:double"&gt;8.71217454322735&lt;/D&gt;&lt;D xsi:type="xsd:double"&gt;11.0760554170761&lt;/D&gt;&lt;D xsi:type="xsd:double"&gt;13.221595281469&lt;/D&gt;&lt;D xsi:type="xsd:double"&gt;14.0508932549329&lt;/D&gt;&lt;D xsi:type="xsd:double"&gt;14.300029499068&lt;/D&gt;&lt;D xsi:type="xsd:double"&gt;13.7103696081201&lt;/D&gt;&lt;D xsi:type="xsd:double"&gt;14.1169093581149&lt;/D&gt;&lt;D xsi:type="xsd:double"&gt;14.173721227727&lt;/D&gt;&lt;D xsi:type="xsd:double"&gt;15.2254232546863&lt;/D&gt;&lt;D xsi:type="xsd:double"&gt;15.2318041955625&lt;/D&gt;&lt;D xsi:type="xsd:double"&gt;15.5759448972041&lt;/D&gt;&lt;D xsi:type="xsd:double"&gt;15.1756915167422&lt;/D&gt;&lt;D xsi:type="xsd:double"&gt;14.3376739190086&lt;/D&gt;&lt;D xsi:type="xsd:double"&gt;16.3214317454903&lt;/D&gt;&lt;D xsi:type="xsd:double"&gt;15.8999722289015&lt;/D&gt;&lt;D xsi:type="xsd:double"&gt;20.4019604676873&lt;/D&gt;&lt;D xsi:type="xsd:double"&gt;22.4100716447663&lt;/D&gt;&lt;D xsi:type="xsd:double"&gt;23.6851792191246&lt;/D&gt;&lt;D xsi:type="xsd:double"&gt;23.2629139220324&lt;/D&gt;&lt;D xsi:type="xsd:double"&gt;22.9147181299934&lt;/D&gt;&lt;D xsi:type="xsd:double"&gt;21.713815153881&lt;/D&gt;&lt;D xsi:type="xsd:double"&gt;21.746768439474&lt;/D&gt;&lt;D xsi:type="xsd:double"&gt;21.0793887060982&lt;/D&gt;&lt;D xsi:type="xsd:double"&gt;20.8957897555914&lt;/D&gt;&lt;D xsi:type="xsd:double"&gt;21.5767047329765&lt;/D&gt;&lt;D xsi:type="xsd:double"&gt;18.9752989448462&lt;/D&gt;&lt;D xsi:type="xsd:double"&gt;17.3791886008099&lt;/D&gt;&lt;D xsi:type="xsd:double"&gt;15.2797667372994&lt;/D&gt;&lt;D xsi:type="xsd:double"&gt;15.2796263922145&lt;/D&gt;&lt;D xsi:type="xsd:double"&gt;18.8037044224504&lt;/D&gt;&lt;D xsi:type="xsd:double"&gt;18.5851790944966&lt;/D&gt;&lt;D xsi:type="xsd:double"&gt;18.4386086373376&lt;/D&gt;&lt;D xsi:type="xsd:double"&gt;17.4591551395355&lt;/D&gt;&lt;D xsi:type="xsd:double"&gt;17.662590774388&lt;/D&gt;&lt;D xsi:type="xsd:double"&gt;18.3150773079066&lt;/D&gt;&lt;D xsi:type="xsd:double"&gt;18.5376460710464&lt;/D&gt;&lt;D xsi:type="xsd:double"&gt;20.3474805380623&lt;/D&gt;&lt;D xsi:type="xsd:double"&gt;15.8439278438645&lt;/D&gt;&lt;D xsi:type="xsd:double"&gt;15.4290662725166&lt;/D&gt;&lt;D xsi:type="xsd:double"&gt;16.8750572654147&lt;/D&gt;&lt;D xsi:type="xsd:double"&gt;18.8132669674532&lt;/D&gt;&lt;D xsi:type="xsd:double"&gt;15.7615614397636&lt;/D&gt;&lt;D xsi:type="xsd:double"&gt;11.7783373079554&lt;/D&gt;&lt;D xsi:type="xsd:double"&gt;11.9517798688034&lt;/D&gt;&lt;D xsi:type="xsd:double"&gt;12.3665395516468&lt;/D&gt;&lt;D xsi:type="xsd:double"&gt;14.761185520551&lt;/D&gt;&lt;D xsi:type="xsd:double"&gt;15.6074271354939&lt;/D&gt;&lt;D xsi:type="xsd:double"&gt;15.0551444569596&lt;/D&gt;&lt;D xsi:type="xsd:double"&gt;16.1274079668633&lt;/D&gt;&lt;D xsi:type="xsd:double"&gt;14.3124282227856&lt;/D&gt;&lt;D xsi:type="xsd:double"&gt;15.8900112757512&lt;/D&gt;&lt;D xsi:type="xsd:double"&gt;18.7695823650643&lt;/D&gt;&lt;D xsi:type="xsd:double"&gt;17.7987256723613&lt;/D&gt;&lt;D xsi:type="xsd:double"&gt;17.7312789069838&lt;/D&gt;&lt;D xsi:type="xsd:double"&gt;17.5351087047963&lt;/D&gt;&lt;D xsi:type="xsd:double"&gt;17.2013021924485&lt;/D&gt;&lt;D xsi:type="xsd:double"&gt;15.7118522724406&lt;/D&gt;&lt;D xsi:type="xsd:double"&gt;17.0350128892689&lt;/D&gt;&lt;D xsi:type="xsd:double"&gt;15.6317670197024&lt;/D&gt;&lt;D xsi:type="xsd:double"&gt;15.5930192068825&lt;/D&gt;&lt;D xsi:type="xsd:double"&gt;13.9162461205285&lt;/D&gt;&lt;D xsi:type="xsd:double"&gt;14.3026786246606&lt;/D&gt;&lt;D xsi:type="xsd:double"&gt;17.1588518902407&lt;/D&gt;&lt;D xsi:type="xsd:double"&gt;12.4888864857576&lt;/D&gt;&lt;D xsi:type="xsd:double"&gt;-72.6493182034461&lt;/D&gt;&lt;D xsi:type="xsd:double"&gt;-185.935017983562&lt;/D&gt;&lt;D xsi:type="xsd:double"&gt;-90.3025372305091&lt;/D&gt;&lt;D xsi:type="xsd:double"&gt;-78.4777081280414&lt;/D&gt;&lt;D xsi:type="xsd:double"&gt;-68.4578028598987&lt;/D&gt;&lt;D xsi:type="xsd:double"&gt;-59.0395055375685&lt;/D&gt;&lt;D xsi:type="xsd:double"&gt;-48.0588260916626&lt;/D&gt;&lt;D xsi:type="xsd:double"&gt;-37.381473579408&lt;/D&gt;&lt;D xsi:type="xsd:double"&gt;-27.888190550487&lt;/D&gt;&lt;D xsi:type="xsd:double"&gt;-17.5150870748638&lt;/D&gt;&lt;D xsi:type="xsd:double"&gt;-8.42278742596644&lt;/D&gt;&lt;D xsi:type="xsd:double"&gt;2.42047978344974&lt;/D&gt;&lt;D xsi:type="xsd:double"&gt;6.31818646282978&lt;/D&gt;&lt;D xsi:type="xsd:double"&gt;7.86355280337807&lt;/D&gt;&lt;D xsi:type="xsd:double"&gt;7.63756788945121&lt;/D&gt;&lt;D xsi:type="xsd:double"&gt;7.64441825558272&lt;/D&gt;&lt;D xsi:type="xsd:double"&gt;7.49710823731284&lt;/D&gt;&lt;D xsi:type="xsd:double"&gt;7.88626476264807&lt;/D&gt;&lt;D xsi:type="xsd:double"&gt;8.162253957091&lt;/D&gt;&lt;D xsi:type="xsd:double"&gt;7.49001405035684&lt;/D&gt;&lt;D xsi:type="xsd:double"&gt;6.90109296304347&lt;/D&gt;&lt;D xsi:type="xsd:double"&gt;6.72376086436882&lt;/D&gt;&lt;D xsi:type="xsd:double"&gt;6.73001942655996&lt;/D&gt;&lt;D xsi:type="xsd:double"&gt;6.38135086466033&lt;/D&gt;&lt;D xsi:type="xsd:double"&gt;6.40188531094718&lt;/D&gt;&lt;D xsi:type="xsd:double"&gt;6.78461043982799&lt;/D&gt;&lt;D xsi:type="xsd:double"&gt;6.77322586464925&lt;/D&gt;&lt;D xsi:type="xsd:double"&gt;6.75862160246726&lt;/D&gt;&lt;D xsi:type="xsd:double"&gt;6.92333692161401&lt;/D&gt;&lt;D xsi:type="xsd:double"&gt;6.71216138222741&lt;/D&gt;&lt;/FQL&gt;&lt;FQL&gt;&lt;Q&gt;DDR3512M-FDS^FG_PRICE_CHANGE(0,-1AY)&lt;/Q&gt;&lt;R&gt;1&lt;/R&gt;&lt;C&gt;1&lt;/C&gt;&lt;D xsi:type="xsd:double"&gt;-6.67160582300123&lt;/D&gt;&lt;/FQL&gt;&lt;FQL&gt;&lt;Q&gt;PASP-FDS^FG_PRICE_CHANGE(0,-1AY)&lt;/Q&gt;&lt;R&gt;1&lt;/R&gt;&lt;C&gt;1&lt;/C&gt;&lt;D xsi:type="xsd:double"&gt;-34.7517730496454&lt;/D&gt;&lt;/FQL&gt;&lt;FQL&gt;&lt;Q&gt;PLATI-FDS^FG_PRICE_CHANGE(0,-1AY)&lt;/Q&gt;&lt;R&gt;1&lt;/R&gt;&lt;C&gt;1&lt;/C&gt;&lt;D xsi:type="xsd:double"&gt;1.23966942148761&lt;/D&gt;&lt;/FQL&gt;&lt;FQL&gt;&lt;Q&gt;KSA^FMA_ROE(NTMA,-20AY,NOW,FY,"PORTAGG","MEANR")&lt;/Q&gt;&lt;R&gt;20&lt;/R&gt;&lt;C&gt;1&lt;/C&gt;&lt;D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xsi:type="xsd:double"&gt;11.2305559843056&lt;/D&gt;&lt;D xsi:type="xsd:double"&gt;10.146987069978&lt;/D&gt;&lt;D xsi:type="xsd:double"&gt;12.7997878100329&lt;/D&gt;&lt;D xsi:type="xsd:double"&gt;13.7783180290485&lt;/D&gt;&lt;D xsi:type="xsd:double"&gt;11.758331061377&lt;/D&gt;&lt;/FQL&gt;&lt;FQL&gt;&lt;Q&gt;VNM^FMA_ROE(NTMA,-20AY,NOW,FY,"PORTAGG","MEANR")&lt;/Q&gt;&lt;R&gt;20&lt;/R&gt;&lt;C&gt;1&lt;/C&gt;&lt;D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xsi:type="xsd:double"&gt;14.7334861545332&lt;/D&gt;&lt;D xsi:type="xsd:double"&gt;10.7431992815871&lt;/D&gt;&lt;/FQL&gt;&lt;FQL&gt;&lt;Q&gt;UAE^FMA_ROE(NTMA,-20AY,NOW,FY,"PORTAGG","MEANR")&lt;/Q&gt;&lt;R&gt;20&lt;/R&gt;&lt;C&gt;1&lt;/C&gt;&lt;D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CAGDPY@VN^EE_ACTUAL_ANNUAL(MED,+1)&lt;/Q&gt;&lt;R&gt;0&lt;/R&gt;&lt;C&gt;0&lt;/C&gt;&lt;/FQL&gt;&lt;FQL&gt;&lt;Q&gt;CAGDPY@ZA^EE_ACTUAL_ANNUAL(MED,+1)&lt;/Q&gt;&lt;R&gt;1&lt;/R&gt;&lt;C&gt;1&lt;/C&gt;&lt;D xsi:type="xsd:double"&gt;-2.3&lt;/D&gt;&lt;/FQL&gt;&lt;FQL&gt;&lt;Q&gt;CAGDPY@PH^EE_ACTUAL_ANNUAL(MED,+1)&lt;/Q&gt;&lt;R&gt;1&lt;/R&gt;&lt;C&gt;1&lt;/C&gt;&lt;D xsi:type="xsd:double"&gt;-2.05&lt;/D&gt;&lt;/FQL&gt;&lt;FQL&gt;&lt;Q&gt;CC_GR^FG_COMPANY_NAME&lt;/Q&gt;&lt;R&gt;1&lt;/R&gt;&lt;C&gt;1&lt;/C&gt;&lt;D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xsi:type="xsd:double"&gt;0.031995773&lt;/D&gt;&lt;/FQL&gt;&lt;FQL&gt;&lt;Q&gt;USDAED^FG_PRICE_CHANGE(0,-3AM)&lt;/Q&gt;&lt;R&gt;1&lt;/R&gt;&lt;C&gt;1&lt;/C&gt;&lt;D xsi:type="xsd:double"&gt;0.0027179718&lt;/D&gt;&lt;/FQL&gt;&lt;FQL&gt;&lt;Q&gt;USDTHB^FG_PRICE_CHANGE(0,-3AM)&lt;/Q&gt;&lt;R&gt;1&lt;/R&gt;&lt;C&gt;1&lt;/C&gt;&lt;D xsi:type="xsd:double"&gt;1.6341925&lt;/D&gt;&lt;/FQL&gt;&lt;FQL&gt;&lt;Q&gt;USDCNH^FG_PRICE_CHANGE(0,-3AM)&lt;/Q&gt;&lt;R&gt;1&lt;/R&gt;&lt;C&gt;1&lt;/C&gt;&lt;D xsi:type="xsd:double"&gt;0.9801626&lt;/D&gt;&lt;/FQL&gt;&lt;FQL&gt;&lt;Q&gt;USDEUR^FG_PRICE_CHANGE(0,-3AM)&lt;/Q&gt;&lt;R&gt;1&lt;/R&gt;&lt;C&gt;1&lt;/C&gt;&lt;D xsi:type="xsd:double"&gt;1.231122&lt;/D&gt;&lt;/FQL&gt;&lt;FQL&gt;&lt;Q&gt;USDBRL^FG_PRICE_CHANGE(0,-3AM)&lt;/Q&gt;&lt;R&gt;1&lt;/R&gt;&lt;C&gt;1&lt;/C&gt;&lt;D xsi:type="xsd:double"&gt;8.482922&lt;/D&gt;&lt;/FQL&gt;&lt;FQL&gt;&lt;Q&gt;USDMXN^FG_PRICE_CHANGE(0,-3AM)&lt;/Q&gt;&lt;R&gt;1&lt;/R&gt;&lt;C&gt;1&lt;/C&gt;&lt;D xsi:type="xsd:double"&gt;9.678709&lt;/D&gt;&lt;/FQL&gt;&lt;FQL&gt;&lt;Q&gt;USDMYR^FG_PRICE_CHANGE(0,-3AM)&lt;/Q&gt;&lt;R&gt;1&lt;/R&gt;&lt;C&gt;1&lt;/C&gt;&lt;D xsi:type="xsd:double"&gt;-0.5804181&lt;/D&gt;&lt;/FQL&gt;&lt;FQL&gt;&lt;Q&gt;USDPLN^FG_PRICE_CHANGE(0,-3AM)&lt;/Q&gt;&lt;R&gt;1&lt;/R&gt;&lt;C&gt;1&lt;/C&gt;&lt;D xsi:type="xsd:double"&gt;1.4215112&lt;/D&gt;&lt;/FQL&gt;&lt;FQL&gt;&lt;Q&gt;USDIDR^FG_PRICE_CHANGE(0,-3AM)&lt;/Q&gt;&lt;R&gt;1&lt;/R&gt;&lt;C&gt;1&lt;/C&gt;&lt;D xsi:type="xsd:double"&gt;4.5497894&lt;/D&gt;&lt;/FQL&gt;&lt;FQL&gt;&lt;Q&gt;FC0000KR^FMA_EPS(NTMA,-20AY,0,CY,,"PORTAGG","MEANR")&lt;/Q&gt;&lt;R&gt;20&lt;/R&gt;&lt;C&gt;1&lt;/C&gt;&lt;D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xsi:type="xsd:double"&gt;35.9042781549744&lt;/D&gt;&lt;D xsi:type="xsd:double"&gt;42.8018507735294&lt;/D&gt;&lt;D xsi:type="xsd:double"&gt;51.3050657286793&lt;/D&gt;&lt;D xsi:type="xsd:double"&gt;35.3894151556571&lt;/D&gt;&lt;D xsi:type="xsd:double"&gt;41.6877022162567&lt;/D&gt;&lt;/FQL&gt;&lt;FQL&gt;&lt;Q&gt;QAT^P_PRICE_RETURNS_PR('52W',2,-10AY,0,AM)&lt;/Q&gt;&lt;R&gt;121&lt;/R&gt;&lt;C&gt;1&lt;/C&gt;&lt;D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xsi:type="xsd:double"&gt;-1.063323&lt;/D&gt;&lt;D xsi:type="xsd:double"&gt;-2.9325306&lt;/D&gt;&lt;D xsi:type="xsd:double"&gt;-11.239558&lt;/D&gt;&lt;D xsi:type="xsd:double"&gt;-18.196291&lt;/D&gt;&lt;D xsi:type="xsd:double"&gt;-19.081974&lt;/D&gt;&lt;D xsi:type="xsd:double"&gt;-7.649815&lt;/D&gt;&lt;D xsi:type="xsd:double"&gt;-21.345371&lt;/D&gt;&lt;D xsi:type="xsd:double"&gt;-18.58114&lt;/D&gt;&lt;D xsi:type="xsd:double"&gt;-28.470486&lt;/D&gt;&lt;D xsi:type="xsd:double"&gt;-21.194035&lt;/D&gt;&lt;D xsi:type="xsd:double"&gt;-10.677796&lt;/D&gt;&lt;D xsi:type="xsd:double"&gt;-12.711864&lt;/D&gt;&lt;D xsi:type="xsd:double"&gt;-19.469648&lt;/D&gt;&lt;D xsi:type="xsd:double"&gt;-16.26966&lt;/D&gt;&lt;D xsi:type="xsd:double"&gt;-9.0976715&lt;/D&gt;&lt;D xsi:type="xsd:double"&gt;1.4190674&lt;/D&gt;&lt;D xsi:type="xsd:double"&gt;-6.8526926&lt;/D&gt;&lt;D xsi:type="xsd:double"&gt;-8.219576&lt;/D&gt;&lt;D xsi:type="xsd:double"&gt;-4.184169&lt;/D&gt;&lt;D xsi:type="xsd:double"&gt;11.965858&lt;/D&gt;&lt;D xsi:type="xsd:double"&gt;29.91327&lt;/D&gt;&lt;D xsi:type="xsd:double"&gt;12.996459&lt;/D&gt;&lt;D xsi:type="xsd:double"&gt;3.2822847&lt;/D&gt;&lt;D xsi:type="xsd:double"&gt;2.754116&lt;/D&gt;&lt;D xsi:type="xsd:double"&gt;5.8105826&lt;/D&gt;&lt;D xsi:type="xsd:double"&gt;-5.0625267&lt;/D&gt;&lt;D xsi:type="xsd:double"&gt;-4.8512516&lt;/D&gt;&lt;D xsi:type="xsd:double"&gt;-16.151398&lt;/D&gt;&lt;D xsi:type="xsd:double"&gt;-12.944573&lt;/D&gt;&lt;D xsi:type="xsd:double"&gt;-20.379734&lt;/D&gt;&lt;D xsi:type="xsd:double"&gt;-23.879702&lt;/D&gt;&lt;D xsi:type="xsd:double"&gt;-14.274895&lt;/D&gt;&lt;D xsi:type="xsd:double"&gt;-9.882158&lt;/D&gt;&lt;D xsi:type="xsd:double"&gt;-13.176805&lt;/D&gt;&lt;D xsi:type="xsd:double"&gt;-10.469442&lt;/D&gt;&lt;D xsi:type="xsd:double"&gt;-8.068144&lt;/D&gt;&lt;D xsi:type="xsd:double"&gt;-8.343416&lt;/D&gt;&lt;D xsi:type="xsd:double"&gt;3.5146475&lt;/D&gt;&lt;D xsi:type="xsd:double"&gt;0.8272171&lt;/D&gt;&lt;D xsi:type="xsd:double"&gt;8.017683&lt;/D&gt;&lt;D xsi:type="xsd:double"&gt;16.596031&lt;/D&gt;&lt;D xsi:type="xsd:double"&gt;26.108002&lt;/D&gt;&lt;D xsi:type="xsd:double"&gt;45.26757&lt;/D&gt;&lt;D xsi:type="xsd:double"&gt;24.393976&lt;/D&gt;&lt;D xsi:type="xsd:double"&gt;21.266472&lt;/D&gt;&lt;D xsi:type="xsd:double"&gt;13.427914&lt;/D&gt;&lt;D xsi:type="xsd:double"&gt;12.680888&lt;/D&gt;&lt;D xsi:type="xsd:double"&gt;16.776525&lt;/D&gt;&lt;D xsi:type="xsd:double"&gt;11.07155&lt;/D&gt;&lt;D xsi:type="xsd:double"&gt;15.538979&lt;/D&gt;&lt;D xsi:type="xsd:double"&gt;8.835304&lt;/D&gt;&lt;D xsi:type="xsd:double"&gt;0.89132786&lt;/D&gt;&lt;D xsi:type="xsd:double"&gt;4.077089&lt;/D&gt;&lt;D xsi:type="xsd:double"&gt;4.147053&lt;/D&gt;&lt;D xsi:type="xsd:double"&gt;0.6071687&lt;/D&gt;&lt;D xsi:type="xsd:double"&gt;-3.1107008&lt;/D&gt;&lt;D xsi:type="xsd:double"&gt;-3.9188683&lt;/D&gt;&lt;D xsi:type="xsd:double"&gt;-3.00771&lt;/D&gt;&lt;D xsi:type="xsd:double"&gt;-13.368458&lt;/D&gt;&lt;D xsi:type="xsd:double"&gt;-16.26814&lt;/D&gt;&lt;D xsi:type="xsd:double"&gt;-7.8310847&lt;/D&gt;&lt;D xsi:type="xsd:double"&gt;-5.722952&lt;/D&gt;&lt;D xsi:type="xsd:double"&gt;-1.0425508&lt;/D&gt;&lt;D xsi:type="xsd:double"&gt;6.957221&lt;/D&gt;&lt;D xsi:type="xsd:double"&gt;3.9891362&lt;/D&gt;&lt;D xsi:type="xsd:double"&gt;2.5644183&lt;/D&gt;&lt;D xsi:type="xsd:double"&gt;2.7448535&lt;/D&gt;&lt;D xsi:type="xsd:double"&gt;7.691622&lt;/D&gt;&lt;D xsi:type="xsd:double"&gt;6.2870264&lt;/D&gt;&lt;D xsi:type="xsd:double"&gt;11.463463&lt;/D&gt;&lt;D xsi:type="xsd:double"&gt;23.357796&lt;/D&gt;&lt;D xsi:type="xsd:double"&gt;30.737173&lt;/D&gt;&lt;D xsi:type="xsd:double"&gt;28.515196&lt;/D&gt;&lt;D xsi:type="xsd:double"&gt;17.758633&lt;/D&gt;&lt;D xsi:type="xsd:double"&gt;13.341522&lt;/D&gt;&lt;D xsi:type="xsd:double"&gt;14.420462&lt;/D&gt;&lt;D xsi:type="xsd:double"&gt;12.14875&lt;/D&gt;&lt;D xsi:type="xsd:double"&gt;19.733322&lt;/D&gt;&lt;D xsi:type="xsd:double"&gt;20.452642&lt;/D&gt;&lt;D xsi:type="xsd:double"&gt;13.114464&lt;/D&gt;&lt;D xsi:type="xsd:double"&gt;17.953766&lt;/D&gt;&lt;D xsi:type="xsd:double"&gt;26.23893&lt;/D&gt;&lt;D xsi:type="xsd:double"&gt;32.5544&lt;/D&gt;&lt;D xsi:type="xsd:double"&gt;28.558386&lt;/D&gt;&lt;D xsi:type="xsd:double"&gt;19.812595&lt;/D&gt;&lt;D xsi:type="xsd:double"&gt;16.46105&lt;/D&gt;&lt;D xsi:type="xsd:double"&gt;17.253231&lt;/D&gt;&lt;D xsi:type="xsd:double"&gt;24.006426&lt;/D&gt;&lt;D xsi:type="xsd:double"&gt;14.466453&lt;/D&gt;&lt;D xsi:type="xsd:double"&gt;6.432843&lt;/D&gt;&lt;D xsi:type="xsd:double"&gt;2.2253036&lt;/D&gt;&lt;D xsi:type="xsd:double"&gt;-4.101533&lt;/D&gt;&lt;D xsi:type="xsd:double"&gt;-9.656185&lt;/D&gt;&lt;D xsi:type="xsd:double"&gt;-15.626269&lt;/D&gt;&lt;D xsi:type="xsd:double"&gt;-24.13733&lt;/D&gt;&lt;D xsi:type="xsd:double"&gt;-23.483498&lt;/D&gt;&lt;D xsi:type="xsd:double"&gt;-12.028623&lt;/D&gt;&lt;D xsi:type="xsd:double"&gt;-11.272597&lt;/D&gt;&lt;D xsi:type="xsd:double"&gt;-10.780579&lt;/D&gt;&lt;D xsi:type="xsd:double"&gt;-19.564236&lt;/D&gt;&lt;D xsi:type="xsd:double"&gt;-15.077996&lt;/D&gt;&lt;D xsi:type="xsd:double"&gt;-19.81709&lt;/D&gt;&lt;D xsi:type="xsd:double"&gt;-11.796975&lt;/D&gt;&lt;D xsi:type="xsd:double"&gt;-3.59537&lt;/D&gt;&lt;D xsi:type="xsd:double"&gt;-2.4542391&lt;/D&gt;&lt;D xsi:type="xsd:double"&gt;1.2531877&lt;/D&gt;&lt;D xsi:type="xsd:double"&gt;7.809055&lt;/D&gt;&lt;D xsi:type="xsd:double"&gt;1.0833979&lt;/D&gt;&lt;D xsi:type="xsd:double"&gt;-6.63296&lt;/D&gt;&lt;D xsi:type="xsd:double"&gt;-4.580015&lt;/D&gt;&lt;/FQL&gt;&lt;FQL&gt;&lt;Q&gt;ECH^JULIAN(P_PRICE_RETURNS_PR('52W',2,-10AY,0,AM).DATES)&lt;/Q&gt;&lt;R&gt;121&lt;/R&gt;&lt;C&gt;1&lt;/C&gt;&lt;D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</t>
        </r>
      </text>
    </comment>
    <comment ref="A4" authorId="0" shapeId="0" xr:uid="{BF7F7AE5-8C27-4675-94D2-608275DE2F57}">
      <text>
        <r>
          <rPr>
            <b/>
            <sz val="9"/>
            <color indexed="81"/>
            <rFont val="Tahoma"/>
            <charset val="1"/>
          </rPr>
          <t>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xsi:type="xsd:long"&gt;45463&lt;/D&gt;&lt;/FQL&gt;&lt;FQL&gt;&lt;Q&gt;EPU^FG_TOTAL_RETURNC(-10AY,0,AM)&lt;/Q&gt;&lt;R&gt;121&lt;/R&gt;&lt;C&gt;1&lt;/C&gt;&lt;D xsi:type="xsd:double"&gt;3.150928&lt;/D&gt;&lt;D xsi:type="xsd:double"&gt;2.465248&lt;/D&gt;&lt;D xsi:type="xsd:double"&gt;0.857532&lt;/D&gt;&lt;D xsi:type="xsd:double"&gt;-1.2405455&lt;/D&gt;&lt;D xsi:type="xsd:double"&gt;-7.309622&lt;/D&gt;&lt;D xsi:type="xsd:double"&gt;-0.8695543&lt;/D&gt;&lt;D xsi:type="xsd:double"&gt;-3.5917282&lt;/D&gt;&lt;D xsi:type="xsd:double"&gt;-4.271996&lt;/D&gt;&lt;D xsi:type="xsd:double"&gt;-0.5926907&lt;/D&gt;&lt;D xsi:type="xsd:double"&gt;-4.7035456&lt;/D&gt;&lt;D xsi:type="xsd:double"&gt;2.5026083&lt;/D&gt;&lt;D xsi:type="xsd:double"&gt;3.7639856&lt;/D&gt;&lt;D xsi:type="xsd:double"&gt;-2.611345&lt;/D&gt;&lt;D xsi:type="xsd:double"&gt;-6.860429&lt;/D&gt;&lt;D xsi:type="xsd:double"&gt;-16.509432&lt;/D&gt;&lt;D xsi:type="xsd:double"&gt;-0.3911376&lt;/D&gt;&lt;D xsi:type="xsd:double"&gt;1.876092&lt;/D&gt;&lt;D xsi:type="xsd:double"&gt;-4.722798&lt;/D&gt;&lt;D xsi:type="xsd:double"&gt;-9.122742&lt;/D&gt;&lt;D xsi:type="xsd:double"&gt;-9.6366825&lt;/D&gt;&lt;D xsi:type="xsd:double"&gt;17.60485&lt;/D&gt;&lt;D xsi:type="xsd:double"&gt;22.618484&lt;/D&gt;&lt;D xsi:type="xsd:double"&gt;15.499425&lt;/D&gt;&lt;D xsi:type="xsd:double"&gt;-1.8555343&lt;/D&gt;&lt;D xsi:type="xsd:double"&gt;2.4645448&lt;/D&gt;&lt;D xsi:type="xsd:double"&gt;7.620549&lt;/D&gt;&lt;D xsi:type="xsd:double"&gt;9.51941&lt;/D&gt;&lt;D xsi:type="xsd:double"&gt;-7.257378&lt;/D&gt;&lt;D xsi:type="xsd:double"&gt;0.27297735&lt;/D&gt;&lt;D xsi:type="xsd:double"&gt;-2.6618302&lt;/D&gt;&lt;D xsi:type="xsd:double"&gt;-0.062149763&lt;/D&gt;&lt;D xsi:type="xsd:double"&gt;6.0802937&lt;/D&gt;&lt;D xsi:type="xsd:double"&gt;4.7913074&lt;/D&gt;&lt;D xsi:type="xsd:double"&gt;-4.9663424&lt;/D&gt;&lt;D xsi:type="xsd:double"&gt;0.26712418&lt;/D&gt;&lt;D xsi:type="xsd:double"&gt;2.826023&lt;/D&gt;&lt;D xsi:type="xsd:double"&gt;-3.4487665&lt;/D&gt;&lt;D xsi:type="xsd:double"&gt;5.6461453&lt;/D&gt;&lt;D xsi:type="xsd:double"&gt;3.9154053&lt;/D&gt;&lt;D xsi:type="xsd:double"&gt;5.0055027&lt;/D&gt;&lt;D xsi:type="xsd:double"&gt;8.826613&lt;/D&gt;&lt;D xsi:type="xsd:double"&gt;-1.7087817&lt;/D&gt;&lt;D xsi:type="xsd:double"&gt;-2.854091&lt;/D&gt;&lt;D xsi:type="xsd:double"&gt;11.7420435&lt;/D&gt;&lt;D xsi:type="xsd:double"&gt;-4.230857&lt;/D&gt;&lt;D xsi:type="xsd:double"&gt;-0.6962836&lt;/D&gt;&lt;D xsi:type="xsd:double"&gt;8.413923&lt;/D&gt;&lt;D xsi:type="xsd:double"&gt;-5.173951&lt;/D&gt;&lt;D xsi:type="xsd:double"&gt;-4.533124&lt;/D&gt;&lt;D xsi:type="xsd:double"&gt;-2.0392954&lt;/D&gt;&lt;D xsi:type="xsd:double"&gt;-5.15359&lt;/D&gt;&lt;D xsi:type="xsd:double"&gt;-1.0706663&lt;/D&gt;&lt;D xsi:type="xsd:double"&gt;-3.1655788&lt;/D&gt;&lt;D xsi:type="xsd:double"&gt;-1.9279182&lt;/D&gt;&lt;D xsi:type="xsd:double"&gt;0.24677515&lt;/D&gt;&lt;D xsi:type="xsd:double"&gt;4.481876&lt;/D&gt;&lt;D xsi:type="xsd:double"&gt;5.765033&lt;/D&gt;&lt;D xsi:type="xsd:double"&gt;2.505815&lt;/D&gt;&lt;D xsi:type="xsd:double"&gt;-2.8729796&lt;/D&gt;&lt;D xsi:type="xsd:double"&gt;-7.861966&lt;/D&gt;&lt;D xsi:type="xsd:double"&gt;5.2555203&lt;/D&gt;&lt;D xsi:type="xsd:double"&gt;3.025353&lt;/D&gt;&lt;D xsi:type="xsd:double"&gt;-11.77249&lt;/D&gt;&lt;D xsi:type="xsd:double"&gt;3.778112&lt;/D&gt;&lt;D xsi:type="xsd:double"&gt;-0.115573406&lt;/D&gt;&lt;D xsi:type="xsd:double"&gt;0.05785227&lt;/D&gt;&lt;D xsi:type="xsd:double"&gt;5.9229374&lt;/D&gt;&lt;D xsi:type="xsd:double"&gt;1.6804457&lt;/D&gt;&lt;D xsi:type="xsd:double"&gt;-6.3126445&lt;/D&gt;&lt;D xsi:type="xsd:double"&gt;-37.189133&lt;/D&gt;&lt;D xsi:type="xsd:double"&gt;12.845314&lt;/D&gt;&lt;D xsi:type="xsd:double"&gt;12.097109&lt;/D&gt;&lt;D xsi:type="xsd:double"&gt;5.3934336&lt;/D&gt;&lt;D xsi:type="xsd:double"&gt;3.3005595&lt;/D&gt;&lt;D xsi:type="xsd:double"&gt;5.2372575&lt;/D&gt;&lt;D xsi:type="xsd:double"&gt;-2.4201572&lt;/D&gt;&lt;D xsi:type="xsd:double"&gt;-1.5606642&lt;/D&gt;&lt;D xsi:type="xsd:double"&gt;7.0275784&lt;/D&gt;&lt;D xsi:type="xsd:double"&gt;9.992814&lt;/D&gt;&lt;D xsi:type="xsd:double"&gt;2.5272846&lt;/D&gt;&lt;D xsi:type="xsd:double"&gt;6.9467783&lt;/D&gt;&lt;D xsi:type="xsd:double"&gt;-6.4169765&lt;/D&gt;&lt;D xsi:type="xsd:double"&gt;-8.08844&lt;/D&gt;&lt;D xsi:type="xsd:double"&gt;2.4969578&lt;/D&gt;&lt;D xsi:type="xsd:double"&gt;-14.914727&lt;/D&gt;&lt;D xsi:type="xsd:double"&gt;-1.4436603&lt;/D&gt;&lt;D xsi:type="xsd:double"&gt;-13.683456&lt;/D&gt;&lt;D xsi:type="xsd:double"&gt;8.733452&lt;/D&gt;&lt;D xsi:type="xsd:double"&gt;15.911686&lt;/D&gt;&lt;D xsi:type="xsd:double"&gt;-3.390807&lt;/D&gt;&lt;D xsi:type="xsd:double"&gt;-3.5333931&lt;/D&gt;&lt;D xsi:type="xsd:double"&gt;22.11399&lt;/D&gt;&lt;D xsi:type="xsd:double"&gt;1.9793272&lt;/D&gt;&lt;D xsi:type="xsd:double"&gt;6.5179586&lt;/D&gt;&lt;D xsi:type="xsd:double"&gt;-5.167258&lt;/D&gt;&lt;D xsi:type="xsd:double"&gt;-14.625746&lt;/D&gt;&lt;D xsi:type="xsd:double"&gt;-2.9973447&lt;/D&gt;&lt;D xsi:type="xsd:double"&gt;-8.294434&lt;/D&gt;&lt;D xsi:type="xsd:double"&gt;2.270949&lt;/D&gt;&lt;D xsi:type="xsd:double"&gt;-1.6845345&lt;/D&gt;&lt;D xsi:type="xsd:double"&gt;-1.4797568&lt;/D&gt;&lt;D xsi:type="xsd:double"&gt;14.071155&lt;/D&gt;&lt;D xsi:type="xsd:double"&gt;-0.8508444&lt;/D&gt;&lt;D xsi:type="xsd:double"&gt;11.842108&lt;/D&gt;&lt;D xsi:type="xsd:double"&gt;-5.882353&lt;/D&gt;&lt;D xsi:type="xsd:double"&gt;-2.4324358&lt;/D&gt;&lt;D xsi:type="xsd:double"&gt;9.072029&lt;/D&gt;&lt;D xsi:type="xsd:double"&gt;-3.8730145&lt;/D&gt;&lt;D xsi:type="xsd:double"&gt;4.8184037&lt;/D&gt;&lt;D xsi:type="xsd:double"&gt;5.778718&lt;/D&gt;&lt;D xsi:type="xsd:double"&gt;-5.249548&lt;/D&gt;&lt;D xsi:type="xsd:double"&gt;0.4505992&lt;/D&gt;&lt;D xsi:type="xsd:double"&gt;-7.0752916&lt;/D&gt;&lt;D xsi:type="xsd:double"&gt;6.958878&lt;/D&gt;&lt;D xsi:type="xsd:double"&gt;11.351479&lt;/D&gt;&lt;D xsi:type="xsd:double"&gt;-1.6401589&lt;/D&gt;&lt;D xsi:type="xsd:double"&gt;5.1293373&lt;/D&gt;&lt;D xsi:type="xsd:double"&gt;12.911868&lt;/D&gt;&lt;D xsi:type="xsd:double"&gt;1.3640046&lt;/D&gt;&lt;D xsi:type="xsd:double"&gt;12.187803&lt;/D&gt;&lt;D xsi:type="xsd:double"&gt;-6.9850087&lt;/D&gt;&lt;/FQL&gt;&lt;FQL&gt;&lt;Q&gt;EZA^FMA_DIV_YLD(NTMA,-10AY,0,AM,"PORTAGG","MEANR")&lt;/Q&gt;&lt;R&gt;121&lt;/R&gt;&lt;C&gt;1&lt;/C&gt;&lt;D xsi:type="xsd:double"&gt;3.2789897244624&lt;/D&gt;&lt;D xsi:type="xsd:double"&gt;3.2523965896897&lt;/D&gt;&lt;D xsi:type="xsd:double"&gt;3.25504053028099&lt;/D&gt;&lt;D xsi:type="xsd:double"&gt;3.33359296242699&lt;/D&gt;&lt;D xsi:type="xsd:double"&gt;3.57636347555278&lt;/D&gt;&lt;D xsi:type="xsd:double"&gt;3.35836378477909&lt;/D&gt;&lt;D xsi:type="xsd:double"&gt;3.34364283482094&lt;/D&gt;&lt;D xsi:type="xsd:double"&gt;3.30412052942536&lt;/D&gt;&lt;D xsi:type="xsd:double"&gt;3.05456560263315&lt;/D&gt;&lt;D xsi:type="xsd:double"&gt;3.05967498188242&lt;/D&gt;&lt;D xsi:type="xsd:double"&gt;2.97666142172277&lt;/D&gt;&lt;D xsi:type="xsd:double"&gt;3.08924523370405&lt;/D&gt;&lt;D xsi:type="xsd:double"&gt;3.2420341828366&lt;/D&gt;&lt;D xsi:type="xsd:double"&gt;3.13672744005848&lt;/D&gt;&lt;D xsi:type="xsd:double"&gt;3.41132294346521&lt;/D&gt;&lt;D xsi:type="xsd:double"&gt;3.37710235713593&lt;/D&gt;&lt;D xsi:type="xsd:double"&gt;3.25935338231897&lt;/D&gt;&lt;D xsi:type="xsd:double"&gt;3.31892995289677&lt;/D&gt;&lt;D xsi:type="xsd:double"&gt;3.58487063692347&lt;/D&gt;&lt;D xsi:type="xsd:double"&gt;3.90367137814747&lt;/D&gt;&lt;D xsi:type="xsd:double"&gt;3.53889329135891&lt;/D&gt;&lt;D xsi:type="xsd:double"&gt;3.23284673751629&lt;/D&gt;&lt;D xsi:type="xsd:double"&gt;3.17000007543235&lt;/D&gt;&lt;D xsi:type="xsd:double"&gt;3.38185734035453&lt;/D&gt;&lt;D xsi:type="xsd:double"&gt;3.13642458947134&lt;/D&gt;&lt;D xsi:type="xsd:double"&gt;2.97340557003848&lt;/D&gt;&lt;D xsi:type="xsd:double"&gt;2.96011601538311&lt;/D&gt;&lt;D xsi:type="xsd:double"&gt;3.1431930406979&lt;/D&gt;&lt;D xsi:type="xsd:double"&gt;3.21690842992379&lt;/D&gt;&lt;D xsi:type="xsd:double"&gt;3.32759208356343&lt;/D&gt;&lt;D xsi:type="xsd:double"&gt;3.29172080654683&lt;/D&gt;&lt;D xsi:type="xsd:double"&gt;3.17715516438584&lt;/D&gt;&lt;D xsi:type="xsd:double"&gt;3.16565917158009&lt;/D&gt;&lt;D xsi:type="xsd:double"&gt;3.0945961200155&lt;/D&gt;&lt;D xsi:type="xsd:double"&gt;3.14568214674437&lt;/D&gt;&lt;D xsi:type="xsd:double"&gt;3.04198415936493&lt;/D&gt;&lt;D xsi:type="xsd:double"&gt;3.42145255412615&lt;/D&gt;&lt;D xsi:type="xsd:double"&gt;3.19864378873722&lt;/D&gt;&lt;D xsi:type="xsd:double"&gt;3.18347011343749&lt;/D&gt;&lt;D xsi:type="xsd:double"&gt;3.32823478508179&lt;/D&gt;&lt;D xsi:type="xsd:double"&gt;3.24933399080689&lt;/D&gt;&lt;D xsi:type="xsd:double"&gt;3.11406713307701&lt;/D&gt;&lt;D xsi:type="xsd:double"&gt;3.38835781810932&lt;/D&gt;&lt;D xsi:type="xsd:double"&gt;3.3107797263456&lt;/D&gt;&lt;D xsi:type="xsd:double"&gt;3.3742416707104&lt;/D&gt;&lt;D xsi:type="xsd:double"&gt;3.11284321799477&lt;/D&gt;&lt;D xsi:type="xsd:double"&gt;3.25751490195008&lt;/D&gt;&lt;D xsi:type="xsd:double"&gt;3.40944788950573&lt;/D&gt;&lt;D xsi:type="xsd:double"&gt;3.56338901608724&lt;/D&gt;&lt;D xsi:type="xsd:double"&gt;3.5810639748564&lt;/D&gt;&lt;D xsi:type="xsd:double"&gt;3.70661808727692&lt;/D&gt;&lt;D xsi:type="xsd:double"&gt;3.7587784969068&lt;/D&gt;&lt;D xsi:type="xsd:double"&gt;4.14107023472373&lt;/D&gt;&lt;D xsi:type="xsd:double"&gt;4.11697078333665&lt;/D&gt;&lt;D xsi:type="xsd:double"&gt;3.96081169653749&lt;/D&gt;&lt;D xsi:type="xsd:double"&gt;3.73446396137105&lt;/D&gt;&lt;D xsi:type="xsd:double"&gt;3.80092750663251&lt;/D&gt;&lt;D xsi:type="xsd:double"&gt;3.92948086910129&lt;/D&gt;&lt;D xsi:type="xsd:double"&gt;3.62967557347753&lt;/D&gt;&lt;D xsi:type="xsd:double"&gt;3.9443487794295&lt;/D&gt;&lt;D xsi:type="xsd:double"&gt;3.70845779323739&lt;/D&gt;&lt;D xsi:type="xsd:double"&gt;3.76916742388957&lt;/D&gt;&lt;D xsi:type="xsd:double"&gt;4.09728400266322&lt;/D&gt;&lt;D xsi:type="xsd:double"&gt;4.1977078971646&lt;/D&gt;&lt;D xsi:type="xsd:double"&gt;4.21675986259414&lt;/D&gt;&lt;D xsi:type="xsd:double"&gt;4.06187830642115&lt;/D&gt;&lt;D xsi:type="xsd:double"&gt;3.69217779557648&lt;/D&gt;&lt;D xsi:type="xsd:double"&gt;3.67252341974016&lt;/D&gt;&lt;D xsi:type="xsd:double"&gt;3.77269363444739&lt;/D&gt;&lt;D xsi:type="xsd:double"&gt;5.70581268905176&lt;/D&gt;&lt;D xsi:type="xsd:double"&gt;4.35859747958652&lt;/D&gt;&lt;D xsi:type="xsd:double"&gt;3.43190726416701&lt;/D&gt;&lt;D xsi:type="xsd:double"&gt;3.35861308337449&lt;/D&gt;&lt;D xsi:type="xsd:double"&gt;3.34060161809104&lt;/D&gt;&lt;D xsi:type="xsd:double"&gt;3.50659932709299&lt;/D&gt;&lt;D xsi:type="xsd:double"&gt;3.50448503357043&lt;/D&gt;&lt;D xsi:type="xsd:double"&gt;3.59820274086898&lt;/D&gt;&lt;D xsi:type="xsd:double"&gt;3.59583375542844&lt;/D&gt;&lt;D xsi:type="xsd:double"&gt;3.7687028456071&lt;/D&gt;&lt;D xsi:type="xsd:double"&gt;3.88999063407338&lt;/D&gt;&lt;D xsi:type="xsd:double"&gt;3.80655144036816&lt;/D&gt;&lt;D xsi:type="xsd:double"&gt;3.87195964281848&lt;/D&gt;&lt;D xsi:type="xsd:double"&gt;4.1836370747337&lt;/D&gt;&lt;D xsi:type="xsd:double"&gt;4.32470478093688&lt;/D&gt;&lt;D xsi:type="xsd:double"&gt;4.28492742588824&lt;/D&gt;&lt;D xsi:type="xsd:double"&gt;4.57956783625179&lt;/D&gt;&lt;D xsi:type="xsd:double"&gt;5.18503799610862&lt;/D&gt;&lt;D xsi:type="xsd:double"&gt;5.24860682693237&lt;/D&gt;&lt;D xsi:type="xsd:double"&gt;4.72075393045796&lt;/D&gt;&lt;D xsi:type="xsd:double"&gt;4.52749679973483&lt;/D&gt;&lt;D xsi:type="xsd:double"&gt;4.73239268349071&lt;/D&gt;&lt;D xsi:type="xsd:double"&gt;4.37524590568039&lt;/D&gt;&lt;D xsi:type="xsd:double"&gt;4.33308245627667&lt;/D&gt;&lt;D xsi:type="xsd:double"&gt;4.33121679588152&lt;/D&gt;&lt;D xsi:type="xsd:double"&gt;4.62220586673918&lt;/D&gt;&lt;D xsi:type="xsd:double"&gt;5.00090195938526&lt;/D&gt;&lt;D xsi:type="xsd:double"&gt;5.24122215775809&lt;/D&gt;&lt;D xsi:type="xsd:double"&gt;4.99120800135929&lt;/D&gt;&lt;D xsi:type="xsd:double"&gt;5.04581192650598&lt;/D&gt;&lt;D xsi:type="xsd:double"&gt;5.39049751463686&lt;/D&gt;&lt;D xsi:type="xsd:double"&gt;5.50969167076087&lt;/D&gt;&lt;D xsi:type="xsd:double"&gt;4.95493888982006&lt;/D&gt;&lt;D xsi:type="xsd:double"&gt;4.92404252776855&lt;/D&gt;&lt;D xsi:type="xsd:double"&gt;4.57241831219276&lt;/D&gt;&lt;D xsi:type="xsd:double"&gt;4.66948182712529&lt;/D&gt;&lt;D xsi:type="xsd:double"&gt;4.89145981957135&lt;/D&gt;&lt;D xsi:type="xsd:double"&gt;4.47524591670505&lt;/D&gt;&lt;D xsi:type="xsd:double"&gt;4.67712856078468&lt;/D&gt;&lt;D xsi:type="xsd:double"&gt;4.50533170107352&lt;/D&gt;&lt;D xsi:type="xsd:double"&gt;4.23447243076534&lt;/D&gt;&lt;D xsi:type="xsd:double"&gt;4.50792314213503&lt;/D&gt;&lt;D xsi:type="xsd:double"&gt;4.39758515190611&lt;/D&gt;&lt;D xsi:type="xsd:double"&gt;4.57544517666851&lt;/D&gt;&lt;D xsi:type="xsd:double"&gt;4.34448519446458&lt;/D&gt;&lt;D xsi:type="xsd:double"&gt;4.17688152389441&lt;/D&gt;&lt;D xsi:type="xsd:double"&gt;4.41239782099164&lt;/D&gt;&lt;D xsi:type="xsd:double"&gt;4.37484945683619&lt;/D&gt;&lt;D xsi:type="xsd:double"&gt;4.27948882802323&lt;/D&gt;&lt;D xsi:type="xsd:double"&gt;4.2958658104546&lt;/D&gt;&lt;D xsi:type="xsd:double"&gt;3.88760231906671&lt;/D&gt;&lt;D xsi:type="xsd:double"&gt;4.13940018449919&lt;/D&gt;&lt;/FQL&gt;&lt;FQL&gt;&lt;Q&gt;TUR^FMA_PE(NTMA,-10AY,0,AM,"PORTAGG","MEANR")&lt;/Q&gt;&lt;R&gt;121&lt;/R&gt;&lt;C&gt;1&lt;/C&gt;&lt;D xsi:type="xsd:double"&gt;10.4838321028381&lt;/D&gt;&lt;D xsi:type="xsd:double"&gt;10.8905495978136&lt;/D&gt;&lt;D xsi:type="xsd:double"&gt;10.1510662243581&lt;/D&gt;&lt;D xsi:type="xsd:double"&gt;9.70964366637869&lt;/D&gt;&lt;D xsi:type="xsd:double"&gt;9.57369766159997&lt;/D&gt;&lt;D xsi:type="xsd:double"&gt;10.2707705886092&lt;/D&gt;&lt;D xsi:type="xsd:double"&gt;10.2612289470536&lt;/D&gt;&lt;D xsi:type="xsd:double"&gt;10.9439570193924&lt;/D&gt;&lt;D xsi:type="xsd:double"&gt;10.5332874882157&lt;/D&gt;&lt;D xsi:type="xsd:double"&gt;10.1268127570513&lt;/D&gt;&lt;D xsi:type="xsd:double"&gt;10.0387660776541&lt;/D&gt;&lt;D xsi:type="xsd:double"&gt;10.7078930384306&lt;/D&gt;&lt;D xsi:type="xsd:double"&gt;10.0411538827324&lt;/D&gt;&lt;D xsi:type="xsd:double"&gt;9.80418365923717&lt;/D&gt;&lt;D xsi:type="xsd:double"&gt;8.87615351355484&lt;/D&gt;&lt;D xsi:type="xsd:double"&gt;8.92475458111996&lt;/D&gt;&lt;D xsi:type="xsd:double"&gt;9.46288630764809&lt;/D&gt;&lt;D xsi:type="xsd:double"&gt;9.41678148591937&lt;/D&gt;&lt;D xsi:type="xsd:double"&gt;8.24796757776098&lt;/D&gt;&lt;D xsi:type="xsd:double"&gt;7.78309361591265&lt;/D&gt;&lt;D xsi:type="xsd:double"&gt;8.24284091855681&lt;/D&gt;&lt;D xsi:type="xsd:double"&gt;9.28209980035454&lt;/D&gt;&lt;D xsi:type="xsd:double"&gt;9.35565645743534&lt;/D&gt;&lt;D xsi:type="xsd:double"&gt;8.31413055830031&lt;/D&gt;&lt;D xsi:type="xsd:double"&gt;8.38188156330078&lt;/D&gt;&lt;D xsi:type="xsd:double"&gt;8.07573758166322&lt;/D&gt;&lt;D xsi:type="xsd:double"&gt;8.48167375448263&lt;/D&gt;&lt;D xsi:type="xsd:double"&gt;8.3381730385292&lt;/D&gt;&lt;D xsi:type="xsd:double"&gt;8.38492227196341&lt;/D&gt;&lt;D xsi:type="xsd:double"&gt;7.70074457444191&lt;/D&gt;&lt;D xsi:type="xsd:double"&gt;7.67189942150273&lt;/D&gt;&lt;D xsi:type="xsd:double"&gt;8.16587331885915&lt;/D&gt;&lt;D xsi:type="xsd:double"&gt;8.6423529837716&lt;/D&gt;&lt;D xsi:type="xsd:double"&gt;8.5923146626976&lt;/D&gt;&lt;D xsi:type="xsd:double"&gt;8.46751372041449&lt;/D&gt;&lt;D xsi:type="xsd:double"&gt;8.51634871214939&lt;/D&gt;&lt;D xsi:type="xsd:double"&gt;8.65522618260367&lt;/D&gt;&lt;D xsi:type="xsd:double"&gt;8.93957978677263&lt;/D&gt;&lt;D xsi:type="xsd:double"&gt;8.54420577807073&lt;/D&gt;&lt;D xsi:type="xsd:double"&gt;8.27166486390252&lt;/D&gt;&lt;D xsi:type="xsd:double"&gt;8.33883628391304&lt;/D&gt;&lt;D xsi:type="xsd:double"&gt;7.7983487588997&lt;/D&gt;&lt;D xsi:type="xsd:double"&gt;7.91070768933305&lt;/D&gt;&lt;D xsi:type="xsd:double"&gt;8.16091755724792&lt;/D&gt;&lt;D xsi:type="xsd:double"&gt;7.85693110955568&lt;/D&gt;&lt;D xsi:type="xsd:double"&gt;7.85767168091621&lt;/D&gt;&lt;D xsi:type="xsd:double"&gt;7.40211052393359&lt;/D&gt;&lt;D xsi:type="xsd:double"&gt;6.7291145030929&lt;/D&gt;&lt;D xsi:type="xsd:double"&gt;6.22001588952269&lt;/D&gt;&lt;D xsi:type="xsd:double"&gt;6.07906899419821&lt;/D&gt;&lt;D xsi:type="xsd:double"&gt;5.76950492879233&lt;/D&gt;&lt;D xsi:type="xsd:double"&gt;5.97663949878249&lt;/D&gt;&lt;D xsi:type="xsd:double"&gt;6.02396054150641&lt;/D&gt;&lt;D xsi:type="xsd:double"&gt;5.6432376984103&lt;/D&gt;&lt;D xsi:type="xsd:double"&gt;5.96464183904197&lt;/D&gt;&lt;D xsi:type="xsd:double"&gt;6.84228789649919&lt;/D&gt;&lt;D xsi:type="xsd:double"&gt;6.98849720637529&lt;/D&gt;&lt;D xsi:type="xsd:double"&gt;7.16067711044051&lt;/D&gt;&lt;D xsi:type="xsd:double"&gt;6.31080147274818&lt;/D&gt;&lt;D xsi:type="xsd:double"&gt;5.59472813775974&lt;/D&gt;&lt;D xsi:type="xsd:double"&gt;6.15101868236059&lt;/D&gt;&lt;D xsi:type="xsd:double"&gt;6.54509855295481&lt;/D&gt;&lt;D xsi:type="xsd:double"&gt;6.2008870908748&lt;/D&gt;&lt;D xsi:type="xsd:double"&gt;6.2949265446796&lt;/D&gt;&lt;D xsi:type="xsd:double"&gt;6.06573319804206&lt;/D&gt;&lt;D xsi:type="xsd:double"&gt;6.37904649719422&lt;/D&gt;&lt;D xsi:type="xsd:double"&gt;6.37747766028932&lt;/D&gt;&lt;D xsi:type="xsd:double"&gt;6.77014940795671&lt;/D&gt;&lt;D xsi:type="xsd:double"&gt;6.40666828988263&lt;/D&gt;&lt;D xsi:type="xsd:double"&gt;4.87907654055719&lt;/D&gt;&lt;D xsi:type="xsd:double"&gt;5.9456973898019&lt;/D&gt;&lt;D xsi:type="xsd:double"&gt;7.14027677907281&lt;/D&gt;&lt;D xsi:type="xsd:double"&gt;8.415417166716&lt;/D&gt;&lt;D xsi:type="xsd:double"&gt;8.37136685688083&lt;/D&gt;&lt;D xsi:type="xsd:double"&gt;7.90304618354263&lt;/D&gt;&lt;D xsi:type="xsd:double"&gt;7.50646408432944&lt;/D&gt;&lt;D xsi:type="xsd:double"&gt;8.00803562026566&lt;/D&gt;&lt;D xsi:type="xsd:double"&gt;8.29652718564778&lt;/D&gt;&lt;D xsi:type="xsd:double"&gt;7.80935862174764&lt;/D&gt;&lt;D xsi:type="xsd:double"&gt;7.98182256014791&lt;/D&gt;&lt;D xsi:type="xsd:double"&gt;7.3832121923067&lt;/D&gt;&lt;D xsi:type="xsd:double"&gt;7.28167452315801&lt;/D&gt;&lt;D xsi:type="xsd:double"&gt;6.1285358579141&lt;/D&gt;&lt;D xsi:type="xsd:double"&gt;6.22758669629319&lt;/D&gt;&lt;D xsi:type="xsd:double"&gt;5.84824034275255&lt;/D&gt;&lt;D xsi:type="xsd:double"&gt;5.47448328222246&lt;/D&gt;&lt;D xsi:type="xsd:double"&gt;5.46263303033139&lt;/D&gt;&lt;D xsi:type="xsd:double"&gt;5.13642111015242&lt;/D&gt;&lt;D xsi:type="xsd:double"&gt;5.15092080166014&lt;/D&gt;&lt;D xsi:type="xsd:double"&gt;5.84939873950477&lt;/D&gt;&lt;D xsi:type="xsd:double"&gt;6.3832554804196&lt;/D&gt;&lt;D xsi:type="xsd:double"&gt;5.40236259012952&lt;/D&gt;&lt;D xsi:type="xsd:double"&gt;4.58168778582733&lt;/D&gt;&lt;D xsi:type="xsd:double"&gt;4.64877421467023&lt;/D&gt;&lt;D xsi:type="xsd:double"&gt;5.04796175800337&lt;/D&gt;&lt;D xsi:type="xsd:double"&gt;4.32507276858044&lt;/D&gt;&lt;D xsi:type="xsd:double"&gt;4.82426966510755&lt;/D&gt;&lt;D xsi:type="xsd:double"&gt;4.30834638882946&lt;/D&gt;&lt;D xsi:type="xsd:double"&gt;4.49632546124072&lt;/D&gt;&lt;D xsi:type="xsd:double"&gt;4.54652693477983&lt;/D&gt;&lt;D xsi:type="xsd:double"&gt;4.88726811929864&lt;/D&gt;&lt;D xsi:type="xsd:double"&gt;5.24111249627342&lt;/D&gt;&lt;D xsi:type="xsd:double"&gt;5.80463285387243&lt;/D&gt;&lt;D xsi:type="xsd:double"&gt;5.58671138714023&lt;/D&gt;&lt;D xsi:type="xsd:double"&gt;4.97431441964225&lt;/D&gt;&lt;D xsi:type="xsd:double"&gt;4.81828265304778&lt;/D&gt;&lt;D xsi:type="xsd:double"&gt;4.68936621004844&lt;/D&gt;&lt;D xsi:type="xsd:double"&gt;4.05237787525825&lt;/D&gt;&lt;D xsi:type="xsd:double"&gt;4.69679829728842&lt;/D&gt;&lt;D xsi:type="xsd:double"&gt;5.48205874361262&lt;/D&gt;&lt;D xsi:type="xsd:double"&gt;5.97869695798067&lt;/D&gt;&lt;D xsi:type="xsd:double"&gt;5.66591373338118&lt;/D&gt;&lt;D xsi:type="xsd:double"&gt;5.37554850650145&lt;/D&gt;&lt;D xsi:type="xsd:double"&gt;4.89397256605031&lt;/D&gt;&lt;D xsi:type="xsd:double"&gt;4.57029211202593&lt;/D&gt;&lt;D xsi:type="xsd:double"&gt;4.68307643601941&lt;/D&gt;&lt;D xsi:type="xsd:double"&gt;5.28363990483678&lt;/D&gt;&lt;D xsi:type="xsd:double"&gt;5.072127032293&lt;/D&gt;&lt;D xsi:type="xsd:double"&gt;5.50978425582&lt;/D&gt;&lt;D xsi:type="xsd:double"&gt;5.95902796300589&lt;/D&gt;&lt;D xsi:type="xsd:double"&gt;5.88916443409218&lt;/D&gt;&lt;/FQL&gt;&lt;FQL&gt;&lt;Q&gt;ECH^FMA_PE(NTMA,-10AY,0,AM,"PORTAGG","MEANR")&lt;/Q&gt;&lt;R&gt;121&lt;/R&gt;&lt;C&gt;1&lt;/C&gt;&lt;D xsi:type="xsd:double"&gt;14.1844128660144&lt;/D&gt;&lt;D xsi:type="xsd:double"&gt;14.7368644850797&lt;/D&gt;&lt;D xsi:type="xsd:double"&gt;14.6337585159464&lt;/D&gt;&lt;D xsi:type="xsd:double"&gt;14.7346555080393&lt;/D&gt;&lt;D xsi:type="xsd:double"&gt;13.5838129003539&lt;/D&gt;&lt;D xsi:type="xsd:double"&gt;14.4542358003906&lt;/D&gt;&lt;D xsi:type="xsd:double"&gt;13.4385294361625&lt;/D&gt;&lt;D xsi:type="xsd:double"&gt;12.6903510522873&lt;/D&gt;&lt;D xsi:type="xsd:double"&gt;13.5753813344872&lt;/D&gt;&lt;D xsi:type="xsd:double"&gt;13.2369366741521&lt;/D&gt;&lt;D xsi:type="xsd:double"&gt;13.9603275414002&lt;/D&gt;&lt;D xsi:type="xsd:double"&gt;14.1427809009034&lt;/D&gt;&lt;D xsi:type="xsd:double"&gt;13.5528263523926&lt;/D&gt;&lt;D xsi:type="xsd:double"&gt;12.8377341512504&lt;/D&gt;&lt;D xsi:type="xsd:double"&gt;12.5024688195448&lt;/D&gt;&lt;D xsi:type="xsd:double"&gt;12.6526238545568&lt;/D&gt;&lt;D xsi:type="xsd:double"&gt;12.8447509603582&lt;/D&gt;&lt;D xsi:type="xsd:double"&gt;13.9014406986752&lt;/D&gt;&lt;D xsi:type="xsd:double"&gt;12.4852486540555&lt;/D&gt;&lt;D xsi:type="xsd:double"&gt;11.5162005680098&lt;/D&gt;&lt;D xsi:type="xsd:double"&gt;12.4754154525407&lt;/D&gt;&lt;D xsi:type="xsd:double"&gt;13.1840699894881&lt;/D&gt;&lt;D xsi:type="xsd:double"&gt;13.5623545573324&lt;/D&gt;&lt;D xsi:type="xsd:double"&gt;13.5302023894297&lt;/D&gt;&lt;D xsi:type="xsd:double"&gt;13.7396411538641&lt;/D&gt;&lt;D xsi:type="xsd:double"&gt;15.141733002251&lt;/D&gt;&lt;D xsi:type="xsd:double"&gt;15.662835622617&lt;/D&gt;&lt;D xsi:type="xsd:double"&gt;15.3622094289484&lt;/D&gt;&lt;D xsi:type="xsd:double"&gt;16.4296042680136&lt;/D&gt;&lt;D xsi:type="xsd:double"&gt;15.9548406205033&lt;/D&gt;&lt;D xsi:type="xsd:double"&gt;15.6054213296808&lt;/D&gt;&lt;D xsi:type="xsd:double"&gt;15.6577628623362&lt;/D&gt;&lt;D xsi:type="xsd:double"&gt;16.069168147163&lt;/D&gt;&lt;D xsi:type="xsd:double"&gt;16.5116582702424&lt;/D&gt;&lt;D xsi:type="xsd:double"&gt;17.2243144011817&lt;/D&gt;&lt;D xsi:type="xsd:double"&gt;17.2422249271197&lt;/D&gt;&lt;D xsi:type="xsd:double"&gt;17.0019202792758&lt;/D&gt;&lt;D xsi:type="xsd:double"&gt;17.7121053714785&lt;/D&gt;&lt;D xsi:type="xsd:double"&gt;18.1174249178087&lt;/D&gt;&lt;D xsi:type="xsd:double"&gt;19.0359092745823&lt;/D&gt;&lt;D xsi:type="xsd:double"&gt;15.4333023704525&lt;/D&gt;&lt;D xsi:type="xsd:double"&gt;13.0765744789067&lt;/D&gt;&lt;D xsi:type="xsd:double"&gt;14.133531695277&lt;/D&gt;&lt;D xsi:type="xsd:double"&gt;14.7270921428427&lt;/D&gt;&lt;D xsi:type="xsd:double"&gt;14.3261225098413&lt;/D&gt;&lt;D xsi:type="xsd:double"&gt;13.8126069222397&lt;/D&gt;&lt;D xsi:type="xsd:double"&gt;13.9974286065008&lt;/D&gt;&lt;D xsi:type="xsd:double"&gt;13.179023948407&lt;/D&gt;&lt;D xsi:type="xsd:double"&gt;11.9319215515786&lt;/D&gt;&lt;D xsi:type="xsd:double"&gt;12.0539598752929&lt;/D&gt;&lt;D xsi:type="xsd:double"&gt;11.3820089101963&lt;/D&gt;&lt;D xsi:type="xsd:double"&gt;12.299106738895&lt;/D&gt;&lt;D xsi:type="xsd:double"&gt;15.0384924960758&lt;/D&gt;&lt;D xsi:type="xsd:double"&gt;14.8977363526159&lt;/D&gt;&lt;D xsi:type="xsd:double"&gt;14.3331474563348&lt;/D&gt;&lt;D xsi:type="xsd:double"&gt;15.772756421814&lt;/D&gt;&lt;D xsi:type="xsd:double"&gt;15.8608308675617&lt;/D&gt;&lt;D xsi:type="xsd:double"&gt;15.2066804186682&lt;/D&gt;&lt;D xsi:type="xsd:double"&gt;14.9971785616152&lt;/D&gt;&lt;D xsi:type="xsd:double"&gt;13.9538607636863&lt;/D&gt;&lt;D xsi:type="xsd:double"&gt;14.8199879093911&lt;/D&gt;&lt;D xsi:type="xsd:double"&gt;15.1200185385315&lt;/D&gt;&lt;D xsi:type="xsd:double"&gt;13.6601310688786&lt;/D&gt;&lt;D xsi:type="xsd:double"&gt;15.2572096932084&lt;/D&gt;&lt;D xsi:type="xsd:double"&gt;15.6493848416974&lt;/D&gt;&lt;D xsi:type="xsd:double"&gt;14.1388937767255&lt;/D&gt;&lt;D xsi:type="xsd:double"&gt;13.5462791479369&lt;/D&gt;&lt;D xsi:type="xsd:double"&gt;13.985696638624&lt;/D&gt;&lt;D xsi:type="xsd:double"&gt;12.7761314904906&lt;/D&gt;&lt;D xsi:type="xsd:double"&gt;8.65899645094072&lt;/D&gt;&lt;D xsi:type="xsd:double"&gt;10.8982279853506&lt;/D&gt;&lt;D xsi:type="xsd:double"&gt;13.212103745796&lt;/D&gt;&lt;D xsi:type="xsd:double"&gt;14.7156993231899&lt;/D&gt;&lt;D xsi:type="xsd:double"&gt;14.5607067551279&lt;/D&gt;&lt;D xsi:type="xsd:double"&gt;16.0510219942411&lt;/D&gt;&lt;D xsi:type="xsd:double"&gt;14.4088126228677&lt;/D&gt;&lt;D xsi:type="xsd:double"&gt;13.9097997822205&lt;/D&gt;&lt;D xsi:type="xsd:double"&gt;14.7804331943792&lt;/D&gt;&lt;D xsi:type="xsd:double"&gt;14.0874692973831&lt;/D&gt;&lt;D xsi:type="xsd:double"&gt;15.0741564804957&lt;/D&gt;&lt;D xsi:type="xsd:double"&gt;14.5928283822617&lt;/D&gt;&lt;D xsi:type="xsd:double"&gt;14.8139612895117&lt;/D&gt;&lt;D xsi:type="xsd:double"&gt;14.2325332584643&lt;/D&gt;&lt;D xsi:type="xsd:double"&gt;11.1949472446469&lt;/D&gt;&lt;D xsi:type="xsd:double"&gt;11.2624654593054&lt;/D&gt;&lt;D xsi:type="xsd:double"&gt;10.7095399120005&lt;/D&gt;&lt;D xsi:type="xsd:double"&gt;10.1045890024778&lt;/D&gt;&lt;D xsi:type="xsd:double"&gt;9.8740463661198&lt;/D&gt;&lt;D xsi:type="xsd:double"&gt;9.15641483576666&lt;/D&gt;&lt;D xsi:type="xsd:double"&gt;9.39429784513883&lt;/D&gt;&lt;D xsi:type="xsd:double"&gt;8.93991264499909&lt;/D&gt;&lt;D xsi:type="xsd:double"&gt;9.7558454388097&lt;/D&gt;&lt;D xsi:type="xsd:double"&gt;9.95924066758368&lt;/D&gt;&lt;D xsi:type="xsd:double"&gt;9.62064818604996&lt;/D&gt;&lt;D xsi:type="xsd:double"&gt;9.5949849607532&lt;/D&gt;&lt;D xsi:type="xsd:double"&gt;8.62989475560368&lt;/D&gt;&lt;D xsi:type="xsd:double"&gt;6.63906690990385&lt;/D&gt;&lt;D xsi:type="xsd:double"&gt;6.56184867383191&lt;/D&gt;&lt;D xsi:type="xsd:double"&gt;6.46278132765766&lt;/D&gt;&lt;D xsi:type="xsd:double"&gt;7.57116815867523&lt;/D&gt;&lt;D xsi:type="xsd:double"&gt;7.19245722582092&lt;/D&gt;&lt;D xsi:type="xsd:double"&gt;6.88607121657976&lt;/D&gt;&lt;D xsi:type="xsd:double"&gt;7.36544726991021&lt;/D&gt;&lt;D xsi:type="xsd:double"&gt;7.41662989465638&lt;/D&gt;&lt;D xsi:type="xsd:double"&gt;7.8572976839924&lt;/D&gt;&lt;D xsi:type="xsd:double"&gt;7.31716370934443&lt;/D&gt;&lt;D xsi:type="xsd:double"&gt;7.85951909642095&lt;/D&gt;&lt;D xsi:type="xsd:double"&gt;8.55512361519425&lt;/D&gt;&lt;D xsi:type="xsd:double"&gt;8.4623971229901&lt;/D&gt;&lt;D xsi:type="xsd:double"&gt;9.4434210280973&lt;/D&gt;&lt;D xsi:type="xsd:double"&gt;9.11325738650092&lt;/D&gt;&lt;D xsi:type="xsd:double"&gt;8.63544353720548&lt;/D&gt;&lt;D xsi:type="xsd:double"&gt;8.43539546741425&lt;/D&gt;&lt;D xsi:type="xsd:double"&gt;8.8995188740754&lt;/D&gt;&lt;D xsi:type="xsd:double"&gt;8.04666426581342&lt;/D&gt;&lt;D xsi:type="xsd:double"&gt;7.81184266181498&lt;/D&gt;&lt;D xsi:type="xsd:double"&gt;8.30313321150423&lt;/D&gt;&lt;D xsi:type="xsd:double"&gt;7.97976636241315&lt;/D&gt;&lt;D xsi:type="xsd:double"&gt;7.78472748727975&lt;/D&gt;&lt;D xsi:type="xsd:double"&gt;9.83791066936083&lt;/D&gt;&lt;D xsi:type="xsd:double"&gt;7.85789217466325&lt;/D&gt;&lt;/FQL&gt;&lt;FQL&gt;&lt;Q&gt;EWT^FMA_PE(LTMA,-10AY,0,AM,"PORTAGG","MEANR")&lt;/Q&gt;&lt;R&gt;121&lt;/R&gt;&lt;C&gt;1&lt;/C&gt;&lt;D xsi:type="xsd:double"&gt;15.5363336912152&lt;/D&gt;&lt;D xsi:type="xsd:double"&gt;15.3465668149565&lt;/D&gt;&lt;D xsi:type="xsd:double"&gt;15.0589962312985&lt;/D&gt;&lt;D xsi:type="xsd:double"&gt;14.7330379869136&lt;/D&gt;&lt;D xsi:type="xsd:double"&gt;13.8932209888447&lt;/D&gt;&lt;D xsi:type="xsd:double"&gt;14.1711445220488&lt;/D&gt;&lt;D xsi:type="xsd:double"&gt;13.6370688863282&lt;/D&gt;&lt;D xsi:type="xsd:double"&gt;13.9567606554944&lt;/D&gt;&lt;D xsi:type="xsd:double"&gt;14.2776413430588&lt;/D&gt;&lt;D xsi:type="xsd:double"&gt;14.2852525874572&lt;/D&gt;&lt;D xsi:type="xsd:double"&gt;14.0621376127656&lt;/D&gt;&lt;D xsi:type="xsd:double"&gt;14.0682573784819&lt;/D&gt;&lt;D xsi:type="xsd:double"&gt;13.7689706069436&lt;/D&gt;&lt;D xsi:type="xsd:double"&gt;13.465211238483&lt;/D&gt;&lt;D xsi:type="xsd:double"&gt;12.6623073150186&lt;/D&gt;&lt;D xsi:type="xsd:double"&gt;12.9220025966423&lt;/D&gt;&lt;D xsi:type="xsd:double"&gt;12.8985523930369&lt;/D&gt;&lt;D xsi:type="xsd:double"&gt;12.733504569859&lt;/D&gt;&lt;D xsi:type="xsd:double"&gt;12.2652654420964&lt;/D&gt;&lt;D xsi:type="xsd:double"&gt;11.0332877398261&lt;/D&gt;&lt;D xsi:type="xsd:double"&gt;12.2807994802177&lt;/D&gt;&lt;D xsi:type="xsd:double"&gt;12.5142305246149&lt;/D&gt;&lt;D xsi:type="xsd:double"&gt;12.4755022628809&lt;/D&gt;&lt;D xsi:type="xsd:double"&gt;12.4498369882747&lt;/D&gt;&lt;D xsi:type="xsd:double"&gt;12.9508414323994&lt;/D&gt;&lt;D xsi:type="xsd:double"&gt;13.3941859639162&lt;/D&gt;&lt;D xsi:type="xsd:double"&gt;13.728119882528&lt;/D&gt;&lt;D xsi:type="xsd:double"&gt;14.0939682025915&lt;/D&gt;&lt;D xsi:type="xsd:double"&gt;14.4100332544634&lt;/D&gt;&lt;D xsi:type="xsd:double"&gt;13.895854277079&lt;/D&gt;&lt;D xsi:type="xsd:double"&gt;14.2469498264731&lt;/D&gt;&lt;D xsi:type="xsd:double"&gt;14.2392466491689&lt;/D&gt;&lt;D xsi:type="xsd:double"&gt;14.6264871200497&lt;/D&gt;&lt;D xsi:type="xsd:double"&gt;14.4987480495511&lt;/D&gt;&lt;D xsi:type="xsd:double"&gt;14.2787676606677&lt;/D&gt;&lt;D xsi:type="xsd:double"&gt;14.3212356630889&lt;/D&gt;&lt;D xsi:type="xsd:double"&gt;14.5381137722501&lt;/D&gt;&lt;D xsi:type="xsd:double"&gt;14.7469034397215&lt;/D&gt;&lt;D xsi:type="xsd:double"&gt;14.6453591340962&lt;/D&gt;&lt;D xsi:type="xsd:double"&gt;14.5303407077048&lt;/D&gt;&lt;D xsi:type="xsd:double"&gt;14.7085702495238&lt;/D&gt;&lt;D xsi:type="xsd:double"&gt;14.7742640497223&lt;/D&gt;&lt;D xsi:type="xsd:double"&gt;14.502757652353&lt;/D&gt;&lt;D xsi:type="xsd:double"&gt;15.1019352475245&lt;/D&gt;&lt;D xsi:type="xsd:double"&gt;14.0268549488293&lt;/D&gt;&lt;D xsi:type="xsd:double"&gt;14.4857181684713&lt;/D&gt;&lt;D xsi:type="xsd:double"&gt;14.3236802773251&lt;/D&gt;&lt;D xsi:type="xsd:double"&gt;14.2816818209931&lt;/D&gt;&lt;D xsi:type="xsd:double"&gt;14.2258162843646&lt;/D&gt;&lt;D xsi:type="xsd:double"&gt;14.208057081781&lt;/D&gt;&lt;D xsi:type="xsd:double"&gt;13.9470275846155&lt;/D&gt;&lt;D xsi:type="xsd:double"&gt;13.7336972999563&lt;/D&gt;&lt;D xsi:type="xsd:double"&gt;12.7911940996043&lt;/D&gt;&lt;D xsi:type="xsd:double"&gt;12.4774456365157&lt;/D&gt;&lt;D xsi:type="xsd:double"&gt;12.4689032065763&lt;/D&gt;&lt;D xsi:type="xsd:double"&gt;12.9637385311436&lt;/D&gt;&lt;D xsi:type="xsd:double"&gt;13.8602189915137&lt;/D&gt;&lt;D xsi:type="xsd:double"&gt;14.2099878510254&lt;/D&gt;&lt;D xsi:type="xsd:double"&gt;14.4803165338837&lt;/D&gt;&lt;D xsi:type="xsd:double"&gt;14.3486376496637&lt;/D&gt;&lt;D xsi:type="xsd:double"&gt;14.7974421428648&lt;/D&gt;&lt;D xsi:type="xsd:double"&gt;15.0897590280257&lt;/D&gt;&lt;D xsi:type="xsd:double"&gt;14.9263421797305&lt;/D&gt;&lt;D xsi:type="xsd:double"&gt;15.6007758448509&lt;/D&gt;&lt;D xsi:type="xsd:double"&gt;15.9876151631139&lt;/D&gt;&lt;D xsi:type="xsd:double"&gt;16.8206418177053&lt;/D&gt;&lt;D xsi:type="xsd:double"&gt;17.326635828884&lt;/D&gt;&lt;D xsi:type="xsd:double"&gt;17.6048613899258&lt;/D&gt;&lt;D xsi:type="xsd:double"&gt;17.0768216742011&lt;/D&gt;&lt;D xsi:type="xsd:double"&gt;15.8008731433947&lt;/D&gt;&lt;D xsi:type="xsd:double"&gt;16.2911529024111&lt;/D&gt;&lt;D xsi:type="xsd:double"&gt;16.5325197243491&lt;/D&gt;&lt;D xsi:type="xsd:double"&gt;17.0796232660105&lt;/D&gt;&lt;D xsi:type="xsd:double"&gt;17.6101568015008&lt;/D&gt;&lt;D xsi:type="xsd:double"&gt;17.2467711447689&lt;/D&gt;&lt;D xsi:type="xsd:double"&gt;17.3145727105399&lt;/D&gt;&lt;D xsi:type="xsd:double"&gt;17.174878293167&lt;/D&gt;&lt;D xsi:type="xsd:double"&gt;17.4076691864657&lt;/D&gt;&lt;D xsi:type="xsd:double"&gt;17.7296805484768&lt;/D&gt;&lt;D xsi:type="xsd:double"&gt;19.1646048877596&lt;/D&gt;&lt;D xsi:type="xsd:double"&gt;19.1866420022971&lt;/D&gt;&lt;D xsi:type="xsd:double"&gt;18.4140196590923&lt;/D&gt;&lt;D xsi:type="xsd:double"&gt;18.1212288572949&lt;/D&gt;&lt;D xsi:type="xsd:double"&gt;16.8287254587561&lt;/D&gt;&lt;D xsi:type="xsd:double"&gt;16.6843798688694&lt;/D&gt;&lt;D xsi:type="xsd:double"&gt;16.0923456702677&lt;/D&gt;&lt;D xsi:type="xsd:double"&gt;14.7039096759111&lt;/D&gt;&lt;D xsi:type="xsd:double"&gt;14.5767586694475&lt;/D&gt;&lt;D xsi:type="xsd:double"&gt;13.6726917801724&lt;/D&gt;&lt;D xsi:type="xsd:double"&gt;13.6124437390663&lt;/D&gt;&lt;D xsi:type="xsd:double"&gt;12.7966213514842&lt;/D&gt;&lt;D xsi:type="xsd:double"&gt;12.9016777595131&lt;/D&gt;&lt;D xsi:type="xsd:double"&gt;12.8045506297107&lt;/D&gt;&lt;D xsi:type="xsd:double"&gt;12.3266531829181&lt;/D&gt;&lt;D xsi:type="xsd:double"&gt;12.1538122094596&lt;/D&gt;&lt;D xsi:type="xsd:double"&gt;11.9162809018297&lt;/D&gt;&lt;D xsi:type="xsd:double"&gt;11.6589309758369&lt;/D&gt;&lt;D xsi:type="xsd:double"&gt;11.0719522817082&lt;/D&gt;&lt;D xsi:type="xsd:double"&gt;11.3788621033647&lt;/D&gt;&lt;D xsi:type="xsd:double"&gt;10.9146912429071&lt;/D&gt;&lt;D xsi:type="xsd:double"&gt;9.94303618134498&lt;/D&gt;&lt;D xsi:type="xsd:double"&gt;10.9028969455481&lt;/D&gt;&lt;D xsi:type="xsd:double"&gt;10.7435181727159&lt;/D&gt;&lt;D xsi:type="xsd:double"&gt;11.5834137362619&lt;/D&gt;&lt;D xsi:type="xsd:double"&gt;12.274065953888&lt;/D&gt;&lt;D xsi:type="xsd:double"&gt;12.673867022136&lt;/D&gt;&lt;D xsi:type="xsd:double"&gt;13.1274655372654&lt;/D&gt;&lt;D xsi:type="xsd:double"&gt;13.9150252186394&lt;/D&gt;&lt;D xsi:type="xsd:double"&gt;14.866251390143&lt;/D&gt;&lt;D xsi:type="xsd:double"&gt;15.7486634322769&lt;/D&gt;&lt;D xsi:type="xsd:double"&gt;15.7585490896801&lt;/D&gt;&lt;D xsi:type="xsd:double"&gt;16.2680663993814&lt;/D&gt;&lt;D xsi:type="xsd:double"&gt;16.4585610433823&lt;/D&gt;&lt;D xsi:type="xsd:double"&gt;17.2530324930193&lt;/D&gt;&lt;D xsi:type="xsd:double"&gt;18.4498548033781&lt;/D&gt;&lt;D xsi:type="xsd:double"&gt;18.8559155045301&lt;/D&gt;&lt;D xsi:type="xsd:double"&gt;19.6825653250939&lt;/D&gt;&lt;D xsi:type="xsd:double"&gt;19.8101630199691&lt;/D&gt;&lt;D xsi:type="xsd:double"&gt;19.4251222303174&lt;/D&gt;&lt;D xsi:type="xsd:double"&gt;19.7766182030415&lt;/D&gt;&lt;D xsi:type="xsd:double"&gt;19.8655200913467&lt;/D&gt;&lt;/FQL&gt;&lt;FQL&gt;&lt;Q&gt;DDR3512M-FDS^FG_PRICE(0)&lt;/Q&gt;&lt;R&gt;1&lt;/R&gt;&lt;C&gt;1&lt;/C&gt;&lt;D xsi:type="xsd:double"&gt;0.9470482&lt;/D&gt;&lt;/FQL&gt;&lt;FQL&gt;&lt;Q&gt;QAT^FMA_ROE(NTMA,-20AY,NOW,FY,"PORTAGG","MEANR")&lt;/Q&gt;&lt;R&gt;20&lt;/R&gt;&lt;C&gt;1&lt;/C&gt;&lt;D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xsi:type="xsd:double"&gt;-2.56663776811855&lt;/D&gt;&lt;/FQL&gt;&lt;FQL&gt;&lt;Q&gt;USDSAR^FG_PRICE_CHANGE(0,-1AM)&lt;/Q&gt;&lt;R&gt;1&lt;/R&gt;&lt;C&gt;1&lt;/C&gt;&lt;D xsi:type="xsd:double"&gt;0.029325485&lt;/D&gt;&lt;/FQL&gt;&lt;FQL&gt;&lt;Q&gt;USDAED^FG_PRICE_CHANGE(0,-1AM)&lt;/Q&gt;&lt;R&gt;1&lt;/R&gt;&lt;C&gt;1&lt;/C&gt;&lt;D xsi:type="xsd:double"&gt;0.0013589859&lt;/D&gt;&lt;/FQL&gt;&lt;FQL&gt;&lt;Q&gt;USDTHB^FG_PRICE_CHANGE(0,-1AM)&lt;/Q&gt;&lt;R&gt;1&lt;/R&gt;&lt;C&gt;1&lt;/C&gt;&lt;D xsi:type="xsd:double"&gt;2.0431519&lt;/D&gt;&lt;/FQL&gt;&lt;FQL&gt;&lt;Q&gt;USDCNH^FG_PRICE_CHANGE(0,-1AM)&lt;/Q&gt;&lt;R&gt;1&lt;/R&gt;&lt;C&gt;1&lt;/C&gt;&lt;D xsi:type="xsd:double"&gt;0.60454607&lt;/D&gt;&lt;/FQL&gt;&lt;FQL&gt;&lt;Q&gt;USDEUR^FG_PRICE_CHANGE(0,-1AM)&lt;/Q&gt;&lt;R&gt;1&lt;/R&gt;&lt;C&gt;1&lt;/C&gt;&lt;D xsi:type="xsd:double"&gt;1.3337135&lt;/D&gt;&lt;/FQL&gt;&lt;FQL&gt;&lt;Q&gt;USDBRL^FG_PRICE_CHANGE(0,-1AM)&lt;/Q&gt;&lt;R&gt;1&lt;/R&gt;&lt;C&gt;1&lt;/C&gt;&lt;D xsi:type="xsd:double"&gt;6.6138506&lt;/D&gt;&lt;/FQL&gt;&lt;FQL&gt;&lt;Q&gt;USDMXN^FG_PRICE_CHANGE(0,-1AM)&lt;/Q&gt;&lt;R&gt;1&lt;/R&gt;&lt;C&gt;1&lt;/C&gt;&lt;D xsi:type="xsd:double"&gt;10.991979&lt;/D&gt;&lt;/FQL&gt;&lt;FQL&gt;&lt;Q&gt;USDMYR^FG_PRICE_CHANGE(0,-1AM)&lt;/Q&gt;&lt;R&gt;1&lt;/R&gt;&lt;C&gt;1&lt;/C&gt;&lt;D xsi:type="xsd:double"&gt;0.5442858&lt;/D&gt;&lt;/FQL&gt;&lt;FQL&gt;&lt;Q&gt;USDPLN^FG_PRICE_CHANGE(0,-1AM)&lt;/Q&gt;&lt;R&gt;1&lt;/R&gt;&lt;C&gt;1&lt;/C&gt;&lt;D xsi:type="xsd:double"&gt;3.0903816&lt;/D&gt;&lt;/FQL&gt;&lt;FQL&gt;&lt;Q&gt;USDIDR^FG_PRICE_CHANGE(0,-1AM)&lt;/Q&gt;&lt;R&gt;1&lt;/R&gt;&lt;C&gt;1&lt;/C&gt;&lt;D xsi:type="xsd:double"&gt;2.848196&lt;/D&gt;&lt;/FQL&gt;&lt;FQL&gt;&lt;Q&gt;FC0000MX^FMA_EPS(NTMA,-20AY,0,CY,,"PORTAGG","MEANR")&lt;/Q&gt;&lt;R&gt;20&lt;/R&gt;&lt;C&gt;1&lt;/C&gt;&lt;D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xsi:type="xsd:double"&gt;39.4423843156453&lt;/D&gt;&lt;/FQL&gt;&lt;FQL&gt;&lt;Q&gt;MCHI^P_PRICE_RETURNS_PR('52W',2,-10AY,0,AM)&lt;/Q&gt;&lt;R&gt;121&lt;/R&gt;&lt;C&gt;1&lt;/C&gt;&lt;D xsi:type="xsd:double"&gt;20.310843&lt;/D&gt;&lt;D xsi:type="xsd:double"&gt;16.639328&lt;/D&gt;&lt;D xsi:type="xsd:double"</t>
        </r>
      </text>
    </comment>
    <comment ref="A5" authorId="0" shapeId="0" xr:uid="{22295000-CD55-4C82-A435-AB7A95D0310D}">
      <text>
        <r>
          <rPr>
            <b/>
            <sz val="9"/>
            <color indexed="81"/>
            <rFont val="Tahoma"/>
            <charset val="1"/>
          </rPr>
          <t>&gt;18.838072&lt;/D&gt;&lt;D xsi:type="xsd:double"&gt;5.381489&lt;/D&gt;&lt;D xsi:type="xsd:double"&gt;1.493442&lt;/D&gt;&lt;D xsi:type="xsd:double"&gt;-0.43569207&lt;/D&gt;&lt;D xsi:type="xsd:double"&gt;6.403947&lt;/D&gt;&lt;D xsi:type="xsd:double"&gt;13.286627&lt;/D&gt;&lt;D xsi:type="xsd:double"&gt;18.884064&lt;/D&gt;&lt;D xsi:type="xsd:double"&gt;28.061699&lt;/D&gt;&lt;D xsi:type="xsd:double"&gt;38.935555&lt;/D&gt;&lt;D xsi:type="xsd:double"&gt;40.428127&lt;/D&gt;&lt;D xsi:type="xsd:double"&gt;24.781227&lt;/D&gt;&lt;D xsi:type="xsd:double"&gt;11.856627&lt;/D&gt;&lt;D xsi:type="xsd:double"&gt;-8.40466&lt;/D&gt;&lt;D xsi:type="xsd:double"&gt;-8.4566&lt;/D&gt;&lt;D xsi:type="xsd:double"&gt;4.364836&lt;/D&gt;&lt;D xsi:type="xsd:double"&gt;2.7465582&lt;/D&gt;&lt;D xsi:type="xsd:double"&gt;-5.931324&lt;/D&gt;&lt;D xsi:type="xsd:double"&gt;-23.932207&lt;/D&gt;&lt;D xsi:type="xsd:double"&gt;-24.25785&lt;/D&gt;&lt;D xsi:type="xsd:double"&gt;-18.38435&lt;/D&gt;&lt;D xsi:type="xsd:double"&gt;-27.106445&lt;/D&gt;&lt;D xsi:type="xsd:double"&gt;-33.13729&lt;/D&gt;&lt;D xsi:type="xsd:double"&gt;-25.854975&lt;/D&gt;&lt;D xsi:type="xsd:double"&gt;-14.254779&lt;/D&gt;&lt;D xsi:type="xsd:double"&gt;2.1144032&lt;/D&gt;&lt;D xsi:type="xsd:double"&gt;9.759081&lt;/D&gt;&lt;D xsi:type="xsd:double"&gt;1.6094923&lt;/D&gt;&lt;D xsi:type="xsd:double"&gt;-1.9312918&lt;/D&gt;&lt;D xsi:type="xsd:double"&gt;-1.1071503&lt;/D&gt;&lt;D xsi:type="xsd:double"&gt;24.978554&lt;/D&gt;&lt;D xsi:type="xsd:double"&gt;28.934502&lt;/D&gt;&lt;D xsi:type="xsd:double"&gt;23.06056&lt;/D&gt;&lt;D xsi:type="xsd:double"&gt;16.985058&lt;/D&gt;&lt;D xsi:type="xsd:double"&gt;37.014805&lt;/D&gt;&lt;D xsi:type="xsd:double"&gt;33.763622&lt;/D&gt;&lt;D xsi:type="xsd:double"&gt;33.72463&lt;/D&gt;&lt;D xsi:type="xsd:double"&gt;27.395857&lt;/D&gt;&lt;D xsi:type="xsd:double"&gt;35.419273&lt;/D&gt;&lt;D xsi:type="xsd:double"&gt;37.595284&lt;/D&gt;&lt;D xsi:type="xsd:double"&gt;52.87409&lt;/D&gt;&lt;D xsi:type="xsd:double"&gt;52.153336&lt;/D&gt;&lt;D xsi:type="xsd:double"&gt;61.54125&lt;/D&gt;&lt;D xsi:type="xsd:double"&gt;46.500755&lt;/D&gt;&lt;D xsi:type="xsd:double"&gt;45.22933&lt;/D&gt;&lt;D xsi:type="xsd:double"&gt;34.889626&lt;/D&gt;&lt;D xsi:type="xsd:double"&gt;33.966614&lt;/D&gt;&lt;D xsi:type="xsd:double"&gt;27.141369&lt;/D&gt;&lt;D xsi:type="xsd:double"&gt;11.316752&lt;/D&gt;&lt;D xsi:type="xsd:double"&gt;2.5197625&lt;/D&gt;&lt;D xsi:type="xsd:double"&gt;-4.89707&lt;/D&gt;&lt;D xsi:type="xsd:double"&gt;-16.196419&lt;/D&gt;&lt;D xsi:type="xsd:double"&gt;-19.480366&lt;/D&gt;&lt;D xsi:type="xsd:double"&gt;-18.299007&lt;/D&gt;&lt;D xsi:type="xsd:double"&gt;-20.085907&lt;/D&gt;&lt;D xsi:type="xsd:double"&gt;-13.94924&lt;/D&gt;&lt;D xsi:type="xsd:double"&gt;-12.712174&lt;/D&gt;&lt;D xsi:type="xsd:double"&gt;-2.8486252&lt;/D&gt;&lt;D xsi:type="xsd:double"&gt;-17.841&lt;/D&gt;&lt;D xsi:type="xsd:double"&gt;-11.139286&lt;/D&gt;&lt;D xsi:type="xsd:double"&gt;-4.070014&lt;/D&gt;&lt;D xsi:type="xsd:double"&gt;-4.785919&lt;/D&gt;&lt;D xsi:type="xsd:double"&gt;-1.5256941&lt;/D&gt;&lt;D xsi:type="xsd:double"&gt;11.152053&lt;/D&gt;&lt;D xsi:type="xsd:double"&gt;11.368513&lt;/D&gt;&lt;D xsi:type="xsd:double"&gt;23.096943&lt;/D&gt;&lt;D xsi:type="xsd:double"&gt;21.334648&lt;/D&gt;&lt;D xsi:type="xsd:double"&gt;9.444868&lt;/D&gt;&lt;D xsi:type="xsd:double"&gt;-14.784485&lt;/D&gt;&lt;D xsi:type="xsd:double"&gt;-5.9663296&lt;/D&gt;&lt;D xsi:type="xsd:double"&gt;14.037382&lt;/D&gt;&lt;D xsi:type="xsd:double"&gt;12.940884&lt;/D&gt;&lt;D xsi:type="xsd:double"&gt;24.106253&lt;/D&gt;&lt;D xsi:type="xsd:double"&gt;32.105972&lt;/D&gt;&lt;D xsi:type="xsd:double"&gt;27.551197&lt;/D&gt;&lt;D xsi:type="xsd:double"&gt;37.336838&lt;/D&gt;&lt;D xsi:type="xsd:double"&gt;39.21827&lt;/D&gt;&lt;D xsi:type="xsd:double"&gt;28.149246&lt;/D&gt;&lt;D xsi:type="xsd:double"&gt;37.07889&lt;/D&gt;&lt;D xsi:type="xsd:double"&gt;48.15413&lt;/D&gt;&lt;D xsi:type="xsd:double"&gt;62.82065&lt;/D&gt;&lt;D xsi:type="xsd:double"&gt;37.171257&lt;/D&gt;&lt;D xsi:type="xsd:double"&gt;29.578733&lt;/D&gt;&lt;D xsi:type="xsd:double"&gt;24.482954&lt;/D&gt;&lt;D xsi:type="xsd:double"&gt;6.752968&lt;/D&gt;&lt;D xsi:type="xsd:double"&gt;-9.076947&lt;/D&gt;&lt;D xsi:type="xsd:double"&gt;-9.699577&lt;/D&gt;&lt;D xsi:type="xsd:double"&gt;-6.3153505&lt;/D&gt;&lt;D xsi:type="xsd:double"&gt;-13.604683&lt;/D&gt;&lt;D xsi:type="xsd:double"&gt;-23.720337&lt;/D&gt;&lt;D xsi:type="xsd:double"&gt;-28.388674&lt;/D&gt;&lt;D xsi:type="xsd:double"&gt;-34.49796&lt;/D&gt;&lt;D xsi:type="xsd:double"&gt;-34.050415&lt;/D&gt;&lt;D xsi:type="xsd:double"&gt;-38.16969&lt;/D&gt;&lt;D xsi:type="xsd:double"&gt;-37.67184&lt;/D&gt;&lt;D xsi:type="xsd:double"&gt;-33.50398&lt;/D&gt;&lt;D xsi:type="xsd:double"&gt;-31.148922&lt;/D&gt;&lt;D xsi:type="xsd:double"&gt;-26.197798&lt;/D&gt;&lt;D xsi:type="xsd:double"&gt;-29.515202&lt;/D&gt;&lt;D xsi:type="xsd:double"&gt;-44.81963&lt;/D&gt;&lt;D xsi:type="xsd:double"&gt;-34.65069&lt;/D&gt;&lt;D xsi:type="xsd:double"&gt;-22.022385&lt;/D&gt;&lt;D xsi:type="xsd:double"&gt;-13.905775&lt;/D&gt;&lt;D xsi:type="xsd:double"&gt;-18.287546&lt;/D&gt;&lt;D xsi:type="xsd:double"&gt;-13.126432&lt;/D&gt;&lt;D xsi:type="xsd:double"&gt;-0.2360344&lt;/D&gt;&lt;D xsi:type="xsd:double"&gt;-4.7405124&lt;/D&gt;&lt;D xsi:type="xsd:double"&gt;-11.29353&lt;/D&gt;&lt;D xsi:type="xsd:double"&gt;-10.9333935&lt;/D&gt;&lt;D xsi:type="xsd:double"&gt;-9.092623&lt;/D&gt;&lt;D xsi:type="xsd:double"&gt;-3.0940354&lt;/D&gt;&lt;D xsi:type="xsd:double"&gt;6.024778&lt;/D&gt;&lt;D xsi:type="xsd:double"&gt;2.8211951&lt;/D&gt;&lt;D xsi:type="xsd:double"&gt;-12.318146&lt;/D&gt;&lt;D xsi:type="xsd:double"&gt;-28.37757&lt;/D&gt;&lt;D xsi:type="xsd:double"&gt;-20.741123&lt;/D&gt;&lt;D xsi:type="xsd:double"&gt;-10.650611&lt;/D&gt;&lt;D xsi:type="xsd:double"&gt;-17.003792&lt;/D&gt;&lt;D xsi:type="xsd:double"&gt;5.253613&lt;/D&gt;&lt;D xsi:type="xsd:double"&gt;-1.6825378&lt;/D&gt;&lt;/FQL&gt;&lt;FQL&gt;&lt;Q&gt;KSA^FG_TOTAL_RETURNC(-10AY,0,AM)&lt;/Q&gt;&lt;R&gt;121&lt;/R&gt;&lt;C&gt;1&lt;/C&gt;&lt;D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xsi:type="xsd:double"&gt;5.7982445&lt;/D&gt;&lt;D xsi:type="xsd:double"&gt;-6.775528&lt;/D&gt;&lt;D xsi:type="xsd:double"&gt;-1.5099645&lt;/D&gt;&lt;D xsi:type="xsd:double"&gt;-22.007174&lt;/D&gt;&lt;D xsi:type="xsd:double"&gt;7.8442693&lt;/D&gt;&lt;D xsi:type="xsd:double"&gt;10.838806&lt;/D&gt;&lt;D xsi:type="xsd:double"&gt;1.9521832&lt;/D&gt;&lt;D xsi:type="xsd:double"&gt;4.819286&lt;/D&gt;&lt;D xsi:type="xsd:double"&gt;-2.6026309&lt;/D&gt;&lt;D xsi:type="xsd:double"&gt;-0.4370153&lt;/D&gt;&lt;D xsi:type="xsd:double"&gt;-4.4650674&lt;/D&gt;&lt;D xsi:type="xsd:double"&gt;-4.088676&lt;/D&gt;&lt;D xsi:type="xsd:double"&gt;-1.810199&lt;/D&gt;&lt;D xsi:type="xsd:double"&gt;13.912857&lt;/D&gt;&lt;D xsi:type="xsd:double"&gt;5.898261&lt;/D&gt;&lt;D xsi:type="xsd:double"&gt;-1.9175828&lt;/D&gt;&lt;D xsi:type="xsd:double"&gt;3.6919951&lt;/D&gt;&lt;D xsi:type="xsd:double"&gt;-2.0955324&lt;/D&gt;&lt;D xsi:type="xsd:double"&gt;0.48584938&lt;/D&gt;&lt;D xsi:type="xsd:double"&gt;0.68438053&lt;/D&gt;&lt;D xsi:type="xsd:double"&gt;1.0981798&lt;/D&gt;&lt;D xsi:type="xsd:double"&gt;4.6557665&lt;/D&gt;&lt;D xsi:type="xsd:double"&gt;-2.0748377&lt;/D&gt;&lt;D xsi:type="xsd:double"&gt;2.7816534&lt;/D&gt;&lt;D xsi:type="xsd:double"&gt;-3.9757192&lt;/D&gt;&lt;D xsi:type="xsd:double"&gt;-2.2993088&lt;/D&gt;&lt;D xsi:type="xsd:double"&gt;4.383123&lt;/D&gt;&lt;D xsi:type="xsd:double"&gt;6.8319798&lt;/D&gt;&lt;D xsi:type="xsd:double"&gt;0.23006201&lt;/D&gt;&lt;D xsi:type="xsd:double"&gt;3.9871573&lt;/D&gt;&lt;D xsi:type="xsd:double"&gt;8.321571&lt;/D&gt;&lt;D xsi:type="xsd:double"&gt;-2.1484375&lt;/D&gt;&lt;D xsi:type="xsd:double"&gt;2.3384333&lt;/D&gt;&lt;D xsi:type="xsd:double"&gt;3.9041996&lt;/D&gt;&lt;D xsi:type="xsd:double"&gt;-6.78876&lt;/D&gt;&lt;D xsi:type="xsd:double"&gt;-2.2696495&lt;/D&gt;&lt;D xsi:type="xsd:double"&gt;-1.975733&lt;/D&gt;&lt;D xsi:type="xsd:double"&gt;-1.8387556&lt;/D&gt;&lt;D xsi:type="xsd:double"&gt;2.834642&lt;/D&gt;&lt;D xsi:type="xsd:double"&gt;13.975811&lt;/D&gt;&lt;D xsi:type="xsd:double"&gt;0.062406063&lt;/D&gt;&lt;D xsi:type="xsd:double"&gt;0.717175&lt;/D&gt;&lt;D xsi:type="xsd:double"&gt;8.049547&lt;/D&gt;&lt;D xsi:type="xsd:double"&gt;-8.424073&lt;/D&gt;&lt;D xsi:type="xsd:double"&gt;6.2536597&lt;/D&gt;&lt;D xsi:type="xsd:double"&gt;0.3565073&lt;/D&gt;&lt;D xsi:type="xsd:double"&gt;-4.29247&lt;/D&gt;&lt;D xsi:type="xsd:double"&gt;-8.011139&lt;/D&gt;&lt;D xsi:type="xsd:double"&gt;-3.6314726&lt;/D&gt;&lt;D xsi:type="xsd:double"&gt;6.1060667&lt;/D&gt;&lt;D xsi:type="xsd:double"&gt;3.2548308&lt;/D&gt;&lt;D xsi:type="xsd:double"&gt;0.9993553&lt;/D&gt;&lt;D xsi:type="xsd:double"&gt;-7.532716&lt;/D&gt;&lt;D xsi:type="xsd:double"&gt;-24.473595&lt;/D&gt;&lt;D xsi:type="xsd:double"&gt;8.866549&lt;/D&gt;&lt;D xsi:type="xsd:double"&gt;9.487831&lt;/D&gt;&lt;D xsi:type="xsd:double"&gt;4.655206&lt;/D&gt;&lt;D xsi:type="xsd:double"&gt;0.44709444&lt;/D&gt;&lt;D xsi:type="xsd:double"&gt;6.7136526&lt;/D&gt;&lt;D xsi:type="xsd:double"&gt;3.7886739&lt;/D&gt;&lt;D xsi:type="xsd:double"&gt;2.5452137&lt;/D&gt;&lt;D xsi:type="xsd:double"&gt;0.8164644&lt;/D&gt;&lt;D xsi:type="xsd:double"&gt;1.7999172&lt;/D&gt;&lt;D xsi:type="xsd:double"&gt;1.7235875&lt;/D&gt;&lt;D xsi:type="xsd:double"&gt;2.0709038&lt;/D&gt;&lt;D xsi:type="xsd:double"&gt;4.8570633&lt;/D&gt;&lt;D xsi:type="xsd:double"&gt;7.5930834&lt;/D&gt;&lt;D xsi:type="xsd:double"&gt;3.4332395&lt;/D&gt;&lt;D xsi:type="xsd:double"&gt;3.3361554&lt;/D&gt;&lt;D xsi:type="xsd:double"&gt;-0.95213056&lt;/D&gt;&lt;D xsi:type="xsd:double"&gt;6.0301304&lt;/D&gt;&lt;D xsi:type="xsd:double"&gt;1.2962222&lt;/D&gt;&lt;D xsi:type="xsd:double"&gt;6.2893033&lt;/D&gt;&lt;D xsi:type="xsd:double"&gt;-2.1165252&lt;/D&gt;&lt;D xsi:type="xsd:double"&gt;-5.113739&lt;/D&gt;&lt;D xsi:type="xsd:double"&gt;11.295843&lt;/D&gt;&lt;D xsi:type="xsd:double"&gt;1.219523&lt;/D&gt;&lt;D xsi:type="xsd:double"&gt;3.3954024&lt;/D&gt;&lt;D xsi:type="xsd:double"&gt;7.097459&lt;/D&gt;&lt;D xsi:type="xsd:double"&gt;-10.860533&lt;/D&gt;&lt;D xsi:type="xsd:double"&gt;-5.3209963&lt;/D&gt;&lt;D xsi:type="xsd:double"&gt;0.66115856&lt;/D&gt;&lt;D xsi:type="xsd:double"&gt;7.154584&lt;/D&gt;&lt;D xsi:type="xsd:double"&gt;-9.260071&lt;/D&gt;&lt;D xsi:type="xsd:double"&gt;6.489742&lt;/D&gt;&lt;D xsi:type="xsd:double"&gt;-7.9746246&lt;/D&gt;&lt;D xsi:type="xsd:double"&gt;-7.66024&lt;/D&gt;&lt;D xsi:type="xsd:double"&gt;5.0929666&lt;/D&gt;&lt;D xsi:type="xsd:double"&gt;-2.692306&lt;/D&gt;&lt;D xsi:type="xsd:double"&gt;-2.3715436&lt;/D&gt;&lt;D xsi:type="xsd:double"&gt;8.852911&lt;/D&gt;&lt;D xsi:type="xsd:double"&gt;2.5787234&lt;/D&gt;&lt;D xsi:type="xsd:double"&gt;0.74716806&lt;/D&gt;&lt;D xsi:type="xsd:double"&gt;2.5977135&lt;/D&gt;&lt;D xsi:type="xsd:double"&gt;-3.9043963&lt;/D&gt;&lt;D xsi:type="xsd:double"&gt;-3.5951734&lt;/D&gt;&lt;D xsi:type="xsd:double"&gt;-5.0319314&lt;/D&gt;&lt;D xsi:type="xsd:double"&gt;7.235074&lt;/D&gt;&lt;D xsi:type="xsd:double"&gt;3.995943&lt;/D&gt;&lt;D xsi:type="xsd:double"&gt;3.3480048&lt;/D&gt;&lt;D xsi:type="xsd:double"&gt;5.6987405&lt;/D&gt;&lt;D xsi:type="xsd:double"&gt;-0.24608374&lt;/D&gt;&lt;D xsi:type="xsd:double"&gt;-3.094864&lt;/D&gt;&lt;D xsi:type="xsd:double"&gt;-2.7308524&lt;/D&gt;&lt;D xsi:type="xsd:double"&gt;-0.91590285&lt;/D&gt;&lt;/FQL&gt;&lt;FQL&gt;&lt;Q&gt;EPOL^FG_TOTAL_RETURNC(-10AY,0,AM)&lt;/Q&gt;&lt;R&gt;121&lt;/R&gt;&lt;C&gt;1&lt;/C&gt;&lt;D xsi:type="xsd:double"&gt;3.526187&lt;/D&gt;&lt;D xsi:type="xsd:double"&gt;-2.697426&lt;/D&gt;&lt;D xsi:type="xsd:double"&gt;-0.9938359&lt;/D&gt;&lt;D xsi:type="xsd:double"&gt;1.5576363&lt;/D&gt;&lt;D xsi:type="xsd:double"&gt;-6.7484617&lt;/D&gt;&lt;D xsi:type="xsd:double"&gt;-2.2295356&lt;/D&gt;&lt;D xsi:type="xsd:double"&gt;-6.2968373&lt;/D&gt;&lt;D xsi:type="xsd:double"&gt;-9.224492&lt;/D&gt;&lt;D xsi:type="xsd:double"&gt;7.4190617&lt;/D&gt;&lt;D xsi:type="xsd:double"&gt;-2.0929277&lt;/D&gt;&lt;D xsi:type="xsd:double"&gt;6.7977786&lt;/D&gt;&lt;D xsi:type="xsd:double"&gt;2.0816684&lt;/D&gt;&lt;D xsi:type="xsd:double"&gt;-8.470589&lt;/D&gt;&lt;D xsi:type="xsd:double"&gt;-3.5661876&lt;/D&gt;&lt;D xsi:type="xsd:double"&gt;-0.31375885&lt;/D&gt;&lt;D xsi:type="xsd:double"&gt;-2.2931695&lt;/D&gt;&lt;D xsi:type="xsd:double"&gt;0.046014786&lt;/D&gt;&lt;D xsi:type="xsd:double"&gt;-10.027599&lt;/D&gt;&lt;D xsi:type="xsd:double"&gt;-7.004082&lt;/D&gt;&lt;D xsi:type="xsd:double"&gt;-11.235696&lt;/D&gt;&lt;D xsi:type="xsd:double"&gt;12.554932&lt;/D&gt;&lt;D xsi:type="xsd:double"&gt;9.760178&lt;/D&gt;&lt;D xsi:type="xsd:double"&gt;0.35568476&lt;/D&gt;&lt;D xsi:type="xsd:double"&gt;-11.696201&lt;/D&gt;&lt;D xsi:type="xsd:double"&gt;-0.17202497&lt;/D&gt;&lt;D xsi:type="xsd:double"&gt;0.46857595&lt;/D&gt;&lt;D xsi:type="xsd:double"&gt;6.2464237&lt;/D&gt;&lt;D xsi:type="xsd:double"&gt;-2.6429415&lt;/D&gt;&lt;D xsi:type="xsd:double"&gt;-1.052624&lt;/D&gt;&lt;D xsi:type="xsd:double"&gt;-7.334834&lt;/D&gt;&lt;D xsi:type="xsd:double"&gt;10.0302105&lt;/D&gt;&lt;D xsi:type="xsd:double"&gt;7.6034784&lt;/D&gt;&lt;D xsi:type="xsd:double"&gt;9.365249&lt;/D&gt;&lt;D xsi:type="xsd:double"&gt;6.908655&lt;/D&gt;&lt;D xsi:type="xsd:double"&gt;-0.63278675&lt;/D&gt;&lt;D xsi:type="xsd:double"&gt;8.240032&lt;/D&gt;&lt;D xsi:type="xsd:double"&gt;-2.816105&lt;/D&gt;&lt;D xsi:type="xsd:double"&gt;8.927811&lt;/D&gt;&lt;D xsi:type="xsd:double"&gt;-0.3137231&lt;/D&gt;&lt;D xsi:type="xsd:double"&gt;6.2942624&lt;/D&gt;&lt;D xsi:type="xsd:double"&gt;-0.8142173&lt;/D&gt;&lt;D xsi:type="xsd:double"&gt;0.373137&lt;/D&gt;&lt;D xsi:type="xsd:double"&gt;0.4227519&lt;/D&gt;&lt;D xsi:type="xsd:double"&gt;10.55106&lt;/D&gt;&lt;D xsi:type="xsd:double"&gt;-6.0905037&lt;/D&gt;&lt;D xsi:type="xsd:double"&gt;-8.152175&lt;/D&gt;&lt;D xsi:type="xsd:double"&gt;2.6035547&lt;/D&gt;&lt;D xsi:type="xsd:double"&gt;-9.996158&lt;/D&gt;&lt;D xsi:type="xsd:double"&gt;-5.262417&lt;/D&gt;&lt;D xsi:type="xsd:double"&gt;3.4296036&lt;/D&gt;&lt;D xsi:type="xsd:double"&gt;0.0436306&lt;/D&gt;&lt;D xsi:type="xsd:double"&gt;4.4919252&lt;/D&gt;&lt;D xsi:type="xsd:double"&gt;-5.9682727&lt;/D&gt;&lt;D xsi:type="xsd:double"&gt;-2.8850496&lt;/D&gt;&lt;D xsi:type="xsd:double"&gt;8.329153&lt;/D&gt;&lt;D xsi:type="xsd:double"&gt;2.6079535&lt;/D&gt;&lt;D xsi:type="xsd:double"&gt;-2.125001&lt;/D&gt;&lt;D xsi:type="xsd:double"&gt;2.2988558&lt;/D&gt;&lt;D xsi:type="xsd:double"&gt;-1.8310487&lt;/D&gt;&lt;D xsi:type="xsd:double"&gt;-9.241205&lt;/D&gt;&lt;D xsi:type="xsd:double"&gt;10.844505&lt;/D&gt;&lt;D xsi:type="xsd:double"&gt;-0.6331742&lt;/D&gt;&lt;D xsi:type="xsd:double"&gt;-12.319464&lt;/D&gt;&lt;D xsi:type="xsd:double"&gt;0.77519417&lt;/D&gt;&lt;D xsi:type="xsd:double"&gt;3.5096169&lt;/D&gt;&lt;D xsi:type="xsd:double"&gt;-0.4180193&lt;/D&gt;&lt;D xsi:type="xsd:double"&gt;-0.88582635&lt;/D&gt;&lt;D xsi:type="xsd:double"&gt;3.8535595&lt;/D&gt;&lt;D xsi:type="xsd:double"&gt;-8.534325&lt;/D&gt;&lt;D xsi:type="xsd:double"&gt;-34.584175&lt;/D&gt;&lt;D xsi:type="xsd:double"&gt;14.573646&lt;/D&gt;&lt;D xsi:type="xsd:double"&gt;2.3680687&lt;/D&gt;&lt;D xsi:type="xsd:double"&gt;13.049197&lt;/D&gt;&lt;D xsi:type="xsd:double"&gt;4.5481443&lt;/D&gt;&lt;D xsi:type="xsd:double"&gt;3.8982987&lt;/D&gt;&lt;D xsi:type="xsd:double"&gt;-7.014674&lt;/D&gt;&lt;D xsi:type="xsd:double"&gt;-7.8070164&lt;/D&gt;&lt;D xsi:type="xsd:double"&gt;11.259127&lt;/D&gt;&lt;D xsi:type="xsd:double"&gt;9.517837&lt;/D&gt;&lt;D xsi:type="xsd:double"&gt;1.2558818&lt;/D&gt;&lt;D xsi:type="xsd:double"&gt;1.9638181&lt;/D&gt;&lt;D xsi:type="xsd:double"&gt;-6.842375&lt;/D&gt;&lt;D xsi:type="xsd:double"&gt;5.5495143&lt;/D&gt;&lt;D xsi:type="xsd:double"&gt;10.927844&lt;/D&gt;&lt;D xsi:type="xsd:double"&gt;-0.47511458&lt;/D&gt;&lt;D xsi:type="xsd:double"&gt;-1.6853988&lt;/D&gt;&lt;D xsi:type="xsd:double"&gt;2.8571486&lt;/D&gt;&lt;D xsi:type="xsd:double"&gt;1.2500048&lt;/D&gt;&lt;D xsi:type="xsd:double"&gt;8.504796&lt;/D&gt;&lt;D xsi:type="xsd:double"&gt;-12.557941&lt;/D&gt;&lt;D xsi:type="xsd:double"&gt;-1.3124764&lt;/D&gt;&lt;D xsi:type="xsd:double"&gt;6.7127347&lt;/D&gt;&lt;D xsi:type="xsd:double"&gt;-6.382984&lt;/D&gt;&lt;D xsi:type="xsd:double"&gt;-8.00395&lt;/D&gt;&lt;D xsi:type="xsd:double"&gt;-2.7389944&lt;/D&gt;&lt;D xsi:type="xsd:double"&gt;-13.970184&lt;/D&gt;&lt;D xsi:type="xsd:double"&gt;-5.9554935&lt;/D&gt;&lt;D xsi:type="xsd:double"&gt;-4.476589&lt;/D&gt;&lt;D xsi:type="xsd:double"&gt;-1.297766&lt;/D&gt;&lt;D xsi:type="xsd:double"&gt;-10.883856&lt;/D&gt;&lt;D xsi:type="xsd:double"&gt;-7.786882&lt;/D&gt;&lt;D xsi:type="xsd:double"&gt;28.53334&lt;/D&gt;&lt;D xsi:type="xsd:double"&gt;6.5395594&lt;/D&gt;&lt;D xsi:type="xsd:double"&gt;10.171736&lt;/D&gt;&lt;D xsi:type="xsd:double"&gt;-4.556358&lt;/D&gt;&lt;D xsi:type="xsd:double"&gt;-8.54271&lt;/D&gt;&lt;D xsi:type="xsd:double"&gt;18.75&lt;/D&gt;&lt;D xsi:type="xsd:double"&gt;3.7015557&lt;/D&gt;&lt;D xsi:type="xsd:double"&gt;6.832123&lt;/D&gt;&lt;D xsi:type="xsd:double"&gt;8.170187&lt;/D&gt;&lt;D xsi:type="xsd:double"&gt;-6.998062&lt;/D&gt;&lt;D xsi:type="xsd:double"&gt;-7.7322245&lt;/D&gt;&lt;D xsi:type="xsd:double"&gt;5.061865&lt;/D&gt;&lt;D xsi:type="xsd:double"&gt;17.987156&lt;/D&gt;&lt;D xsi:type="xsd:double"&gt;3.9505482&lt;/D&gt;&lt;D xsi:type="xsd:double"&gt;-4.8517523&lt;/D&gt;&lt;D xsi:type="xsd:double"&gt;10.623228&lt;/D&gt;&lt;D xsi:type="xsd:double"&gt;-1.323086&lt;/D&gt;&lt;D xsi:type="xsd:double"&gt;0.8217931&lt;/D&gt;&lt;D xsi:type="xsd:double"&gt;11.668814&lt;/D&gt;&lt;D xsi:type="xsd:double"&gt;-6.8897905&lt;/D&gt;&lt;/FQL&gt;&lt;FQL&gt;&lt;Q&gt;EWZ^FMA_DIV_YLD(NTMA,-10AY,0,AM,"PORTAGG","MEANR")&lt;/Q&gt;&lt;R&gt;121&lt;/R&gt;&lt;C&gt;1&lt;/C&gt;&lt;D xsi:type="xsd:double"&gt;3.98277299969706&lt;/D&gt;&lt;D xsi:type="xsd:double"&gt;3.7721534909077&lt;/D&gt;&lt;D xsi:type="xsd:double"&gt;3.64971474516428&lt;/D&gt;&lt;D xsi:type="xsd:double"&gt;3.73063472219613&lt;/D&gt;&lt;D xsi:type="xsd:double"&gt;3.82189335505652&lt;/D&gt;&lt;D xsi:type="xsd:double"&gt;3.78652908186069&lt;/D&gt;&lt;D xsi:type="xsd:double"&gt;4.23500721272727&lt;/D&gt;&lt;D xsi:type="xsd:double"&gt;4.24445007907584&lt;/D&gt;&lt;D xsi:type="xsd:double"&gt;3.96789589660039&lt;/D&gt;&lt;D xsi:type="xsd:double"&gt;3.81943544466161&lt;/D&gt;&lt;D xsi:type="xsd:double"&gt;3.66793448581355&lt;/D&gt;&lt;D xsi:type="xsd:double"&gt;3.70474917241035&lt;/D&gt;&lt;D xsi:type="xsd:double"&gt;3.88306512293279&lt;/D&gt;&lt;D xsi:type="xsd:double"&gt;3.89780350779571&lt;/D&gt;&lt;D xsi:type="xsd:double"&gt;4.16497489067032&lt;/D&gt;&lt;D xsi:type="xsd:double"&gt;4.28317121504718&lt;/D&gt;&lt;D xsi:type="xsd:double"&gt;4.05060771773962&lt;/D&gt;&lt;D xsi:type="xsd:double"&gt;3.90788684300454&lt;/D&gt;&lt;D xsi:type="xsd:double"&gt;4.13985489386586&lt;/D&gt;&lt;D xsi:type="xsd:double"&gt;5.00848558918238&lt;/D&gt;&lt;D xsi:type="xsd:double"&gt;4.25983988126642&lt;/D&gt;&lt;D xsi:type="xsd:double"&gt;3.27416057008348&lt;/D&gt;&lt;D xsi:type="xsd:double"&gt;3.10410864512737&lt;/D&gt;&lt;D xsi:type="xsd:double"&gt;3.42227988990503&lt;/D&gt;&lt;D xsi:type="xsd:double"&gt;3.40549645426422&lt;/D&gt;&lt;D xsi:type="xsd:double"&gt;2.96696171146358&lt;/D&gt;&lt;D xsi:type="xsd:double"&gt;2.99745912705934&lt;/D&gt;&lt;D xsi:type="xsd:double"&gt;3.15572226014946&lt;/D&gt;&lt;D xsi:type="xsd:double"&gt;2.86337752922207&lt;/D&gt;&lt;D xsi:type="xsd:double"&gt;3.15818018165221&lt;/D&gt;&lt;D xsi:type="xsd:double"&gt;3.65329314722315&lt;/D&gt;&lt;D xsi:type="xsd:double"&gt;3.34098722578361&lt;/D&gt;&lt;D xsi:type="xsd:double"&gt;3.31815526873272&lt;/D&gt;&lt;D xsi:type="xsd:double"&gt;3.60528442905482&lt;/D&gt;&lt;D xsi:type="xsd:double"&gt;3.67329378890539&lt;/D&gt;&lt;D xsi:type="xsd:double"&gt;3.77189342152939&lt;/D&gt;&lt;D xsi:type="xsd:double"&gt;3.76590850061383&lt;/D&gt;&lt;D xsi:type="xsd:double"&gt;3.51095521950115&lt;/D&gt;&lt;D xsi:type="xsd:double"&gt;3.37258072560773&lt;/D&gt;&lt;D xsi:type="xsd:double"&gt;3.13120277978233&lt;/D&gt;&lt;D xsi:type="xsd:double"&gt;3.17989741089154&lt;/D&gt;&lt;D xsi:type="xsd:double"&gt;3.43679172154045&lt;/D&gt;&lt;D xsi:type="xsd:double"&gt;3.54507674345066&lt;/D&gt;&lt;D xsi:type="xsd:double"&gt;3.28266055389567&lt;/D&gt;&lt;D xsi:type="xsd:double"&gt;3.34614134583904&lt;/D&gt;&lt;D xsi:type="xsd:double"&gt;3.50836353796766&lt;/D&gt;&lt;D xsi:type="xsd:double"&gt;3.62180222214524&lt;/D&gt;&lt;D xsi:type="xsd:double"&gt;3.85251722569635&lt;/D&gt;&lt;D xsi:type="xsd:double"&gt;4.48901637912233&lt;/D&gt;&lt;D xsi:type="xsd:double"&gt;4.16772676095636&lt;/D&gt;&lt;D xsi:type="xsd:double"&gt;4.35812355496905&lt;/D&gt;&lt;D xsi:type="xsd:double"&gt;4.33655049836935&lt;/D&gt;&lt;D xsi:type="xsd:double"&gt;4.07287103299217&lt;/D&gt;&lt;D xsi:type="xsd:double"&gt;3.93624853605504&lt;/D&gt;&lt;D xsi:type="xsd:double"&gt;4.09970885485568&lt;/D&gt;&lt;D xsi:type="xsd:double"&gt;3.71391070436455&lt;/D&gt;&lt;D xsi:type="xsd:double"&gt;3.48487860051965&lt;/D&gt;&lt;D xsi:type="xsd:double"&gt;3.27379582608031&lt;/D&gt;&lt;D xsi:type="xsd:double"&gt;3.47810423248706&lt;/D&gt;&lt;D xsi:type="xsd:double"&gt;3.61388921535285&lt;/D&gt;&lt;D xsi:type="xsd:double"&gt;3.08669809150563&lt;/D&gt;&lt;D xsi:type="xsd:double"&gt;3.13767958864095&lt;/D&gt;&lt;D xsi:type="xsd:double"&gt;3.42422927238844&lt;/D&gt;&lt;D xsi:type="xsd:double"&gt;3.21940375021963&lt;/D&gt;&lt;D xsi:type="xsd:double"&gt;3.34479675779053&lt;/D&gt;&lt;D xsi:type="xsd:double"&gt;3.30585418092877&lt;/D&gt;&lt;D xsi:type="xsd:double"&gt;3.13777268461238&lt;/D&gt;&lt;D xsi:type="xsd:double"&gt;3.08138262000157&lt;/D&gt;&lt;D xsi:type="xsd:double"&gt;3.123369938506&lt;/D&gt;&lt;D xsi:type="xsd:double"&gt;5.25099053104999&lt;/D&gt;&lt;D xsi:type="xsd:double"&gt;4.03378352661029&lt;/D&gt;&lt;D xsi:type="xsd:double"&gt;3.62534984520072&lt;/D&gt;&lt;D xsi:type="xsd:double"&gt;2.8671719413274&lt;/D&gt;&lt;D xsi:type="xsd:double"&gt;2.6612988210019&lt;/D&gt;&lt;D xsi:type="xsd:double"&gt;2.79778763998833&lt;/D&gt;&lt;D xsi:type="xsd:double"&gt;3.36433960369524&lt;/D&gt;&lt;D xsi:type="xsd:double"&gt;3.39827899808774&lt;/D&gt;&lt;D xsi:type="xsd:double"&gt;3.44345482967499&lt;/D&gt;&lt;D xsi:type="xsd:double"&gt;3.34876339654348&lt;/D&gt;&lt;D xsi:type="xsd:double"&gt;3.45955319619581&lt;/D&gt;&lt;D xsi:type="xsd:double"&gt;3.79189117185242&lt;/D&gt;&lt;D xsi:type="xsd:double"&gt;4.34290679023811&lt;/D&gt;&lt;D xsi:type="xsd:double"&gt;4.59031903330039&lt;/D&gt;&lt;D xsi:type="xsd:double"&gt;4.72163843557558&lt;/D&gt;&lt;D xsi:type="xsd:double"&gt;4.72643888049033&lt;/D&gt;&lt;D xsi:type="xsd:double"&gt;5.32454892730056&lt;/D&gt;&lt;D xsi:type="xsd:double"&gt;5.8885186793212&lt;/D&gt;&lt;D xsi:type="xsd:double"&gt;6.67623662503463&lt;/D&gt;&lt;D xsi:type="xsd:double"&gt;6.66659956628447&lt;/D&gt;&lt;D xsi:type="xsd:double"&gt;7.73625729298863&lt;/D&gt;&lt;D xsi:type="xsd:double"&gt;7.54754230146123&lt;/D&gt;&lt;D xsi:type="xsd:double"&gt;7.05940887666829&lt;/D&gt;&lt;D xsi:type="xsd:double"&gt;6.87202386521664&lt;/D&gt;&lt;D xsi:type="xsd:double"&gt;9.12051050875906&lt;/D&gt;&lt;D xsi:type="xsd:double"&gt;8.45976793269551&lt;/D&gt;&lt;D xsi:type="xsd:double"&gt;10.0800308580397&lt;/D&gt;&lt;D xsi:type="xsd:double"&gt;10.9032024735252&lt;/D&gt;&lt;D xsi:type="xsd:double"&gt;11.4890658344574&lt;/D&gt;&lt;D xsi:type="xsd:double"&gt;10.6266898523476&lt;/D&gt;&lt;D xsi:type="xsd:double"&gt;10.2884577536685&lt;/D&gt;&lt;D xsi:type="xsd:double"&gt;9.17911735612413&lt;/D&gt;&lt;D xsi:type="xsd:double"&gt;8.46326459043608&lt;/D&gt;&lt;D xsi:type="xsd:double"&gt;7.06382891122318&lt;/D&gt;&lt;D xsi:type="xsd:double"&gt;6.59278157935179&lt;/D&gt;&lt;D xsi:type="xsd:double"&gt;6.45826138842816&lt;/D&gt;&lt;D xsi:type="xsd:double"&gt;7.11272703956531&lt;/D&gt;&lt;D xsi:type="xsd:double"&gt;6.7836601551899&lt;/D&gt;&lt;D xsi:type="xsd:double"&gt;6.51508819585016&lt;/D&gt;&lt;D xsi:type="xsd:double"&gt;6.06254172595955&lt;/D&gt;&lt;D xsi:type="xsd:double"&gt;6.04092297776862&lt;/D&gt;&lt;D xsi:type="xsd:double"&gt;6.02048270063431&lt;/D&gt;&lt;D xsi:type="xsd:double"&gt;5.83241284072284&lt;/D&gt;&lt;D xsi:type="xsd:double"&gt;6.31345596226937&lt;/D&gt;&lt;D xsi:type="xsd:double"&gt;6.09984455217928&lt;/D&gt;&lt;D xsi:type="xsd:double"&gt;5.83387283581685&lt;/D&gt;&lt;D xsi:type="xsd:double"&gt;5.82231803322865&lt;/D&gt;&lt;D xsi:type="xsd:double"&gt;5.91747495886523&lt;/D&gt;&lt;D xsi:type="xsd:double"&gt;6.21565922075059&lt;/D&gt;&lt;D xsi:type="xsd:double"&gt;6.38448150383562&lt;/D&gt;&lt;D xsi:type="xsd:double"&gt;6.71727214728673&lt;/D&gt;&lt;D xsi:type="xsd:double"&gt;7.45143425248912&lt;/D&gt;&lt;/FQL&gt;&lt;FQL&gt;&lt;Q&gt;SET-BKK^FMA_PE(NTMA,-10AY,0,AM,"PORTAGG","MEANR")&lt;/Q&gt;&lt;R&gt;121&lt;/R&gt;&lt;C&gt;1&lt;/C&gt;&lt;D xsi:type="xsd:double"&gt;14.112398262601&lt;/D&gt;&lt;D xsi:type="xsd:double"&gt;14.5446386850911&lt;/D&gt;&lt;D xsi:type="xsd:double"&gt;15.8032297046871&lt;/D&gt;&lt;D xsi:type="xsd:double"&gt;15.9623831048547&lt;/D&gt;&lt;D xsi:type="xsd:double"&gt;15.0707732734745&lt;/D&gt;&lt;D xsi:type="xsd:double"&gt;15.4792773306544&lt;/D&gt;&lt;D xsi:type="xsd:double"&gt;14.908610130844&lt;/D&gt;&lt;D xsi:type="xsd:double"&gt;15.3554645426882&lt;/D&gt;&lt;D xsi:type="xsd:double"&gt;16.1380064929656&lt;/D&gt;&lt;D xsi:type="xsd:double"&gt;15.0878914384524&lt;/D&gt;&lt;D xsi:type="xsd:double"&gt;15.3594837139713&lt;/D&gt;&lt;D xsi:type="xsd:double"&gt;15.4948158079199&lt;/D&gt;&lt;D xsi:type="xsd:double"&gt;15.0714439063349&lt;/D&gt;&lt;D xsi:type="xsd:double"&gt;14.9385510734035&lt;/D&gt;&lt;D xsi:type="xsd:double"&gt;14.0115869440312&lt;/D&gt;&lt;D xsi:type="xsd:double"&gt;14.2270590592297&lt;/D&gt;&lt;D xsi:type="xsd:double"&gt;14.4488783846868&lt;/D&gt;&lt;D xsi:type="xsd:double"&gt;13.8472712331734&lt;/D&gt;&lt;D xsi:type="xsd:double"&gt;12.5688727577878&lt;/D&gt;&lt;D xsi:type="xsd:double"&gt;12.4057791648726&lt;/D&gt;&lt;D xsi:type="xsd:double"&gt;13.6157903302458&lt;/D&gt;&lt;D xsi:type="xsd:double"&gt;14.4472508465625&lt;/D&gt;&lt;D xsi:type="xsd:double"&gt;14.5765374599629&lt;/D&gt;&lt;D xsi:type="xsd:double"&gt;14.1794237014037&lt;/D&gt;&lt;D xsi:type="xsd:double"&gt;14.5283762481754&lt;/D&gt;&lt;D xsi:type="xsd:double"&gt;15.3631351393244&lt;/D&gt;&lt;D xsi:type="xsd:double"&gt;15.2753997301494&lt;/D&gt;&lt;D xsi:type="xsd:double"&gt;14.4423149152352&lt;/D&gt;&lt;D xsi:type="xsd:double"&gt;14.6201781330523&lt;/D&gt;&lt;D xsi:type="xsd:double"&gt;14.3932849099911&lt;/D&gt;&lt;D xsi:type="xsd:double"&gt;14.631639105442&lt;/D&gt;&lt;D xsi:type="xsd:double"&gt;14.9860676642334&lt;/D&gt;&lt;D xsi:type="xsd:double"&gt;15.079596169466&lt;/D&gt;&lt;D xsi:type="xsd:double"&gt;14.8987181235728&lt;/D&gt;&lt;D xsi:type="xsd:double"&gt;14.8072674527229&lt;/D&gt;&lt;D xsi:type="xsd:double"&gt;14.5574128320364&lt;/D&gt;&lt;D xsi:type="xsd:double"&gt;14.856034411748&lt;/D&gt;&lt;D xsi:type="xsd:double"&gt;14.6483179560643&lt;/D&gt;&lt;D xsi:type="xsd:double"&gt;14.6650443118385&lt;/D&gt;&lt;D xsi:type="xsd:double"&gt;15.5040427025728&lt;/D&gt;&lt;D xsi:type="xsd:double"&gt;15.5481918838884&lt;/D&gt;&lt;D xsi:type="xsd:double"&gt;15.682375814672&lt;/D&gt;&lt;D xsi:type="xsd:double"&gt;15.7990743667953&lt;/D&gt;&lt;D xsi:type="xsd:double"&gt;16.4294147941333&lt;/D&gt;&lt;D xsi:type="xsd:double"&gt;15.9325618134386&lt;/D&gt;&lt;D xsi:type="xsd:double"&gt;15.545301184995&lt;/D&gt;&lt;D xsi:type="xsd:double"&gt;15.4635790621034&lt;/D&gt;&lt;D xsi:type="xsd:double"&gt;15.351356326588&lt;/D&gt;&lt;D xsi:type="xsd:double"&gt;14.4764054079462&lt;/D&gt;&lt;D xsi:type="xsd:double"&gt;14.4916955096999&lt;/D&gt;&lt;D xsi:type="xsd:double"&gt;14.6327813365462&lt;/D&gt;&lt;D xsi:type="xsd:double"&gt;15.0327540273725&lt;/D&gt;&lt;D xsi:type="xsd:double"&gt;14.2647045368592&lt;/D&gt;&lt;D xsi:type="xsd:double"&gt;13.7547249961917&lt;/D&gt;&lt;D xsi:type="xsd:double"&gt;13.7573217243865&lt;/D&gt;&lt;D xsi:type="xsd:double"&gt;13.9237088175466&lt;/D&gt;&lt;D xsi:type="xsd:double"&gt;14.774984106776&lt;/D&gt;&lt;D xsi:type="xsd:double"&gt;14.7550052073406&lt;/D&gt;&lt;D xsi:type="xsd:double"&gt;15.0980193772491&lt;/D&gt;&lt;D xsi:type="xsd:double"&gt;14.5637863931332&lt;/D&gt;&lt;D xsi:type="xsd:double"&gt;15.7126306470281&lt;/D&gt;&lt;D xsi:type="xsd:double"&gt;15.8538024586994&lt;/D&gt;&lt;D xsi:type="xsd:double"&gt;15.077165048079&lt;/D&gt;&lt;D xsi:type="xsd:double"&gt;15.2640345602382&lt;/D&gt;&lt;D xsi:type="xsd:double"&gt;15.4786461826937&lt;/D&gt;&lt;D xsi:type="xsd:double"&gt;15.6426514843708&lt;/D&gt;&lt;D xsi:type="xsd:double"&gt;15.2978530175688&lt;/D&gt;&lt;D xsi:type="xsd:double"&gt;15.6475080936628&lt;/D&gt;&lt;D xsi:type="xsd:double"&gt;15.2496114370357&lt;/D&gt;&lt;D xsi:type="xsd:double"&gt;12.6159894106939&lt;/D&gt;&lt;D xsi:type="xsd:double"&gt;15.4456669211311&lt;/D&gt;&lt;D xsi:type="xsd:double"&gt;18.3617165682307&lt;/D&gt;&lt;D xsi:type="xsd:double"&gt;19.495659467403&lt;/D&gt;&lt;D xsi:type="xsd:double"&gt;19.4861432730565&lt;/D&gt;&lt;D xsi:type="xsd:double"&gt;18.9511981107888&lt;/D&gt;&lt;D xsi:type="xsd:double"&gt;18.9190665429017&lt;/D&gt;&lt;D xsi:type="xsd:double"&gt;17.3145799196297&lt;/D&gt;&lt;D xsi:type="xsd:double"&gt;18.988989732727&lt;/D&gt;&lt;D xsi:type="xsd:double"&gt;19.3802832060126&lt;/D&gt;&lt;D xsi:type="xsd:double"&gt;19.9240098366792&lt;/D&gt;&lt;D xsi:type="xsd:double"&gt;19.1906983514628&lt;/D&gt;&lt;D xsi:type="xsd:double"&gt;19.5052576725296&lt;/D&gt;&lt;D xsi:type="xsd:double"&gt;19.0843666673248&lt;/D&gt;&lt;D xsi:type="xsd:double"&gt;17.5871522838555&lt;/D&gt;&lt;D xsi:type="xsd:double"&gt;17.8084851528214&lt;/D&gt;&lt;D xsi:type="xsd:double"&gt;16.7061610683686&lt;/D&gt;&lt;D xsi:type="xsd:double"&gt;16.8800367097512&lt;/D&gt;&lt;D xsi:type="xsd:double"&gt;17.2178864739475&lt;/D&gt;&lt;D xsi:type="xsd:double"&gt;17.3738613188519&lt;/D&gt;&lt;D xsi:type="xsd:double"&gt;17.4894935215298&lt;/D&gt;&lt;D xsi:type="xsd:double"&gt;16.8169789646426&lt;/D&gt;&lt;D xsi:type="xsd:double"&gt;17.2476225060954&lt;/D&gt;&lt;D xsi:type="xsd:double"&gt;17.6300519578113&lt;/D&gt;&lt;D xsi:type="xsd:double"&gt;17.0491697982809&lt;/D&gt;&lt;D xsi:type="xsd:double"&gt;16.6469068362939&lt;/D&gt;&lt;D xsi:type="xsd:double"&gt;16.0824947463738&lt;/D&gt;&lt;D xsi:type="xsd:double"&gt;15.1923422420575&lt;/D&gt;&lt;D xsi:type="xsd:double"&gt;14.8607984495149&lt;/D&gt;&lt;D xsi:type="xsd:double"&gt;15.4875457047327&lt;/D&gt;&lt;D xsi:type="xsd:double"&gt;15.4794011499693&lt;/D&gt;&lt;D xsi:type="xsd:double"&gt;15.1698783643694&lt;/D&gt;&lt;D xsi:type="xsd:double"&gt;15.5600871551818&lt;/D&gt;&lt;D xsi:type="xsd:double"&gt;15.3709366131903&lt;/D&gt;&lt;D xsi:type="xsd:double"&gt;15.9312139608273&lt;/D&gt;&lt;D xsi:type="xsd:double"&gt;15.757350242545&lt;/D&gt;&lt;D xsi:type="xsd:double"&gt;15.2721052513184&lt;/D&gt;&lt;D xsi:type="xsd:double"&gt;15.5216597307319&lt;/D&gt;&lt;D xsi:type="xsd:double"&gt;15.3643388564591&lt;/D&gt;&lt;D xsi:type="xsd:double"&gt;15.6957244698817&lt;/D&gt;&lt;D xsi:type="xsd:double"&gt;15.6999372014336&lt;/D&gt;&lt;D xsi:type="xsd:double"&gt;15.7186152904575&lt;/D&gt;&lt;D xsi:type="xsd:double"&gt;15.4825552375217&lt;/D&gt;&lt;D xsi:type="xsd:double"&gt;14.3336108292112&lt;/D&gt;&lt;D xsi:type="xsd:double"&gt;14.6617439601446&lt;/D&gt;&lt;D xsi:type="xsd:double"&gt;14.4301394894616&lt;/D&gt;&lt;D xsi:type="xsd:double"&gt;14.2428411770459&lt;/D&gt;&lt;D xsi:type="xsd:double"&gt;14.2981759440688&lt;/D&gt;&lt;D xsi:type="xsd:double"&gt;14.2071053662145&lt;/D&gt;&lt;D xsi:type="xsd:double"&gt;13.7749145556245&lt;/D&gt;&lt;D xsi:type="xsd:double"&gt;14.2915294670292&lt;/D&gt;&lt;D xsi:type="xsd:double"&gt;13.4032404663842&lt;/D&gt;&lt;/FQL&gt;&lt;FQL&gt;&lt;Q&gt;CNYA^FMA_PE(NTMA,-10AY,0,AM,"PORTAGG","MEANR")&lt;/Q&gt;&lt;R&gt;121&lt;/R&gt;&lt;C&gt;1&lt;/C&gt;&lt;D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xsi:type="xsd:double"&gt;13.7283249990467&lt;/D&gt;&lt;D xsi:type="xsd:double"&gt;14.0604734982002&lt;/D&gt;&lt;D xsi:type="xsd:double"&gt;13.6147594719069&lt;/D&gt;&lt;D xsi:type="xsd:double"&gt;13.7499285819223&lt;/D&gt;&lt;D xsi:type="xsd:double"&gt;14.0313431092834&lt;/D&gt;&lt;D xsi:type="xsd:double"&gt;13.2866242921956&lt;/D&gt;&lt;D xsi:type="xsd:double"&gt;13.1964701834448&lt;/D&gt;&lt;D xsi:type="xsd:double"&gt;13.0546129871036&lt;/D&gt;&lt;D xsi:type="xsd:double"&gt;13.2340350872801&lt;/D&gt;&lt;D xsi:type="xsd:double"&gt;13.3887566333091&lt;/D&gt;&lt;D xsi:type="xsd:double"&gt;13.2450697404546&lt;/D&gt;&lt;D xsi:type="xsd:double"&gt;13.9017197199393&lt;/D&gt;&lt;D xsi:type="xsd:double"&gt;14.2955403134426&lt;/D&gt;&lt;D xsi:type="xsd:double"&gt;13.935452134058&lt;/D&gt;&lt;D xsi:type="xsd:double"&gt;14.3435455578747&lt;/D&gt;&lt;D xsi:type="xsd:double"&gt;14.3710000395131&lt;/D&gt;&lt;D xsi:type="xsd:double"&gt;14.7632706451067&lt;/D&gt;&lt;D xsi:type="xsd:double"&gt;13.83445556692&lt;/D&gt;&lt;D xsi:type="xsd:double"&gt;14.3523970210338&lt;/D&gt;&lt;D xsi:type="xsd:double"&gt;13.0882417840604&lt;/D&gt;&lt;D xsi:type="xsd:double"&gt;13.2773779384134&lt;/D&gt;&lt;D xsi:type="xsd:double"&gt;12.2861897960712&lt;/D&gt;&lt;D xsi:type="xsd:double"&gt;11.9740349862006&lt;/D&gt;&lt;D xsi:type="xsd:double"&gt;11.3257515266316&lt;/D&gt;&lt;D xsi:type="xsd:double"&gt;10.6403170170069&lt;/D&gt;&lt;D xsi:type="xsd:double"&gt;9.8274363171462&lt;/D&gt;&lt;D xsi:type="xsd:double"&gt;10.2043086432858&lt;/D&gt;&lt;D xsi:type="xsd:double"&gt;9.62403150477289&lt;/D&gt;&lt;D xsi:type="xsd:double"&gt;9.88132661205982&lt;/D&gt;&lt;D xsi:type="xsd:double"&gt;9.6010591076955&lt;/D&gt;&lt;D xsi:type="xsd:double"&gt;9.95436416604579&lt;/D&gt;&lt;D xsi:type="xsd:double"&gt;10.7768735141758&lt;/D&gt;&lt;D xsi:type="xsd:double"&gt;11.6546994885573&lt;/D&gt;&lt;D xsi:type="xsd:double"&gt;12.2838449241526&lt;/D&gt;&lt;D xsi:type="xsd:double"&gt;10.8728098216848&lt;/D&gt;&lt;D xsi:type="xsd:double"&gt;11.8481425361173&lt;/D&gt;&lt;D xsi:type="xsd:double"&gt;11.5454981826991&lt;/D&gt;&lt;D xsi:type="xsd:double"&gt;11.5155880559509&lt;/D&gt;&lt;D xsi:type="xsd:double"&gt;11.941514440774&lt;/D&gt;&lt;D xsi:type="xsd:double"&gt;11.6029203161022&lt;/D&gt;&lt;D xsi:type="xsd:double"&gt;11.5304586219682&lt;/D&gt;&lt;D xsi:type="xsd:double"&gt;12.5041872827617&lt;/D&gt;&lt;D xsi:type="xsd:double"&gt;12.9088630866402&lt;/D&gt;&lt;D xsi:type="xsd:double"&gt;12.9890750482982&lt;/D&gt;&lt;D xsi:type="xsd:double"&gt;11.5573904770494&lt;/D&gt;&lt;D xsi:type="xsd:double"&gt;12.537525328807&lt;/D&gt;&lt;D xsi:type="xsd:double"&gt;13.1819682106677&lt;/D&gt;&lt;D xsi:type="xsd:double"&gt;14.0753921617366&lt;/D&gt;&lt;D xsi:type="xsd:double"&gt;15.9470758511904&lt;/D&gt;&lt;D xsi:type="xsd:double"&gt;15.8653118044293&lt;/D&gt;&lt;D xsi:type="xsd:double"&gt;16.2232734078214&lt;/D&gt;&lt;D xsi:type="xsd:double"&gt;16.1561371262952&lt;/D&gt;&lt;D xsi:type="xsd:double"&gt;16.2410918170289&lt;/D&gt;&lt;D xsi:type="xsd:double"&gt;16.5849288443873&lt;/D&gt;&lt;D xsi:type="xsd:double"&gt;18.0572109200212&lt;/D&gt;&lt;D xsi:type="xsd:double"&gt;18.8221021088475&lt;/D&gt;&lt;D xsi:type="xsd:double"&gt;16.0119714847099&lt;/D&gt;&lt;D xsi:type="xsd:double"&gt;16.0919070337195&lt;/D&gt;&lt;D xsi:type="xsd:double"&gt;16.3365766191443&lt;/D&gt;&lt;D xsi:type="xsd:double"&gt;16.2813206269967&lt;/D&gt;&lt;D xsi:type="xsd:double"&gt;16.0708614114583&lt;/D&gt;&lt;D xsi:type="xsd:double"&gt;14.9215108665947&lt;/D&gt;&lt;D xsi:type="xsd:double"&gt;15.272934505885&lt;/D&gt;&lt;D xsi:type="xsd:double"&gt;15.3681752204474&lt;/D&gt;&lt;D xsi:type="xsd:double"&gt;15.2693981721564&lt;/D&gt;&lt;D xsi:type="xsd:double"&gt;15.2080096850146&lt;/D&gt;&lt;D xsi:type="xsd:double"&gt;14.706714162023&lt;/D&gt;&lt;D xsi:type="xsd:double"&gt;14.0090198312494&lt;/D&gt;&lt;D xsi:type="xsd:double"&gt;12.9049567628133&lt;/D&gt;&lt;D xsi:type="xsd:double"&gt;12.3089980721748&lt;/D&gt;&lt;D xsi:type="xsd:double"&gt;12.7546235488927&lt;/D&gt;&lt;D xsi:type="xsd:double"&gt;13.3365413247305&lt;/D&gt;&lt;D xsi:type="xsd:double"&gt;13.2266865810828&lt;/D&gt;&lt;D xsi:type="xsd:double"&gt;12.7286529434637&lt;/D&gt;&lt;D xsi:type="xsd:double"&gt;12.0511425642368&lt;/D&gt;&lt;D xsi:type="xsd:double"&gt;11.4500141870002&lt;/D&gt;&lt;D xsi:type="xsd:double"&gt;11.7889469859646&lt;/D&gt;&lt;D xsi:type="xsd:double"&gt;11.6950842097934&lt;/D&gt;&lt;D xsi:type="xsd:double"&gt;12.6587174418603&lt;/D&gt;&lt;D xsi:type="xsd:double"&gt;12.1984085012026&lt;/D&gt;&lt;D xsi:type="xsd:double"&gt;11.7175702071664&lt;/D&gt;&lt;D xsi:type="xsd:double"&gt;12.3636999490927&lt;/D&gt;&lt;D xsi:type="xsd:double"&gt;11.9951204016284&lt;/D&gt;&lt;D xsi:type="xsd:double"&gt;12.1087864805314&lt;/D&gt;&lt;D xsi:type="xsd:double"&gt;11.7053143622185&lt;/D&gt;&lt;D xsi:type="xsd:double"&gt;11.7181548818876&lt;/D&gt;&lt;D xsi:type="xsd:double"&gt;11.7526064719466&lt;/D&gt;&lt;D xsi:type="xsd:double"&gt;11.0381825852113&lt;/D&gt;&lt;D xsi:type="xsd:double"&gt;11.673804934635&lt;/D&gt;&lt;D xsi:type="xsd:double"&gt;11.0080692261349&lt;/D&gt;&lt;D xsi:type="xsd:double"&gt;10.7546050182388&lt;/D&gt;&lt;D xsi:type="xsd:double"&gt;11.205875807&lt;/D&gt;&lt;D xsi:type="xsd:double"&gt;11.8787044056648&lt;/D&gt;&lt;D xsi:type="xsd:double"&gt;12.233723900551&lt;/D&gt;&lt;D xsi:type="xsd:double"&gt;13.0813954187861&lt;/D&gt;&lt;D xsi:type="xsd:double"&gt;12.3252623124284&lt;/D&gt;&lt;/FQL&gt;&lt;FQL&gt;&lt;Q&gt;EWM^FMA_PE(LTMA,-10AY,0,AM,"PORTAGG","MEANR")&lt;/Q&gt;&lt;R&gt;121&lt;/R&gt;&lt;C&gt;1&lt;/C&gt;&lt;D xsi:type="xsd:double"&gt;16.7697663995621&lt;/D&gt;&lt;D xsi:type="xsd:double"&gt;16.6769401926446&lt;/D&gt;&lt;D xsi:type="xsd:double"&gt;16.8467461193398&lt;/D&gt;&lt;D xsi:type="xsd:double"&gt;16.7825669906832&lt;/D&gt;&lt;D xsi:type="xsd:double"&gt;16.444114916685&lt;/D&gt;&lt;D xsi:type="xsd:double"&gt;16.5546169124426&lt;/D&gt;&lt;D xsi:type="xsd:double"&gt;15.9731622584369&lt;/D&gt;&lt;D xsi:type="xsd:double"&gt;16.2631300744899&lt;/D&gt;&lt;D xsi:type="xsd:double"&gt;16.5564955491392&lt;/D&gt;&lt;D xsi:type="xsd:double"&gt;17.0101656054076&lt;/D&gt;&lt;D xsi:type="xsd:double"&gt;17.0388067807646&lt;/D&gt;&lt;D xsi:type="xsd:double"&gt;16.9043529559852&lt;/D&gt;&lt;D xsi:type="xsd:double"&gt;16.6167606658179&lt;/D&gt;&lt;D xsi:type="xsd:double"&gt;16.6036882762454&lt;/D&gt;&lt;D xsi:type="xsd:double"&gt;15.6851163918239&lt;/D&gt;&lt;D xsi:type="xsd:double"&gt;16.4309287502317&lt;/D&gt;&lt;D xsi:type="xsd:double"&gt;16.7558485835536&lt;/D&gt;&lt;D xsi:type="xsd:double"&gt;16.4641741706107&lt;/D&gt;&lt;D xsi:type="xsd:double"&gt;16.4243155559563&lt;/D&gt;&lt;D xsi:type="xsd:double"&gt;16.0419716442333&lt;/D&gt;&lt;D xsi:type="xsd:double"&gt;16.6628164330219&lt;/D&gt;&lt;D xsi:type="xsd:double"&gt;16.672641348236&lt;/D&gt;&lt;D xsi:type="xsd:double"&gt;16.6513668761255&lt;/D&gt;&lt;D xsi:type="xsd:double"&gt;16.3783555575688&lt;/D&gt;&lt;D xsi:type="xsd:double"&gt;16.5889808427535&lt;/D&gt;&lt;D xsi:type="xsd:double"&gt;16.8562052053026&lt;/D&gt;&lt;D xsi:type="xsd:double"&gt;17.0432805645643&lt;/D&gt;&lt;D xsi:type="xsd:double"&gt;17.1000219448871&lt;/D&gt;&lt;D xsi:type="xsd:double"&gt;17.3219082965324&lt;/D&gt;&lt;D xsi:type="xsd:double"&gt;17.0029012884874&lt;/D&gt;&lt;D xsi:type="xsd:double"&gt;16.9546295848284&lt;/D&gt;&lt;D xsi:type="xsd:double"&gt;17.1648054571486&lt;/D&gt;&lt;D xsi:type="xsd:double"&gt;17.2845178169441&lt;/D&gt;&lt;D xsi:type="xsd:double"&gt;17.1335956444031&lt;/D&gt;&lt;D xsi:type="xsd:double"&gt;17.1488958621396&lt;/D&gt;&lt;D xsi:type="xsd:double"&gt;17.2848505780122&lt;/D&gt;&lt;D xsi:type="xsd:double"&gt;17.2405622751967&lt;/D&gt;&lt;D xsi:type="xsd:double"&gt;17.1594554385046&lt;/D&gt;&lt;D xsi:type="xsd:double"&gt;17.3471186722232&lt;/D&gt;&lt;D xsi:type="xsd:double"&gt;17.5203430376068&lt;/D&gt;&lt;D xsi:type="xsd:double"&gt;17.3461672786692&lt;/D&gt;&lt;D xsi:type="xsd:double"&gt;17.1148600622736&lt;/D&gt;&lt;D xsi:type="xsd:double"&gt;17.8610483862068&lt;/D&gt;&lt;D xsi:type="xsd:double"&gt;18.6107229861185&lt;/D&gt;&lt;D xsi:type="xsd:double"&gt;18.650319296106&lt;/D&gt;&lt;D xsi:type="xsd:double"&gt;18.4611778829601&lt;/D&gt;&lt;D xsi:type="xsd:double"&gt;18.3623272683127&lt;/D&gt;&lt;D xsi:type="xsd:double"&gt;18.1361551352909&lt;/D&gt;&lt;D xsi:type="xsd:double"&gt;17.6627639669045&lt;/D&gt;&lt;D xsi:type="xsd:double"&gt;17.6987498195872&lt;/D&gt;&lt;D xsi:type="xsd:double"&gt;17.7920615993935&lt;/D&gt;&lt;D xsi:type="xsd:double"&gt;17.7568422373191&lt;/D&gt;&lt;D xsi:type="xsd:double"&gt;17.0035961525623&lt;/D&gt;&lt;D xsi:type="xsd:double"&gt;16.8081089910694&lt;/D&gt;&lt;D xsi:type="xsd:double"&gt;16.5711324246481&lt;/D&gt;&lt;D xsi:type="xsd:double"&gt;16.9674077438565&lt;/D&gt;&lt;D xsi:type="xsd:double"&gt;17.3474599903165&lt;/D&gt;&lt;D xsi:type="xsd:double"&gt;17.0562345951283&lt;/D&gt;&lt;D xsi:type="xsd:double"&gt;16.8654058827969&lt;/D&gt;&lt;D xsi:ty</t>
        </r>
      </text>
    </comment>
    <comment ref="A6" authorId="0" shapeId="0" xr:uid="{678924CB-C45C-4B43-A271-3BC6231A0E2D}">
      <text>
        <r>
          <rPr>
            <b/>
            <sz val="9"/>
            <color indexed="81"/>
            <rFont val="Tahoma"/>
            <charset val="1"/>
          </rPr>
          <t>pe="xsd:double"&gt;16.7249104650772&lt;/D&gt;&lt;D xsi:type="xsd:double"&gt;17.2368011119265&lt;/D&gt;&lt;D xsi:type="xsd:double"&gt;17.1637125494707&lt;/D&gt;&lt;D xsi:type="xsd:double"&gt;16.8878531409701&lt;/D&gt;&lt;D xsi:type="xsd:double"&gt;16.8692531134382&lt;/D&gt;&lt;D xsi:type="xsd:double"&gt;16.6438120134496&lt;/D&gt;&lt;D xsi:type="xsd:double"&gt;16.8996383699012&lt;/D&gt;&lt;D xsi:type="xsd:double"&gt;17.2416964064263&lt;/D&gt;&lt;D xsi:type="xsd:double"&gt;17.0203790525232&lt;/D&gt;&lt;D xsi:type="xsd:double"&gt;16.3743837335082&lt;/D&gt;&lt;D xsi:type="xsd:double"&gt;16.0267541585761&lt;/D&gt;&lt;D xsi:type="xsd:double"&gt;16.5319847915059&lt;/D&gt;&lt;D xsi:type="xsd:double"&gt;16.9327119551672&lt;/D&gt;&lt;D xsi:type="xsd:double"&gt;18.485291061397&lt;/D&gt;&lt;D xsi:type="xsd:double"&gt;19.5352366808526&lt;/D&gt;&lt;D xsi:type="xsd:double"&gt;19.7368978453383&lt;/D&gt;&lt;D xsi:type="xsd:double"&gt;19.9202794109049&lt;/D&gt;&lt;D xsi:type="xsd:double"&gt;20.6186163698466&lt;/D&gt;&lt;D xsi:type="xsd:double"&gt;20.926650953801&lt;/D&gt;&lt;D xsi:type="xsd:double"&gt;21.3519796441066&lt;/D&gt;&lt;D xsi:type="xsd:double"&gt;20.4488359787549&lt;/D&gt;&lt;D xsi:type="xsd:double"&gt;19.293794271826&lt;/D&gt;&lt;D xsi:type="xsd:double"&gt;19.518565739249&lt;/D&gt;&lt;D xsi:type="xsd:double"&gt;18.8574670309548&lt;/D&gt;&lt;D xsi:type="xsd:double"&gt;18.1559703269965&lt;/D&gt;&lt;D xsi:type="xsd:double"&gt;17.6880989009581&lt;/D&gt;&lt;D xsi:type="xsd:double"&gt;16.8106233564535&lt;/D&gt;&lt;D xsi:type="xsd:double"&gt;16.0946532782987&lt;/D&gt;&lt;D xsi:type="xsd:double"&gt;15.6926646964499&lt;/D&gt;&lt;D xsi:type="xsd:double"&gt;15.6962369667759&lt;/D&gt;&lt;D xsi:type="xsd:double"&gt;14.5639394119246&lt;/D&gt;&lt;D xsi:type="xsd:double"&gt;14.9612192458423&lt;/D&gt;&lt;D xsi:type="xsd:double"&gt;15.1373252841928&lt;/D&gt;&lt;D xsi:type="xsd:double"&gt;15.7854194389462&lt;/D&gt;&lt;D xsi:type="xsd:double"&gt;15.913844236274&lt;/D&gt;&lt;D xsi:type="xsd:double"&gt;15.8426441571128&lt;/D&gt;&lt;D xsi:type="xsd:double"&gt;15.605781160379&lt;/D&gt;&lt;D xsi:type="xsd:double"&gt;15.1885317731594&lt;/D&gt;&lt;D xsi:type="xsd:double"&gt;15.0071957363745&lt;/D&gt;&lt;D xsi:type="xsd:double"&gt;15.302533839148&lt;/D&gt;&lt;D xsi:type="xsd:double"&gt;14.9542553787233&lt;/D&gt;&lt;D xsi:type="xsd:double"&gt;14.6839592694474&lt;/D&gt;&lt;D xsi:type="xsd:double"&gt;14.6639002601583&lt;/D&gt;&lt;D xsi:type="xsd:double"&gt;14.7392376076411&lt;/D&gt;&lt;D xsi:type="xsd:double"&gt;15.0203146998438&lt;/D&gt;&lt;D xsi:type="xsd:double"&gt;14.6702238542543&lt;/D&gt;&lt;D xsi:type="xsd:double"&gt;14.6986322140663&lt;/D&gt;&lt;D xsi:type="xsd:double"&gt;14.613759676398&lt;/D&gt;&lt;D xsi:type="xsd:double"&gt;14.5493944383246&lt;/D&gt;&lt;D xsi:type="xsd:double"&gt;14.5076365951021&lt;/D&gt;&lt;D xsi:type="xsd:double"&gt;14.5914135751516&lt;/D&gt;&lt;D xsi:type="xsd:double"&gt;14.7379483151541&lt;/D&gt;&lt;D xsi:type="xsd:double"&gt;14.9117781811588&lt;/D&gt;&lt;D xsi:type="xsd:double"&gt;14.8503684314692&lt;/D&gt;&lt;D xsi:type="xsd:double"&gt;14.9405519582673&lt;/D&gt;&lt;D xsi:type="xsd:double"&gt;15.2266802403386&lt;/D&gt;&lt;D xsi:type="xsd:double"&gt;15.2241818594928&lt;/D&gt;&lt;D xsi:type="xsd:double"&gt;15.745643087651&lt;/D&gt;&lt;D xsi:type="xsd:double"&gt;15.7223624662069&lt;/D&gt;&lt;D xsi:type="xsd:double"&gt;15.605171460216&lt;/D&gt;&lt;D xsi:type="xsd:double"&gt;15.7208345814954&lt;/D&gt;&lt;D xsi:type="xsd:double"&gt;15.4654089297297&lt;/D&gt;&lt;/FQL&gt;&lt;FQL&gt;&lt;Q&gt;WL-FDS^MAX(FG_PRICE(0,-5AY))&lt;/Q&gt;&lt;R&gt;1&lt;/R&gt;&lt;C&gt;1&lt;/C&gt;&lt;D xsi:type="xsd:double"&gt;763.4&lt;/D&gt;&lt;/FQL&gt;&lt;FQL&gt;&lt;Q&gt;CAGDPY@AE^EE_ACTUAL_ANNUAL(MED,0)&lt;/Q&gt;&lt;R&gt;1&lt;/R&gt;&lt;C&gt;1&lt;/C&gt;&lt;D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xsi:type="xsd:double"&gt;-1.41835204702706&lt;/D&gt;&lt;/FQL&gt;&lt;FQL&gt;&lt;Q&gt;CAGDPY@ID^EE_ACTUAL_ANNUAL(MED,0)&lt;/Q&gt;&lt;R&gt;1&lt;/R&gt;&lt;C&gt;1&lt;/C&gt;&lt;D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xsi:type="xsd:double"&gt;3.7515&lt;/D&gt;&lt;/FQL&gt;&lt;FQL&gt;&lt;Q&gt;USDAED^FG_PRICE(0)&lt;/Q&gt;&lt;R&gt;1&lt;/R&gt;&lt;C&gt;1&lt;/C&gt;&lt;D xsi:type="xsd:double"&gt;3.67305&lt;/D&gt;&lt;/FQL&gt;&lt;FQL&gt;&lt;Q&gt;USDTHB^FG_PRICE(0)&lt;/Q&gt;&lt;R&gt;1&lt;/R&gt;&lt;C&gt;1&lt;/C&gt;&lt;D xsi:type="xsd:double"&gt;36.77125&lt;/D&gt;&lt;/FQL&gt;&lt;FQL&gt;&lt;Q&gt;USDCNH^FG_PRICE(0)&lt;/Q&gt;&lt;R&gt;1&lt;/R&gt;&lt;C&gt;1&lt;/C&gt;&lt;D xsi:type="xsd:double"&gt;7.28895&lt;/D&gt;&lt;/FQL&gt;&lt;FQL&gt;&lt;Q&gt;USDEUR^FG_PRICE(0)&lt;/Q&gt;&lt;R&gt;1&lt;/R&gt;&lt;C&gt;1&lt;/C&gt;&lt;D xsi:type="xsd:double"&gt;0.93266183&lt;/D&gt;&lt;/FQL&gt;&lt;FQL&gt;&lt;Q&gt;USDBRL^FG_PRICE(0)&lt;/Q&gt;&lt;R&gt;1&lt;/R&gt;&lt;C&gt;1&lt;/C&gt;&lt;D xsi:type="xsd:double"&gt;5.42995&lt;/D&gt;&lt;/FQL&gt;&lt;FQL&gt;&lt;Q&gt;USDMXN^FG_PRICE(0)&lt;/Q&gt;&lt;R&gt;1&lt;/R&gt;&lt;C&gt;1&lt;/C&gt;&lt;D xsi:type="xsd:double"&gt;18.40025&lt;/D&gt;&lt;/FQL&gt;&lt;FQL&gt;&lt;Q&gt;USDMYR^FG_PRICE(0)&lt;/Q&gt;&lt;R&gt;1&lt;/R&gt;&lt;C&gt;1&lt;/C&gt;&lt;D xsi:type="xsd:double"&gt;4.7105&lt;/D&gt;&lt;/FQL&gt;&lt;FQL&gt;&lt;Q&gt;USDPLN^FG_PRICE(0)&lt;/Q&gt;&lt;R&gt;1&lt;/R&gt;&lt;C&gt;1&lt;/C&gt;&lt;D xsi:type="xsd:double"&gt;4.0347&lt;/D&gt;&lt;/FQL&gt;&lt;FQL&gt;&lt;Q&gt;USDIDR^FG_PRICE(0)&lt;/Q&gt;&lt;R&gt;1&lt;/R&gt;&lt;C&gt;1&lt;/C&gt;&lt;D xsi:type="xsd:double"&gt;16430&lt;/D&gt;&lt;/FQL&gt;&lt;FQL&gt;&lt;Q&gt;FC0000MY^FMA_EPS(NTMA,-20AY,0,CY,,"PORTAGG","MEANR")&lt;/Q&gt;&lt;R&gt;20&lt;/R&gt;&lt;C&gt;1&lt;/C&gt;&lt;D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xsi:type="xsd:double"&gt;15.6883552936643&lt;/D&gt;&lt;D xsi:type="xsd:double"&gt;16.4000950645444&lt;/D&gt;&lt;D xsi:type="xsd:double"&gt;15.9914454349155&lt;/D&gt;&lt;D xsi:type="xsd:double"&gt;16.6880055874413&lt;/D&gt;&lt;D xsi:type="xsd:double"&gt;16.2347130027231&lt;/D&gt;&lt;/FQL&gt;&lt;FQL&gt;&lt;Q&gt;GREK^P_PRICE_RETURNS_PR('52W',2,-10AY,0,AM)&lt;/Q&gt;&lt;R&gt;121&lt;/R&gt;&lt;C&gt;1&lt;/C&gt;&lt;D xsi:type="xsd:double"&gt;57.433247&lt;/D&gt;&lt;D xsi:type="xsd:double"&gt;38.36303&lt;/D&gt;&lt;D xsi:type="xsd:double"&gt;21.910131&lt;/D&gt;&lt;D xsi:type="xsd:double"&gt;3.0035377&lt;/D&gt;&lt;D xsi:type="xsd:double"&gt;-26.983524&lt;/D&gt;&lt;D xsi:type="xsd:double"&gt;-21.244377&lt;/D&gt;&lt;D xsi:type="xsd:double"&gt;-33.617954&lt;/D&gt;&lt;D xsi:type="xsd:double"&gt;-46.89904&lt;/D&gt;&lt;D xsi:type="xsd:double"&gt;-39.430855&lt;/D&gt;&lt;D xsi:type="xsd:double"&gt;-57.44537&lt;/D&gt;&lt;D xsi:type="xsd:double"&gt;-56.012215&lt;/D&gt;&lt;D xsi:type="xsd:double"&gt;-39.30823&lt;/D&gt;&lt;D xsi:type="xsd:double"&gt;-53.641975&lt;/D&gt;&lt;D xsi:type="xsd:double"&gt;-53.977528&lt;/D&gt;&lt;D xsi:type="xsd:double"&gt;-52.893013&lt;/D&gt;&lt;D xsi:type="xsd:double"&gt;-45.502865&lt;/D&gt;&lt;D xsi:type="xsd:double"&gt;-36.585968&lt;/D&gt;&lt;D xsi:type="xsd:double"&gt;-45.414818&lt;/D&gt;&lt;D xsi:type="xsd:double"&gt;-42.95388&lt;/D&gt;&lt;D xsi:type="xsd:double"&gt;-45.960842&lt;/D&gt;&lt;D xsi:type="xsd:double"&gt;-51.235016&lt;/D&gt;&lt;D xsi:type="xsd:double"&gt;-30.064552&lt;/D&gt;&lt;D xsi:type="xsd:double"&gt;-22.964418&lt;/D&gt;&lt;D xsi:type="xsd:double"&gt;-29.863268&lt;/D&gt;&lt;D xsi:type="xsd:double"&gt;-27.312534&lt;/D&gt;&lt;D xsi:type="xsd:double"&gt;-25.08477&lt;/D&gt;&lt;D xsi:type="xsd:double"&gt;-24.369335&lt;/D&gt;&lt;D xsi:type="xsd:double"&gt;-32.82175&lt;/D&gt;&lt;D xsi:type="xsd:double"&gt;-27.963675&lt;/D&gt;&lt;D xsi:type="xsd:double"&gt;-18.144321&lt;/D&gt;&lt;D xsi:type="xsd:double"&gt;-6.7965746&lt;/D&gt;&lt;D xsi:type="xsd:double"&gt;22.958792&lt;/D&gt;&lt;D xsi:type="xsd:double"&gt;22.431517&lt;/D&gt;&lt;D xsi:type="xsd:double"&gt;9.912479&lt;/D&gt;&lt;D xsi:type="xsd:double"&gt;5.52603&lt;/D&gt;&lt;D xsi:type="xsd:double"&gt;17.08057&lt;/D&gt;&lt;D xsi:type="xsd:double"&gt;26.344418&lt;/D&gt;&lt;D xsi:type="xsd:double"&gt;49.13436&lt;/D&gt;&lt;D xsi:type="xsd:double"&gt;42.01964&lt;/D&gt;&lt;D xsi:type="xsd:double"&gt;40.049316&lt;/D&gt;&lt;D xsi:type="xsd:double"&gt;27.94516&lt;/D&gt;&lt;D xsi:type="xsd:double"&gt;16.80832&lt;/D&gt;&lt;D xsi:type="xsd:double"&gt;35.697937&lt;/D&gt;&lt;D xsi:type="xsd:double"&gt;43.02094&lt;/D&gt;&lt;D xsi:type="xsd:double"&gt;40.375183&lt;/D&gt;&lt;D xsi:type="xsd:double"&gt;30.085337&lt;/D&gt;&lt;D xsi:type="xsd:double"&gt;34.742176&lt;/D&gt;&lt;D xsi:type="xsd:double"&gt;0.4279256&lt;/D&gt;&lt;D xsi:type="xsd:double"&gt;-4.9120665&lt;/D&gt;&lt;D xsi:type="xsd:double"&gt;-12.629091&lt;/D&gt;&lt;D xsi:type="xsd:double"&gt;-15.378886&lt;/D&gt;&lt;D xsi:type="xsd:double"&gt;-11.479396&lt;/D&gt;&lt;D xsi:type="xsd:double"&gt;-17.939478&lt;/D&gt;&lt;D xsi:type="xsd:double"&gt;-17.961454&lt;/D&gt;&lt;D xsi:type="xsd:double"&gt;-28.763462&lt;/D&gt;&lt;D xsi:type="xsd:double"&gt;-33.24603&lt;/D&gt;&lt;D xsi:type="xsd:double"&gt;-26.613956&lt;/D&gt;&lt;D xsi:type="xsd:double"&gt;-16.5406&lt;/D&gt;&lt;D xsi:type="xsd:double"&gt;-17.69564&lt;/D&gt;&lt;D xsi:type="xsd:double"&gt;-14.569801&lt;/D&gt;&lt;D xsi:type="xsd:double"&gt;2.785945&lt;/D&gt;&lt;D xsi:type="xsd:double"&gt;4.894316&lt;/D&gt;&lt;D xsi:type="xsd:double"&gt;6.3972354&lt;/D&gt;&lt;D xsi:type="xsd:double"&gt;16.512321&lt;/D&gt;&lt;D xsi:type="xsd:double"&gt;32.328354&lt;/D&gt;&lt;D xsi:type="xsd:double"&gt;44.68527&lt;/D&gt;&lt;D xsi:type="xsd:double"&gt;44.081177&lt;/D&gt;&lt;D xsi:type="xsd:double"&gt;46.65221&lt;/D&gt;&lt;D xsi:type="xsd:double"&gt;23.977852&lt;/D&gt;&lt;D xsi:type="xsd:double"&gt;-37.081623&lt;/D&gt;&lt;D xsi:type="xsd:double"&gt;-27.24694&lt;/D&gt;&lt;D xsi:type="xsd:double"&gt;-20.42914&lt;/D&gt;&lt;D xsi:type="xsd:double"&gt;-26.382845&lt;/D&gt;&lt;D xsi:type="xsd:double"&gt;-26.424038&lt;/D&gt;&lt;D xsi:type="xsd:double"&gt;-19.732206&lt;/D&gt;&lt;D xsi:type="xsd:double"&gt;-23.312355&lt;/D&gt;&lt;D xsi:type="xsd:double"&gt;-30.121035&lt;/D&gt;&lt;D xsi:type="xsd:double"&gt;-23.987747&lt;/D&gt;&lt;D xsi:type="xsd:double"&gt;-11.643326&lt;/D&gt;&lt;D xsi:type="xsd:double"&gt;-13.065731&lt;/D&gt;&lt;D xsi:type="xsd:double"&gt;-10.235429&lt;/D&gt;&lt;D xsi:type="xsd:double"&gt;76.69752&lt;/D&gt;&lt;D xsi:type="xsd:double"&gt;51.76911&lt;/D&gt;&lt;D xsi:type="xsd:double"&gt;61.633076&lt;/D&gt;&lt;D xsi:type="xsd:double"&gt;44.968616&lt;/D&gt;&lt;D xsi:type="xsd:double"&gt;30.974697&lt;/D&gt;&lt;D xsi:type="xsd:double"&gt;35.55838&lt;/D&gt;&lt;D xsi:type="xsd:double"&gt;33.507774&lt;/D&gt;&lt;D xsi:type="xsd:double"&gt;48.18089&lt;/D&gt;&lt;D xsi:type="xsd:double"&gt;29.278683&lt;/D&gt;&lt;D xsi:type="xsd:double"&gt;3.5674334&lt;/D&gt;&lt;D xsi:type="xsd:double"&gt;14.521896&lt;/D&gt;&lt;D xsi:type="xsd:double"&gt;22.588598&lt;/D&gt;&lt;D xsi:type="xsd:double"&gt;2.8493285&lt;/D&gt;&lt;D xsi:type="xsd:double"&gt;6.549597&lt;/D&gt;&lt;D xsi:type="xsd:double"&gt;-11.457086&lt;/D&gt;&lt;D xsi:type="xsd:double"&gt;-15.847415&lt;/D&gt;&lt;D xsi:type="xsd:double"&gt;-10.906243&lt;/D&gt;&lt;D xsi:type="xsd:double"&gt;-6.873995&lt;/D&gt;&lt;D xsi:type="xsd:double"&gt;-14.898289&lt;/D&gt;&lt;D xsi:type="xsd:double"&gt;-17.04365&lt;/D&gt;&lt;D xsi:type="xsd:double"&gt;-6.657779&lt;/D&gt;&lt;D xsi:type="xsd:double"&gt;4.8556805&lt;/D&gt;&lt;D xsi:type="xsd:double"&gt;4.6646&lt;/D&gt;&lt;D xsi:type="xsd:double"&gt;12.9912615&lt;/D&gt;&lt;D xsi:type="xsd:double"&gt;14.775085&lt;/D&gt;&lt;D xsi:type="xsd:double"&gt;15.390671&lt;/D&gt;&lt;D xsi:type="xsd:double"&gt;30.626942&lt;/D&gt;&lt;D xsi:type="xsd:double"&gt;57.574677&lt;/D&gt;&lt;D xsi:type="xsd:double"&gt;79.85511&lt;/D&gt;&lt;D xsi:type="xsd:double"&gt;51.768208&lt;/D&gt;&lt;D xsi:type="xsd:double"&gt;47.544456&lt;/D&gt;&lt;D xsi:type="xsd:double"&gt;46.053017&lt;/D&gt;&lt;D xsi:type="xsd:double"&gt;49.606693&lt;/D&gt;&lt;D xsi:type="xsd:double"&gt;44.052635&lt;/D&gt;&lt;D xsi:type="xsd:double"&gt;38.62555&lt;/D&gt;&lt;D xsi:type="xsd:double"&gt;29.432058&lt;/D&gt;&lt;D xsi:type="xsd:double"&gt;42.27147&lt;/D&gt;&lt;D xsi:type="xsd:double"&gt;24.949337&lt;/D&gt;&lt;D xsi:type="xsd:double"&gt;38.87644&lt;/D&gt;&lt;D xsi:type="xsd:double"&gt;12.513102&lt;/D&gt;&lt;/FQL&gt;&lt;FQL&gt;&lt;Q&gt;UAE^FG_TOTAL_RETURNC(-10AY,0,AM)&lt;/Q&gt;&lt;R&gt;121&lt;/R&gt;&lt;C&gt;1&lt;/C&gt;&lt;D xsi:type="xsd:double"&gt;-1.043874&lt;/D&gt;&lt;D xsi:type="xsd:double"&gt;4.496324&lt;/D&gt;&lt;D xsi:type="xsd:double"&gt;-0.41373968&lt;/D&gt;&lt;D xsi:type="xsd:double"&gt;5.2762747&lt;/D&gt;&lt;D xsi:type="xsd:double"&gt;-15.46961&lt;/D&gt;&lt;D xsi:type="xsd:double"&gt;6.526613&lt;/D&gt;&lt;D xsi:type="xsd:double"&gt;-17.38978&lt;/D&gt;&lt;D xsi:type="xsd:double"&gt;5.2873373&lt;/D&gt;&lt;D xsi:type="xsd:double"&gt;3.0943751&lt;/D&gt;&lt;D xsi:type="xsd:double"&gt;-8.804405&lt;/D&gt;&lt;D xsi:type="xsd:double"&gt;14.853132&lt;/D&gt;&lt;D xsi:type="xsd:double"&gt;0.042033195&lt;/D&gt;&lt;D xsi:type="xsd:double"&gt;-2.6809037&lt;/D&gt;&lt;D xsi:type="xsd:double"&gt;2.6468396&lt;/D&gt;&lt;D xsi:type="xsd:double"&gt;-11.198431&lt;/D&gt;&lt;D xsi:type="xsd:double"&gt;-1.4380515&lt;/D&gt;&lt;D xsi:type="xsd:double"&gt;2.6936054&lt;/D&gt;&lt;D xsi:type="xsd:double"&gt;-12.021852&lt;/D&gt;&lt;D xsi:type="xsd:double"&gt;-6.5844774&lt;/D&gt;&lt;D xsi:type="xsd:double"&gt;-10.684633&lt;/D&gt;&lt;D xsi:type="xsd:double"&gt;13.527643&lt;/D&gt;&lt;D xsi:type="xsd:double"&gt;12.409485&lt;/D&gt;&lt;D xsi:type="xsd:double"&gt;3.3674836&lt;/D&gt;&lt;D xsi:type="xsd:double"&gt;-7.7620325&lt;/D&gt;&lt;D xsi:type="xsd:double"&gt;3.7475467&lt;/D&gt;&lt;D xsi:type="xsd:double"&gt;6.6984177&lt;/D&gt;&lt;D xsi:type="xsd:double"&gt;-0.1439631&lt;/D&gt;&lt;D xsi:type="xsd:double"&gt;-2.8287172&lt;/D&gt;&lt;D xsi:type="xsd:double"&gt;-2.6083887&lt;/D&gt;&lt;D xsi:type="xsd:double"&gt;-3.7172437&lt;/D&gt;&lt;D xsi:type="xsd:double"&gt;7.27849&lt;/D&gt;&lt;D xsi:type="xsd:double"&gt;2.3028016&lt;/D&gt;&lt;D xsi:type="xsd:double"&gt;1.8048882&lt;/D&gt;&lt;D xsi:type="xsd:double"&gt;-3.8901627&lt;/D&gt;&lt;D xsi:type="xsd:double"&gt;1.3690591&lt;/D&gt;&lt;D xsi:type="xsd:double"&gt;2.1139145&lt;/D&gt;&lt;D xsi:type="xsd:double"&gt;1.2546301&lt;/D&gt;&lt;D xsi:type="xsd:double"&gt;3.1505346&lt;/D&gt;&lt;D xsi:type="xsd:double"&gt;-1.018101&lt;/D&gt;&lt;D xsi:type="xsd:double"&gt;1.2571335&lt;/D&gt;&lt;D xsi:type="xsd:double"&gt;0.90293884&lt;/D&gt;&lt;D xsi:type="xsd:double"&gt;-6.8791924&lt;/D&gt;&lt;D xsi:type="xsd:double"&gt;-0.5985439&lt;/D&gt;&lt;D xsi:type="xsd:double"&gt;9.908808&lt;/D&gt;&lt;D xsi:type="xsd:double"&gt;-6.4712405&lt;/D&gt;&lt;D xsi:type="xsd:double"&gt;-2.2471845&lt;/D&gt;&lt;D xsi:type="xsd:double"&gt;-0.11373758&lt;/D&gt;&lt;D xsi:type="xsd:double"&gt;-3.3395529&lt;/D&gt;&lt;D xsi:type="xsd:double"&gt;1.9691467&lt;/D&gt;&lt;D xsi:type="xsd:double"&gt;1.186657&lt;/D&gt;&lt;D xsi:type="xsd:double"&gt;-1.4263034&lt;/D&gt;&lt;D xsi:type="xsd:double"&gt;-1.8649518&lt;/D&gt;&lt;D xsi:type="xsd:double"&gt;-2.162516&lt;/D&gt;&lt;D xsi:type="xsd:double"&gt;-1.0046899&lt;/D&gt;&lt;D xsi:type="xsd:double"&gt;-6.746733&lt;/D&gt;&lt;D xsi:type="xsd:double"&gt;2.8446436&lt;/D&gt;&lt;D xsi:type="xsd:double"&gt;0.6382942&lt;/D&gt;&lt;D xsi:type="xsd:double"&gt;2.9598355&lt;/D&gt;&lt;D xsi:type="xsd:double"&gt;6.0225844&lt;/D&gt;&lt;D xsi:type="xsd:double"&gt;-13.55657&lt;/D&gt;&lt;D xsi:type="xsd:double"&gt;4.0862203&lt;/D&gt;&lt;D xsi:type="xsd:double"&gt;5.278814&lt;/D&gt;&lt;D xsi:type="xsd:double"&gt;-2.5423706&lt;/D&gt;&lt;D xsi:type="xsd:double"&gt;1.0869503&lt;/D&gt;&lt;D xsi:type="xsd:double"&gt;3.1541228&lt;/D&gt;&lt;D xsi:type="xsd:double"&gt;-4.3780384&lt;/D&gt;&lt;D xsi:type="xsd:double"&gt;-3.4156978&lt;/D&gt;&lt;D xsi:type="xsd:double"&gt;2.9721618&lt;/D&gt;&lt;D xsi:type="xsd:double"&gt;-5.516988&lt;/D&gt;&lt;D xsi:type="xsd:double"&gt;-28.074247&lt;/D&gt;&lt;D xsi:type="xsd:double"&gt;6.5591335&lt;/D&gt;&lt;D xsi:type="xsd:double"&gt;2.6236176&lt;/D&gt;&lt;D xsi:type="xsd:double"&gt;6.210029&lt;/D&gt;&lt;D xsi:type="xsd:double"&gt;-0.36132336&lt;/D&gt;&lt;D xsi:type="xsd:double"&gt;5.851221&lt;/D&gt;&lt;D xsi:type="xsd:double"&gt;1.0185122&lt;/D&gt;&lt;D xsi:type="xsd:double"&gt;-2.9816687&lt;/D&gt;&lt;D xsi:type="xsd:double"&gt;6.09653&lt;/D&gt;&lt;D xsi:type="xsd:double"&gt;8.348918&lt;/D&gt;&lt;D xsi:type="xsd:double"&gt;12.088823&lt;/D&gt;&lt;D xsi:type="xsd:double"&gt;-5.2091002&lt;/D&gt;&lt;D xsi:type="xsd:double"&gt;2.7089834&lt;/D&gt;&lt;D xsi:type="xsd:double"&gt;1.5448332&lt;/D&gt;&lt;D xsi:type="xsd:double"&gt;7.383299&lt;/D&gt;&lt;D xsi:type="xsd:double"&gt;2.2235394&lt;/D&gt;&lt;D xsi:type="xsd:double"&gt;-3.9888024&lt;/D&gt;&lt;D xsi:type="xsd:double"&gt;6.1953306&lt;/D&gt;&lt;D xsi:type="xsd:double"&gt;2.3644567&lt;/D&gt;&lt;D xsi:type="xsd:double"&gt;-0.030171871&lt;/D&gt;&lt;D xsi:type="xsd:double"&gt;11.482227&lt;/D&gt;&lt;D xsi:type="xsd:double"&gt;-0.25708675&lt;/D&gt;&lt;D xsi:type="xsd:double"&gt;1.900053&lt;/D&gt;&lt;D xsi:type="xsd:double"&gt;2.527082&lt;/D&gt;&lt;D xsi:type="xsd:double"&gt;6.9835544&lt;/D&gt;&lt;D xsi:type="xsd:double"&gt;4.33352&lt;/D&gt;&lt;D xsi:type="xsd:double"&gt;-10.199791&lt;/D&gt;&lt;D xsi:type="xsd:double"&gt;-5.0375166&lt;/D&gt;&lt;D xsi:type="xsd:double"&gt;-0.6935656&lt;/D&gt;&lt;D xsi:type="xsd:double"&gt;5.7142854&lt;/D&gt;&lt;D xsi:type="xsd:double"&gt;-2.7627587&lt;/D&gt;&lt;D xsi:type="xsd:double"&gt;-4.5707283&lt;/D&gt;&lt;D xsi:type="xsd:double"&gt;0.9708762&lt;/D&gt;&lt;D xsi:type="xsd:double"&gt;-1.3236284&lt;/D&gt;&lt;D xsi:type="xsd:double"&gt;-1.0416687&lt;/D&gt;&lt;D xsi:type="xsd:double"&gt;-1.7763138&lt;/D&gt;&lt;D xsi:type="xsd:double"&gt;-6.2960505&lt;/D&gt;&lt;D xsi:type="xsd:double"&gt;5.396712&lt;/D&gt;&lt;D xsi:type="xsd:double"&gt;-0.7799268&lt;/D&gt;&lt;D xsi:type="xsd:double"&gt;1.4928222&lt;/D&gt;&lt;D xsi:type="xsd:double"&gt;3.1476974&lt;/D&gt;&lt;D xsi:type="xsd:double"&gt;0.9389639&lt;/D&gt;&lt;D xsi:type="xsd:double"&gt;1.9933581&lt;/D&gt;&lt;D xsi:type="xsd:double"&gt;-11.530948&lt;/D&gt;&lt;D xsi:type="xsd:double"&gt;9.572899&lt;/D&gt;&lt;D xsi:type="xsd:double"&gt;-2.3232162&lt;/D&gt;&lt;D xsi:type="xsd:double"&gt;3.393352&lt;/D&gt;&lt;D xsi:type="xsd:double"&gt;0.13395548&lt;/D&gt;&lt;D xsi:type="xsd:double"&gt;-0.2675593&lt;/D&gt;&lt;D xsi:type="xsd:double"&gt;-3.2863855&lt;/D&gt;&lt;D xsi:type="xsd:double"&gt;-0.9022236&lt;/D&gt;&lt;D xsi:type="xsd:double"&gt;-1.9536495&lt;/D&gt;&lt;/FQL&gt;&lt;FQL&gt;&lt;Q&gt;TUR^FMA_ROE(NTMA,-20AY,NOW,FY,"PORTAGG","MEANR")&lt;/Q&gt;&lt;R&gt;20&lt;/R&gt;&lt;C&gt;1&lt;/C&gt;&lt;D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xsi:type="xsd:double"&gt;18.572493417843&lt;/D&gt;&lt;D xsi:type="xsd:double"&gt;24.1409635144245&lt;/D&gt;&lt;D xsi:type="xsd:double"&gt;25.8460088493027&lt;/D&gt;&lt;/FQL&gt;&lt;FQL&gt;&lt;Q&gt;CAGDPY@AE^EE_ACTUAL_ANNUAL(MED,+1)&lt;/Q&gt;&lt;R&gt;1&lt;/R&gt;&lt;C&gt;1&lt;/C&gt;&lt;D xsi:type="xsd:double"&gt;8.85&lt;/D&gt;&lt;/FQL&gt;&lt;FQL&gt;&lt;Q&gt;CAGDPY@MX^EE_ACTUAL_ANNUAL(MED,0)&lt;/Q&gt;&lt;R&gt;1&lt;/R&gt;&lt;C&gt;1&lt;/C&gt;&lt;D xsi:type="xsd:double"&gt;-0.4575&lt;/D&gt;&lt;/FQL&gt;&lt;FQL&gt;&lt;Q&gt;CC_QA^FG_COMPANY_NAME&lt;/Q&gt;&lt;R&gt;1&lt;/R&gt;&lt;C&gt;1&lt;/C&gt;&lt;D xsi:type="xsd:string"&gt;Qatar&lt;/D&gt;&lt;/FQL&gt;&lt;FQL&gt;&lt;Q&gt;USDTRY^FG_PRICE_CHANGE(0,-6AM)&lt;/Q&gt;&lt;R&gt;1&lt;/R&gt;&lt;C&gt;1&lt;/C&gt;&lt;D xsi:type="xsd:double"&gt;12.754858&lt;/D&gt;&lt;/FQL&gt;&lt;FQL&gt;&lt;Q&gt;USDCNH^STD(FG_PRICE_CHANGE(0,-3AY,M))&lt;/Q&gt;&lt;R&gt;1&lt;/R&gt;&lt;C&gt;1&lt;/C&gt;&lt;D xsi:type="xsd:double"&gt;1.75316940543402&lt;/D&gt;&lt;/FQL&gt;&lt;FQL&gt;&lt;Q&gt;USDKRW^FG_PRICE_CHANGE(0,-6AM)&lt;/Q&gt;&lt;R&gt;1&lt;/R&gt;&lt;C&gt;1&lt;/C&gt;&lt;D xsi:type="xsd:double"&gt;6.5937877&lt;/D&gt;&lt;/FQL&gt;&lt;FQL&gt;&lt;Q&gt;USDMYR^STD(FG_PRICE_CHANGE(0,-3AY,M))&lt;/Q&gt;&lt;R&gt;1&lt;/R&gt;&lt;C&gt;1&lt;/C&gt;&lt;D xsi:type="xsd:double"&gt;2.20101638238286&lt;/D&gt;&lt;/FQL&gt;&lt;FQL&gt;&lt;Q&gt;USDCLP^FG_PRICE_CHANGE(0,-6AM)&lt;/Q&gt;&lt;R&gt;1&lt;/R&gt;&lt;C&gt;1&lt;/C&gt;&lt;D xsi:type="xsd:double"&gt;7.1774244&lt;/D&gt;&lt;/FQL&gt;&lt;FQL&gt;&lt;Q&gt;FC0000GR^FMA_EPS(NTMA,-20AY,0,CY,,"PORTAGG","MEANR")&lt;/Q&gt;&lt;R&gt;20&lt;/R&gt;&lt;C&gt;1&lt;/C&gt;&lt;D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xsi:type="xsd:double"&gt;1.21959709581891&lt;/D&gt;&lt;/FQL&gt;&lt;FQL&gt;&lt;Q&gt;MCHI^FG_TOTAL_RETURNC(-10AY,0,AM)&lt;/Q&gt;&lt;R&gt;121&lt;/R&gt;&lt;C&gt;1&lt;/C&gt;&lt;D xsi:type="xsd:double"&gt;4.9832344&lt;/D&gt;&lt;D xsi:type="xsd:double"&gt;3.556192&lt;/D&gt;&lt;D xsi:type="xsd:double"&gt;6.869912&lt;/D&gt;&lt;D xsi:type="xsd:double"&gt;-3.575617&lt;/D&gt;&lt;D xsi:type="xsd:double"&gt;-3.9716303&lt;/D&gt;&lt;D xsi:type="xsd:double"&gt;0.56973696&lt;/D&gt;&lt;D xsi:type="xsd:double"&gt;3.575468&lt;/D&gt;&lt;D xsi:type="xsd:double"&gt;3.3735514&lt;/D&gt;&lt;D xsi:type="xsd:double"&gt;3.8172483&lt;/D&gt;&lt;D xsi:type="xsd:double"&gt;0.91445446&lt;/D&gt;&lt;D xsi:type="xsd:double"&gt;16.216732&lt;/D&gt;&lt;D xsi:type="xsd:double"&gt;-0.43859482&lt;/D&gt;&lt;D xsi:type="xsd:double"&gt;-6.575304&lt;/D&gt;&lt;D xsi:type="xsd:double"&gt;-7.308066&lt;/D&gt;&lt;D xsi:type="xsd:double"&gt;-12.488097&lt;/D&gt;&lt;D xsi:type="xsd:double"&gt;-2.6539087&lt;/D&gt;&lt;D xsi:type="xsd:double"&gt;8.379889&lt;/D&gt;&lt;D xsi:type="xsd:double"&gt;-0.98968744&lt;/D&gt;&lt;D xsi:type="xsd:double"&gt;-5.5601892&lt;/D&gt;&lt;D xsi:type="xsd:double"&gt;-16.06468&lt;/D&gt;&lt;D xsi:type="xsd:double"&gt;2.663827&lt;/D&gt;&lt;D xsi:type="xsd:double"&gt;9.366894&lt;/D&gt;&lt;D xsi:type="xsd:double"&gt;3.9145827&lt;/D&gt;&lt;D xsi:type="xsd:double"&gt;-8.675796&lt;/D&gt;&lt;D xsi:type="xsd:double"&gt;3.6000013&lt;/D&gt;&lt;D xsi:type="xsd:double"&gt;7.1938396&lt;/D&gt;&lt;D xsi:type="xsd:double"&gt;7.414973&lt;/D&gt;&lt;D xsi:type="xsd:double"&gt;1.5199542&lt;/D&gt;&lt;D xsi:type="xsd:double"&gt;0.33271313&lt;/D&gt;&lt;D xsi:type="xsd:double"&gt;-6.0518084&lt;/D&gt;&lt;D xsi:type="xsd:double"&gt;-3.1325877&lt;/D&gt;&lt;D xsi:type="xsd:double"&gt;6.075573&lt;/D&gt;&lt;D xsi:type="xsd:double"&gt;6.243217&lt;/D&gt;&lt;D xsi:type="xsd:double"&gt;4.0603995&lt;/D&gt;&lt;D xsi:type="xsd:double"&gt;-1.2156844&lt;/D&gt;&lt;D xsi:type="xsd:double"&gt;5.6768537&lt;/D&gt;&lt;D xsi:type="xsd:double"&gt;2.3701668&lt;/D&gt;&lt;D xsi:type="xsd:double"&gt;7.162583&lt;/D&gt;&lt;D xsi:type="xsd:double"&gt;2.5257707&lt;/D&gt;&lt;D xsi:type="xsd:double"&gt;7.709062&lt;/D&gt;&lt;D xsi:type="xsd:double"&gt;1.9449234&lt;/D&gt;&lt;D xsi:type="xsd:double"&gt;4.3803453&lt;/D&gt;&lt;D xsi:type="xsd:double"&gt;-3.5892785&lt;/D&gt;&lt;D xsi:type="xsd:double"&gt;12.766945&lt;/D&gt;&lt;D xsi:type="xsd:double"&gt;-3.7738502&lt;/D&gt;&lt;D xsi:type="xsd:double"&gt;3.1573057&lt;/D&gt;&lt;D xsi:type="xsd:double"&gt;-8.248699&lt;/D&gt;&lt;D xsi:type="xsd:double"&gt;3.4555078&lt;/D&gt;&lt;D xsi:type="xsd:double"&gt;-1.4383376&lt;/D&gt;&lt;D xsi:type="xsd:double"&gt;-6.175387&lt;/D&gt;&lt;D xsi:type="xsd:double"&gt;-5.576497&lt;/D&gt;&lt;D xsi:type="xsd:double"&gt;-0.08317828&lt;/D&gt;&lt;D xsi:type="xsd:double"&gt;-10.839165&lt;/D&gt;&lt;D xsi:type="xsd:double"&gt;1.0457516&lt;/D&gt;&lt;D xsi:type="xsd:double"&gt;-2.1747708&lt;/D&gt;&lt;D xsi:type="xsd:double"&gt;9.023285&lt;/D&gt;&lt;D xsi:type="xsd:double"&gt;4.829395&lt;/D&gt;&lt;D xsi:type="xsd:double"&gt;4.640293&lt;/D&gt;&lt;D xsi:type="xsd:double"&gt;3.5093307&lt;/D&gt;&lt;D xsi:type="xsd:double"&gt;-13.684702&lt;/D&gt;&lt;D xsi:type="xsd:double"&gt;6.6013455&lt;/D&gt;&lt;D xsi:type="xsd:double"&gt;0&lt;/D&gt;&lt;D xsi:type="xsd:double"&gt;-5.073321&lt;/D&gt;&lt;D xsi:type="xsd:double"&gt;3.3380747&lt;/D&gt;&lt;D xsi:type="xsd:double"&gt;-0.8075595&lt;/D&gt;&lt;D xsi:type="xsd:double"&gt;2.7195573&lt;/D&gt;&lt;D xsi:type="xsd:double"&gt;8.127392&lt;/D&gt;&lt;D xsi:type="xsd:double"&gt;6.1462283&lt;/D&gt;&lt;D xsi:type="xsd:double"&gt;-4.27047&lt;/D&gt;&lt;D xsi:type="xsd:double"&gt;-18.525404&lt;/D&gt;&lt;D xsi:type="xsd:double"&gt;14.220535&lt;/D&gt;&lt;D xsi:type="xsd:double"&gt;4.677093&lt;/D&gt;&lt;D xsi:type="xsd:double"&gt;3.8680315&lt;/D&gt;&lt;D xsi:type="xsd:double"&gt;11.693298&lt;/D&gt;&lt;D xsi:type="xsd:double"&gt;1.0455251&lt;/D&gt;&lt;D xsi:type="xsd:double"&gt;0.73519945&lt;/D&gt;&lt;D xsi:type="xsd:double"&gt;5.7845592&lt;/D&gt;&lt;D xsi:type="xsd:double"&gt;4.1267395&lt;/D&gt;&lt;D xsi:type="xsd:double"&gt;-0.66547394&lt;/D&gt;&lt;D xsi:type="xsd:double"&gt;13.766503&lt;/D&gt;&lt;D xsi:type="xsd:double"&gt;4.6498895&lt;/D&gt;&lt;D xsi:type="xsd:double"&gt;-11.238891&lt;/D&gt;&lt;D xsi:type="xsd:double"&gt;-4.028267&lt;/D&gt;&lt;D xsi:type="xsd:double"&gt;-1.116842&lt;/D&gt;&lt;D xsi:type="xsd:double"&gt;-0.093990564&lt;/D&gt;&lt;D xsi:type="xsd:double"&gt;-4.3326735&lt;/D&gt;&lt;D xsi:type="xsd:double"&gt;-13.938051&lt;/D&gt;&lt;D xsi:type="xsd:double"&gt;0.045371056&lt;/D&gt;&lt;D xsi:type="xsd:double"&gt;9.74909&lt;/D&gt;&lt;D xsi:type="xsd:double"&gt;-5.4124775&lt;/D&gt;&lt;D xsi:type="xsd:double"&gt;-10.963315&lt;/D&gt;&lt;D xsi:type="xsd:double"&gt;6.8039536&lt;/D&gt;&lt;D xsi:type="xsd:double"&gt;-5.0285397&lt;/D&gt;&lt;D xsi:type="xsd:double"&gt;-10.573328&lt;/D&gt;&lt;D xsi:type="xsd:double"&gt;-9.371596&lt;/D&gt;&lt;D xsi:type="xsd:double"&gt;-0.3206432&lt;/D&gt;&lt;D xsi:type="xsd:double"&gt;6.7326665&lt;/D&gt;&lt;D xsi:type="xsd:double"&gt;-1.0799527&lt;/D&gt;&lt;D xsi:type="xsd:double"&gt;-7.163376&lt;/D&gt;&lt;D xsi:type="xsd:double"&gt;-5.0546765&lt;/D&gt;&lt;D xsi:type="xsd:double"&gt;-14.080834&lt;/D&gt;&lt;D xsi:type="xsd:double"&gt;11.431467&lt;/D&gt;&lt;D xsi:type="xsd:double"&gt;6.802237&lt;/D&gt;&lt;D xsi:type="xsd:double"&gt;17.921078&lt;/D&gt;&lt;D xsi:type="xsd:double"&gt;-8.11997&lt;/D&gt;&lt;D xsi:type="xsd:double"&gt;-6.7277074&lt;/D&gt;&lt;D xsi:type="xsd:double"&gt;4.0759683&lt;/D&gt;&lt;D xsi:type="xsd:double"&gt;-5.1466107&lt;/D&gt;&lt;D xsi:type="xsd:double"&gt;-0.26875734&lt;/D&gt;&lt;D xsi:type="xsd:double"&gt;-0.6783426&lt;/D&gt;&lt;D xsi:type="xsd:double"&gt;-4.5604763&lt;/D&gt;&lt;D xsi:type="xsd:double"&gt;0.48476458&lt;/D&gt;&lt;D xsi:type="xsd:double"&gt;-5.995864&lt;/D&gt;&lt;D xsi:type="xsd:double"&gt;8.06452&lt;/D&gt;&lt;D xsi:type="xsd:double"&gt;-8.923274&lt;/D&gt;&lt;D xsi:type="xsd:double"&gt;-5.7026443&lt;/D&gt;&lt;D xsi:type="xsd:double"&gt;3.8606882&lt;/D&gt;&lt;D xsi:type="xsd:double"&gt;5.146861&lt;/D&gt;&lt;D xsi:type="xsd:double"&gt;-2.5710762&lt;/D&gt;&lt;D xsi:type="xsd:double"&gt;19.360565&lt;/D&gt;&lt;D xsi:type="xsd:double"&gt;-6.8409863&lt;/D&gt;&lt;/FQL&gt;&lt;FQL&gt;&lt;Q&gt;UAE^FMA_PE(LTMA,-10AY,0,AM,"PORTAGG","MEANR")&lt;/Q&gt;&lt;R&gt;121&lt;/R&gt;&lt;C&gt;1&lt;/C&gt;&lt;D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xsi:type="xsd:double"&gt;12.1844593532208&lt;/D&gt;&lt;D xsi:type="xsd:double"&gt;12.723550594607&lt;/D&gt;&lt;D xsi:type="xsd:double"&gt;12.8628113414404&lt;/D&gt;&lt;D xsi:type="xsd:double"&gt;13.4997280601912&lt;/D&gt;&lt;D xsi:type="xsd:double"&gt;13.7994897133544&lt;/D&gt;&lt;D xsi:type="xsd:double"&gt;13.484901024235&lt;/D&gt;&lt;D xsi:type="xsd:double"&gt;13.7524012043279&lt;/D&gt;&lt;D xsi:type="xsd:double"&gt;12.8524150313905&lt;/D&gt;&lt;D xsi:type="xsd:double"&gt;13.3468019415394&lt;/D&gt;&lt;D xsi:type="xsd:double"&gt;13.7081784502973&lt;/D&gt;&lt;D xsi:type="xsd:double"&gt;12.4067736399544&lt;/D&gt;&lt;D xsi:type="xsd:double"&gt;12.0750336100751&lt;/D&gt;&lt;D xsi:type="xsd:double"&gt;11.2235243592018&lt;/D&gt;&lt;D xsi:type="xsd:double"&gt;12.5338123840076&lt;/D&gt;&lt;D xsi:type="xsd:double"&gt;13.0746238895343&lt;/D&gt;&lt;D xsi:type="xsd:double"&gt;13.3255068723643&lt;/D&gt;&lt;D xsi:type="xsd:double"&gt;13.145834989321&lt;/D&gt;&lt;D xsi:type="xsd:double"&gt;13.2229167095354&lt;/D&gt;&lt;D xsi:type="xsd:double"&gt;13.6692451256932&lt;/D&gt;&lt;D xsi:type="xsd:double"&gt;13.590505314822&lt;/D&gt;&lt;D xsi:type="xsd:double"&gt;13.4692015715057&lt;/D&gt;&lt;D xsi:type="xsd:double"&gt;13.4989590008859&lt;/D&gt;&lt;D xsi:type="xsd:double"&gt;12.6495547411964&lt;/D&gt;&lt;D xsi:type="xsd:double"&gt;12.6963931811398&lt;/D&gt;&lt;D xsi:type="xsd:double"&gt;13.590413697037&lt;/D&gt;&lt;D xsi:type="xsd:double"&gt;13.5463670009058&lt;/D&gt;&lt;D xsi:type="xsd:double"&gt;13.3249471204488&lt;/D&gt;&lt;D xsi:type="xsd:double"&gt;13.2916732401961&lt;/D&gt;&lt;D xsi:type="xsd:double"&gt;13.1264844756755&lt;/D&gt;&lt;D xsi:type="xsd:double"&gt;12.9079589925188&lt;/D&gt;&lt;D xsi:type="xsd:double"&gt;12.9697718895053&lt;/D&gt;&lt;D xsi:type="xsd:double"&gt;13.0130709328631&lt;/D&gt;&lt;D xsi:type="xsd:double"&gt;12.2870903661747&lt;/D&gt;&lt;D xsi:type="xsd:double"&gt;12.4467989511292&lt;/D&gt;&lt;D xsi:type="xsd:double"&gt;11.3366211361732&lt;/D&gt;&lt;D xsi:type="xsd:double"&gt;11.6655661889633&lt;/D&gt;&lt;D xsi:type="xsd:double"&gt;12.4029980254182&lt;/D&gt;&lt;D xsi:type="xsd:double"&gt;12.4047711385091&lt;/D&gt;&lt;D xsi:type="xsd:double"&gt;12.3405844524318&lt;/D&gt;&lt;D xsi:type="xsd:double"&gt;12.4423957632343&lt;/D&gt;&lt;D xsi:type="xsd:double"&gt;11.9474272291493&lt;/D&gt;&lt;D xsi:type="xsd:double"&gt;11.8961854440159&lt;/D&gt;&lt;D xsi:type="xsd:double"&gt;12.2333341400674&lt;/D&gt;&lt;D xsi:type="xsd:double"&gt;12.1515741457801&lt;/D&gt;&lt;D xsi:type="xsd:double"&gt;12.7209932564358&lt;/D&gt;&lt;D xsi:type="xsd:double"&gt;12.6261405933669&lt;/D&gt;&lt;D xsi:type="xsd:double"&gt;12.8511455521948&lt;/D&gt;&lt;D xsi:type="xsd:double"&gt;12.0449328724318&lt;/D&gt;&lt;D xsi:type="xsd:double"&gt;11.956436920481&lt;/D&gt;&lt;D xsi:type="xsd:double"&gt;12.4981216974464&lt;/D&gt;&lt;D xsi:type="xsd:double"&gt;12.7768136119863&lt;/D&gt;&lt;D xsi:type="xsd:double"&gt;12.8607688093344&lt;/D&gt;&lt;D xsi:type="xsd:double"&gt;12.2987489693978&lt;/D&gt;&lt;D xsi:type="xsd:double"&gt;12.8903872316966&lt;/D&gt;&lt;D xsi:type="xsd:double"&gt;13.0847276944395&lt;/D&gt;&lt;D xsi:type="xsd:double"&gt;13.7517103742334&lt;/D&gt;&lt;D xsi:type="xsd:double"&gt;14.5483437782008&lt;/D&gt;&lt;D xsi:type="xsd:double"&gt;14.2506650087602&lt;/D&gt;&lt;D xsi:type="xsd:double"&gt;14.3868459251172&lt;/D&gt;&lt;D xsi:type="xsd:double"&gt;15.8412534135763&lt;/D&gt;&lt;D xsi:type="xsd:double"&gt;16.1477028407873&lt;/D&gt;&lt;D xsi:type="xsd:double"&gt;15.1140601156191&lt;/D&gt;&lt;D xsi:type="xsd:double"&gt;13.927110035966&lt;/D&gt;&lt;D xsi:type="xsd:double"&gt;15.258470689676&lt;/D&gt;&lt;D xsi:type="xsd:double"&gt;16.3746019713322&lt;/D&gt;&lt;D xsi:type="xsd:double"&gt;17.7346398185643&lt;/D&gt;&lt;D xsi:type="xsd:double"&gt;18.2860660102348&lt;/D&gt;&lt;D xsi:type="xsd:double"&gt;16.42097727179&lt;/D&gt;&lt;D xsi:type="xsd:double"&gt;17.7108301149026&lt;/D&gt;&lt;D xsi:type="xsd:double"&gt;16.5547714489842&lt;/D&gt;&lt;D xsi:type="xsd:double"&gt;25.4020917481206&lt;/D&gt;&lt;D xsi:type="xsd:double"&gt;24.4974557306285&lt;/D&gt;&lt;D xsi:type="xsd:double"&gt;27.726532184824&lt;/D&gt;&lt;D xsi:type="xsd:double"&gt;28.0360120385131&lt;/D&gt;&lt;D xsi:type="xsd:double"&gt;26.8923190448041&lt;/D&gt;&lt;D xsi:type="xsd:double"&gt;25.37415983848&lt;/D&gt;&lt;D xsi:type="xsd:double"&gt;24.2830262195658&lt;/D&gt;&lt;D xsi:type="xsd:double"&gt;23.5226872377384&lt;/D&gt;&lt;D xsi:type="xsd:double"&gt;22.0513851859533&lt;/D&gt;&lt;D xsi:type="xsd:double"&gt;21.1800112150751&lt;/D&gt;&lt;D xsi:type="xsd:double"&gt;20.2100954435603&lt;/D&gt;&lt;D xsi:type="xsd:double"&gt;18.9211145975973&lt;/D&gt;&lt;D xsi:type="xsd:double"&gt;18.8755288117508&lt;/D&gt;&lt;D xsi:type="xsd:double"&gt;17.2298625383416&lt;/D&gt;&lt;D xsi:type="xsd:double"&gt;16.9886985207507&lt;/D&gt;&lt;D xsi:type="xsd:double"&gt;16.8330932735826&lt;/D&gt;&lt;D xsi:type="xsd:double"&gt;17.2480534672289&lt;/D&gt;&lt;D xsi:type="xsd:double"&gt;17.3985548294836&lt;/D&gt;&lt;D xsi:type="xsd:double"&gt;16.7559096872215&lt;/D&gt;&lt;D xsi:type="xsd:double"&gt;15.995289075193&lt;/D&gt;&lt;D xsi:type="xsd:double"&gt;15.5785740620795&lt;/D&gt;&lt;D xsi:type="xsd:double"&gt;15.5932865642533&lt;/D&gt;&lt;D xsi:type="xsd:double"&gt;15.2732391285177&lt;/D&gt;&lt;D xsi:type="xsd:double"&gt;14.3336041284451&lt;/D&gt;&lt;D xsi:type="xsd:double"&gt;13.8786796921988&lt;/D&gt;&lt;D xsi:type="xsd:double"&gt;13.2475311330258&lt;/D&gt;&lt;D xsi:type="xsd:double"&gt;12.522693497838&lt;/D&gt;&lt;D xsi:type="xsd:double"&gt;12.5845401569445&lt;/D&gt;&lt;D xsi:type="xsd:double"&gt;12.09570837083&lt;/D&gt;&lt;D xsi:type="xsd:double"&gt;12.0810743313871&lt;/D&gt;&lt;D xsi:type="xsd:double"&gt;11.8548605314737&lt;/D&gt;&lt;D xsi:type="xsd:double"&gt;11.7594110740173&lt;/D&gt;&lt;D xsi:type="xsd:double"&gt;11.7068644746429&lt;/D&gt;&lt;D xsi:type="xsd:double"&gt;11.4912628027338&lt;/D&gt;&lt;D xsi:type="xsd:double"&gt;11.1808808767664&lt;/D&gt;&lt;D xsi:type="xsd:double"&gt;10.2044106097534&lt;/D&gt;&lt;D xsi:type="xsd:double"&gt;10.3811212326281&lt;/D&gt;&lt;D xsi:type="xsd:double"&gt;9.99580368123452&lt;/D&gt;&lt;D xsi:type="xsd:double"&gt;10.2709324331144&lt;/D&gt;&lt;D xsi:type="xsd:double"&gt;9.64588273243803&lt;/D&gt;&lt;D xsi:type="xsd:double"&gt;9.4377571292859&lt;/D&gt;&lt;D xsi:type="xsd:double"&gt;9.3289000571329&lt;/D&gt;&lt;D xsi:type="xsd:double"&gt;9.09282010278711&lt;/D&gt;&lt;D xsi:type="xsd:double"&gt;8.95965040497642&lt;/D&gt;&lt;/FQL&gt;&lt;FQL&gt;&lt;Q&gt;PASP-FDS^FG_PRICE_CHANGE(0,-1AM)&lt;/Q&gt;&lt;R&gt;1&lt;/R&gt;&lt;C&gt;1&lt;/C&gt;&lt;D xsi:type="xsd:double"&gt;-9.35960591133005&lt;/D&gt;&lt;/FQL&gt;&lt;FQL&gt;&lt;Q&gt;CPALM-FDS^MAX(FG_PRICE(0,-5AY))&lt;/Q&gt;&lt;R&gt;1&lt;/R&gt;&lt;C&gt;1&lt;/C&gt;&lt;D xsi:type="xsd:double"&gt;8163&lt;/D&gt;&lt;/FQL&gt;&lt;FQL&gt;&lt;Q&gt;BRENT-FDS^FG_PRICE_CHANGE(0,-1AY)&lt;/Q&gt;&lt;R&gt;1&lt;/R&gt;&lt;C&gt;1&lt;/C&gt;&lt;D xsi:type="xsd:double"&gt;15.032154340836&lt;/D&gt;&lt;/FQL&gt;&lt;FQL&gt;&lt;Q&gt;FC0000TR^FG_PRICE(0)&lt;/Q&gt;&lt;R&gt;1&lt;/R&gt;&lt;C&gt;1&lt;/C&gt;&lt;D xsi:type="xsd:double"&gt;256.7599&lt;/D&gt;&lt;/FQL&gt;&lt;FQL&gt;&lt;Q&gt;FC0000MX^FG_PRICE(0)&lt;/Q&gt;&lt;R&gt;1&lt;/R&gt;&lt;C&gt;1&lt;/C&gt;&lt;D xsi:type="xsd:double"&gt;460.01428&lt;/D&gt;&lt;/FQL&gt;&lt;FQL&gt;&lt;Q&gt;KSA^FG_PRICE_MAVG(0,,,,200)&lt;/Q&gt;&lt;R&gt;1&lt;/R&gt;&lt;C&gt;1&lt;/C&gt;&lt;D xsi:type="xsd:double"&gt;41.5056&lt;/D&gt;&lt;/FQL&gt;&lt;FQL&gt;&lt;Q&gt;GREK^FG_PRICE(0)&lt;/Q&gt;&lt;R&gt;1&lt;/R&gt;&lt;C&gt;1&lt;/C&gt;&lt;D xsi:type="xsd:double"&gt;39.9728&lt;/D&gt;&lt;/FQL&gt;&lt;FQL&gt;&lt;Q&gt;EWT^FG_PRICE_MAVG(0,,,,60)&lt;/Q&gt;&lt;R&gt;1&lt;/R&gt;&lt;C&gt;1&lt;/C&gt;&lt;D xsi:type="xsd:double"&gt;49.622&lt;/D&gt;&lt;/FQL&gt;&lt;FQL&gt;&lt;Q&gt;KSA^FG_TOTAL_RETURNC(0,-3AM)&lt;/Q&gt;&lt;R&gt;1&lt;/R&gt;&lt;C&gt;1&lt;/C&gt;&lt;D xsi:type="xsd:double"&gt;-6.6045165&lt;/D&gt;&lt;/FQL&gt;&lt;FQL&gt;&lt;Q&gt;SET-BKK^FG_TOTAL_RETURNC(0,-6AM)&lt;/Q&gt;&lt;R&gt;1&lt;/R&gt;&lt;C&gt;1&lt;/C&gt;&lt;D xsi:type="xsd:double"&gt;-7.2894993&lt;/D&gt;&lt;/FQL&gt;&lt;FQL&gt;&lt;Q&gt;MCHI^FG_TOTAL_RETURNC(0,-6AM)&lt;/Q&gt;&lt;R&gt;1&lt;/R&gt;&lt;C&gt;1&lt;/C&gt;&lt;D xsi:type="xsd:double"&gt;11.563134&lt;/D&gt;&lt;/FQL&gt;&lt;FQL&gt;&lt;Q&gt;GREK^FG_TOTAL_RETURNC(0,-6AM)&lt;/Q&gt;&lt;R&gt;1&lt;/R&gt;&lt;C&gt;1&lt;/C&gt;&lt;D xsi:type="xsd:double"&gt;8.291971&lt;/D&gt;&lt;/FQL&gt;&lt;FQL&gt;&lt;Q&gt;EWW^P_PRICE(0)/P_PRICE_HIGH_PR(0,,,,,,"PRICE","INTRA","52W")&lt;/Q&gt;&lt;R&gt;1&lt;/R&gt;&lt;C&gt;1&lt;/C&gt;&lt;D xsi:type="xsd:double"&gt;0.80385256&lt;/D&gt;&lt;/FQL&gt;&lt;FQL&gt;&lt;Q&gt;EWM^P_PRICE(0)/P_PRICE_HIGH_PR(0,,,,,,"PRICE","INTRA","52W")&lt;/Q&gt;&lt;R&gt;1&lt;/R&gt;&lt;C&gt;1&lt;/C&gt;&lt;D xsi:type="xsd:double"&gt;0.9577465&lt;/D&gt;&lt;/FQL&gt;&lt;FQL&gt;&lt;Q&gt;EIDO^P_PRICE(0)/P_PRICE_LOW_PR(0,,,,,,"PRICE","INTRA","52W")-1&lt;/Q&gt;&lt;R&gt;1&lt;/R&gt;&lt;C&gt;1&lt;/C&gt;&lt;D xsi:type="xsd:double"&gt;0.012714148&lt;/D&gt;&lt;/FQL&gt;&lt;FQL&gt;&lt;Q&gt;URTH^P_PRICE(0)/P_PRICE_HIGH_PR(0,,,,,,"PRICE","INTRA","52W")&lt;/Q&gt;&lt;R&gt;1&lt;/R&gt;&lt;C&gt;1&lt;/C&gt;&lt;D xsi:type="xsd:double"&gt;0.9959325&lt;/D&gt;&lt;/FQL&gt;&lt;FQL&gt;&lt;Q&gt;VWO^FMA_COS_DOWN("EPS","1M",+1,NOW,,,"PORTAGG","MEANR")&lt;/Q&gt;&lt;R&gt;1&lt;/R&gt;&lt;C&gt;1&lt;/C&gt;&lt;D xsi:type="xsd:double"&gt;1617&lt;/D&gt;&lt;/FQL&gt;&lt;FQL&gt;&lt;Q&gt;EWZ^SIZE(FG_CONSTITUENTS)&lt;/Q&gt;&lt;R&gt;1&lt;/R&gt;&lt;C&gt;1&lt;/C&gt;&lt;D xsi:type="xsd:long"&gt;50&lt;/D&gt;&lt;/FQL&gt;&lt;FQL&gt;&lt;Q&gt;CNYA^FMA_RBICS_REV_CURRENT(30, LOC, "PORTAGG")&lt;/Q&gt;&lt;R&gt;1&lt;/R&gt;&lt;C&gt;1&lt;/C&gt;&lt;D xsi:type="xsd:double"&gt;20.7140435561742&lt;/D&gt;&lt;/FQL&gt;&lt;FQL&gt;&lt;Q&gt;TRYTW10Y-FDS^FG_YIELD_NAME&lt;/Q&gt;&lt;R&gt;1&lt;/R&gt;&lt;C&gt;1&lt;/C&gt;&lt;D xsi:type="xsd:string"&gt;Taiwan China Benchmark Bond - 10 Year&lt;/D&gt;&lt;/FQL&gt;&lt;FQL&gt;&lt;Q&gt;REFMYON-FDS^PROPER_NAME(0,,,"SECURITY","NAME")&lt;/Q&gt;&lt;R&gt;1&lt;/R&gt;&lt;C&gt;1&lt;/C&gt;&lt;D xsi:type="xsd:string"&gt;Malaysia Policy Rate - Overnight&lt;/D&gt;&lt;/FQL&gt;&lt;FQL&gt;&lt;Q&gt;EPOL^FMA_PE(NTMA,0,,,"PORTAGG","MEANR")&lt;/Q&gt;&lt;R&gt;1&lt;/R&gt;&lt;C&gt;1&lt;/C&gt;&lt;D xsi:type="xsd:double"&gt;8.86772148274781&lt;/D&gt;&lt;/FQL&gt;&lt;FQL&gt;&lt;Q&gt;SET-BKK^FMA_PE(NTMA,0,,,"PORTAGG","MEANR")&lt;/Q&gt;&lt;R&gt;1&lt;/R&gt;&lt;C&gt;1&lt;/C&gt;&lt;D xsi:type="xsd:double"&gt;13.4032404663842&lt;/D&gt;&lt;/FQL&gt;&lt;FQL&gt;&lt;Q&gt;EZA^FMA_DIV_YLD(NTMA,NOW,NOW,M,"PORTAGG","MEANR")&lt;/Q&gt;&lt;R&gt;1&lt;/R&gt;&lt;C&gt;1&lt;/C&gt;&lt;D xsi:type="xsd:double"&gt;4.15116166638442&lt;/D&gt;&lt;/FQL&gt;&lt;FQL&gt;&lt;Q&gt;EWY^JULIAN(FMA_DIV_YLD(NTMA,NOW,NOW,M,"PORTAGG","MEANR").DATES)&lt;/Q&gt;&lt;R&gt;1&lt;/R&gt;&lt;C&gt;1&lt;/C&gt;&lt;D xsi:type="xsd:long"&gt;45443&lt;/D&gt;&lt;/FQL&gt;&lt;FQL&gt;&lt;Q&gt;SET-BKK^PERCENT_CHANGE(FMA_EPS(+1,0,,,,"PORTAGG","MEAN"),FMA_EPS(+1,-1AM,,,,"PORTAGG","MEAN"))&lt;/Q&gt;&lt;R&gt;1&lt;/R&gt;&lt;C&gt;1&lt;/C&gt;&lt;D xsi:type="xsd:double"&gt;-0.268792937382567&lt;/D&gt;&lt;/FQL&gt;&lt;FQL&gt;&lt;Q&gt;EIDO^FG_TOTAL_RETURNC(0,-3AM)&lt;/Q&gt;&lt;R&gt;1&lt;/R&gt;&lt;C&gt;1&lt;/C&gt;&lt;D xsi:type="xsd:double"&gt;-17.187166&lt;/D&gt;&lt;/FQL&gt;&lt;FQL&gt;&lt;Q&gt;VWO^P_PRICE(0)/P_PRICE_HIGH_PR(0,,,,,,"PRICE","INTRA","52W")&lt;/Q&gt;&lt;R&gt;1&lt;/R&gt;&lt;C&gt;1&lt;/C&gt;&lt;D xsi:type="xsd:double"&gt;0.98452383&lt;/D&gt;&lt;/FQL&gt;&lt;FQL&gt;&lt;Q&gt;UAE^FG_ROE(0)&lt;/Q&gt;&lt;R&gt;1&lt;/R&gt;&lt;C&gt;1&lt;/C&gt;&lt;D xsi:type="xsd:double"&gt;13.6478927404127&lt;/D&gt;&lt;/FQL&gt;&lt;FQL&gt;&lt;Q&gt;EIDO^PERCENT_CHANGE(FMA_EPS(+1,0,,,,"PORTAGG","MEAN"),FMA_EPS(+1,-3AM,,,,"PORTAGG","MEAN"))&lt;/Q&gt;&lt;R&gt;1&lt;/R&gt;&lt;C&gt;1&lt;/C&gt;&lt;D xsi:type="xsd:double"&gt;-11.7278383685009&lt;/D&gt;&lt;/FQL&gt;&lt;FQL&gt;&lt;Q&gt;TIPSCL10Y-FDS^FG_YIELD_NAME&lt;/Q&gt;&lt;R&gt;1&lt;/R&gt;&lt;C&gt;1&lt;/C&gt;&lt;D xsi:type="xsd:string"&gt;Treasury - Chile Inflation-Indexed (TIPS) Bond 10Y&lt;/D&gt;&lt;/FQL&gt;&lt;FQL&gt;&lt;Q&gt;TRYSA10Y-FDS^FG_YIELD(-10AY,0,Y,,"YTM")&lt;/Q&gt;&lt;R&gt;10&lt;/R&gt;&lt;C&gt;1&lt;/C&gt;&lt;D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xsi:type="xsd:double"&gt;2.004&lt;/D&gt;&lt;/FQL&gt;&lt;FQL&gt;&lt;Q&gt;MCHI^FMA_DIV_YLD(NTMA,-10AY,0,AM,"PORTAGG","MEANR")&lt;/Q&gt;&lt;R&gt;121&lt;/R&gt;&lt;C&gt;1&lt;/C&gt;&lt;D xsi:type="xsd:double"&gt;3.6735991095302&lt;/D&gt;&lt;D xsi:type="xsd:double"&gt;3.61653797492343&lt;/D&gt;&lt;D xsi:type="xsd:double"&gt;3.46604465279657&lt;/D&gt;&lt;D xsi:type="xsd:double"&gt;3.58797145447014&lt;/D&gt;&lt;D xsi:type="xsd:double"&gt;3.7856518232897&lt;/D&gt;&lt;D xsi:type="xsd:double"&gt;3.7379929816516&lt;/D&gt;&lt;D xsi:type="xsd:double"&gt;3.49895489613233&lt;/D&gt;&lt;D xsi:type="xsd:double"&gt;3.28080301439083&lt;/D&gt;&lt;D xsi:type="xsd:double"&gt;3.10790329031112&lt;/D&gt;&lt;D xsi:type="xsd:double"&gt;3.1015043439268&lt;/D&gt;&lt;D xsi:type="xsd:double"&gt;2.60246584583101&lt;/D&gt;&lt;D xsi:type="xsd:double"&gt;2.57979343175964&lt;/D&gt;&lt;D xsi:type="xsd:double"&gt;2.78909809257545&lt;/D&gt;&lt;D xsi:type="xsd:double"&gt;3.07288566715664&lt;/D&gt;&lt;D xsi:type="xsd:double"&gt;3.37216656703841&lt;/D&gt;&lt;D xsi:type="xsd:double"&gt;3.39160235589192&lt;/D&gt;&lt;D xsi:type="xsd:double"&gt;3.17792209163088&lt;/D&gt;&lt;D xsi:type="xsd:double"</t>
        </r>
      </text>
    </comment>
    <comment ref="A7" authorId="0" shapeId="0" xr:uid="{10457976-1228-4EBC-B1A1-B7967912C979}">
      <text>
        <r>
          <rPr>
            <b/>
            <sz val="9"/>
            <color indexed="81"/>
            <rFont val="Tahoma"/>
            <charset val="1"/>
          </rPr>
          <t>&gt;3.17890139181331&lt;/D&gt;&lt;D xsi:type="xsd:double"&gt;3.29907441936571&lt;/D&gt;&lt;D xsi:type="xsd:double"&gt;3.35850527685927&lt;/D&gt;&lt;D xsi:type="xsd:double"&gt;3.24624904823429&lt;/D&gt;&lt;D xsi:type="xsd:double"&gt;2.97609568848594&lt;/D&gt;&lt;D xsi:type="xsd:double"&gt;2.85979668447771&lt;/D&gt;&lt;D xsi:type="xsd:double"&gt;3.07060236504482&lt;/D&gt;&lt;D xsi:type="xsd:double"&gt;2.66243499015275&lt;/D&gt;&lt;D xsi:type="xsd:double"&gt;2.46789799748086&lt;/D&gt;&lt;D xsi:type="xsd:double"&gt;2.31340741807176&lt;/D&gt;&lt;D xsi:type="xsd:double"&gt;2.26237070080963&lt;/D&gt;&lt;D xsi:type="xsd:double"&gt;2.26246538194797&lt;/D&gt;&lt;D xsi:type="xsd:double"&gt;2.35505652924546&lt;/D&gt;&lt;D xsi:type="xsd:double"&gt;2.43185948706856&lt;/D&gt;&lt;D xsi:type="xsd:double"&gt;2.35325367799319&lt;/D&gt;&lt;D xsi:type="xsd:double"&gt;2.24090422027&lt;/D&gt;&lt;D xsi:type="xsd:double"&gt;2.17061801278174&lt;/D&gt;&lt;D xsi:type="xsd:double"&gt;2.28945878700154&lt;/D&gt;&lt;D xsi:type="xsd:double"&gt;2.20163780748207&lt;/D&gt;&lt;D xsi:type="xsd:double"&gt;2.16456198336031&lt;/D&gt;&lt;D xsi:type="xsd:double"&gt;2.10139457968954&lt;/D&gt;&lt;D xsi:type="xsd:double"&gt;2.14807546780669&lt;/D&gt;&lt;D xsi:type="xsd:double"&gt;2.07816081987039&lt;/D&gt;&lt;D xsi:type="xsd:double"&gt;2.06146114686894&lt;/D&gt;&lt;D xsi:type="xsd:double"&gt;2.00877765487005&lt;/D&gt;&lt;D xsi:type="xsd:double"&gt;2.10530750614284&lt;/D&gt;&lt;D xsi:type="xsd:double"&gt;1.95848362251792&lt;/D&gt;&lt;D xsi:type="xsd:double"&gt;2.08469826638875&lt;/D&gt;&lt;D xsi:type="xsd:double"&gt;2.06464759789278&lt;/D&gt;&lt;D xsi:type="xsd:double"&gt;2.32167930891851&lt;/D&gt;&lt;D xsi:type="xsd:double"&gt;2.2468915272783&lt;/D&gt;&lt;D xsi:type="xsd:double"&gt;2.31740553748715&lt;/D&gt;&lt;D xsi:type="xsd:double"&gt;2.41386517786781&lt;/D&gt;&lt;D xsi:type="xsd:double"&gt;2.56420267671399&lt;/D&gt;&lt;D xsi:type="xsd:double"&gt;2.61204369946006&lt;/D&gt;&lt;D xsi:type="xsd:double"&gt;2.89332487763061&lt;/D&gt;&lt;D xsi:type="xsd:double"&gt;2.82847775553979&lt;/D&gt;&lt;D xsi:type="xsd:double"&gt;2.8638385179096&lt;/D&gt;&lt;D xsi:type="xsd:double"&gt;2.66021922756383&lt;/D&gt;&lt;D xsi:type="xsd:double"&gt;2.535240746541&lt;/D&gt;&lt;D xsi:type="xsd:double"&gt;2.41280889408813&lt;/D&gt;&lt;D xsi:type="xsd:double"&gt;2.33510328502703&lt;/D&gt;&lt;D xsi:type="xsd:double"&gt;2.6168522922162&lt;/D&gt;&lt;D xsi:type="xsd:double"&gt;2.49548993281603&lt;/D&gt;&lt;D xsi:type="xsd:double"&gt;2.46958485886005&lt;/D&gt;&lt;D xsi:type="xsd:double"&gt;2.56080669924775&lt;/D&gt;&lt;D xsi:type="xsd:double"&gt;2.47650494965379&lt;/D&gt;&lt;D xsi:type="xsd:double"&gt;2.51712387736279&lt;/D&gt;&lt;D xsi:type="xsd:double"&gt;2.48649292575264&lt;/D&gt;&lt;D xsi:type="xsd:double"&gt;2.27656990647279&lt;/D&gt;&lt;D xsi:type="xsd:double"&gt;2.19725391135835&lt;/D&gt;&lt;D xsi:type="xsd:double"&gt;2.21423742119344&lt;/D&gt;&lt;D xsi:type="xsd:double"&gt;2.53687305110526&lt;/D&gt;&lt;D xsi:type="xsd:double"&gt;2.20264107528931&lt;/D&gt;&lt;D xsi:type="xsd:double"&gt;2.11411373072056&lt;/D&gt;&lt;D xsi:type="xsd:double"&gt;1.91952355806213&lt;/D&gt;&lt;D xsi:type="xsd:double"&gt;1.79264008606052&lt;/D&gt;&lt;D xsi:type="xsd:double"&gt;1.79602376361567&lt;/D&gt;&lt;D xsi:type="xsd:double"&gt;1.77854718360987&lt;/D&gt;&lt;D xsi:type="xsd:double"&gt;1.71218581760042&lt;/D&gt;&lt;D xsi:type="xsd:double"&gt;1.71658704350136&lt;/D&gt;&lt;D xsi:type="xsd:double"&gt;1.66435217114271&lt;/D&gt;&lt;D xsi:type="xsd:double"&gt;1.41226905176956&lt;/D&gt;&lt;D xsi:type="xsd:double"&gt;1.32344483595833&lt;/D&gt;&lt;D xsi:type="xsd:double"&gt;1.50250128567504&lt;/D&gt;&lt;D xsi:type="xsd:double"&gt;1.61042450433367&lt;/D&gt;&lt;D xsi:type="xsd:double"&gt;1.67380272232722&lt;/D&gt;&lt;D xsi:type="xsd:double"&gt;1.62983750777244&lt;/D&gt;&lt;D xsi:type="xsd:double"&gt;1.71480138473565&lt;/D&gt;&lt;D xsi:type="xsd:double"&gt;2.02258237086899&lt;/D&gt;&lt;D xsi:type="xsd:double"&gt;1.99386689471528&lt;/D&gt;&lt;D xsi:type="xsd:double"&gt;1.87147211247857&lt;/D&gt;&lt;D xsi:type="xsd:double"&gt;1.98279839622059&lt;/D&gt;&lt;D xsi:type="xsd:double"&gt;2.22099494465061&lt;/D&gt;&lt;D xsi:type="xsd:double"&gt;2.08796921767356&lt;/D&gt;&lt;D xsi:type="xsd:double"&gt;2.21808892538066&lt;/D&gt;&lt;D xsi:type="xsd:double"&gt;2.51476869926672&lt;/D&gt;&lt;D xsi:type="xsd:double"&gt;2.69645437184435&lt;/D&gt;&lt;D xsi:type="xsd:double"&gt;2.62251270686256&lt;/D&gt;&lt;D xsi:type="xsd:double"&gt;2.44571392669185&lt;/D&gt;&lt;D xsi:type="xsd:double"&gt;2.45461306482471&lt;/D&gt;&lt;D xsi:type="xsd:double"&gt;2.59460105776855&lt;/D&gt;&lt;D xsi:type="xsd:double"&gt;2.62455902030833&lt;/D&gt;&lt;D xsi:type="xsd:double"&gt;2.96799035351347&lt;/D&gt;&lt;D xsi:type="xsd:double"&gt;2.67898244865929&lt;/D&gt;&lt;D xsi:type="xsd:double"&gt;2.52516914329195&lt;/D&gt;&lt;D xsi:type="xsd:double"&gt;2.17875706872565&lt;/D&gt;&lt;D xsi:type="xsd:double"&gt;2.33594485815493&lt;/D&gt;&lt;D xsi:type="xsd:double"&gt;2.54466553062948&lt;/D&gt;&lt;D xsi:type="xsd:double"&gt;2.45460929412176&lt;/D&gt;&lt;D xsi:type="xsd:double"&gt;2.57454672739742&lt;/D&gt;&lt;D xsi:type="xsd:double"&gt;2.47811791426614&lt;/D&gt;&lt;D xsi:type="xsd:double"&gt;2.50654989689066&lt;/D&gt;&lt;D xsi:type="xsd:double"&gt;2.54806391632466&lt;/D&gt;&lt;D xsi:type="xsd:double"&gt;2.54571799360262&lt;/D&gt;&lt;D xsi:type="xsd:double"&gt;2.68980307883442&lt;/D&gt;&lt;D xsi:type="xsd:double"&gt;2.57850973535177&lt;/D&gt;&lt;D xsi:type="xsd:double"&gt;2.75861368273728&lt;/D&gt;&lt;D xsi:type="xsd:double"&gt;2.93455571540234&lt;/D&gt;&lt;D xsi:type="xsd:double"&gt;2.92716311065872&lt;/D&gt;&lt;D xsi:type="xsd:double"&gt;2.89592576353305&lt;/D&gt;&lt;D xsi:type="xsd:double"&gt;3.08979561457449&lt;/D&gt;&lt;D xsi:type="xsd:double"&gt;2.62349030667956&lt;/D&gt;&lt;D xsi:type="xsd:double"&gt;2.87317992528611&lt;/D&gt;&lt;/FQL&gt;&lt;FQL&gt;&lt;Q&gt;QAT^FMA_PE(NTMA,-10AY,0,AM,"PORTAGG","MEANR")&lt;/Q&gt;&lt;R&gt;121&lt;/R&gt;&lt;C&gt;1&lt;/C&gt;&lt;D xsi:type="xsd:double"&gt;15.0426981692097&lt;/D&gt;&lt;D xsi:type="xsd:double"&gt;15.8135612087406&lt;/D&gt;&lt;D xsi:type="xsd:double"&gt;16.0597836415593&lt;/D&gt;&lt;D xsi:type="xsd:double"&gt;16.1316344992639&lt;/D&gt;&lt;D xsi:type="xsd:double"&gt;14.5743365368833&lt;/D&gt;&lt;D xsi:type="xsd:double"&gt;15.2149151994919&lt;/D&gt;&lt;D xsi:type="xsd:double"&gt;12.3296308546007&lt;/D&gt;&lt;D xsi:type="xsd:double"&gt;13.29710379723&lt;/D&gt;&lt;D xsi:type="xsd:double"&gt;13.9617239952203&lt;/D&gt;&lt;D xsi:type="xsd:double"&gt;12.9365676657296&lt;/D&gt;&lt;D xsi:type="xsd:double"&gt;13.2865490228448&lt;/D&gt;&lt;D xsi:type="xsd:double"&gt;13.610284463381&lt;/D&gt;&lt;D xsi:type="xsd:double"&gt;13.1115570757653&lt;/D&gt;&lt;D xsi:type="xsd:double"&gt;13.464888542492&lt;/D&gt;&lt;D xsi:type="xsd:double"&gt;12.4972510086598&lt;/D&gt;&lt;D xsi:type="xsd:double"&gt;12.6773699049401&lt;/D&gt;&lt;D xsi:type="xsd:double"&gt;12.8559672783597&lt;/D&gt;&lt;D xsi:type="xsd:double"&gt;11.9284475372437&lt;/D&gt;&lt;D xsi:type="xsd:double"&gt;10.1023022231707&lt;/D&gt;&lt;D xsi:type="xsd:double"&gt;9.71138835325962&lt;/D&gt;&lt;D xsi:type="xsd:double"&gt;11.6092799634155&lt;/D&gt;&lt;D xsi:type="xsd:double"&gt;12.1761635537777&lt;/D&gt;&lt;D xsi:type="xsd:double"&gt;12.2615941373206&lt;/D&gt;&lt;D xsi:type="xsd:double"&gt;11.4478379079534&lt;/D&gt;&lt;D xsi:type="xsd:double"&gt;11.791777414673&lt;/D&gt;&lt;D xsi:type="xsd:double"&gt;12.4738628268727&lt;/D&gt;&lt;D xsi:type="xsd:double"&gt;13.7407005216547&lt;/D&gt;&lt;D xsi:type="xsd:double"&gt;12.4850007817493&lt;/D&gt;&lt;D xsi:type="xsd:double"&gt;12.9156487423171&lt;/D&gt;&lt;D xsi:type="xsd:double"&gt;12.1909818873993&lt;/D&gt;&lt;D xsi:type="xsd:double"&gt;13.3030159884153&lt;/D&gt;&lt;D xsi:type="xsd:double"&gt;13.8021444632541&lt;/D&gt;&lt;D xsi:type="xsd:double"&gt;13.4409867796861&lt;/D&gt;&lt;D xsi:type="xsd:double"&gt;12.8368235739663&lt;/D&gt;&lt;D xsi:type="xsd:double"&gt;12.9425373070582&lt;/D&gt;&lt;D xsi:type="xsd:double"&gt;13.0186153992954&lt;/D&gt;&lt;D xsi:type="xsd:double"&gt;11.8954168134913&lt;/D&gt;&lt;D xsi:type="xsd:double"&gt;12.4891440733941&lt;/D&gt;&lt;D xsi:type="xsd:double"&gt;12.101783107213&lt;/D&gt;&lt;D xsi:type="xsd:double"&gt;10.842483381063&lt;/D&gt;&lt;D xsi:type="xsd:double"&gt;10.8313753005504&lt;/D&gt;&lt;D xsi:type="xsd:double"&gt;10.7940820293712&lt;/D&gt;&lt;D xsi:type="xsd:double"&gt;11.8603059425905&lt;/D&gt;&lt;D xsi:type="xsd:double"&gt;12.1340224251577&lt;/D&gt;&lt;D xsi:type="xsd:double"&gt;11.7273423204448&lt;/D&gt;&lt;D xsi:type="xsd:double"&gt;11.4496307910656&lt;/D&gt;&lt;D xsi:type="xsd:double"&gt;11.7626632769313&lt;/D&gt;&lt;D xsi:type="xsd:double"&gt;11.2761461153949&lt;/D&gt;&lt;D xsi:type="xsd:double"&gt;11.0357797126775&lt;/D&gt;&lt;D xsi:type="xsd:double"&gt;11.623015420224&lt;/D&gt;&lt;D xsi:type="xsd:double"&gt;11.9116432964137&lt;/D&gt;&lt;D xsi:type="xsd:double"&gt;12.2585806954669&lt;/D&gt;&lt;D xsi:type="xsd:double"&gt;12.6867234622211&lt;/D&gt;&lt;D xsi:type="xsd:double"&gt;12.8143090407466&lt;/D&gt;&lt;D xsi:type="xsd:double"&gt;13.00676145984&lt;/D&gt;&lt;D xsi:type="xsd:double"&gt;13.5428392907554&lt;/D&gt;&lt;D xsi:type="xsd:double"&gt;12.504694995216&lt;/D&gt;&lt;D xsi:type="xsd:double"&gt;12.4039339910825&lt;/D&gt;&lt;D xsi:type="xsd:double"&gt;12.9962644744029&lt;/D&gt;&lt;D xsi:type="xsd:double"&gt;12.1605143810414&lt;/D&gt;&lt;D xsi:type="xsd:double"&gt;13.4046824474209&lt;/D&gt;&lt;D xsi:type="xsd:double"&gt;13.3146232989519&lt;/D&gt;&lt;D xsi:type="xsd:double"&gt;12.6085305778261&lt;/D&gt;&lt;D xsi:type="xsd:double"&gt;13.4701406863583&lt;/D&gt;&lt;D xsi:type="xsd:double"&gt;13.6425230361022&lt;/D&gt;&lt;D xsi:type="xsd:double"&gt;13.2825617908748&lt;/D&gt;&lt;D xsi:type="xsd:double"&gt;13.6853798328309&lt;/D&gt;&lt;D xsi:type="xsd:double"&gt;14.2186545133171&lt;/D&gt;&lt;D xsi:type="xsd:double"&gt;13.2277825435409&lt;/D&gt;&lt;D xsi:type="xsd:double"&gt;11.6806610261235&lt;/D&gt;&lt;D xsi:type="xsd:double"&gt;12.099373132802&lt;/D&gt;&lt;D xsi:type="xsd:double"&gt;13.8850052428722&lt;/D&gt;&lt;D xsi:type="xsd:double"&gt;14.7251629640878&lt;/D&gt;&lt;D xsi:type="xsd:double"&gt;15.2684695458995&lt;/D&gt;&lt;D xsi:type="xsd:double"&gt;15.6567533582609&lt;/D&gt;&lt;D xsi:type="xsd:double"&gt;15.2475068020761&lt;/D&gt;&lt;D xsi:type="xsd:double"&gt;15.3903580396447&lt;/D&gt;&lt;D xsi:type="xsd:double"&gt;14.9919840049332&lt;/D&gt;&lt;D xsi:type="xsd:double"&gt;14.3315133225311&lt;/D&gt;&lt;D xsi:type="xsd:double"&gt;14.4004214621147&lt;/D&gt;&lt;D xsi:type="xsd:double"&gt;13.4570796607586&lt;/D&gt;&lt;D xsi:type="xsd:double"&gt;13.5346605528826&lt;/D&gt;&lt;D xsi:type="xsd:double"&gt;14.043311151187&lt;/D&gt;&lt;D xsi:type="xsd:double"&gt;13.7432680082761&lt;/D&gt;&lt;D xsi:type="xsd:double"&gt;13.5269807528396&lt;/D&gt;&lt;D xsi:type="xsd:double"&gt;13.0060847930624&lt;/D&gt;&lt;D xsi:type="xsd:double"&gt;13.4475859481055&lt;/D&gt;&lt;D xsi:type="xsd:double"&gt;13.1013860664983&lt;/D&gt;&lt;D xsi:type="xsd:double"&gt;13.6129349156812&lt;/D&gt;&lt;D xsi:type="xsd:double"&gt;13.6559788618968&lt;/D&gt;&lt;D xsi:type="xsd:double"&gt;13.0775486385299&lt;/D&gt;&lt;D xsi:type="xsd:double"&gt;13.6547895468097&lt;/D&gt;&lt;D xsi:type="xsd:double"&gt;13.6645929212682&lt;/D&gt;&lt;D xsi:type="xsd:double"&gt;14.1950607397659&lt;/D&gt;&lt;D xsi:type="xsd:double"&gt;14.0415149398793&lt;/D&gt;&lt;D xsi:type="xsd:double"&gt;12.6733422145667&lt;/D&gt;&lt;D xsi:type="xsd:double"&gt;12.1075388375578&lt;/D&gt;&lt;D xsi:type="xsd:double"&gt;12.8072235341395&lt;/D&gt;&lt;D xsi:type="xsd:double"&gt;14.231124785113&lt;/D&gt;&lt;D xsi:type="xsd:double"&gt;12.9254037893262&lt;/D&gt;&lt;D xsi:type="xsd:double"&gt;12.6068790378477&lt;/D&gt;&lt;D xsi:type="xsd:double"&gt;12.639232483208&lt;/D&gt;&lt;D xsi:type="xsd:double"&gt;11.4779177133104&lt;/D&gt;&lt;D xsi:type="xsd:double"&gt;11.334486864023&lt;/D&gt;&lt;D xsi:type="xsd:double"&gt;11.1677464538976&lt;/D&gt;&lt;D xsi:type="xsd:double"&gt;10.3287623790634&lt;/D&gt;&lt;D xsi:type="xsd:double"&gt;10.4678258719164&lt;/D&gt;&lt;D xsi:type="xsd:double"&gt;11.2376527264479&lt;/D&gt;&lt;D xsi:type="xsd:double"&gt;11.221260149797&lt;/D&gt;&lt;D xsi:type="xsd:double"&gt;11.3989198917644&lt;/D&gt;&lt;D xsi:type="xsd:double"&gt;11.3329025335136&lt;/D&gt;&lt;D xsi:type="xsd:double"&gt;10.877711825712&lt;/D&gt;&lt;D xsi:type="xsd:double"&gt;10.2807232172693&lt;/D&gt;&lt;D xsi:type="xsd:double"&gt;10.7160861704459&lt;/D&gt;&lt;D xsi:type="xsd:double"&gt;10.5478533261586&lt;/D&gt;&lt;D xsi:type="xsd:double"&gt;10.7300395607776&lt;/D&gt;&lt;D xsi:type="xsd:double"&gt;10.7100373225136&lt;/D&gt;&lt;D xsi:type="xsd:double"&gt;10.5140713326999&lt;/D&gt;&lt;D xsi:type="xsd:double"&gt;10.0463926059051&lt;/D&gt;&lt;D xsi:type="xsd:double"&gt;9.88963796776014&lt;/D&gt;&lt;D xsi:type="xsd:double"&gt;9.85497735455831&lt;/D&gt;&lt;/FQL&gt;&lt;FQL&gt;&lt;Q&gt;DDR3512M-FDS^FG_PRICE(0)/MAX(FG_PRICE(0,-1AY))&lt;/Q&gt;&lt;R&gt;1&lt;/R&gt;&lt;C&gt;1&lt;/C&gt;&lt;D xsi:type="xsd:double"&gt;0.910623269230769&lt;/D&gt;&lt;/FQL&gt;&lt;FQL&gt;&lt;Q&gt;TIOS-FDS^FG_PRICE_CHANGE(0,-3AM)&lt;/Q&gt;&lt;R&gt;1&lt;/R&gt;&lt;C&gt;1&lt;/C&gt;&lt;D xsi:type="xsd:double"&gt;-2.84703962281259&lt;/D&gt;&lt;/FQL&gt;&lt;FQL&gt;&lt;Q&gt;FC0000IN^FG_PRICE(0)&lt;/Q&gt;&lt;R&gt;1&lt;/R&gt;&lt;C&gt;1&lt;/C&gt;&lt;D xsi:type="xsd:double"&gt;1409.035&lt;/D&gt;&lt;/FQL&gt;&lt;FQL&gt;&lt;Q&gt;FC0000PL^FG_PRICE(0)&lt;/Q&gt;&lt;R&gt;1&lt;/R&gt;&lt;C&gt;1&lt;/C&gt;&lt;D xsi:type="xsd:double"&gt;212.32584&lt;/D&gt;&lt;/FQL&gt;&lt;FQL&gt;&lt;Q&gt;SET-BKK^FG_PRICE_MAVG(0,,,,30)&lt;/Q&gt;&lt;R&gt;1&lt;/R&gt;&lt;C&gt;1&lt;/C&gt;&lt;D xsi:type="xsd:double"&gt;1345.1653&lt;/D&gt;&lt;/FQL&gt;&lt;FQL&gt;&lt;Q&gt;EZA^FG_PRICE_MAVG(0,,,,200)&lt;/Q&gt;&lt;R&gt;1&lt;/R&gt;&lt;C&gt;1&lt;/C&gt;&lt;D xsi:type="xsd:double"&gt;39.49955&lt;/D&gt;&lt;/FQL&gt;&lt;FQL&gt;&lt;Q&gt;EPHE^FG_PRICE(0)&lt;/Q&gt;&lt;R&gt;1&lt;/R&gt;&lt;C&gt;1&lt;/C&gt;&lt;D xsi:type="xsd:double"&gt;23.58&lt;/D&gt;&lt;/FQL&gt;&lt;FQL&gt;&lt;Q&gt;UAE^FG_TOTAL_RETURNC(0,-3AM)&lt;/Q&gt;&lt;R&gt;1&lt;/R&gt;&lt;C&gt;1&lt;/C&gt;&lt;D xsi:type="xsd:double"&gt;-6.031352&lt;/D&gt;&lt;/FQL&gt;&lt;FQL&gt;&lt;Q&gt;MCHI^FG_TOTAL_RETURNC(0,-3AM)&lt;/Q&gt;&lt;R&gt;1&lt;/R&gt;&lt;C&gt;1&lt;/C&gt;&lt;D xsi:type="xsd:double"&gt;8.33621&lt;/D&gt;&lt;/FQL&gt;&lt;FQL&gt;&lt;Q&gt;EWZ^FG_TOTAL_RETURNC(0,-6AM)&lt;/Q&gt;&lt;R&gt;1&lt;/R&gt;&lt;C&gt;1&lt;/C&gt;&lt;D xsi:type="xsd:double"&gt;-17.018795&lt;/D&gt;&lt;/FQL&gt;&lt;FQL&gt;&lt;Q&gt;EPOL^P_PRICE(0)/P_PRICE_HIGH_PR(0,,,,,,"PRICE","INTRA","52W")&lt;/Q&gt;&lt;R&gt;1&lt;/R&gt;&lt;C&gt;1&lt;/C&gt;&lt;D xsi:type="xsd:double"&gt;0.91184366&lt;/D&gt;&lt;/FQL&gt;&lt;FQL&gt;&lt;Q&gt;CNYA^P_PRICE(0)/P_PRICE_LOW_PR(0,,,,,,"PRICE","INTRA","52W")-1&lt;/Q&gt;&lt;R&gt;1&lt;/R&gt;&lt;C&gt;1&lt;/C&gt;&lt;D xsi:type="xsd:double"&gt;0.11680412&lt;/D&gt;&lt;/FQL&gt;&lt;FQL&gt;&lt;Q&gt;URTH^PERCENT_CHANGE(FMA_EPS(+1,0,,,,"PORTAGG","MEAN"),FMA_EPS(+1,-1AM,,,,"PORTAGG","MEAN"))&lt;/Q&gt;&lt;R&gt;1&lt;/R&gt;&lt;C&gt;1&lt;/C&gt;&lt;D xsi:type="xsd:double"&gt;-0.693387578035084&lt;/D&gt;&lt;/FQL&gt;&lt;FQL&gt;&lt;Q&gt;SET-BKK^FMA_COS_DOWN("EPS","1M",+1,NOW,,,"PORTAGG","MEANR")&lt;/Q&gt;&lt;R&gt;1&lt;/R&gt;&lt;C&gt;1&lt;/C&gt;&lt;D xsi:type="xsd:double"&gt;76&lt;/D&gt;&lt;/FQL&gt;&lt;FQL&gt;&lt;Q&gt;EPOL^SIZE(FG_CONSTITUENTS)&lt;/Q&gt;&lt;R&gt;1&lt;/R&gt;&lt;C&gt;1&lt;/C&gt;&lt;D xsi:type="xsd:long"&gt;33&lt;/D&gt;&lt;/FQL&gt;&lt;FQL&gt;&lt;Q&gt;TUR^FMA_RBICS_REV_CURRENT(30, LOC, "PORTAGG")&lt;/Q&gt;&lt;R&gt;1&lt;/R&gt;&lt;C&gt;1&lt;/C&gt;&lt;D xsi:type="xsd:double"&gt;23.0597669667848&lt;/D&gt;&lt;/FQL&gt;&lt;FQL&gt;&lt;Q&gt;EPHE^FG_ROE(0)&lt;/Q&gt;&lt;R&gt;1&lt;/R&gt;&lt;C&gt;1&lt;/C&gt;&lt;D xsi:type="xsd:double"&gt;12.4726489793799&lt;/D&gt;&lt;/FQL&gt;&lt;FQL&gt;&lt;Q&gt;REFTR1WREPO-FDS^FG_YIELD(NOW,,,0)&lt;/Q&gt;&lt;R&gt;1&lt;/R&gt;&lt;C&gt;1&lt;/C&gt;&lt;D xsi:type="xsd:double"&gt;50&lt;/D&gt;&lt;/FQL&gt;&lt;FQL&gt;&lt;Q&gt;REFZAREPO-FDS^(SUBARRAY(NOT_NA(NO_REPEAT_F(FG_YIELD(NOW,-10AY,D))),0,1)-SUBARRAY(NOT_NA(NO_REPEAT_F(FG_YIELD(NOW,-10AY,D))),1,1))*100&lt;/Q&gt;&lt;R&gt;1&lt;/R&gt;&lt;C&gt;1&lt;/C&gt;&lt;D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xsi:type="xsd:double"&gt;-25&lt;/D&gt;&lt;/FQL&gt;&lt;FQL&gt;&lt;Q&gt;REFCNRMB-FDS^PROPER_NAME(0,,,"SECURITY","NAME")&lt;/Q&gt;&lt;R&gt;1&lt;/R&gt;&lt;C&gt;1&lt;/C&gt;&lt;D xsi:type="xsd:string"&gt;China Loan Prime Rate (LPR) - 1 Year&lt;/D&gt;&lt;/FQL&gt;&lt;FQL&gt;&lt;Q&gt;TRYGR10Y-FDS^PCTCHG(FG_YIELD(0,,,,"YTM"),FG_YIELD(-3AM,,,,"YTM"))&lt;/Q&gt;&lt;R&gt;1&lt;/R&gt;&lt;C&gt;1&lt;/C&gt;&lt;D xsi:type="xsd:double"&gt;6.8753695&lt;/D&gt;&lt;/FQL&gt;&lt;FQL&gt;&lt;Q&gt;TRYPL10Y-FDS^PCTCHG(FG_YIELD(0,,,,"YTM"),FG_YIELD(-1AM,,,,"YTM"))&lt;/Q&gt;&lt;R&gt;1&lt;/R&gt;&lt;C&gt;1&lt;/C&gt;&lt;D xsi:type="xsd:double"&gt;2.435318&lt;/D&gt;&lt;/FQL&gt;&lt;FQL&gt;&lt;Q&gt;TRYTR7Y-FDS^FG_YIELD(0,,,,"YTM")&lt;/Q&gt;&lt;R&gt;1&lt;/R&gt;&lt;C&gt;1&lt;/C&gt;&lt;D xsi:type="xsd:double"&gt;25.392067&lt;/D&gt;&lt;/FQL&gt;&lt;FQL&gt;&lt;Q&gt;TRYKR10Y-FDS^FG_YIELD_NAME&lt;/Q&gt;&lt;R&gt;1&lt;/R&gt;&lt;C&gt;1&lt;/C&gt;&lt;D xsi:type="xsd:string"&gt;South Korea Benchmark Bond - 10 Year&lt;/D&gt;&lt;/FQL&gt;&lt;FQL&gt;&lt;Q&gt;TRYCN10Y-FDS^FG_YIELD(0,,,,"YTM")&lt;/Q&gt;&lt;R&gt;1&lt;/R&gt;&lt;C&gt;1&lt;/C&gt;&lt;D xsi:type="xsd:double"&gt;2.2566&lt;/D&gt;&lt;/FQL&gt;&lt;FQL&gt;&lt;Q&gt;CC_PE^IMF_IFS_RCPI_Q(0)&lt;/Q&gt;&lt;R&gt;1&lt;/R&gt;&lt;C&gt;1&lt;/C&gt;&lt;D xsi:type="xsd:double"&gt;2.8496776&lt;/D&gt;&lt;/FQL&gt;&lt;FQL&gt;&lt;Q&gt;VGK^FG_PE_NTM(0,,,90,0)&lt;/Q&gt;&lt;R&gt;1&lt;/R&gt;&lt;C&gt;1&lt;/C&gt;&lt;D xsi:type="xsd:double"&gt;13.2957259910071&lt;/D&gt;&lt;/FQL&gt;&lt;FQL&gt;&lt;Q&gt;UAE^FMA_EVAL_EBIT(LTMA,NOW,NOW,M,"PORTAGG","MEANR")&lt;/Q&gt;&lt;R&gt;1&lt;/R&gt;&lt;C&gt;1&lt;/C&gt;&lt;D xsi:type="xsd:double"&gt;9.45628800426066&lt;/D&gt;&lt;/FQL&gt;&lt;FQL&gt;&lt;Q&gt;SET-BKK^FMA_DIV_YLD(NTMA,NOW,NOW,M,"PORTAGG","MEANR")&lt;/Q&gt;&lt;R&gt;1&lt;/R&gt;&lt;C&gt;1&lt;/C&gt;&lt;D xsi:type="xsd:double"&gt;3.72262997985542&lt;/D&gt;&lt;/FQL&gt;&lt;FQL&gt;&lt;Q&gt;MCHI^JULIAN(FMA_DIV_YLD(NTMA,NOW,NOW,M,"PORTAGG","MEANR").DATES)&lt;/Q&gt;&lt;R&gt;1&lt;/R&gt;&lt;C&gt;1&lt;/C&gt;&lt;D xsi:type="xsd:long"&gt;45443&lt;/D&gt;&lt;/FQL&gt;&lt;FQL&gt;&lt;Q&gt;EZA^FG_FCF_YIELD_NTM(0)&lt;/Q&gt;&lt;R&gt;1&lt;/R&gt;&lt;C&gt;1&lt;/C&gt;&lt;D xsi:type="xsd:double"&gt;6.86128566184966&lt;/D&gt;&lt;/FQL&gt;&lt;FQL&gt;&lt;Q&gt;EWY^FMA_PE(LTM,0,,,"PORTAGG","MEANR")&lt;/Q&gt;&lt;R&gt;1&lt;/R&gt;&lt;C&gt;1&lt;/C&gt;&lt;D xsi:type="xsd:double"&gt;17.298174572463&lt;/D&gt;&lt;/FQL&gt;&lt;FQL&gt;&lt;Q&gt;EWM^FMA_EVAL_EBITDA(NTMA,0,,,"PORTAGG","MEANR")&lt;/Q&gt;&lt;R&gt;1&lt;/R&gt;&lt;C&gt;1&lt;/C&gt;&lt;D xsi:type="xsd:double"&gt;8.93748799636283&lt;/D&gt;&lt;/FQL&gt;&lt;FQL&gt;&lt;Q&gt;EPOL^FMA_PE(LTM,0,,,"PORTAGG","MEANR")&lt;/Q&gt;&lt;R&gt;1&lt;/R&gt;&lt;C&gt;1&lt;/C&gt;&lt;D xsi:type="xsd:double"&gt;8.56601028595257&lt;/D&gt;&lt;/FQL&gt;&lt;FQL&gt;&lt;Q&gt;ECH^FMA_EVAL_EBITDA(NTMA,0,,,"PORTAGG","MEANR")&lt;/Q&gt;&lt;R&gt;1&lt;/R&gt;&lt;C&gt;1&lt;/C&gt;&lt;D xsi:type="xsd:double"&gt;6.05641335404475&lt;/D&gt;&lt;/FQL&gt;&lt;FQL&gt;&lt;Q&gt;UAE^FG_COMPANY_NAME&lt;/Q&gt;&lt;R&gt;1&lt;/R&gt;&lt;C&gt;1&lt;/C&gt;&lt;D xsi:type="xsd:string"&gt;iShares MSCI UAE ETF&lt;/D&gt;&lt;/FQL&gt;&lt;FQL&gt;&lt;Q&gt;EIDO^FG_COMPANY_NAME&lt;/Q&gt;&lt;R&gt;1&lt;/R&gt;&lt;C&gt;1&lt;/C&gt;&lt;D xsi:type="xsd:string"&gt;iShares MSCI Indonesia ETF&lt;/D&gt;&lt;/FQL&gt;&lt;FQL&gt;&lt;Q&gt;TUR^FMA_PE(LTMA,-10AY,0,AM,"PORTAGG","MEANR")&lt;/Q&gt;&lt;R&gt;121&lt;/R&gt;&lt;C&gt;1&lt;/C&gt;&lt;D xsi:type="xsd:double"&gt;10.264958540414&lt;/D&gt;&lt;D xsi:type="xsd:double"&gt;10.7556040256946&lt;/D&gt;&lt;D xsi:type="xsd:double"&gt;10.5334220254034&lt;/D&gt;&lt;D xsi:type="xsd:double"&gt;10.476146482785&lt;/D&gt;&lt;D xsi:type="xsd:double"&gt;10.4967233439871&lt;/D&gt;&lt;D xsi:type="xsd:double"&gt;11.3541304734904&lt;/D&gt;&lt;D xsi:type="xsd:double"&gt;11.4919765673879&lt;/D&gt;&lt;D xsi:type="xsd:double"&gt;12.588014086817&lt;/D&gt;&lt;D xsi:type="xsd:double"&gt;12.1328282945721&lt;/D&gt;&lt;D xsi:type="xsd:double"&gt;11.8058765618161&lt;/D&gt;&lt;D xsi:type="xsd:double"&gt;11.6786449469679&lt;/D&gt;&lt;D xsi:type="xsd:double"&gt;11.8906611596111&lt;/D&gt;&lt;D xsi:type="xsd:double"&gt;11.5892266633289&lt;/D&gt;&lt;D xsi:type="xsd:double"&gt;11.3819667741958&lt;/D&gt;&lt;D xsi:type="xsd:double"&gt;10.7188408961452&lt;/D&gt;&lt;D xsi:type="xsd:double"&gt;10.6624499311918&lt;/D&gt;&lt;D xsi:type="xsd:double"&gt;11.1818416204438&lt;/D&gt;&lt;D xsi:type="xsd:double"&gt;11.3219311688765&lt;/D&gt;&lt;D xsi:type="xsd:double"&gt;9.99622692082334&lt;/D&gt;&lt;D xsi:type="xsd:double"&gt;9.36269250388482&lt;/D&gt;&lt;D xsi:type="xsd:double"&gt;9.54259338031482&lt;/D&gt;&lt;D xsi:type="xsd:double"&gt;9.87324968359107&lt;/D&gt;&lt;D xsi:type="xsd:double"&gt;9.89901608824224&lt;/D&gt;&lt;D xsi:type="xsd:double"&gt;9.51430012078891&lt;/D&gt;&lt;D xsi:type="xsd:double"&gt;9.5067597290726&lt;/D&gt;&lt;D xsi:type="xsd:double"&gt;9.29459919798322&lt;/D&gt;&lt;D xsi:type="xsd:double"&gt;9.53855310986375&lt;/D&gt;&lt;D xsi:type="xsd:double"&gt;9.46285058986495&lt;/D&gt;&lt;D xsi:type="xsd:double"&gt;9.45588131110542&lt;/D&gt;&lt;D xsi:type="xsd:double"&gt;8.97706567035386&lt;/D&gt;&lt;D xsi:type="xsd:double"&gt;8.99191059466995&lt;/D&gt;&lt;D xsi:type="xsd:double"&gt;9.41844953632268&lt;/D&gt;&lt;D xsi:type="xsd:double"&gt;10.0518872123403&lt;/D&gt;&lt;D xsi:type="xsd:double"&gt;9.84396938803465&lt;/D&gt;&lt;D xsi:type="xsd:double"&gt;9.73117539039223&lt;/D&gt;&lt;D xsi:type="xsd:double"&gt;9.70250789185211&lt;/D&gt;&lt;D xsi:type="xsd:double"&gt;9.68953578137891&lt;/D&gt;&lt;D xsi:type="xsd:double"&gt;9.79821676136321&lt;/D&gt;&lt;D xsi:type="xsd:double"&gt;9.49050807802057&lt;/D&gt;&lt;D xsi:type="xsd:double"&gt;9.25020871925517&lt;/D&gt;&lt;D xsi:type="xsd:double"&gt;9.23307983991098&lt;/D&gt;&lt;D xsi:type="xsd:double"&gt;8.6824015536304&lt;/D&gt;&lt;D xsi:type="xsd:double"&gt;8.73820948465021&lt;/D&gt;&lt;D xsi:type="xsd:double"&gt;8.93517479696829&lt;/D&gt;&lt;D xsi:type="xsd:double"&gt;8.82471380203471&lt;/D&gt;&lt;D xsi:type="xsd:double"&gt;9.1134554136286&lt;/D&gt;&lt;D xsi:type="xsd:double"&gt;8.88990594222169&lt;/D&gt;&lt;D xsi:type="xsd:double"&gt;8.52414530250322&lt;/D&gt;&lt;D xsi:type="xsd:double"&gt;8.10443756072581&lt;/D&gt;&lt;D xsi:type="xsd:double"&gt;7.82368141298682&lt;/D&gt;&lt;D xsi:type="xsd:double"&gt;7.37407284006067&lt;/D&gt;&lt;D xsi:type="xsd:double"&gt;7.52742944904567&lt;/D&gt;&lt;D xsi:type="xsd:double"&gt;7.40518917722018&lt;/D&gt;&lt;D xsi:type="xsd:double"&gt;6.72894437716116&lt;/D&gt;&lt;D xsi:type="xsd:double"&gt;6.64394608208909&lt;/D&gt;&lt;D xsi:type="xsd:double"&gt;7.13176287036923&lt;/D&gt;&lt;D xsi:type="xsd:double"&gt;7.28105811509673&lt;/D&gt;&lt;D xsi:type="xsd:double"&gt;7.45034849210254&lt;/D&gt;&lt;D xsi:type="xsd:double"&gt;7.23709283046403&lt;/D&gt;&lt;D xsi:type="xsd:double"&gt;6.94306326019663&lt;/D&gt;&lt;D xsi:type="xsd:double"&gt;7.24081052571811&lt;/D&gt;&lt;D xsi:type="xsd:double"&gt;7.54045075367446&lt;/D&gt;&lt;D xsi:type="xsd:double"&gt;7.45594186090293&lt;/D&gt;&lt;D xsi:type="xsd:double"&gt;7.61693761615765&lt;/D&gt;&lt;D xsi:type="xsd:double"&gt;7.54716596033597&lt;/D&gt;&lt;D xsi:type="xsd:double"&gt;8.30312076466191&lt;/D&gt;&lt;D xsi:type="xsd:double"&gt;8.87444483849112&lt;/D&gt;&lt;D xsi:type="xsd:double"&gt;9.53087435231232&lt;/D&gt;&lt;D xsi:type="xsd:double"&gt;8.83940128417024&lt;/D&gt;&lt;D xsi:type="xsd:double"&gt;7.7391674975906&lt;/D&gt;&lt;D xsi:type="xsd:double"&gt;7.825018472467&lt;/D&gt;&lt;D xsi:type="xsd:double"&gt;8.35774227288622&lt;/D&gt;&lt;D xsi:type="xsd:double"&gt;9.32421867098642&lt;/D&gt;&lt;D xsi:type="xsd:double"&gt;9.73627433783824&lt;/D&gt;&lt;D xsi:type="xsd:double"&gt;10.0069840009611&lt;/D&gt;&lt;D xsi:type="xsd:double"&gt;10.1096425396033&lt;/D&gt;&lt;D xsi:type="xsd:double"&gt;11.7432790016979&lt;/D&gt;&lt;D xsi:type="xsd:double"&gt;13.0507881501618&lt;/D&gt;&lt;D xsi:type="xsd:double"&gt;12.8337141635483&lt;/D&gt;&lt;D xsi:type="xsd:double"&gt;13.6516916082377&lt;/D&gt;&lt;D xsi:type="xsd:double"&gt;12.2331019420694&lt;/D&gt;&lt;D xsi:type="xsd:double"&gt;11.3502975244853&lt;/D&gt;&lt;D xsi:type="xsd:double"&gt;10.6177453928922&lt;/D&gt;&lt;D xsi:type="xsd:double"&gt;10.1986911831984&lt;/D&gt;&lt;D xsi:type="xsd:double"&gt;9.59984067290872&lt;/D&gt;&lt;D xsi:type="xsd:double"&gt;8.91789027972977&lt;/D&gt;&lt;D xsi:type="xsd:double"&gt;8.3274935474345&lt;/D&gt;&lt;D xsi:type="xsd:double"&gt;7.61545286555327&lt;/D&gt;&lt;D xsi:type="xsd:double"&gt;7.065518466706&lt;/D&gt;&lt;D xsi:type="xsd:double"&gt;7.26526515379886&lt;/D&gt;&lt;D xsi:type="xsd:double"&gt;7.64614472726207&lt;/D&gt;&lt;D xsi:type="xsd:double"&gt;6.84635991165893&lt;/D&gt;&lt;D xsi:type="xsd:double"&gt;6.11279653693251&lt;/D&gt;&lt;D xsi:type="xsd:double"&gt;5.76179904261295&lt;/D&gt;&lt;D xsi:type="xsd:double"&gt;5.77751815968618&lt;/D&gt;&lt;D xsi:type="xsd:double"&gt;5.4023524713426&lt;/D&gt;&lt;D xsi:type="xsd:double"&gt;5.53229750345601&lt;/D&gt;&lt;D xsi:type="xsd:double"&gt;5.2065521601291&lt;/D&gt;&lt;D xsi:type="xsd:double"&gt;4.953070431127&lt;/D&gt;&lt;D xsi:type="xsd:double"&gt;4.76419910789693&lt;/D&gt;&lt;D xsi:type="xsd:double"&gt;4.86585330118809&lt;/D&gt;&lt;D xsi:type="xsd:double"&gt;4.9445778004335&lt;/D&gt;&lt;D xsi:type="xsd:double"&gt;5.21280189952418&lt;/D&gt;&lt;D xsi:type="xsd:double"&gt;5.23900957344014&lt;/D&gt;&lt;D xsi:type="xsd:double"&gt;4.56531012677177&lt;/D&gt;&lt;D xsi:type="xsd:double"&gt;4.68851446025062&lt;/D&gt;&lt;D xsi:type="xsd:double"&gt;4.67957218252895&lt;/D&gt;&lt;D xsi:type="xsd:double"&gt;4.47521428240424&lt;/D&gt;&lt;D xsi:type="xsd:double"&gt;4.80270343710995&lt;/D&gt;&lt;D xsi:type="xsd:double"&gt;5.50578489168448&lt;/D&gt;&lt;D xsi:type="xsd:double"&gt;6.04690991839639&lt;/D&gt;&lt;D xsi:type="xsd:double"&gt;6.13041161652262&lt;/D&gt;&lt;D xsi:type="xsd:double"&gt;6.08968041837148&lt;/D&gt;&lt;D xsi:type="xsd:double"&gt;5.7223385481176&lt;/D&gt;&lt;D xsi:type="xsd:double"&gt;5.55687208520401&lt;/D&gt;&lt;D xsi:type="xsd:double"&gt;5.78564446225739&lt;/D&gt;&lt;D xsi:type="xsd:double"&gt;6.73659948085848&lt;/D&gt;&lt;D xsi:type="xsd:double"&gt;6.53236819899803&lt;/D&gt;&lt;D xsi:type="xsd:double"&gt;6.58503414502896&lt;/D&gt;&lt;D xsi:type="xsd:double"&gt;6.77333893659567&lt;/D&gt;&lt;D xsi:type="xsd:double"&gt;6.8126744082497&lt;/D&gt;&lt;/FQL&gt;&lt;FQL&gt;&lt;Q&gt;PASP-FDS^FG_PRICE_MAVG(0,,,,30)&lt;/Q&gt;&lt;R&gt;1&lt;/R&gt;&lt;C&gt;1&lt;/C&gt;&lt;D xsi:type="xsd:double"&gt;960.36664&lt;/D&gt;&lt;/FQL&gt;&lt;FQL&gt;&lt;Q&gt;CPALM-FDS^FG_PRICE(0)/MAX(FG_PRICE(0,-1AY))&lt;/Q&gt;&lt;R&gt;1&lt;/R&gt;&lt;C&gt;1&lt;/C&gt;&lt;D xsi:type="xsd:double"&gt;0.869185411661935&lt;/D&gt;&lt;/FQL&gt;&lt;FQL&gt;&lt;Q&gt;BRENT-FDS^FG_PRICE_CHANGE(0,-6AM)&lt;/Q&gt;&lt;R&gt;1&lt;/R&gt;&lt;C&gt;1&lt;/C&gt;&lt;D xsi:type="xsd:double"&gt;0&lt;/D&gt;&lt;/FQL&gt;&lt;FQL&gt;&lt;Q&gt;KSA^FG_PRICE_MAVG(0,,,,60)&lt;/Q&gt;&lt;R&gt;1&lt;/R&gt;&lt;C&gt;1&lt;/C&gt;&lt;D xsi:type="xsd:double"&gt;42.517166&lt;/D&gt;&lt;/FQL&gt;&lt;FQL&gt;&lt;Q&gt;EWT^FG_PRICE_MAVG(0,,,,30)&lt;/Q&gt;&lt;R&gt;1&lt;/R&gt;&lt;C&gt;1&lt;/C&gt;&lt;D xsi:type="xsd:double"&gt;51.332333&lt;/D&gt;&lt;/FQL&gt;&lt;FQL&gt;&lt;Q&gt;KSA^FG_TOTAL_RETURNC(0,-1AM)&lt;/Q&gt;&lt;R&gt;1&lt;/R&gt;&lt;C&gt;1&lt;/C&gt;&lt;D xsi:type="xsd:double"&gt;-0.91590285&lt;/D&gt;&lt;/FQL&gt;&lt;FQL&gt;&lt;Q&gt;SET-BKK^FG_TOTAL_RETURNC(0,-3AM)&lt;/Q&gt;&lt;R&gt;1&lt;/R&gt;&lt;C&gt;1&lt;/C&gt;&lt;D xsi:type="xsd:double"&gt;-5.4537654&lt;/D&gt;&lt;/FQL&gt;&lt;FQL&gt;&lt;Q&gt;GREK^FG_TOTAL_RETURNC(0,-3AM)&lt;/Q&gt;&lt;R&gt;1&lt;/R&gt;&lt;C&gt;1&lt;/C&gt;&lt;D xsi:type="xsd:double"&gt;-1.8590689&lt;/D&gt;&lt;/FQL&gt;&lt;FQL&gt;&lt;Q&gt;EWW^FG_TOTAL_RETURNC(0,-6AM)&lt;/Q&gt;&lt;R&gt;1&lt;/R&gt;&lt;C&gt;1&lt;/C&gt;&lt;D xsi:type="xsd:double"&gt;-13.386136&lt;/D&gt;&lt;/FQL&gt;&lt;FQL&gt;&lt;Q&gt;EWM^FG_TOTAL_RETURNC(0,-6AM)&lt;/Q&gt;&lt;R&gt;1&lt;/R&gt;&lt;C&gt;1&lt;/C&gt;&lt;D xsi:type="xsd:double"&gt;8.465397&lt;/D&gt;&lt;/FQL&gt;&lt;FQL&gt;&lt;Q&gt;EIDO^P_PRICE(0)/P_PRICE_HIGH_PR(0,,,,,,"PRICE","INTRA","52W")&lt;/Q&gt;&lt;R&gt;1&lt;/R&gt;&lt;C&gt;1&lt;/C&gt;&lt;D xsi:type="xsd:double"&gt;0.7681341&lt;/D&gt;&lt;/FQL&gt;&lt;FQL&gt;&lt;Q&gt;URTH^FG_TOTAL_RETURNC(0,-6AM)&lt;/Q&gt;&lt;R&gt;1&lt;/R&gt;&lt;C&gt;1&lt;/C&gt;&lt;D xsi:type="xsd:double"&gt;14.004124&lt;/D&gt;&lt;/FQL&gt;&lt;FQL&gt;&lt;Q&gt;URTH^FMA_PCT_ABOVE_MAVG(200,0,,,,"PORTAGG")&lt;/Q&gt;&lt;R&gt;1&lt;/R&gt;&lt;C&gt;1&lt;/C&gt;&lt;D xsi:type="xsd:double"&gt;62.1318373071529&lt;/D&gt;&lt;/FQL&gt;&lt;FQL&gt;&lt;Q&gt;EWZ^FMA_COS_DOWN("EPS","1M",+1,NOW,,,"PORTAGG","MEANR")&lt;/Q&gt;&lt;R&gt;1&lt;/R&gt;&lt;C&gt;1&lt;/C&gt;&lt;D xsi:type="xsd:double"&gt;25&lt;/D&gt;&lt;/FQL&gt;&lt;FQL&gt;&lt;Q&gt;KSA^FG_ROE(0)&lt;/Q&gt;&lt;R&gt;1&lt;/R&gt;&lt;C&gt;1&lt;/C&gt;&lt;D xsi:type="xsd:double"&gt;10.9966555091905&lt;/D&gt;&lt;/FQL&gt;&lt;FQL&gt;&lt;Q&gt;TRYMY10Y-FDS^FG_YIELD_NAME&lt;/Q&gt;&lt;R&gt;1&lt;/R&gt;&lt;C&gt;1&lt;/C&gt;&lt;D xsi:type="xsd:string"&gt;Treasury - Malaysia Benchmark Bond 10Y&lt;/D&gt;&lt;/FQL&gt;&lt;FQL&gt;&lt;Q&gt;REFZAREPO-FDS^FG_YIELD(NOW,,,0)&lt;/Q&gt;&lt;R&gt;1&lt;/R&gt;&lt;C&gt;1&lt;/C&gt;&lt;D xsi:type="xsd:double"&gt;8.25&lt;/D&gt;&lt;/FQL&gt;&lt;FQL&gt;&lt;Q&gt;EWM^FG_FCF_YIELD_NTM(0)&lt;/Q&gt;&lt;R&gt;1&lt;/R&gt;&lt;C&gt;1&lt;/C&gt;&lt;D xsi:type="xsd:double"&gt;5.95442347482016&lt;/D&gt;&lt;/FQL&gt;&lt;FQL&gt;&lt;Q&gt;REFZAREPO-FDS^PROPER_NAME(0,,,"SECURITY","NAME")&lt;/Q&gt;&lt;R&gt;1&lt;/R&gt;&lt;C&gt;1&lt;/C&gt;&lt;D xsi:type="xsd:string"&gt;South Africa Repo Rate&lt;/D&gt;&lt;/FQL&gt;&lt;FQL&gt;&lt;Q&gt;REFPEMPR-FDS^FG_YIELD(NOW,,,0)&lt;/Q&gt;&lt;R&gt;1&lt;/R&gt;&lt;C&gt;1&lt;/C&gt;&lt;D xsi:type="xsd:double"&gt;5.75&lt;/D&gt;&lt;/FQL&gt;&lt;FQL&gt;&lt;Q&gt;TRYGR10Y-FDS^PCTCHG(FG_YIELD(0,,,,"YTM"),FG_YIELD(-1AM,,,,"YTM"))&lt;/Q&gt;&lt;R&gt;1&lt;/R&gt;&lt;C&gt;1&lt;/C&gt;&lt;D xsi:type="xsd:double"&gt;4.67049&lt;/D&gt;&lt;/FQL&gt;&lt;FQL&gt;&lt;Q&gt;TRYMX10Y-FDS^FG_YIELD(0,,,,"YTM")&lt;/Q&gt;&lt;R&gt;1&lt;/R&gt;&lt;C&gt;1&lt;/C&gt;&lt;D xsi:type="xsd:double"&gt;9.9373&lt;/D&gt;&lt;/FQL&gt;&lt;FQL&gt;&lt;Q&gt;TRYCN10Y-FDS^FG_YIELD_NAME&lt;/Q&gt;&lt;R&gt;1&lt;/R&gt;&lt;C&gt;1&lt;/C&gt;&lt;D xsi:type="xsd:string"&gt;Treasury - China Benchmark Bond 10Y&lt;/D&gt;&lt;/FQL&gt;&lt;FQL&gt;&lt;Q&gt;VGK^FG_PE(0)&lt;/Q&gt;&lt;R&gt;1&lt;/R&gt;&lt;C&gt;1&lt;/C&gt;&lt;D xsi:type="xsd:double"&gt;12.9460782490875&lt;/D&gt;&lt;/FQL&gt;&lt;FQL&gt;&lt;Q&gt;ECH^FG_FCF_YIELD_NTM(0)&lt;/Q&gt;&lt;R&gt;1&lt;/R&gt;&lt;C&gt;1&lt;/C&gt;&lt;D xsi:type="xsd:double"&gt;9.44502527174129&lt;/D&gt;&lt;/FQL&gt;&lt;FQL&gt;&lt;Q&gt;ECH^FG_COMPANY_NAME&lt;/Q&gt;&lt;R&gt;1&lt;/R&gt;&lt;C&gt;1&lt;/C&gt;&lt;D xsi:type="xsd:string"&gt;iShares MSCI Chile ETF&lt;/D&gt;&lt;/FQL&gt;&lt;FQL&gt;&lt;Q&gt;EZA^FMA_PE(LTM,0,,,"PORTAGG","MEANR")&lt;/Q&gt;&lt;R&gt;1&lt;/R&gt;&lt;C&gt;1&lt;/C&gt;&lt;D xsi:type="xsd:double"&gt;11.2687255421788&lt;/D&gt;&lt;/FQL&gt;&lt;FQL&gt;&lt;Q&gt;EWZ^FMA_PCT_ABOVE_MAVG(200,0,,,,"PORTAGG")&lt;/Q&gt;&lt;R&gt;1&lt;/R&gt;&lt;C&gt;1&lt;/C&gt;&lt;D xsi:type="xsd:double"&gt;18.3673469387755&lt;/D&gt;&lt;/FQL&gt;&lt;FQL&gt;&lt;Q&gt;SET-BKK^FMA_ROE(NTMA,-20AY,NOW,FY,"PORTAGG","MEANR")&lt;/Q&gt;&lt;R&gt;20&lt;/R&gt;&lt;C&gt;1&lt;/C&gt;&lt;D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xsi:type="xsd:double"&gt;9.34877442177023&lt;/D&gt;&lt;/FQL&gt;&lt;FQL&gt;&lt;Q&gt;CAGDPY@TW^EE_ACTUAL_ANNUAL(MED,+1)&lt;/Q&gt;&lt;R&gt;1&lt;/R&gt;&lt;C&gt;1&lt;/C&gt;&lt;D xsi:type="xsd:double"&gt;14.2&lt;/D&gt;&lt;/FQL&gt;&lt;FQL&gt;&lt;Q&gt;CC_CN^FG_COMPANY_NAME&lt;/Q&gt;&lt;R&gt;1&lt;/R&gt;&lt;C&gt;1&lt;/C&gt;&lt;D xsi:type="xsd:string"&gt;China&lt;/D&gt;&lt;/FQL&gt;&lt;FQL&gt;&lt;Q&gt;USDSAR^FG_COMPANY_NAME&lt;/Q&gt;&lt;R&gt;1&lt;/R&gt;&lt;C&gt;1&lt;/C&gt;&lt;D xsi:type="xsd:string"&gt;Saudi Arabian Riyal per U.S. Dollar&lt;/D&gt;&lt;/FQL&gt;&lt;FQL&gt;&lt;Q&gt;USDTRY^FG_PRICE_CHANGE(0,-3AM)&lt;/Q&gt;&lt;R&gt;1&lt;/R&gt;&lt;C&gt;1&lt;/C&gt;&lt;D xsi:type="xsd:double"&gt;1.4012218&lt;/D&gt;&lt;/FQL&gt;&lt;FQL&gt;&lt;Q&gt;USDCNH^STD(FG_PRICE_CHANGE(0,-1AY,AM))&lt;/Q&gt;&lt;R&gt;1&lt;/R&gt;&lt;C&gt;1&lt;/C&gt;&lt;D xsi:type="xsd:double"&gt;1.02974804721755&lt;/D&gt;&lt;/FQL&gt;&lt;FQL&gt;&lt;Q&gt;USDEUR^FG_COMPANY_NAME&lt;/Q&gt;&lt;R&gt;1&lt;/R&gt;&lt;C&gt;1&lt;/C&gt;&lt;D xsi:type="xsd:string"&gt;Euro per U.S. Dollar&lt;/D&gt;&lt;/FQL&gt;&lt;FQL&gt;&lt;Q&gt;USDKRW^FG_PRICE_CHANGE(0,-3AM)&lt;/Q&gt;&lt;R&gt;1&lt;/R&gt;&lt;C&gt;1&lt;/C&gt;&lt;D xsi:type="xsd:double"&gt;3.363061&lt;/D&gt;&lt;/FQL&gt;&lt;FQL&gt;&lt;Q&gt;USDMYR^STD(FG_PRICE_CHANGE(0,-1AY,AM))&lt;/Q&gt;&lt;R&gt;1&lt;/R&gt;&lt;C&gt;1&lt;/C&gt;&lt;D xsi:type="xsd:double"&gt;1.63895504860467&lt;/D&gt;&lt;/FQL&gt;&lt;FQL&gt;&lt;Q&gt;USDPLN^FG_COMPANY_NAME&lt;/Q&gt;&lt;R&gt;1&lt;/R&gt;&lt;C&gt;1&lt;/C&gt;&lt;D xsi:type="xsd:string"&gt;Polish Zloty per U.S. Dollar&lt;/D&gt;&lt;/FQL&gt;&lt;FQL&gt;&lt;Q&gt;USDCLP^FG_PRICE_CHANGE(0,-3AM)&lt;/Q&gt;&lt;R&gt;1&lt;/R&gt;&lt;C&gt;1&lt;/C&gt;&lt;D xsi:type="xsd:double"&gt;-4.432988&lt;/D&gt;&lt;/FQL&gt;&lt;FQL&gt;&lt;Q&gt;FC0000ZA^FMA_EPS(NTMA,-20AY,0,CY,,"PORTAGG","MEANR")&lt;/Q&gt;&lt;R&gt;20&lt;/R&gt;&lt;C&gt;1&lt;/C&gt;&lt;D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xsi:type="xsd:double"&gt;31.878251386782&lt;/D&gt;&lt;D xsi:type="xsd:double"&gt;34.3748784343716&lt;/D&gt;&lt;D xsi:type="xsd:double"&gt;36.8513185482666&lt;/D&gt;&lt;D xsi:type="xsd:double"&gt;38.6122872227081&lt;/D&gt;&lt;D xsi:type="xsd:double"&gt;33.9202192829757&lt;/D&gt;&lt;/FQL&gt;&lt;FQL&gt;&lt;Q&gt;EZA^P_PRICE_RETURNS_PR('52W',2,-10AY,0,AM)&lt;/Q&gt;&lt;R&gt;121&lt;/R&gt;&lt;C&gt;1&lt;/C&gt;&lt;D xsi:type="xsd:double"&gt;34.329903&lt;/D&gt;&lt;D xsi:type="xsd:double"&gt;21.188545&lt;/D&gt;&lt;D xsi:type="xsd:double"&gt;20.755863&lt;/D&gt;&lt;D xsi:type="xsd:double"&gt;4.3397903&lt;/D&gt;&lt;D xsi:type="xsd:double"&gt;-2.20775&lt;/D&gt;&lt;D xsi:type="xsd:double"&gt;10.6444&lt;/D&gt;&lt;D xsi:type="xsd:double"&gt;7.786894&lt;/D&gt;&lt;D xsi:type="xsd:double"&gt;9.113085&lt;/D&gt;&lt;D xsi:type="xsd:double"&gt;17.80572&lt;/D&gt;&lt;D xsi:type="xsd:double"&gt;9.445453&lt;/D&gt;&lt;D xsi:type="xsd:double"&gt;5.286181&lt;/D&gt;&lt;D xsi:type="xsd:double"&gt;3.095305&lt;/D&gt;&lt;D xsi:type="xsd:double"&gt;-5.3295193&lt;/D&gt;&lt;D xsi:type="xsd:double"&gt;-4.6972933&lt;/D&gt;&lt;D xsi:type="xsd:double"&gt;-16.722853&lt;/D&gt;&lt;D xsi:type="xsd:double"&gt;-16.128899&lt;/D&gt;&lt;D xsi:type="xsd:double"&gt;-5.591476&lt;/D&gt;&lt;D xsi:type="xsd:double"&gt;-16.214825&lt;/D&gt;&lt;D xsi:type="xsd:double"&gt;-26.207859&lt;/D&gt;&lt;D xsi:type="xsd:double"&gt;-38.851635&lt;/D&gt;&lt;D xsi:type="xsd:double"&gt;-30.944473&lt;/D&gt;&lt;D xsi:type="xsd:double"&gt;-20.708067&lt;/D&gt;&lt;D xsi:type="xsd:double"&gt;-16.02329&lt;/D&gt;&lt;D xsi:type="xsd:double"&gt;-28.01246&lt;/D&gt;&lt;D xsi:type="xsd:double"&gt;-15.566767&lt;/D&gt;&lt;D xsi:type="xsd:double"&gt;-10.557425&lt;/D&gt;&lt;D xsi:type="xsd:double"&gt;7.2417736&lt;/D&gt;&lt;D xsi:type="xsd:double"&gt;1.845789&lt;/D&gt;&lt;D xsi:type="xsd:double"&gt;-4.445076&lt;/D&gt;&lt;D xsi:type="xsd:double"&gt;-4.36967&lt;/D&gt;&lt;D xsi:type="xsd:double"&gt;14.013672&lt;/D&gt;&lt;D xsi:type="xsd:double"&gt;45.871902&lt;/D&gt;&lt;D xsi:type="xsd:double"&gt;24.725903&lt;/D&gt;&lt;D xsi:type="xsd:double"&gt;20.893335&lt;/D&gt;&lt;D xsi:type="xsd:double"&gt;6.651616&lt;/D&gt;&lt;D xsi:type="xsd:double"&gt;30.854427&lt;/D&gt;&lt;D xsi:type="xsd:double"&gt;11.212481&lt;/D&gt;&lt;D xsi:type="xsd:double"&gt;11.069239&lt;/D&gt;&lt;D xsi:type="xsd:double"&gt;2.8696656&lt;/D&gt;&lt;D xsi:type="xsd:double"&gt;12.169897&lt;/D&gt;&lt;D xsi:type="xsd:double"&gt;15.01658&lt;/D&gt;&lt;D xsi:type="xsd:double"&gt;27.85685&lt;/D&gt;&lt;D xsi:type="xsd:double"&gt;31.217325&lt;/D&gt;&lt;D xsi:type="xsd:double"&gt;34.137474&lt;/D&gt;&lt;D xsi:type="xsd:double"&gt;30.133974&lt;/D&gt;&lt;D xsi:type="xsd:double"&gt;20.386732&lt;/D&gt;&lt;D xsi:type="xsd:double"&gt;19.979715&lt;/D&gt;&lt;D xsi:type="xsd:double"&gt;9.725534&lt;/D&gt;&lt;D xsi:type="xsd:double"&gt;3.279245&lt;/D&gt;&lt;D xsi:type="xsd:double"&gt;-0.06146431&lt;/D&gt;&lt;D xsi:type="xsd:double"&gt;-10.083479&lt;/D&gt;&lt;D xsi:type="xsd:double"&gt;-7.705694&lt;/D&gt;&lt;D xsi:type="xsd:double"&gt;-17.545975&lt;/D&gt;&lt;D xsi:type="xsd:double"&gt;-16.437567&lt;/D&gt;&lt;D xsi:type="xsd:double"&gt;-22.175003&lt;/D&gt;&lt;D xsi:type="xsd:double"&gt;-21.442253&lt;/D&gt;&lt;D xsi:type="xsd:double"&gt;-22.180592999999998&lt;/D&gt;&lt;D xsi:type="xsd:double"&gt;-22.427385&lt;/D&gt;&lt;D xsi:type="xsd:double"&gt;-13.660359&lt;/D&gt;&lt;D xsi:type="xsd:double"&gt;-12.8111&lt;/D&gt;&lt;D xsi:type="xsd:double"&gt;2.4371505&lt;/D&gt;&lt;D xsi:type="xsd:double"&gt;-0.18780828&lt;/D&gt;&lt;D xsi:type="xsd:double"&gt;-9.596819&lt;/D&gt;&lt;D xsi:type="xsd:double"&gt;-3.0029178&lt;/D&gt;&lt;D xsi:type="xsd:double"&gt;9.218478&lt;/D&gt;&lt;D xsi:type="xsd:double"&gt;6.107521&lt;/D&gt;&lt;D xsi:type="xsd:double"&gt;10.769665&lt;/D&gt;&lt;D xsi:type="xsd:double"&gt;-0.8008778&lt;/D&gt;&lt;D xsi:type="xsd:double"&gt;-5.1579236999999996&lt;/D&gt;&lt;D xsi:type="xsd:double"&gt;-45.88357&lt;/D&gt;&lt;D xsi:type="xsd:double"&gt;-42.47102&lt;/D&gt;&lt;D xsi:type="xsd:double"&gt;-28.022898&lt;/D&gt;&lt;D xsi:type="xsd:double"&gt;-27.869379&lt;/D&gt;&lt;D xsi:type="xsd:double"&gt;-20.171589&lt;/D&gt;&lt;D xsi:type="xsd:double"&gt;-10.40616&lt;/D&gt;&lt;D xsi:type="xsd:double"&gt;-17.182367&lt;/D&gt;&lt;D xsi:type="xsd:double"&gt;-15.241951&lt;/D&gt;&lt;D xsi:type="xsd:double"&gt;-8.822918&lt;/D&gt;&lt;D xsi:type="xsd:double"&gt;-1.7757177&lt;/D&gt;&lt;D xsi:type="xsd:double"&gt;0.37122965&lt;/D&gt;&lt;D xsi:type="xsd:double"&gt;11.149036&lt;/D&gt;&lt;D xsi:type="xsd:double"&gt;101.7348&lt;/D&gt;&lt;D xsi:type="xsd:double"&gt;80.52243&lt;/D&gt;&lt;D xsi:type="xsd:double"&gt;61.277115&lt;/D&gt;&lt;D xsi:type="xsd:double"&gt;45.837677&lt;/D&gt;&lt;D xsi:type="xsd:double"&gt;26.317167&lt;/D&gt;&lt;D xsi:type="xsd:double"&gt;28.413916&lt;/D&gt;&lt;D xsi:type="xsd:double"&gt;25.01117&lt;/D&gt;&lt;D xsi:type="xsd:double"&gt;38.113594&lt;/D&gt;&lt;D xsi:type="xsd:double"&gt;14.905823&lt;/D&gt;&lt;D xsi:type="xsd:double"&gt;1.9402623&lt;/D&gt;&lt;D xsi:type="xsd:double"&gt;10.755825&lt;/D&gt;&lt;D xsi:type="xsd:double"&gt;9.078968&lt;/D&gt;&lt;D xsi:type="xsd:double"&gt;14.687204&lt;/D&gt;&lt;D xsi:type="xsd:double"&gt;3.638351&lt;/D&gt;&lt;D xsi:type="xsd:double"&gt;-9.551323&lt;/D&gt;&lt;D xsi:type="xsd:double"&gt;-12.730044&lt;/D&gt;&lt;D xsi:type="xsd:double"&gt;-10.695905&lt;/D&gt;&lt;D xsi:type="xsd:double"&gt;-5.3073463&lt;/D&gt;&lt;D xsi:type="xsd:double"&gt;-11.925077&lt;/D&gt;&lt;D xsi:type="xsd:double"&gt;-24.924618&lt;/D&gt;&lt;D xsi:type="xsd:double"&gt;-4.8512936&lt;/D&gt;&lt;D xsi:type="xsd:double"&gt;-3.164798&lt;/D&gt;&lt;D xsi:type="xsd:double"&gt;-3.9193153&lt;/D&gt;&lt;D xsi:type="xsd:double"&gt;-15.999424&lt;/D&gt;&lt;D xsi:type="xsd:double"&gt;-25.598312&lt;/D&gt;&lt;D xsi:type="xsd:double"&gt;-12.29257&lt;/D&gt;&lt;D xsi:type="xsd:double"&gt;-12.629986&lt;/D&gt;&lt;D xsi:type="xsd:double"&gt;0.7232785&lt;/D&gt;&lt;D xsi:type="xsd:double"&gt;8.573521&lt;/D&gt;&lt;D xsi:type="xsd:double"&gt;-8.23716&lt;/D&gt;&lt;D xsi:type="xsd:double"&gt;5.031681&lt;/D&gt;&lt;D xsi:type="xsd:double"&gt;4.1873217&lt;/D&gt;&lt;D xsi:type="xsd:double"&gt;-3.390324&lt;/D&gt;&lt;D xsi:type="xsd:double"&gt;-0.83444715&lt;/D&gt;&lt;D xsi:type="xsd:double"&gt;-13.781661&lt;/D&gt;&lt;D xsi:type="xsd:double"&gt;-7.7246847&lt;/D&gt;&lt;D xsi:type="xsd:double"&gt;2.084136&lt;/D&gt;&lt;D xsi:type="xsd:double"&gt;-8.206254&lt;/D&gt;&lt;D xsi:type="xsd:double"&gt;17.453909&lt;/D&gt;&lt;D xsi:type="xsd:double"&gt;10.224163&lt;/D&gt;&lt;/FQL&gt;&lt;FQL&gt;&lt;Q&gt;INDA^FG_TOTAL_RETURNC(-10AY,0,AM)&lt;/Q&gt;&lt;R&gt;121&lt;/R&gt;&lt;C&gt;1&lt;/C&gt;&lt;D xsi:type="xsd:double"&gt;1.4074922&lt;/D&gt;&lt;D xsi:type="xsd:double"&gt;1.3413548&lt;/D&gt;&lt;D xsi:type="xsd:double"&gt;3.449428&lt;/D&gt;&lt;D xsi:type="xsd:double"&gt;0.9064436&lt;/D&gt;&lt;D xsi:type="xsd:double"&gt;-3.2723784&lt;/D&gt;&lt;D xsi:type="xsd:double"&gt;5.223882&lt;/D&gt;&lt;D xsi:type="xsd:double"&gt;-5.579591&lt;/D&gt;&lt;D xsi:type="xsd:double"&gt;8.445036&lt;/D&gt;&lt;D xsi:type="xsd:double"&gt;2.410376&lt;/D&gt;&lt;D xsi:type="xsd:double"&gt;-3.0778527&lt;/D&gt;&lt;D xsi:type="xsd:double"&gt;-2.3505569&lt;/D&gt;&lt;D xsi:type="xsd:double"&gt;-1.036185&lt;/D&gt;&lt;D xsi:type="xsd:double"&gt;-3.028351&lt;/D&gt;&lt;D xsi:type="xsd:double"&gt;4.4228673&lt;/D&gt;&lt;D xsi:type="xsd:double"&gt;-5.9424877&lt;/D&gt;&lt;D xsi:type="xsd:double"&gt;-5.163044&lt;/D&gt;&lt;D xsi:type="xsd:double"&gt;5.766475&lt;/D&gt;&lt;D xsi:type="xsd:double"&gt;-7.077551&lt;/D&gt;&lt;D xsi:type="xsd:double"&gt;-0.7653117&lt;/D&gt;&lt;D xsi:type="xsd:double"&gt;-8.108729&lt;/D&gt;&lt;D xsi:type="xsd:double"&gt;-2.0128846&lt;/D&gt;&lt;D xsi:type="xsd:double"&gt;8.915365&lt;/D&gt;&lt;D xsi:type="xsd:double"&gt;4.07393&lt;/D&gt;&lt;D xsi:type="xsd:double"&gt;-4.6393633&lt;/D&gt;&lt;D xsi:type="xsd:double"&gt;5.549228&lt;/D&gt;&lt;D xsi:type="xsd:double"&gt;4.4183135&lt;/D&gt;&lt;D xsi:type="xsd:double"&gt;2.2553802&lt;/D&gt;&lt;D xsi:type="xsd:double"&gt;-0.20359755&lt;/D&gt;&lt;D xsi:type="xsd:double"&gt;0.30602217&lt;/D&gt;&lt;D xsi:type="xsd:double"&gt;-11.491526&lt;/D&gt;&lt;D xsi:type="xsd:double"&gt;2.068174&lt;/D&gt;&lt;D xsi:type="xsd:double"&gt;2.7617216&lt;/D&gt;&lt;D xsi:type="xsd:double"&gt;6.883931&lt;/D&gt;&lt;D xsi:type="xsd:double"&gt;7.2284937&lt;/D&gt;&lt;D xsi:type="xsd:double"&gt;0.57507753&lt;/D&gt;&lt;D xsi:type="xsd:double"&gt;2.477765&lt;/D&gt;&lt;D xsi:type="xsd:double"&gt;0.79096556&lt;/D&gt;&lt;D xsi:type="xsd:double"&gt;4.260576&lt;/D&gt;&lt;D xsi:type="xsd:double"&gt;-0.20728111&lt;/D&gt;&lt;D xsi:type="xsd:double"&gt;1.7210603&lt;/D&gt;&lt;D xsi:type="xsd:double"&gt;0.058341026&lt;/D&gt;&lt;D xsi:type="xsd:double"&gt;1.5160322&lt;/D&gt;&lt;D xsi:type="xsd:double"&gt;3.098178&lt;/D&gt;&lt;D xsi:type="xsd:double"&gt;5.051923&lt;/D&gt;&lt;D xsi:type="xsd:double"&gt;-7.0531664&lt;/D&gt;&lt;D xsi:type="x</t>
        </r>
      </text>
    </comment>
    <comment ref="A8" authorId="0" shapeId="0" xr:uid="{1C684AE0-84CB-4B7E-9092-DD03ACCAD3D6}">
      <text>
        <r>
          <rPr>
            <b/>
            <sz val="9"/>
            <color indexed="81"/>
            <rFont val="Tahoma"/>
            <charset val="1"/>
          </rPr>
          <t>sd:double"&gt;-3.0468583&lt;/D&gt;&lt;D xsi:type="xsd:double"&gt;2.1642447&lt;/D&gt;&lt;D xsi:type="xsd:double"&gt;-4.439926&lt;/D&gt;&lt;D xsi:type="xsd:double"&gt;2.0696163&lt;/D&gt;&lt;D xsi:type="xsd:double"&gt;1.5939236&lt;/D&gt;&lt;D xsi:type="xsd:double"&gt;4.046929&lt;/D&gt;&lt;D xsi:type="xsd:double"&gt;-3.1285226&lt;/D&gt;&lt;D xsi:type="xsd:double"&gt;-13.09281&lt;/D&gt;&lt;D xsi:type="xsd:double"&gt;6.528282&lt;/D&gt;&lt;D xsi:type="xsd:double"&gt;5.764425&lt;/D&gt;&lt;D xsi:type="xsd:double"&gt;-1.8702984&lt;/D&gt;&lt;D xsi:type="xsd:double"&gt;-2.1062255&lt;/D&gt;&lt;D xsi:type="xsd:double"&gt;11.194265&lt;/D&gt;&lt;D xsi:type="xsd:double"&gt;0.36455393&lt;/D&gt;&lt;D xsi:type="xsd:double"&gt;-1.6205668&lt;/D&gt;&lt;D xsi:type="xsd:double"&gt;0.7704973&lt;/D&gt;&lt;D xsi:type="xsd:double"&gt;-2.8157055&lt;/D&gt;&lt;D xsi:type="xsd:double"&gt;-6.6725197&lt;/D&gt;&lt;D xsi:type="xsd:double"&gt;4.1078806&lt;/D&gt;&lt;D xsi:type="xsd:double"&gt;2.4999976&lt;/D&gt;&lt;D xsi:type="xsd:double"&gt;1.2342095&lt;/D&gt;&lt;D xsi:type="xsd:double"&gt;2.998817&lt;/D&gt;&lt;D xsi:type="xsd:double"&gt;2.0592332&lt;/D&gt;&lt;D xsi:type="xsd:double"&gt;-3.6484241&lt;/D&gt;&lt;D xsi:type="xsd:double"&gt;-33.821&lt;/D&gt;&lt;D xsi:type="xsd:double"&gt;10.40312&lt;/D&gt;&lt;D xsi:type="xsd:double"&gt;3.337264&lt;/D&gt;&lt;D xsi:type="xsd:double"&gt;9.184718&lt;/D&gt;&lt;D xsi:type="xsd:double"&gt;11.479414&lt;/D&gt;&lt;D xsi:type="xsd:double"&gt;3.8184524&lt;/D&gt;&lt;D xsi:type="xsd:double"&gt;3.3463955&lt;/D&gt;&lt;D xsi:type="xsd:double"&gt;2.2170424&lt;/D&gt;&lt;D xsi:type="xsd:double"&gt;4.138124&lt;/D&gt;&lt;D xsi:type="xsd:double"&gt;7.8715563&lt;/D&gt;&lt;D xsi:type="xsd:double"&gt;6.7632794&lt;/D&gt;&lt;D xsi:type="xsd:double"&gt;1.7623186&lt;/D&gt;&lt;D xsi:type="xsd:double"&gt;-0.6318748&lt;/D&gt;&lt;D xsi:type="xsd:double"&gt;-6.9006147&lt;/D&gt;&lt;D xsi:type="xsd:double"&gt;9.284091&lt;/D&gt;&lt;D xsi:type="xsd:double"&gt;1.8995166&lt;/D&gt;&lt;D xsi:type="xsd:double"&gt;0.27284622&lt;/D&gt;&lt;D xsi:type="xsd:double"&gt;4.9659967&lt;/D&gt;&lt;D xsi:type="xsd:double"&gt;5.5951595&lt;/D&gt;&lt;D xsi:type="xsd:double"&gt;2.6391149&lt;/D&gt;&lt;D xsi:type="xsd:double"&gt;-1.2158573&lt;/D&gt;&lt;D xsi:type="xsd:double"&gt;-6.304574&lt;/D&gt;&lt;D xsi:type="xsd:double"&gt;7.0379853&lt;/D&gt;&lt;D xsi:type="xsd:double"&gt;-4.435396&lt;/D&gt;&lt;D xsi:type="xsd:double"&gt;0.33632517&lt;/D&gt;&lt;D xsi:type="xsd:double"&gt;-0.067037344&lt;/D&gt;&lt;D xsi:type="xsd:double"&gt;-8.407873&lt;/D&gt;&lt;D xsi:type="xsd:double"&gt;-5.334467&lt;/D&gt;&lt;D xsi:type="xsd:double"&gt;3.9587379&lt;/D&gt;&lt;D xsi:type="xsd:double"&gt;7.417512&lt;/D&gt;&lt;D xsi:type="xsd:double"&gt;0.27713776&lt;/D&gt;&lt;D xsi:type="xsd:double"&gt;-5.251032&lt;/D&gt;&lt;D xsi:type="xsd:double"&gt;4.350996&lt;/D&gt;&lt;D xsi:type="xsd:double"&gt;-0.9317517&lt;/D&gt;&lt;D xsi:type="xsd:double"&gt;0.3526926&lt;/D&gt;&lt;D xsi:type="xsd:double"&gt;-5.529523&lt;/D&gt;&lt;D xsi:type="xsd:double"&gt;-4.389882&lt;/D&gt;&lt;D xsi:type="xsd:double"&gt;3.398192&lt;/D&gt;&lt;D xsi:type="xsd:double"&gt;2.5589585&lt;/D&gt;&lt;D xsi:type="xsd:double"&gt;5.409372&lt;/D&gt;&lt;D xsi:type="xsd:double"&gt;3.5805702&lt;/D&gt;&lt;D xsi:type="xsd:double"&gt;-2.7384877&lt;/D&gt;&lt;D xsi:type="xsd:double"&gt;3.5771966&lt;/D&gt;&lt;D xsi:type="xsd:double"&gt;-2.0053506&lt;/D&gt;&lt;D xsi:type="xsd:double"&gt;2.4329185&lt;/D&gt;&lt;D xsi:type="xsd:double"&gt;5.2164316&lt;/D&gt;&lt;D xsi:type="xsd:double"&gt;4.620254&lt;/D&gt;&lt;D xsi:type="xsd:double"&gt;3.972578&lt;/D&gt;&lt;D xsi:type="xsd:double"&gt;-2.2110224&lt;/D&gt;&lt;D xsi:type="xsd:double"&gt;1.8048525&lt;/D&gt;&lt;D xsi:type="xsd:double"&gt;3.4872293&lt;/D&gt;&lt;D xsi:type="xsd:double"&gt;3.4450293&lt;/D&gt;&lt;/FQL&gt;&lt;FQL&gt;&lt;Q&gt;VWO^FMA_COS_UP("EPS","1M",+1,NOW,,,"PORTAGG","MEANR")&lt;/Q&gt;&lt;R&gt;1&lt;/R&gt;&lt;C&gt;1&lt;/C&gt;&lt;D xsi:type="xsd:double"&gt;858&lt;/D&gt;&lt;/FQL&gt;&lt;FQL&gt;&lt;Q&gt;EPOL^FMA_COS_DOWN("EPS","1M",+1,NOW,,,"PORTAGG","MEANR")&lt;/Q&gt;&lt;R&gt;1&lt;/R&gt;&lt;C&gt;1&lt;/C&gt;&lt;D xsi:type="xsd:double"&gt;6&lt;/D&gt;&lt;/FQL&gt;&lt;FQL&gt;&lt;Q&gt;CC_PL^IMF_IFS_RCPI_Q(0)&lt;/Q&gt;&lt;R&gt;1&lt;/R&gt;&lt;C&gt;1&lt;/C&gt;&lt;D xsi:type="xsd:double"&gt;3.0462575&lt;/D&gt;&lt;/FQL&gt;&lt;FQL&gt;&lt;Q&gt;MCHI^FMA_ROE(NTMA,-20AY,NOW,FY,"PORTAGG","MEANR")&lt;/Q&gt;&lt;R&gt;20&lt;/R&gt;&lt;C&gt;1&lt;/C&gt;&lt;D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xsi:type="xsd:double"&gt;12.8854406369879&lt;/D&gt;&lt;D xsi:type="xsd:double"&gt;12.3572308381972&lt;/D&gt;&lt;D xsi:type="xsd:double"&gt;11.9738380336926&lt;/D&gt;&lt;D xsi:type="xsd:double"&gt;11.550492094553&lt;/D&gt;&lt;D xsi:type="xsd:double"&gt;11.5631030994246&lt;/D&gt;&lt;/FQL&gt;&lt;FQL&gt;&lt;Q&gt;TRYID10Y-FDS^FG_YIELD(-10AY,0,Y,,"YTM")&lt;/Q&gt;&lt;R&gt;10&lt;/R&gt;&lt;C&gt;1&lt;/C&gt;&lt;D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xsi:type="xsd:string"&gt;@NA&lt;/D&gt;&lt;/FQL&gt;&lt;FQL&gt;&lt;Q&gt;CAGDPY@TR^EE_ACTUAL_ANNUAL(MED,+1)&lt;/Q&gt;&lt;R&gt;1&lt;/R&gt;&lt;C&gt;1&lt;/C&gt;&lt;D xsi:type="xsd:double"&gt;-2.6&lt;/D&gt;&lt;/FQL&gt;&lt;FQL&gt;&lt;Q&gt;INDA^FMA_DIV_YLD(NTMA,-10AY,0,AM,"PORTAGG","MEANR")&lt;/Q&gt;&lt;R&gt;121&lt;/R&gt;&lt;C&gt;1&lt;/C&gt;&lt;D xsi:type="xsd:double"&gt;1.56335307072988&lt;/D&gt;&lt;D xsi:type="xsd:double"&gt;1.58928133863583&lt;/D&gt;&lt;D xsi:type="xsd:double"&gt;1.57786705061078&lt;/D&gt;&lt;D xsi:type="xsd:double"&gt;1.54522893530312&lt;/D&gt;&lt;D xsi:type="xsd:double"&gt;1.63493540528682&lt;/D&gt;&lt;D xsi:type="xsd:double"&gt;1.53950669405973&lt;/D&gt;&lt;D xsi:type="xsd:double"&gt;1.59407988581039&lt;/D&gt;&lt;D xsi:type="xsd:double"&gt;1.51541181213965&lt;/D&gt;&lt;D xsi:type="xsd:double"&gt;1.47016899847209&lt;/D&gt;&lt;D xsi:type="xsd:double"&gt;1.51415354929146&lt;/D&gt;&lt;D xsi:type="xsd:double"&gt;1.57117370107127&lt;/D&gt;&lt;D xsi:type="xsd:double"&gt;1.62476932949435&lt;/D&gt;&lt;D xsi:type="xsd:double"&gt;1.67915125372527&lt;/D&gt;&lt;D xsi:type="xsd:double"&gt;1.53880969334378&lt;/D&gt;&lt;D xsi:type="xsd:double"&gt;1.56940367491519&lt;/D&gt;&lt;D xsi:type="xsd:double"&gt;1.66513352036237&lt;/D&gt;&lt;D xsi:type="xsd:double"&gt;1.63939893064731&lt;/D&gt;&lt;D xsi:type="xsd:double"&gt;1.73848057019923&lt;/D&gt;&lt;D xsi:type="xsd:double"&gt;1.73234693400013&lt;/D&gt;&lt;D xsi:type="xsd:double"&gt;1.82507123864718&lt;/D&gt;&lt;D xsi:type="xsd:double"&gt;1.82595763510149&lt;/D&gt;&lt;D xsi:type="xsd:double"&gt;1.74929402463923&lt;/D&gt;&lt;D xsi:type="xsd:double"&gt;1.69087607398305&lt;/D&gt;&lt;D xsi:type="xsd:double"&gt;1.72927635914706&lt;/D&gt;&lt;D xsi:type="xsd:double"&gt;1.60060752072332&lt;/D&gt;&lt;D xsi:type="xsd:double"&gt;1.54708421078499&lt;/D&gt;&lt;D xsi:type="xsd:double"&gt;1.54184825807342&lt;/D&gt;&lt;D xsi:type="xsd:double"&gt;1.52643858929655&lt;/D&gt;&lt;D xsi:type="xsd:double"&gt;1.54209950566223&lt;/D&gt;&lt;D xsi:type="xsd:double"&gt;1.71667816522577&lt;/D&gt;&lt;D xsi:type="xsd:double"&gt;1.7027214855075&lt;/D&gt;&lt;D xsi:type="xsd:double"&gt;1.67249004075703&lt;/D&gt;&lt;D xsi:type="xsd:double"&gt;1.59829124108808&lt;/D&gt;&lt;D xsi:type="xsd:double"&gt;1.55631929645403&lt;/D&gt;&lt;D xsi:type="xsd:double"&gt;1.57805175102562&lt;/D&gt;&lt;D xsi:type="xsd:double"&gt;1.595548939264&lt;/D&gt;&lt;D xsi:type="xsd:double"&gt;1.61160789188105&lt;/D&gt;&lt;D xsi:type="xsd:double"&gt;1.55610381684691&lt;/D&gt;&lt;D xsi:type="xsd:double"&gt;1.55494876900827&lt;/D&gt;&lt;D xsi:type="xsd:double"&gt;1.52068301134176&lt;/D&gt;&lt;D xsi:type="xsd:double"&gt;1.53450791556471&lt;/D&gt;&lt;D xsi:type="xsd:double"&gt;1.52901374038741&lt;/D&gt;&lt;D xsi:type="xsd:double"&gt;1.52167483952202&lt;/D&gt;&lt;D xsi:type="xsd:double"&gt;1.46341560027189&lt;/D&gt;&lt;D xsi:type="xsd:double"&gt;1.58769334152534&lt;/D&gt;&lt;D xsi:type="xsd:double"&gt;1.61198985255686&lt;/D&gt;&lt;D xsi:type="xsd:double"&gt;1.60074685821867&lt;/D&gt;&lt;D xsi:type="xsd:double"&gt;1.64867039985946&lt;/D&gt;&lt;D xsi:type="xsd:double"&gt;1.60373043251134&lt;/D&gt;&lt;D xsi:type="xsd:double"&gt;1.58815877521092&lt;/D&gt;&lt;D xsi:type="xsd:double"&gt;1.49732309704684&lt;/D&gt;&lt;D xsi:type="xsd:double"&gt;1.5373425688923&lt;/D&gt;&lt;D xsi:type="xsd:double"&gt;1.70901378657708&lt;/D&gt;&lt;D xsi:type="xsd:double"&gt;1.65696827329128&lt;/D&gt;&lt;D xsi:type="xsd:double"&gt;1.62295794975067&lt;/D&gt;&lt;D xsi:type="xsd:double"&gt;1.65105203526482&lt;/D&gt;&lt;D xsi:type="xsd:double"&gt;1.67096133515085&lt;/D&gt;&lt;D xsi:type="xsd:double"&gt;1.57867652491542&lt;/D&gt;&lt;D xsi:type="xsd:double"&gt;1.60426510531532&lt;/D&gt;&lt;D xsi:type="xsd:double"&gt;1.66088198100753&lt;/D&gt;&lt;D xsi:type="xsd:double"&gt;1.68410398862701&lt;/D&gt;&lt;D xsi:type="xsd:double"&gt;1.7694680653871&lt;/D&gt;&lt;D xsi:type="xsd:double"&gt;1.8137208824602&lt;/D&gt;&lt;D xsi:type="xsd:double"&gt;1.7789559005243&lt;/D&gt;&lt;D xsi:type="xsd:double"&gt;1.79079250112699&lt;/D&gt;&lt;D xsi:type="xsd:double"&gt;1.74062443060437&lt;/D&gt;&lt;D xsi:type="xsd:double"&gt;1.6503378528304&lt;/D&gt;&lt;D xsi:type="xsd:double"&gt;1.63652148049205&lt;/D&gt;&lt;D xsi:type="xsd:double"&gt;1.66197714341105&lt;/D&gt;&lt;D xsi:type="xsd:double"&gt;2.28473924732964&lt;/D&gt;&lt;D xsi:type="xsd:double"&gt;2.03620615949551&lt;/D&gt;&lt;D xsi:type="xsd:double"&gt;1.93664677653951&lt;/D&gt;&lt;D xsi:type="xsd:double"&gt;1.67228667883883&lt;/D&gt;&lt;D xsi:type="xsd:double"&gt;1.55697309625761&lt;/D&gt;&lt;D xsi:type="xsd:double"&gt;1.5211470828999&lt;/D&gt;&lt;D xsi:type="xsd:double"&gt;1.5193295324764&lt;/D&gt;&lt;D xsi:type="xsd:double"&gt;1.51180523766452&lt;/D&gt;&lt;D xsi:type="xsd:double"&gt;1.47190333445915&lt;/D&gt;&lt;D xsi:type="xsd:double"&gt;1.35064452294868&lt;/D&gt;&lt;D xsi:type="xsd:double"&gt;1.30719956180853&lt;/D&gt;&lt;D xsi:type="xsd:double"&gt;1.34007748414697&lt;/D&gt;&lt;D xsi:type="xsd:double"&gt;1.37391537223335&lt;/D&gt;&lt;D xsi:type="xsd:double"&gt;1.40689447048594&lt;/D&gt;&lt;D xsi:type="xsd:double"&gt;1.41501398154492&lt;/D&gt;&lt;D xsi:type="xsd:double"&gt;1.40276129206932&lt;/D&gt;&lt;D xsi:type="xsd:double"&gt;1.40927196792939&lt;/D&gt;&lt;D xsi:type="xsd:double"&gt;1.35330266710993&lt;/D&gt;&lt;D xsi:type="xsd:double"&gt;1.28915186066348&lt;/D&gt;&lt;D xsi:type="xsd:double"&gt;1.28901090758923&lt;/D&gt;&lt;D xsi:type="xsd:double"&gt;1.35193986337976&lt;/D&gt;&lt;D xsi:type="xsd:double"&gt;1.42501002558849&lt;/D&gt;&lt;D xsi:type="xsd:double"&gt;1.35037907980557&lt;/D&gt;&lt;D xsi:type="xsd:double"&gt;1.45556389440597&lt;/D&gt;&lt;D xsi:type="xsd:double"&gt;1.46079163845979&lt;/D&gt;&lt;D xsi:type="xsd:double"&gt;1.48579286554504&lt;/D&gt;&lt;D xsi:type="xsd:double"&gt;1.66744780216612&lt;/D&gt;&lt;D xsi:type="xsd:double"&gt;1.73342356879583&lt;/D&gt;&lt;D xsi:type="xsd:double"&gt;1.58501200182785&lt;/D&gt;&lt;D xsi:type="xsd:double"&gt;1.47155313382889&lt;/D&gt;&lt;D xsi:type="xsd:double"&gt;1.48877347850752&lt;/D&gt;&lt;D xsi:type="xsd:double"&gt;1.51278426192893&lt;/D&gt;&lt;D xsi:type="xsd:double"&gt;1.48866358029176&lt;/D&gt;&lt;D xsi:type="xsd:double"&gt;1.46560971675175&lt;/D&gt;&lt;D xsi:type="xsd:double"&gt;1.51394737792049&lt;/D&gt;&lt;D xsi:type="xsd:double"&gt;1.53941346773177&lt;/D&gt;&lt;D xsi:type="xsd:double"&gt;1.64572514944196&lt;/D&gt;&lt;D xsi:type="xsd:double"&gt;1.62404043940735&lt;/D&gt;&lt;D xsi:type="xsd:double"&gt;1.62218343558369&lt;/D&gt;&lt;D xsi:type="xsd:double"&gt;1.53143116934773&lt;/D&gt;&lt;D xsi:type="xsd:double"&gt;1.45368671394415&lt;/D&gt;&lt;D xsi:type="xsd:double"&gt;1.51421398043405&lt;/D&gt;&lt;D xsi:type="xsd:double"&gt;1.50058454142129&lt;/D&gt;&lt;D xsi:type="xsd:double"&gt;1.50734454586639&lt;/D&gt;&lt;D xsi:type="xsd:double"&gt;1.50631085629845&lt;/D&gt;&lt;D xsi:type="xsd:double"&gt;1.41117521606482&lt;/D&gt;&lt;D xsi:type="xsd:double"&gt;1.37070813023449&lt;/D&gt;&lt;D xsi:type="xsd:double"&gt;1.3439152792056&lt;/D&gt;&lt;D xsi:type="xsd:double"&gt;1.38411743139587&lt;/D&gt;&lt;D xsi:type="xsd:double"&gt;1.36447237402441&lt;/D&gt;&lt;D xsi:type="xsd:double"&gt;1.34458948918209&lt;/D&gt;&lt;D xsi:type="xsd:double"&gt;1.28648788455388&lt;/D&gt;&lt;/FQL&gt;&lt;FQL&gt;&lt;Q&gt;MCHI^FMA_PE(NTMA,-10AY,0,AM,"PORTAGG","MEANR")&lt;/Q&gt;&lt;R&gt;121&lt;/R&gt;&lt;C&gt;1&lt;/C&gt;&lt;D xsi:type="xsd:double"&gt;8.78657545287358&lt;/D&gt;&lt;D xsi:type="xsd:double"&gt;8.97143768881131&lt;/D&gt;&lt;D xsi:type="xsd:double"&gt;9.33035680538314&lt;/D&gt;&lt;D xsi:type="xsd:double"&gt;8.98440066410664&lt;/D&gt;&lt;D xsi:type="xsd:double"&gt;8.48106099959867&lt;/D&gt;&lt;D xsi:type="xsd:double"&gt;8.64058973197228&lt;/D&gt;&lt;D xsi:type="xsd:double"&gt;9.11437378179646&lt;/D&gt;&lt;D xsi:type="xsd:double"&gt;9.7025698683304&lt;/D&gt;&lt;D xsi:type="xsd:double"&gt;10.2307231828695&lt;/D&gt;&lt;D xsi:type="xsd:double"&gt;10.1789072839574&lt;/D&gt;&lt;D xsi:type="xsd:double"&gt;11.9197558876751&lt;/D&gt;&lt;D xsi:type="xsd:double"&gt;11.8807210967042&lt;/D&gt;&lt;D xsi:type="xsd:double"&gt;11.0057708979595&lt;/D&gt;&lt;D xsi:type="xsd:double"&gt;9.97531258389133&lt;/D&gt;&lt;D xsi:type="xsd:double"&gt;9.07035329711759&lt;/D&gt;&lt;D xsi:type="xsd:double"&gt;9.04660660861544&lt;/D&gt;&lt;D xsi:type="xsd:double"&gt;9.62061832069459&lt;/D&gt;&lt;D xsi:type="xsd:double"&gt;9.60588654317503&lt;/D&gt;&lt;D xsi:type="xsd:double"&gt;9.2420017903218&lt;/D&gt;&lt;D xsi:type="xsd:double"&gt;8.72725609995118&lt;/D&gt;&lt;D xsi:type="xsd:double"&gt;9.03809425051015&lt;/D&gt;&lt;D xsi:type="xsd:double"&gt;10.0136933267344&lt;/D&gt;&lt;D xsi:type="xsd:double"&gt;10.2945998577679&lt;/D&gt;&lt;D xsi:type="xsd:double"&gt;9.54656729692871&lt;/D&gt;&lt;D xsi:type="xsd:double"&gt;10.6227642731919&lt;/D&gt;&lt;D xsi:type="xsd:double"&gt;11.4235079328636&lt;/D&gt;&lt;D xsi:type="xsd:double"&gt;12.1740780658779&lt;/D&gt;&lt;D xsi:type="xsd:double"&gt;12.3614739804751&lt;/D&gt;&lt;D xsi:type="xsd:double"&gt;12.2692448411896&lt;/D&gt;&lt;D xsi:type="xsd:double"&gt;11.7359416747636&lt;/D&gt;&lt;D xsi:type="xsd:double"&gt;11.2859860717217&lt;/D&gt;&lt;D xsi:type="xsd:double"&gt;11.808908501764&lt;/D&gt;&lt;D xsi:type="xsd:double"&gt;12.4012146505036&lt;/D&gt;&lt;D xsi:type="xsd:double"&gt;12.7507176458544&lt;/D&gt;&lt;D xsi:type="xsd:double"&gt;12.4274080059208&lt;/D&gt;&lt;D xsi:type="xsd:double"&gt;12.9420413822493&lt;/D&gt;&lt;D xsi:type="xsd:double"&gt;13.0118804487485&lt;/D&gt;&lt;D xsi:type="xsd:double"&gt;13.4745685517504&lt;/D&gt;&lt;D xsi:type="xsd:double"&gt;13.4306020222759&lt;/D&gt;&lt;D xsi:type="xsd:double"&gt;13.799205705482&lt;/D&gt;&lt;D xsi:type="xsd:double"&gt;13.7756751762911&lt;/D&gt;&lt;D xsi:type="xsd:double"&gt;14.0529894498391&lt;/D&gt;&lt;D xsi:type="xsd:double"&gt;13.2273561403607&lt;/D&gt;&lt;D xsi:type="xsd:double"&gt;14.1898648855373&lt;/D&gt;&lt;D xsi:type="xsd:double"&gt;13.3861329060935&lt;/D&gt;&lt;D xsi:type="xsd:double"&gt;13.6352885631001&lt;/D&gt;&lt;D xsi:type="xsd:double"&gt;12.3331505264222&lt;/D&gt;&lt;D xsi:type="xsd:double"&gt;12.6935125900652&lt;/D&gt;&lt;D xsi:type="xsd:double"&gt;12.3044088224015&lt;/D&gt;&lt;D xsi:type="xsd:double"&gt;11.8762119602722&lt;/D&gt;&lt;D xsi:type="xsd:double"&gt;11.2450003027108&lt;/D&gt;&lt;D xsi:type="xsd:double"&gt;11.1153816175845&lt;/D&gt;&lt;D xsi:type="xsd:double"&gt;10.0623799192083&lt;/D&gt;&lt;D xsi:type="xsd:double"&gt;10.2961803227491&lt;/D&gt;&lt;D xsi:type="xsd:double"&gt;10.0896360348533&lt;/D&gt;&lt;D xsi:type="xsd:double"&gt;10.8077454420081&lt;/D&gt;&lt;D xsi:type="xsd:double"&gt;11.2725221962846&lt;/D&gt;&lt;D xsi:type="xsd:double"&gt;11.8147488610183&lt;/D&gt;&lt;D xsi:type="xsd:double"&gt;12.2412876224059&lt;/D&gt;&lt;D xsi:type="xsd:double"&gt;10.9247427756651&lt;/D&gt;&lt;D xsi:type="xsd:double"&gt;11.479338639234&lt;/D&gt;&lt;D xsi:type="xsd:double"&gt;11.5081464284749&lt;/D&gt;&lt;D xsi:type="xsd:double"&gt;11.0976563342605&lt;/D&gt;&lt;D xsi:type="xsd:double"&gt;11.3995740185162&lt;/D&gt;&lt;D xsi:type="xsd:double"&gt;11.1596388395535&lt;/D&gt;&lt;D xsi:type="xsd:double"&gt;11.2715758627453&lt;/D&gt;&lt;D xsi:type="xsd:double"&gt;12.2350673109115&lt;/D&gt;&lt;D xsi:type="xsd:double"&gt;12.6408205745297&lt;/D&gt;&lt;D xsi:type="xsd:double"&gt;12.5035910112494&lt;/D&gt;&lt;D xsi:type="xsd:double"&gt;10.8227632431717&lt;/D&gt;&lt;D xsi:type="xsd:double"&gt;12.4067876416065&lt;/D&gt;&lt;D xsi:type="xsd:double"&gt;12.9368109525097&lt;/D&gt;&lt;D xsi:type="xsd:double"&gt;14.031222751337&lt;/D&gt;&lt;D xsi:type="xsd:double"&gt;15.0569033593674&lt;/D&gt;&lt;D xsi:type="xsd:double"&gt;14.8060845863811&lt;/D&gt;&lt;D xsi:type="xsd:double"&gt;14.919750128497&lt;/D&gt;&lt;D xsi:type="xsd:double"&gt;15.4554671481687&lt;/D&gt;&lt;D xsi:type="xsd:double"&gt;15.264406223297&lt;/D&gt;&lt;D xsi:type="xsd:double"&gt;15.5297211867685&lt;/D&gt;&lt;D xsi:type="xsd:double"&gt;17.7170646494316&lt;/D&gt;&lt;D xsi:type="xsd:double"&gt;18.6434664960399&lt;/D&gt;&lt;D xsi:type="xsd:double"&gt;16.5985668972241&lt;/D&gt;&lt;D xsi:type="xsd:double"&gt;15.9677805283415&lt;/D&gt;&lt;D xsi:type="xsd:double"&gt;15.5471426072257&lt;/D&gt;&lt;D xsi:type="xsd:double"&gt;15.8759176643948&lt;/D&gt;&lt;D xsi:type="xsd:double"&gt;14.9606080849344&lt;/D&gt;&lt;D xsi:type="xsd:double"&gt;12.8816826747031&lt;/D&gt;&lt;D xsi:type="xsd:double"&gt;13.0094152228404&lt;/D&gt;&lt;D xsi:type="xsd:double"&gt;13.9493783324733&lt;/D&gt;&lt;D xsi:type="xsd:double"&gt;13.2658251324851&lt;/D&gt;&lt;D xsi:type="xsd:double"&gt;12.0086225576499&lt;/D&gt;&lt;D xsi:type="xsd:double"&gt;12.8779579603375&lt;/D&gt;&lt;D xsi:type="xsd:double"&gt;12.0990418877066&lt;/D&gt;&lt;D xsi:type="xsd:double"&gt;10.6327871203565&lt;/D&gt;&lt;D xsi:type="xsd:double"&gt;10.2202807608288&lt;/D&gt;&lt;D xsi:type="xsd:double"&gt;10.6105073684901&lt;/D&gt;&lt;D xsi:type="xsd:double"&gt;11.512591116042&lt;/D&gt;&lt;D xsi:type="xsd:double"&gt;11.4040282556989&lt;/D&gt;&lt;D xsi:type="xsd:double"&gt;10.6892590711465&lt;/D&gt;&lt;D xsi:type="xsd:double"&gt;10.4278360219343&lt;/D&gt;&lt;D xsi:type="xsd:double"&gt;9.0705180373452&lt;/D&gt;&lt;D xsi:type="xsd:double"&gt;10.0468833380537&lt;/D&gt;&lt;D xsi:type="xsd:double"&gt;10.4781383493442&lt;/D&gt;&lt;D xsi:type="xsd:double"&gt;12.0225217599387&lt;/D&gt;&lt;D xsi:type="xsd:double"&gt;11.182733537697&lt;/D&gt;&lt;D xsi:type="xsd:double"&gt;10.313710237142&lt;/D&gt;&lt;D xsi:type="xsd:double"&gt;10.8552245621325&lt;/D&gt;&lt;D xsi:type="xsd:double"&gt;10.2999789286149&lt;/D&gt;&lt;D xsi:type="xsd:double"&gt;10.5282103128689&lt;/D&gt;&lt;D xsi:type="xsd:double"&gt;10.2650473653671&lt;/D&gt;&lt;D xsi:type="xsd:double"&gt;10.0232312314599&lt;/D&gt;&lt;D xsi:type="xsd:double"&gt;10.0389534943856&lt;/D&gt;&lt;D xsi:type="xsd:double"&gt;9.41660084915837&lt;/D&gt;&lt;D xsi:type="xsd:double"&gt;9.81642149249528&lt;/D&gt;&lt;D xsi:type="xsd:double"&gt;9.15913300411642&lt;/D&gt;&lt;D xsi:type="xsd:double"&gt;8.51587081197891&lt;/D&gt;&lt;D xsi:type="xsd:double"&gt;8.9870757208975&lt;/D&gt;&lt;D xsi:type="xsd:double"&gt;9.28480224549446&lt;/D&gt;&lt;D xsi:type="xsd:double"&gt;9.14798037478938&lt;/D&gt;&lt;D xsi:type="xsd:double"&gt;10.8982977901266&lt;/D&gt;&lt;D xsi:type="xsd:double"&gt;9.83135227671868&lt;/D&gt;&lt;/FQL&gt;&lt;FQL&gt;&lt;Q&gt;DDR3512M-FDS^FG_PRICE_CHANGE(0,-6AM)&lt;/Q&gt;&lt;R&gt;1&lt;/R&gt;&lt;C&gt;1&lt;/C&gt;&lt;D xsi:type="xsd:double"&gt;-4.42928061112093&lt;/D&gt;&lt;/FQL&gt;&lt;FQL&gt;&lt;Q&gt;TIOS-FDS^FG_PRICE_CHANGE(0,-1AM)&lt;/Q&gt;&lt;R&gt;1&lt;/R&gt;&lt;C&gt;1&lt;/C&gt;&lt;D xsi:type="xsd:double"&gt;-8.60627772091436&lt;/D&gt;&lt;/FQL&gt;&lt;FQL&gt;&lt;Q&gt;FC0000GR^FG_PRICE(0)&lt;/Q&gt;&lt;R&gt;1&lt;/R&gt;&lt;C&gt;1&lt;/C&gt;&lt;D xsi:type="xsd:double"&gt;9.458124&lt;/D&gt;&lt;/FQL&gt;&lt;FQL&gt;&lt;Q&gt;FC0000PH^FG_PRICE(0)&lt;/Q&gt;&lt;R&gt;1&lt;/R&gt;&lt;C&gt;1&lt;/C&gt;&lt;D xsi:type="xsd:double"&gt;300.4865&lt;/D&gt;&lt;/FQL&gt;&lt;FQL&gt;&lt;Q&gt;SET-BKK^FG_PRICE(0)&lt;/Q&gt;&lt;R&gt;1&lt;/R&gt;&lt;C&gt;1&lt;/C&gt;&lt;D xsi:type="xsd:double"&gt;1298.29&lt;/D&gt;&lt;/FQL&gt;&lt;FQL&gt;&lt;Q&gt;EZA^FG_PRICE_MAVG(0,,,,60)&lt;/Q&gt;&lt;R&gt;1&lt;/R&gt;&lt;C&gt;1&lt;/C&gt;&lt;D xsi:type="xsd:double"&gt;40.9045&lt;/D&gt;&lt;/FQL&gt;&lt;FQL&gt;&lt;Q&gt;EIDO^FG_PRICE_MAVG(0,,,,200)&lt;/Q&gt;&lt;R&gt;1&lt;/R&gt;&lt;C&gt;1&lt;/C&gt;&lt;D xsi:type="xsd:double"&gt;21.63555&lt;/D&gt;&lt;/FQL&gt;&lt;FQL&gt;&lt;Q&gt;UAE^FG_TOTAL_RETURNC(0,-1AM)&lt;/Q&gt;&lt;R&gt;1&lt;/R&gt;&lt;C&gt;1&lt;/C&gt;&lt;D xsi:type="xsd:double"&gt;-1.9536495&lt;/D&gt;&lt;/FQL&gt;&lt;FQL&gt;&lt;Q&gt;SET-BKK^FG_TOTAL_RETURNC(0,-1AM)&lt;/Q&gt;&lt;R&gt;1&lt;/R&gt;&lt;C&gt;1&lt;/C&gt;&lt;D xsi:type="xsd:double"&gt;-5.8323026&lt;/D&gt;&lt;/FQL&gt;&lt;FQL&gt;&lt;Q&gt;MCHI^FG_TOTAL_RETURNC(0,-1AM)&lt;/Q&gt;&lt;R&gt;1&lt;/R&gt;&lt;C&gt;1&lt;/C&gt;&lt;D xsi:type="xsd:double"&gt;-6.8409863&lt;/D&gt;&lt;/FQL&gt;&lt;FQL&gt;&lt;Q&gt;EWZ^FG_TOTAL_RETURNC(0,-3AM)&lt;/Q&gt;&lt;R&gt;1&lt;/R&gt;&lt;C&gt;1&lt;/C&gt;&lt;D xsi:type="xsd:double"&gt;-14.591562&lt;/D&gt;&lt;/FQL&gt;&lt;FQL&gt;&lt;Q&gt;EWW^FG_TOTAL_RETURNC(0,-3AM)&lt;/Q&gt;&lt;R&gt;1&lt;/R&gt;&lt;C&gt;1&lt;/C&gt;&lt;D xsi:type="xsd:double"&gt;-15.107965&lt;/D&gt;&lt;/FQL&gt;&lt;FQL&gt;&lt;Q&gt;EPOL^FG_TOTAL_RETURNC(0,-6AM)&lt;/Q&gt;&lt;R&gt;1&lt;/R&gt;&lt;C&gt;1&lt;/C&gt;&lt;D xsi:type="xsd:double"&gt;8.879555&lt;/D&gt;&lt;/FQL&gt;&lt;FQL&gt;&lt;Q&gt;CNYA^P_PRICE(0)/P_PRICE_HIGH_PR(0,,,,,,"PRICE","INTRA","52W")&lt;/Q&gt;&lt;R&gt;1&lt;/R&gt;&lt;C&gt;1&lt;/C&gt;&lt;D xsi:type="xsd:double"&gt;0.8235671&lt;/D&gt;&lt;/FQL&gt;&lt;FQL&gt;&lt;Q&gt;VWO^PERCENT_CHANGE(FMA_EPS(+1,0,,,,"PORTAGG","MEAN"),FMA_EPS(+1,-3AM,,,,"PORTAGG","MEAN"))&lt;/Q&gt;&lt;R&gt;1&lt;/R&gt;&lt;C&gt;1&lt;/C&gt;&lt;D xsi:type="xsd:double"&gt;-2.61101688271077&lt;/D&gt;&lt;/FQL&gt;&lt;FQL&gt;&lt;Q&gt;SET-BKK^FMA_COS_UP("EPS","1M",+1,NOW,,,"PORTAGG","MEANR")&lt;/Q&gt;&lt;R&gt;1&lt;/R&gt;&lt;C&gt;1&lt;/C&gt;&lt;D xsi:type="xsd:double"&gt;63&lt;/D&gt;&lt;/FQL&gt;&lt;FQL&gt;&lt;Q&gt;SET-BKK^FMA_RBICS_REV_CURRENT(30, LOC, "PORTAGG")&lt;/Q&gt;&lt;R&gt;1&lt;/R&gt;&lt;C&gt;1&lt;/C&gt;&lt;D xsi:type="xsd:double"&gt;23.687577132475&lt;/D&gt;&lt;/FQL&gt;&lt;FQL&gt;&lt;Q&gt;EIDO^FG_ROE(0)&lt;/Q&gt;&lt;R&gt;1&lt;/R&gt;&lt;C&gt;1&lt;/C&gt;&lt;D xsi:type="xsd:double"&gt;12.605580687271&lt;/D&gt;&lt;/FQL&gt;&lt;FQL&gt;&lt;Q&gt;REFTR1WREPO-FDS^PROPER_NAME(0,,,"SECURITY","NAME")&lt;/Q&gt;&lt;R&gt;1&lt;/R&gt;&lt;C&gt;1&lt;/C&gt;&lt;D xsi:type="xsd:string"&gt;Turkey Repo Rate - 1 Week&lt;/D&gt;&lt;/FQL&gt;&lt;FQL&gt;&lt;Q&gt;TRYSA10Y-FDS^PCTCHG(FG_YIELD(0,,,,"YTM"),FG_YIELD(-3AM,,,,"YTM"))&lt;/Q&gt;&lt;R&gt;1&lt;/R&gt;&lt;C&gt;1&lt;/C&gt;&lt;D xsi:type="xsd:double"&gt;0.13858612&lt;/D&gt;&lt;/FQL&gt;&lt;FQL&gt;&lt;Q&gt;TRYPH10Y-FDS^PCTCHG(FG_YIELD(0,,,,"YTM"),FG_YIELD(-3AM,,,,"YTM"))&lt;/Q&gt;&lt;R&gt;1&lt;/R&gt;&lt;C&gt;1&lt;/C&gt;&lt;D xsi:type="xsd:double"&gt;7.1960545&lt;/D&gt;&lt;/FQL&gt;&lt;FQL&gt;&lt;Q&gt;TRYTR7Y-FDS^FG_YIELD_NAME&lt;/Q&gt;&lt;R&gt;1&lt;/R&gt;&lt;C&gt;1&lt;/C&gt;&lt;D xsi:type="xsd:string"&gt;Treasury - Turkey Benchmark Bond 7Y&lt;/D&gt;&lt;/FQL&gt;&lt;FQL&gt;&lt;Q&gt;UAE^FMA_EVAL_EBITDA(NTMA,0,,,"PORTAGG","MEANR")&lt;/Q&gt;&lt;R&gt;1&lt;/R&gt;&lt;C&gt;1&lt;/C&gt;&lt;D xsi:type="xsd:double"&gt;5.74336095609512&lt;/D&gt;&lt;/FQL&gt;&lt;FQL&gt;&lt;Q&gt;INDA^FMA_EVAL_EBIT(LTMA,NOW,NOW,M,"PORTAGG","MEANR")&lt;/Q&gt;&lt;R&gt;1&lt;/R&gt;&lt;C&gt;1&lt;/C&gt;&lt;D xsi:type="xsd:double"&gt;22.5626157693289&lt;/D&gt;&lt;/FQL&gt;&lt;FQL&gt;&lt;Q&gt;EWM^FMA_DIV_YLD(NTMA,NOW,NOW,M,"PORTAGG","MEANR")&lt;/Q&gt;&lt;R&gt;1&lt;/R&gt;&lt;C&gt;1&lt;/C&gt;&lt;D xsi:type="xsd:double"&gt;4.09553510129199&lt;/D&gt;&lt;/FQL&gt;&lt;FQL&gt;&lt;Q&gt;EPOL^JULIAN(FMA_DIV_YLD(NTMA,NOW,NOW,M,"PORTAGG","MEANR").DATES)&lt;/Q&gt;&lt;R&gt;1&lt;/R&gt;&lt;C&gt;1&lt;/C&gt;&lt;D xsi:type="xsd:long"&gt;45443&lt;/D&gt;&lt;/FQL&gt;&lt;FQL&gt;&lt;Q&gt;TUR^FG_COMPANY_NAME&lt;/Q&gt;&lt;R&gt;1&lt;/R&gt;&lt;C&gt;1&lt;/C&gt;&lt;D xsi:type="xsd:string"&gt;iShares MSCI Turkey ETF&lt;/D&gt;&lt;/FQL&gt;&lt;FQL&gt;&lt;Q&gt;CNYA^FG_COMPANY_NAME&lt;/Q&gt;&lt;R&gt;1&lt;/R&gt;&lt;C&gt;1&lt;/C&gt;&lt;D xsi:type="xsd:string"&gt;iShares MSCI China A ETF&lt;/D&gt;&lt;/FQL&gt;&lt;FQL&gt;&lt;Q&gt;UAE^PERCENT_CHANGE(FMA_EPS(+1,0,,,,"PORTAGG","MEAN"),FMA_EPS(+1,-1AM,,,,"PORTAGG","MEAN"))&lt;/Q&gt;&lt;R&gt;1&lt;/R&gt;&lt;C&gt;1&lt;/C&gt;&lt;D xsi:type="xsd:double"&gt;-3.67152766600441&lt;/D&gt;&lt;/FQL&gt;&lt;FQL&gt;&lt;Q&gt;GREK^PERCENT_CHANGE(FMA_EPS(+1,0,,,,"PORTAGG","MEAN"),FMA_EPS(+1,-3AM,,,,"PORTAGG","MEAN"))&lt;/Q&gt;&lt;R&gt;1&lt;/R&gt;&lt;C&gt;1&lt;/C&gt;&lt;D xsi:type="xsd:double"&gt;2.29714333166909&lt;/D&gt;&lt;/FQL&gt;&lt;FQL&gt;&lt;Q&gt;EWM^FG_TOTAL_RETURNC(0,-1AM)&lt;/Q&gt;&lt;R&gt;1&lt;/R&gt;&lt;C&gt;1&lt;/C&gt;&lt;D xsi:type="xsd:double"&gt;-2.6497543&lt;/D&gt;&lt;/FQL&gt;&lt;FQL&gt;&lt;Q&gt;VGK^FMA_COS_DOWN("EPS","1M",+1,NOW,,,"PORTAGG","MEANR")&lt;/Q&gt;&lt;R&gt;1&lt;/R&gt;&lt;C&gt;1&lt;/C&gt;&lt;D xsi:type="xsd:double"&gt;542&lt;/D&gt;&lt;/FQL&gt;&lt;FQL&gt;&lt;Q&gt;EPHE^SIZE(FG_CONSTITUENTS)&lt;/Q&gt;&lt;R&gt;1&lt;/R&gt;&lt;C&gt;1&lt;/C&gt;&lt;D xsi:type="xsd:long"&gt;33&lt;/D&gt;&lt;/FQL&gt;&lt;FQL&gt;&lt;Q&gt;TRYVN10Y-FDS^FG_YIELD_NAME&lt;/Q&gt;&lt;R&gt;1&lt;/R&gt;&lt;C&gt;1&lt;/C&gt;&lt;D xsi:type="xsd:string"&gt;Treasury - Vietnam Benchmark Bond 10Y&lt;/D&gt;&lt;/FQL&gt;&lt;FQL&gt;&lt;Q&gt;CAGDPY@MY^EE_ACTUAL_ANNUAL(MED,+1)&lt;/Q&gt;&lt;R&gt;1&lt;/R&gt;&lt;C&gt;1&lt;/C&gt;&lt;D xsi:type="xsd:double"&gt;2.3&lt;/D&gt;&lt;/FQL&gt;&lt;FQL&gt;&lt;Q&gt;CC_IN^FG_COMPANY_NAME&lt;/Q&gt;&lt;R&gt;1&lt;/R&gt;&lt;C&gt;1&lt;/C&gt;&lt;D xsi:type="xsd:string"&gt;India&lt;/D&gt;&lt;/FQL&gt;&lt;FQL&gt;&lt;Q&gt;USDVND^STD(FG_PRICE_CHANGE(0,-3AY,M))&lt;/Q&gt;&lt;R&gt;1&lt;/R&gt;&lt;C&gt;1&lt;/C&gt;&lt;D xsi:type="xsd:double"&gt;1.28123796378991&lt;/D&gt;&lt;/FQL&gt;&lt;FQL&gt;&lt;Q&gt;USDTRY^FG_PRICE_CHANGE(0,-1AY)&lt;/Q&gt;&lt;R&gt;1&lt;/R&gt;&lt;C&gt;1&lt;/C&gt;&lt;D xsi:type="xsd:double"&gt;39.40625&lt;/D&gt;&lt;/FQL&gt;&lt;FQL&gt;&lt;Q&gt;USDCNH^FG_PRICE_CHANGE(0,-6AM)&lt;/Q&gt;&lt;R&gt;1&lt;/R&gt;&lt;C&gt;1&lt;/C&gt;&lt;D xsi:type="xsd:double"&gt;2.0175457&lt;/D&gt;&lt;/FQL&gt;&lt;FQL&gt;&lt;Q&gt;USDZAR^STD(FG_PRICE_CHANGE(0,-3AY,M))&lt;/Q&gt;&lt;R&gt;1&lt;/R&gt;&lt;C&gt;1&lt;/C&gt;&lt;D xsi:type="xsd:double"&gt;3.86920613684386&lt;/D&gt;&lt;/FQL&gt;&lt;FQL&gt;&lt;Q&gt;USDKRW^FG_PRICE_CHANGE(0,-1AY)&lt;/Q&gt;&lt;R&gt;1&lt;/R&gt;&lt;C&gt;1&lt;/C&gt;&lt;D xsi:type="xsd:double"&gt;8.150744&lt;/D&gt;&lt;/FQL&gt;&lt;FQL&gt;&lt;Q&gt;USDMYR^FG_PRICE_CHANGE(0,-6AM)&lt;/Q&gt;&lt;R&gt;1&lt;/R&gt;&lt;C&gt;1&lt;/C&gt;&lt;D xsi:type="xsd:double"&gt;1.1270881&lt;/D&gt;&lt;/FQL&gt;&lt;FQL&gt;&lt;Q&gt;USDPHP^STD(FG_PRICE_CHANGE(0,-3AY,M))&lt;/Q&gt;&lt;R&gt;1&lt;/R&gt;&lt;C&gt;1&lt;/C&gt;&lt;D xsi:type="xsd:double"&gt;1.78327734121869&lt;/D&gt;&lt;/FQL&gt;&lt;FQL&gt;&lt;Q&gt;USDCLP^FG_PRICE_CHANGE(0,-1AY)&lt;/Q&gt;&lt;R&gt;1&lt;/R&gt;&lt;C&gt;1&lt;/C&gt;&lt;D xsi:type="xsd:double"&gt;16.178429&lt;/D&gt;&lt;/FQL&gt;&lt;FQL&gt;&lt;Q&gt;FC0000BR^FMA_EPS(NTMA,-20AY,0,CY,,"PORTAGG","MEANR")&lt;/Q&gt;&lt;R&gt;20&lt;/R&gt;&lt;C&gt;1&lt;/C&gt;&lt;D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xsi:type="xsd:double"&gt;20.1304259460618&lt;/D&gt;&lt;D xsi:type="xsd:double"&gt;14.9318626382596&lt;/D&gt;&lt;D xsi:type="xsd:double"&gt;18.563536978016&lt;/D&gt;&lt;D xsi:type="xsd:double"&gt;21.0633324065929&lt;/D&gt;&lt;D xsi:type="xsd:double"&gt;24.0472701442079&lt;/D&gt;&lt;/FQL&gt;&lt;FQL&gt;&lt;Q&gt;EWZ^P_PRICE_RETURNS_PR('52W',2,-10AY,0,AM)&lt;/Q&gt;&lt;R&gt;121&lt;/R&gt;&lt;C&gt;1&lt;/C&gt;&lt;D xsi:type="xsd:double"&gt;16.474283&lt;/D&gt;&lt;D xsi:type="xsd:double"&gt;17.600441&lt;/D&gt;&lt;D xsi:type="xsd:double"&gt;25.223673&lt;/D&gt;&lt;D xsi:type="xsd:double"&gt;-0.41501522&lt;/D&gt;&lt;D xsi:type="xsd:double"&gt;-11.519825&lt;/D&gt;&lt;D xsi:type="xsd:double"&gt;-10.707307&lt;/D&gt;&lt;D xsi:type="xsd:double"&gt;-15.641803&lt;/D&gt;&lt;D xsi:type="xsd:double"&gt;-11.699974&lt;/D&gt;&lt;D xsi:type="xsd:double"&gt;-10.538948&lt;/D&gt;&lt;D xsi:type="xsd:double"&gt;-21.517712&lt;/D&gt;&lt;D xsi:type="xsd:double"&gt;-25.032299&lt;/D&gt;&lt;D xsi:type="xsd:double"&gt;-23.143625&lt;/D&gt;&lt;D xsi:type="xsd:double"&gt;-29.463928&lt;/D&gt;&lt;D xsi:type="xsd:double"&gt;-36.177452&lt;/D&gt;&lt;D xsi:type="xsd:double"&gt;-47.46456&lt;/D&gt;&lt;D xsi:type="xsd:double"&gt;-51.55533&lt;/D&gt;&lt;D xsi:type="xsd:double"&gt;-44.927643&lt;/D&gt;&lt;D xsi:type="xsd:double"&gt;-36.13493&lt;/D&gt;&lt;D xsi:type="xsd:double"&gt;-39.361084&lt;/D&gt;&lt;D xsi:type="xsd:double"&gt;-49.247337&lt;/D&gt;&lt;D xsi:type="xsd:double"&gt;-41.658848&lt;/D&gt;&lt;D xsi:type="xsd:double"&gt;-11.9060335&lt;/D&gt;&lt;D xsi:type="xsd:double"&gt;-14.719552&lt;/D&gt;&lt;D xsi:type="xsd:double"&gt;-22.273981&lt;/D&gt;&lt;D xsi:type="xsd:double"&gt;-14.324915&lt;/D&gt;&lt;D xsi:type="xsd:double"&gt;7.1430564&lt;/D&gt;&lt;D xsi:type="xsd:double"&gt;36.45433&lt;/D&gt;&lt;D xsi:type="xsd:double"&gt;48.3094&lt;/D&gt;&lt;D xsi:type="xsd:double"&gt;65.97112&lt;/D&gt;&lt;D xsi:type="xsd:double"&gt;34.937393&lt;/D&gt;&lt;D xsi:type="xsd:double"&gt;51.373543&lt;/D&gt;&lt;D xsi:type="xsd:double"&gt;110.344986&lt;/D&gt;&lt;D xsi:type="xsd:double"&gt;98.0804&lt;/D&gt;&lt;D xsi:type="xsd:double"&gt;44.72917&lt;/D&gt;&lt;D xsi:type="xsd:double"&gt;29.773499&lt;/D&gt;&lt;D xsi:type="xsd:double"&gt;34.689022&lt;/D&gt;&lt;D xsi:type="xsd:double"&gt;20.116568&lt;/D&gt;&lt;D xsi:type="xsd:double"&gt;16.4603&lt;/D&gt;&lt;D xsi:type="xsd:double"&gt;16.13146&lt;/D&gt;&lt;D xsi:type="xsd:double"&gt;33.286167&lt;/D&gt;&lt;D xsi:type="xsd:double"&gt;14.226317&lt;/D&gt;&lt;D xsi:type="xsd:double"&gt;25.930882&lt;/D&gt;&lt;D xsi:type="xsd:double"&gt;26.91164&lt;/D&gt;&lt;D xsi:type="xsd:double"&gt;25.446774&lt;/D&gt;&lt;D xsi:type="xsd:double"&gt;19.140673&lt;/D&gt;&lt;D xsi:type="xsd:double"&gt;17.73634&lt;/D&gt;&lt;D xsi:type="xsd:double"&gt;21.081102&lt;/D&gt;&lt;D xsi:type="xsd:double"&gt;19.192183&lt;/D&gt;&lt;D xsi:type="xsd:double"&gt;1.8318057&lt;/D&gt;&lt;D xsi:type="xsd:double"&gt;-1.9667506&lt;/D&gt;&lt;D xsi:type="xsd:double"&gt;-12.949467&lt;/D&gt;&lt;D xsi:type="xsd:double"&gt;-21.595638&lt;/D&gt;&lt;D xsi:type="xsd:double"&gt;-5.8710933&lt;/D&gt;&lt;D xsi:type="xsd:double"&gt;-1.4575183&lt;/D&gt;&lt;D xsi:type="xsd:double"&gt;-0.051248074&lt;/D&gt;&lt;D xsi:type="xsd:double"&gt;1.3889909&lt;/D&gt;&lt;D xsi:type="xsd:double"&gt;-1.5732169&lt;/D&gt;&lt;D xsi:type="xsd:double"&gt;3.3841014&lt;/D&gt;&lt;D xsi:type="xsd:double"&gt;-4.7817826&lt;/D&gt;&lt;D xsi:type="xsd:double"&gt;1.6102791&lt;/D&gt;&lt;D xsi:type="xsd:double"&gt;39.597584&lt;/D&gt;&lt;D xsi:type="xsd:double"&gt;37.150455&lt;/D&gt;&lt;D xsi:type="xsd:double"&gt;27.092922&lt;/D&gt;&lt;D xsi:type="xsd:double"&gt;31.60224&lt;/D&gt;&lt;D xsi:type="xsd:double"&gt;13.022685&lt;/D&gt;&lt;D xsi:type="xsd:double"&gt;11.884046&lt;/D&gt;&lt;D xsi:type="xsd:double"&gt;26.28485&lt;/D&gt;&lt;D xsi:type="xsd:double"&gt;11.702574&lt;/D&gt;&lt;D xsi:type="xsd:double"&gt;0.60771704&lt;/D&gt;&lt;D xsi:type="xsd:double"&gt;-47.856945&lt;/D&gt;&lt;D xsi:type="xsd:double"&gt;-36.703266&lt;/D&gt;&lt;D xsi:type="xsd:double"&gt;-35.15681&lt;/D&gt;&lt;D xsi:type="xsd:double"&gt;-29.553963&lt;/D&gt;&lt;D xsi:type="xsd:double"&gt;-28.540045&lt;/D&gt;&lt;D xsi:type="xsd:double"&gt;-24.849392&lt;/D&gt;&lt;D xsi:type="xsd:double"&gt;-28.172165&lt;/D&gt;&lt;D xsi:type="xsd:double"&gt;-28.867317&lt;/D&gt;&lt;D xsi:type="xsd:double"&gt;-21.258514&lt;/D&gt;&lt;D xsi:type="xsd:double"&gt;-16.591364&lt;/D&gt;&lt;D xsi:type="xsd:double"&gt;-20.045757&lt;/D&gt;&lt;D xsi:type="xsd:double"&gt;-17.13236&lt;/D&gt;&lt;D xsi:type="xsd:double"&gt;57.337093&lt;/D&gt;&lt;D xsi:type="xsd:double"&gt;43.314995&lt;/D&gt;&lt;D xsi:type="xsd:double"&gt;61.500084&lt;/D&gt;&lt;D xsi:type="xsd:double"&gt;39.690758&lt;/D&gt;&lt;D xsi:type="xsd:double"&gt;21.954811&lt;/D&gt;&lt;D xsi:type="xsd:double"&gt;19.196606&lt;/D&gt;&lt;D xsi:type="xsd:double"&gt;10.95661&lt;/D&gt;&lt;D xsi:type="xsd:double"&gt;10.105288&lt;/D&gt;&lt;D xsi:type="xsd:double"&gt;-9.321011&lt;/D&gt;&lt;D xsi:type="xsd:double"&gt;-20.794762&lt;/D&gt;&lt;D xsi:type="xsd:double"&gt;-10.2116585&lt;/D&gt;&lt;D xsi:type="xsd:double"&gt;1.0804534&lt;/D&gt;&lt;D xsi:type="xsd:double"&gt;13.234865&lt;/D&gt;&lt;D xsi:type="xsd:double"&gt;16.360605&lt;/D&gt;&lt;D xsi:type="xsd:double"&gt;-2.5493145&lt;/D&gt;&lt;D xsi:type="xsd:double"&gt;-21.845795&lt;/D&gt;&lt;D xsi:type="xsd:double"&gt;-23.245705&lt;/D&gt;&lt;D xsi:type="xsd:double"&gt;1.9624233&lt;/D&gt;&lt;D xsi:type="xsd:double"&gt;9.899485&lt;/D&gt;&lt;D xsi:type="xsd:double"&gt;17.145145&lt;/D&gt;&lt;D xsi:type="xsd:double"&gt;13.96203&lt;/D&gt;&lt;D xsi:type="xsd:double"&gt;14.68246&lt;/D&gt;&lt;D xsi:type="xsd:double"&gt;9.199417&lt;/D&gt;&lt;D xsi:type="xsd:double"&gt;-1.7037749&lt;/D&gt;&lt;D xsi:type="xsd:double"&gt;-14.775109&lt;/D&gt;&lt;D xsi:type="xsd:double"&gt;-15.388727&lt;/D&gt;&lt;D xsi:type="xsd:double"&gt;2.6884317&lt;/D&gt;&lt;D xsi:type="xsd:double"&gt;29.228592&lt;/D&gt;&lt;D xsi:type="xsd:double"&gt;37.127888&lt;/D&gt;&lt;D xsi:type="xsd:double"&gt;5.7021976&lt;/D&gt;&lt;D xsi:type="xsd:double"&gt;13.000512&lt;/D&gt;&lt;D xsi:type="xsd:double"&gt;0.47198534&lt;/D&gt;&lt;D xsi:type="xsd:double"&gt;27.819897&lt;/D&gt;&lt;D xsi:type="xsd:double"&gt;28.993011&lt;/D&gt;&lt;D xsi:type="xsd:double"&gt;18.52833&lt;/D&gt;&lt;D xsi:type="xsd:double"&gt;24.658466&lt;/D&gt;&lt;D xsi:type="xsd:double"&gt;33.031475&lt;/D&gt;&lt;D xsi:type="xsd:double"&gt;17.511213&lt;/D&gt;&lt;D xsi:type="xsd:double"&gt;12.444008&lt;/D&gt;&lt;D xsi:type="xsd:double"&gt;-11.234039&lt;/D&gt;&lt;/FQL&gt;&lt;FQL&gt;&lt;Q&gt;EZA^FG_TOTAL_RETURNC(-10AY,0,AM)&lt;/Q&gt;&lt;R&gt;121&lt;/R&gt;&lt;C&gt;1&lt;/C&gt;&lt;D xsi:type="xsd:double"&gt;1.4021397&lt;/D&gt;&lt;D xsi:type="xsd:double"&gt;0.5460024&lt;/D&gt;&lt;D xsi:type="xsd:double"&gt;0.48640966&lt;/D&gt;&lt;D xsi:type="xsd:double"&gt;-2.9043317&lt;/D&gt;&lt;D xsi:type="xsd:double"&gt;-5.6451616&lt;/D&gt;&lt;D xsi:type="xsd:double"&gt;6.728828&lt;/D&gt;&lt;D xsi:type="xsd:double"&gt;-4.549873&lt;/D&gt;&lt;D xsi:type="xsd:double"&gt;0.83448887&lt;/D&gt;&lt;D xsi:type="xsd:double"&gt;6.7126393&lt;/D&gt;&lt;D xsi:type="xsd:double"&gt;-4.2366743&lt;/D&gt;&lt;D xsi:type="xsd:double"&gt;3.8842201&lt;/D&gt;&lt;D xsi:type="xsd:double"&gt;0.72181225&lt;/D&gt;&lt;D xsi:type="xsd:double"&gt;-7.8400373&lt;/D&gt;&lt;D xsi:type="xsd:double"&gt;2.2671103&lt;/D&gt;&lt;D xsi:type="xsd:double"&gt;-12.193245&lt;/D&gt;&lt;D xsi:type="xsd:double"&gt;-1.7816603&lt;/D&gt;&lt;D xsi:type="xsd:double"&gt;5.7442665&lt;/D&gt;&lt;D xsi:type="xsd:double"&gt;-5.280858&lt;/D&gt;&lt;D xsi:type="xsd:double"&gt;-15.518463&lt;/D&gt;&lt;D xsi:type="xsd:double"&gt;-16.853977&lt;/D&gt;&lt;D xsi:type="xsd:double"&gt;18.729103&lt;/D&gt;&lt;D xsi:type="xsd:double"&gt;12.697721&lt;/D&gt;&lt;D xsi:type="xsd:double"&gt;8.959818&lt;/D&gt;&lt;D xsi:type="xsd:double"&gt;-13.658017&lt;/D&gt;&lt;D xsi:type="xsd:double"&gt;8.09319&lt;/D&gt;&lt;D xsi:type="xsd:double"&gt;8.3345175&lt;/D&gt;&lt;D xsi:type="xsd:double"&gt;7.1929455&lt;/D&gt;&lt;D xsi:type="xsd:double"&gt;-8.387852&lt;/D&gt;&lt;D xsi:type="xsd:double"&gt;-0.7874012&lt;/D&gt;&lt;D xsi:type="xsd:double"&gt;-7.511997&lt;/D&gt;&lt;D xsi:type="xsd:double"&gt;3.2328844&lt;/D&gt;&lt;D xsi:type="xsd:double"&gt;6.379068&lt;/D&gt;&lt;D xsi:type="xsd:double"&gt;3.563559&lt;/D&gt;&lt;D xsi:type="xsd:double"&gt;7.0769787&lt;/D&gt;&lt;D xsi:type="xsd:double"&gt;-3.876096&lt;/D&gt;&lt;D xsi:type="xsd:double"&gt;3.53266&lt;/D&gt;&lt;D xsi:type="xsd:double"&gt;-5.9997263&lt;/D&gt;&lt;D xsi:type="xsd:double"&gt;8.194971&lt;/D&gt;&lt;D xsi:type="xsd:double"&gt;0.4620552&lt;/D&gt;&lt;D xsi:type="xsd:double"&gt;-1.2812138&lt;/D&gt;&lt;D xsi:type="xsd:double"&gt;1.730454&lt;/D&gt;&lt;D xsi:type="xsd:double"&gt;2.81322&lt;/D&gt;&lt;D xsi:type="xsd:double"&gt;5.9461594&lt;/D&gt;&lt;D xsi:type="xsd:double"&gt;8.866322&lt;/D&gt;&lt;D xsi:type="xsd:double"&gt;0.36195517&lt;/D&gt;&lt;D xsi:type="xsd:double"&gt;-0.9432554&lt;/D&gt;&lt;D xsi:type="xsd:double"&gt;-4.2010903&lt;/D&gt;&lt;D xsi:type="xsd:double"&gt;-7.805884&lt;/D&gt;&lt;D xsi:type="xsd:double"&gt;-9.132517&lt;/D&gt;&lt;D xsi:type="xsd:double"&gt;4.6952486&lt;/D&gt;&lt;D xsi:type="xsd:double"&gt;-9.612459&lt;/D&gt;&lt;D xsi:type="xsd:double"&gt;1.3293386&lt;/D&gt;&lt;D xsi:type="xsd:double"&gt;-8.610493&lt;/D&gt;&lt;D xsi:type="xsd:double"&gt;3.6190867&lt;/D&gt;&lt;D xsi:type="xsd:double"&gt;-1.3281524&lt;/D&gt;&lt;D xsi:type="xsd:double"&gt;10.686874&lt;/D&gt;&lt;D xsi:type="xsd:double"&gt;-1.2958527&lt;/D&gt;&lt;D xsi:type="xsd:double"&gt;-1.2573957&lt;/D&gt;&lt;D xsi:type="xsd:double"&gt;8.932579&lt;/D&gt;&lt;D xsi:type="xsd:double"&gt;-8.870554&lt;/D&gt;&lt;D xsi:type="xsd:double"&gt;6.7590714&lt;/D&gt;&lt;D xsi:type="xsd:double"&gt;-0.5253613&lt;/D&gt;&lt;D xsi:type="xsd:double"&gt;-16.044437&lt;/D&gt;&lt;D xsi:type="xsd:double"&gt;8.720171&lt;/D&gt;&lt;D xsi:type="xsd:double"&gt;1.6560316&lt;/D&gt;&lt;D xsi:type="xsd:double"&gt;1.90382&lt;/D&gt;&lt;D xsi:type="xsd:double"&gt;3.0072808&lt;/D&gt;&lt;D xsi:type="xsd:double"&gt;-0.20564198&lt;/D&gt;&lt;D xsi:type="xsd:double"&gt;-6.264162&lt;/D&gt;&lt;D xsi:type="xsd:double"&gt;-43.65795&lt;/D&gt;&lt;D xsi:type="xsd:double"&gt;15.8018&lt;/D&gt;&lt;D xsi:type="xsd:double"&gt;14.016175&lt;/D&gt;&lt;D xsi:type="xsd:double"&gt;6.3471794&lt;/D&gt;&lt;D xsi:type="xsd:double"&gt;10.752689&lt;/D&gt;&lt;D xsi:type="xsd:double"&gt;-5.7741404&lt;/D&gt;&lt;D xsi:type="xsd:double"&gt;3.0639887&lt;/D&gt;&lt;D xsi:type="xsd:double"&gt;1.4469981&lt;/D&gt;&lt;D xsi:type="xsd:double"&gt;9.62137&lt;/D&gt;&lt;D xsi:type="xsd:double"&gt;11.288309&lt;/D&gt;&lt;D xsi:type="xsd:double"&gt;1.6829014&lt;/D&gt;&lt;D xsi:type="xsd:double"&gt;6.402445&lt;/D&gt;&lt;D xsi:type="xsd:double"&gt;-0.12280345&lt;/D&gt;&lt;D xsi:type="xsd:double"&gt;3.5040975&lt;/D&gt;&lt;D xsi:type="xsd:double"&gt;1.8610239&lt;/D&gt;&lt;D xsi:type="xsd:double"&gt;-4.6500263&lt;/D&gt;&lt;D xsi:type="xsd:double"&gt;-3.2503664&lt;/D&gt;&lt;D xsi:type="xsd:double"&gt;-4.2100787&lt;/D&gt;&lt;D xsi:type="xsd:double"&gt;0.33296347&lt;/D&gt;&lt;D xsi:type="xsd:double"&gt;12.079644&lt;/D&gt;&lt;D xsi:type="xsd:double"&gt;-8.626133&lt;/D&gt;&lt;D xsi:type="xsd:double"&gt;-1.4555573&lt;/D&gt;&lt;D xsi:type="xsd:double"&gt;10.476184&lt;/D&gt;&lt;D xsi:type="xsd:double"&gt;4.791498&lt;/D&gt;&lt;D xsi:type="xsd:double"&gt;4.495883&lt;/D&gt;&lt;D xsi:type="xsd:double"&gt;-6.005126&lt;/D&gt;&lt;D xsi:type="xsd:double"&gt;-11.102456&lt;/D&gt;&lt;D xsi:type="xsd:double"&gt;-5.332434&lt;/D&gt;&lt;D xsi:type="xsd:double"&gt;-3.786081&lt;/D&gt;&lt;D xsi:type="xsd:double"&gt;3.148055&lt;/D&gt;&lt;D xsi:type="xsd:double"&gt;-8.106815&lt;/D&gt;&lt;D xsi:type="xsd:double"&gt;-4.462898&lt;/D&gt;&lt;D xsi:type="xsd:double"&gt;18.006516&lt;/D&gt;&lt;D xsi:type="xsd:double"&gt;-1.5798867&lt;/D&gt;&lt;D xsi:type="xsd:double"&gt;9.615385&lt;/D&gt;&lt;D xsi:type="xsd:double"&gt;-7.472378&lt;/D&gt;&lt;D xsi:type="xsd:double"&gt;-8.356738&lt;/D&gt;&lt;D xsi:type="xsd:double"&gt;10.804594&lt;/D&gt;&lt;D xsi:type="xsd:double"&gt;-10.765332&lt;/D&gt;&lt;D xsi:type="xsd:double"&gt;8.305597&lt;/D&gt;&lt;D xsi:type="xsd:double"&gt;3.7127018&lt;/D&gt;&lt;D xsi:type="xsd:double"&gt;-9.663081&lt;/D&gt;&lt;D xsi:type="xsd:double"&gt;1.502192&lt;/D&gt;&lt;D xsi:type="xsd:double"&gt;-5.2309275&lt;/D&gt;&lt;D xsi:type="xsd:double"&gt;9.423804&lt;/D&gt;&lt;D xsi:type="xsd:double"&gt;1.0238767&lt;/D&gt;&lt;D xsi:type="xsd:double"&gt;-6.0172615&lt;/D&gt;&lt;D xsi:type="xsd:double"&gt;0.41983128&lt;/D&gt;&lt;D xsi:type="xsd:double"&gt;1.3848901&lt;/D&gt;&lt;D xsi:type="xsd:double"&gt;-1.0309219&lt;/D&gt;&lt;D xsi:type="xsd:double"&gt;14.947915&lt;/D&gt;&lt;D xsi:type="xsd:double"&gt;1.6389489&lt;/D&gt;&lt;/FQL&gt;&lt;FQL&gt;&lt;Q&gt;SET-BKK^FMA_PE(LTMA,-10AY,0,AM,"PORTAGG","MEANR")&lt;/Q&gt;&lt;R&gt;121&lt;/R&gt;&lt;C&gt;1&lt;/C&gt;&lt;D xsi:type="xsd:double"&gt;17.7844034039666&lt;/D&gt;&lt;D xsi:type="xsd:double"&gt;17.8428623143955&lt;/D&gt;&lt;D xsi:type="xsd:double"&gt;18.8816118857935&lt;/D&gt;&lt;D xsi:type="xsd:double"&gt;19.2265416331293&lt;/D&gt;&lt;D xsi:type="xsd:double"&gt;18.7033553572308&lt;/D&gt;&lt;D xsi:type="xsd:double"&gt;19.7199223306731&lt;/D&gt;&lt;D xsi:type="xsd:double"&gt;19.3853973645751&lt;/D&gt;&lt;D xsi:type="xsd:double"&gt;19.956788624376&lt;/D&gt;&lt;D xsi:type="xsd:double"&gt;23.5104125049663&lt;/D&gt;&lt;D xsi:type="xsd:double"&gt;23.0863429992982&lt;/D&gt;&lt;D xsi:type="xsd:double"&gt;22.4274199755279&lt;/D&gt;&lt;D xsi:type="xsd:double"&gt;21.9340931206612&lt;/D&gt;&lt;D xsi:type="xsd:double"&gt;21.1616056740877&lt;/D&gt;&lt;D xsi:type="xsd:double"&gt;20.5431293912966&lt;/D&gt;&lt;D xsi:type="xsd:double"&gt;19.3824907779514&lt;/D&gt;&lt;D xsi:type="xsd:double"&gt;19.0031066676721&lt;/D&gt;&lt;D xsi:type="xsd:double"&gt;18.6600166852784&lt;/D&gt;&lt;D xsi:type="xsd:double"&gt;16.4712449881315&lt;/D&gt;&lt;D xsi:type="xsd:double"&gt;14.616977877518&lt;/D&gt;&lt;D xsi:type="xsd:double"&gt;13.8680330594023&lt;/D&gt;&lt;D xsi:type="xsd:double"&gt;16.6445349805867&lt;/D&gt;&lt;D xsi:type="xsd:double"&gt;16.6066987677227&lt;/D&gt;&lt;D xsi:type="xsd:double"&gt;16.5013388111347&lt;/D&gt;&lt;D xsi:type="xsd:double"&gt;16.2486099479686&lt;/D&gt;&lt;D xsi:type="xsd:double"&gt;16.3214005736314&lt;/D&gt;&lt;D xsi:type="xsd:double"&gt;16.7619873250643&lt;/D&gt;&lt;D xsi:type="xsd:double"&gt;16.647</t>
        </r>
      </text>
    </comment>
    <comment ref="A9" authorId="0" shapeId="0" xr:uid="{9ACFB02E-86DF-4CED-AD0A-AF1D98E7F51F}">
      <text>
        <r>
          <rPr>
            <b/>
            <sz val="9"/>
            <color indexed="81"/>
            <rFont val="Tahoma"/>
            <charset val="1"/>
          </rPr>
          <t>469548058&lt;/D&gt;&lt;D xsi:type="xsd:double"&gt;16.0475468914813&lt;/D&gt;&lt;D xsi:type="xsd:double"&gt;16.0751736914959&lt;/D&gt;&lt;D xsi:type="xsd:double"&gt;15.8178427633143&lt;/D&gt;&lt;D xsi:type="xsd:double"&gt;15.9882111838939&lt;/D&gt;&lt;D xsi:type="xsd:double"&gt;16.4747647100143&lt;/D&gt;&lt;D xsi:type="xsd:double"&gt;16.3575057476247&lt;/D&gt;&lt;D xsi:type="xsd:double"&gt;16.2930102275064&lt;/D&gt;&lt;D xsi:type="xsd:double"&gt;16.1997601779334&lt;/D&gt;&lt;D xsi:type="xsd:double"&gt;16.029076963538&lt;/D&gt;&lt;D xsi:type="xsd:double"&gt;16.1011319002019&lt;/D&gt;&lt;D xsi:type="xsd:double"&gt;15.9501946090694&lt;/D&gt;&lt;D xsi:type="xsd:double"&gt;15.9262376107196&lt;/D&gt;&lt;D xsi:type="xsd:double"&gt;16.5527108853419&lt;/D&gt;&lt;D xsi:type="xsd:double"&gt;16.6521787663744&lt;/D&gt;&lt;D xsi:type="xsd:double"&gt;17.1589934383613&lt;/D&gt;&lt;D xsi:type="xsd:double"&gt;17.591237521959&lt;/D&gt;&lt;D xsi:type="xsd:double"&gt;18.4951539057287&lt;/D&gt;&lt;D xsi:type="xsd:double"&gt;17.6639899244033&lt;/D&gt;&lt;D xsi:type="xsd:double"&gt;17.6113831435709&lt;/D&gt;&lt;D xsi:type="xsd:double"&gt;17.4017033012663&lt;/D&gt;&lt;D xsi:type="xsd:double"&gt;17.258758765657&lt;/D&gt;&lt;D xsi:type="xsd:double"&gt;16.6732371186956&lt;/D&gt;&lt;D xsi:type="xsd:double"&gt;16.4778485434712&lt;/D&gt;&lt;D xsi:type="xsd:double"&gt;16.2929840796121&lt;/D&gt;&lt;D xsi:type="xsd:double"&gt;16.4920209621914&lt;/D&gt;&lt;D xsi:type="xsd:double"&gt;15.7086820565004&lt;/D&gt;&lt;D xsi:type="xsd:double"&gt;14.9874978062831&lt;/D&gt;&lt;D xsi:type="xsd:double"&gt;14.6434138082153&lt;/D&gt;&lt;D xsi:type="xsd:double"&gt;14.7485165007504&lt;/D&gt;&lt;D xsi:type="xsd:double"&gt;15.7121116370728&lt;/D&gt;&lt;D xsi:type="xsd:double"&gt;16.1503613675192&lt;/D&gt;&lt;D xsi:type="xsd:double"&gt;16.166773825101&lt;/D&gt;&lt;D xsi:type="xsd:double"&gt;15.9304085649686&lt;/D&gt;&lt;D xsi:type="xsd:double"&gt;16.4165028088926&lt;/D&gt;&lt;D xsi:type="xsd:double"&gt;16.5600945890566&lt;/D&gt;&lt;D xsi:type="xsd:double"&gt;16.1858165478961&lt;/D&gt;&lt;D xsi:type="xsd:double"&gt;16.3995971317336&lt;/D&gt;&lt;D xsi:type="xsd:double"&gt;16.7545571064904&lt;/D&gt;&lt;D xsi:type="xsd:double"&gt;17.1206623901873&lt;/D&gt;&lt;D xsi:type="xsd:double"&gt;16.8850340239835&lt;/D&gt;&lt;D xsi:type="xsd:double"&gt;17.0878867374152&lt;/D&gt;&lt;D xsi:type="xsd:double"&gt;16.5228309604702&lt;/D&gt;&lt;D xsi:type="xsd:double"&gt;14.5836014491672&lt;/D&gt;&lt;D xsi:type="xsd:double"&gt;15.3325762678906&lt;/D&gt;&lt;D xsi:type="xsd:double"&gt;16.8803363849813&lt;/D&gt;&lt;D xsi:type="xsd:double"&gt;18.1896655738824&lt;/D&gt;&lt;D xsi:type="xsd:double"&gt;19.0794988312389&lt;/D&gt;&lt;D xsi:type="xsd:double"&gt;19.95668485129&lt;/D&gt;&lt;D xsi:type="xsd:double"&gt;21.2380988108761&lt;/D&gt;&lt;D xsi:type="xsd:double"&gt;21.0953844440666&lt;/D&gt;&lt;D xsi:type="xsd:double"&gt;23.2946733920423&lt;/D&gt;&lt;D xsi:type="xsd:double"&gt;25.6000251033519&lt;/D&gt;&lt;D xsi:type="xsd:double"&gt;28.115902850445&lt;/D&gt;&lt;D xsi:type="xsd:double"&gt;27.7767568981973&lt;/D&gt;&lt;D xsi:type="xsd:double"&gt;27.3165121095735&lt;/D&gt;&lt;D xsi:type="xsd:double"&gt;26.5031041752411&lt;/D&gt;&lt;D xsi:type="xsd:double"&gt;25.0953514697585&lt;/D&gt;&lt;D xsi:type="xsd:double"&gt;24.3547527400301&lt;/D&gt;&lt;D xsi:type="xsd:double"&gt;22.8960126097265&lt;/D&gt;&lt;D xsi:type="xsd:double"&gt;22.1029719745985&lt;/D&gt;&lt;D xsi:type="xsd:double"&gt;21.5764048681614&lt;/D&gt;&lt;D xsi:type="xsd:double"&gt;20.8705025048299&lt;/D&gt;&lt;D xsi:type="xsd:double"&gt;20.0762325559736&lt;/D&gt;&lt;D xsi:type="xsd:double"&gt;18.7607983553768&lt;/D&gt;&lt;D xsi:type="xsd:double"&gt;18.9032427108953&lt;/D&gt;&lt;D xsi:type="xsd:double"&gt;19.2536316308803&lt;/D&gt;&lt;D xsi:type="xsd:double"&gt;18.7885624633036&lt;/D&gt;&lt;D xsi:type="xsd:double"&gt;18.5462485524916&lt;/D&gt;&lt;D xsi:type="xsd:double"&gt;18.190867231285&lt;/D&gt;&lt;D xsi:type="xsd:double"&gt;17.6012656258805&lt;/D&gt;&lt;D xsi:type="xsd:double"&gt;17.1819746288609&lt;/D&gt;&lt;D xsi:type="xsd:double"&gt;17.2151203608514&lt;/D&gt;&lt;D xsi:type="xsd:double"&gt;16.8785759014589&lt;/D&gt;&lt;D xsi:type="xsd:double"&gt;16.3308292660034&lt;/D&gt;&lt;D xsi:type="xsd:double"&gt;16.6285934220355&lt;/D&gt;&lt;D xsi:type="xsd:double"&gt;16.3131853522631&lt;/D&gt;&lt;D xsi:type="xsd:double"&gt;17.1995787981876&lt;/D&gt;&lt;D xsi:type="xsd:double"&gt;17.2391410278466&lt;/D&gt;&lt;D xsi:type="xsd:double"&gt;17.2558275586288&lt;/D&gt;&lt;D xsi:type="xsd:double"&gt;17.2115316996104&lt;/D&gt;&lt;D xsi:type="xsd:double"&gt;17.078283602478&lt;/D&gt;&lt;D xsi:type="xsd:double"&gt;17.2017431433479&lt;/D&gt;&lt;D xsi:type="xsd:double"&gt;17.238226165823&lt;/D&gt;&lt;D xsi:type="xsd:double"&gt;17.3794927904213&lt;/D&gt;&lt;D xsi:type="xsd:double"&gt;17.2559690013789&lt;/D&gt;&lt;D xsi:type="xsd:double"&gt;16.4778587247428&lt;/D&gt;&lt;D xsi:type="xsd:double"&gt;16.4590259731983&lt;/D&gt;&lt;D xsi:type="xsd:double"&gt;16.1832503367711&lt;/D&gt;&lt;D xsi:type="xsd:double"&gt;15.5578250883715&lt;/D&gt;&lt;D xsi:type="xsd:double"&gt;16.3801378347232&lt;/D&gt;&lt;D xsi:type="xsd:double"&gt;16.5508819861784&lt;/D&gt;&lt;D xsi:type="xsd:double"&gt;16.2489735069375&lt;/D&gt;&lt;D xsi:type="xsd:double"&gt;16.2666703190723&lt;/D&gt;&lt;D xsi:type="xsd:double"&gt;15.7247955141254&lt;/D&gt;&lt;/FQL&gt;&lt;FQL&gt;&lt;Q&gt;PASP-FDS^FG_PRICE(0)&lt;/Q&gt;&lt;R&gt;1&lt;/R&gt;&lt;C&gt;1&lt;/C&gt;&lt;D xsi:type="xsd:double"&gt;920&lt;/D&gt;&lt;/FQL&gt;&lt;FQL&gt;&lt;Q&gt;CPALM-FDS^FG_PRICE_CHANGE(0,-1AY)&lt;/Q&gt;&lt;R&gt;1&lt;/R&gt;&lt;C&gt;1&lt;/C&gt;&lt;D xsi:type="xsd:double"&gt;6.5025421461065&lt;/D&gt;&lt;/FQL&gt;&lt;FQL&gt;&lt;Q&gt;BRENT-FDS^FG_PRICE_CHANGE(0,-3AM)&lt;/Q&gt;&lt;R&gt;1&lt;/R&gt;&lt;C&gt;1&lt;/C&gt;&lt;D xsi:type="xsd:double"&gt;0&lt;/D&gt;&lt;/FQL&gt;&lt;FQL&gt;&lt;Q&gt;KSA^FG_PRICE_MAVG(0,,,,30)&lt;/Q&gt;&lt;R&gt;1&lt;/R&gt;&lt;C&gt;1&lt;/C&gt;&lt;D xsi:type="xsd:double"&gt;41.316&lt;/D&gt;&lt;/FQL&gt;&lt;FQL&gt;&lt;Q&gt;QAT^FG_PRICE_MAVG(0,,,,200)&lt;/Q&gt;&lt;R&gt;1&lt;/R&gt;&lt;C&gt;1&lt;/C&gt;&lt;D xsi:type="xsd:double"&gt;17.367384&lt;/D&gt;&lt;/FQL&gt;&lt;FQL&gt;&lt;Q&gt;EWT^FG_PRICE(0)&lt;/Q&gt;&lt;R&gt;1&lt;/R&gt;&lt;C&gt;1&lt;/C&gt;&lt;D xsi:type="xsd:double"&gt;54.87&lt;/D&gt;&lt;/FQL&gt;&lt;FQL&gt;&lt;Q&gt;KSA^PERCENT_CHANGE(FMA_EPS(+1,0,,,,"PORTAGG","MEAN"),FMA_EPS(+1,-3AM,,,,"PORTAGG","MEAN"))&lt;/Q&gt;&lt;R&gt;1&lt;/R&gt;&lt;C&gt;1&lt;/C&gt;&lt;D xsi:type="xsd:double"&gt;-1.93212657177252&lt;/D&gt;&lt;/FQL&gt;&lt;FQL&gt;&lt;Q&gt;SET-BKK^PERCENT_CHANGE(FMA_EPS(+1,0,,,,"PORTAGG","MEAN"),FMA_EPS(+1,-3AM,,,,"PORTAGG","MEAN"))&lt;/Q&gt;&lt;R&gt;1&lt;/R&gt;&lt;C&gt;1&lt;/C&gt;&lt;D xsi:type="xsd:double"&gt;-2.46714715731812&lt;/D&gt;&lt;/FQL&gt;&lt;FQL&gt;&lt;Q&gt;GREK^FG_TOTAL_RETURNC(0,-1AM)&lt;/Q&gt;&lt;R&gt;1&lt;/R&gt;&lt;C&gt;1&lt;/C&gt;&lt;D xsi:type="xsd:double"&gt;-7.6627374&lt;/D&gt;&lt;/FQL&gt;&lt;FQL&gt;&lt;Q&gt;EWM^FG_TOTAL_RETURNC(0,-3AM)&lt;/Q&gt;&lt;R&gt;1&lt;/R&gt;&lt;C&gt;1&lt;/C&gt;&lt;D xsi:type="xsd:double"&gt;4.154527&lt;/D&gt;&lt;/FQL&gt;&lt;FQL&gt;&lt;Q&gt;EIDO^FG_TOTAL_RETURNC(0,-6AM)&lt;/Q&gt;&lt;R&gt;1&lt;/R&gt;&lt;C&gt;1&lt;/C&gt;&lt;D xsi:type="xsd:double"&gt;-12.768454&lt;/D&gt;&lt;/FQL&gt;&lt;FQL&gt;&lt;Q&gt;URTH^FG_TOTAL_RETURNC(0,-3AM)&lt;/Q&gt;&lt;R&gt;1&lt;/R&gt;&lt;C&gt;1&lt;/C&gt;&lt;D xsi:type="xsd:double"&gt;3.2685518&lt;/D&gt;&lt;/FQL&gt;&lt;FQL&gt;&lt;Q&gt;VGK^SIZE(FG_CONSTITUENTS)&lt;/Q&gt;&lt;R&gt;1&lt;/R&gt;&lt;C&gt;1&lt;/C&gt;&lt;D xsi:type="xsd:long"&gt;1279&lt;/D&gt;&lt;/FQL&gt;&lt;FQL&gt;&lt;Q&gt;EWZ^FMA_COS_UP("EPS","1M",+1,NOW,,,"PORTAGG","MEANR")&lt;/Q&gt;&lt;R&gt;1&lt;/R&gt;&lt;C&gt;1&lt;/C&gt;&lt;D xsi:type="xsd:double"&gt;16&lt;/D&gt;&lt;/FQL&gt;&lt;FQL&gt;&lt;Q&gt;EPOL^FMA_COS_UP("EPS","1M",+1,NOW,,,"PORTAGG","MEANR")&lt;/Q&gt;&lt;R&gt;1&lt;/R&gt;&lt;C&gt;1&lt;/C&gt;&lt;D xsi:type="xsd:double"&gt;15&lt;/D&gt;&lt;/FQL&gt;&lt;FQL&gt;&lt;Q&gt;VNM^FG_ROE(0)&lt;/Q&gt;&lt;R&gt;1&lt;/R&gt;&lt;C&gt;1&lt;/C&gt;&lt;D xsi:type="xsd:double"&gt;9.51076124884431&lt;/D&gt;&lt;/FQL&gt;&lt;FQL&gt;&lt;Q&gt;TRYPE10Y-FDS^FG_YIELD_NAME&lt;/Q&gt;&lt;R&gt;1&lt;/R&gt;&lt;C&gt;1&lt;/C&gt;&lt;D xsi:type="xsd:string"&gt;Treasury - Peru Benchmark Bond 10Y&lt;/D&gt;&lt;/FQL&gt;&lt;FQL&gt;&lt;Q&gt;REFTHREPO-FDS^(SUBARRAY(NOT_NA(NO_REPEAT_F(FG_YIELD(NOW,-10AY,D))),0,1)-SUBARRAY(NOT_NA(NO_REPEAT_F(FG_YIELD(NOW,-10AY,D))),1,1))*100&lt;/Q&gt;&lt;R&gt;1&lt;/R&gt;&lt;C&gt;1&lt;/C&gt;&lt;D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xsi:type="xsd:double"&gt;25&lt;/D&gt;&lt;/FQL&gt;&lt;FQL&gt;&lt;Q&gt;EWW^FMA_EVAL_EBIT(LTMA,NOW,NOW,M,"PORTAGG","MEANR")&lt;/Q&gt;&lt;R&gt;1&lt;/R&gt;&lt;C&gt;1&lt;/C&gt;&lt;D xsi:type="xsd:double"&gt;10.2995510850704&lt;/D&gt;&lt;/FQL&gt;&lt;FQL&gt;&lt;Q&gt;EWM^FMA_PE(NTMA,0,,,"PORTAGG","MEANR")&lt;/Q&gt;&lt;R&gt;1&lt;/R&gt;&lt;C&gt;1&lt;/C&gt;&lt;D xsi:type="xsd:double"&gt;14.1040138180149&lt;/D&gt;&lt;/FQL&gt;&lt;FQL&gt;&lt;Q&gt;INDA^FMA_ROE(NTMA,-20AY,NOW,FY,"PORTAGG","MEANR")&lt;/Q&gt;&lt;R&gt;20&lt;/R&gt;&lt;C&gt;1&lt;/C&gt;&lt;D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xsi:type="xsd:double"&gt;15.1612173962663&lt;/D&gt;&lt;D xsi:type="xsd:double"&gt;14.925387028524&lt;/D&gt;&lt;D xsi:type="xsd:double"&gt;16.0823509354122&lt;/D&gt;&lt;/FQL&gt;&lt;FQL&gt;&lt;Q&gt;TRYAE10Y-FDS^FG_YIELD(-10AY,0,Y,,"YTM")&lt;/Q&gt;&lt;R&gt;10&lt;/R&gt;&lt;C&gt;1&lt;/C&gt;&lt;D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xsi:type="xsd:double"&gt;2.534&lt;/D&gt;&lt;/FQL&gt;&lt;FQL&gt;&lt;Q&gt;CAGDPY@TR^EE_ACTUAL_ANNUAL(MED,0)&lt;/Q&gt;&lt;R&gt;1&lt;/R&gt;&lt;C&gt;1&lt;/C&gt;&lt;D xsi:type="xsd:double"&gt;-5.05880177787794&lt;/D&gt;&lt;/FQL&gt;&lt;FQL&gt;&lt;Q&gt;GREK^FMA_DIV_YLD(NTMA,-10AY,0,AM,"PORTAGG","MEANR")&lt;/Q&gt;&lt;R&gt;121&lt;/R&gt;&lt;C&gt;1&lt;/C&gt;&lt;D xsi:type="xsd:double"&gt;1.79497898024445&lt;/D&gt;&lt;D xsi:type="xsd:double"&gt;2.08721824855684&lt;/D&gt;&lt;D xsi:type="xsd:double"&gt;2.10291074632959&lt;/D&gt;&lt;D xsi:type="xsd:double"&gt;2.17351898688422&lt;/D&gt;&lt;D xsi:type="xsd:double"&gt;2.58915130637396&lt;/D&gt;&lt;D xsi:type="xsd:double"&gt;2.57507569949751&lt;/D&gt;&lt;D xsi:type="xsd:double"&gt;2.95261301203332&lt;/D&gt;&lt;D xsi:type="xsd:double"&gt;3.19110470860458&lt;/D&gt;&lt;D xsi:type="xsd:double"&gt;3.22691027522609&lt;/D&gt;&lt;D xsi:type="xsd:double"&gt;3.61724169453459&lt;/D&gt;&lt;D xsi:type="xsd:double"&gt;3.69330784660247&lt;/D&gt;&lt;D xsi:type="xsd:double"&gt;3.17172666975337&lt;/D&gt;&lt;D xsi:type="xsd:double"&gt;3.91985740971216&lt;/D&gt;&lt;D xsi:type="xsd:double"&gt;3.33441989347589&lt;/D&gt;&lt;D xsi:type="xsd:double"&gt;4.16310797642137&lt;/D&gt;&lt;D xsi:type="xsd:double"&gt;3.11404360513014&lt;/D&gt;&lt;D xsi:type="xsd:double"&gt;2.87869112898403&lt;/D&gt;&lt;D xsi:type="xsd:double"&gt;3.22336004625861&lt;/D&gt;&lt;D xsi:type="xsd:double"&gt;2.90757794228433&lt;/D&gt;&lt;D xsi:type="xsd:double"&gt;3.13696695970873&lt;/D&gt;&lt;D xsi:type="xsd:double"&gt;2.87909763977212&lt;/D&gt;&lt;D xsi:type="xsd:double"&gt;3.44566767175808&lt;/D&gt;&lt;D xsi:type="xsd:double"&gt;3.00228833233273&lt;/D&gt;&lt;D xsi:type="xsd:double"&gt;2.26508254842765&lt;/D&gt;&lt;D xsi:type="xsd:double"&gt;2.72476413637858&lt;/D&gt;&lt;D xsi:type="xsd:double"&gt;2.88868320535551&lt;/D&gt;&lt;D xsi:type="xsd:double"&gt;2.97875848158673&lt;/D&gt;&lt;D xsi:type="xsd:double"&gt;3.36796451306211&lt;/D&gt;&lt;D xsi:type="xsd:double"&gt;2.94052728811997&lt;/D&gt;&lt;D xsi:type="xsd:double"&gt;2.85477613468777&lt;/D&gt;&lt;D xsi:type="xsd:double"&gt;2.92334593955005&lt;/D&gt;&lt;D xsi:type="xsd:double"&gt;2.9216510156071&lt;/D&gt;&lt;D xsi:type="xsd:double"&gt;3.07410737168593&lt;/D&gt;&lt;D xsi:type="xsd:double"&gt;2.99359884346267&lt;/D&gt;&lt;D xsi:type="xsd:double"&gt;2.66134628383272&lt;/D&gt;&lt;D xsi:type="xsd:double"&gt;2.56869480909211&lt;/D&gt;&lt;D xsi:type="xsd:double"&gt;2.5194037758074&lt;/D&gt;&lt;D xsi:type="xsd:double"&gt;2.42486778718601&lt;/D&gt;&lt;D xsi:type="xsd:double"&gt;2.60920331957911&lt;/D&gt;&lt;D xsi:type="xsd:double"&gt;2.78173164671223&lt;/D&gt;&lt;D xsi:type="xsd:double"&gt;2.8442155473954&lt;/D&gt;&lt;D xsi:type="xsd:double"&gt;3.20175394567047&lt;/D&gt;&lt;D xsi:type="xsd:double"&gt;2.64683515870332&lt;/D&gt;&lt;D xsi:type="xsd:double"&gt;2.58721613092972&lt;/D&gt;&lt;D xsi:type="xsd:double"&gt;2.81833691175406&lt;/D&gt;&lt;D xsi:type="xsd:double"&gt;3.1866100138342&lt;/D&gt;&lt;D xsi:type="xsd:double"&gt;2.93039203330412&lt;/D&gt;&lt;D xsi:type="xsd:double"&gt;3.29463712883514&lt;/D&gt;&lt;D xsi:type="xsd:double"&gt;3.38659238450216&lt;/D&gt;&lt;D xsi:type="xsd:double"&gt;3.49188932921974&lt;/D&gt;&lt;D xsi:type="xsd:double"&gt;3.70618292404212&lt;/D&gt;&lt;D xsi:type="xsd:double"&gt;3.83234418448429&lt;/D&gt;&lt;D xsi:type="xsd:double"&gt;4.25105028667998&lt;/D&gt;&lt;D xsi:type="xsd:double"&gt;4.54131731362417&lt;/D&gt;&lt;D xsi:type="xsd:double"&gt;4.45965297688445&lt;/D&gt;&lt;D xsi:type="xsd:double"&gt;4.33863614094183&lt;/D&gt;&lt;D xsi:type="xsd:double"&gt;4.08216263594805&lt;/D&gt;&lt;D xsi:type="xsd:double"&gt;3.79312461855099&lt;/D&gt;&lt;D xsi:type="xsd:double"&gt;3.50498654083963&lt;/D&gt;&lt;D xsi:type="xsd:double"&gt;3.94395248601192&lt;/D&gt;&lt;D xsi:type="xsd:double"&gt;3.33976763359867&lt;/D&gt;&lt;D xsi:type="xsd:double"&gt;3.21586200133027&lt;/D&gt;&lt;D xsi:type="xsd:double"&gt;3.3944943162731&lt;/D&gt;&lt;D xsi:type="xsd:double"&gt;3.28032476364807&lt;/D&gt;&lt;D xsi:type="xsd:double"&gt;3.21346317057911&lt;/D&gt;&lt;D xsi:type="xsd:double"&gt;3.2347314954519&lt;/D&gt;&lt;D xsi:type="xsd:double"&gt;2.97498771881862&lt;/D&gt;&lt;D xsi:type="xsd:double"&gt;2.88206360311812&lt;/D&gt;&lt;D xsi:type="xsd:double"&gt;2.85578522278433&lt;/D&gt;&lt;D xsi:type="xsd:double"&gt;5.17232411991065&lt;/D&gt;&lt;D xsi:type="xsd:double"&gt;4.59081578409917&lt;/D&gt;&lt;D xsi:type="xsd:double"&gt;4.03873900013536&lt;/D&gt;&lt;D xsi:type="xsd:double"&gt;3.62432714421379&lt;/D&gt;&lt;D xsi:type="xsd:double"&gt;3.52122961708708&lt;/D&gt;&lt;D xsi:type="xsd:double"&gt;3.59994090299935&lt;/D&gt;&lt;D xsi:type="xsd:double"&gt;3.46831000489887&lt;/D&gt;&lt;D xsi:type="xsd:double"&gt;3.84095021019852&lt;/D&gt;&lt;D xsi:type="xsd:double"&gt;3.5084581441292&lt;/D&gt;&lt;D xsi:type="xsd:double"&gt;3.1714598156205&lt;/D&gt;&lt;D xsi:type="xsd:double"&gt;3.22393498766477&lt;/D&gt;&lt;D xsi:type="xsd:double"&gt;3.34291417696765&lt;/D&gt;&lt;D xsi:type="xsd:double"&gt;3.28320932508842&lt;/D&gt;&lt;D xsi:type="xsd:double"&gt;3.40063176774908&lt;/D&gt;&lt;D xsi:type="xsd:double"&gt;3.1565037519881&lt;/D&gt;&lt;D xsi:type="xsd:double"&gt;3.01799367182912&lt;/D&gt;&lt;D xsi:type="xsd:double"&gt;3.11313817617267&lt;/D&gt;&lt;D xsi:type="xsd:double"&gt;3.09591052516733&lt;/D&gt;&lt;D xsi:type="xsd:double"&gt;3.01942405946743&lt;/D&gt;&lt;D xsi:type="xsd:double"&gt;3.00970656311786&lt;/D&gt;&lt;D xsi:type="xsd:double"&gt;2.79538391931672&lt;/D&gt;&lt;D xsi:type="xsd:double"&gt;3.23506845745807&lt;/D&gt;&lt;D xsi:type="xsd:double"&gt;3.05536241043526&lt;/D&gt;&lt;D xsi:type="xsd:double"&gt;2.96596833751685&lt;/D&gt;&lt;D xsi:type="xsd:double"&gt;3.09770474731636&lt;/D&gt;&lt;D xsi:type="xsd:double"&gt;3.07662014868614&lt;/D&gt;&lt;D xsi:type="xsd:double"&gt;3.64741021203072&lt;/D&gt;&lt;D xsi:type="xsd:double"&gt;4.18882760044691&lt;/D&gt;&lt;D xsi:type="xsd:double"&gt;4.29799637135495&lt;/D&gt;&lt;D xsi:type="xsd:double"&gt;3.89824408061646&lt;/D&gt;&lt;D xsi:type="xsd:double"&gt;4.47065516615402&lt;/D&gt;&lt;D xsi:type="xsd:double"&gt;4.42390269325619&lt;/D&gt;&lt;D xsi:type="xsd:double"&gt;4.59513894190198&lt;/D&gt;&lt;D xsi:type="xsd:double"&gt;4.44317816471757&lt;/D&gt;&lt;D xsi:type="xsd:double"&gt;4.52889235737721&lt;/D&gt;&lt;D xsi:type="xsd:double"&gt;3.9431430325378&lt;/D&gt;&lt;D xsi:type="xsd:double"&gt;4.40369395160285&lt;/D&gt;&lt;D xsi:type="xsd:double"&gt;4.21181932166212&lt;/D&gt;&lt;D xsi:type="xsd:double"&gt;4.30710658915527&lt;/D&gt;&lt;D xsi:type="xsd:double"&gt;3.96865633437777&lt;/D&gt;&lt;D xsi:type="xsd:double"&gt;3.95191262582396&lt;/D&gt;&lt;D xsi:type="xsd:double"&gt;4.49086712994062&lt;/D&gt;&lt;D xsi:type="xsd:double"&gt;4.7955332248685&lt;/D&gt;&lt;D xsi:type="xsd:double"&gt;5.08683165601135&lt;/D&gt;&lt;D xsi:type="xsd:double"&gt;4.46630144199643&lt;/D&gt;&lt;D xsi:type="xsd:double"&gt;4.49622926053041&lt;/D&gt;&lt;D xsi:type="xsd:double"&gt;4.60948357931636&lt;/D&gt;&lt;D xsi:type="xsd:double"&gt;4.49107105714695&lt;/D&gt;&lt;D xsi:type="xsd:double"&gt;4.87757164942149&lt;/D&gt;&lt;D xsi:type="xsd:double"&gt;5.34355973476033&lt;/D&gt;&lt;D xsi:type="xsd:double"&gt;5.22272711908815&lt;/D&gt;&lt;D xsi:type="xsd:double"&gt;6.20320452968828&lt;/D&gt;&lt;/FQL&gt;&lt;FQL&gt;&lt;Q&gt;INDA^FMA_PE(NTMA,-10AY,0,AM,"PORTAGG","MEANR")&lt;/Q&gt;&lt;R&gt;121&lt;/R&gt;&lt;C&gt;1&lt;/C&gt;&lt;D xsi:type="xsd:double"&gt;16.3682272084748&lt;/D&gt;&lt;D xsi:type="xsd:double"&gt;16.4631343661138&lt;/D&gt;&lt;D xsi:type="xsd:double"&gt;16.6366924672889&lt;/D&gt;&lt;D xsi:type="xsd:double"&gt;16.8454787955336&lt;/D&gt;&lt;D xsi:type="xsd:double"&gt;16.1585195617454&lt;/D&gt;&lt;D xsi:type="xsd:double"&gt;17.2770614786429&lt;/D&gt;&lt;D xsi:type="xsd:double"&gt;16.7269185599664&lt;/D&gt;&lt;D xsi:type="xsd:double"&gt;17.6606971674688&lt;/D&gt;&lt;D xsi:type="xsd:double"&gt;18.4227526509674&lt;/D&gt;&lt;D xsi:type="xsd:double"&gt;17.9615302841571&lt;/D&gt;&lt;D xsi:type="xsd:double"&gt;17.6148502030006&lt;/D&gt;&lt;D xsi:type="xsd:double"&gt;17.6617372623317&lt;/D&gt;&lt;D xsi:type="xsd:double"&gt;17.3337436820557&lt;/D&gt;&lt;D xsi:type="xsd:double"&gt;18.7213692805904&lt;/D&gt;&lt;D xsi:type="xsd:double"&gt;18.6682404211462&lt;/D&gt;&lt;D xsi:type="xsd:double"&gt;17.6740777824187&lt;/D&gt;&lt;D xsi:type="xsd:double"&gt;17.9746126728014&lt;/D&gt;&lt;D xsi:type="xsd:double"&gt;17.1745710528499&lt;/D&gt;&lt;D xsi:type="xsd:double"&gt;17.0727251778956&lt;/D&gt;&lt;D xsi:type="xsd:double"&gt;16.0482385287019&lt;/D&gt;&lt;D xsi:type="xsd:double"&gt;16.5615402617308&lt;/D&gt;&lt;D xsi:type="xsd:double"&gt;17.1126043892995&lt;/D&gt;&lt;D xsi:type="xsd:double"&gt;17.5252428923395&lt;/D&gt;&lt;D xsi:type="xsd:double"&gt;17.0665143799993&lt;/D&gt;&lt;D xsi:type="xsd:double"&gt;17.6922529708968&lt;/D&gt;&lt;D xsi:type="xsd:double"&gt;18.1415847155921&lt;/D&gt;&lt;D xsi:type="xsd:double"&gt;18.1275086142388&lt;/D&gt;&lt;D xsi:type="xsd:double"&gt;17.9128469585827&lt;/D&gt;&lt;D xsi:type="xsd:double"&gt;17.697858582107&lt;/D&gt;&lt;D xsi:type="xsd:double"&gt;16.0804730817845&lt;/D&gt;&lt;D xsi:type="xsd:double"&gt;16.0797626470959&lt;/D&gt;&lt;D xsi:type="xsd:double"&gt;16.5611554733894&lt;/D&gt;&lt;D xsi:type="xsd:double"&gt;17.6601497883186&lt;/D&gt;&lt;D xsi:type="xsd:double"&gt;17.9313434441508&lt;/D&gt;&lt;D xsi:type="xsd:double"&gt;17.9463807744839&lt;/D&gt;&lt;D xsi:type="xsd:double"&gt;18.1273423151261&lt;/D&gt;&lt;D xsi:type="xsd:double"&gt;18.1643486455389&lt;/D&gt;&lt;D xsi:type="xsd:double"&gt;18.7074821317426&lt;/D&gt;&lt;D xsi:type="xsd:double"&gt;18.6130695862644&lt;/D&gt;&lt;D xsi:type="xsd:double"&gt;19.0115634743785&lt;/D&gt;&lt;D xsi:type="xsd:double"&gt;18.6821070986991&lt;/D&gt;&lt;D xsi:type="xsd:double"&gt;18.7035281262035&lt;/D&gt;&lt;D xsi:type="xsd:double"&gt;18.9025265907563&lt;/D&gt;&lt;D xsi:type="xsd:double"&gt;19.3467426187323&lt;/D&gt;&lt;D xsi:type="xsd:double"&gt;18.2436490897619&lt;/D&gt;&lt;D xsi:type="xsd:double"&gt;17.7902729740174&lt;/D&gt;&lt;D xsi:type="xsd:double"&gt;18.4036609503699&lt;/D&gt;&lt;D xsi:type="xsd:double"&gt;17.9041888385877&lt;/D&gt;&lt;D xsi:type="xsd:double"&gt;18.600851849004&lt;/D&gt;&lt;D xsi:type="xsd:double"&gt;18.6719189338421&lt;/D&gt;&lt;D xsi:type="xsd:double"&gt;19.7843591006134&lt;/D&gt;&lt;D xsi:type="xsd:double"&gt;19.1421958206591&lt;/D&gt;&lt;D xsi:type="xsd:double"&gt;17.071879527172&lt;/D&gt;&lt;D xsi:type="xsd:double"&gt;17.952755086456&lt;/D&gt;&lt;D xsi:type="xsd:double"&gt;18.2391144979377&lt;/D&gt;&lt;D xsi:type="xsd:double"&gt;17.9892849709342&lt;/D&gt;&lt;D xsi:type="xsd:double"&gt;17.971373323065&lt;/D&gt;&lt;D xsi:type="xsd:double"&gt;19.0055138430382&lt;/D&gt;&lt;D xsi:type="xsd:double"&gt;18.9454741358223&lt;/D&gt;&lt;D xsi:type="xsd:double"&gt;19.1383400989757&lt;/D&gt;&lt;D xsi:type="xsd:double"&gt;18.9352812876068&lt;/D&gt;&lt;D xsi:type="xsd:double"&gt;18.323929365627&lt;/D&gt;&lt;D xsi:type="xsd:double"&gt;18.0825367813733&lt;/D&gt;&lt;D xsi:type="xsd:double"&gt;18.2492649588309&lt;/D&gt;&lt;D xsi:type="xsd:double"&gt;18.6166600731407&lt;/D&gt;&lt;D xsi:type="xsd:double"&gt;19.3601054362741&lt;/D&gt;&lt;D xsi:type="xsd:double"&gt;19.353960362143&lt;/D&gt;&lt;D xsi:type="xsd:double"&gt;19.4343133067459&lt;/D&gt;&lt;D xsi:type="xsd:double"&gt;19.2106490077217&lt;/D&gt;&lt;D xsi:type="xsd:double"&gt;14.1685365206952&lt;/D&gt;&lt;D xsi:type="xsd:double"&gt;16.6774366515821&lt;/D&gt;&lt;D xsi:type="xsd:double"&gt;18.3984470380656&lt;/D&gt;&lt;D xsi:type="xsd:double"&gt;21.907271020147&lt;/D&gt;&lt;D xsi:type="xsd:double"&gt;23.4888388817625&lt;/D&gt;&lt;D xsi:type="xsd:double"&gt;23.4810467975566&lt;/D&gt;&lt;D xsi:type="xsd:double"&gt;23.2556067480873&lt;/D&gt;&lt;D xsi:type="xsd:double"&gt;22.9286136314373&lt;/D&gt;&lt;D xsi:type="xsd:double"&gt;22.6616336880806&lt;/D&gt;&lt;D xsi:type="xsd:double"&gt;24.2059002993814&lt;/D&gt;&lt;D xsi:type="xsd:double"&gt;24.5178783347578&lt;/D&gt;&lt;D xsi:type="xsd:double"&gt;23.4604297026188&lt;/D&gt;&lt;D xsi:type="xsd:double"&gt;22.9979821209588&lt;/D&gt;&lt;D xsi:type="xsd:double"&gt;22.0033181821888&lt;/D&gt;&lt;D xsi:type="xsd:double"&gt;22.4469031821158&lt;/D&gt;&lt;D xsi:type="xsd:double"&gt;23.2580796726492&lt;/D&gt;&lt;D xsi:type="xsd:double"&gt;22.8052622134161&lt;/D&gt;&lt;D xsi:type="xsd:double"&gt;23.5560182070548&lt;/D&gt;&lt;D xsi:type="xsd:double"&gt;24.4210080813566&lt;/D&gt;&lt;D xsi:type="xsd:double"&gt;24.6613874748737&lt;/D&gt;&lt;D xsi:type="xsd:double"&gt;23.6581315941702&lt;/D&gt;&lt;D xsi:type="xsd:double"&gt;22.191450947685&lt;/D&gt;&lt;D xsi:type="xsd:double"&gt;23.2708286316047&lt;/D&gt;&lt;D xsi:type="xsd:double"&gt;22.0660892943684&lt;/D&gt;&lt;D xsi:type="xsd:double"&gt;21.901240375705&lt;/D&gt;&lt;D xsi:type="xsd:double"&gt;21.8303073127365&lt;/D&gt;&lt;D xsi:type="xsd:double"&gt;20.4174251648139&lt;/D&gt;&lt;D xsi:type="xsd:double"&gt;19.3492132843055&lt;/D&gt;&lt;D xsi:type="xsd:double"&gt;20.9151408264336&lt;/D&gt;&lt;D xsi:type="xsd:double"&gt;22.7554243724835&lt;/D&gt;&lt;D xsi:type="xsd:double"&gt;22.5131667964489&lt;/D&gt;&lt;D xsi:type="xsd:double"&gt;21.765464190197&lt;/D&gt;&lt;D xsi:type="xsd:double"&gt;22.3901107044584&lt;/D&gt;&lt;D xsi:type="xsd:double"&gt;22.4649346342019&lt;/D&gt;&lt;D xsi:type="xsd:double"&gt;21.6804616304669&lt;/D&gt;&lt;D xsi:type="xsd:double"&gt;20.984753433041&lt;/D&gt;&lt;D xsi:type="xsd:double"&gt;19.6537460344987&lt;/D&gt;&lt;D xsi:type="xsd:double"&gt;20.0640116814828&lt;/D&gt;&lt;D xsi:type="xsd:double"&gt;20.8020823581244&lt;/D&gt;&lt;D xsi:type="xsd:double"&gt;21.6305001172859&lt;/D&gt;&lt;D xsi:type="xsd:double"&gt;21.962329347112&lt;/D&gt;&lt;D xsi:type="xsd:double"&gt;20.6707273405626&lt;/D&gt;&lt;D xsi:type="xsd:double"&gt;20.9204239813561&lt;/D&gt;&lt;D xsi:type="xsd:double"&gt;20.3409068872037&lt;/D&gt;&lt;D xsi:type="xsd:double"&gt;20.3164055224729&lt;/D&gt;&lt;D xsi:type="xsd:double"&gt;21.4489182898711&lt;/D&gt;&lt;D xsi:type="xsd:double"&gt;22.1054227068996&lt;/D&gt;&lt;D xsi:type="xsd:double"&gt;22.6925237293182&lt;/D&gt;&lt;D xsi:type="xsd:double"&gt;21.8361036298138&lt;/D&gt;&lt;D xsi:type="xsd:double"&gt;22.166768056886&lt;/D&gt;&lt;D xsi:type="xsd:double"&gt;22.6395910154075&lt;/D&gt;&lt;D xsi:type="xsd:double"&gt;23.4526452075323&lt;/D&gt;&lt;/FQL&gt;&lt;FQL&gt;&lt;Q&gt;DDR3512M-FDS^FG_PRICE_CHANGE(0,-3AM)&lt;/Q&gt;&lt;R&gt;1&lt;/R&gt;&lt;C&gt;1&lt;/C&gt;&lt;D xsi:type="xsd:double"&gt;-1.65655106413203&lt;/D&gt;&lt;/FQL&gt;&lt;FQL&gt;&lt;Q&gt;NI-FDS^MAX(FG_PRICE(0,-5AY))&lt;/Q&gt;&lt;R&gt;1&lt;/R&gt;&lt;C&gt;1&lt;/C&gt;&lt;D xsi:type="xsd:double"&gt;48241&lt;/D&gt;&lt;/FQL&gt;&lt;FQL&gt;&lt;Q&gt;TIOS-FDS^FG_PRICE_MAVG(0,,,,30)&lt;/Q&gt;&lt;R&gt;1&lt;/R&gt;&lt;C&gt;1&lt;/C&gt;&lt;D xsi:type="xsd:double"&gt;113.014336&lt;/D&gt;&lt;/FQL&gt;&lt;FQL&gt;&lt;Q&gt;EZA^FG_PRICE_MAVG(0,,,,30)&lt;/Q&gt;&lt;R&gt;1&lt;/R&gt;&lt;C&gt;1&lt;/C&gt;&lt;D xsi:type="xsd:double"&gt;42.09&lt;/D&gt;&lt;/FQL&gt;&lt;FQL&gt;&lt;Q&gt;EIDO^FG_PRICE_MAVG(0,,,,60)&lt;/Q&gt;&lt;R&gt;1&lt;/R&gt;&lt;C&gt;1&lt;/C&gt;&lt;D xsi:type="xsd:double"&gt;20.658667&lt;/D&gt;&lt;/FQL&gt;&lt;FQL&gt;&lt;Q&gt;UAE^PERCENT_CHANGE(FMA_EPS(+1,0,,,,"PORTAGG","MEAN"),FMA_EPS(+1,-3AM,,,,"PORTAGG","MEAN"))&lt;/Q&gt;&lt;R&gt;1&lt;/R&gt;&lt;C&gt;1&lt;/C&gt;&lt;D xsi:type="xsd:double"&gt;4.39258420844484&lt;/D&gt;&lt;/FQL&gt;&lt;FQL&gt;&lt;Q&gt;MCHI^PERCENT_CHANGE(FMA_EPS(+1,0,,,,"PORTAGG","MEAN"),FMA_EPS(+1,-3AM,,,,"PORTAGG","MEAN"))&lt;/Q&gt;&lt;R&gt;1&lt;/R&gt;&lt;C&gt;1&lt;/C&gt;&lt;D xsi:type="xsd:double"&gt;-0.817737686496259&lt;/D&gt;&lt;/FQL&gt;&lt;FQL&gt;&lt;Q&gt;EWZ^FG_TOTAL_RETURNC(0,-1AM)&lt;/Q&gt;&lt;R&gt;1&lt;/R&gt;&lt;C&gt;1&lt;/C&gt;&lt;D xsi:type="xsd:double"&gt;-11.462259&lt;/D&gt;&lt;/FQL&gt;&lt;FQL&gt;&lt;Q&gt;EWW^FG_TOTAL_RETURNC(0,-1AM)&lt;/Q&gt;&lt;R&gt;1&lt;/R&gt;&lt;C&gt;1&lt;/C&gt;&lt;D xsi:type="xsd:double"&gt;-16.279137&lt;/D&gt;&lt;/FQL&gt;&lt;FQL&gt;&lt;Q&gt;EPOL^FG_TOTAL_RETURNC(0,-3AM)&lt;/Q&gt;&lt;R&gt;1&lt;/R&gt;&lt;C&gt;1&lt;/C&gt;&lt;D xsi:type="xsd:double"&gt;4.829538&lt;/D&gt;&lt;/FQL&gt;&lt;FQL&gt;&lt;Q&gt;CNYA^FG_TOTAL_RETURNC(0,-6AM)&lt;/Q&gt;&lt;R&gt;1&lt;/R&gt;&lt;C&gt;1&lt;/C&gt;&lt;D xsi:type="xsd:double"&gt;4.2702675&lt;/D&gt;&lt;/FQL&gt;&lt;FQL&gt;&lt;Q&gt;VWO^P_PRICE(0)/P_PRICE_LOW_PR(0,,,,,,"PRICE","INTRA","52W")-1&lt;/Q&gt;&lt;R&gt;1&lt;/R&gt;&lt;C&gt;1&lt;/C&gt;&lt;D xsi:type="xsd:double"&gt;0.18195164&lt;/D&gt;&lt;/FQL&gt;&lt;FQL&gt;&lt;Q&gt;VWO^PERCENT_CHANGE(FMA_EPS(+1,0,,,,"PORTAGG","MEAN"),FMA_EPS(+1,-1AM,,,,"PORTAGG","MEAN"))&lt;/Q&gt;&lt;R&gt;1&lt;/R&gt;&lt;C&gt;1&lt;/C&gt;&lt;D xsi:type="xsd:double"&gt;0&lt;/D&gt;&lt;/FQL&gt;&lt;FQL&gt;&lt;Q&gt;QAT^SIZE(FG_CONSTITUENTS)&lt;/Q&gt;&lt;R&gt;1&lt;/R&gt;&lt;C&gt;1&lt;/C&gt;&lt;D xsi:type="xsd:long"&gt;36&lt;/D&gt;&lt;/FQL&gt;&lt;FQL&gt;&lt;Q&gt;EWY^SIZE(FG_CONSTITUENTS)&lt;/Q&gt;&lt;R&gt;1&lt;/R&gt;&lt;C&gt;1&lt;/C&gt;&lt;D xsi:type="xsd:long"&gt;103&lt;/D&gt;&lt;/FQL&gt;&lt;FQL&gt;&lt;Q&gt;QAT^FMA_RBICS_REV_CURRENT(30, LOC, "PORTAGG")&lt;/Q&gt;&lt;R&gt;1&lt;/R&gt;&lt;C&gt;1&lt;/C&gt;&lt;D xsi:type="xsd:double"&gt;60.350758855707&lt;/D&gt;&lt;/FQL&gt;&lt;FQL&gt;&lt;Q&gt;ECH^FG_ROE(0)&lt;/Q&gt;&lt;R&gt;1&lt;/R&gt;&lt;C&gt;1&lt;/C&gt;&lt;D xsi:type="xsd:double"&gt;8.05735917820649&lt;/D&gt;&lt;/FQL&gt;&lt;FQL&gt;&lt;Q&gt;REFTHREPO-FDS^FG_YIELD(NOW,,,0)&lt;/Q&gt;&lt;R&gt;1&lt;/R&gt;&lt;C&gt;1&lt;/C&gt;&lt;D xsi:type="xsd:double"&gt;2.5&lt;/D&gt;&lt;/FQL&gt;&lt;FQL&gt;&lt;Q&gt;REFBRSELIC-FDS^(SUBARRAY(NOT_NA(NO_REPEAT_F(FG_YIELD(NOW,-10AY,D))),0,1)-SUBARRAY(NOT_NA(NO_REPEAT_F(FG_YIELD(NOW,-10AY,D))),1,1))*100&lt;/Q&gt;&lt;R&gt;1&lt;/R&gt;&lt;C&gt;1&lt;/C&gt;&lt;D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xsi:type="xsd:double"&gt;-25&lt;/D&gt;&lt;/FQL&gt;&lt;FQL&gt;&lt;Q&gt;REFPEMPR-FDS^PROPER_NAME(0,,,"SECURITY","NAME")&lt;/Q&gt;&lt;R&gt;1&lt;/R&gt;&lt;C&gt;1&lt;/C&gt;&lt;D xsi:type="xsd:string"&gt;Peru Policy Rate&lt;/D&gt;&lt;/FQL&gt;&lt;FQL&gt;&lt;Q&gt;TRYSA10Y-FDS^PCTCHG(FG_YIELD(0,,,,"YTM"),FG_YIELD(-1AM,,,,"YTM"))&lt;/Q&gt;&lt;R&gt;1&lt;/R&gt;&lt;C&gt;1&lt;/C&gt;&lt;D xsi:type="xsd:double"&gt;-0.9552757&lt;/D&gt;&lt;/FQL&gt;&lt;FQL&gt;&lt;Q&gt;TRYZA10Y-FDS^PCTCHG(FG_YIELD(0,,,,"YTM"),FG_YIELD(-3AM,,,,"YTM"))&lt;/Q&gt;&lt;R&gt;1&lt;/R&gt;&lt;C&gt;1&lt;/C&gt;&lt;D xsi:type="xsd:double"&gt;-6.074683&lt;/D&gt;&lt;/FQL&gt;&lt;FQL&gt;&lt;Q&gt;TRYPH10Y-FDS^PCTCHG(FG_YIELD(0,,,,"YTM"),FG_YIELD(-1AM,,,,"YTM"))&lt;/Q&gt;&lt;R&gt;1&lt;/R&gt;&lt;C&gt;1&lt;/C&gt;&lt;D xsi:type="xsd:double"&gt;0.7681968&lt;/D&gt;&lt;/FQL&gt;&lt;FQL&gt;&lt;Q&gt;TRYTH10Y-FDS^FG_YIELD(0,,,,"YTM")&lt;/Q&gt;&lt;R&gt;1&lt;/R&gt;&lt;C&gt;1&lt;/C&gt;&lt;D xsi:type="xsd:double"&gt;2.746593&lt;/D&gt;&lt;/FQL&gt;&lt;FQL&gt;&lt;Q&gt;TRYMX10Y-FDS^FG_YIELD_NAME&lt;/Q&gt;&lt;R&gt;1&lt;/R&gt;&lt;C&gt;1&lt;/C&gt;&lt;D xsi:type="xsd:string"&gt;Treasury - Mexico Benchmark Bond 10Y&lt;/D&gt;&lt;/FQL&gt;&lt;FQL&gt;&lt;Q&gt;CC_SA^IMF_IFS_RCPI_Q(0)&lt;/Q&gt;&lt;R&gt;1&lt;/R&gt;&lt;C&gt;1&lt;/C&gt;&lt;D xsi:type="xsd:double"&gt;1.6709557&lt;/D&gt;&lt;/FQL&gt;&lt;FQL&gt;&lt;Q&gt;CC_PH^IMF_IFS_RCPI_Q(0)&lt;/Q&gt;&lt;R&gt;1&lt;/R&gt;&lt;C&gt;1&lt;/C&gt;&lt;D xsi:type="xsd:double"&gt;3.2976058&lt;/D&gt;&lt;/FQL&gt;&lt;FQL&gt;&lt;Q&gt;VGK^JULIAN(FMA_DIV_YLD(NTMA,NOW,NOW,M,"PORTAGG","MEANR").DATES)&lt;/Q&gt;&lt;R&gt;1&lt;/R&gt;&lt;C&gt;1&lt;/C&gt;&lt;D xsi:type="xsd:long"&gt;45412&lt;/D&gt;&lt;/FQL&gt;&lt;FQL&gt;&lt;Q&gt;UAE^FG_FCF_YIELD_NTM(0)&lt;/Q&gt;&lt;R&gt;1&lt;/R&gt;&lt;C&gt;1&lt;/C&gt;&lt;D xsi:type="xsd:double"&gt;10.4571167552199&lt;/D&gt;&lt;/FQL&gt;&lt;FQL&gt;&lt;Q&gt;SET-BKK^FMA_PE(LTM,0,,,"PORTAGG","MEANR")&lt;/Q&gt;&lt;R&gt;1&lt;/R&gt;&lt;C&gt;1&lt;/C&gt;&lt;D xsi:type="xsd:double"&gt;16.3778653577435&lt;/D&gt;&lt;/FQL&gt;&lt;FQL&gt;&lt;Q&gt;INDA^FMA_EVAL_EBITDA(NTMA,0,,,"PORTAGG","MEANR")&lt;/Q&gt;&lt;R&gt;1&lt;/R&gt;&lt;C&gt;1&lt;/C&gt;&lt;D xsi:type="xsd:double"&gt;15.581621528058&lt;/D&gt;&lt;/FQL&gt;&lt;FQL&gt;&lt;Q&gt;EZA^FMA_PE(NTMA,0,,,"PORTAGG","MEANR")&lt;/Q&gt;&lt;R&gt;1&lt;/R&gt;&lt;C&gt;1&lt;/C&gt;&lt;D xsi:type="xsd:double"&gt;9.52259005484852&lt;/D&gt;&lt;/FQL&gt;&lt;FQL&gt;&lt;Q&gt;EWW^FMA_EVAL_EBITDA(NTMA,0,,,"PORTAGG","MEANR")&lt;/Q&gt;&lt;R&gt;1&lt;/R&gt;&lt;C&gt;1&lt;/C&gt;&lt;D xsi:type="xsd:double"&gt;5.99901443400666&lt;/D&gt;&lt;/FQL&gt;&lt;FQL&gt;&lt;Q&gt;EPHE^FMA_EVAL_EBIT(LTMA,NOW,NOW,M,"PORTAGG","MEANR")&lt;/Q&gt;&lt;R&gt;1&lt;/R&gt;&lt;C&gt;1&lt;/C&gt;&lt;D xsi:type="xsd:double"&gt;12.5726812403924&lt;/D&gt;&lt;/FQL&gt;&lt;FQL&gt;&lt;Q&gt;ECH^FMA_DIV_YLD(NTMA,NOW,NOW,M,"PORTAGG","MEANR")&lt;/Q&gt;&lt;R&gt;1&lt;/R&gt;&lt;C&gt;1&lt;/C&gt;&lt;D xsi:type="xsd:double"&gt;4.99637803298241&lt;/D&gt;&lt;/FQL&gt;&lt;FQL&gt;&lt;Q&gt;SET-BKK^FG_COMPANY_NAME&lt;/Q&gt;&lt;R&gt;1&lt;/R&gt;&lt;C&gt;1&lt;/C&gt;&lt;D xsi:type="xsd:string"&gt;Thailand SET&lt;/D&gt;&lt;/FQL&gt;&lt;FQL&gt;&lt;Q&gt;GREK^FMA_ROE(NTMA,-20AY,NOW,FY,"PORTAGG","MEANR")&lt;/Q&gt;&lt;R&gt;20&lt;/R&gt;&lt;C&gt;1&lt;/C&gt;&lt;D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xsi:type="xsd:double"&gt;13.1253657894167&lt;/D&gt;&lt;/FQL&gt;&lt;FQL&gt;&lt;Q&gt;CAGDPY@PE^EE_ACTUAL_ANNUAL(MED,+1)&lt;/Q&gt;&lt;R&gt;1&lt;/R&gt;&lt;C&gt;1&lt;/C&gt;&lt;D xsi:type="xsd:double"&gt;-0.5&lt;/D&gt;&lt;/FQL&gt;&lt;FQL&gt;&lt;Q&gt;USDVND^STD(FG_PRICE_CHANGE(0,-1AY,AM))&lt;/Q&gt;&lt;R&gt;1&lt;/R&gt;&lt;C&gt;1&lt;/C&gt;&lt;D xsi:type="xsd:double"&gt;1.01517179320668&lt;/D&gt;&lt;/FQL&gt;&lt;FQL&gt;&lt;Q&gt;USDTRY^FG_COMPANY_NAME&lt;/Q&gt;&lt;R&gt;1&lt;/R&gt;&lt;C&gt;1&lt;/C&gt;&lt;D xsi:type="xsd:string"&gt;Turkish New Lira per U.S. Dollar&lt;/D&gt;&lt;/FQL&gt;&lt;FQL&gt;&lt;Q&gt;USDZAR^STD(FG_PRICE_CHANGE(0,-1AY,AM))&lt;/Q&gt;&lt;R&gt;1&lt;/R&gt;&lt;C&gt;1&lt;/C&gt;&lt;D xsi:type="xsd:double"&gt;3.20389325407574&lt;/D&gt;&lt;/FQL&gt;&lt;FQL&gt;&lt;Q&gt;USDKRW^FG_COMPANY_NAME&lt;/Q&gt;&lt;R&gt;1&lt;/R&gt;&lt;C&gt;1&lt;/C&gt;&lt;D xsi:type="xsd:string"&gt;South Korean Won per U.S. Dollar&lt;/D&gt;&lt;/FQL&gt;&lt;FQL&gt;&lt;Q&gt;USDPHP^STD(FG_PRICE_CHANGE(0,-1AY,AM))&lt;/Q&gt;&lt;R&gt;1&lt;/R&gt;&lt;C&gt;1&lt;/C&gt;&lt;D xsi:type="xsd:double"&gt;1.49079160877806&lt;/D&gt;&lt;/FQL&gt;&lt;FQL&gt;&lt;Q&gt;USDCLP^FG_COMPANY_NAME&lt;/Q&gt;&lt;R&gt;1&lt;/R&gt;&lt;C&gt;1&lt;/C&gt;&lt;D xsi:type="xsd:string"&gt;Chilean Peso per U.S. Dollar&lt;/D&gt;&lt;/FQL&gt;&lt;FQL&gt;&lt;Q&gt;EWY^P_PRICE_RETURNS_PR('52W',2,-10AY,0,AM)&lt;/Q&gt;&lt;R&gt;121&lt;/R&gt;&lt;C&gt;1&lt;/C&gt;&lt;D xsi:type="xsd:double"&gt;25.641727&lt;/D&gt;&lt;D xsi:type="xsd:double"&gt;19.885517&lt;/D&gt;&lt;D xsi:type="xsd:double"&gt;20.464838&lt;/D&gt;&lt;D xsi:type="xsd:double"&gt;0.5538821&lt;/D&gt;&lt;D xsi:type="xsd:double"&gt;-10.8498335&lt;/D&gt;&lt;D xsi:type="xsd:double"&gt;-10.778326&lt;/D&gt;&lt;D xsi:type="xsd:double"&gt;-9.576863&lt;/D&gt;&lt;D xsi:type="xsd:double"&gt;-5.8208823&lt;/D&gt;&lt;D xsi:type="xsd:double"&gt;-4.463196&lt;/D&gt;&lt;D xsi:type="xsd:double"&gt;0.12607574&lt;/D&gt;&lt;D xsi:type="xsd:double"&gt;-1.8819273&lt;/D&gt;&lt;D xsi:type="xsd:double"&gt;-6.1465797&lt;/D&gt;&lt;D xsi:type="xsd:double"&gt;-12.649345&lt;/D&gt;&lt;D xsi:type="xsd:double"&gt;-17.961048&lt;/D&gt;&lt;D xsi:type="xsd:double"&gt;-28.636074&lt;/D&gt;&lt;D xsi:type="xsd:double"&gt;-20.393068&lt;/D&gt;&lt;D xsi:type="xsd:double"&gt;-4.65104&lt;/D&gt;&lt;D xsi:type="xsd:double"&gt;-3.9497435&lt;/D&gt;&lt;D xsi:type="xsd:double"&gt;-7.3113203&lt;/D&gt;&lt;D xsi:type="xsd:double"&gt;-17.409874&lt;/D&gt;&lt;D xsi:type="xsd:double"&gt;-14.328331&lt;/D&gt;&lt;D xsi:type="xsd:double"&gt;-7.9072237&lt;/D&gt;&lt;D xsi:type="xsd:double"&gt;-10.890412&lt;/D&gt;&lt;D xsi:type="xsd:double"&gt;-16.150654&lt;/D&gt;&lt;D xsi:type="xsd:double"&gt;-4.8151674&lt;/D&gt;&lt;D xsi:type="xsd:double"&gt;5.219877&lt;/D&gt;&lt;D xsi:type="xsd:double"&gt;22.483194&lt;/D&gt;&lt;D xsi:type="xsd:double"&gt;15.130556&lt;/D&gt;&lt;D xsi:type="xsd:double"&gt;6.428826&lt;/D&gt;&lt;D xsi:type="xsd:double"&gt;2.215004&lt;/D&gt;&lt;D xsi:type="xsd:double"&gt;8.724344&lt;/D&gt;&lt;D xsi:type="xsd:double"&gt;25.362587&lt;/D&gt;&lt;D xsi:type="xsd:double"&gt;23.831345&lt;/D&gt;&lt;D xsi:type="xsd:double"&gt;20.79444&lt;/D&gt;&lt;D xsi:type="xsd:double"&gt;13.900984&lt;/D&gt;&lt;D xsi:type="xsd:double"&gt;38.30894&lt;/D&gt;&lt;D xsi:type="xsd:double"&gt;30.724358&lt;/D&gt;&lt;D xsi:type="xsd:double"&gt;33.101593&lt;/D&gt;&lt;D xsi:type="xsd:double"&gt;18.41452&lt;/D&gt;&lt;D xsi:type="xsd:double"&gt;25.47704&lt;/D&gt;&lt;D xsi:type="xsd:double"&gt;30.221653&lt;/D&gt;&lt;D xsi:type="xsd:double"&gt;48.707222&lt;/D&gt;&lt;D xsi:type="xsd:double"&gt;40.424717&lt;/D&gt;&lt;D xsi:type="xsd:double"&gt;42.451084&lt;/D&gt;&lt;D xsi:type="xsd:double"&gt;29.582417&lt;/D&gt;&lt;D xsi:type="xsd:double"&gt;25.52886&lt;/D&gt;&lt;D xsi:type="xsd:double"&gt;26.874077&lt;/D&gt;&lt;D xsi:type="xsd:double"&gt;14.816594&lt;/D&gt;&lt;D xsi:type="xsd:double"&gt;5.2817225&lt;/D&gt;&lt;D xsi:type="xsd:double"&gt;-3.718859&lt;/D&gt;&lt;D xsi:type="xsd:double"&gt;-1.2879431&lt;/D&gt;&lt;D xsi:type="xsd:double"&gt;-0.041741133&lt;/D&gt;&lt;D xsi:type="xsd:double"&gt;-12.125522&lt;/D&gt;&lt;D xsi:type="xsd:double"&gt;-20.52992&lt;/D&gt;&lt;D xsi:type="xsd:double"&gt;-19.237005&lt;/D&gt;&lt;D xsi:type="xsd:double"&gt;-19.419039&lt;/D&gt;&lt;D xsi:type="xsd:double"&gt;-10.83383&lt;/D&gt;&lt;D xsi:type="xsd:double"&gt;-16.713345&lt;/D&gt;&lt;D xsi:type="xsd:double"&gt;-15.4082775&lt;/D&gt;&lt;D xsi:type="xsd:double"&gt;-23.530972&lt;/D&gt;&lt;D xsi:type="xsd:double"&gt;-11.603904&lt;/D&gt;&lt;D xsi:type="xsd:double"&gt;-10.357684&lt;/D&gt;&lt;D xsi:type="xsd:double"&gt;-17.272026&lt;/D&gt;&lt;D xsi:type="xsd:double"&gt;-14.40857&lt;/D&gt;&lt;D xsi:type="xsd:double"&gt;-3.6818087&lt;/D&gt;&lt;D xsi:type="xsd:double"&gt;3.2968044&lt;/D&gt;&lt;D xsi:type="xsd:double"&gt;8.605218&lt;/D&gt;&lt;D xsi:type="xsd:double"&gt;7.0317388&lt;/D&gt;&lt;D xsi:type="xsd:double"&gt;-5.7288766&lt;/D&gt;&lt;D xsi:type="xsd:double"&gt;-33.483322&lt;/D&gt;&lt;D xsi:type="xsd:double"&gt;-19.834541&lt;/D&gt;&lt;D xsi:type="xsd:double"&gt;-2.4328172&lt;/D&gt;&lt;D xsi:type="xsd:double"&gt;-1.2258291&lt;/D&gt;&lt;D xsi:type="xsd:double"&gt;5.761409&lt;/D&gt;&lt;D xsi:type="xsd:double"&gt;20.909668&lt;/D&gt;&lt;D xsi:type="xsd:double"&gt;18.475628&lt;/D&gt;&lt;D xsi:type="xsd:double"&gt;19.358826&lt;/D&gt;&lt;D xsi:type="xsd:double"&gt;27.067757&lt;/D&gt;&lt;D xsi:type="xsd:double"&gt;33.39188&lt;/D&gt;&lt;D xsi:type="xsd:double"&gt;47.77886&lt;/D&gt;&lt;D xsi:type="xsd:double"&gt;53.629124&lt;/D&gt;&lt;D xsi:type="xsd:double"&gt;129.66312&lt;/D&gt;&lt;D xsi:type="xsd:double"&gt;89.13023&lt;/D&gt;&lt;D xsi:type="xsd:double"&gt;73.61083&lt;/D&gt;&lt;D xsi:type="xsd:double"&gt;60.387505&lt;/D&gt;&lt;D xsi:type="xsd:double"&gt;51.693428&lt;/D&gt;&lt;D xsi:type="xsd:double"&gt;33.322845&lt;/D&gt;&lt;D xsi:type="xsd:double"&gt;23.679506&lt;/D&gt;&lt;D xsi:type="xsd:double"&gt;20.8009&lt;/D&gt;&lt;D xsi:type="xsd:double"&gt;5.948591&lt;/D&gt;&lt;D xsi:type="xsd:double"&gt;-3.1312585&lt;/D&gt;&lt;D xsi:type="xsd:double"&gt;-17.907095&lt;/D&gt;&lt;D xsi:type="xsd:double"&gt;-18.622541&lt;/D&gt;&lt;D xsi:type="xsd:double"&gt;-16.651768&lt;/D&gt;&lt;D xsi:type="xsd:double"&gt;-23.74835&lt;/D&gt;&lt;D xsi:type="xsd:double"&gt;-25.449974&lt;/D&gt;&lt;D xsi:type="xsd:double"&gt;-33.510445&lt;/D&gt;&lt;D xsi:type="xsd:double"&gt;-33.830063&lt;/D&gt;&lt;D xsi:type="xsd:double"&gt;-27.485012&lt;/D&gt;&lt;D xsi:type="xsd:double"&gt;-32.483215&lt;/D&gt;&lt;D xsi:type="xsd:double"&gt;-37.252735&lt;/D&gt;&lt;D xsi:type="xsd:double"&gt;-24.199509&lt;/D&gt;&lt;D xsi:type="xsd:double"&gt;-24.529058&lt;/D&gt;&lt;D xsi:type="xsd:double"&gt;-15.20186&lt;/D&gt;&lt;D xsi:type="xsd:double"&gt;-15.705853&lt;/D&gt;&lt;D xsi:type="xsd:double"&gt;-16.763474&lt;/D&gt;&lt;D xsi:type="xsd:double"&gt;-9.581387&lt;/D&gt;&lt;D xsi:type="xsd:double"&gt;-4.0890336&lt;/D&gt;&lt;D xsi:type="xsd:double"&gt;10.486401&lt;/D&gt;&lt;D xsi:type="xsd:double"&gt;14.641619&lt;/D&gt;&lt;D xsi:type="xsd:double"&gt;2.2591352&lt;/D&gt;&lt;D xsi:type="xsd:double"&gt;17.38658&lt;/D&gt;&lt;D xsi:type="xsd:double"&gt;16.190983&lt;/D&gt;&lt;D xsi:type="xsd:double"&gt;10.715569&lt;/D&gt;&lt;D xsi:type="xsd:double"&gt;12.762917&lt;/D&gt;&lt;D xsi:type="xsd:double"&gt;-2.1874547&lt;/D&gt;&lt;D xsi:type="xsd:double"&gt;8.362436&lt;/D&gt;&lt;D xsi:type="xsd:double"&gt;16.609526&lt;/D&gt;&lt;D xsi:type="xsd:double"&gt;0.9043217&lt;/D&gt;&lt;D xsi:type="xsd:double"&gt;7.891166&lt;/D&gt;&lt;D xsi:type="xsd:double"&gt;2.8990626&lt;/D&gt;&lt;/FQL&gt;&lt;FQL&gt;&lt;Q&gt;EWY^FG_TOTAL_RETURNC(-10AY,0,AM)&lt;/Q&gt;&lt;R&gt;121&lt;/R&gt;&lt;C&gt;1&lt;/C&gt;&lt;D xsi:type="xsd:double"&gt;-1.532507&lt;/D&gt;&lt;D xsi:type="xsd:double"&gt;1.7921686&lt;/D&gt;&lt;D xsi:type="xsd:double"&gt;2.4092674&lt;/D&gt;&lt;D xsi:type="xsd:double"&gt;-4.3583155&lt;/D&gt;&lt;D xsi:type="xsd:double"&gt;-9.192681&lt;/D&gt;&lt;D xsi:type="xsd:double"&gt;-2.760899&lt;/D&gt;&lt;D xsi:type="xsd:double"&gt;-0.082439184&lt;/D&gt;&lt;D xsi:type="xsd:double"&gt;1.645863&lt;/D&gt;&lt;D xsi:type="xsd:double"&gt;-0.05338788&lt;/D&gt;&lt;D xsi:type="xsd:double"&gt;2.848494&lt;/D&gt;&lt;D xsi:type="xsd:double"&gt;6.889391&lt;/D&gt;&lt;D xsi:type="xsd:double"&gt;-2.9797554&lt;/D&gt;&lt;D xsi:type="xsd:double"&gt;-7.0439043&lt;/D&gt;&lt;D xsi:type="xsd:double"&gt;-5.7460904&lt;/D&gt;&lt;D xsi:type="xsd:double"&gt;-10.91637&lt;/D&gt;&lt;D xsi:type="xsd:double"&gt;6.907618&lt;/D&gt;&lt;D xsi:type="xsd:double"&gt;8.541703&lt;/D&gt;&lt;D xsi:type="xsd:double"&gt;-2.045703&lt;/D&gt;&lt;D xsi:type="xsd:double"&gt;-3.8758278&lt;/D&gt;&lt;D xsi:type="xsd:double"&gt;-9.149247&lt;/D&gt;&lt;D xsi:type="xsd:double"&gt;2.845168&lt;/D&gt;&lt;D xsi:type="xsd:double"&gt;11.816418&lt;/D&gt;&lt;D xsi:type="xsd:double"&gt;3.0878425&lt;/D&gt;&lt;D xsi:type="xsd:double"&gt;-8.706975&lt;/D&gt;&lt;D xsi:type="xsd:double"&gt;5.522716&lt;/D&gt;&lt;D xsi:type="xsd:double"&gt;4.1908145&lt;/D&gt;&lt;D xsi:type="xsd:double"&gt;6.1167717&lt;/D&gt;&lt;D xsi:type="xsd:double"&gt;-1.7991245&lt;/D&gt;&lt;D xsi:type="xsd:double"&gt;0.33795834&lt;/D&gt;&lt;D xsi:type="xsd:double"&gt;-7.906395&lt;/D&gt;&lt;D xsi:type="xsd:double"&gt;4.446578&lt;/D&gt;&lt;D xsi:type="xsd:double"&gt;4.7537684&lt;/D&gt;&lt;D xsi:type="xsd:double"&gt;3.2229424&lt;/D&gt;&lt;D xsi:type="xsd:double"&gt;7.3475957&lt;/D&gt;&lt;D xsi:type="xsd:double"&gt;-2.795142&lt;/D&gt;&lt;D xsi:type="xsd:double"&gt;10.381878&lt;/D&gt;&lt;D xsi:type="xsd:double"&gt;0.16474724&lt;/D&gt;&lt;D xsi:type="xsd:double"&gt;6.085527&lt;/D&gt;&lt;D xsi:type="xsd:double"&gt;-4.933053&lt;/D&gt;&lt;D xsi:type="xsd:double"&gt;3.3358097&lt;/D&gt;&lt;D xsi:type="xsd:double"&gt;4.1319966&lt;/D&gt;&lt;D xsi:type="xsd:double"&gt;5.1667094&lt;/D&gt;&lt;D xsi:type="xsd:double"&gt;-1.3707519&lt;/D&gt;&lt;D xsi:type="xsd:double"&gt;6.26539&lt;/D&gt;&lt;D xsi:type="xsd:double"&gt;-6.101954&lt;/D&gt;&lt;D xsi:type="xsd:double"&gt;3.9895773&lt;/D&gt;&lt;D xsi:type="xsd:double"&gt;-1.7534614&lt;/D&gt;&lt;D xsi:type="xsd:double"&gt;-2.0531356&lt;/D&gt;&lt;D xsi:type="xsd:double"&gt;-6.329626&lt;/D&gt;&lt;D xsi:type="xsd:double"&gt;-2.9837668&lt;/D&gt;&lt;D xsi:type="xsd:double"&gt;-2.532792&lt;/D&gt;&lt;D xsi:type="xsd:double"&gt;4.6403766&lt;/D&gt;&lt;D xsi:type="xsd:double"&gt;-9.15004&lt;/D&gt;&lt;D xsi:type="xsd:double"&gt;-4.16531&lt;/D&gt;&lt;D xsi:type="xsd:double"&gt;0.23386478&lt;/D&gt;&lt;D xsi:type="xsd:double"&gt;5.4935694&lt;/D&gt;&lt;D xsi:type="xsd:double"&gt;4.42636&lt;/D&gt;&lt;D xsi:type="xsd:double"&gt;-2.8673768&lt;/D&gt;&lt;D xsi:type="xsd:double"&gt;1.540184&lt;/D&gt;&lt;D xsi:type="xsd:double"&gt;-12.987834&lt;/D&gt;&lt;D xsi:type="xsd:double"&gt;8.280373&lt;/D&gt;&lt;D xsi:type="xsd:double"&gt;-3.203088&lt;/D&gt;&lt;D xsi:type="xsd:double"&gt;-8.575887&lt;/D&gt;&lt;D xsi:type="xsd:double"&gt;8.262277&lt;/D&gt;&lt;D xsi:type="xsd:double"&gt;0.8051753&lt;/D&gt;&lt;D xsi:type="xsd:double"&gt;4.236841&lt;/D&gt;&lt;D xsi:type="xsd:double"&gt;5.3848743&lt;/D&gt;&lt;D xsi:type="xsd:double"&gt;3.4237742&lt;/D&gt;&lt;D xsi:type="xsd:double"&gt;-7.542163&lt;/D&gt;&lt;D xsi:type="xsd</t>
        </r>
      </text>
    </comment>
    <comment ref="A10" authorId="0" shapeId="0" xr:uid="{57F3D320-A14D-4823-B095-574811D4992C}">
      <text>
        <r>
          <rPr>
            <b/>
            <sz val="9"/>
            <color indexed="81"/>
            <rFont val="Tahoma"/>
            <charset val="1"/>
          </rPr>
          <t>:double"&gt;-31.464273&lt;/D&gt;&lt;D xsi:type="xsd:double"&gt;22.375547&lt;/D&gt;&lt;D xsi:type="xsd:double"&gt;5.9001207&lt;/D&gt;&lt;D xsi:type="xsd:double"&gt;7.9102516&lt;/D&gt;&lt;D xsi:type="xsd:double"&gt;5.286348&lt;/D&gt;&lt;D xsi:type="xsd:double"&gt;4.518831&lt;/D&gt;&lt;D xsi:type="xsd:double"&gt;5.748594&lt;/D&gt;&lt;D xsi:type="xsd:double"&gt;1.8776417&lt;/D&gt;&lt;D xsi:type="xsd:double"&gt;10.96909&lt;/D&gt;&lt;D xsi:type="xsd:double"&gt;9.6293335&lt;/D&gt;&lt;D xsi:type="xsd:double"&gt;15.624237&lt;/D&gt;&lt;D xsi:type="xsd:double"&gt;-0.86253285&lt;/D&gt;&lt;D xsi:type="xsd:double"&gt;-4.5327606&lt;/D&gt;&lt;D xsi:type="xsd:double"&gt;4.8604846&lt;/D&gt;&lt;D xsi:type="xsd:double"&gt;-2.7897&lt;/D&gt;&lt;D xsi:type="xsd:double"&gt;0.5518794&lt;/D&gt;&lt;D xsi:type="xsd:double"&gt;-1.2733221&lt;/D&gt;&lt;D xsi:type="xsd:double"&gt;-8.138758&lt;/D&gt;&lt;D xsi:type="xsd:double"&gt;-1.9002676&lt;/D&gt;&lt;D xsi:type="xsd:double"&gt;-0.49352646&lt;/D&gt;&lt;D xsi:type="xsd:double"&gt;-2.7526379&lt;/D&gt;&lt;D xsi:type="xsd:double"&gt;0.31466484&lt;/D&gt;&lt;D xsi:type="xsd:double"&gt;-2.0124555&lt;/D&gt;&lt;D xsi:type="xsd:double"&gt;-3.2993197&lt;/D&gt;&lt;D xsi:type="xsd:double"&gt;-2.0279586&lt;/D&gt;&lt;D xsi:type="xsd:double"&gt;-2.6993036&lt;/D&gt;&lt;D xsi:type="xsd:double"&gt;-4.959029&lt;/D&gt;&lt;D xsi:type="xsd:double"&gt;-9.70962&lt;/D&gt;&lt;D xsi:type="xsd:double"&gt;-2.412063&lt;/D&gt;&lt;D xsi:type="xsd:double"&gt;1.1328578&lt;/D&gt;&lt;D xsi:type="xsd:double"&gt;-9.080106&lt;/D&gt;&lt;D xsi:type="xsd:double"&gt;-7.5228634&lt;/D&gt;&lt;D xsi:type="xsd:double"&gt;17.178036&lt;/D&gt;&lt;D xsi:type="xsd:double"&gt;0.13387203&lt;/D&gt;&lt;D xsi:type="xsd:double"&gt;10.097504&lt;/D&gt;&lt;D xsi:type="xsd:double"&gt;-3.716004&lt;/D&gt;&lt;D xsi:type="xsd:double"&gt;-3.4159899&lt;/D&gt;&lt;D xsi:type="xsd:double"&gt;5.6963086&lt;/D&gt;&lt;D xsi:type="xsd:double"&gt;-0.17696619&lt;/D&gt;&lt;D xsi:type="xsd:double"&gt;5.0443172&lt;/D&gt;&lt;D xsi:type="xsd:double"&gt;1.2580514&lt;/D&gt;&lt;D xsi:type="xsd:double"&gt;-8.075762&lt;/D&gt;&lt;D xsi:type="xsd:double"&gt;2.4229407&lt;/D&gt;&lt;D xsi:type="xsd:double"&gt;-8.464754&lt;/D&gt;&lt;D xsi:type="xsd:double"&gt;11.656117&lt;/D&gt;&lt;D xsi:type="xsd:double"&gt;1.9855499&lt;/D&gt;&lt;D xsi:type="xsd:double"&gt;-6.1153355&lt;/D&gt;&lt;D xsi:type="xsd:double"&gt;8.504904&lt;/D&gt;&lt;D xsi:type="xsd:double"&gt;3.9346814&lt;/D&gt;&lt;D xsi:type="xsd:double"&gt;-8.244801&lt;/D&gt;&lt;D xsi:type="xsd:double"&gt;6.3926935&lt;/D&gt;&lt;D xsi:type="xsd:double"&gt;0.18393993&lt;/D&gt;&lt;/FQL&gt;&lt;FQL&gt;&lt;Q&gt;QAT^FMA_PE(LTMA,-10AY,0,AM,"PORTAGG","MEANR")&lt;/Q&gt;&lt;R&gt;121&lt;/R&gt;&lt;C&gt;1&lt;/C&gt;&lt;D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xsi:type="xsd:double"&gt;14.5131871173764&lt;/D&gt;&lt;D xsi:type="xsd:double"&gt;15.1384530880926&lt;/D&gt;&lt;D xsi:type="xsd:double"&gt;14.8216758941137&lt;/D&gt;&lt;D xsi:type="xsd:double"&gt;14.7780912029429&lt;/D&gt;&lt;D xsi:type="xsd:double"&gt;14.8022350970033&lt;/D&gt;&lt;D xsi:type="xsd:double"&gt;14.5129146806712&lt;/D&gt;&lt;D xsi:type="xsd:double"&gt;14.6978902202749&lt;/D&gt;&lt;D xsi:type="xsd:double"&gt;14.0289853115388&lt;/D&gt;&lt;D xsi:type="xsd:double"&gt;14.0042745707484&lt;/D&gt;&lt;D xsi:type="xsd:double"&gt;14.09305256061&lt;/D&gt;&lt;D xsi:type="xsd:double"&gt;13.0291273571371&lt;/D&gt;&lt;D xsi:type="xsd:double"&gt;10.9091113275245&lt;/D&gt;&lt;D xsi:type="xsd:double"&gt;10.2508890342428&lt;/D&gt;&lt;D xsi:type="xsd:double"&gt;12.2253947552985&lt;/D&gt;&lt;D xsi:type="xsd:double"&gt;12.1381864887064&lt;/D&gt;&lt;D xsi:type="xsd:double"&gt;12.2571783549152&lt;/D&gt;&lt;D xsi:type="xsd:double"&gt;12.014268089425&lt;/D&gt;&lt;D xsi:type="xsd:double"&gt;12.2246022037888&lt;/D&gt;&lt;D xsi:type="xsd:double"&gt;12.6112422018739&lt;/D&gt;&lt;D xsi:type="xsd:double"&gt;13.5733314588944&lt;/D&gt;&lt;D xsi:type="xsd:double"&gt;12.9252115959879&lt;/D&gt;&lt;D xsi:type="xsd:double"&gt;13.4600188952059&lt;/D&gt;&lt;D xsi:type="xsd:double"&gt;12.9786938007699&lt;/D&gt;&lt;D xsi:type="xsd:double"&gt;14.3673090269356&lt;/D&gt;&lt;D xsi:type="xsd:double"&gt;15.0086643924251&lt;/D&gt;&lt;D xsi:type="xsd:double"&gt;14.9374596427881&lt;/D&gt;&lt;D xsi:type="xsd:double"&gt;14.7389524376036&lt;/D&gt;&lt;D xsi:type="xsd:double"&gt;14.6438340926715&lt;/D&gt;&lt;D xsi:type="xsd:double"&gt;14.6158289639664&lt;/D&gt;&lt;D xsi:type="xsd:double"&gt;13.9668033170849&lt;/D&gt;&lt;D xsi:type="xsd:double"&gt;14.2335458156119&lt;/D&gt;&lt;D xsi:type="xsd:double"&gt;13.9522477508164&lt;/D&gt;&lt;D xsi:type="xsd:double"&gt;12.8298399193062&lt;/D&gt;&lt;D xsi:type="xsd:double"&gt;12.6462585245256&lt;/D&gt;&lt;D xsi:type="xsd:double"&gt;12.3563497784678&lt;/D&gt;&lt;D xsi:type="xsd:double"&gt;13.530818926924&lt;/D&gt;&lt;D xsi:type="xsd:double"&gt;13.6564118682146&lt;/D&gt;&lt;D xsi:type="xsd:double"&gt;13.533189207065&lt;/D&gt;&lt;D xsi:type="xsd:double"&gt;12.8264904739522&lt;/D&gt;&lt;D xsi:type="xsd:double"&gt;12.8336838268027&lt;/D&gt;&lt;D xsi:type="xsd:double"&gt;12.5656964727328&lt;/D&gt;&lt;D xsi:type="xsd:double"&gt;12.406765529037&lt;/D&gt;&lt;D xsi:type="xsd:double"&gt;12.6390670014392&lt;/D&gt;&lt;D xsi:type="xsd:double"&gt;12.8060830872532&lt;/D&gt;&lt;D xsi:type="xsd:double"&gt;13.0261766178705&lt;/D&gt;&lt;D xsi:type="xsd:double"&gt;13.4096721525673&lt;/D&gt;&lt;D xsi:type="xsd:double"&gt;13.7599016619798&lt;/D&gt;&lt;D xsi:type="xsd:double"&gt;14.136479174136&lt;/D&gt;&lt;D xsi:type="xsd:double"&gt;14.7747883795401&lt;/D&gt;&lt;D xsi:type="xsd:double"&gt;13.4691338142741&lt;/D&gt;&lt;D xsi:type="xsd:double"&gt;13.533360612883&lt;/D&gt;&lt;D xsi:type="xsd:double"&gt;13.6317509337455&lt;/D&gt;&lt;D xsi:type="xsd:double"&gt;13.3014749274352&lt;/D&gt;&lt;D xsi:type="xsd:double"&gt;13.8270355661762&lt;/D&gt;&lt;D xsi:type="xsd:double"&gt;13.8498630895936&lt;/D&gt;&lt;D xsi:type="xsd:double"&gt;13.4001624471235&lt;/D&gt;&lt;D xsi:type="xsd:double"&gt;14.0248785769487&lt;/D&gt;&lt;D xsi:type="xsd:double"&gt;14.2296104034892&lt;/D&gt;&lt;D xsi:type="xsd:double"&gt;14.1805216554216&lt;/D&gt;&lt;D xsi:type="xsd:double"&gt;14.4831698925982&lt;/D&gt;&lt;D xsi:type="xsd:double"&gt;15.3983305448433&lt;/D&gt;&lt;D xsi:type="xsd:double"&gt;14.3013806572941&lt;/D&gt;&lt;D xsi:type="xsd:double"&gt;13.5954745443254&lt;/D&gt;&lt;D xsi:type="xsd:double"&gt;13.5783946819905&lt;/D&gt;&lt;D xsi:type="xsd:double"&gt;14.2986250746358&lt;/D&gt;&lt;D xsi:type="xsd:double"&gt;14.8386472642615&lt;/D&gt;&lt;D xsi:type="xsd:double"&gt;15.6208041780632&lt;/D&gt;&lt;D xsi:type="xsd:double"&gt;16.2895412148913&lt;/D&gt;&lt;D xsi:type="xsd:double"&gt;16.1144158054588&lt;/D&gt;&lt;D xsi:type="xsd:double"&gt;16.5737395857406&lt;/D&gt;&lt;D xsi:type="xsd:double"&gt;17.2556433626256&lt;/D&gt;&lt;D xsi:type="xsd:double"&gt;17.3749569959527&lt;/D&gt;&lt;D xsi:type="xsd:double"&gt;17.7084205914761&lt;/D&gt;&lt;D xsi:type="xsd:double"&gt;16.4793937576362&lt;/D&gt;&lt;D xsi:type="xsd:double"&gt;16.7723060466381&lt;/D&gt;&lt;D xsi:type="xsd:double"&gt;16.6353519447178&lt;/D&gt;&lt;D xsi:type="xsd:double"&gt;16.3355168237354&lt;/D&gt;&lt;D xsi:type="xsd:double"&gt;16.019302680413&lt;/D&gt;&lt;D xsi:type="xsd:double"&gt;15.4980150950002&lt;/D&gt;&lt;D xsi:type="xsd:double"&gt;15.4939121890766&lt;/D&gt;&lt;D xsi:type="xsd:double"&gt;15.1198275124851&lt;/D&gt;&lt;D xsi:type="xsd:double"&gt;15.6256358834603&lt;/D&gt;&lt;D xsi:type="xsd:double"&gt;15.5972462382052&lt;/D&gt;&lt;D xsi:type="xsd:double"&gt;14.8008364560258&lt;/D&gt;&lt;D xsi:type="xsd:double"&gt;15.5140273139962&lt;/D&gt;&lt;D xsi:type="xsd:double"&gt;16.0839453811356&lt;/D&gt;&lt;D xsi:type="xsd:double"&gt;16.2319532714455&lt;/D&gt;&lt;D xsi:type="xsd:double"&gt;16.0100018547866&lt;/D&gt;&lt;D xsi:type="xsd:double"&gt;15.3425639425084&lt;/D&gt;&lt;D xsi:type="xsd:double"&gt;14.8549474964332&lt;/D&gt;&lt;D xsi:type="xsd:double"&gt;14.8681555592451&lt;/D&gt;&lt;D xsi:type="xsd:double"&gt;15.7259921103922&lt;/D&gt;&lt;D xsi:type="xsd:double"&gt;14.6422032647845&lt;/D&gt;&lt;D xsi:type="xsd:double"&gt;14.0190105789273&lt;/D&gt;&lt;D xsi:type="xsd:double"&gt;13.7987669095305&lt;/D&gt;&lt;D xsi:type="xsd:double"&gt;12.2801157614535&lt;/D&gt;&lt;D xsi:type="xsd:double"&gt;12.1895718393405&lt;/D&gt;&lt;D xsi:type="xsd:double"&gt;11.9734780614079&lt;/D&gt;&lt;D xsi:type="xsd:double"&gt;11.6162038038778&lt;/D&gt;&lt;D xsi:type="xsd:double"&gt;11.5566041983554&lt;/D&gt;&lt;D xsi:type="xsd:double"&gt;11.788892452637&lt;/D&gt;&lt;D xsi:type="xsd:double"&gt;11.8175005503732&lt;/D&gt;&lt;D xsi:type="xsd:double"&gt;11.9479279879356&lt;/D&gt;&lt;D xsi:type="xsd:double"&gt;11.9755004739526&lt;/D&gt;&lt;D xsi:type="xsd:double"&gt;11.6633428519432&lt;/D&gt;&lt;D xsi:type="xsd:double"&gt;11.214455038488&lt;/D&gt;&lt;D xsi:type="xsd:double"&gt;11.6515591214083&lt;/D&gt;&lt;D xsi:type="xsd:double"&gt;11.5349105718859&lt;/D&gt;&lt;D xsi:type="xsd:double"&gt;11.6219825526401&lt;/D&gt;&lt;D xsi:type="xsd:double"&gt;11.6106551687215&lt;/D&gt;&lt;D xsi:type="xsd:double"&gt;11.4385476239121&lt;/D&gt;&lt;D xsi:type="xsd:double"&gt;11.2284039030464&lt;/D&gt;&lt;D xsi:type="xsd:double"&gt;11.0450508506453&lt;/D&gt;&lt;D xsi:type="xsd:double"&gt;10.8998803546453&lt;/D&gt;&lt;/FQL&gt;&lt;FQL&gt;&lt;Q&gt;CPALM-FDS^FG_PRICE_CHANGE(0,-6AM)&lt;/Q&gt;&lt;R&gt;1&lt;/R&gt;&lt;C&gt;1&lt;/C&gt;&lt;D xsi:type="xsd:double"&gt;7.01801559559021&lt;/D&gt;&lt;/FQL&gt;&lt;FQL&gt;&lt;Q&gt;BRENT-FDS^FG_PRICE_CHANGE(0,-1AM)&lt;/Q&gt;&lt;R&gt;1&lt;/R&gt;&lt;C&gt;1&lt;/C&gt;&lt;D xsi:type="xsd:double"&gt;0&lt;/D&gt;&lt;/FQL&gt;&lt;FQL&gt;&lt;Q&gt;FC0000TW^FG_PRICE(0)&lt;/Q&gt;&lt;R&gt;1&lt;/R&gt;&lt;C&gt;1&lt;/C&gt;&lt;D xsi:type="xsd:double"&gt;390.42963&lt;/D&gt;&lt;/FQL&gt;&lt;FQL&gt;&lt;Q&gt;KSA^FG_PRICE(0)&lt;/Q&gt;&lt;R&gt;1&lt;/R&gt;&lt;C&gt;1&lt;/C&gt;&lt;D xsi:type="xsd:double"&gt;41.03&lt;/D&gt;&lt;/FQL&gt;&lt;FQL&gt;&lt;Q&gt;QAT^FG_PRICE_MAVG(0,,,,60)&lt;/Q&gt;&lt;R&gt;1&lt;/R&gt;&lt;C&gt;1&lt;/C&gt;&lt;D xsi:type="xsd:double"&gt;17.142618&lt;/D&gt;&lt;/FQL&gt;&lt;FQL&gt;&lt;Q&gt;EWM^FG_PRICE_MAVG(0,,,,200)&lt;/Q&gt;&lt;R&gt;1&lt;/R&gt;&lt;C&gt;1&lt;/C&gt;&lt;D xsi:type="xsd:double"&gt;21.58675&lt;/D&gt;&lt;/FQL&gt;&lt;FQL&gt;&lt;Q&gt;KSA^PERCENT_CHANGE(FMA_EPS(+1,0,,,,"PORTAGG","MEAN"),FMA_EPS(+1,-1AM,,,,"PORTAGG","MEAN"))&lt;/Q&gt;&lt;R&gt;1&lt;/R&gt;&lt;C&gt;1&lt;/C&gt;&lt;D xsi:type="xsd:double"&gt;-1.40173613513563&lt;/D&gt;&lt;/FQL&gt;&lt;FQL&gt;&lt;Q&gt;EWZ^PERCENT_CHANGE(FMA_EPS(+1,0,,,,"PORTAGG","MEAN"),FMA_EPS(+1,-3AM,,,,"PORTAGG","MEAN"))&lt;/Q&gt;&lt;R&gt;1&lt;/R&gt;&lt;C&gt;1&lt;/C&gt;&lt;D xsi:type="xsd:double"&gt;-7.88509466914898&lt;/D&gt;&lt;/FQL&gt;&lt;FQL&gt;&lt;Q&gt;TRYPL10Y-FDS^FG_YIELD_NAME&lt;/Q&gt;&lt;R&gt;1&lt;/R&gt;&lt;C&gt;1&lt;/C&gt;&lt;D xsi:type="xsd:string"&gt;Treasury - Poland Benchmark Bond 10Y&lt;/D&gt;&lt;/FQL&gt;&lt;FQL&gt;&lt;Q&gt;KSA^SIZE(FG_CONSTITUENTS)&lt;/Q&gt;&lt;R&gt;1&lt;/R&gt;&lt;C&gt;1&lt;/C&gt;&lt;D xsi:type="xsd:long"&gt;124&lt;/D&gt;&lt;/FQL&gt;&lt;FQL&gt;&lt;Q&gt;EPHE^FMA_COS_UP("EPS","1M",+1,NOW,,,"PORTAGG","MEANR")&lt;/Q&gt;&lt;R&gt;1&lt;/R&gt;&lt;C&gt;1&lt;/C&gt;&lt;D xsi:type="xsd:double"&gt;14&lt;/D&gt;&lt;/FQL&gt;&lt;FQL&gt;&lt;Q&gt;SET-BKK^FG_ROE(0)&lt;/Q&gt;&lt;R&gt;1&lt;/R&gt;&lt;C&gt;1&lt;/C&gt;&lt;D xsi:type="xsd:double"&gt;7.52148843068093&lt;/D&gt;&lt;/FQL&gt;&lt;FQL&gt;&lt;Q&gt;TRYMY10Y-FDS^FG_YIELD(-10AY,0,Y,,"YTM")&lt;/Q&gt;&lt;R&gt;10&lt;/R&gt;&lt;C&gt;1&lt;/C&gt;&lt;D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xsi:type="xsd:double"&gt;2.574&lt;/D&gt;&lt;/FQL&gt;&lt;FQL&gt;&lt;Q&gt;CAGDPY@TH^EE_ACTUAL_ANNUAL(MED,+1)&lt;/Q&gt;&lt;R&gt;1&lt;/R&gt;&lt;C&gt;1&lt;/C&gt;&lt;D xsi:type="xsd:double"&gt;2.4&lt;/D&gt;&lt;/FQL&gt;&lt;FQL&gt;&lt;Q&gt;CC_BR^FG_COMPANY_NAME&lt;/Q&gt;&lt;R&gt;1&lt;/R&gt;&lt;C&gt;1&lt;/C&gt;&lt;D xsi:type="xsd:string"&gt;Brazil&lt;/D&gt;&lt;/FQL&gt;&lt;FQL&gt;&lt;Q&gt;USDCNH^FG_PRICE_CHANGE(0,-1AY)&lt;/Q&gt;&lt;R&gt;1&lt;/R&gt;&lt;C&gt;1&lt;/C&gt;&lt;D xsi:type="xsd:double"&gt;1.4255881&lt;/D&gt;&lt;/FQL&gt;&lt;FQL&gt;&lt;Q&gt;USDMYR^FG_PRICE_CHANGE(0,-1AY)&lt;/Q&gt;&lt;R&gt;1&lt;/R&gt;&lt;C&gt;1&lt;/C&gt;&lt;D xsi:type="xsd:double"&gt;1.5193939&lt;/D&gt;&lt;/FQL&gt;&lt;FQL&gt;&lt;Q&gt;FC0000TW^FMA_EPS(NTMA,-20AY,0,CY,,"PORTAGG","MEANR")&lt;/Q&gt;&lt;R&gt;20&lt;/R&gt;&lt;C&gt;1&lt;/C&gt;&lt;D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xsi:type="xsd:double"&gt;12.9786240188478&lt;/D&gt;&lt;D xsi:type="xsd:double"&gt;15.9439970066717&lt;/D&gt;&lt;D xsi:type="xsd:double"&gt;24.3051164438159&lt;/D&gt;&lt;D xsi:type="xsd:double"&gt;19.7601608626024&lt;/D&gt;&lt;D xsi:type="xsd:double"&gt;19.0980372435593&lt;/D&gt;&lt;/FQL&gt;&lt;FQL&gt;&lt;Q&gt;GREK^FMA_PE(NTMA,-10AY,0,AM,"PORTAGG","MEANR")&lt;/Q&gt;&lt;R&gt;121&lt;/R&gt;&lt;C&gt;1&lt;/C&gt;&lt;D xsi:type="xsd:double"&gt;10.7451163933312&lt;/D&gt;&lt;D xsi:type="xsd:double"&gt;8.85823494863908&lt;/D&gt;&lt;D xsi:type="xsd:double"&gt;8.00372097086715&lt;/D&gt;&lt;D xsi:type="xsd:double"&gt;7.74785913551551&lt;/D&gt;&lt;D xsi:type="xsd:double"&gt;6.50738466651315&lt;/D&gt;&lt;D xsi:type="xsd:double"&gt;6.672983560631&lt;/D&gt;&lt;D xsi:type="xsd:double"&gt;5.43251621348311&lt;/D&gt;&lt;D xsi:type="xsd:double"&gt;4.21774440504254&lt;/D&gt;&lt;D xsi:type="xsd:double"&gt;5.33117287422998&lt;/D&gt;&lt;D xsi:type="xsd:double"&gt;4.55188716540344&lt;/D&gt;&lt;D xsi:type="xsd:double"&gt;4.91534409667373&lt;/D&gt;&lt;D xsi:type="xsd:double"&gt;5.07204246671424&lt;/D&gt;&lt;D xsi:type="xsd:double"&gt;5.33991541206968&lt;/D&gt;&lt;D xsi:type="xsd:double"&gt;4.68590192478771&lt;/D&gt;&lt;D xsi:type="xsd:double"&gt;4.58763490092052&lt;/D&gt;&lt;D xsi:type="xsd:double"&gt;4.3086743456226&lt;/D&gt;&lt;D xsi:type="xsd:double"&gt;3.89497507854707&lt;/D&gt;&lt;D xsi:type="xsd:double"&gt;3.686295829038&lt;/D&gt;&lt;D xsi:type="xsd:double"&gt;4.74261252576005&lt;/D&gt;&lt;D xsi:type="xsd:double"&gt;8.60385581615066&lt;/D&gt;&lt;D xsi:type="xsd:double"&gt;8.1404516282283&lt;/D&gt;&lt;D xsi:type="xsd:double"&gt;8.38897028054853&lt;/D&gt;&lt;D xsi:type="xsd:double"&gt;10.1794528981967&lt;/D&gt;&lt;D xsi:type="xsd:double"&gt;11.0155509535767&lt;/D&gt;&lt;D xsi:type="xsd:double"&gt;9.14683774980436&lt;/D&gt;&lt;D xsi:type="xsd:double"&gt;9.09038281005981&lt;/D&gt;&lt;D xsi:type="xsd:double"&gt;8.51442857278839&lt;/D&gt;&lt;D xsi:type="xsd:double"&gt;8.62863494222112&lt;/D&gt;&lt;D xsi:type="xsd:double"&gt;9.08164109715842&lt;/D&gt;&lt;D xsi:type="xsd:double"&gt;9.22224696152579&lt;/D&gt;&lt;D xsi:type="xsd:double"&gt;8.79951056165524&lt;/D&gt;&lt;D xsi:type="xsd:double"&gt;9.17694285875282&lt;/D&gt;&lt;D xsi:type="xsd:double"&gt;8.84213729465833&lt;/D&gt;&lt;D xsi:type="xsd:double"&gt;9.16012202495902&lt;/D&gt;&lt;D xsi:type="xsd:double"&gt;10.6034243639976&lt;/D&gt;&lt;D xsi:type="xsd:double"&gt;13.535030543627&lt;/D&gt;&lt;D xsi:type="xsd:double"&gt;13.0288456188701&lt;/D&gt;&lt;D xsi:type="xsd:double"&gt;13.2136052171252&lt;/D&gt;&lt;D xsi:type="xsd:double"&gt;12.2791362695009&lt;/D&gt;&lt;D xsi:type="xsd:double"&gt;10.8054405926466&lt;/D&gt;&lt;D xsi:type="xsd:double"&gt;12.1908715709594&lt;/D&gt;&lt;D xsi:type="xsd:double"&gt;11.3442490225914&lt;/D&gt;&lt;D xsi:type="xsd:double"&gt;14.1352469704883&lt;/D&gt;&lt;D xsi:type="xsd:double"&gt;14.4405793690018&lt;/D&gt;&lt;D xsi:type="xsd:double"&gt;14.1926441456007&lt;/D&gt;&lt;D xsi:type="xsd:double"&gt;13.695805063636&lt;/D&gt;&lt;D xsi:type="xsd:double"&gt;15.0167763144089&lt;/D&gt;&lt;D xsi:type="xsd:double"&gt;13.6726870060997&lt;/D&gt;&lt;D xsi:type="xsd:double"&gt;14.9408297213012&lt;/D&gt;&lt;D xsi:type="xsd:double"&gt;14.4097464159357&lt;/D&gt;&lt;D xsi:type="xsd:double"&gt;14.3358693503455&lt;/D&gt;&lt;D xsi:type="xsd:double"&gt;14.3110088037473&lt;/D&gt;&lt;D xsi:type="xsd:double"&gt;12.2848003032974&lt;/D&gt;&lt;D xsi:type="xsd:double"&gt;11.4828664491724&lt;/D&gt;&lt;D xsi:type="xsd:double"&gt;11.3517371641488&lt;/D&gt;&lt;D xsi:type="xsd:double"&gt;11.0947906387435&lt;/D&gt;&lt;D xsi:type="xsd:double"&gt;11.886194136363&lt;/D&gt;&lt;D xsi:type="xsd:double"&gt;13.192371636901&lt;/D&gt;&lt;D xsi:type="xsd:double"&gt;13.9251043759764&lt;/D&gt;&lt;D xsi:type="xsd:double"&gt;12.1467238172723&lt;/D&gt;&lt;D xsi:type="xsd:double"&gt;13.4630302675866&lt;/D&gt;&lt;D xsi:type="xsd:double"&gt;14.0248858346194&lt;/D&gt;&lt;D xsi:type="xsd:double"&gt;13.4840334501199&lt;/D&gt;&lt;D xsi:type="xsd:double"&gt;14.1561811075606&lt;/D&gt;&lt;D xsi:type="xsd:double"&gt;11.9214824866763&lt;/D&gt;&lt;D xsi:type="xsd:double"&gt;11.7423065896193&lt;/D&gt;&lt;D xsi:type="xsd:double"&gt;11.1837458614815&lt;/D&gt;&lt;D xsi:type="xsd:double"&gt;11.2966647254422&lt;/D&gt;&lt;D xsi:type="xsd:double"&gt;11.0561336541212&lt;/D&gt;&lt;D xsi:type="xsd:double"&gt;6.38842853236132&lt;/D&gt;&lt;D xsi:type="xsd:double"&gt;8.53934280572122&lt;/D&gt;&lt;D xsi:type="xsd:double"&gt;10.3075136060573&lt;/D&gt;&lt;D xsi:type="xsd:double"&gt;13.9868379147344&lt;/D&gt;&lt;D xsi:type="xsd:double"&gt;13.8069841720311&lt;/D&gt;&lt;D xsi:type="xsd:double"&gt;12.1256122017939&lt;/D&gt;&lt;D xsi:type="xsd:double"&gt;12.4163762693107&lt;/D&gt;&lt;D xsi:type="xsd:double"&gt;10.1458337608388&lt;/D&gt;&lt;D xsi:type="xsd:double"&gt;10.6843988913092&lt;/D&gt;&lt;D xsi:type="xsd:double"&gt;12.3676551289527&lt;/D&gt;&lt;D xsi:type="xsd:double"&gt;11.3553636365192&lt;/D&gt;&lt;D xsi:type="xsd:double"&gt;11.9567457052128&lt;/D&gt;&lt;D xsi:type="xsd:double"&gt;11.9279076999924&lt;/D&gt;&lt;D xsi:type="xsd:double"&gt;12.193204608557&lt;/D&gt;&lt;D xsi:type="xsd:double"&gt;8.52097897645782&lt;/D&gt;&lt;D xsi:type="xsd:double"&gt;12.5071131953639&lt;/D&gt;&lt;D xsi:type="xsd:double"&gt;10.6773968804425&lt;/D&gt;&lt;D xsi:type="xsd:double"&gt;10.7722539566204&lt;/D&gt;&lt;D xsi:type="xsd:double"&gt;10.3306681041207&lt;/D&gt;&lt;D xsi:type="xsd:double"&gt;10.5573390846201&lt;/D&gt;&lt;D xsi:type="xsd:double"&gt;11.6198953328957&lt;/D&gt;&lt;D xsi:type="xsd:double"&gt;9.44201232156299&lt;/D&gt;&lt;D xsi:type="xsd:double"&gt;10.0770984008357&lt;/D&gt;&lt;D xsi:type="xsd:double"&gt;10.2015572105173&lt;/D&gt;&lt;D xsi:type="xsd:double"&gt;9.72878723858339&lt;/D&gt;&lt;D xsi:type="xsd:double"&gt;10.5001455992111&lt;/D&gt;&lt;D xsi:type="xsd:double"&gt;9.05934184266163&lt;/D&gt;&lt;D xsi:type="xsd:double"&gt;8.36700027685912&lt;/D&gt;&lt;D xsi:type="xsd:double"&gt;7.69617948225619&lt;/D&gt;&lt;D xsi:type="xsd:double"&gt;8.35750725051098&lt;/D&gt;&lt;D xsi:type="xsd:double"&gt;6.85844759273083&lt;/D&gt;&lt;D xsi:type="xsd:double"&gt;7.0126734609808&lt;/D&gt;&lt;D xsi:type="xsd:double"&gt;6.7889567814407&lt;/D&gt;&lt;D xsi:type="xsd:double"&gt;6.65865703644505&lt;/D&gt;&lt;D xsi:type="xsd:double"&gt;6.46466344113964&lt;/D&gt;&lt;D xsi:type="xsd:double"&gt;7.89270250730835&lt;/D&gt;&lt;D xsi:type="xsd:double"&gt;7.01113921661164&lt;/D&gt;&lt;D xsi:type="xsd:double"&gt;7.22632585628644&lt;/D&gt;&lt;D xsi:type="xsd:double"&gt;6.9733312109451004&lt;/D&gt;&lt;D xsi:type="xsd:double"&gt;7.83342896567114&lt;/D&gt;&lt;D xsi:type="xsd:double"&gt;8.30893644067383&lt;/D&gt;&lt;D xsi:type="xsd:double"&gt;7.29021072822549&lt;/D&gt;&lt;D xsi:type="xsd:double"&gt;6.53039246600198&lt;/D&gt;&lt;D xsi:type="xsd:double"&gt;6.53461259825651&lt;/D&gt;&lt;D xsi:type="xsd:double"&gt;6.80389459845279&lt;/D&gt;&lt;D xsi:type="xsd:double"&gt;6.69862097211081&lt;/D&gt;&lt;D xsi:type="xsd:double"&gt;6.76516701293867&lt;/D&gt;&lt;D xsi:type="xsd:double"&gt;7.10069990133903&lt;/D&gt;&lt;D xsi:type="xsd:double"&gt;7.05897960703489&lt;/D&gt;&lt;D xsi:type="xsd:double"&gt;6.93498597756525&lt;/D&gt;&lt;D xsi:type="xsd:double"&gt;7.38578385155502&lt;/D&gt;&lt;D xsi:type="xsd:double"&gt;6.78446049333151&lt;/D&gt;&lt;/FQL&gt;&lt;FQL&gt;&lt;Q&gt;DDR3512M-FDS^FG_PRICE_CHANGE(0,-1AM)&lt;/Q&gt;&lt;R&gt;1&lt;/R&gt;&lt;C&gt;1&lt;/C&gt;&lt;D xsi:type="xsd:double"&gt;-1.73515879018417&lt;/D&gt;&lt;/FQL&gt;&lt;FQL&gt;&lt;Q&gt;NI-FDS^FG_PRICE(0)/MAX(FG_PRICE(0,-1AY))&lt;/Q&gt;&lt;R&gt;1&lt;/R&gt;&lt;C&gt;1&lt;/C&gt;&lt;D xsi:type="xsd:double"&gt;0.766718854842317&lt;/D&gt;&lt;/FQL&gt;&lt;FQL&gt;&lt;Q&gt;TIOS-FDS^FG_PRICE(0)&lt;/Q&gt;&lt;R&gt;1&lt;/R&gt;&lt;C&gt;1&lt;/C&gt;&lt;D xsi:type="xsd:double"&gt;107.15&lt;/D&gt;&lt;/FQL&gt;&lt;FQL&gt;&lt;Q&gt;VNM^FG_PRICE_MAVG(0,,,,200)&lt;/Q&gt;&lt;R&gt;1&lt;/R&gt;&lt;C&gt;1&lt;/C&gt;&lt;D xsi:type="xsd:double"&gt;13.148775&lt;/D&gt;&lt;/FQL&gt;&lt;FQL&gt;&lt;Q&gt;EZA^FG_PRICE(0)&lt;/Q&gt;&lt;R&gt;1&lt;/R&gt;&lt;C&gt;1&lt;/C&gt;&lt;D xsi:type="xsd:double"&gt;44.17&lt;/D&gt;&lt;/FQL&gt;&lt;FQL&gt;&lt;Q&gt;EIDO^FG_PRICE_MAVG(0,,,,30)&lt;/Q&gt;&lt;R&gt;1&lt;/R&gt;&lt;C&gt;1&lt;/C&gt;&lt;D xsi:type="xsd:double"&gt;19.937&lt;/D&gt;&lt;/FQL&gt;&lt;FQL&gt;&lt;Q&gt;UAE^FMA_PCT_ABOVE_MAVG(200,0,,,,"PORTAGG")&lt;/Q&gt;&lt;R&gt;1&lt;/R&gt;&lt;C&gt;1&lt;/C&gt;&lt;D xsi:type="xsd:double"&gt;22.2222222222222&lt;/D&gt;&lt;/FQL&gt;&lt;FQL&gt;&lt;Q&gt;MCHI^PERCENT_CHANGE(FMA_EPS(+1,0,,,,"PORTAGG","MEAN"),FMA_EPS(+1,-1AM,,,,"PORTAGG","MEAN"))&lt;/Q&gt;&lt;R&gt;1&lt;/R&gt;&lt;C&gt;1&lt;/C&gt;&lt;D xsi:type="xsd:double"&gt;1.60040645990602&lt;/D&gt;&lt;/FQL&gt;&lt;FQL&gt;&lt;Q&gt;EWW^PERCENT_CHANGE(FMA_EPS(+1,0,,,,"PORTAGG","MEAN"),FMA_EPS(+1,-3AM,,,,"PORTAGG","MEAN"))&lt;/Q&gt;&lt;R&gt;1&lt;/R&gt;&lt;C&gt;1&lt;/C&gt;&lt;D xsi:type="xsd:double"&gt;-12.1160119064793&lt;/D&gt;&lt;/FQL&gt;&lt;FQL&gt;&lt;Q&gt;EPOL^FG_TOTAL_RETURNC(0,-1AM)&lt;/Q&gt;&lt;R&gt;1&lt;/R&gt;&lt;C&gt;1&lt;/C&gt;&lt;D xsi:type="xsd:double"&gt;-6.8897905&lt;/D&gt;&lt;/FQL&gt;&lt;FQL&gt;&lt;Q&gt;CNYA^FG_TOTAL_RETURNC(0,-3AM)&lt;/Q&gt;&lt;R&gt;1&lt;/R&gt;&lt;C&gt;1&lt;/C&gt;&lt;D xsi:type="xsd:double"&gt;-3.600657&lt;/D&gt;&lt;/FQL&gt;&lt;FQL&gt;&lt;Q&gt;VWO^FMA_PCT_ABOVE_MAVG(200,0,,,,"PORTAGG")&lt;/Q&gt;&lt;R&gt;1&lt;/R&gt;&lt;C&gt;1&lt;/C&gt;&lt;D xsi:type="xsd:double"&gt;46.8857388316151&lt;/D&gt;&lt;/FQL&gt;&lt;FQL&gt;&lt;Q&gt;QAT^FMA_COS_DOWN("EPS","1M",+1,NOW,,,"PORTAGG","MEANR")&lt;/Q&gt;&lt;R&gt;1&lt;/R&gt;&lt;C&gt;1&lt;/C&gt;&lt;D xsi:type="xsd:double"&gt;6&lt;/D&gt;&lt;/FQL&gt;&lt;FQL&gt;&lt;Q&gt;EWY^FMA_COS_DOWN("EPS","1M",+1,NOW,,,"PORTAGG","MEANR")&lt;/Q&gt;&lt;R&gt;1&lt;/R&gt;&lt;C&gt;1&lt;/C&gt;&lt;D xsi:type="xsd:double"&gt;37&lt;/D&gt;&lt;/FQL&gt;&lt;FQL&gt;&lt;Q&gt;MCHI^FMA_RBICS_REV_CURRENT(30, LOC, "PORTAGG")&lt;/Q&gt;&lt;R&gt;1&lt;/R&gt;&lt;C&gt;1&lt;/C&gt;&lt;D xsi:type="xsd:double"&gt;24.5296712824201&lt;/D&gt;&lt;/FQL&gt;&lt;FQL&gt;&lt;Q&gt;CNYA^FG_ROE(0)&lt;/Q&gt;&lt;R&gt;1&lt;/R&gt;&lt;C&gt;1&lt;/C&gt;&lt;D xsi:type="xsd:double"&gt;9.98819401185307&lt;/D&gt;&lt;/FQL&gt;&lt;FQL&gt;&lt;Q&gt;TRYPH10Y-FDS^FG_YIELD_NAME&lt;/Q&gt;&lt;R&gt;1&lt;/R&gt;&lt;C&gt;1&lt;/C&gt;&lt;D xsi:type="xsd:string"&gt;Philippines Benchmark Bond - 10 Year&lt;/D&gt;&lt;/FQL&gt;&lt;FQL&gt;&lt;Q&gt;REFTHREPO-FDS^PROPER_NAME(0,,,"SECURITY","NAME")&lt;/Q&gt;&lt;R&gt;1&lt;/R&gt;&lt;C&gt;1&lt;/C&gt;&lt;D xsi:type="xsd:string"&gt;Thailand Repo Rate - 1 Day&lt;/D&gt;&lt;/FQL&gt;&lt;FQL&gt;&lt;Q&gt;REFBRSELIC-FDS^FG_YIELD(NOW,,,0)&lt;/Q&gt;&lt;R&gt;1&lt;/R&gt;&lt;C&gt;1&lt;/C&gt;&lt;D xsi:type="xsd:double"&gt;10.5&lt;/D&gt;&lt;/FQL&gt;&lt;FQL&gt;&lt;Q&gt;REFPL7D-FDS^(SUBARRAY(NOT_NA(NO_REPEAT_F(FG_YIELD(NOW,-10AY,D))),0,1)-SUBARRAY(NOT_NA(NO_REPEAT_F(FG_YIELD(NOW,-10AY,D))),1,1))*100&lt;/Q&gt;&lt;R&gt;1&lt;/R&gt;&lt;C&gt;1&lt;/C&gt;&lt;D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xsi:type="xsd:double"&gt;-25&lt;/D&gt;&lt;/FQL&gt;&lt;FQL&gt;&lt;Q&gt;TRYVN10Y-FDS^PCTCHG(FG_YIELD(0,,,,"YTM"),FG_YIELD(-3AM,,,,"YTM"))&lt;/Q&gt;&lt;R&gt;1&lt;/R&gt;&lt;C&gt;1&lt;/C&gt;&lt;D xsi:type="xsd:double"&gt;3.108583&lt;/D&gt;&lt;/FQL&gt;&lt;FQL&gt;&lt;Q&gt;TRYZA10Y-FDS^PCTCHG(FG_YIELD(0,,,,"YTM"),FG_YIELD(-1AM,,,,"YTM"))&lt;/Q&gt;&lt;R&gt;1&lt;/R&gt;&lt;C&gt;1&lt;/C&gt;&lt;D xsi:type="xsd:double"&gt;-4.9034443&lt;/D&gt;&lt;/FQL&gt;&lt;FQL&gt;&lt;Q&gt;TRYID10Y-FDS^PCTCHG(FG_YIELD(0,,,,"YTM"),FG_YIELD(-3AM,,,,"YTM"))&lt;/Q&gt;&lt;R&gt;1&lt;/R&gt;&lt;C&gt;1&lt;/C&gt;&lt;D xsi:type="xsd:double"&gt;6.219759&lt;/D&gt;&lt;/FQL&gt;&lt;FQL&gt;&lt;Q&gt;TRYTH10Y-FDS^FG_YIELD_NAME&lt;/Q&gt;&lt;R&gt;1&lt;/R&gt;&lt;C&gt;1&lt;/C&gt;&lt;D xsi:type="xsd:string"&gt;Thailand Benchmark Bond - 10 Year&lt;/D&gt;&lt;/FQL&gt;&lt;FQL&gt;&lt;Q&gt;TRYTW10Y-FDS^FG_YIELD(0,,,,"YTM")&lt;/Q&gt;&lt;R&gt;1&lt;/R&gt;&lt;C&gt;1&lt;/C&gt;&lt;D xsi:type="xsd:double"&gt;1.695&lt;/D&gt;&lt;/FQL&gt;&lt;FQL&gt;&lt;Q&gt;CC_VN^IMF_IFS_RCPI_Q(0)&lt;/Q&gt;&lt;R&gt;1&lt;/R&gt;&lt;C&gt;1&lt;/C&gt;&lt;D xsi:type="xsd:double"&gt;3.77269&lt;/D&gt;&lt;/FQL&gt;&lt;FQL&gt;&lt;Q&gt;CC_ID^IMF_IFS_RCPI_Q(0)&lt;/Q&gt;&lt;R&gt;0&lt;/R&gt;&lt;C&gt;0&lt;/C&gt;&lt;/FQL&gt;&lt;FQL&gt;&lt;Q&gt;KSA^FMA_EVAL_EBIT(LTMA,NOW,NOW,M,"PORTAGG","MEANR")&lt;/Q&gt;&lt;R&gt;1&lt;/R&gt;&lt;C&gt;1&lt;/C&gt;&lt;D xsi:type="xsd:double"&gt;21.8103266697035&lt;/D&gt;&lt;/FQL&gt;&lt;FQL&gt;&lt;Q&gt;UAE^FMA_DIV_YLD(NTMA,NOW,NOW,M,"PORTAGG","MEANR")&lt;/Q&gt;&lt;R&gt;1&lt;/R&gt;&lt;C&gt;1&lt;/C&gt;&lt;D xsi:type="xsd:double"&gt;5.93745302684416&lt;/D&gt;&lt;/FQL&gt;&lt;FQL&gt;&lt;Q&gt;SET-BKK^JULIAN(FMA_DIV_YLD(NTMA,NOW,NOW,M,"PORTAGG","MEANR").DATES)&lt;/Q&gt;&lt;R&gt;1&lt;/R&gt;&lt;C&gt;1&lt;/C&gt;&lt;D xsi:type="xsd:long"&gt;45443&lt;/D&gt;&lt;/FQL&gt;&lt;FQL&gt;&lt;Q&gt;INDA^FG_FCF_YIELD_NTM(0)&lt;/Q&gt;&lt;R&gt;1&lt;/R&gt;&lt;C&gt;1&lt;/C&gt;&lt;D xsi:type="xsd:double"&gt;2.73664193160556&lt;/D&gt;&lt;/FQL&gt;&lt;FQL&gt;&lt;Q&gt;EZA^JULIAN(FMA_DIV_YLD(NTMA,NOW,NOW,M,"PORTAGG","MEANR").DATES)&lt;/Q&gt;&lt;R&gt;1&lt;/R&gt;&lt;C&gt;1&lt;/C&gt;&lt;D xsi:type="xsd:long"&gt;45443&lt;/D&gt;&lt;/FQL&gt;&lt;FQL&gt;&lt;Q&gt;EWW^FG_FCF_YIELD_NTM(0)&lt;/Q&gt;&lt;R&gt;1&lt;/R&gt;&lt;C&gt;1&lt;/C&gt;&lt;D xsi:type="xsd:double"&gt;9.09202818001859&lt;/D&gt;&lt;/FQL&gt;&lt;FQL&gt;&lt;Q&gt;EWM^FMA_PE(LTM,0,,,"PORTAGG","MEANR")&lt;/Q&gt;&lt;R&gt;1&lt;/R&gt;&lt;C&gt;1&lt;/C&gt;&lt;D xsi:type="xsd:double"&gt;17.8704620896029&lt;/D&gt;&lt;/FQL&gt;&lt;FQL&gt;&lt;Q&gt;EPHE^FMA_EVAL_EBITDA(NTMA,0,,,"PORTAGG","MEANR")&lt;/Q&gt;&lt;R&gt;1&lt;/R&gt;&lt;C&gt;1&lt;/C&gt;&lt;D xsi:type="xsd:double"&gt;7.8071437422463&lt;/D&gt;&lt;/FQL&gt;&lt;FQL&gt;&lt;Q&gt;ECH^FMA_PE(NTMA,0,,,"PORTAGG","MEANR")&lt;/Q&gt;&lt;R&gt;1&lt;/R&gt;&lt;C&gt;1&lt;/C&gt;&lt;D xsi:type="xsd:double"&gt;7.85789217466325&lt;/D&gt;&lt;/FQL&gt;&lt;FQL&gt;&lt;Q&gt;QAT^FG_COMPANY_NAME&lt;/Q&gt;&lt;R&gt;1&lt;/R&gt;&lt;C&gt;1&lt;/C&gt;&lt;D xsi:type="xsd:string"&gt;iShares MSCI Qatar ETF&lt;/D&gt;&lt;/FQL&gt;&lt;FQL&gt;&lt;Q&gt;EWM^FG_PRICE_MAVG(0,,,,60)&lt;/Q&gt;&lt;R&gt;1&lt;/R&gt;&lt;C&gt;1&lt;/C&gt;&lt;D xsi:type="xsd:double"&gt;22.509832&lt;/D&gt;&lt;/FQL&gt;&lt;FQL&gt;&lt;Q&gt;SET-BKK^FMA_PCT_ABOVE_MAVG(200,0,,,,"PORTAGG")&lt;/Q&gt;&lt;R&gt;1&lt;/R&gt;&lt;C&gt;1&lt;/C&gt;&lt;D xsi:type="xsd:double"&gt;20.6015037593985&lt;/D&gt;&lt;/FQL&gt;&lt;FQL&gt;&lt;Q&gt;EWZ^PERCENT_CHANGE(FMA_EPS(+1,0,,,,"PORTAGG","MEAN"),FMA_EPS(+1,-1AM,,,,"PORTAGG","MEAN"))&lt;/Q&gt;&lt;R&gt;1&lt;/R&gt;&lt;C&gt;1&lt;/C&gt;&lt;D xsi:type="xsd:double"&gt;-7.8087082074984&lt;/D&gt;&lt;/FQL&gt;&lt;FQL&gt;&lt;Q&gt;EWM^PERCENT_CHANGE(FMA_EPS(+1,0,,,,"PORTAGG","MEAN"),FMA_EPS(+1,-3AM,,,,"PORTAGG","MEAN"))&lt;/Q&gt;&lt;R&gt;1&lt;/R&gt;&lt;C&gt;1&lt;/C&gt;&lt;D xsi:type="xsd:double"&gt;0.317034211754653&lt;/D&gt;&lt;/FQL&gt;&lt;FQL&gt;&lt;Q&gt;EIDO^FG_TOTAL_RETURNC(0,-1AM)&lt;/Q&gt;&lt;R&gt;1&lt;/R&gt;&lt;C&gt;1&lt;/C&gt;&lt;D xsi:type="xsd:double"&gt;-9.262496&lt;/D&gt;&lt;/FQL&gt;&lt;FQL&gt;&lt;Q&gt;CNYA^FG_TOTAL_RETURNC(0,-1AM)&lt;/Q&gt;&lt;R&gt;1&lt;/R&gt;&lt;C&gt;1&lt;/C&gt;&lt;D xsi:type="xsd:double"&gt;-5.334073&lt;/D&gt;&lt;/FQL&gt;&lt;FQL&gt;&lt;Q&gt;VWO^FG_TOTAL_RETURNC(0,-6AM)&lt;/Q&gt;&lt;R&gt;1&lt;/R&gt;&lt;C&gt;1&lt;/C&gt;&lt;D xsi:type="xsd:double"&gt;11.811686&lt;/D&gt;&lt;/FQL&gt;&lt;FQL&gt;&lt;Q&gt;VGK^FMA_COS_UP("EPS","1M",+1,NOW,,,"PORTAGG","MEANR")&lt;/Q&gt;&lt;R&gt;1&lt;/R&gt;&lt;C&gt;1&lt;/C&gt;&lt;D xsi:type="xsd:double"&gt;466&lt;/D&gt;&lt;/FQL&gt;&lt;FQL&gt;&lt;Q&gt;EPHE^FMA_COS_DOWN("EPS","1M",+1,NOW,,,"PORTAGG","MEANR")&lt;/Q&gt;&lt;R&gt;1&lt;/R&gt;&lt;C&gt;1&lt;/C&gt;&lt;D xsi:type="xsd:double"&gt;11&lt;/D&gt;&lt;/FQL&gt;&lt;FQL&gt;&lt;Q&gt;TUR^FG_ROE(0)&lt;/Q&gt;&lt;R&gt;1&lt;/R&gt;&lt;C&gt;1&lt;/C&gt;&lt;D xsi:type="xsd:double"&gt;19.5852275311978&lt;/D&gt;&lt;/FQL&gt;&lt;FQL&gt;&lt;Q&gt;EZA^FMA_ROE(NTMA,-20AY,NOW,FY,"PORTAGG","MEANR")&lt;/Q&gt;&lt;R&gt;20&lt;/R&gt;&lt;C&gt;1&lt;/C&gt;&lt;D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xsi:type="xsd:string"&gt;@NA&lt;/D&gt;&lt;/FQL&gt;&lt;FQL&gt;&lt;Q&gt;CAGDPY@PE^EE_ACTUAL_ANNUAL(MED,0)&lt;/Q&gt;&lt;R&gt;1&lt;/R&gt;&lt;C&gt;1&lt;/C&gt;&lt;D xsi:type="xsd:double"&gt;0.830176564820384&lt;/D&gt;&lt;/FQL&gt;&lt;FQL&gt;&lt;Q&gt;USDVND^FG_PRICE_CHANGE(0,-6AM)&lt;/Q&gt;&lt;R&gt;1&lt;/R&gt;&lt;C&gt;1&lt;/C&gt;&lt;D xsi:type="xsd:double"&gt;4.5594573&lt;/D&gt;&lt;/FQL&gt;&lt;FQL&gt;&lt;Q&gt;USDTHB^STD(FG_PRICE_CHANGE(0,-3AY,M))&lt;/Q&gt;&lt;R&gt;1&lt;/R&gt;&lt;C&gt;1&lt;/C&gt;&lt;D xsi:type="xsd:double"&gt;2.99788772232802&lt;/D&gt;&lt;/FQL&gt;&lt;FQL&gt;&lt;Q&gt;USDZAR^FG_PRICE_CHANGE(0,-6AM)&lt;/Q&gt;&lt;R&gt;1&lt;/R&gt;&lt;C&gt;1&lt;/C&gt;&lt;D xsi:type="xsd:double"&gt;-1.1876523&lt;/D&gt;&lt;/FQL&gt;&lt;FQL&gt;&lt;Q&gt;USDMXN^STD(FG_PRICE_CHANGE(0,-3AY,M))&lt;/Q&gt;&lt;R&gt;1&lt;/R&gt;&lt;C&gt;1&lt;/C&gt;&lt;D xsi:type="xsd:double"&gt;2.32957396106077&lt;/D&gt;&lt;/FQL&gt;&lt;FQL&gt;&lt;Q&gt;USDPHP^FG_PRICE_CHANGE(0,-6AM)&lt;/Q&gt;&lt;R&gt;1&lt;/R&gt;&lt;C&gt;1&lt;/C&gt;&lt;D xsi:type="xsd:double"&gt;5.417204&lt;/D&gt;&lt;/FQL&gt;&lt;FQL&gt;&lt;Q&gt;EWW^P_PRICE_RETURNS_PR('52W',2,-10AY,0,AM)&lt;/Q&gt;&lt;R&gt;121&lt;/R&gt;&lt;C&gt;1&lt;/C&gt;&lt;D xsi:type="xsd:double"&gt;18.222857&lt;/D&gt;&lt;D xsi:type="xsd:double"&gt;7.133734&lt;/D&gt;&lt;D xsi:type="xsd:double"&gt;8.610058&lt;/D&gt;&lt;D xsi:type="xsd:double"&gt;5.605328&lt;/D&gt;&lt;D xsi:type="xsd:double"&gt;1.7424583&lt;/D&gt;&lt;D xsi:type="xsd:double"&gt;3.8257241&lt;/D&gt;&lt;D xsi:type="xsd:double"&gt;-9.707522&lt;/D&gt;&lt;D xsi:type="xsd:double"&gt;-9.3652725&lt;/D&gt;&lt;D xsi:type="xsd:double"&gt;-2.8202653&lt;/D&gt;&lt;D xsi:type="xsd:double"&gt;-2.4710655&lt;/D&gt;&lt;D xsi:type="xsd:double"&gt;-7.6224384&lt;/D&gt;&lt;D xsi:type="xsd:double"&gt;-8.556276&lt;/D&gt;&lt;D xsi:type="xsd:double"&gt;-12.485045&lt;/D&gt;&lt;D xsi:type="xsd:double"&gt;-17.196053&lt;/D&gt;&lt;D xsi:type="xsd:double"&gt;-25.217606&lt;/D&gt;&lt;D xsi:type="xsd:double"&gt;-24.180912&lt;/D&gt;&lt;D xsi:type="xsd:double"&gt;-15.06477&lt;/D&gt;&lt;D xsi:type="xsd:double"&gt;-14.960027&lt;/D&gt;&lt;D xsi:type="xsd:double"&gt;-12.511474&lt;/D&gt;&lt;D xsi:type="xsd:double"&gt;-22.319138&lt;/D&gt;&lt;D xsi:type="xsd:double"&gt;-16.814793&lt;/D&gt;&lt;D xsi:type="xsd:double"&gt;-8.641911&lt;/D&gt;&lt;D xsi:type="xsd:double"&gt;-7.157767&lt;/D&gt;&lt;D xsi:type="xsd:double"&gt;-14.899433&lt;/D&gt;&lt;D xsi:type="xsd:double"&gt;-13.968611&lt;/D&gt;&lt;D xsi:type="xsd:double"&gt;-8.318478&lt;/D&gt;&lt;D xsi:type="xsd:double"&gt;2.047491&lt;/D&gt;&lt;D xsi:type="xsd:double"&gt;-10.059958&lt;/D&gt;&lt;D xsi:type="xsd:double"&gt;-3.1719506&lt;/D&gt;&lt;D xsi:type="xsd:double"&gt;-18.39621&lt;/D&gt;&lt;D xsi:type="xsd:double"&gt;-11.833048&lt;/D&gt;&lt;D xsi:type="xsd:double"&gt;-2.2883117&lt;/D&gt;&lt;D xsi:type="xsd:double"&gt;-2.7107418&lt;/D&gt;&lt;D xsi:type="xsd:double"&gt;-3.3266068&lt;/D&gt;&lt;D xsi:type="xsd:double"&gt;-2.6988685&lt;/D&gt;&lt;D xsi:type="xsd:double"&gt;6.8051934&lt;/D&gt;&lt;D xsi:type="xsd:double"&gt;9.598756&lt;/D&gt;&lt;D xsi:type="xsd:double"&gt;13.634121&lt;/D&gt;&lt;D xsi:type="xsd:double"&gt;8.248305&lt;/D&gt;&lt;D xsi:type="xsd:double"&gt;21.618021&lt;/D&gt;&lt;D xsi:type="xsd:double"&gt;1.978159&lt;/D&gt;&lt;D xsi:type="xsd:double"&gt;18.18254&lt;/D&gt;&lt;D xsi:type="xsd:double"&gt;14.836526&lt;/D&gt;&lt;D xsi:type="xsd:double"&gt;28.425873&lt;/D&gt;&lt;D xsi:type="xsd:double"&gt;14.945066&lt;/D&gt;&lt;D xsi:type="xsd:double"&gt;1.3624072&lt;/D&gt;&lt;D xsi:type="xsd:double"&gt;3.6121488&lt;/D&gt;&lt;D xsi:type="xsd:double"&gt;-8.2862015&lt;/D&gt;&lt;D xsi:type="xsd:double"&gt;-12.6589775&lt;/D&gt;&lt;D xsi:type="xsd:double"&gt;-9.767604&lt;/D&gt;&lt;D xsi:type="xsd:double"&gt;-9.9765835&lt;/D&gt;&lt;D xsi:type="xsd:double"&gt;-6.313199&lt;/D&gt;&lt;D xsi:type="xsd:double"&gt;-7.26496&lt;/D&gt;&lt;D xsi:type="xsd:double"&gt;-17.519045&lt;/D&gt;&lt;D xsi:type="xsd:double"&gt;-14.99477&lt;/D&gt;&lt;D xsi:type="xsd:double"&gt;-12.434405&lt;/D&gt;&lt;D xsi:type="xsd:double"&gt;-12.7481165&lt;/D&gt;&lt;D xsi:type="xsd:double"&gt;-8.148527&lt;/D&gt;&lt;D xsi:type="xsd:double"&gt;-10.953533&lt;/D&gt;&lt;D xsi:type="xsd:double"&gt;0.169456&lt;/D&gt;&lt;D xsi:type="xsd:double"&gt;1.7991185&lt;/D&gt;&lt;D xsi:type="xsd:double"&gt;-12.718164&lt;/D&gt;&lt;D xsi:type="xsd:double"&gt;-19.558275&lt;/D&gt;&lt;D xsi:type="xsd:double"&gt;-11.935597&lt;/D&gt;&lt;D xsi:type="xsd:double"&gt;-3.9266527&lt;/D&gt;&lt;D xsi:type="xsd:double"&gt;12.927734&lt;/D&gt;&lt;D xsi:type="xsd:double"&gt;15.167486&lt;/D&gt;&lt;D xsi:type="xsd:double"&gt;9.678268&lt;/D&gt;&lt;D xsi:type="xsd:double"&gt;9.787167&lt;/D&gt;&lt;D xsi:type="xsd:double"&gt;-38.021248&lt;/D&gt;&lt;D xsi:type="xsd:double"&gt;-39.6773&lt;/D&gt;&lt;D xsi:type="xsd:double"&gt;-29.904997&lt;/D&gt;&lt;D xsi:type="xsd:double"&gt;-23.891264&lt;/D&gt;&lt;D xsi:type="xsd:double"&gt;-24.561422&lt;/D&gt;&lt;D xsi:type="xsd:double"&gt;-11.090869&lt;/D&gt;&lt;D xsi:type="xsd:double"&gt;-22.078842&lt;/D&gt;&lt;D xsi:type="xsd:double"&gt;-18.508799&lt;/D&gt;&lt;D xsi:type="xsd:double"&gt;-6.120056&lt;/D&gt;&lt;D xsi:type="xsd:double"&gt;-6.918401&lt;/D&gt;&lt;D xsi:type="xsd:double"&gt;-6.5970125&lt;/D&gt;&lt;D xsi:type="xsd:double"&gt;-10.944307&lt;/D&gt;&lt;D xsi:type="xsd:double"&gt;55.585693&lt;/D&gt;&lt;D xsi:type="xsd:double"&gt;70.12655&lt;/D&gt;&lt;D xsi:type="xsd:double"&gt;60.72842&lt;/D&gt;&lt;D xsi:type="xsd:double"&gt;48.708904&lt;/D&gt;&lt;D xsi:type="xsd:double"&gt;51.175354&lt;/D&gt;&lt;D xsi:type="xsd:double"&gt;44.39728&lt;/D&gt;&lt;D xsi:type="xsd:double"&gt;49.157654&lt;/D&gt;&lt;D xsi:type="xsd:double"&gt;43.223846&lt;/D&gt;&lt;D xsi:type="xsd:double"&gt;18.355488&lt;/D&gt;&lt;D xsi:type="xsd:double"&gt;16.490078&lt;/D&gt;&lt;D xsi:type="xsd:double"&gt;14.871847&lt;/D&gt;&lt;D xsi:type="xsd:double"&gt;22.453426&lt;/D&gt;&lt;D xsi:type="xsd:double"&gt;21.228813&lt;/D&gt;&lt;D xsi:type="xsd:double"&gt;16.645384&lt;/D&gt;&lt;D xsi:type="xsd:double"&gt;8.675122&lt;/D&gt;&lt;D xsi:type="xsd:double"&gt;-0.18716455&lt;/D&gt;&lt;D xsi:type="xsd:double"&gt;-0.08164048&lt;/D&gt;&lt;D xsi:type="xsd:double"&gt;0.18798113&lt;/D&gt;&lt;D xsi:type="xsd:double"&gt;-1.0800421&lt;/D&gt;&lt;D xsi:type="xsd:double"&gt;-4.8412323&lt;/D&gt;&lt;D xsi:type="xsd:double"&gt;15.556669&lt;/D&gt;&lt;D xsi:type="xsd:double"&gt;7.7896714&lt;/D&gt;&lt;D xsi:type="xsd:double"&gt;18.728506&lt;/D&gt;&lt;D xsi:type="xsd:double"&gt;20.15711&lt;/D&gt;&lt;D xsi:type="xsd:double"&gt;8.716286&lt;/D&gt;&lt;D xsi:type="xsd:double"&gt;17.770218&lt;/D&gt;&lt;D xsi:type="xsd:double"&gt;24.417793&lt;/D&gt;&lt;D xsi:type="xsd:double"&gt;41.088272&lt;/D&gt;&lt;D xsi:type="xsd:double"&gt;42.699707&lt;/D&gt;&lt;D xsi:type="xsd:double"&gt;32.881798&lt;/D&gt;&lt;D xsi:type="xsd:double"&gt;34.037125&lt;/D&gt;&lt;D xsi:type="xsd:double"&gt;18.330622&lt;/D&gt;&lt;D xsi:type="xsd:double"&gt;21.09034&lt;/D&gt;&lt;D xsi:type="xsd:double"&gt;35.28218&lt;/D&gt;&lt;D xsi:type="xsd:double"&gt;18.933212&lt;/D&gt;&lt;D xsi:type="xsd:double"&gt;17.61998&lt;/D&gt;&lt;D xsi:type="xsd:double"&gt;25.894367&lt;/D&gt;&lt;D xsi:type="xsd:double"&gt;11.299812&lt;/D&gt;&lt;D xsi:type="xsd:double"&gt;15.589619&lt;/D&gt;&lt;D xsi:type="xsd:double"&gt;-6.887335&lt;/D&gt;&lt;/FQL&gt;&lt;FQL&gt;&lt;Q&gt;EWW^FG_TOTAL_RETURNC(-10AY,0,AM)&lt;/Q&gt;&lt;R&gt;121&lt;/R&gt;&lt;C&gt;1&lt;/C&gt;&lt;D xsi:type="xsd:double"&gt;2.5895834&lt;/D&gt;&lt;D xsi:type="xsd:double"&gt;3.5351634&lt;/D&gt;&lt;D xsi:type="xsd:double"&gt;1.1804581&lt;/D&gt;&lt;D xsi:type="xsd:double"&gt;-0.21082163&lt;/D&gt;&lt;D xsi:type="xsd:double"&gt;-7.521123&lt;/D&gt;&lt;D xsi:type="xsd:double"&gt;1.0051727&lt;/D&gt;&lt;D xsi:type="xsd:double"&gt;-9.978378&lt;/D&gt;&lt;D xsi:type="xsd:double"&gt;-1.3858378&lt;/D&gt;&lt;D xsi:type="xsd:double"&gt;1.1996627&lt;/D&gt;&lt;D xsi:type="xsd:double"&gt;0.45723915&lt;/D&gt;&lt;D xsi:type="xsd:double"&gt;-0.23600459&lt;/D&gt;&lt;D xsi:type="xsd:double"&gt;1.3856053&lt;/D&gt;&lt;D xsi:type="xsd:double"&gt;-1.9333303&lt;/D&gt;&lt;D xsi:type="xsd:double"&gt;-1.9230843&lt;/D&gt;&lt;D xsi:type="xsd:double"&gt;-8.621287&lt;/D&gt;&lt;D xsi:type="xsd:double"&gt;1.6997695&lt;/D&gt;&lt;D xsi:type="xsd:double"&gt;3.0610323&lt;/D&gt;&lt;D xsi:type="xsd:double"&gt;1.1297345&lt;/D&gt;&lt;D xsi:type="xsd:double"&gt;-7.5585604&lt;/D&gt;&lt;D xsi:type="xsd:double"&gt;-12.277639&lt;/D&gt;&lt;D xsi:type="xsd:double"&gt;7.8015804&lt;/D&gt;&lt;D xsi:type="xsd:double"&gt;10.834551&lt;/D&gt;&lt;D xsi:type="xsd:double"&gt;1.4531016&lt;/D&gt;&lt;D xsi:type="xsd:double"&gt;-7.068449&lt;/D&gt;&lt;D xsi:type="xsd:double"&gt;-0.8606911&lt;/D&gt;&lt;D xsi:type="xsd:double"&gt;4.5181513&lt;/D&gt;&lt;D xsi:type="xsd:double"&gt;3.400433&lt;/D&gt;&lt;D xsi:type="xsd:double"&gt;-11.8314085&lt;/D&gt;&lt;D xsi:type="xsd:double"&gt;10.953903&lt;/D&gt;&lt;D xsi:type="xsd:double"&gt;-16.982222&lt;/D&gt;&lt;D xsi:type="xsd:double"&gt;2.5366545&lt;/D&gt;&lt;D xsi:type="xsd:double"&gt;-2.7810276&lt;/D&gt;&lt;D xsi:type="xsd:double"&gt;7.2232723&lt;/D&gt;&lt;D xsi:type="xsd:double"&gt;10.248243&lt;/D&gt;&lt;D xsi:type="xsd:double"&gt;2.111876&lt;/D&gt;&lt;D xsi:type="xsd:double"&gt;1.049149&lt;/D&gt;&lt;D xsi:type="xsd:double"&gt;2.698505&lt;/D&gt;&lt;D xsi:type="xsd:double"&gt;8.366453&lt;/D&gt;&lt;D xsi:type="xsd:double"&gt;-0.6812215&lt;/D&gt;&lt;D xsi:type="xsd:double"&gt;-1.7587066&lt;/D&gt;&lt;D xsi:type="xsd:double"&gt;-6.963837&lt;/D&gt;&lt;D xsi:type="xsd:double"&gt;-3.7906528&lt;/D&gt;&lt;D xsi:type="xsd:double"&gt;-0.3663957&lt;/D&gt;&lt;D xsi:type="xsd:double"&gt;6.4287066&lt;/D&gt;&lt;D xsi:type="xsd:double"&gt;-1.9626498&lt;/D&gt;&lt;D xsi:type="xsd:double"&gt;-2.7794003&lt;/D&gt;&lt;D xsi:type="xsd:double"&gt;4.3782473&lt;/D&gt;&lt;D xsi:type="xsd:double"&gt;-12.756175&lt;/D&gt;&lt;D xsi:type="xsd:double"&gt;0.2696991&lt;/D&gt;&lt;D xsi:type="xsd:double"&gt;11.953867&lt;/D&gt;&lt;D xsi:type="xsd:double"&gt;-0.91124773&lt;/D&gt;&lt;D xsi:type="xsd:double"&gt;2.239108&lt;/D&gt;&lt;D xsi:type="xsd:double"&gt;-6.8635106&lt;/D&gt;&lt;D xsi:type="xsd:double"&gt;-15.389466&lt;/D&gt;&lt;D xsi:type="xsd:double"&gt;2.682817&lt;/D&gt;&lt;D xsi:type="xsd:double"&gt;9.926832&lt;/D&gt;&lt;D xsi:type="xsd:double"&gt;-2.5737762&lt;/D&gt;&lt;D xsi:type="xsd:double"&gt;2.345705&lt;/D&gt;&lt;D xsi:type="xsd:double"&gt;4.8731685&lt;/D&gt;&lt;D xsi:type="xsd:double"&gt;-5.3044796&lt;/D&gt;&lt;D xsi:type="xsd:double"&gt;1.9009829&lt;/D&gt;&lt;D xsi:type="xsd:double"&gt;-4.734129&lt;/D&gt;&lt;D xsi:type="xsd:double"&gt;-7.9839826&lt;/D&gt;&lt;D xsi:type="xsd:double"&gt;11.927307&lt;/D&gt;&lt;D xsi:type="xsd:double"&gt;1.3720632&lt;/D&gt;&lt;D xsi:type="xsd:double"&gt;-0.31582117&lt;/D&gt;&lt;D xsi:type="xsd:double"&gt;4.7193885&lt;/D&gt;&lt;D xsi:type="xsd:double"&gt;4.7338486&lt;/D&gt;&lt;D xsi:type="xsd:double"&gt;-2.520305&lt;/D&gt;&lt;D xsi:type="xsd:double"&gt;-42.22222&lt;/D&gt;&lt;D xsi:type="xsd:double"&gt;2.0709991&lt;/D&gt;&lt;D xsi:type="xsd:double"&gt;10.03623&lt;/D&gt;&lt;D xsi:type="xsd:double"&gt;9.30295&lt;/D&gt;&lt;D xsi:type="xsd:double"&gt;-4.414874&lt;/D&gt;&lt;D xsi:type="xsd:double"&gt;8.446693&lt;/D&gt;&lt;D xsi:type="xsd:double"&gt;-2.712953&lt;/D&gt;&lt;D xsi:type="xsd:double"&gt;6.8965554&lt;/D&gt;&lt;D xsi:type="xsd:double"&gt;14.838696&lt;/D&gt;&lt;D xsi:type="xsd:double"&gt;4.893434&lt;/D&gt;&lt;D xsi:type="xsd:double"&gt;4.0288568&lt;/D&gt;&lt;D xsi:type="xsd:double"&gt;-5.548006&lt;/D&gt;&lt;D xsi:type="xsd:double"&gt;5.0587416&lt;/D&gt;&lt;D xsi:type="xsd:double"&gt;5.522597&lt;/D&gt;&lt;D xsi:type="xsd:double"&gt;3.9576054&lt;/D&gt;&lt;D xsi:type="xsd:double"&gt;-1.837188&lt;/D&gt;&lt;D xsi:type="xsd:double"&gt;0.10678768&lt;/D&gt;&lt;D xsi:type="xsd:double"&gt;3.584385&lt;/D&gt;&lt;D xsi:type="xsd:double"&gt;0.49433708&lt;/D&gt;&lt;D xsi:type="xsd:double"&gt;2.6439905&lt;/D&gt;&lt;D xsi:type="xsd:double"&gt;-5.6110263&lt;/D&gt;&lt;D xsi:type="xsd:double"&gt;3.797996&lt;/D&gt;&lt;D xsi:type="xsd:double"&gt;2.5837064&lt;/D&gt;&lt;D xsi:type="xsd:double"&gt;1.1686444&lt;/D&gt;&lt;D xsi:type="xsd:double"&gt;4.740095&lt;/D&gt;&lt;D xsi:type="xsd:double"&gt;0.3422737&lt;/D&gt;&lt;D xsi:type="xsd:double"&gt;-3.1457245&lt;/D&gt;&lt;D xsi:type="xsd:double"&gt;-8.994943&lt;/D&gt;&lt;D xsi:type="xsd:double"&gt;-0.7203698&lt;/D&gt;&lt;D xsi:type="xsd:double"&gt;4.4415116&lt;/D&gt;&lt;D xsi:type="xsd:double"&gt;-1.3263166&lt;/D&gt;&lt;D xsi:type="xsd:double"&gt;-1.2588024&lt;/D&gt;&lt;D xsi:type="xsd:doub</t>
        </r>
      </text>
    </comment>
    <comment ref="A11" authorId="0" shapeId="0" xr:uid="{82D57C33-889F-45DA-932B-322D339471BE}">
      <text>
        <r>
          <rPr>
            <b/>
            <sz val="9"/>
            <color indexed="81"/>
            <rFont val="Tahoma"/>
            <charset val="1"/>
          </rPr>
          <t>le"&gt;15.276575&lt;/D&gt;&lt;D xsi:type="xsd:double"&gt;-3.7285566&lt;/D&gt;&lt;D xsi:type="xsd:double"&gt;12.99423&lt;/D&gt;&lt;D xsi:type="xsd:double"&gt;2.93653&lt;/D&gt;&lt;D xsi:type="xsd:double"&gt;-5.739665&lt;/D&gt;&lt;D xsi:type="xsd:double"&gt;8.698797&lt;/D&gt;&lt;D xsi:type="xsd:double"&gt;1.6005278&lt;/D&gt;&lt;D xsi:type="xsd:double"&gt;3.930688&lt;/D&gt;&lt;D xsi:type="xsd:double"&gt;0.41356087&lt;/D&gt;&lt;D xsi:type="xsd:double"&gt;-2.0275652&lt;/D&gt;&lt;D xsi:type="xsd:double"&gt;-1.1964381&lt;/D&gt;&lt;D xsi:type="xsd:double"&gt;-12.829322&lt;/D&gt;&lt;D xsi:type="xsd:double"&gt;17.965078&lt;/D&gt;&lt;D xsi:type="xsd:double"&gt;7.5544953&lt;/D&gt;&lt;D xsi:type="xsd:double"&gt;-2.163452&lt;/D&gt;&lt;D xsi:type="xsd:double"&gt;3.3630133&lt;/D&gt;&lt;D xsi:type="xsd:double"&gt;0.8914113&lt;/D&gt;&lt;D xsi:type="xsd:double"&gt;-4.447067&lt;/D&gt;&lt;D xsi:type="xsd:double"&gt;6.118047&lt;/D&gt;&lt;D xsi:type="xsd:double"&gt;-16.279137&lt;/D&gt;&lt;/FQL&gt;&lt;FQL&gt;&lt;Q&gt;EWY^FMA_DIV_YLD(NTMA,-10AY,0,AM,"PORTAGG","MEANR")&lt;/Q&gt;&lt;R&gt;121&lt;/R&gt;&lt;C&gt;1&lt;/C&gt;&lt;D xsi:type="xsd:double"&gt;1.29314656875573&lt;/D&gt;&lt;D xsi:type="xsd:double"&gt;1.28431698446963&lt;/D&gt;&lt;D xsi:type="xsd:double"&gt;1.27669712158448&lt;/D&gt;&lt;D xsi:type="xsd:double"&gt;1.31852127620596&lt;/D&gt;&lt;D xsi:type="xsd:double"&gt;1.45837642271368&lt;/D&gt;&lt;D xsi:type="xsd:double"&gt;1.41099769665798&lt;/D&gt;&lt;D xsi:type="xsd:double"&gt;1.40634265010909&lt;/D&gt;&lt;D xsi:type="xsd:double"&gt;1.52372153186953&lt;/D&gt;&lt;D xsi:type="xsd:double"&gt;1.58590947495506&lt;/D&gt;&lt;D xsi:type="xsd:double"&gt;1.53219347876208&lt;/D&gt;&lt;D xsi:type="xsd:double"&gt;1.48725157197153&lt;/D&gt;&lt;D xsi:type="xsd:double"&gt;1.55620224132294&lt;/D&gt;&lt;D xsi:type="xsd:double"&gt;1.67487249771274&lt;/D&gt;&lt;D xsi:type="xsd:double"&gt;1.70514747382773&lt;/D&gt;&lt;D xsi:type="xsd:double"&gt;1.84779695973549&lt;/D&gt;&lt;D xsi:type="xsd:double"&gt;1.78693676902512&lt;/D&gt;&lt;D xsi:type="xsd:double"&gt;1.70930150345711&lt;/D&gt;&lt;D xsi:type="xsd:double"&gt;1.85702468497092&lt;/D&gt;&lt;D xsi:type="xsd:double"&gt;1.91656420017746&lt;/D&gt;&lt;D xsi:type="xsd:double"&gt;2.08772167559489&lt;/D&gt;&lt;D xsi:type="xsd:double"&gt;1.94948357580103&lt;/D&gt;&lt;D xsi:type="xsd:double"&gt;1.90194153640443&lt;/D&gt;&lt;D xsi:type="xsd:double"&gt;1.91210847036534&lt;/D&gt;&lt;D xsi:type="xsd:double"&gt;2.0149322247465&lt;/D&gt;&lt;D xsi:type="xsd:double"&gt;1.956789731451&lt;/D&gt;&lt;D xsi:type="xsd:double"&gt;1.93202972187083&lt;/D&gt;&lt;D xsi:type="xsd:double"&gt;1.86437364773598&lt;/D&gt;&lt;D xsi:type="xsd:double"&gt;1.88972107369474&lt;/D&gt;&lt;D xsi:type="xsd:double"&gt;1.90969681195358&lt;/D&gt;&lt;D xsi:type="xsd:double"&gt;2.00533905844591&lt;/D&gt;&lt;D xsi:type="xsd:double"&gt;1.94264552093745&lt;/D&gt;&lt;D xsi:type="xsd:double"&gt;1.9683821221772&lt;/D&gt;&lt;D xsi:type="xsd:double"&gt;1.9328518583149&lt;/D&gt;&lt;D xsi:type="xsd:double"&gt;1.88235559611301&lt;/D&gt;&lt;D xsi:type="xsd:double"&gt;1.95746644560254&lt;/D&gt;&lt;D xsi:type="xsd:double"&gt;1.82713110171233&lt;/D&gt;&lt;D xsi:type="xsd:double"&gt;1.76552745196456&lt;/D&gt;&lt;D xsi:type="xsd:double"&gt;1.74466383398872&lt;/D&gt;&lt;D xsi:type="xsd:double"&gt;1.8347375260892&lt;/D&gt;&lt;D xsi:type="xsd:double"&gt;1.78869579059448&lt;/D&gt;&lt;D xsi:type="xsd:double"&gt;1.71646590467144&lt;/D&gt;&lt;D xsi:type="xsd:double"&gt;1.9721399418788&lt;/D&gt;&lt;D xsi:type="xsd:double"&gt;2.05443528013936&lt;/D&gt;&lt;D xsi:type="xsd:double"&gt;2.01389914498981&lt;/D&gt;&lt;D xsi:type="xsd:double"&gt;2.16043378066554&lt;/D&gt;&lt;D xsi:type="xsd:double"&gt;2.15521877384953&lt;/D&gt;&lt;D xsi:type="xsd:double"&gt;2.20197422511237&lt;/D&gt;&lt;D xsi:type="xsd:double"&gt;2.23449892836629&lt;/D&gt;&lt;D xsi:type="xsd:double"&gt;2.3017771301999&lt;/D&gt;&lt;D xsi:type="xsd:double"&gt;2.36301040390816&lt;/D&gt;&lt;D xsi:type="xsd:double"&gt;2.44737140714481&lt;/D&gt;&lt;D xsi:type="xsd:double"&gt;2.38906058570593&lt;/D&gt;&lt;D xsi:type="xsd:double"&gt;2.56102841820774&lt;/D&gt;&lt;D xsi:type="xsd:double"&gt;2.63398671390227&lt;/D&gt;&lt;D xsi:type="xsd:double"&gt;2.62407355623169&lt;/D&gt;&lt;D xsi:type="xsd:double"&gt;2.55069191093384&lt;/D&gt;&lt;D xsi:type="xsd:double"&gt;2.43825245344664&lt;/D&gt;&lt;D xsi:type="xsd:double"&gt;2.50555468826298&lt;/D&gt;&lt;D xsi:type="xsd:double"&gt;2.46531275943955&lt;/D&gt;&lt;D xsi:type="xsd:double"&gt;2.60050533262409&lt;/D&gt;&lt;D xsi:type="xsd:double"&gt;2.50649100746855&lt;/D&gt;&lt;D xsi:type="xsd:double"&gt;2.52083599941292&lt;/D&gt;&lt;D xsi:type="xsd:double"&gt;2.67156597836054&lt;/D&gt;&lt;D xsi:type="xsd:double"&gt;2.47582795633785&lt;/D&gt;&lt;D xsi:type="xsd:double"&gt;2.51581063638127&lt;/D&gt;&lt;D xsi:type="xsd:double"&gt;2.41902829693613&lt;/D&gt;&lt;D xsi:type="xsd:double"&gt;2.31164080176821&lt;/D&gt;&lt;D xsi:type="xsd:double"&gt;2.26727171838572&lt;/D&gt;&lt;D xsi:type="xsd:double"&gt;2.26984041173139&lt;/D&gt;&lt;D xsi:type="xsd:double"&gt;3.17104999025857&lt;/D&gt;&lt;D xsi:type="xsd:double"&gt;2.56335311384102&lt;/D&gt;&lt;D xsi:type="xsd:double"&gt;2.41289014993217&lt;/D&gt;&lt;D xsi:type="xsd:double"&gt;2.25676586509639&lt;/D&gt;&lt;D xsi:type="xsd:double"&gt;2.23357433282706&lt;/D&gt;&lt;D xsi:type="xsd:double"&gt;2.18243431742361&lt;/D&gt;&lt;D xsi:type="xsd:double"&gt;2.0901387127611&lt;/D&gt;&lt;D xsi:type="xsd:double"&gt;2.13007062830036&lt;/D&gt;&lt;D xsi:type="xsd:double"&gt;1.9994164187068&lt;/D&gt;&lt;D xsi:type="xsd:double"&gt;1.86105620384333&lt;/D&gt;&lt;D xsi:type="xsd:double"&gt;1.64984510658413&lt;/D&gt;&lt;D xsi:type="xsd:double"&gt;1.65283116287229&lt;/D&gt;&lt;D xsi:type="xsd:double"&gt;1.69524499103649&lt;/D&gt;&lt;D xsi:type="xsd:double"&gt;1.65874713697879&lt;/D&gt;&lt;D xsi:type="xsd:double"&gt;1.74791993665613&lt;/D&gt;&lt;D xsi:type="xsd:double"&gt;1.6625015391858&lt;/D&gt;&lt;D xsi:type="xsd:double"&gt;1.71247755392575&lt;/D&gt;&lt;D xsi:type="xsd:double"&gt;1.87384964170223&lt;/D&gt;&lt;D xsi:type="xsd:double"&gt;1.84412200794786&lt;/D&gt;&lt;D xsi:type="xsd:double"&gt;1.93636448868611&lt;/D&gt;&lt;D xsi:type="xsd:double"&gt;1.98571755559934&lt;/D&gt;&lt;D xsi:type="xsd:double"&gt;1.96441632847473&lt;/D&gt;&lt;D xsi:type="xsd:double"&gt;2.0321180420936&lt;/D&gt;&lt;D xsi:type="xsd:double"&gt;2.16661526146794&lt;/D&gt;&lt;D xsi:type="xsd:double"&gt;2.22845599870395&lt;/D&gt;&lt;D xsi:type="xsd:double"&gt;2.25837478084279&lt;/D&gt;&lt;D xsi:type="xsd:double"&gt;2.34271885291916&lt;/D&gt;&lt;D xsi:type="xsd:double"&gt;2.53512384026543&lt;/D&gt;&lt;D xsi:type="xsd:double"&gt;2.59347419431643&lt;/D&gt;&lt;D xsi:type="xsd:double"&gt;2.50941585892882&lt;/D&gt;&lt;D xsi:type="xsd:double"&gt;2.68271841380597&lt;/D&gt;&lt;D xsi:type="xsd:double"&gt;2.76200264059634&lt;/D&gt;&lt;D xsi:type="xsd:double"&gt;2.51017188875153&lt;/D&gt;&lt;D xsi:type="xsd:double"&gt;2.56935774777587&lt;/D&gt;&lt;D xsi:type="xsd:double"&gt;2.49733508895506&lt;/D&gt;&lt;D xsi:type="xsd:double"&gt;2.4681608878801&lt;/D&gt;&lt;D xsi:type="xsd:double"&gt;2.51319189722358&lt;/D&gt;&lt;D xsi:type="xsd:double"&gt;2.30603042808352&lt;/D&gt;&lt;D xsi:type="xsd:double"&gt;2.38595652970909&lt;/D&gt;&lt;D xsi:type="xsd:double"&gt;2.3216625013567&lt;/D&gt;&lt;D xsi:type="xsd:double"&gt;2.34954839586886&lt;/D&gt;&lt;D xsi:type="xsd:double"&gt;2.48781469072382&lt;/D&gt;&lt;D xsi:type="xsd:double"&gt;2.37904161210768&lt;/D&gt;&lt;D xsi:type="xsd:double"&gt;2.57697968659184&lt;/D&gt;&lt;D xsi:type="xsd:double"&gt;2.41143027545906&lt;/D&gt;&lt;D xsi:type="xsd:double"&gt;2.2961467569767&lt;/D&gt;&lt;D xsi:type="xsd:double"&gt;2.421905906403&lt;/D&gt;&lt;D xsi:type="xsd:double"&gt;2.23544376494781&lt;/D&gt;&lt;D xsi:type="xsd:double"&gt;2.21218009515629&lt;/D&gt;&lt;D xsi:type="xsd:double"&gt;2.29105958408413&lt;/D&gt;&lt;D xsi:type="xsd:double"&gt;2.16996742824896&lt;/D&gt;&lt;D xsi:type="xsd:double"&gt;2.13264376931649&lt;/D&gt;&lt;/FQL&gt;&lt;FQL&gt;&lt;Q&gt;INDA^FMA_PE(LTMA,-10AY,0,AM,"PORTAGG","MEANR")&lt;/Q&gt;&lt;R&gt;121&lt;/R&gt;&lt;C&gt;1&lt;/C&gt;&lt;D xsi:type="xsd:double"&gt;17.0296371851271&lt;/D&gt;&lt;D xsi:type="xsd:double"&gt;17.2273349734471&lt;/D&gt;&lt;D xsi:type="xsd:double"&gt;17.6007083175947&lt;/D&gt;&lt;D xsi:type="xsd:double"&gt;18.0478803183596&lt;/D&gt;&lt;D xsi:type="xsd:double"&gt;17.7535087189204&lt;/D&gt;&lt;D xsi:type="xsd:double"&gt;19.2351123661064&lt;/D&gt;&lt;D xsi:type="xsd:double"&gt;19.0013876336942&lt;/D&gt;&lt;D xsi:type="xsd:double"&gt;20.1748597368071&lt;/D&gt;&lt;D xsi:type="xsd:double"&gt;21.0737608682441&lt;/D&gt;&lt;D xsi:type="xsd:double"&gt;20.8362380997615&lt;/D&gt;&lt;D xsi:type="xsd:double"&gt;20.5624523183074&lt;/D&gt;&lt;D xsi:type="xsd:double"&gt;20.4479406861504&lt;/D&gt;&lt;D xsi:type="xsd:double"&gt;20.2178091973017&lt;/D&gt;&lt;D xsi:type="xsd:double"&gt;21.0390098355873&lt;/D&gt;&lt;D xsi:type="xsd:double"&gt;21.1347191172674&lt;/D&gt;&lt;D xsi:type="xsd:double"&gt;20.4500108632887&lt;/D&gt;&lt;D xsi:type="xsd:double"&gt;20.8426796484188&lt;/D&gt;&lt;D xsi:type="xsd:double"&gt;20.1775159807096&lt;/D&gt;&lt;D xsi:type="xsd:double"&gt;20.195498583959&lt;/D&gt;&lt;D xsi:type="xsd:double"&gt;18.9670691542226&lt;/D&gt;&lt;D xsi:type="xsd:double"&gt;19.3850790956093&lt;/D&gt;&lt;D xsi:type="xsd:double"&gt;18.9428546479608&lt;/D&gt;&lt;D xsi:type="xsd:double"&gt;19.0019758548913&lt;/D&gt;&lt;D xsi:type="xsd:double"&gt;18.8125665412149&lt;/D&gt;&lt;D xsi:type="xsd:double"&gt;19.1491396006531&lt;/D&gt;&lt;D xsi:type="xsd:double"&gt;19.5334411705008&lt;/D&gt;&lt;D xsi:type="xsd:double"&gt;19.7158347071417&lt;/D&gt;&lt;D xsi:type="xsd:double"&gt;19.778800908286&lt;/D&gt;&lt;D xsi:type="xsd:double"&gt;19.824066749403&lt;/D&gt;&lt;D xsi:type="xsd:double"&gt;18.6101432778257&lt;/D&gt;&lt;D xsi:type="xsd:double"&gt;18.7706329344936&lt;/D&gt;&lt;D xsi:type="xsd:double"&gt;19.2280525212701&lt;/D&gt;&lt;D xsi:type="xsd:double"&gt;20.4333526678025&lt;/D&gt;&lt;D xsi:type="xsd:double"&gt;20.4808997251072&lt;/D&gt;&lt;D xsi:type="xsd:double"&gt;20.3555082119404&lt;/D&gt;&lt;D xsi:type="xsd:double"&gt;20.3513213763575&lt;/D&gt;&lt;D xsi:type="xsd:double"&gt;20.3583137044334&lt;/D&gt;&lt;D xsi:type="xsd:double"&gt;20.7045813148286&lt;/D&gt;&lt;D xsi:type="xsd:double"&gt;20.7588411089339&lt;/D&gt;&lt;D xsi:type="xsd:double"&gt;21.3089746042782&lt;/D&gt;&lt;D xsi:type="xsd:double"&gt;21.3267991393497&lt;/D&gt;&lt;D xsi:type="xsd:double"&gt;21.7097480596103&lt;/D&gt;&lt;D xsi:type="xsd:double"&gt;22.3584822808634&lt;/D&gt;&lt;D xsi:type="xsd:double"&gt;23.1428718686301&lt;/D&gt;&lt;D xsi:type="xsd:double"&gt;21.5787061010581&lt;/D&gt;&lt;D xsi:type="xsd:double"&gt;21.4596706180789&lt;/D&gt;&lt;D xsi:type="xsd:double"&gt;21.4072100075399&lt;/D&gt;&lt;D xsi:type="xsd:double"&gt;21.0742105123916&lt;/D&gt;&lt;D xsi:type="xsd:double"&gt;21.2611506787962&lt;/D&gt;&lt;D xsi:type="xsd:double"&gt;21.2748727391672&lt;/D&gt;&lt;D xsi:type="xsd:double"&gt;22.2141092427187&lt;/D&gt;&lt;D xsi:type="xsd:double"&gt;21.959916263964&lt;/D&gt;&lt;D xsi:type="xsd:double"&gt;20.28101366543&lt;/D&gt;&lt;D xsi:type="xsd:double"&gt;21.3351934522227&lt;/D&gt;&lt;D xsi:type="xsd:double"&gt;21.8346182930226&lt;/D&gt;&lt;D xsi:type="xsd:double"&gt;21.5603648860277&lt;/D&gt;&lt;D xsi:type="xsd:double"&gt;21.3594930277087&lt;/D&gt;&lt;D xsi:type="xsd:double"&gt;21.7316112674522&lt;/D&gt;&lt;D xsi:type="xsd:double"&gt;21.572625805931&lt;/D&gt;&lt;D xsi:type="xsd:double"&gt;21.5979917238774&lt;/D&gt;&lt;D xsi:type="xsd:double"&gt;21.4713180951334&lt;/D&gt;&lt;D xsi:type="xsd:double"&gt;21.1404696825009&lt;/D&gt;&lt;D xsi:type="xsd:double"&gt;21.0018928237159&lt;/D&gt;&lt;D xsi:type="xsd:double"&gt;21.3194773269811&lt;/D&gt;&lt;D xsi:type="xsd:double"&gt;21.8307190086099&lt;/D&gt;&lt;D xsi:type="xsd:double"&gt;23.2616417545217&lt;/D&gt;&lt;D xsi:type="xsd:double"&gt;23.4710094712094&lt;/D&gt;&lt;D xsi:type="xsd:double"&gt;23.8106257280257&lt;/D&gt;&lt;D xsi:type="xsd:double"&gt;23.2318982388625&lt;/D&gt;&lt;D xsi:type="xsd:double"&gt;20.3004186255896&lt;/D&gt;&lt;D xsi:type="xsd:double"&gt;20.5697264645019&lt;/D&gt;&lt;D xsi:type="xsd:double"&gt;21.1397890723212&lt;/D&gt;&lt;D xsi:type="xsd:double"&gt;23.0589714367031&lt;/D&gt;&lt;D xsi:type="xsd:double"&gt;24.605965196936&lt;/D&gt;&lt;D xsi:type="xsd:double"&gt;25.4875326074893&lt;/D&gt;&lt;D xsi:type="xsd:double"&gt;26.1105731251701&lt;/D&gt;&lt;D xsi:type="xsd:double"&gt;26.8372804117992&lt;/D&gt;&lt;D xsi:type="xsd:double"&gt;27.254495907436&lt;/D&gt;&lt;D xsi:type="xsd:double"&gt;32.8076964961284&lt;/D&gt;&lt;D xsi:type="xsd:double"&gt;34.1894429865735&lt;/D&gt;&lt;D xsi:type="xsd:double"&gt;32.2782748320788&lt;/D&gt;&lt;D xsi:type="xsd:double"&gt;30.6975686138479&lt;/D&gt;&lt;D xsi:type="xsd:double"&gt;29.7356075400684&lt;/D&gt;&lt;D xsi:type="xsd:double"&gt;29.2956522419497&lt;/D&gt;&lt;D xsi:type="xsd:double"&gt;29.1707321952047&lt;/D&gt;&lt;D xsi:type="xsd:double"&gt;28.5212343010923&lt;/D&gt;&lt;D xsi:type="xsd:double"&gt;28.7756420870491&lt;/D&gt;&lt;D xsi:type="xsd:double"&gt;29.3010888710571&lt;/D&gt;&lt;D xsi:type="xsd:double"&gt;29.5803560339399&lt;/D&gt;&lt;D xsi:type="xsd:double"&gt;28.8798783939079&lt;/D&gt;&lt;D xsi:type="xsd:double"&gt;27.4211106580927&lt;/D&gt;&lt;D xsi:type="xsd:double"&gt;28.7698066628433&lt;/D&gt;&lt;D xsi:type="xsd:double"&gt;27.27267527518&lt;/D&gt;&lt;D xsi:type="xsd:double"&gt;26.3329211244198&lt;/D&gt;&lt;D xsi:type="xsd:double"&gt;25.9604059586821&lt;/D&gt;&lt;D xsi:type="xsd:double"&gt;25.098112851184&lt;/D&gt;&lt;D xsi:type="xsd:double"&gt;24.2286242247432&lt;/D&gt;&lt;D xsi:type="xsd:double"&gt;24.6946232010026&lt;/D&gt;&lt;D xsi:type="xsd:double"&gt;25.8966041431042&lt;/D&gt;&lt;D xsi:type="xsd:double"&gt;25.798852323134&lt;/D&gt;&lt;D xsi:type="xsd:double"&gt;25.2733389094792&lt;/D&gt;&lt;D xsi:type="xsd:double"&gt;26.193331699615&lt;/D&gt;&lt;D xsi:type="xsd:double"&gt;26.573980638252&lt;/D&gt;&lt;D xsi:type="xsd:double"&gt;25.7329934045531&lt;/D&gt;&lt;D xsi:type="xsd:double"&gt;25.1285693975196&lt;/D&gt;&lt;D xsi:type="xsd:double"&gt;23.8541576882513&lt;/D&gt;&lt;D xsi:type="xsd:double"&gt;23.6800237427386&lt;/D&gt;&lt;D xsi:type="xsd:double"&gt;23.7820037270002&lt;/D&gt;&lt;D xsi:type="xsd:double"&gt;24.0952690676855&lt;/D&gt;&lt;D xsi:type="xsd:double"&gt;24.3501057137806&lt;/D&gt;&lt;D xsi:type="xsd:double"&gt;23.5773888683175&lt;/D&gt;&lt;D xsi:type="xsd:double"&gt;23.8151927297762&lt;/D&gt;&lt;D xsi:type="xsd:double"&gt;23.4320133725375&lt;/D&gt;&lt;D xsi:type="xsd:double"&gt;23.4914008651103&lt;/D&gt;&lt;D xsi:type="xsd:double"&gt;25.0138371161367&lt;/D&gt;&lt;D xsi:type="xsd:double"&gt;25.8961734753189&lt;/D&gt;&lt;D xsi:type="xsd:double"&gt;26.4546354735164&lt;/D&gt;&lt;D xsi:type="xsd:double"&gt;25.8831817540474&lt;/D&gt;&lt;D xsi:type="xsd:double"&gt;25.7029505182557&lt;/D&gt;&lt;D xsi:type="xsd:double"&gt;25.6728795001204&lt;/D&gt;&lt;D xsi:type="xsd:double"&gt;25.9878238028441&lt;/D&gt;&lt;/FQL&gt;&lt;FQL&gt;&lt;Q&gt;CPALM-FDS^FG_PRICE_CHANGE(0,-3AM)&lt;/Q&gt;&lt;R&gt;1&lt;/R&gt;&lt;C&gt;1&lt;/C&gt;&lt;D xsi:type="xsd:double"&gt;-8.79926672777268&lt;/D&gt;&lt;/FQL&gt;&lt;FQL&gt;&lt;Q&gt;BRENT-FDS^FG_PRICE_MAVG(0,,,,30)&lt;/Q&gt;&lt;R&gt;1&lt;/R&gt;&lt;C&gt;1&lt;/C&gt;&lt;D xsi:type="xsd:double"&gt;85.86&lt;/D&gt;&lt;/FQL&gt;&lt;FQL&gt;&lt;Q&gt;QAT^FG_PRICE_MAVG(0,,,,30)&lt;/Q&gt;&lt;R&gt;1&lt;/R&gt;&lt;C&gt;1&lt;/C&gt;&lt;D xsi:type="xsd:double"&gt;16.906904&lt;/D&gt;&lt;/FQL&gt;&lt;FQL&gt;&lt;Q&gt;KSA^FMA_PCT_ABOVE_MAVG(200,0,,,,"PORTAGG")&lt;/Q&gt;&lt;R&gt;1&lt;/R&gt;&lt;C&gt;1&lt;/C&gt;&lt;D xsi:type="xsd:double"&gt;47.5&lt;/D&gt;&lt;/FQL&gt;&lt;FQL&gt;&lt;Q&gt;GREK^PERCENT_CHANGE(FMA_EPS(+1,0,,,,"PORTAGG","MEAN"),FMA_EPS(+1,-1AM,,,,"PORTAGG","MEAN"))&lt;/Q&gt;&lt;R&gt;1&lt;/R&gt;&lt;C&gt;1&lt;/C&gt;&lt;D xsi:type="xsd:double"&gt;-0.528294411603287&lt;/D&gt;&lt;/FQL&gt;&lt;FQL&gt;&lt;Q&gt;QAT^FMA_COS_UP("EPS","1M",+1,NOW,,,"PORTAGG","MEANR")&lt;/Q&gt;&lt;R&gt;1&lt;/R&gt;&lt;C&gt;1&lt;/C&gt;&lt;D xsi:type="xsd:double"&gt;5&lt;/D&gt;&lt;/FQL&gt;&lt;FQL&gt;&lt;Q&gt;TRYID10Y-FDS^FG_YIELD_NAME&lt;/Q&gt;&lt;R&gt;1&lt;/R&gt;&lt;C&gt;1&lt;/C&gt;&lt;D xsi:type="xsd:string"&gt;Treasury - Indonesia Benchmark Bond 10Y&lt;/D&gt;&lt;/FQL&gt;&lt;FQL&gt;&lt;Q&gt;INDA^FMA_DIV_YLD(NTMA,NOW,NOW,M,"PORTAGG","MEANR")&lt;/Q&gt;&lt;R&gt;1&lt;/R&gt;&lt;C&gt;1&lt;/C&gt;&lt;D xsi:type="xsd:double"&gt;1.36078677913395&lt;/D&gt;&lt;/FQL&gt;&lt;FQL&gt;&lt;Q&gt;EWT^P_PRICE_RETURNS_PR('52W',2,-10AY,0,AM)&lt;/Q&gt;&lt;R&gt;121&lt;/R&gt;&lt;C&gt;1&lt;/C&gt;&lt;D xsi:type="xsd:double"&gt;24.223602&lt;/D&gt;&lt;D xsi:type="xsd:double"&gt;19.088055&lt;/D&gt;&lt;D xsi:type="xsd:double"&gt;25.895023&lt;/D&gt;&lt;D xsi:type="xsd:double"&gt;12.240267&lt;/D&gt;&lt;D xsi:type="xsd:double"&gt;5.063975&lt;/D&gt;&lt;D xsi:type="xsd:double"&gt;14.095688&lt;/D&gt;&lt;D xsi:type="xsd:double"&gt;9.642887&lt;/D&gt;&lt;D xsi:type="xsd:double"&gt;10.803461&lt;/D&gt;&lt;D xsi:type="xsd:double"&gt;16.422546&lt;/D&gt;&lt;D xsi:type="xsd:double"&gt;18.425655&lt;/D&gt;&lt;D xsi:type="xsd:double"&gt;8.272195&lt;/D&gt;&lt;D xsi:type="xsd:double"&gt;13.693571&lt;/D&gt;&lt;D xsi:type="xsd:double"&gt;2.3704052&lt;/D&gt;&lt;D xsi:type="xsd:double"&gt;-2.0893335&lt;/D&gt;&lt;D xsi:type="xsd:double"&gt;-18.679989&lt;/D&gt;&lt;D xsi:type="xsd:double"&gt;-12.224859&lt;/D&gt;&lt;D xsi:type="xsd:double"&gt;-3.558284&lt;/D&gt;&lt;D xsi:type="xsd:double"&gt;-9.799719&lt;/D&gt;&lt;D xsi:type="xsd:double"&gt;-10.440678&lt;/D&gt;&lt;D xsi:type="xsd:double"&gt;-23.154354&lt;/D&gt;&lt;D xsi:type="xsd:double"&gt;-17.346066&lt;/D&gt;&lt;D xsi:type="xsd:double"&gt;-10.626507&lt;/D&gt;&lt;D xsi:type="xsd:double"&gt;-12.019503&lt;/D&gt;&lt;D xsi:type="xsd:double"&gt;-21.027649&lt;/D&gt;&lt;D xsi:type="xsd:double"&gt;-9.043056&lt;/D&gt;&lt;D xsi:type="xsd:double"&gt;-0.25814176&lt;/D&gt;&lt;D xsi:type="xsd:double"&gt;19.9939&lt;/D&gt;&lt;D xsi:type="xsd:double"&gt;16.031134&lt;/D&gt;&lt;D xsi:type="xsd:double"&gt;13.845385&lt;/D&gt;&lt;D xsi:type="xsd:double"&gt;13.140833&lt;/D&gt;&lt;D xsi:type="xsd:double"&gt;18.579556&lt;/D&gt;&lt;D xsi:type="xsd:double"&gt;37.332928&lt;/D&gt;&lt;D xsi:type="xsd:double"&gt;30.648697&lt;/D&gt;&lt;D xsi:type="xsd:double"&gt;23.27044&lt;/D&gt;&lt;D xsi:type="xsd:double"&gt;24.157536&lt;/D&gt;&lt;D xsi:type="xsd:double"&gt;42.037308&lt;/D&gt;&lt;D xsi:type="xsd:double"&gt;29.349125&lt;/D&gt;&lt;D xsi:type="xsd:double"&gt;25.800991&lt;/D&gt;&lt;D xsi:type="xsd:double"&gt;20.20775&lt;/D&gt;&lt;D xsi:type="xsd:double"&gt;21.24933&lt;/D&gt;&lt;D xsi:type="xsd:double"&gt;22.69082&lt;/D&gt;&lt;D xsi:type="xsd:double"&gt;28.905523&lt;/D&gt;&lt;D xsi:type="xsd:double"&gt;23.073196&lt;/D&gt;&lt;D xsi:type="xsd:double"&gt;31.79884&lt;/D&gt;&lt;D xsi:type="xsd:double"&gt;17.364645&lt;/D&gt;&lt;D xsi:type="xsd:double"&gt;17.432953&lt;/D&gt;&lt;D xsi:type="xsd:double"&gt;15.47736&lt;/D&gt;&lt;D xsi:type="xsd:double"&gt;10.704147&lt;/D&gt;&lt;D xsi:type="xsd:double"&gt;7.0262194&lt;/D&gt;&lt;D xsi:type="xsd:double"&gt;4.7134876&lt;/D&gt;&lt;D xsi:type="xsd:double"&gt;3.8519979&lt;/D&gt;&lt;D xsi:type="xsd:double"&gt;4.1474223&lt;/D&gt;&lt;D xsi:type="xsd:double"&gt;-8.798915&lt;/D&gt;&lt;D xsi:type="xsd:double"&gt;-11.740756&lt;/D&gt;&lt;D xsi:type="xsd:double"&gt;-8.613449&lt;/D&gt;&lt;D xsi:type="xsd:double"&gt;-12.840623&lt;/D&gt;&lt;D xsi:type="xsd:double"&gt;-7.493824&lt;/D&gt;&lt;D xsi:type="xsd:double"&gt;-8.09874&lt;/D&gt;&lt;D xsi:type="xsd:double"&gt;-1.352644&lt;/D&gt;&lt;D xsi:type="xsd:double"&gt;-7.5632753&lt;/D&gt;&lt;D xsi:type="xsd:double"&gt;-0.27210116&lt;/D&gt;&lt;D xsi:type="xsd:double"&gt;0.56256056&lt;/D&gt;&lt;D xsi:type="xsd:double"&gt;-2.9082358&lt;/D&gt;&lt;D xsi:type="xsd:double"&gt;0.8490801&lt;/D&gt;&lt;D xsi:type="xsd:double"&gt;18.225216&lt;/D&gt;&lt;D xsi:type="xsd:double"&gt;27.360142&lt;/D&gt;&lt;D xsi:type="xsd:double"&gt;33.652245&lt;/D&gt;&lt;D xsi:type="xsd:double"&gt;33.020985&lt;/D&gt;&lt;D xsi:type="xsd:double"&gt;20.995462&lt;/D&gt;&lt;D xsi:type="xsd:double"&gt;-7.982743&lt;/D&gt;&lt;D xsi:type="xsd:double"&gt;1.0004163&lt;/D&gt;&lt;D xsi:type="xsd:double"&gt;15.8818245&lt;/D&gt;&lt;D xsi:type="xsd:double"&gt;16.944515&lt;/D&gt;&lt;D xsi:type="xsd:double"&gt;23.382961&lt;/D&gt;&lt;D xsi:type="xsd:double"&gt;30.770243&lt;/D&gt;&lt;D xsi:type="xsd:double"&gt;27.050697&lt;/D&gt;&lt;D xsi:type="xsd:double"&gt;24.457146&lt;/D&gt;&lt;D xsi:type="xsd:double"&gt;27.712404&lt;/D&gt;&lt;D xsi:type="xsd:double"&gt;27.204632&lt;/D&gt;&lt;D xsi:type="xsd:double"&gt;41.537094&lt;/D&gt;&lt;D xsi:type="xsd:double"&gt;52.022575&lt;/D&gt;&lt;D xsi:type="xsd:double"&gt;101.02863&lt;/D&gt;&lt;D xsi:type="xsd:double"&gt;80.186676&lt;/D&gt;&lt;D xsi:type="xsd:double"&gt;64.38965&lt;/D&gt;&lt;D xsi:type="xsd:double"&gt;60.06155&lt;/D&gt;&lt;D xsi:type="xsd:double"&gt;50.85572&lt;/D&gt;&lt;D xsi:type="xsd:double"&gt;40.592205&lt;/D&gt;&lt;D xsi:type="xsd:double"&gt;39.945293&lt;/D&gt;&lt;D xsi:type="xsd:double"&gt;38.22074&lt;/D&gt;&lt;D xsi:type="xsd:double"&gt;35.371746&lt;/D&gt;&lt;D xsi:type="xsd:double"&gt;27.42008&lt;/D&gt;&lt;D xsi:type="xsd:double"&gt;17.587173&lt;/D&gt;&lt;D xsi:type="xsd:double"&gt;12.893748&lt;/D&gt;&lt;D xsi:type="xsd:double"&gt;11.143887&lt;/D&gt;&lt;D xsi:type="xsd:double"&gt;-4.6879234&lt;/D&gt;&lt;D xsi:type="xsd:double"&gt;-6.862444&lt;/D&gt;&lt;D xsi:type="xsd:double"&gt;-15.305651&lt;/D&gt;&lt;D xsi:type="xsd:double"&gt;-19.05924&lt;/D&gt;&lt;D xsi:type="xsd:double"&gt;-11.020142&lt;/D&gt;&lt;D xsi:type="xsd:double"&gt;-21.701796&lt;/D&gt;&lt;D xsi:type="xsd:double"&gt;-31.33366&lt;/D&gt;&lt;D xsi:type="xsd:double"&gt;-25.058926&lt;/D&gt;&lt;D xsi:type="xsd:double"&gt;-25.054008&lt;/D&gt;&lt;D xsi:type="xsd:double"&gt;-21.016079&lt;/D&gt;&lt;D xsi:type="xsd:double"&gt;-19.747055&lt;/D&gt;&lt;D xsi:type="xsd:double"&gt;-16.97818&lt;/D&gt;&lt;D xsi:type="xsd:double"&gt;-10.38878&lt;/D&gt;&lt;D xsi:type="xsd:double"&gt;-0.55956244&lt;/D&gt;&lt;D xsi:type="xsd:double"&gt;7.8731656&lt;/D&gt;&lt;D xsi:type="xsd:double"&gt;11.903858&lt;/D&gt;&lt;D xsi:type="xsd:double"&gt;0.77718496&lt;/D&gt;&lt;D xsi:type="xsd:double"&gt;12.548137&lt;/D&gt;&lt;D xsi:type="xsd:double"&gt;24.884367&lt;/D&gt;&lt;D xsi:type="xsd:double"&gt;17.291737&lt;/D&gt;&lt;D xsi:type="xsd:double"&gt;20.55397&lt;/D&gt;&lt;D xsi:type="xsd:double"&gt;14.883947&lt;/D&gt;&lt;D xsi:type="xsd:double"&gt;17.906643&lt;/D&gt;&lt;D xsi:type="xsd:double"&gt;24.20895&lt;/D&gt;&lt;D xsi:type="xsd:double"&gt;16.209126&lt;/D&gt;&lt;D xsi:type="xsd:double"&gt;25.655067&lt;/D&gt;&lt;D xsi:type="xsd:double"&gt;29.291058&lt;/D&gt;&lt;/FQL&gt;&lt;FQL&gt;&lt;Q&gt;EZA^FMA_PE(LTMA,-10AY,0,AM,"PORTAGG","MEANR")&lt;/Q&gt;&lt;R&gt;121&lt;/R&gt;&lt;C&gt;1&lt;/C&gt;&lt;D xsi:type="xsd:double"&gt;15.8717754614327&lt;/D&gt;&lt;D xsi:type="xsd:double"&gt;16.0444248446806&lt;/D&gt;&lt;D xsi:type="xsd:double"&gt;16.3336957908294&lt;/D&gt;&lt;D xsi:type="xsd:double"&gt;16.4761187585232&lt;/D&gt;&lt;D xsi:type="xsd:double"&gt;15.8763792841568&lt;/D&gt;&lt;D xsi:type="xsd:double"&gt;16.4303826123271&lt;/D&gt;&lt;D xsi:type="xsd:double"&gt;16.8171260328143&lt;/D&gt;&lt;D xsi:type="xsd:double"&gt;17.1579414884181&lt;/D&gt;&lt;D xsi:type="xsd:double"&gt;18.4167051930625&lt;/D&gt;&lt;D xsi:type="xsd:double"&gt;18.3886213566259&lt;/D&gt;&lt;D xsi:type="xsd:double"&gt;18.5376966974942&lt;/D&gt;&lt;D xsi:type="xsd:double"&gt;18.4329336534743&lt;/D&gt;&lt;D xsi:type="xsd:double"&gt;17.9193110212612&lt;/D&gt;&lt;D xsi:type="xsd:double"&gt;18.1050061391567&lt;/D&gt;&lt;D xsi:type="xsd:double"&gt;17.0654549260699&lt;/D&gt;&lt;D xsi:type="xsd:double"&gt;17.1775611222395&lt;/D&gt;&lt;D xsi:type="xsd:double"&gt;17.8357391346307&lt;/D&gt;&lt;D xsi:type="xsd:double"&gt;17.6709643077221&lt;/D&gt;&lt;D xsi:type="xsd:double"&gt;16.1552385232363&lt;/D&gt;&lt;D xsi:type="xsd:double"&gt;14.4752608874685&lt;/D&gt;&lt;D xsi:type="xsd:double"&gt;15.826043776284&lt;/D&gt;&lt;D xsi:type="xsd:double"&gt;16.0896640871268&lt;/D&gt;&lt;D xsi:type="xsd:double"&gt;16.1053542364755&lt;/D&gt;&lt;D xsi:type="xsd:double"&gt;15.6599030221397&lt;/D&gt;&lt;D xsi:type="xsd:double"&gt;15.8874494627398&lt;/D&gt;&lt;D xsi:type="xsd:double"&gt;16.3123288651168&lt;/D&gt;&lt;D xsi:type="xsd:double"&gt;16.9013555767824&lt;/D&gt;&lt;D xsi:type="xsd:double"&gt;16.5674412635628&lt;/D&gt;&lt;D xsi:type="xsd:double"&gt;16.6176613192079&lt;/D&gt;&lt;D xsi:type="xsd:double"&gt;16.2625449784051&lt;/D&gt;&lt;D xsi:type="xsd:double"&gt;16.6683310480581&lt;/D&gt;&lt;D xsi:type="xsd:double"&gt;17.2796844576033&lt;/D&gt;&lt;D xsi:type="xsd:double"&gt;18.5335198604956&lt;/D&gt;&lt;D xsi:type="xsd:double"&gt;18.5176608113331&lt;/D&gt;&lt;D xsi:type="xsd:double"&gt;18.2625284436546&lt;/D&gt;&lt;D xsi:type="xsd:double"&gt;18.3108402501129&lt;/D&gt;&lt;D xsi:type="xsd:double"&gt;17.6833304435113&lt;/D&gt;&lt;D xsi:type="xsd:double"&gt;18.0247104150856&lt;/D&gt;&lt;D xsi:type="xsd:double"&gt;18.0871827294752&lt;/D&gt;&lt;D xsi:type="xsd:double"&gt;17.6426543123748&lt;/D&gt;&lt;D xsi:type="xsd:double"&gt;18.1051751255309&lt;/D&gt;&lt;D xsi:type="xsd:double"&gt;18.9581452912496&lt;/D&gt;&lt;D xsi:type="xsd:double"&gt;18.2868630774981&lt;/D&gt;&lt;D xsi:type="xsd:double"&gt;18.6644633205718&lt;/D&gt;&lt;D xsi:type="xsd:double"&gt;17.9864759610662&lt;/D&gt;&lt;D xsi:type="xsd:double"&gt;18.1915309308178&lt;/D&gt;&lt;D xsi:type="xsd:double"&gt;17.8910428523061&lt;/D&gt;&lt;D xsi:type="xsd:double"&gt;17.4446408350915&lt;/D&gt;&lt;D xsi:type="xsd:double"&gt;16.9513494287328&lt;/D&gt;&lt;D xsi:type="xsd:double"&gt;16.7288644157823&lt;/D&gt;&lt;D xsi:type="xsd:double"&gt;16.1581347988222&lt;/D&gt;&lt;D xsi:type="xsd:double"&gt;15.7897239182921&lt;/D&gt;&lt;D xsi:type="xsd:double"&gt;14.5753944918256&lt;/D&gt;&lt;D xsi:type="xsd:double"&gt;14.4868843869327&lt;/D&gt;&lt;D xsi:type="xsd:double"&gt;14.6146896713248&lt;/D&gt;&lt;D xsi:type="xsd:double"&gt;15.3197979979924&lt;/D&gt;&lt;D xsi:type="xsd:double"&gt;15.3072892312304&lt;/D&gt;&lt;D xsi:type="xsd:double"&gt;15.2732115717079&lt;/D&gt;&lt;D xsi:type="xsd:double"&gt;15.3922483457549&lt;/D&gt;&lt;D xsi:type="xsd:double"&gt;14.9760059441856&lt;/D&gt;&lt;D xsi:type="xsd:double"&gt;15.1364521879975&lt;/D&gt;&lt;D xsi:type="xsd:double"&gt;14.8588233088652&lt;/D&gt;&lt;D xsi:type="xsd:double"&gt;13.9851079078917&lt;/D&gt;&lt;D xsi:type="xsd:double"&gt;13.9179321619071&lt;/D&gt;&lt;D xsi:type="xsd:double"&gt;13.6468775394099&lt;/D&gt;&lt;D xsi:type="xsd:double"&gt;13.9305500060704&lt;/D&gt;&lt;D xsi:type="xsd:double"&gt;14.6262160628114&lt;/D&gt;&lt;D xsi:type="xsd:double"&gt;14.5774176348489&lt;/D&gt;&lt;D xsi:type="xsd:double"&gt;14.4591290904478&lt;/D&gt;&lt;D xsi:type="xsd:double"&gt;11.9226985287598&lt;/D&gt;&lt;D xsi:type="xsd:double"&gt;12.1373330081329&lt;/D&gt;&lt;D xsi:type="xsd:double"&gt;12.5871484198229&lt;/D&gt;&lt;D xsi:type="xsd:double"&gt;12.950131534388&lt;/D&gt;&lt;D xsi:type="xsd:double"&gt;13.5493043799979&lt;/D&gt;&lt;D xsi:type="xsd:double"&gt;13.3334220029305&lt;/D&gt;&lt;D xsi:type="xsd:double"&gt;13.3004800381916&lt;/D&gt;&lt;D xsi:type="xsd:double"&gt;13.2869831838855&lt;/D&gt;&lt;D xsi:type="xsd:double"&gt;13.5699033741557&lt;/D&gt;&lt;D xsi:type="xsd:double"&gt;14.182395210707&lt;/D&gt;&lt;D xsi:type="xsd:double"&gt;14.1108534455753&lt;/D&gt;&lt;D xsi:type="xsd:double"&gt;14.3620749659281&lt;/D&gt;&lt;D xsi:type="xsd:double"&gt;13.4264649926611&lt;/D&gt;&lt;D xsi:type="xsd:double"&gt;12.9891140964867&lt;/D&gt;&lt;D xsi:type="xsd:double"&gt;12.6160464444147&lt;/D&gt;&lt;D xsi:type="xsd:double"&gt;12.1857738055412&lt;/D&gt;&lt;D xsi:type="xsd:double"&gt;11.6742433680613&lt;/D&gt;&lt;D xsi:type="xsd:double"&gt;10.8911845084757&lt;/D&gt;&lt;D xsi:type="xsd:double"&gt;10.5361815366242&lt;/D&gt;&lt;D xsi:type="xsd:double"&gt;10.8983092354087&lt;/D&gt;&lt;D xsi:type="xsd:double"&gt;10.59374306583&lt;/D&gt;&lt;D xsi:type="xsd:double"&gt;10.1596031571564&lt;/D&gt;&lt;D xsi:type="xsd:double"&gt;10.8600509386432&lt;/D&gt;&lt;D xsi:type="xsd:double"&gt;11.2056224351668&lt;/D&gt;&lt;D xsi:type="xsd:double"&gt;11.1492096822201&lt;/D&gt;&lt;D xsi:type="xsd:double"&gt;10.8907538244154&lt;/D&gt;&lt;D xsi:type="xsd:double"&gt;10.4969808130976&lt;/D&gt;&lt;D xsi:type="xsd:double"&gt;10.1124554123485&lt;/D&gt;&lt;D xsi:type="xsd:double"&gt;10.188441323122&lt;/D&gt;&lt;D xsi:type="xsd:double"&gt;10.1402849520787&lt;/D&gt;&lt;D xsi:type="xsd:double"&gt;9.60673739061942&lt;/D&gt;&lt;D xsi:type="xsd:double"&gt;9.56470839091029&lt;/D&gt;&lt;D xsi:type="xsd:double"&gt;10.2579147703557&lt;/D&gt;&lt;D xsi:type="xsd:double"&gt;10.1328855062678&lt;/D&gt;&lt;D xsi:type="xsd:double"&gt;10.9309358791066&lt;/D&gt;&lt;D xsi:type="xsd:double"&gt;10.4420237203425&lt;/D&gt;&lt;D xsi:type="xsd:double"&gt;10.1491981119609&lt;/D&gt;&lt;D xsi:type="xsd:double"&gt;10.2520476781289&lt;/D&gt;&lt;D xsi:type="xsd:double"&gt;10.0596155278859&lt;/D&gt;&lt;D xsi:type="xsd:double"&gt;10.1637162090237&lt;/D&gt;&lt;D xsi:type="xsd:double"&gt;10.5718899273744&lt;/D&gt;&lt;D xsi:type="xsd:double"&gt;10.3026250745097&lt;/D&gt;&lt;D xsi:type="xsd:double"&gt;10.7093872095867&lt;/D&gt;&lt;D xsi:type="xsd:double"&gt;10.4719621130819&lt;/D&gt;&lt;D xsi:type="xsd:double"&gt;11.0721730872497&lt;/D&gt;&lt;D xsi:type="xsd:double"&gt;11.4244499001907&lt;/D&gt;&lt;D xsi:type="xsd:double"&gt;10.895994661424&lt;/D&gt;&lt;D xsi:type="xsd:double"&gt;10.8722181313241&lt;/D&gt;&lt;D xsi:type="xsd:double"&gt;10.6380314628645&lt;/D&gt;&lt;D xsi:type="xsd:double"&gt;10.464490766419&lt;/D&gt;&lt;D xsi:type="xsd:double"&gt;10.7948495618112&lt;/D&gt;&lt;D xsi:type="xsd:double"&gt;10.585423808978&lt;/D&gt;&lt;/FQL&gt;&lt;FQL&gt;&lt;Q&gt;FC0000SA^FG_PRICE(0)&lt;/Q&gt;&lt;R&gt;1&lt;/R&gt;&lt;C&gt;1&lt;/C&gt;&lt;D xsi:type="xsd:double"&gt;47.286232&lt;/D&gt;&lt;/FQL&gt;&lt;FQL&gt;&lt;Q&gt;QAT^FG_PRICE(0)&lt;/Q&gt;&lt;R&gt;1&lt;/R&gt;&lt;C&gt;1&lt;/C&gt;&lt;D xsi:type="xsd:double"&gt;16.35&lt;/D&gt;&lt;/FQL&gt;&lt;FQL&gt;&lt;Q&gt;CAGDPY@TH^EE_ACTUAL_ANNUAL(MED,0)&lt;/Q&gt;&lt;R&gt;1&lt;/R&gt;&lt;C&gt;1&lt;/C&gt;&lt;D xsi:type="xsd:double"&gt;1.19744517894672&lt;/D&gt;&lt;/FQL&gt;&lt;FQL&gt;&lt;Q&gt;EZA^FMA_PE(NTMA,-10AY,0,AM,"PORTAGG","MEANR")&lt;/Q&gt;&lt;R&gt;121&lt;/R&gt;&lt;C&gt;1&lt;/C&gt;&lt;D xsi:type="xsd:double"&gt;14.8408056533974&lt;/D&gt;&lt;D xsi:type="xsd:double"&gt;14.9944857844774&lt;/D&gt;&lt;D xsi:type="xsd:double"&gt;15.1455632411714&lt;/D&gt;&lt;D xsi:type="xsd:double"&gt;15.0305491352608&lt;/D&gt;&lt;D xsi:type="xsd:double"&gt;14.0801019786532&lt;/D&gt;&lt;D xsi:type="xsd:double"&gt;15.0409521619402&lt;/D&gt;&lt;D xsi:type="xsd:double"&gt;15.625138012588&lt;/D&gt;&lt;D xsi:type="xsd:double"&gt;16.1254476837972&lt;/D&gt;&lt;D xsi:type="xsd:double"&gt;16.9878283838444&lt;/D&gt;&lt;D xsi:type="xsd:double"&gt;16.7795902192386&lt;/D&gt;&lt;D xsi:type="xsd:double"&gt;17.4924276015732&lt;/D&gt;&lt;D xsi:type="xsd:double"&gt;17.0873450000488&lt;/D&gt;&lt;D xsi:type="xsd:double"&gt;15.9385840367911&lt;/D&gt;&lt;D xsi:type="xsd:double"&gt;16.4928507057396&lt;/D&gt;&lt;D xsi:type="xsd:double"&gt;14.9618538529138&lt;/D&gt;&lt;D xsi:type="xsd:double"&gt;15.3946759068989&lt;/D&gt;&lt;D xsi:type="xsd:double"&gt;15.8662109009498&lt;/D&gt;&lt;D xsi:type="xsd:double"&gt;15.5147137286824&lt;/D&gt;&lt;D xsi:type="xsd:double"&gt;14.1339660335077&lt;/D&gt;&lt;D xsi:type="xsd:double"&gt;12.6780997505408&lt;/D&gt;&lt;D xsi:type="xsd:double"&gt;13.9584996105906&lt;/D&gt;&lt;D xsi:type="xsd:double"&gt;15.2002608657366&lt;/D&gt;&lt;D xsi:type="xsd:double"&gt;15.343905095976&lt;/D&gt;&lt;D xsi:type="xsd:double"&gt;14.1581233201201&lt;/D&gt;&lt;D xsi:type="xsd:double"&gt;14.749969739744&lt;/D&gt;&lt;D xsi:type="xsd:double"&gt;15.3826943107968&lt;/D&gt;&lt;D xsi:type="xsd:double"&gt;15.7014778009505&lt;/D&gt;&lt;D xsi:type="xsd:double"&gt;14.8202108437575&lt;/D&gt;&lt;D xsi:type="xsd:double"&gt;14.5839276284154&lt;/D&gt;&lt;D xsi:type="xsd:double"&gt;14.1292526890315&lt;/D&gt;&lt;D xsi:type="xsd:double"&gt;14.3035136997513&lt;/D&gt;&lt;D xsi:type="xsd:double"&gt;14.9542052264128&lt;/D&gt;&lt;D xsi:type="xsd:double"&gt;15.4141570739356&lt;/D&gt;&lt;D xsi:type="xsd:double"&gt;16.3682630958376&lt;/D&gt;&lt;D xsi:type="xsd:double"&gt;15.9170003288586&lt;/D&gt;&lt;D xsi:type="xsd:double"&gt;16.2729884392826&lt;/D&gt;&lt;D xsi:type="xsd:double"&gt;15.0552824074748&lt;/D&gt;&lt;D xsi:type="xsd:double"&gt;15.8013481308834&lt;/D&gt;&lt;D xsi:type="xsd:double"&gt;15.7457476742512&lt;/D&gt;&lt;D xsi:type="xsd:double"&gt;15.1023318141163&lt;/D&gt;&lt;D xsi:type="xsd:double"&gt;15.4112752471805&lt;/D&gt;&lt;D xsi:type="xsd:double"&gt;15.9580569217178&lt;/D&gt;&lt;D xsi:type="xsd:double"&gt;14.8089615083869&lt;/D&gt;&lt;D xsi:type="xsd:double"&gt;15.1746188330855&lt;/D&gt;&lt;D xsi:type="xsd:double"&gt;14.8943641504926&lt;/D&gt;&lt;D xsi:type="xsd:double"&gt;16.0062484505001&lt;/D&gt;&lt;D xsi:type="xsd:double"&gt;15.4359249294767&lt;/D&gt;&lt;D xsi:type="xsd:double"&gt;14.6569392329188&lt;/D&gt;&lt;D xsi:type="xsd:double"&gt;14.0118090212739&lt;/D&gt;&lt;D xsi:type="xsd:double"&gt;13.9496274586305&lt;/D&gt;&lt;D xsi:type="xsd:double"&gt;13.2750575079867&lt;/D&gt;&lt;D xsi:type="xsd:double"&gt;13.1390326127207&lt;/D&gt;&lt;D xsi:type="xsd:double"&gt;11.9823700963212&lt;/D&gt;&lt;D xsi:type="xsd:double"&gt;12.1440778852301&lt;/D&gt;&lt;D xsi:type="xsd:double"&gt;12.3766262902356&lt;/D&gt;&lt;D xsi:type="xsd:double"&gt;13.0676196012146&lt;/D&gt;&lt;D xsi:type="xsd:double"&gt;13.0920653799741&lt;/D&gt;&lt;D xsi:type="xsd:double"&gt;12.8889332358646&lt;/D&gt;&lt;D xsi:type="xsd:double"&gt;13.8035458339323&lt;/D&gt;&lt;D xsi:type="xsd:double"&gt;12.88841896745&lt;/D&gt;&lt;D xsi:type="xsd:double"&gt;13.4516448567854&lt;/D&gt;&lt;D xsi:type="xsd:double"&gt;13.0783957673043&lt;/D&gt;&lt;D xsi:type="xsd:double"&gt;11.8230221396897&lt;/D&gt;&lt;D xsi:type="xsd:double"&gt;11.9858216978092&lt;/D&gt;&lt;D xsi:type="xsd:double"&gt;11.7357250488056&lt;/D&gt;&lt;D xsi:type="xsd:double"&gt;12.0903595146666&lt;/D&gt;&lt;D xsi:type="xsd:double"&gt;12.4390173454067&lt;/D&gt;&lt;D xsi:type="xsd:double"&gt;12.3880994494736&lt;/D&gt;&lt;D xsi:type="xsd:double"&gt;11.9328355217901&lt;/D&gt;&lt;D xsi:type="xsd:double"&gt;7.62322276561803&lt;/D&gt;&lt;D xsi:type="xsd:double"&gt;9.51130030097336&lt;/D&gt;&lt;D xsi:type="xsd:double"&gt;10.8357713976632&lt;/D&gt;&lt;D xsi:type="xsd:double"&gt;11.3201841800695&lt;/D&gt;&lt;D xsi:type="xsd:double"&gt;11.8924788962998&lt;/D&gt;&lt;D xsi:type="xsd:double"&gt;11.0301909043389&lt;/D&gt;&lt;D xsi:type="xsd:double"&gt;10.6860275617329&lt;/D&gt;&lt;D xsi:type="xsd:double"&gt;10.369535460676&lt;/D&gt;&lt;D xsi:type="xsd:double"&gt;10.2985108633749&lt;/D&gt;&lt;D xsi:type="xsd:double"&gt;10.1328408832742&lt;/D&gt;&lt;D xsi:type="xsd:double"&gt;10.0970750141468&lt;/D&gt;&lt;D xsi:type="xsd:double"&gt;10.3971705479572&lt;/D&gt;&lt;D xsi:type="xsd:double"&gt;10.0256346099296&lt;/D&gt;&lt;D xsi:type="xsd:double"&gt;9.76176327144083&lt;/D&gt;&lt;D xsi:type="xsd:double"&gt;9.64007254242787&lt;/D&gt;&lt;D xsi:type="xsd:double"&gt;9.4177049007135&lt;/D&gt;&lt;D xsi:type="xsd:double"&gt;9.21023882744274&lt;/D&gt;&lt;D xsi:type="xsd:double"&gt;8.69038131302908&lt;/D&gt;&lt;D xsi:type="xsd:double"&gt;8.66804484941558&lt;/D&gt;&lt;D xsi:type="xsd:double"&gt;9.63110586608337&lt;/D&gt;&lt;D xsi:type="xsd:double"&gt;9.59202850291256&lt;/D&gt;&lt;D xsi:type="xsd:double"&gt;9.39869950990422&lt;/D&gt;&lt;D xsi:type="xsd:double"&gt;10.0087917111183&lt;/D&gt;&lt;D xsi:type="xsd:double"&gt;10.0537203757874&lt;/D&gt;&lt;D xsi:type="xsd:double"&gt;10.0479948889872&lt;/D&gt;&lt;D xsi:type="xsd:double"&gt;9.50800042921207&lt;/D&gt;&lt;D xsi:type="xsd:double"&gt;8.78545078001678&lt;/D&gt;&lt;D xsi:type="xsd:double"&gt;8.29502985535376&lt;/D&gt;&lt;D xsi:type="xsd:double"&gt;8.71273852677246&lt;/D&gt;&lt;D xsi:type="xsd:double"&gt;8.6083888218774&lt;/D&gt;&lt;D xsi:type="xsd:double"&gt;8.09446720549575&lt;/D&gt;&lt;D xsi:type="xsd:double"&gt;8.23682826141741&lt;/D&gt;&lt;D xsi:type="xsd:double"&gt;8.98099628921895&lt;/D&gt;&lt;D xsi:type="xsd:double"&gt;8.87687165663978&lt;/D&gt;&lt;D xsi:type="xsd:double"&gt;9.4256408613215&lt;/D&gt;&lt;D xsi:type="xsd:double"&gt;9.07852900503553&lt;/D&gt;&lt;D xsi:type="xsd:double"&gt;8.51369339764444&lt;/D&gt;&lt;D xsi:type="xsd:double"&gt;9.24689582838167&lt;/D&gt;&lt;D xsi:type="xsd:double"&gt;8.85474542025812&lt;/D&gt;&lt;D xsi:type="xsd:double"&gt;9.25281578263557&lt;/D&gt;&lt;D xsi:type="xsd:double"&gt;9.88230002956585&lt;/D&gt;&lt;D xsi:type="xsd:double"&gt;9.36943239053629&lt;/D&gt;&lt;D xsi:type="xsd:double"&gt;9.67004451795393&lt;/D&gt;&lt;D xsi:type="xsd:double"&gt;9.22048321044805&lt;/D&gt;&lt;D xsi:type="xsd:double"&gt;9.72208231012299&lt;/D&gt;&lt;D xsi:type="xsd:double"&gt;9.87808635000877&lt;/D&gt;&lt;D xsi:type="xsd:double"&gt;9.29989401404817&lt;/D&gt;&lt;D xsi:type="xsd:double"&gt;9.3673009886592&lt;/D&gt;&lt;D xsi:type="xsd:double"&gt;9.27990400450141&lt;/D&gt;&lt;D xsi:type="xsd:double"&gt;8.995078192977&lt;/D&gt;&lt;D xsi:type="xsd:double"&gt;9.97941043208035&lt;/D&gt;&lt;D xsi:type="xsd:double"&gt;9.52259005484852&lt;/D&gt;&lt;/FQL&gt;&lt;FQL&gt;&lt;Q&gt;DDR3512M-FDS^FG_PRICE_MAVG(0,,,,30)&lt;/Q&gt;&lt;R&gt;1&lt;/R&gt;&lt;C&gt;1&lt;/C&gt;&lt;D xsi:type="xsd:double"&gt;0.9607462&lt;/D&gt;&lt;/FQL&gt;&lt;FQL&gt;&lt;Q&gt;NI-FDS^FG_PRICE_CHANGE(0,-1AY)&lt;/Q&gt;&lt;R&gt;1&lt;/R&gt;&lt;C&gt;1&lt;/C&gt;&lt;D xsi:type="xsd:double"&gt;-21.4841960604672&lt;/D&gt;&lt;/FQL&gt;&lt;FQL&gt;&lt;Q&gt;FC0000ZA^FG_PRICE(0)&lt;/Q&gt;&lt;R&gt;1&lt;/R&gt;&lt;C&gt;1&lt;/C&gt;&lt;D xsi:type="xsd:double"&gt;343.10034&lt;/D&gt;&lt;/FQL&gt;&lt;FQL&gt;&lt;Q&gt;VNM^FG_PRICE_MAVG(0,,,,60)&lt;/Q&gt;&lt;R&gt;1&lt;/R&gt;&lt;C&gt;1&lt;/C&gt;&lt;D xsi:type="xsd:double"&gt;12.780833&lt;/D&gt;&lt;/FQL&gt;&lt;FQL&gt;&lt;Q&gt;EWZ^FG_PRICE_MAVG(0,,,,200)&lt;/Q&gt;&lt;R&gt;1&lt;/R&gt;&lt;C&gt;1&lt;/C&gt;&lt;D xsi:type="xsd:double"&gt;31.99035&lt;/D&gt;&lt;/FQL&gt;&lt;FQL&gt;&lt;Q&gt;EIDO^FG_PRICE(0)&lt;/Q&gt;&lt;R&gt;1&lt;/R&gt;&lt;C&gt;1&lt;/C&gt;&lt;D xsi:type="xsd:double"&gt;18.32&lt;/D&gt;&lt;/FQL&gt;&lt;FQL&gt;&lt;Q&gt;VNM^FG_TOTAL_RETURNC(0,-12AM)&lt;/Q&gt;&lt;R&gt;1&lt;/R&gt;&lt;C&gt;1&lt;/C&gt;&lt;D xsi:type="xsd:double"&gt;-0.028967857&lt;/D&gt;&lt;/FQL&gt;&lt;FQL&gt;&lt;Q&gt;TUR^FG_TOTAL_RETURNC(0,-12AM)&lt;/Q&gt;&lt;R&gt;1&lt;/R&gt;&lt;C&gt;1&lt;/C&gt;&lt;D xsi:type="xsd:double"&gt;52.19914&lt;/D&gt;&lt;/FQL&gt;&lt;FQL&gt;&lt;Q&gt;MCHI^FMA_PCT_ABOVE_MAVG(200,0,,,,"PORTAGG")&lt;/Q&gt;&lt;R&gt;1&lt;/R&gt;&lt;C&gt;1&lt;/C&gt;&lt;D xsi:type="xsd:double"&gt;50.5376344086022&lt;/D&gt;&lt;/FQL&gt;&lt;FQL&gt;&lt;Q&gt;GREK^FMA_PCT_ABOVE_MAVG(200,0,,,,"PORTAGG")&lt;/Q&gt;&lt;R&gt;1&lt;/R&gt;&lt;C&gt;1&lt;/C&gt;&lt;D xsi:type="xsd:double"&gt;57.1428571428571&lt;/D&gt;&lt;/FQL&gt;&lt;FQL&gt;&lt;Q&gt;EWW^PERCENT_CHANGE(FMA_EPS(+1,0,,,,"PORTAGG","MEAN"),FMA_EPS(+1,-1AM,,,,"PORTAGG","MEAN"))&lt;/Q&gt;&lt;R&gt;1&lt;/R&gt;&lt;C&gt;1&lt;/C&gt;&lt;D xsi:type="xsd:double"&gt;-11.3974148947675&lt;/D&gt;&lt;/FQL&gt;&lt;FQL&gt;&lt;Q&gt;EPOL^PERCENT_CHANGE(FMA_EPS(+1,0,,,,"PORTAGG","MEAN"),FMA_EPS(+1,-3AM,,,,"PORTAGG","MEAN"))&lt;/Q&gt;&lt;R&gt;1&lt;/R&gt;&lt;C&gt;1&lt;/C&gt;&lt;D xsi:type="xsd:double"&gt;1.22837601100339&lt;/D&gt;&lt;/FQL&gt;&lt;FQL&gt;&lt;Q&gt;CNYA^PERCENT_CHANGE(FMA_EPS(+1,0,,,,"PORTAGG","MEAN"),FMA_EPS(+1,-3AM,,,,"PORTAGG","MEAN"))&lt;/Q&gt;&lt;R&gt;1&lt;/R&gt;&lt;C&gt;1&lt;/C&gt;&lt;D xsi:type="xsd:double"&gt;-8.71394102978115&lt;/D&gt;&lt;/FQL&gt;&lt;FQL&gt;&lt;Q&gt;VGK^PERCENT_CHANGE(FMA_EPS(+1,0,,,,"PORTAGG","MEAN"),FMA_EPS(+1,-3AM,,,,"PORTAGG","MEAN"))&lt;/Q&gt;&lt;R&gt;1&lt;/R&gt;&lt;C&gt;1&lt;/C&gt;&lt;D xsi:type="xsd:double"&gt;-1.9154793422596&lt;/D&gt;&lt;/FQL&gt;&lt;FQL&gt;&lt;Q&gt;EWY^FMA_COS_UP("EPS","1M",+1,NOW,,,"PORTAGG","MEANR")&lt;/Q&gt;&lt;R&gt;1&lt;/R&gt;&lt;C&gt;1&lt;/C&gt;&lt;D xsi:type="xsd:double"&gt;38&lt;/D&gt;&lt;/FQL&gt;&lt;FQL&gt;&lt;Q&gt;INDA^FMA_RBICS_REV_CURRENT(30, LOC, "PORTAGG")&lt;/Q&gt;&lt;R&gt;1&lt;/R&gt;&lt;C&gt;1&lt;/C&gt;&lt;D xsi:type="xsd:double"&gt;29.6814915797842&lt;/D&gt;&lt;/FQL&gt;&lt;FQL&gt;&lt;Q&gt;TRYSA10Y-FDS^FG_YIELD_NAME&lt;/Q&gt;&lt;R&gt;1&lt;/R&gt;&lt;C&gt;1&lt;/C&gt;&lt;D xsi:type="xsd:string"&gt;Treasury - SAUDI ARABIA Benchmark Bond 10Y&lt;/D&gt;&lt;/FQL&gt;&lt;FQL&gt;&lt;Q&gt;REFQALEND-FDS^(SUBARRAY(NOT_NA(NO_REPEAT_F(FG_YIELD(NOW,-10AY,D))),0,1)-SUBARRAY(NOT_NA(NO_REPEAT_F(FG_YIELD(NOW,-10AY,D))),1,1))*100&lt;/Q&gt;&lt;R&gt;1&lt;/R&gt;&lt;C&gt;1&lt;/C&gt;&lt;D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xsi:type="xsd:double"&gt;25&lt;/D&gt;&lt;/FQL&gt;&lt;FQL&gt;&lt;Q&gt;REFBRSELIC-FDS^PROPER_NAME(0,,,"SECURITY","NAME")&lt;/Q&gt;&lt;R&gt;1&lt;/R&gt;&lt;C&gt;1&lt;/C&gt;&lt;D xsi:type="xsd:string"&gt;Brazil Target Selic Rate&lt;/D&gt;&lt;/FQL&gt;&lt;FQL&gt;&lt;Q&gt;REFPL7D-FDS^FG_YIELD(NOW,,,0)&lt;/Q&gt;&lt;R&gt;1&lt;/R&gt;&lt;C&gt;1&lt;/C&gt;&lt;D xsi:type="xsd:double"&gt;5.75&lt;/D&gt;&lt;/FQL&gt;&lt;FQL&gt;&lt;Q&gt;TRYVN10Y-FDS^PCTCHG(FG_YIELD(0,,,,"YTM"),FG_YIELD(-1AM,,,,"YTM"))&lt;/Q&gt;&lt;R&gt;1&lt;/R&gt;&lt;C&gt;1&lt;/C&gt;&lt;D xsi:type="xsd:double"&gt;-1.4088571&lt;/D&gt;&lt;/FQL&gt;&lt;FQL&gt;&lt;Q&gt;TRYBR10Y-FDS^PCTCHG(FG_YIELD(0,,,,"YTM"),FG_YIELD(-3AM,,,,"YTM"))&lt;/Q&gt;&lt;R&gt;1&lt;/R&gt;&lt;C&gt;1&lt;/C&gt;&lt;D xsi:type="xsd:double"&gt;10.637367&lt;/D&gt;&lt;/FQL&gt;&lt;FQL&gt;&lt;Q&gt;TRYID10Y-FDS^PCTCHG(FG_YIELD(0,,,,"YTM"),FG_YIELD(-1AM,,,,"YTM"))&lt;/Q&gt;&lt;R&gt;1&lt;/R&gt;&lt;C&gt;1&lt;/C&gt;&lt;D xsi:type="xsd:double"&gt;3.1836112&lt;/D&gt;&lt;/FQL&gt;&lt;FQL&gt;&lt;Q&gt;TRYQA10Y-FDS^FG_YIELD(0,,,,"YTM")&lt;/Q&gt;&lt;R&gt;0&lt;/R&gt;&lt;C&gt;0&lt;/C&gt;&lt;/FQL&gt;&lt;FQL&gt;&lt;Q&gt;CC_AE^IMF_IFS_RCPI_Q(0)&lt;/Q&gt;&lt;R&gt;0&lt;/R&gt;&lt;C&gt;0&lt;/C&gt;&lt;/FQL&gt;&lt;FQL&gt;&lt;Q&gt;CC_CL^IMF_IFS_RCPI_Q(0)&lt;/Q&gt;&lt;R&gt;1&lt;/R&gt;&lt;C&gt;1&lt;/C&gt;&lt;D xsi:type="xsd:double"&gt;4.041295&lt;/D&gt;&lt;/FQL&gt;&lt;FQL&gt;&lt;Q&gt;KSA^FMA_EVAL_EBITDA(NTMA,0,,,"PORTAGG","MEANR")&lt;/Q&gt;&lt;R&gt;1&lt;/R&gt;&lt;C&gt;1&lt;/C&gt;&lt;D xsi:type="xsd:double"&gt;10.6603877086306&lt;/D&gt;&lt;/FQL&gt;&lt;FQL&gt;&lt;Q&gt;UAE^FMA_PE(NTMA,0,,,"PORTAGG","MEANR")&lt;/Q&gt;&lt;R&gt;1&lt;/R&gt;&lt;C&gt;1&lt;/C&gt;&lt;D xsi:type="xsd:double"&gt;8.39470646377969&lt;/D&gt;&lt;/FQL&gt;&lt;FQL&gt;&lt;Q&gt;QAT^FMA_EVAL_EBIT(LTMA,NOW,NOW,M,"PORTAGG","MEANR")&lt;/Q&gt;&lt;R&gt;1&lt;/R&gt;&lt;C&gt;1&lt;/C&gt;&lt;D xsi:type="xsd:double"&gt;15.3004477078194&lt;/D&gt;&lt;/FQL&gt;&lt;FQL&gt;&lt;Q&gt;INDA^FMA_PE(NTMA,0,,,"PORTAGG","MEANR")&lt;/Q&gt;&lt;R&gt;1&lt;/R&gt;&lt;C&gt;1&lt;/C&gt;&lt;D xsi:type="xsd:double"&gt;23.4526452075323&lt;/D&gt;&lt;/FQL&gt;&lt;FQL&gt;&lt;Q&gt;EWZ^FMA_EVAL_EBIT(LTMA,NOW,NOW,M,"PORTAGG","MEANR")&lt;/Q&gt;&lt;R&gt;1&lt;/R&gt;&lt;C&gt;1&lt;/C&gt;&lt;D xsi:type="xsd:double"&gt;6.67263869723358&lt;/D&gt;&lt;/FQL&gt;&lt;FQL&gt;&lt;Q&gt;EWW^FMA_DIV_YLD(NTMA,NOW,NOW,M,"PORTAGG","MEANR")&lt;/Q&gt;&lt;R&gt;1&lt;/R&gt;&lt;C&gt;1&lt;/C&gt;&lt;D xsi:type="xsd:double"&gt;4.39128032240589&lt;/D&gt;&lt;/FQL&gt;&lt;FQL&gt;&lt;Q&gt;EWM^JULIAN(FMA_DIV_YLD(NTMA,NOW,NOW,M,"PORTAGG","MEANR").DATES)&lt;/Q&gt;&lt;R&gt;1&lt;/R&gt;&lt;C&gt;1&lt;/C&gt;&lt;D xsi:type="xsd:long"&gt;45443&lt;/D&gt;&lt;</t>
        </r>
      </text>
    </comment>
    <comment ref="A12" authorId="0" shapeId="0" xr:uid="{0A0E219B-A46B-4F41-B560-F78554BC8287}">
      <text>
        <r>
          <rPr>
            <b/>
            <sz val="9"/>
            <color indexed="81"/>
            <rFont val="Tahoma"/>
            <charset val="1"/>
          </rPr>
          <t>/FQL&gt;&lt;FQL&gt;&lt;Q&gt;EPHE^FG_FCF_YIELD_NTM(0)&lt;/Q&gt;&lt;R&gt;1&lt;/R&gt;&lt;C&gt;1&lt;/C&gt;&lt;D xsi:type="xsd:double"&gt;5.45196496807206&lt;/D&gt;&lt;/FQL&gt;&lt;FQL&gt;&lt;Q&gt;ECH^FMA_PE(LTM,0,,,"PORTAGG","MEANR")&lt;/Q&gt;&lt;R&gt;1&lt;/R&gt;&lt;C&gt;1&lt;/C&gt;&lt;D xsi:type="xsd:double"&gt;13.5074470635825&lt;/D&gt;&lt;/FQL&gt;&lt;FQL&gt;&lt;Q&gt;MCHI^FG_COMPANY_NAME&lt;/Q&gt;&lt;R&gt;1&lt;/R&gt;&lt;C&gt;1&lt;/C&gt;&lt;D xsi:type="xsd:string"&gt;iShares MSCI China ETF&lt;/D&gt;&lt;/FQL&gt;&lt;FQL&gt;&lt;Q&gt;EWT^FG_TOTAL_RETURNC(-10AY,0,AM)&lt;/Q&gt;&lt;R&gt;121&lt;/R&gt;&lt;C&gt;1&lt;/C&gt;&lt;D xsi:type="xsd:double"&gt;4.729724&lt;/D&gt;&lt;D xsi:type="xsd:double"&gt;3.4838796&lt;/D&gt;&lt;D xsi:type="xsd:double"&gt;1.2468815&lt;/D&gt;&lt;D xsi:type="xsd:double"&gt;-2.0935953&lt;/D&gt;&lt;D xsi:type="xsd:double"&gt;-5.0314426&lt;/D&gt;&lt;D xsi:type="xsd:double"&gt;3.7748337&lt;/D&gt;&lt;D xsi:type="xsd:double"&gt;-3.1616032&lt;/D&gt;&lt;D xsi:type="xsd:double"&gt;2.9569864&lt;/D&gt;&lt;D xsi:type="xsd:double"&gt;3.6553502&lt;/D&gt;&lt;D xsi:type="xsd:double"&gt;1.5743017&lt;/D&gt;&lt;D xsi:type="xsd:double"&gt;-1.8598855&lt;/D&gt;&lt;D xsi:type="xsd:double"&gt;4.232466&lt;/D&gt;&lt;D xsi:type="xsd:double"&gt;-4.727268&lt;/D&gt;&lt;D xsi:type="xsd:double"&gt;-2.0356297&lt;/D&gt;&lt;D xsi:type="xsd:double"&gt;-15.909088&lt;/D&gt;&lt;D xsi:type="xsd:double"&gt;6.4092636&lt;/D&gt;&lt;D xsi:type="xsd:double"&gt;3.6284447&lt;/D&gt;&lt;D xsi:type="xsd:double"&gt;-2.9411793&lt;/D&gt;&lt;D xsi:type="xsd:double"&gt;-4.689753&lt;/D&gt;&lt;D xsi:type="xsd:double"&gt;-10.879988&lt;/D&gt;&lt;D xsi:type="xsd:double"&gt;10.858143&lt;/D&gt;&lt;D xsi:type="xsd:double"&gt;10.663509&lt;/D&gt;&lt;D xsi:type="xsd:double"&gt;-3.5688818&lt;/D&gt;&lt;D xsi:type="xsd:double"&gt;-6.439674&lt;/D&gt;&lt;D xsi:type="xsd:double"&gt;9.731007&lt;/D&gt;&lt;D xsi:type="xsd:double"&gt;7.426095&lt;/D&gt;&lt;D xsi:type="xsd:double"&gt;1.9463062&lt;/D&gt;&lt;D xsi:type="xsd:double"&gt;2.1066546&lt;/D&gt;&lt;D xsi:type="xsd:double"&gt;1.6763449&lt;/D&gt;&lt;D xsi:type="xsd:double"&gt;-5.0729218&lt;/D&gt;&lt;D xsi:type="xsd:double"&gt;1.5030026&lt;/D&gt;&lt;D xsi:type="xsd:double"&gt;3.2143474&lt;/D&gt;&lt;D xsi:type="xsd:double"&gt;6.462145&lt;/D&gt;&lt;D xsi:type="xsd:double"&gt;3.4334898&lt;/D&gt;&lt;D xsi:type="xsd:double"&gt;-2.8749287&lt;/D&gt;&lt;D xsi:type="xsd:double"&gt;5.3402543&lt;/D&gt;&lt;D xsi:type="xsd:double"&gt;1.5353441&lt;/D&gt;&lt;D xsi:type="xsd:double"&gt;4.479313&lt;/D&gt;&lt;D xsi:type="xsd:double"&gt;-0.9830713&lt;/D&gt;&lt;D xsi:type="xsd:double"&gt;1.3237834&lt;/D&gt;&lt;D xsi:type="xsd:double"&gt;2.885127&lt;/D&gt;&lt;D xsi:type="xsd:double"&gt;-0.2645433&lt;/D&gt;&lt;D xsi:type="xsd:double"&gt;-3.0895054&lt;/D&gt;&lt;D xsi:type="xsd:double"&gt;9.377646&lt;/D&gt;&lt;D xsi:type="xsd:double"&gt;-4.1967096&lt;/D&gt;&lt;D xsi:type="xsd:double"&gt;3.4936786&lt;/D&gt;&lt;D xsi:type="xsd:double"&gt;-4.4923363&lt;/D&gt;&lt;D xsi:type="xsd:double"&gt;-0.27188063&lt;/D&gt;&lt;D xsi:type="xsd:double"&gt;-0.59978366&lt;/D&gt;&lt;D xsi:type="xsd:double"&gt;2.22162&lt;/D&gt;&lt;D xsi:type="xsd:double"&gt;-1.7976999&lt;/D&gt;&lt;D xsi:type="xsd:double"&gt;1.6120195&lt;/D&gt;&lt;D xsi:type="xsd:double"&gt;-9.975797&lt;/D&gt;&lt;D xsi:type="xsd:double"&gt;-3.4050167&lt;/D&gt;&lt;D xsi:type="xsd:double"&gt;0.34434795&lt;/D&gt;&lt;D xsi:type="xsd:double"&gt;2.733636&lt;/D&gt;&lt;D xsi:type="xsd:double"&gt;3.248763&lt;/D&gt;&lt;D xsi:type="xsd:double"&gt;2.8169036&lt;/D&gt;&lt;D xsi:type="xsd:double"&gt;5.3337216&lt;/D&gt;&lt;D xsi:type="xsd:double"&gt;-9.048146&lt;/D&gt;&lt;D xsi:type="xsd:double"&gt;7.240653&lt;/D&gt;&lt;D xsi:type="xsd:double"&gt;1.3900757&lt;/D&gt;&lt;D xsi:type="xsd:double"&gt;-3.609401&lt;/D&gt;&lt;D xsi:type="xsd:double"&gt;5.544269&lt;/D&gt;&lt;D xsi:type="xsd:double"&gt;4.400432&lt;/D&gt;&lt;D xsi:type="xsd:double"&gt;5.189681&lt;/D&gt;&lt;D xsi:type="xsd:double"&gt;5.3017735&lt;/D&gt;&lt;D xsi:type="xsd:double"&gt;1.2676716&lt;/D&gt;&lt;D xsi:type="xsd:double"&gt;-5.1757393&lt;/D&gt;&lt;D xsi:type="xsd:double"&gt;-21.807564&lt;/D&gt;&lt;D xsi:type="xsd:double"&gt;15.616894&lt;/D&gt;&lt;D xsi:type="xsd:double"&gt;4.3527126&lt;/D&gt;&lt;D xsi:type="xsd:double"&gt;6.5661907&lt;/D&gt;&lt;D xsi:type="xsd:double"&gt;8.636368&lt;/D&gt;&lt;D xsi:type="xsd:double"&gt;2.161789&lt;/D&gt;&lt;D xsi:type="xsd:double"&gt;3.162682&lt;/D&gt;&lt;D xsi:type="xsd:double"&gt;1.654172&lt;/D&gt;&lt;D xsi:type="xsd:double"&gt;7.940984&lt;/D&gt;&lt;D xsi:type="xsd:double"&gt;5.6245923&lt;/D&gt;&lt;D xsi:type="xsd:double"&gt;11.886764&lt;/D&gt;&lt;D xsi:type="xsd:double"&gt;4.0727854&lt;/D&gt;&lt;D xsi:type="xsd:double"&gt;-3.1473756&lt;/D&gt;&lt;D xsi:type="xsd:double"&gt;8.2702875&lt;/D&gt;&lt;D xsi:type="xsd:double"&gt;-4.795933&lt;/D&gt;&lt;D xsi:type="xsd:double"&gt;4.3369412&lt;/D&gt;&lt;D xsi:type="xsd:double"&gt;1.8225431&lt;/D&gt;&lt;D xsi:type="xsd:double"&gt;-4.788822&lt;/D&gt;&lt;D xsi:type="xsd:double"&gt;2.6879907&lt;/D&gt;&lt;D xsi:type="xsd:double"&gt;0.40147305&lt;/D&gt;&lt;D xsi:type="xsd:double"&gt;5.8861136&lt;/D&gt;&lt;D xsi:type="xsd:double"&gt;-0.73937774&lt;/D&gt;&lt;D xsi:type="xsd:double"&gt;3.252542&lt;/D&gt;&lt;D xsi:type="xsd:double"&gt;-0.86324215&lt;/D&gt;&lt;D xsi:type="xsd:double"&gt;-4.491287&lt;/D&gt;&lt;D xsi:type="xsd:double"&gt;-6.5738974&lt;/D&gt;&lt;D xsi:type="xsd:double"&gt;-6.9679856&lt;/D&gt;&lt;D xsi:type="xsd:double"&gt;-3.6805272&lt;/D&gt;&lt;D xsi:type="xsd:double"&gt;-4.145974&lt;/D&gt;&lt;D xsi:type="xsd:double"&gt;4.0462494&lt;/D&gt;&lt;D xsi:type="xsd:double"&gt;-9.099615&lt;/D&gt;&lt;D xsi:type="xsd:double"&gt;-11.949426&lt;/D&gt;&lt;D xsi:type="xsd:double"&gt;16.34754&lt;/D&gt;&lt;D xsi:type="xsd:double"&gt;-1.4030814&lt;/D&gt;&lt;D xsi:type="xsd:double"&gt;8.815563&lt;/D&gt;&lt;D xsi:type="xsd:double"&gt;0.45259&lt;/D&gt;&lt;D xsi:type="xsd:double"&gt;-0.9236336&lt;/D&gt;&lt;D xsi:type="xsd:double"&gt;0.8412838&lt;/D&gt;&lt;D xsi:type="xsd:double"&gt;2.818489&lt;/D&gt;&lt;D xsi:type="xsd:double"&gt;4.912281&lt;/D&gt;&lt;D xsi:type="xsd:double"&gt;-0.56438446&lt;/D&gt;&lt;D xsi:type="xsd:double"&gt;-5.150306&lt;/D&gt;&lt;D xsi:type="xsd:double"&gt;0.28812885&lt;/D&gt;&lt;D xsi:type="xsd:double"&gt;-2.2983432&lt;/D&gt;&lt;D xsi:type="xsd:double"&gt;9.273922&lt;/D&gt;&lt;D xsi:type="xsd:double"&gt;1.3391972&lt;/D&gt;&lt;D xsi:type="xsd:double"&gt;1.7499328&lt;/D&gt;&lt;D xsi:type="xsd:double"&gt;5.0690293&lt;/D&gt;&lt;D xsi:type="xsd:double"&gt;4.3721676&lt;/D&gt;&lt;D xsi:type="xsd:double"&gt;-5.6747856&lt;/D&gt;&lt;D xsi:type="xsd:double"&gt;11.201059&lt;/D&gt;&lt;D xsi:type="xsd:double"&gt;7.948053&lt;/D&gt;&lt;/FQL&gt;&lt;FQL&gt;&lt;Q&gt;EWW^FMA_DIV_YLD(NTMA,-10AY,0,AM,"PORTAGG","MEANR")&lt;/Q&gt;&lt;R&gt;121&lt;/R&gt;&lt;C&gt;1&lt;/C&gt;&lt;D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xsi:type="xsd:double"&gt;2.24237717921528&lt;/D&gt;&lt;D xsi:type="xsd:double"&gt;2.1513540350778&lt;/D&gt;&lt;D xsi:type="xsd:double"&gt;2.08036202878744&lt;/D&gt;&lt;D xsi:type="xsd:double"&gt;2.0304592864601&lt;/D&gt;&lt;D xsi:type="xsd:double"&gt;2.11021013952848&lt;/D&gt;&lt;D xsi:type="xsd:double"&gt;2.11739616943131&lt;/D&gt;&lt;D xsi:type="xsd:double"&gt;2.02673786527733&lt;/D&gt;&lt;D xsi:type="xsd:double"&gt;2.03927621421785&lt;/D&gt;&lt;D xsi:type="xsd:double"&gt;2.11169394404259&lt;/D&gt;&lt;D xsi:type="xsd:double"&gt;2.06612399684208&lt;/D&gt;&lt;D xsi:type="xsd:double"&gt;2.33243523795422&lt;/D&gt;&lt;D xsi:type="xsd:double"&gt;2.40069041484479&lt;/D&gt;&lt;D xsi:type="xsd:double"&gt;2.37692852118726&lt;/D&gt;&lt;D xsi:type="xsd:double"&gt;2.37692746106561&lt;/D&gt;&lt;D xsi:type="xsd:double"&gt;2.38387069131514&lt;/D&gt;&lt;D xsi:type="xsd:double"&gt;2.39274798337178&lt;/D&gt;&lt;D xsi:type="xsd:double"&gt;2.39442154657738&lt;/D&gt;&lt;D xsi:type="xsd:double"&gt;2.50452252310084&lt;/D&gt;&lt;D xsi:type="xsd:double"&gt;2.36945804516615&lt;/D&gt;&lt;D xsi:type="xsd:double"&gt;2.37233864619671&lt;/D&gt;&lt;D xsi:type="xsd:double"&gt;2.44703543805488&lt;/D&gt;&lt;D xsi:type="xsd:double"&gt;2.47836176824698&lt;/D&gt;&lt;D xsi:type="xsd:double"&gt;2.53164114776617&lt;/D&gt;&lt;D xsi:type="xsd:double"&gt;2.54043348527483&lt;/D&gt;&lt;D xsi:type="xsd:double"&gt;2.47431192293148&lt;/D&gt;&lt;D xsi:type="xsd:double"&gt;2.60572262819659&lt;/D&gt;&lt;D xsi:type="xsd:double"&gt;2.6409387062927&lt;/D&gt;&lt;D xsi:type="xsd:double"&gt;2.61868539865132&lt;/D&gt;&lt;D xsi:type="xsd:double"&gt;2.89013245044069&lt;/D&gt;&lt;D xsi:type="xsd:double"&gt;2.84219076939028&lt;/D&gt;&lt;D xsi:type="xsd:double"&gt;2.71144045418316&lt;/D&gt;&lt;D xsi:type="xsd:double"&gt;2.78906713956819&lt;/D&gt;&lt;D xsi:type="xsd:double"&gt;2.7602280359346&lt;/D&gt;&lt;D xsi:type="xsd:double"&gt;2.94020409211972&lt;/D&gt;&lt;D xsi:type="xsd:double"&gt;3.4659464683272&lt;/D&gt;&lt;D xsi:type="xsd:double"&gt;3.42851978329551&lt;/D&gt;&lt;D xsi:type="xsd:double"&gt;3.23586955165528&lt;/D&gt;&lt;D xsi:type="xsd:double"&gt;3.32836319585738&lt;/D&gt;&lt;D xsi:type="xsd:double"&gt;3.37451678632376&lt;/D&gt;&lt;D xsi:type="xsd:double"&gt;3.2802216151793&lt;/D&gt;&lt;D xsi:type="xsd:double"&gt;3.50112004246955&lt;/D&gt;&lt;D xsi:type="xsd:double"&gt;3.49554344734926&lt;/D&gt;&lt;D xsi:type="xsd:double"&gt;3.67082800336205&lt;/D&gt;&lt;D xsi:type="xsd:double"&gt;3.92603982953809&lt;/D&gt;&lt;D xsi:type="xsd:double"&gt;3.56280190020409&lt;/D&gt;&lt;D xsi:type="xsd:double"&gt;3.48632987004196&lt;/D&gt;&lt;D xsi:type="xsd:double"&gt;3.4998049676673&lt;/D&gt;&lt;D xsi:type="xsd:double"&gt;3.43863742610773&lt;/D&gt;&lt;D xsi:type="xsd:double"&gt;3.33566064456186&lt;/D&gt;&lt;D xsi:type="xsd:double"&gt;3.36578693714471&lt;/D&gt;&lt;D xsi:type="xsd:double"&gt;4.61507313413631&lt;/D&gt;&lt;D xsi:type="xsd:double"&gt;4.30712797990993&lt;/D&gt;&lt;D xsi:type="xsd:double"&gt;3.49257155632526&lt;/D&gt;&lt;D xsi:type="xsd:double"&gt;3.05734282835721&lt;/D&gt;&lt;D xsi:type="xsd:double"&gt;3.17808500896542&lt;/D&gt;&lt;D xsi:type="xsd:double"&gt;2.99313703481747&lt;/D&gt;&lt;D xsi:type="xsd:double"&gt;3.34452200366098&lt;/D&gt;&lt;D xsi:type="xsd:double"&gt;3.3116742646591&lt;/D&gt;&lt;D xsi:type="xsd:double"&gt;3.22886351156879&lt;/D&gt;&lt;D xsi:type="xsd:double"&gt;3.44910815661&lt;/D&gt;&lt;D xsi:type="xsd:double"&gt;3.45399377240012&lt;/D&gt;&lt;D xsi:type="xsd:double"&gt;3.45862723450863&lt;/D&gt;&lt;D xsi:type="xsd:double"&gt;3.41000025490535&lt;/D&gt;&lt;D xsi:type="xsd:double"&gt;3.2459881889138&lt;/D&gt;&lt;D xsi:type="xsd:double"&gt;3.08691861623968&lt;/D&gt;&lt;D xsi:type="xsd:double"&gt;3.13386267915426&lt;/D&gt;&lt;D xsi:type="xsd:double"&gt;3.19857699354943&lt;/D&gt;&lt;D xsi:type="xsd:double"&gt;3.17220977955903&lt;/D&gt;&lt;D xsi:type="xsd:double"&gt;3.23930717274928&lt;/D&gt;&lt;D xsi:type="xsd:double"&gt;3.30250107033303&lt;/D&gt;&lt;D xsi:type="xsd:double"&gt;3.53073226977183&lt;/D&gt;&lt;D xsi:type="xsd:double"&gt;3.49684592034519&lt;/D&gt;&lt;D xsi:type="xsd:double"&gt;3.44143413982555&lt;/D&gt;&lt;D xsi:type="xsd:double"&gt;3.65256017536811&lt;/D&gt;&lt;D xsi:type="xsd:double"&gt;3.43517038578965&lt;/D&gt;&lt;D xsi:type="xsd:double"&gt;3.56622655398199&lt;/D&gt;&lt;D xsi:type="xsd:double"&gt;3.73877903258786&lt;/D&gt;&lt;D xsi:type="xsd:double"&gt;4.16152038008005&lt;/D&gt;&lt;D xsi:type="xsd:double"&gt;4.08078605100359&lt;/D&gt;&lt;D xsi:type="xsd:double"&gt;3.97954398692386&lt;/D&gt;&lt;D xsi:type="xsd:double"&gt;4.14016677460285&lt;/D&gt;&lt;D xsi:type="xsd:double"&gt;4.10898568151383&lt;/D&gt;&lt;D xsi:type="xsd:double"&gt;3.68131323167698&lt;/D&gt;&lt;D xsi:type="xsd:double"&gt;3.85901026214243&lt;/D&gt;&lt;D xsi:type="xsd:double"&gt;3.60178131662831&lt;/D&gt;&lt;D xsi:type="xsd:double"&gt;3.55663347188764&lt;/D&gt;&lt;D xsi:type="xsd:double"&gt;3.87661919167411&lt;/D&gt;&lt;D xsi:type="xsd:double"&gt;3.67178070829459&lt;/D&gt;&lt;D xsi:type="xsd:double"&gt;3.63334627533598&lt;/D&gt;&lt;D xsi:type="xsd:double"&gt;3.72531803565946&lt;/D&gt;&lt;D xsi:type="xsd:double"&gt;3.83786728086062&lt;/D&gt;&lt;D xsi:type="xsd:double"&gt;3.97422265675089&lt;/D&gt;&lt;D xsi:type="xsd:double"&gt;4.08222093762896&lt;/D&gt;&lt;D xsi:type="xsd:double"&gt;4.4579929818075&lt;/D&gt;&lt;D xsi:type="xsd:double"&gt;4.0759401629801&lt;/D&gt;&lt;D xsi:type="xsd:double"&gt;3.77478423247546&lt;/D&gt;&lt;D xsi:type="xsd:double"&gt;3.9098464238105&lt;/D&gt;&lt;D xsi:type="xsd:double"&gt;3.77081868393612&lt;/D&gt;&lt;D xsi:type="xsd:double"&gt;4.04715181600639&lt;/D&gt;&lt;D xsi:type="xsd:double"&gt;4.18685547907285&lt;/D&gt;&lt;D xsi:type="xsd:double"&gt;4.14141418185382&lt;/D&gt;&lt;D xsi:type="xsd:double"&gt;4.66362260399258&lt;/D&gt;&lt;/FQL&gt;&lt;FQL&gt;&lt;Q&gt;VNM^P_PRICE(0)/P_PRICE_LOW_PR(0,,,,,,"PRICE","INTRA","52W")-1&lt;/Q&gt;&lt;R&gt;1&lt;/R&gt;&lt;C&gt;1&lt;/C&gt;&lt;D xsi:type="xsd:double"&gt;0.079930544&lt;/D&gt;&lt;/FQL&gt;&lt;FQL&gt;&lt;Q&gt;QAT^FG_TOTAL_RETURNC(0,-12AM)&lt;/Q&gt;&lt;R&gt;1&lt;/R&gt;&lt;C&gt;1&lt;/C&gt;&lt;D xsi:type="xsd:double"&gt;-4.580015&lt;/D&gt;&lt;/FQL&gt;&lt;FQL&gt;&lt;Q&gt;EWM^PERCENT_CHANGE(FMA_EPS(+1,0,,,,"PORTAGG","MEAN"),FMA_EPS(+1,-1AM,,,,"PORTAGG","MEAN"))&lt;/Q&gt;&lt;R&gt;1&lt;/R&gt;&lt;C&gt;1&lt;/C&gt;&lt;D xsi:type="xsd:double"&gt;-0.347534945690457&lt;/D&gt;&lt;/FQL&gt;&lt;FQL&gt;&lt;Q&gt;VWO^FG_TOTAL_RETURNC(0,-3AM)&lt;/Q&gt;&lt;R&gt;1&lt;/R&gt;&lt;C&gt;1&lt;/C&gt;&lt;D xsi:type="xsd:double"&gt;5.7825565&lt;/D&gt;&lt;/FQL&gt;&lt;FQL&gt;&lt;Q&gt;MCHI^SIZE(FG_CONSTITUENTS)&lt;/Q&gt;&lt;R&gt;1&lt;/R&gt;&lt;C&gt;1&lt;/C&gt;&lt;D xsi:type="xsd:long"&gt;654&lt;/D&gt;&lt;/FQL&gt;&lt;FQL&gt;&lt;Q&gt;EWZ^FMA_ROE(NTMA,-20AY,NOW,FY,"PORTAGG","MEANR")&lt;/Q&gt;&lt;R&gt;20&lt;/R&gt;&lt;C&gt;1&lt;/C&gt;&lt;D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xsi:type="xsd:double"&gt;14.52273617378&lt;/D&gt;&lt;D xsi:type="xsd:double"&gt;16.6192198329594&lt;/D&gt;&lt;D xsi:type="xsd:double"&gt;20.4560772340805&lt;/D&gt;&lt;D xsi:type="xsd:double"&gt;19.4075515511138&lt;/D&gt;&lt;D xsi:type="xsd:double"&gt;18.6086842273203&lt;/D&gt;&lt;/FQL&gt;&lt;FQL&gt;&lt;Q&gt;TRYUS10Y-FDS^FG_YIELD(-10AY,0,Y,,"YTM")&lt;/Q&gt;&lt;R&gt;10&lt;/R&gt;&lt;C&gt;1&lt;/C&gt;&lt;D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xsi:type="xsd:double"&gt;3.8791&lt;/D&gt;&lt;/FQL&gt;&lt;FQL&gt;&lt;Q&gt;CAGDPY@PL^EE_ACTUAL_ANNUAL(MED,+1)&lt;/Q&gt;&lt;R&gt;1&lt;/R&gt;&lt;C&gt;1&lt;/C&gt;&lt;D xsi:type="xsd:double"&gt;0.8&lt;/D&gt;&lt;/FQL&gt;&lt;FQL&gt;&lt;Q&gt;CC_MX^FG_COMPANY_NAME&lt;/Q&gt;&lt;R&gt;1&lt;/R&gt;&lt;C&gt;1&lt;/C&gt;&lt;D xsi:type="xsd:string"&gt;Mexico&lt;/D&gt;&lt;/FQL&gt;&lt;FQL&gt;&lt;Q&gt;USDVND^FG_PRICE_CHANGE(0,-3AM)&lt;/Q&gt;&lt;R&gt;1&lt;/R&gt;&lt;C&gt;1&lt;/C&gt;&lt;D xsi:type="xsd:double"&gt;2.765441&lt;/D&gt;&lt;/FQL&gt;&lt;FQL&gt;&lt;Q&gt;USDTHB^STD(FG_PRICE_CHANGE(0,-1AY,AM))&lt;/Q&gt;&lt;R&gt;1&lt;/R&gt;&lt;C&gt;1&lt;/C&gt;&lt;D xsi:type="xsd:double"&gt;2.18210441644627&lt;/D&gt;&lt;/FQL&gt;&lt;FQL&gt;&lt;Q&gt;USDCNH^FG_COMPANY_NAME&lt;/Q&gt;&lt;R&gt;1&lt;/R&gt;&lt;C&gt;1&lt;/C&gt;&lt;D xsi:type="xsd:string"&gt;Chinese Offshore Renminbi per U.S. Dollar&lt;/D&gt;&lt;/FQL&gt;&lt;FQL&gt;&lt;Q&gt;USDZAR^FG_PRICE_CHANGE(0,-3AM)&lt;/Q&gt;&lt;R&gt;1&lt;/R&gt;&lt;C&gt;1&lt;/C&gt;&lt;D xsi:type="xsd:double"&gt;-4.0643334&lt;/D&gt;&lt;/FQL&gt;&lt;FQL&gt;&lt;Q&gt;USDMXN^STD(FG_PRICE_CHANGE(0,-1AY,AM))&lt;/Q&gt;&lt;R&gt;1&lt;/R&gt;&lt;C&gt;1&lt;/C&gt;&lt;D xsi:type="xsd:double"&gt;4.59629877887041&lt;/D&gt;&lt;/FQL&gt;&lt;FQL&gt;&lt;Q&gt;USDMYR^FG_COMPANY_NAME&lt;/Q&gt;&lt;R&gt;1&lt;/R&gt;&lt;C&gt;1&lt;/C&gt;&lt;D xsi:type="xsd:string"&gt;Malaysian Ringgit per U.S. Dollar&lt;/D&gt;&lt;/FQL&gt;&lt;FQL&gt;&lt;Q&gt;USDPHP^FG_PRICE_CHANGE(0,-3AM)&lt;/Q&gt;&lt;R&gt;1&lt;/R&gt;&lt;C&gt;1&lt;/C&gt;&lt;D xsi:type="xsd:double"&gt;4.703629&lt;/D&gt;&lt;/FQL&gt;&lt;FQL&gt;&lt;Q&gt;EPU^FMA_EPS(NTMA,-20AY,0,CY,,"PORTAGG","MEANR")&lt;/Q&gt;&lt;R&gt;20&lt;/R&gt;&lt;C&gt;1&lt;/C&gt;&lt;D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xsi:type="xsd:double"&gt;3.11609679434847&lt;/D&gt;&lt;D xsi:type="xsd:double"&gt;2.96006707163237&lt;/D&gt;&lt;/FQL&gt;&lt;FQL&gt;&lt;Q&gt;CPALM-FDS^FG_PRICE_CHANGE(0,-1AM)&lt;/Q&gt;&lt;R&gt;1&lt;/R&gt;&lt;C&gt;1&lt;/C&gt;&lt;D xsi:type="xsd:double"&gt;1.92061459667094&lt;/D&gt;&lt;/FQL&gt;&lt;FQL&gt;&lt;Q&gt;BRENT-FDS^FG_PRICE(0)&lt;/Q&gt;&lt;R&gt;1&lt;/R&gt;&lt;C&gt;1&lt;/C&gt;&lt;D xsi:type="xsd:double"&gt;85.86&lt;/D&gt;&lt;/FQL&gt;&lt;FQL&gt;&lt;Q&gt;FC0000ID^FG_PRICE(0)&lt;/Q&gt;&lt;R&gt;1&lt;/R&gt;&lt;C&gt;1&lt;/C&gt;&lt;D xsi:type="xsd:double"&gt;1041.729&lt;/D&gt;&lt;/FQL&gt;&lt;FQL&gt;&lt;Q&gt;EWM^FG_PRICE_MAVG(0,,,,30)&lt;/Q&gt;&lt;R&gt;1&lt;/R&gt;&lt;C&gt;1&lt;/C&gt;&lt;D xsi:type="xsd:double"&gt;22.998&lt;/D&gt;&lt;/FQL&gt;&lt;FQL&gt;&lt;Q&gt;TRYTW10Y-FDS^FG_YIELD(-10AY,0,Y,,"YTM")&lt;/Q&gt;&lt;R&gt;10&lt;/R&gt;&lt;C&gt;1&lt;/C&gt;&lt;D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xsi:type="xsd:double"&gt;1.211&lt;/D&gt;&lt;/FQL&gt;&lt;FQL&gt;&lt;Q&gt;CAGDPY@QA^EE_ACTUAL_ANNUAL(MED,+1)&lt;/Q&gt;&lt;R&gt;1&lt;/R&gt;&lt;C&gt;1&lt;/C&gt;&lt;D xsi:type="xsd:double"&gt;15.2&lt;/D&gt;&lt;/FQL&gt;&lt;FQL&gt;&lt;Q&gt;EWZ^FMA_PE(NTMA,-10AY,0,AM,"PORTAGG","MEANR")&lt;/Q&gt;&lt;R&gt;121&lt;/R&gt;&lt;C&gt;1&lt;/C&gt;&lt;D xsi:type="xsd:double"&gt;11.4915934941671&lt;/D&gt;&lt;D xsi:type="xsd:double"&gt;11.783593586017&lt;/D&gt;&lt;D xsi:type="xsd:double"&gt;12.2161852473055&lt;/D&gt;&lt;D xsi:type="xsd:double"&gt;11.977990926509&lt;/D&gt;&lt;D xsi:type="xsd:double"&gt;11.3851988419772&lt;/D&gt;&lt;D xsi:type="xsd:double"&gt;11.4323497634449&lt;/D&gt;&lt;D xsi:type="xsd:double"&gt;11.0298993759248&lt;/D&gt;&lt;D xsi:type="xsd:double"&gt;11.0097914301522&lt;/D&gt;&lt;D xsi:type="xsd:double"&gt;11.9947037383863&lt;/D&gt;&lt;D xsi:type="xsd:double"&gt;12.8572762897614&lt;/D&gt;&lt;D xsi:type="xsd:double"&gt;13.7725668123032&lt;/D&gt;&lt;D xsi:type="xsd:double"&gt;13.7528925217288&lt;/D&gt;&lt;D xsi:type="xsd:double"&gt;13.3149393698303&lt;/D&gt;&lt;D xsi:type="xsd:double"&gt;12.6210321921014&lt;/D&gt;&lt;D xsi:type="xsd:double"&gt;11.1319413775069&lt;/D&gt;&lt;D xsi:type="xsd:double"&gt;11.2145253594665&lt;/D&gt;&lt;D xsi:type="xsd:double"&gt;11.1145910341074&lt;/D&gt;&lt;D xsi:type="xsd:double"&gt;11.2578659069753&lt;/D&gt;&lt;D xsi:type="xsd:double"&gt;10.5095466481496&lt;/D&gt;&lt;D xsi:type="xsd:double"&gt;9.31921352588535&lt;/D&gt;&lt;D xsi:type="xsd:double"&gt;10.792465804952&lt;/D&gt;&lt;D xsi:type="xsd:double"&gt;13.25225293497&lt;/D&gt;&lt;D xsi:type="xsd:double"&gt;13.8457874171524&lt;/D&gt;&lt;D xsi:type="xsd:double"&gt;12.2692904906779&lt;/D&gt;&lt;D xsi:type="xsd:double"&gt;12.2513065538679&lt;/D&gt;&lt;D xsi:type="xsd:double"&gt;13.5200669998407&lt;/D&gt;&lt;D xsi:type="xsd:double"&gt;14.0858040354087&lt;/D&gt;&lt;D xsi:type="xsd:double"&gt;13.5889316080435&lt;/D&gt;&lt;D xsi:type="xsd:double"&gt;14.7292028210189&lt;/D&gt;&lt;D xsi:type="xsd:double"&gt;13.5188883231932&lt;/D&gt;&lt;D xsi:type="xsd:double"&gt;12.2650092805411&lt;/D&gt;&lt;D xsi:type="xsd:double"&gt;13.3319819857535&lt;/D&gt;&lt;D xsi:type="xsd:double"&gt;13.7827284601621&lt;/D&gt;&lt;D xsi:type="xsd:double"&gt;12.8230925906983&lt;/D&gt;&lt;D xsi:type="xsd:double"&gt;12.4016138138915&lt;/D&gt;&lt;D xsi:type="xsd:double"&gt;12.0950490834199&lt;/D&gt;&lt;D xsi:type="xsd:double"&gt;11.6115425036807&lt;/D&gt;&lt;D xsi:type="xsd:double"&gt;12.2774406594275&lt;/D&gt;&lt;D xsi:type="xsd:double"&gt;13.0502146596324&lt;/D&gt;&lt;D xsi:type="xsd:double"&gt;14.1787630785627&lt;/D&gt;&lt;D xsi:type="xsd:double"&gt;13.9896636998057&lt;/D&gt;&lt;D xsi:type="xsd:double"&gt;13.0837850739589&lt;/D&gt;&lt;D xsi:type="xsd:double"&gt;13.0407532523254&lt;/D&gt;&lt;D xsi:type="xsd:double"&gt;13.7793771401452&lt;/D&gt;&lt;D xsi:type="xsd:double"&gt;13.7406094149773&lt;/D&gt;&lt;D xsi:type="xsd:double"&gt;12.7431076097596&lt;/D&gt;&lt;D xsi:type="xsd:double"&gt;12.8261689782403&lt;/D&gt;&lt;D xsi:type="xsd:double"&gt;12.0190293524675&lt;/D&gt;&lt;D xsi:type="xsd:double"&gt;10.5773667676115&lt;/D&gt;&lt;D xsi:type="xsd:double"&gt;11.1501638082705&lt;/D&gt;&lt;D xsi:type="xsd:double"&gt;10.7327304918917&lt;/D&gt;&lt;D xsi:type="xsd:double"&gt;10.6009093740067&lt;/D&gt;&lt;D xsi:type="xsd:double"&gt;11.1095247444071&lt;/D&gt;&lt;D xsi:type="xsd:double"&gt;11.5158885224555&lt;/D&gt;&lt;D xsi:type="xsd:double"&gt;11.2281092125275&lt;/D&gt;&lt;D xsi:type="xsd:double"&gt;13.0276428193818&lt;/D&gt;&lt;D xsi:type="xsd:double"&gt;12.6001200199393&lt;/D&gt;&lt;D xsi:type="xsd:double"&gt;12.5441945360151&lt;/D&gt;&lt;D xsi:type="xsd:double"&gt;11.4559175393489&lt;/D&gt;&lt;D xsi:type="xsd:double"&gt;11.2849506685277&lt;/D&gt;&lt;D xsi:type="xsd:double"&gt;12.4640868577371&lt;/D&gt;&lt;D xsi:type="xsd:double"&gt;12.6584417018157&lt;/D&gt;&lt;D xsi:type="xsd:double"&gt;12.3217360456392&lt;/D&gt;&lt;D xsi:type="xsd:double"&gt;12.9625285378364&lt;/D&gt;&lt;D xsi:type="xsd:double"&gt;13.0706391559784&lt;/D&gt;&lt;D xsi:type="xsd:double"&gt;13.2953734931528&lt;/D&gt;&lt;D xsi:type="xsd:double"&gt;14.3326570468956&lt;/D&gt;&lt;D xsi:type="xsd:double"&gt;14.6211791186628&lt;/D&gt;&lt;D xsi:type="xsd:double"&gt;14.2174708881802&lt;/D&gt;&lt;D xsi:type="xsd:double"&gt;9.30743076522486&lt;/D&gt;&lt;D xsi:type="xsd:double"&gt;12.4783980376447&lt;/D&gt;&lt;D xsi:type="xsd:double"&gt;15.6455047834488&lt;/D&gt;&lt;D xsi:type="xsd:double"&gt;18.4679593791864&lt;/D&gt;&lt;D xsi:type="xsd:double"&gt;27.2991938764943&lt;/D&gt;&lt;D xsi:type="xsd:double"&gt;24.2525048413585&lt;/D&gt;&lt;D xsi:type="xsd:double"&gt;19.2156044798793&lt;/D&gt;&lt;D xsi:type="xsd:double"&gt;16.6631328598481&lt;/D&gt;&lt;D xsi:type="xsd:double"&gt;14.4593310526425&lt;/D&gt;&lt;D xsi:type="xsd:double"&gt;13.4363644296706&lt;/D&gt;&lt;D xsi:type="xsd:double"&gt;12.0054377724838&lt;/D&gt;&lt;D xsi:type="xsd:double"&gt;11.0444541930995&lt;/D&gt;&lt;D xsi:type="xsd:double"&gt;9.60975072530586&lt;/D&gt;&lt;D xsi:type="xsd:double"&gt;9.28040799822466&lt;/D&gt;&lt;D xsi:type="xsd:double"&gt;9.00765786391081&lt;/D&gt;&lt;D xsi:type="xsd:double"&gt;9.37584750859337&lt;/D&gt;&lt;D xsi:type="xsd:double"&gt;8.66876446317854&lt;/D&gt;&lt;D xsi:type="xsd:double"&gt;7.76959401236734&lt;/D&gt;&lt;D xsi:type="xsd:double"&gt;7.33153265567399&lt;/D&gt;&lt;D xsi:type="xsd:double"&gt;7.73224443709928&lt;/D&gt;&lt;D xsi:type="xsd:double"&gt;7.31022581691838&lt;/D&gt;&lt;D xsi:type="xsd:double"&gt;7.73147984935452&lt;/D&gt;&lt;D xsi:type="xsd:double"&gt;8.00705847153066&lt;/D&gt;&lt;D xsi:type="xsd:double"&gt;8.00992299329991&lt;/D&gt;&lt;D xsi:type="xsd:double"&gt;7.82625895111243&lt;/D&gt;&lt;D xsi:type="xsd:double"&gt;7.31958550896033&lt;/D&gt;&lt;D xsi:type="xsd:double"&gt;6.55295769279876&lt;/D&gt;&lt;D xsi:type="xsd:double"&gt;6.02377654405619&lt;/D&gt;&lt;D xsi:type="xsd:double"&gt;5.93425706551106&lt;/D&gt;&lt;D xsi:type="xsd:double"&gt;6.3492601852097&lt;/D&gt;&lt;D xsi:type="xsd:double"&gt;6.58838154436&lt;/D&gt;&lt;D xsi:type="xsd:double"&gt;7.13919479206416&lt;/D&gt;&lt;D xsi:type="xsd:double"&gt;6.82368625063911&lt;/D&gt;&lt;D xsi:type="xsd:double"&gt;6.78014829237617&lt;/D&gt;&lt;D xsi:type="xsd:double"&gt;7.07954154490529&lt;/D&gt;&lt;D xsi:type="xsd:double"&gt;7.09083755376568&lt;/D&gt;&lt;D xsi:type="xsd:double"&gt;6.40796516373562&lt;/D&gt;&lt;D xsi:type="xsd:double"&gt;6.78634785251225&lt;/D&gt;&lt;D xsi:type="xsd:double"&gt;7.17324393769085&lt;/D&gt;&lt;D xsi:type="xsd:double"&gt;7.90964865283988&lt;/D&gt;&lt;D xsi:type="xsd:double"&gt;7.88747154612998&lt;/D&gt;&lt;D xsi:type="xsd:double"&gt;7.82950008910281&lt;/D&gt;&lt;D xsi:type="xsd:double"&gt;7.87755687152532&lt;/D&gt;&lt;D xsi:type="xsd:double"&gt;7.29694600585515&lt;/D&gt;&lt;D xsi:type="xsd:double"&gt;7.88558820239476&lt;/D&gt;&lt;D xsi:type="xsd:double"&gt;7.83815185435531&lt;/D&gt;&lt;D xsi:type="xsd:double"&gt;7.53885612454461&lt;/D&gt;&lt;D xsi:type="xsd:double"&gt;7.96981289298535&lt;/D&gt;&lt;D xsi:type="xsd:double"&gt;7.81957737230923&lt;/D&gt;&lt;D xsi:type="xsd:double"&gt;7.52938401679912&lt;/D&gt;&lt;D xsi:type="xsd:double"&gt;7.51298628370959&lt;/D&gt;&lt;D xsi:type="xsd:double"&gt;6.86144226982443&lt;/D&gt;&lt;/FQL&gt;&lt;FQL&gt;&lt;Q&gt;NI-FDS^FG_PRICE_CHANGE(0,-6AM)&lt;/Q&gt;&lt;R&gt;1&lt;/R&gt;&lt;C&gt;1&lt;/C&gt;&lt;D xsi:type="xsd:double"&gt;4.79975542647508&lt;/D&gt;&lt;/FQL&gt;&lt;FQL&gt;&lt;Q&gt;VNM^FG_PRICE_MAVG(0,,,,30)&lt;/Q&gt;&lt;R&gt;1&lt;/R&gt;&lt;C&gt;1&lt;/C&gt;&lt;D xsi:type="xsd:double"&gt;12.747&lt;/D&gt;&lt;/FQL&gt;&lt;FQL&gt;&lt;Q&gt;EWZ^FG_PRICE_MAVG(0,,,,60)&lt;/Q&gt;&lt;R&gt;1&lt;/R&gt;&lt;C&gt;1&lt;/C&gt;&lt;D xsi:type="xsd:double"&gt;30.726334&lt;/D&gt;&lt;/FQL&gt;&lt;FQL&gt;&lt;Q&gt;ECH^FG_PRICE_MAVG(0,,,,200)&lt;/Q&gt;&lt;R&gt;1&lt;/R&gt;&lt;C&gt;1&lt;/C&gt;&lt;D xsi:type="xsd:double"&gt;26.455694&lt;/D&gt;&lt;/FQL&gt;&lt;FQL&gt;&lt;Q&gt;TUR^P_PRICE(0)/P_PRICE_LOW_PR(0,,,,,,"PRICE","INTRA","52W")-1&lt;/Q&gt;&lt;R&gt;1&lt;/R&gt;&lt;C&gt;1&lt;/C&gt;&lt;D xsi:type="xsd:double"&gt;0.5226368&lt;/D&gt;&lt;/FQL&gt;&lt;FQL&gt;&lt;Q&gt;INDA^FG_TOTAL_RETURNC(0,-12AM)&lt;/Q&gt;&lt;R&gt;1&lt;/R&gt;&lt;C&gt;1&lt;/C&gt;&lt;D xsi:type="xsd:double"&gt;27.760994&lt;/D&gt;&lt;/FQL&gt;&lt;FQL&gt;&lt;Q&gt;EZA^FG_TOTAL_RETURNC(0,-12AM)&lt;/Q&gt;&lt;R&gt;1&lt;/R&gt;&lt;C&gt;1&lt;/C&gt;&lt;D xsi:type="xsd:double"&gt;10.224163&lt;/D&gt;&lt;/FQL&gt;&lt;FQL&gt;&lt;Q&gt;EWW^FMA_PCT_ABOVE_MAVG(200,0,,,,"PORTAGG")&lt;/Q&gt;&lt;R&gt;1&lt;/R&gt;&lt;C&gt;1&lt;/C&gt;&lt;D xsi:type="xsd:double"&gt;31.8181818181818&lt;/D&gt;&lt;/FQL&gt;&lt;FQL&gt;&lt;Q&gt;EPOL^PERCENT_CHANGE(FMA_EPS(+1,0,,,,"PORTAGG","MEAN"),FMA_EPS(+1,-1AM,,,,"PORTAGG","MEAN"))&lt;/Q&gt;&lt;R&gt;1&lt;/R&gt;&lt;C&gt;1&lt;/C&gt;&lt;D xsi:type="xsd:double"&gt;-7.99741382403066&lt;/D&gt;&lt;/FQL&gt;&lt;FQL&gt;&lt;Q&gt;EIDO^PERCENT_CHANGE(FMA_EPS(+1,0,,,,"PORTAGG","MEAN"),FMA_EPS(+1,-1AM,,,,"PORTAGG","MEAN"))&lt;/Q&gt;&lt;R&gt;1&lt;/R&gt;&lt;C&gt;1&lt;/C&gt;&lt;D xsi:type="xsd:double"&gt;-10.3510140196716&lt;/D&gt;&lt;/FQL&gt;&lt;FQL&gt;&lt;Q&gt;CNYA^PERCENT_CHANGE(FMA_EPS(+1,0,,,,"PORTAGG","MEAN"),FMA_EPS(+1,-1AM,,,,"PORTAGG","MEAN"))&lt;/Q&gt;&lt;R&gt;1&lt;/R&gt;&lt;C&gt;1&lt;/C&gt;&lt;D xsi:type="xsd:double"&gt;0.622363897598032&lt;/D&gt;&lt;/FQL&gt;&lt;FQL&gt;&lt;Q&gt;VGK^PERCENT_CHANGE(FMA_EPS(+1,0,,,,"PORTAGG","MEAN"),FMA_EPS(+1,-1AM,,,,"PORTAGG","MEAN"))&lt;/Q&gt;&lt;R&gt;1&lt;/R&gt;&lt;C&gt;1&lt;/C&gt;&lt;D xsi:type="xsd:double"&gt;0&lt;/D&gt;&lt;/FQL&gt;&lt;FQL&gt;&lt;Q&gt;KSA^FMA_COS_DOWN("EPS","1M",+1,NOW,,,"PORTAGG","MEANR")&lt;/Q&gt;&lt;R&gt;1&lt;/R&gt;&lt;C&gt;1&lt;/C&gt;&lt;D xsi:type="xsd:double"&gt;42&lt;/D&gt;&lt;/FQL&gt;&lt;FQL&gt;&lt;Q&gt;EWW^SIZE(FG_CONSTITUENTS)&lt;/Q&gt;&lt;R&gt;1&lt;/R&gt;&lt;C&gt;1&lt;/C&gt;&lt;D xsi:type="xsd:long"&gt;44&lt;/D&gt;&lt;/FQL&gt;&lt;FQL&gt;&lt;Q&gt;GREK^FMA_RBICS_REV_CURRENT(30, LOC, "PORTAGG")&lt;/Q&gt;&lt;R&gt;1&lt;/R&gt;&lt;C&gt;1&lt;/C&gt;&lt;D xsi:type="xsd:double"&gt;44.667591399586&lt;/D&gt;&lt;/FQL&gt;&lt;FQL&gt;&lt;Q&gt;TRYAE10Y-FDS^FG_YIELD_NAME&lt;/Q&gt;&lt;R&gt;1&lt;/R&gt;&lt;C&gt;1&lt;/C&gt;&lt;D xsi:type="xsd:string"&gt;Treasury - United Arab Emirates USD Benchmark Bond 10Y&lt;/D&gt;&lt;/FQL&gt;&lt;FQL&gt;&lt;Q&gt;EWY^FMA_ROE(NTMA,-20AY,NOW,FY,"PORTAGG","MEANR")&lt;/Q&gt;&lt;R&gt;20&lt;/R&gt;&lt;C&gt;1&lt;/C&gt;&lt;D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xsi:type="xsd:double"&gt;7.50979396092207&lt;/D&gt;&lt;D xsi:type="xsd:double"&gt;8.90596194319788&lt;/D&gt;&lt;/FQL&gt;&lt;FQL&gt;&lt;Q&gt;CAGDPY@PL^EE_ACTUAL_ANNUAL(MED,0)&lt;/Q&gt;&lt;R&gt;1&lt;/R&gt;&lt;C&gt;1&lt;/C&gt;&lt;D xsi:type="xsd:double"&gt;1.57533283491731&lt;/D&gt;&lt;/FQL&gt;&lt;FQL&gt;&lt;Q&gt;CC_TW^FG_COMPANY_NAME&lt;/Q&gt;&lt;R&gt;1&lt;/R&gt;&lt;C&gt;1&lt;/C&gt;&lt;D xsi:type="xsd:string"&gt;Taiwan, China&lt;/D&gt;&lt;/FQL&gt;&lt;FQL&gt;&lt;Q&gt;USDVND^FG_PRICE_CHANGE(0,-1AY)&lt;/Q&gt;&lt;R&gt;1&lt;/R&gt;&lt;C&gt;1&lt;/C&gt;&lt;D xsi:type="xsd:double"&gt;8.236241&lt;/D&gt;&lt;/FQL&gt;&lt;FQL&gt;&lt;Q&gt;USDTHB^FG_PRICE_CHANGE(0,-6AM)&lt;/Q&gt;&lt;R&gt;1&lt;/R&gt;&lt;C&gt;1&lt;/C&gt;&lt;D xsi:type="xsd:double"&gt;5.3693056&lt;/D&gt;&lt;/FQL&gt;&lt;FQL&gt;&lt;Q&gt;USDINR^STD(FG_PRICE_CHANGE(0,-3AY,M))&lt;/Q&gt;&lt;R&gt;1&lt;/R&gt;&lt;C&gt;1&lt;/C&gt;&lt;D xsi:type="xsd:double"&gt;1.00660046377304&lt;/D&gt;&lt;/FQL&gt;&lt;FQL&gt;&lt;Q&gt;USDZAR^FG_PRICE_CHANGE(0,-1AY)&lt;/Q&gt;&lt;R&gt;1&lt;/R&gt;&lt;C&gt;1&lt;/C&gt;&lt;D xsi:type="xsd:double"&gt;-1.7660022&lt;/D&gt;&lt;/FQL&gt;&lt;FQL&gt;&lt;Q&gt;USDMXN^FG_PRICE_CHANGE(0,-6AM)&lt;/Q&gt;&lt;R&gt;1&lt;/R&gt;&lt;C&gt;1&lt;/C&gt;&lt;D xsi:type="xsd:double"&gt;7.8402877&lt;/D&gt;&lt;/FQL&gt;&lt;FQL&gt;&lt;Q&gt;USDPEN^STD(FG_PRICE_CHANGE(0,-3AY,M))&lt;/Q&gt;&lt;R&gt;1&lt;/R&gt;&lt;C&gt;1&lt;/C&gt;&lt;D xsi:type="xsd:double"&gt;2.36668468997281&lt;/D&gt;&lt;/FQL&gt;&lt;FQL&gt;&lt;Q&gt;USDPHP^FG_PRICE_CHANGE(0,-1AY)&lt;/Q&gt;&lt;R&gt;1&lt;/R&gt;&lt;C&gt;1&lt;/C&gt;&lt;D xsi:type="xsd:double"&gt;5.813837&lt;/D&gt;&lt;/FQL&gt;&lt;FQL&gt;&lt;Q&gt;FC0000PL^FMA_EPS(NTMA,-20AY,0,CY,,"PORTAGG","MEANR")&lt;/Q&gt;&lt;R&gt;20&lt;/R&gt;&lt;C&gt;1&lt;/C&gt;&lt;D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xsi:type="xsd:double"&gt;23.3955887248491&lt;/D&gt;&lt;/FQL&gt;&lt;FQL&gt;&lt;Q&gt;EPU^P_PRICE_RETURNS_PR('52W',2,-10AY,0,AM)&lt;/Q&gt;&lt;R&gt;121&lt;/R&gt;&lt;C&gt;1&lt;/C&gt;&lt;D xsi:type="xsd:double"&gt;4.2577863&lt;/D&gt;&lt;D xsi:type="xsd:double"&gt;11.855232&lt;/D&gt;&lt;D xsi:type="xsd:double"&gt;6.602955&lt;/D&gt;&lt;D xsi:type="xsd:double"&gt;6.0207963&lt;/D&gt;&lt;D xsi:type="xsd:double"&gt;-1.7574489&lt;/D&gt;&lt;D xsi:type="xsd:double"&gt;5.5397034&lt;/D&gt;&lt;D xsi:type="xsd:double"&gt;-1.954937&lt;/D&gt;&lt;D xsi:type="xsd:double"&gt;-9.379763&lt;/D&gt;&lt;D xsi:type="xsd:double"&gt;-9.142804&lt;/D&gt;&lt;D xsi:type="xsd:double"&gt;-6.9066706&lt;/D&gt;&lt;D xsi:type="xsd:double"&gt;-10.131103&lt;/D&gt;&lt;D xsi:type="xsd:double"&gt;-10.048496&lt;/D&gt;&lt;D xsi:type="xsd:double"&gt;-15.169549&lt;/D&gt;&lt;D xsi:type="xsd:double"&gt;-22.802853&lt;/D&gt;&lt;D xsi:type="xsd:double"&gt;-36.09566&lt;/D&gt;&lt;D xsi:type="xsd:double"&gt;-36.026108&lt;/D&gt;&lt;D xsi:type="xsd:double"&gt;-29.15858&lt;/D&gt;&lt;D xsi:type="xsd:double"&gt;-31.91222&lt;/D&gt;&lt;D xsi:type="xsd:double"&gt;-36.079525&lt;/D&gt;&lt;D xsi:type="xsd:double"&gt;-39.415253&lt;/D&gt;&lt;D xsi:type="xsd:double"&gt;-29.029823&lt;/D&gt;&lt;D xsi:type="xsd:double"&gt;-7.194191&lt;/D&gt;&lt;D xsi:type="xsd:double"&gt;3.9188623&lt;/D&gt;&lt;D xsi:type="xsd:double"&gt;-1.709044&lt;/D&gt;&lt;D xsi:type="xsd:double"&gt;3.4138799&lt;/D&gt;&lt;D xsi:type="xsd:double"&gt;19.492268&lt;/D&gt;&lt;D xsi:type="xsd:double"&gt;55.19365&lt;/D&gt;&lt;D xsi:type="xsd:double"&gt;45.940163&lt;/D&gt;&lt;D xsi:type="xsd:double"&gt;43.643665&lt;/D&gt;&lt;D xsi:type="xsd:double"&gt;47.148193&lt;/D&gt;&lt;D xsi:type="xsd:double"&gt;61.382114&lt;/D&gt;&lt;D xsi:type="xsd:double"&gt;89.451454&lt;/D&gt;&lt;D xsi:type="xsd:double"&gt;67.86465&lt;/D&gt;&lt;D xsi:type="xsd:double"&gt;30.833649&lt;/D&gt;&lt;D xsi:type="xsd:double"&gt;13.579035&lt;/D&gt;&lt;D xsi:type="xsd:double"&gt;18.996822&lt;/D&gt;&lt;D xsi:type="xsd:double"&gt;12.129426&lt;/D&gt;&lt;D xsi:type="xsd:double"&gt;10.072303&lt;/D&gt;&lt;D xsi:type="xsd:double"&gt;4.030323&lt;/D&gt;&lt;D xsi:type="xsd:double"&gt;18.24956&lt;/D&gt;&lt;D xsi:type="xsd:double"&gt;28.336668&lt;/D&gt;&lt;D xsi:type="xsd:double"&gt;29.593218&lt;/D&gt;&lt;D xsi:type="xsd:double"&gt;25.972807&lt;/D&gt;&lt;D xsi:type="xsd:double"&gt;33.244587&lt;/D&gt;&lt;D xsi:type="xsd:double"&gt;21.271587&lt;/D&gt;&lt;D xsi:type="xsd:double"&gt;26.720547&lt;/D&gt;&lt;D xsi:type="xsd:double"&gt;37.016724&lt;/D&gt;&lt;D xsi:type="xsd:double"&gt;28.902996&lt;/D&gt;&lt;D xsi:type="xsd:double"&gt;24.937582&lt;/D&gt;&lt;D xsi:type="xsd:double"&gt;15.848756&lt;/D&gt;&lt;D xsi:type="xsd:double"&gt;5.738306&lt;/D&gt;&lt;D xsi:type="xsd:double"&gt;-0.38025975&lt;/D&gt;&lt;D xsi:type="xsd:double"&gt;-10.929161&lt;/D&gt;&lt;D xsi:type="xsd:double"&gt;-11.555529&lt;/D&gt;&lt;D xsi:type="xsd:double"&gt;-8.732403&lt;/D&gt;&lt;D xsi:type="xsd:double"&gt;-14.603382&lt;/D&gt;&lt;D xsi:type="xsd:double"&gt;-5.755192&lt;/D&gt;&lt;D xsi:type="xsd:double"&gt;-2.7162194&lt;/D&gt;&lt;D xsi:type="xsd:double"&gt;-12.512684&lt;/D&gt;&lt;D xsi:type="xsd:double"&gt;-15.314966&lt;/D&gt;&lt;D xsi:type="xsd:double"&gt;-6.6318274&lt;/D&gt;&lt;D xsi:type="xsd:double"&gt;-1.1268914&lt;/D&gt;&lt;D xsi:type="xsd:double"&gt;-8.657228&lt;/D&gt;&lt;D xsi:type="xsd:double"&gt;-4.1802826&lt;/D&gt;&lt;D xsi:type="xsd:double"&gt;-1.820606&lt;/D&gt;&lt;D xsi:type="xsd:double"&gt;0.83903074&lt;/D&gt;&lt;D xsi:type="xsd:double"&gt;6.5487266&lt;/D&gt;&lt;D xsi:type="xsd:double"&gt;3.5504103&lt;/D&gt;&lt;D xsi:type="xsd:double"&gt;-8.149057&lt;/D&gt;&lt;D xsi:type="xsd:double"&gt;-43.717945&lt;/D&gt;&lt;D xsi:type="xsd:double"&gt;-34.60969&lt;/D&gt;&lt;D xsi:type="xsd:double"&gt;-20.444752&lt;/D&gt;&lt;D xsi:type="xsd:double"&gt;-18.519466&lt;/D&gt;&lt;D xsi:type="xsd:double"&gt;-20.127714&lt;/D&gt;&lt;D xsi:type="xsd:double"&gt;-4.728812&lt;/D&gt;&lt;D xsi:type="xsd:double"&gt;-10.341292&lt;/D&gt;&lt;D xsi:type="xsd:double"&gt;-11.715031&lt;/D&gt;&lt;D xsi:type="xsd:double"&gt;-5.565363&lt;/D&gt;&lt;D xsi:type="xsd:double"&gt;1.0414481&lt;/D&gt;&lt;D xsi:type="xsd:double"&gt;-1.1202037&lt;/D&gt;&lt;D xsi:type="xsd:double"&gt;12.776268&lt;/D&gt;&lt;D xsi:type="xsd:double"&gt;64.6111&lt;/D&gt;&lt;D xsi:type="xsd:double"&gt;36.97561&lt;/D&gt;&lt;D xsi:type="xsd:double"&gt;25.244844&lt;/D&gt;&lt;D xsi:type="xsd:double"&gt;2.3492217&lt;/D&gt;&lt;D xsi:type="xsd:double"&gt;-3.5321593&lt;/D&gt;&lt;D xsi:type="xsd:double"&gt;-20.876211&lt;/D&gt;&lt;D xsi:type="xsd:double"&gt;-11.832171&lt;/D&gt;&lt;D xsi:type="xsd:double"&gt;3.8170576&lt;/D&gt;&lt;D xsi:type="xsd:double"&gt;-5.246907&lt;/D&gt;&lt;D xsi:type="xsd:double"&gt;-17.812807&lt;/D&gt;&lt;D xsi:type="xsd:double"&gt;-2.1118462&lt;/D&gt;&lt;D xsi:type="xsd:double"&gt;-5.369699&lt;/D&gt;&lt;D xsi:type="xsd:double"&gt;6.1538815&lt;/D&gt;&lt;D xsi:type="xsd:double"&gt;9.619677&lt;/D&gt;&lt;D xsi:type="xsd:double"&gt;-8.692921&lt;/D&gt;&lt;D xsi:type="xsd:double"&gt;2.224207&lt;/D&gt;&lt;D xsi:type="xsd:double"&gt;-3.139913&lt;/D&gt;&lt;D xsi:type="xsd:double"&gt;15.866351&lt;/D&gt;&lt;D xsi:type="xsd:double"&gt;3.7675977&lt;/D&gt;&lt;D xsi:type="xsd:double"&gt;-11.801731&lt;/D&gt;&lt;D xsi:type="xsd:double"&gt;3.4978747&lt;/D&gt;&lt;D xsi:type="xsd:double"&gt;7.0358872&lt;/D&gt;&lt;D xsi:type="xsd:double"&gt;-1.9676805&lt;/D&gt;&lt;D xsi:type="xsd:double"&gt;-10.212779&lt;/D&gt;&lt;D xsi:type="xsd:double"&gt;-17.127424&lt;/D&gt;&lt;D xsi:type="xsd:double"&gt;-4.683977&lt;/D&gt;&lt;D xsi:type="xsd:double"&gt;8.26646&lt;/D&gt;&lt;D xsi:type="xsd:double"&gt;15.968&lt;/D&gt;&lt;D xsi:type="xsd:double"&gt;33.764458&lt;/D&gt;&lt;D xsi:type="xsd:double"&gt;21.737576&lt;/D&gt;&lt;D xsi:type="xsd:double"&gt;26.619457&lt;/D&gt;&lt;D xsi:type="xsd:double"&gt;19.428003&lt;/D&gt;&lt;D xsi:type="xsd:double"&gt;11.981737&lt;/D&gt;&lt;D xsi:type="xsd:double"&gt;25.76338&lt;/D&gt;&lt;D xsi:type="xsd:double"&gt;10.849667&lt;/D&gt;&lt;D xsi:type="xsd:double"&gt;23.543406&lt;/D&gt;&lt;D xsi:type="xsd:double"&gt;42.972885&lt;/D&gt;&lt;D xsi:type="xsd:double"&gt;32.574524&lt;/D&gt;&lt;D xsi:type="xsd:double"&gt;55.06879&lt;/D&gt;&lt;D xsi:type="xsd:double"&gt;37.60679&lt;/D&gt;&lt;/FQL&gt;&lt;FQL&gt;&lt;Q&gt;EWM^FG_TOTAL_RETURNC(-10AY,0,AM)&lt;/Q&gt;&lt;R&gt;121&lt;/R&gt;&lt;C&gt;1&lt;/C&gt;&lt;D xsi:type="xsd:double"&gt;0.62150955&lt;/D&gt;&lt;D xsi:type="xsd:double"&gt;0.33547878&lt;/D&gt;&lt;D xsi:type="xsd:double"&gt;1.1889935&lt;/D&gt;&lt;D xsi:type="xsd:double"&gt;-4.2053223&lt;/D&gt;&lt;D xsi:type="xsd:double"&gt;-2.5823116&lt;/D&gt;&lt;D xsi:type="xsd:double"&gt;-2.1868765&lt;/D&gt;&lt;D xsi:type="xsd:double"&gt;-7.918811&lt;/D&gt;&lt;D xsi:type="xsd:double"&gt;-2.0285547&lt;/D&gt;&lt;D xsi:type="xsd:double"&gt;2.7607322&lt;/D&gt;&lt;D xsi:type="xsd:double"&gt;-2.164179&lt;/D&gt;&lt;D xsi:type="xsd:double"&gt;4.8054934&lt;/D&gt;&lt;D xsi:type="xsd:double"&gt;-1.2372613&lt;/D&gt;&lt;D xsi:type="xsd:double"&gt;-8.843035&lt;/D&gt;&lt;D xsi:type="xsd:double"&gt;-0.8208275&lt;/D&gt;&lt;D xsi:type="xsd:double"&gt;-17.341036&lt;/D&gt;&lt;D xsi:type="xsd:double"&gt;4.7952056&lt;/D&gt;&lt;D xsi:type="xsd:double"&gt;1.4299393&lt;/D&gt;&lt;D xsi:type="xsd:double"&gt;-1.2218058&lt;/D&gt;&lt;D xsi:type="xsd:double"&gt;-2.2835374&lt;/D&gt;&lt;D xsi:type="xsd:double"&gt;-3.5909235&lt;/D&gt;&lt;D xsi:type="xsd:double"&gt;8.677685&lt;/D&gt;&lt;D xsi:type="xsd:double"&gt;7.85805&lt;/D&gt;&lt;D xsi:type="xsd:double"&gt;4.7003508&lt;/D&gt;&lt;D xsi:type="xsd:double"&gt;-9.988773&lt;/D&gt;&lt;D xsi:type="xsd:double"&gt;0.74812174&lt;/D&gt;&lt;D xsi:type="xsd:double"&gt;4.054606&lt;/D&gt;&lt;D xsi:type="xsd:double"&gt;1.566267&lt;/D&gt;&lt;D xsi:type="xsd:double"&gt;-5.1008344&lt;/D&gt;&lt;D xsi:type="xsd:double"&gt;0.37499666&lt;/D&gt;&lt;D xsi:type="xsd:double"&gt;-7.9078436&lt;/D&gt;&lt;D xsi:type="xsd:double"&gt;-1.3184547&lt;/D&gt;&lt;D xsi:type="xsd:double"&gt;3.165865&lt;/D&gt;&lt;D xsi:type="xsd:double"&gt;2.8452396&lt;/D&gt;&lt;D xsi:type="xsd:double"&gt;3.827262&lt;/D&gt;&lt;D xsi:type="xsd:double"&gt;0.3106475&lt;/D&gt;&lt;D xsi:type="xsd:double"&gt;4.11402&lt;/D&gt;&lt;D xsi:type="xsd:double"&gt;0.34490824&lt;/D&gt;&lt;D xsi:type="xsd:double"&gt;-0.6583035&lt;/D&gt;&lt;D xsi:type="xsd:double"&gt;0.6942272&lt;/D&gt;&lt;D xsi:type="xsd:double"&gt;2.4130344&lt;/D&gt;&lt;D xsi:type="xsd:double"&gt;-1.6523898&lt;/D&gt;&lt;D xsi:type="xsd:double"&gt;0.8400798&lt;/D&gt;&lt;D xsi:type="xsd:double"&gt;3.4945726&lt;/D&gt;&lt;D xsi:type="xsd:double"&gt;9.269655&lt;/D&gt;&lt;D xsi:type="xsd:double"&gt;1.2567878&lt;/D&gt;&lt;D xsi:type="xsd:double"&gt;-0.73343515&lt;/D&gt;&lt;D xsi:type="xsd:double"&gt;1.8755317&lt;/D&gt;&lt;D xsi:type="xsd:double"&gt;-4.1562023&lt;/D&gt;&lt;D xsi:type="xsd:double"&gt;-6.221473&lt;/D&gt;&lt;D xsi:type="xsd:double"&gt;1.7410517&lt;/D&gt;&lt;D xsi:type="xsd:double"&gt;1.0267615&lt;/D&gt;&lt;D xsi:type="xsd:double"&gt;0.76993704&lt;/D&gt;&lt;D xsi:type="xsd:double"&gt;-6.0513496&lt;/D&gt;&lt;D xsi:type="xsd:double"&gt;-2.4072886&lt;/D&gt;&lt;D xsi:type="xsd:double"&gt;-2.1323383&lt;/D&gt;&lt;D xsi:type="xsd:double"&gt;5.7885647&lt;/D&gt;&lt;D xsi:type="xsd:double"&gt;2.7522922&lt;/D&gt;&lt;D xsi:type="xsd:double"&gt;-1.4668405&lt;/D&gt;&lt;D xsi:type="xsd:double"&gt;-5.5663404&lt;/D&gt;&lt;D xsi:type="xsd:double"&gt;-2.8101444&lt;/D&gt;&lt;D xsi:type="xsd:double"&gt;7.1447134&lt;/D&gt;&lt;D xsi:type="xsd:double"&gt;-0.9715259&lt;/D&gt;&lt;D xsi:type="xsd:double"&gt;-5.6833563&lt;/D&gt;&lt;D xsi:type="xsd:double"&gt;0.21520853&lt;/D&gt;&lt;D xsi:type="xsd:double"&gt;-0.4294932&lt;/D&gt;&lt;D xsi:typ</t>
        </r>
      </text>
    </comment>
    <comment ref="A13" authorId="0" shapeId="0" xr:uid="{3497254D-12B9-4600-8558-3FAD8F0A0C2D}">
      <text>
        <r>
          <rPr>
            <b/>
            <sz val="9"/>
            <color indexed="81"/>
            <rFont val="Tahoma"/>
            <charset val="1"/>
          </rPr>
          <t>e="xsd:double"&gt;1.186192&lt;/D&gt;&lt;D xsi:type="xsd:double"&gt;2.1659255&lt;/D&gt;&lt;D xsi:type="xsd:double"&gt;1.3713002&lt;/D&gt;&lt;D xsi:type="xsd:double"&gt;-8.289975&lt;/D&gt;&lt;D xsi:type="xsd:double"&gt;-23.524963&lt;/D&gt;&lt;D xsi:type="xsd:double"&gt;16.320478&lt;/D&gt;&lt;D xsi:type="xsd:double"&gt;3.6139488&lt;/D&gt;&lt;D xsi:type="xsd:double"&gt;6.3601494&lt;/D&gt;&lt;D xsi:type="xsd:double"&gt;7.407415&lt;/D&gt;&lt;D xsi:type="xsd:double"&gt;-0.07336736&lt;/D&gt;&lt;D xsi:type="xsd:double"&gt;-4.111594&lt;/D&gt;&lt;D xsi:type="xsd:double"&gt;2.029097&lt;/D&gt;&lt;D xsi:type="xsd:double"&gt;4.427767&lt;/D&gt;&lt;D xsi:type="xsd:double"&gt;4.671216&lt;/D&gt;&lt;D xsi:type="xsd:double"&gt;-3.6388576&lt;/D&gt;&lt;D xsi:type="xsd:double"&gt;-1.6387582&lt;/D&gt;&lt;D xsi:type="xsd:double"&gt;1.8471599&lt;/D&gt;&lt;D xsi:type="xsd:double"&gt;-1.7425358&lt;/D&gt;&lt;D xsi:type="xsd:double"&gt;-1.6286612&lt;/D&gt;&lt;D xsi:type="xsd:double"&gt;-0.03809333&lt;/D&gt;&lt;D xsi:type="xsd:double"&gt;-5.732727&lt;/D&gt;&lt;D xsi:type="xsd:double"&gt;0&lt;/D&gt;&lt;D xsi:type="xsd:double"&gt;1.1276722&lt;/D&gt;&lt;D xsi:type="xsd:double"&gt;7.5667024&lt;/D&gt;&lt;D xsi:type="xsd:double"&gt;-6.8493185&lt;/D&gt;&lt;D xsi:type="xsd:double"&gt;-2.5013924&lt;/D&gt;&lt;D xsi:type="xsd:double"&gt;3.0315757&lt;/D&gt;&lt;D xsi:type="xsd:double"&gt;4.8630953&lt;/D&gt;&lt;D xsi:type="xsd:double"&gt;-0.038969517&lt;/D&gt;&lt;D xsi:type="xsd:double"&gt;-1.1695862&lt;/D&gt;&lt;D xsi:type="xsd:double"&gt;-5.6410255&lt;/D&gt;&lt;D xsi:type="xsd:double"&gt;-6.6154957&lt;/D&gt;&lt;D xsi:type="xsd:double"&gt;-1.2791157&lt;/D&gt;&lt;D xsi:type="xsd:double"&gt;3.9333582&lt;/D&gt;&lt;D xsi:type="xsd:double"&gt;-4.3633103&lt;/D&gt;&lt;D xsi:type="xsd:double"&gt;-4.09683&lt;/D&gt;&lt;D xsi:type="xsd:double"&gt;5.0970793&lt;/D&gt;&lt;D xsi:type="xsd:double"&gt;4.046035&lt;/D&gt;&lt;D xsi:type="xsd:double"&gt;7.39578&lt;/D&gt;&lt;D xsi:type="xsd:double"&gt;-5.8848085&lt;/D&gt;&lt;D xsi:type="xsd:double"&gt;-4.567623&lt;/D&gt;&lt;D xsi:type="xsd:double"&gt;2.3234248&lt;/D&gt;&lt;D xsi:type="xsd:double"&gt;-2.043599&lt;/D&gt;&lt;D xsi:type="xsd:double"&gt;-5.129319&lt;/D&gt;&lt;D xsi:type="xsd:double"&gt;4.079604&lt;/D&gt;&lt;D xsi:type="xsd:double"&gt;0.047802925&lt;/D&gt;&lt;D xsi:type="xsd:double"&gt;1.051116&lt;/D&gt;&lt;D xsi:type="xsd:double"&gt;-2.9787183&lt;/D&gt;&lt;D xsi:type="xsd:double"&gt;4.38596&lt;/D&gt;&lt;D xsi:type="xsd:double"&gt;-0.13291836&lt;/D&gt;&lt;D xsi:type="xsd:double"&gt;-0.047576427&lt;/D&gt;&lt;D xsi:type="xsd:double"&gt;3.0937672&lt;/D&gt;&lt;D xsi:type="xsd:double"&gt;1.0618687&lt;/D&gt;&lt;D xsi:type="xsd:double"&gt;-0.59387684&lt;/D&gt;&lt;D xsi:type="xsd:double"&gt;7.6286793&lt;/D&gt;&lt;D xsi:type="xsd:double"&gt;-2.6497543&lt;/D&gt;&lt;/FQL&gt;&lt;FQL&gt;&lt;Q&gt;EWT^FMA_DIV_YLD(NTMA,-10AY,0,AM,"PORTAGG","MEANR")&lt;/Q&gt;&lt;R&gt;121&lt;/R&gt;&lt;C&gt;1&lt;/C&gt;&lt;D xsi:type="xsd:double"&gt;3.18197077307986&lt;/D&gt;&lt;D xsi:type="xsd:double"&gt;3.15631724494546&lt;/D&gt;&lt;D xsi:type="xsd:double"&gt;3.24041273865998&lt;/D&gt;&lt;D xsi:type="xsd:double"&gt;3.32735343833486&lt;/D&gt;&lt;D xsi:type="xsd:double"&gt;3.60381501474216&lt;/D&gt;&lt;D xsi:type="xsd:double"&gt;3.40092731944853&lt;/D&gt;&lt;D xsi:type="xsd:double"&gt;3.4643541876202&lt;/D&gt;&lt;D xsi:type="xsd:double"&gt;3.49614350904245&lt;/D&gt;&lt;D xsi:type="xsd:double"&gt;3.40763364771319&lt;/D&gt;&lt;D xsi:type="xsd:double"&gt;3.39776182570428&lt;/D&gt;&lt;D xsi:type="xsd:double"&gt;3.60836618168513&lt;/D&gt;&lt;D xsi:type="xsd:double"&gt;3.70008448443884&lt;/D&gt;&lt;D xsi:type="xsd:double"&gt;3.88421597839693&lt;/D&gt;&lt;D xsi:type="xsd:double"&gt;4.04543853758795&lt;/D&gt;&lt;D xsi:type="xsd:double"&gt;4.42932988383842&lt;/D&gt;&lt;D xsi:type="xsd:double"&gt;4.20553658085194&lt;/D&gt;&lt;D xsi:type="xsd:double"&gt;4.0980407718221&lt;/D&gt;&lt;D xsi:type="xsd:double"&gt;4.14213534530988&lt;/D&gt;&lt;D xsi:type="xsd:double"&gt;4.23348815591709&lt;/D&gt;&lt;D xsi:type="xsd:double"&gt;4.64507855586909&lt;/D&gt;&lt;D xsi:type="xsd:double"&gt;4.31629668940777&lt;/D&gt;&lt;D xsi:type="xsd:double"&gt;4.06629356058917&lt;/D&gt;&lt;D xsi:type="xsd:double"&gt;4.35339691595416&lt;/D&gt;&lt;D xsi:type="xsd:double"&gt;4.54151726874252&lt;/D&gt;&lt;D xsi:type="xsd:double"&gt;4.19702750631447&lt;/D&gt;&lt;D xsi:type="xsd:double"&gt;4.06658163040823&lt;/D&gt;&lt;D xsi:type="xsd:double"&gt;4.07113723674045&lt;/D&gt;&lt;D xsi:type="xsd:double"&gt;4.03864426516368&lt;/D&gt;&lt;D xsi:type="xsd:double"&gt;3.9783656313934&lt;/D&gt;&lt;D xsi:type="xsd:double"&gt;4.23292194140792&lt;/D&gt;&lt;D xsi:type="xsd:double"&gt;4.2009876383179&lt;/D&gt;&lt;D xsi:type="xsd:double"&gt;4.22805349085357&lt;/D&gt;&lt;D xsi:type="xsd:double"&gt;4.0709110149792&lt;/D&gt;&lt;D xsi:type="xsd:double"&gt;4.0861992507427&lt;/D&gt;&lt;D xsi:type="xsd:double"&gt;4.19974772837516&lt;/D&gt;&lt;D xsi:type="xsd:double"&gt;4.1077508648051&lt;/D&gt;&lt;D xsi:type="xsd:double"&gt;3.96172629536938&lt;/D&gt;&lt;D xsi:type="xsd:double"&gt;3.95774689921505&lt;/D&gt;&lt;D xsi:type="xsd:double"&gt;4.04693256016275&lt;/D&gt;&lt;D xsi:type="xsd:double"&gt;4.08080748060152&lt;/D&gt;&lt;D xsi:type="xsd:double"&gt;4.01185316085668&lt;/D&gt;&lt;D xsi:type="xsd:double"&gt;4.08218834027975&lt;/D&gt;&lt;D xsi:type="xsd:double"&gt;4.1990734001832&lt;/D&gt;&lt;D xsi:type="xsd:double"&gt;4.03135172876914&lt;/D&gt;&lt;D xsi:type="xsd:double"&gt;4.31620949497846&lt;/D&gt;&lt;D xsi:type="xsd:double"&gt;4.11441509035508&lt;/D&gt;&lt;D xsi:type="xsd:double"&gt;4.27947389533854&lt;/D&gt;&lt;D xsi:type="xsd:double"&gt;4.3557095784788&lt;/D&gt;&lt;D xsi:type="xsd:double"&gt;4.38061389752744&lt;/D&gt;&lt;D xsi:type="xsd:double"&gt;4.35802933314437&lt;/D&gt;&lt;D xsi:type="xsd:double"&gt;4.48337862579099&lt;/D&gt;&lt;D xsi:type="xsd:double"&gt;4.47389696738804&lt;/D&gt;&lt;D xsi:type="xsd:double"&gt;4.95013466315844&lt;/D&gt;&lt;D xsi:type="xsd:double"&gt;4.93879314987044&lt;/D&gt;&lt;D xsi:type="xsd:double"&gt;4.95558475867812&lt;/D&gt;&lt;D xsi:type="xsd:double"&gt;4.73446759034622&lt;/D&gt;&lt;D xsi:type="xsd:double"&gt;4.49221721473043&lt;/D&gt;&lt;D xsi:type="xsd:double"&gt;4.33699270675747&lt;/D&gt;&lt;D xsi:type="xsd:double"&gt;4.20250288498874&lt;/D&gt;&lt;D xsi:type="xsd:double"&gt;4.47160605667779&lt;/D&gt;&lt;D xsi:type="xsd:double"&gt;4.34189754144482&lt;/D&gt;&lt;D xsi:type="xsd:double"&gt;4.27526348857993&lt;/D&gt;&lt;D xsi:type="xsd:double"&gt;4.42542475193793&lt;/D&gt;&lt;D xsi:type="xsd:double"&gt;4.22198018018312&lt;/D&gt;&lt;D xsi:type="xsd:double"&gt;4.19435890713666&lt;/D&gt;&lt;D xsi:type="xsd:double"&gt;4.03440694478606&lt;/D&gt;&lt;D xsi:type="xsd:double"&gt;3.98748566971756&lt;/D&gt;&lt;D xsi:type="xsd:double"&gt;3.97811883572267&lt;/D&gt;&lt;D xsi:type="xsd:double"&gt;4.08646803929094&lt;/D&gt;&lt;D xsi:type="xsd:double"&gt;5.04377687453479&lt;/D&gt;&lt;D xsi:type="xsd:double"&gt;4.24482046946146&lt;/D&gt;&lt;D xsi:type="xsd:double"&gt;4.13695917349802&lt;/D&gt;&lt;D xsi:type="xsd:double"&gt;3.91790261248425&lt;/D&gt;&lt;D xsi:type="xsd:double"&gt;3.74564900915343&lt;/D&gt;&lt;D xsi:type="xsd:double"&gt;3.8357037298696&lt;/D&gt;&lt;D xsi:type="xsd:double"&gt;3.81245926030082&lt;/D&gt;&lt;D xsi:type="xsd:double"&gt;3.85026977689642&lt;/D&gt;&lt;D xsi:type="xsd:double"&gt;3.74978563894935&lt;/D&gt;&lt;D xsi:type="xsd:double"&gt;3.69912899158533&lt;/D&gt;&lt;D xsi:type="xsd:double"&gt;3.4330104993351&lt;/D&gt;&lt;D xsi:type="xsd:double"&gt;3.47287298767844&lt;/D&gt;&lt;D xsi:type="xsd:double"&gt;3.68132352474628&lt;/D&gt;&lt;D xsi:type="xsd:double"&gt;3.57174658500036&lt;/D&gt;&lt;D xsi:type="xsd:double"&gt;4.24611953054179&lt;/D&gt;&lt;D xsi:type="xsd:double"&gt;4.02674134222847&lt;/D&gt;&lt;D xsi:type="xsd:double"&gt;4.10168380243639&lt;/D&gt;&lt;D xsi:type="xsd:double"&gt;4.48964564241868&lt;/D&gt;&lt;D xsi:type="xsd:double"&gt;4.28640672937666&lt;/D&gt;&lt;D xsi:type="xsd:double"&gt;4.44807586606565&lt;/D&gt;&lt;D xsi:type="xsd:double"&gt;4.21160208859376&lt;/D&gt;&lt;D xsi:type="xsd:double"&gt;4.25627189541448&lt;/D&gt;&lt;D xsi:type="xsd:double"&gt;4.23478654965399&lt;/D&gt;&lt;D xsi:type="xsd:double"&gt;4.28743553324191&lt;/D&gt;&lt;D xsi:type="xsd:double"&gt;4.52539191519316&lt;/D&gt;&lt;D xsi:type="xsd:double"&gt;4.63181939339727&lt;/D&gt;&lt;D xsi:type="xsd:double"&gt;4.84208251222063&lt;/D&gt;&lt;D xsi:type="xsd:double"&gt;4.96151960969603&lt;/D&gt;&lt;D xsi:type="xsd:double"&gt;5.19459253471219&lt;/D&gt;&lt;D xsi:type="xsd:double"&gt;4.87651011017179&lt;/D&gt;&lt;D xsi:type="xsd:double"&gt;5.05992958971118&lt;/D&gt;&lt;D xsi:type="xsd:double"&gt;5.38678862666473&lt;/D&gt;&lt;D xsi:type="xsd:double"&gt;4.49560048463471&lt;/D&gt;&lt;D xsi:type="xsd:double"&gt;4.54281232645214&lt;/D&gt;&lt;D xsi:type="xsd:double"&gt;4.21165180787685&lt;/D&gt;&lt;D xsi:type="xsd:double"&gt;4.01783462636025&lt;/D&gt;&lt;D xsi:type="xsd:double"&gt;3.97129823583299&lt;/D&gt;&lt;D xsi:type="xsd:double"&gt;3.89362970708779&lt;/D&gt;&lt;D xsi:type="xsd:double"&gt;3.65488157288563&lt;/D&gt;&lt;D xsi:type="xsd:double"&gt;3.46594498256953&lt;/D&gt;&lt;D xsi:type="xsd:double"&gt;3.42545412607136&lt;/D&gt;&lt;D xsi:type="xsd:double"&gt;3.63061250510261&lt;/D&gt;&lt;D xsi:type="xsd:double"&gt;3.62267022436481&lt;/D&gt;&lt;D xsi:type="xsd:double"&gt;3.61955399895781&lt;/D&gt;&lt;D xsi:type="xsd:double"&gt;3.45909755779133&lt;/D&gt;&lt;D xsi:type="xsd:double"&gt;3.36954730988178&lt;/D&gt;&lt;D xsi:type="xsd:double"&gt;3.3969895168192&lt;/D&gt;&lt;D xsi:type="xsd:double"&gt;3.28434352618524&lt;/D&gt;&lt;D xsi:type="xsd:double"&gt;3.14441907672877&lt;/D&gt;&lt;D xsi:type="xsd:double"&gt;3.30581239205299&lt;/D&gt;&lt;D xsi:type="xsd:double"&gt;3.06407240274378&lt;/D&gt;&lt;D xsi:type="xsd:double"&gt;3.00469653324016&lt;/D&gt;&lt;/FQL&gt;&lt;FQL&gt;&lt;Q&gt;TRYDE10Y-FDS^FG_YIELD(-10AY,0,Y,,"YTM")&lt;/Q&gt;&lt;R&gt;10&lt;/R&gt;&lt;C&gt;1&lt;/C&gt;&lt;D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xsi:type="xsd:double"&gt;2.004&lt;/D&gt;&lt;/FQL&gt;&lt;FQL&gt;&lt;Q&gt;EWY^FMA_PE(NTMA,-10AY,0,AM,"PORTAGG","MEANR")&lt;/Q&gt;&lt;R&gt;121&lt;/R&gt;&lt;C&gt;1&lt;/C&gt;&lt;D xsi:type="xsd:double"&gt;9.42487950153204&lt;/D&gt;&lt;D xsi:type="xsd:double"&gt;9.89302012234991&lt;/D&gt;&lt;D xsi:type="xsd:double"&gt;10.3315124097512&lt;/D&gt;&lt;D xsi:type="xsd:double"&gt;10.2859278514589&lt;/D&gt;&lt;D xsi:type="xsd:double"&gt;9.39251776328167&lt;/D&gt;&lt;D xsi:type="xsd:double"&gt;9.66504470396099&lt;/D&gt;&lt;D xsi:type="xsd:double"&gt;9.62494754776205&lt;/D&gt;&lt;D xsi:type="xsd:double"&gt;9.54510543461116&lt;/D&gt;&lt;D xsi:type="xsd:double"&gt;9.79525105623964&lt;/D&gt;&lt;D xsi:type="xsd:double"&gt;10.0543681904114&lt;/D&gt;&lt;D xsi:type="xsd:double"&gt;10.3357976869793&lt;/D&gt;&lt;D xsi:type="xsd:double"&gt;10.0116253752994&lt;/D&gt;&lt;D xsi:type="xsd:double"&gt;9.48366687219627&lt;/D&gt;&lt;D xsi:type="xsd:double"&gt;9.51278002426467&lt;/D&gt;&lt;D xsi:type="xsd:double"&gt;9.27983044589915&lt;/D&gt;&lt;D xsi:type="xsd:double"&gt;9.73052715931232&lt;/D&gt;&lt;D xsi:type="xsd:double"&gt;10.1968878986087&lt;/D&gt;&lt;D xsi:type="xsd:double"&gt;10.1521470910067&lt;/D&gt;&lt;D xsi:type="xsd:double"&gt;10.0212611279593&lt;/D&gt;&lt;D xsi:type="xsd:double"&gt;9.64710257608999&lt;/D&gt;&lt;D xsi:type="xsd:double"&gt;10.3157805808976&lt;/D&gt;&lt;D xsi:type="xsd:double"&gt;10.659205535557&lt;/D&gt;&lt;D xsi:type="xsd:double"&gt;10.5856168535108&lt;/D&gt;&lt;D xsi:type="xsd:double"&gt;9.78391737667108&lt;/D&gt;&lt;D xsi:type="xsd:double"&gt;9.97525268332186&lt;/D&gt;&lt;D xsi:type="xsd:double"&gt;10.0966004249315&lt;/D&gt;&lt;D xsi:type="xsd:double"&gt;10.1962014544404&lt;/D&gt;&lt;D xsi:type="xsd:double"&gt;10.0210200159162&lt;/D&gt;&lt;D xsi:type="xsd:double"&gt;10.074805979583&lt;/D&gt;&lt;D xsi:type="xsd:double"&gt;9.59502799894762&lt;/D&gt;&lt;D xsi:type="xsd:double"&gt;9.85122105134021&lt;/D&gt;&lt;D xsi:type="xsd:double"&gt;9.7470323489075&lt;/D&gt;&lt;D xsi:type="xsd:double"&gt;9.42228169265711&lt;/D&gt;&lt;D xsi:type="xsd:double"&gt;9.680713525799&lt;/D&gt;&lt;D xsi:type="xsd:double"&gt;9.09875519050334&lt;/D&gt;&lt;D xsi:type="xsd:double"&gt;9.38861323011225&lt;/D&gt;&lt;D xsi:type="xsd:double"&gt;9.51769036961856&lt;/D&gt;&lt;D xsi:type="xsd:double"&gt;9.61230969041957&lt;/D&gt;&lt;D xsi:type="xsd:double"&gt;9.12591895057914&lt;/D&gt;&lt;D xsi:type="xsd:double"&gt;9.30875335145633&lt;/D&gt;&lt;D xsi:type="xsd:double"&gt;9.43673602089589&lt;/D&gt;&lt;D xsi:type="xsd:double"&gt;9.34304875938458&lt;/D&gt;&lt;D xsi:type="xsd:double"&gt;9.10214637072335&lt;/D&gt;&lt;D xsi:type="xsd:double"&gt;9.27347880744517&lt;/D&gt;&lt;D xsi:type="xsd:double"&gt;8.92816295433578&lt;/D&gt;&lt;D xsi:type="xsd:double"&gt;9.1505501582886&lt;/D&gt;&lt;D xsi:type="xsd:double"&gt;9.01395396722442&lt;/D&gt;&lt;D xsi:type="xsd:double"&gt;8.77879084476915&lt;/D&gt;&lt;D xsi:type="xsd:double"&gt;8.57317556753457&lt;/D&gt;&lt;D xsi:type="xsd:double"&gt;8.34372872410274&lt;/D&gt;&lt;D xsi:type="xsd:double"&gt;8.08165241801127&lt;/D&gt;&lt;D xsi:type="xsd:double"&gt;8.36372022633206&lt;/D&gt;&lt;D xsi:type="xsd:double"&gt;7.82073268760829&lt;/D&gt;&lt;D xsi:type="xsd:double"&gt;7.87526014836252&lt;/D&gt;&lt;D xsi:type="xsd:double"&gt;8.3179554049877&lt;/D&gt;&lt;D xsi:type="xsd:double"&gt;9.1490788010211&lt;/D&gt;&lt;D xsi:type="xsd:double"&gt;10.3950771563198&lt;/D&gt;&lt;D xsi:type="xsd:double"&gt;10.5880564424638&lt;/D&gt;&lt;D xsi:type="xsd:double"&gt;11.1727993814722&lt;/D&gt;&lt;D xsi:type="xsd:double"&gt;10.5502550061261&lt;/D&gt;&lt;D xsi:type="xsd:double"&gt;11.1108670591275&lt;/D&gt;&lt;D xsi:type="xsd:double"&gt;11.263044051288&lt;/D&gt;&lt;D xsi:type="xsd:double"&gt;10.6638074736801&lt;/D&gt;&lt;D xsi:type="xsd:double"&gt;11.1910594992554&lt;/D&gt;&lt;D xsi:type="xsd:double"&gt;10.9112037314505&lt;/D&gt;&lt;D xsi:type="xsd:double"&gt;11.3365556589624&lt;/D&gt;&lt;D xsi:type="xsd:double"&gt;11.4868915733233&lt;/D&gt;&lt;D xsi:type="xsd:double"&gt;11.6335862765296&lt;/D&gt;&lt;D xsi:type="xsd:double"&gt;11.2743610929219&lt;/D&gt;&lt;D xsi:type="xsd:double"&gt;8.21973119877624&lt;/D&gt;&lt;D xsi:type="xsd:double"&gt;10.7862737696048&lt;/D&gt;&lt;D xsi:type="xsd:double"&gt;11.9076359599987&lt;/D&gt;&lt;D xsi:type="xsd:double"&gt;12.6959744885574&lt;/D&gt;&lt;D xsi:type="xsd:double"&gt;12.5691561651524&lt;/D&gt;&lt;D xsi:type="xsd:double"&gt;12.5617928083421&lt;/D&gt;&lt;D xsi:type="xsd:double"&gt;12.8959553470743&lt;/D&gt;&lt;D xsi:type="xsd:double"&gt;12.2009595359607&lt;/D&gt;&lt;D xsi:type="xsd:double"&gt;12.5334118234433&lt;/D&gt;&lt;D xsi:type="xsd:double"&gt;13.1799743872961&lt;/D&gt;&lt;D xsi:type="xsd:double"&gt;14.4739635777065&lt;/D&gt;&lt;D xsi:type="xsd:double"&gt;13.8196802682554&lt;/D&gt;&lt;D xsi:type="xsd:double"&gt;13.153768907239&lt;/D&gt;&lt;D xsi:type="xsd:double"&gt;13.1975325576899&lt;/D&gt;&lt;D xsi:type="xsd:double"&gt;11.1166991560383&lt;/D&gt;&lt;D xsi:type="xsd:double"&gt;11.302178808262&lt;/D&gt;&lt;D xsi:type="xsd:double"&gt;10.8917006776249&lt;/D&gt;&lt;D xsi:type="xsd:double"&gt;9.96259125602637&lt;/D&gt;&lt;D xsi:type="xsd:double"&gt;10.3071874886186&lt;/D&gt;&lt;D xsi:type="xsd:double"&gt;10.0563317480516&lt;/D&gt;&lt;D xsi:type="xsd:double"&gt;10.0537880735076&lt;/D&gt;&lt;D xsi:type="xsd:double"&gt;10.1448952773718&lt;/D&gt;&lt;D xsi:type="xsd:double"&gt;9.73786378586319&lt;/D&gt;&lt;D xsi:type="xsd:double"&gt;9.47740638675248&lt;/D&gt;&lt;D xsi:type="xsd:double"&gt;9.32976439480441&lt;/D&gt;&lt;D xsi:type="xsd:double"&gt;9.1848392529441&lt;/D&gt;&lt;D xsi:type="xsd:double"&gt;8.90980663283859&lt;/D&gt;&lt;D xsi:type="xsd:double"&gt;8.22442362009165&lt;/D&gt;&lt;D xsi:type="xsd:double"&gt;8.41046246238623&lt;/D&gt;&lt;D xsi:type="xsd:double"&gt;8.77818445226053&lt;/D&gt;&lt;D xsi:type="xsd:double"&gt;8.55142730222336&lt;/D&gt;&lt;D xsi:type="xsd:double"&gt;8.87669722101436&lt;/D&gt;&lt;D xsi:type="xsd:double"&gt;10.6267059587984&lt;/D&gt;&lt;D xsi:type="xsd:double"&gt;10.7696351477394&lt;/D&gt;&lt;D xsi:type="xsd:double"&gt;11.6042262845717&lt;/D&gt;&lt;D xsi:type="xsd:double"&gt;12.7552557205022&lt;/D&gt;&lt;D xsi:type="xsd:double"&gt;12.8525702135053&lt;/D&gt;&lt;D xsi:type="xsd:double"&gt;14.1400020014357&lt;/D&gt;&lt;D xsi:type="xsd:double"&gt;13.0897746621319&lt;/D&gt;&lt;D xsi:type="xsd:double"&gt;12.5087140981511&lt;/D&gt;&lt;D xsi:type="xsd:double"&gt;12.0233763240599&lt;/D&gt;&lt;D xsi:type="xsd:double"&gt;11.0704133876981&lt;/D&gt;&lt;D xsi:type="xsd:double"&gt;11.0880314790636&lt;/D&gt;&lt;D xsi:type="xsd:double"&gt;10.0477153757234&lt;/D&gt;&lt;D xsi:type="xsd:double"&gt;10.239634589577&lt;/D&gt;&lt;D xsi:type="xsd:double"&gt;10.2913714294744&lt;/D&gt;&lt;D xsi:type="xsd:double"&gt;9.60110860118618&lt;/D&gt;&lt;D xsi:type="xsd:double"&gt;10.5287897273667&lt;/D&gt;&lt;D xsi:type="xsd:double"&gt;10.4921210102321&lt;/D&gt;&lt;D xsi:type="xsd:double"&gt;9.84091694844673&lt;/D&gt;&lt;D xsi:type="xsd:double"&gt;9.9425236007923&lt;/D&gt;&lt;D xsi:type="xsd:double"&gt;9.66502487832332&lt;/D&gt;&lt;/FQL&gt;&lt;FQL&gt;&lt;Q&gt;NI-FDS^FG_PRICE_CHANGE(0,-3AM)&lt;/Q&gt;&lt;R&gt;1&lt;/R&gt;&lt;C&gt;1&lt;/C&gt;&lt;D xsi:type="xsd:double"&gt;-0.924855491329479&lt;/D&gt;&lt;/FQL&gt;&lt;FQL&gt;&lt;Q&gt;COPP-FDS^FG_PRICE(0)/MAX(FG_PRICE(0,-1AY))&lt;/Q&gt;&lt;R&gt;1&lt;/R&gt;&lt;C&gt;1&lt;/C&gt;&lt;D xsi:type="xsd:double"&gt;0.902129322133229&lt;/D&gt;&lt;/FQL&gt;&lt;FQL&gt;&lt;Q&gt;FC0000MY^FG_PRICE(0)&lt;/Q&gt;&lt;R&gt;1&lt;/R&gt;&lt;C&gt;1&lt;/C&gt;&lt;D xsi:type="xsd:double"&gt;251.51048&lt;/D&gt;&lt;/FQL&gt;&lt;FQL&gt;&lt;Q&gt;VNM^FG_PRICE(0)&lt;/Q&gt;&lt;R&gt;1&lt;/R&gt;&lt;C&gt;1&lt;/C&gt;&lt;D xsi:type="xsd:double"&gt;12.43&lt;/D&gt;&lt;/FQL&gt;&lt;FQL&gt;&lt;Q&gt;EWZ^FG_PRICE_MAVG(0,,,,30)&lt;/Q&gt;&lt;R&gt;1&lt;/R&gt;&lt;C&gt;1&lt;/C&gt;&lt;D xsi:type="xsd:double"&gt;29.853&lt;/D&gt;&lt;/FQL&gt;&lt;FQL&gt;&lt;Q&gt;ECH^FG_PRICE_MAVG(0,,,,30)&lt;/Q&gt;&lt;R&gt;1&lt;/R&gt;&lt;C&gt;1&lt;/C&gt;&lt;D xsi:type="xsd:double"&gt;28.147&lt;/D&gt;&lt;/FQL&gt;&lt;FQL&gt;&lt;Q&gt;TUR^P_PRICE(0)/P_PRICE_HIGH_PR(0,,,,,,"PRICE","INTRA","52W")&lt;/Q&gt;&lt;R&gt;1&lt;/R&gt;&lt;C&gt;1&lt;/C&gt;&lt;D xsi:type="xsd:double"&gt;0.94663364&lt;/D&gt;&lt;/FQL&gt;&lt;FQL&gt;&lt;Q&gt;EZA^P_PRICE(0)/P_PRICE_LOW_PR(0,,,,,,"PRICE","INTRA","52W")-1&lt;/Q&gt;&lt;R&gt;1&lt;/R&gt;&lt;C&gt;1&lt;/C&gt;&lt;D xsi:type="xsd:double"&gt;0.23517895&lt;/D&gt;&lt;/FQL&gt;&lt;FQL&gt;&lt;Q&gt;EWT^FG_TOTAL_RETURNC(0,-12AM)&lt;/Q&gt;&lt;R&gt;1&lt;/R&gt;&lt;C&gt;1&lt;/C&gt;&lt;D xsi:type="xsd:double"&gt;29.291058&lt;/D&gt;&lt;/FQL&gt;&lt;FQL&gt;&lt;Q&gt;EPOL^FMA_PCT_ABOVE_MAVG(200,0,,,,"PORTAGG")&lt;/Q&gt;&lt;R&gt;1&lt;/R&gt;&lt;C&gt;1&lt;/C&gt;&lt;D xsi:type="xsd:double"&gt;69.6969696969697&lt;/D&gt;&lt;/FQL&gt;&lt;FQL&gt;&lt;Q&gt;CNYA^FMA_PCT_ABOVE_MAVG(200,0,,,,"PORTAGG")&lt;/Q&gt;&lt;R&gt;1&lt;/R&gt;&lt;C&gt;1&lt;/C&gt;&lt;D xsi:type="xsd:double"&gt;48.4536082474227&lt;/D&gt;&lt;/FQL&gt;&lt;FQL&gt;&lt;Q&gt;VGK^FMA_PCT_ABOVE_MAVG(200,0,,,,"PORTAGG")&lt;/Q&gt;&lt;R&gt;1&lt;/R&gt;&lt;C&gt;1&lt;/C&gt;&lt;D xsi:type="xsd:double"&gt;67.3015873015873&lt;/D&gt;&lt;/FQL&gt;&lt;FQL&gt;&lt;Q&gt;KSA^FMA_COS_UP("EPS","1M",+1,NOW,,,"PORTAGG","MEANR")&lt;/Q&gt;&lt;R&gt;1&lt;/R&gt;&lt;C&gt;1&lt;/C&gt;&lt;D xsi:type="xsd:double"&gt;24&lt;/D&gt;&lt;/FQL&gt;&lt;FQL&gt;&lt;Q&gt;EWW^FMA_COS_DOWN("EPS","1M",+1,NOW,,,"PORTAGG","MEANR")&lt;/Q&gt;&lt;R&gt;1&lt;/R&gt;&lt;C&gt;1&lt;/C&gt;&lt;D xsi:type="xsd:double"&gt;16&lt;/D&gt;&lt;/FQL&gt;&lt;FQL&gt;&lt;Q&gt;EZA^FMA_RBICS_REV_CURRENT(30, LOC, "PORTAGG")&lt;/Q&gt;&lt;R&gt;1&lt;/R&gt;&lt;C&gt;1&lt;/C&gt;&lt;D xsi:type="xsd:double"&gt;40.8002499724396&lt;/D&gt;&lt;/FQL&gt;&lt;FQL&gt;&lt;Q&gt;MCHI^FG_ROE(0)&lt;/Q&gt;&lt;R&gt;1&lt;/R&gt;&lt;C&gt;1&lt;/C&gt;&lt;D xsi:type="xsd:double"&gt;10.736320014812&lt;/D&gt;&lt;/FQL&gt;&lt;FQL&gt;&lt;Q&gt;REFQALEND-FDS^PROPER_NAME(0,,,"SECURITY","NAME")&lt;/Q&gt;&lt;R&gt;1&lt;/R&gt;&lt;C&gt;1&lt;/C&gt;&lt;D xsi:type="xsd:string"&gt;Qatar Lending Rate - Overnight&lt;/D&gt;&lt;/FQL&gt;&lt;FQL&gt;&lt;Q&gt;REFKRBASE-FDS^FG_YIELD(NOW,,,0)&lt;/Q&gt;&lt;R&gt;1&lt;/R&gt;&lt;C&gt;1&lt;/C&gt;&lt;D xsi:type="xsd:double"&gt;3.5&lt;/D&gt;&lt;/FQL&gt;&lt;FQL&gt;&lt;Q&gt;REFPHRREPO-FDS^(SUBARRAY(NOT_NA(NO_REPEAT_F(FG_YIELD(NOW,-10AY,D))),0,1)-SUBARRAY(NOT_NA(NO_REPEAT_F(FG_YIELD(NOW,-10AY,D))),1,1))*100&lt;/Q&gt;&lt;R&gt;1&lt;/R&gt;&lt;C&gt;1&lt;/C&gt;&lt;D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xsi:type="xsd:double"&gt;25&lt;/D&gt;&lt;/FQL&gt;&lt;FQL&gt;&lt;Q&gt;TRYAE10Y-FDS^PCTCHG(FG_YIELD(0,,,,"YTM"),FG_YIELD(-1AM,,,,"YTM"))&lt;/Q&gt;&lt;R&gt;1&lt;/R&gt;&lt;C&gt;1&lt;/C&gt;&lt;D xsi:type="xsd:double"&gt;-1.5697443&lt;/D&gt;&lt;/FQL&gt;&lt;FQL&gt;&lt;Q&gt;EWW^FMA_ROE(NTMA,-20AY,NOW,FY,"PORTAGG","MEANR")&lt;/Q&gt;&lt;R&gt;20&lt;/R&gt;&lt;C&gt;1&lt;/C&gt;&lt;D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xsi:type="xsd:double"&gt;13.7129718327555&lt;/D&gt;&lt;/FQL&gt;&lt;FQL&gt;&lt;Q&gt;CAGDPY@IN^EE_ACTUAL_ANNUAL(MED,+1)&lt;/Q&gt;&lt;R&gt;1&lt;/R&gt;&lt;C&gt;1&lt;/C&gt;&lt;D xsi:type="xsd:double"&gt;-1.2&lt;/D&gt;&lt;/FQL&gt;&lt;FQL&gt;&lt;Q&gt;CC_MY^FG_COMPANY_NAME&lt;/Q&gt;&lt;R&gt;1&lt;/R&gt;&lt;C&gt;1&lt;/C&gt;&lt;D xsi:type="xsd:string"&gt;Malaysia&lt;/D&gt;&lt;/FQL&gt;&lt;FQL&gt;&lt;Q&gt;USDVND^FG_COMPANY_NAME&lt;/Q&gt;&lt;R&gt;1&lt;/R&gt;&lt;C&gt;1&lt;/C&gt;&lt;D xsi:type="xsd:string"&gt;Vietnam Dong per U.S. Dollar&lt;/D&gt;&lt;/FQL&gt;&lt;FQL&gt;&lt;Q&gt;USDINR^STD(FG_PRICE_CHANGE(0,-1AY,AM))&lt;/Q&gt;&lt;R&gt;1&lt;/R&gt;&lt;C&gt;1&lt;/C&gt;&lt;D xsi:type="xsd:double"&gt;0.475284182897736&lt;/D&gt;&lt;/FQL&gt;&lt;FQL&gt;&lt;Q&gt;USDZAR^FG_COMPANY_NAME&lt;/Q&gt;&lt;R&gt;1&lt;/R&gt;&lt;C&gt;1&lt;/C&gt;&lt;D xsi:type="xsd:string"&gt;South African Rand per U.S. Dollar&lt;/D&gt;&lt;/FQL&gt;&lt;FQL&gt;&lt;Q&gt;USDPEN^STD(FG_PRICE_CHANGE(0,-1AY,AM))&lt;/Q&gt;&lt;R&gt;1&lt;/R&gt;&lt;C&gt;1&lt;/C&gt;&lt;D xsi:type="xsd:double"&gt;2.21371102627219&lt;/D&gt;&lt;/FQL&gt;&lt;FQL&gt;&lt;Q&gt;USDPHP^FG_COMPANY_NAME&lt;/Q&gt;&lt;R&gt;1&lt;/R&gt;&lt;C&gt;1&lt;/C&gt;&lt;D xsi:type="xsd:string"&gt;Philippines Peso per U.S. Dollar&lt;/D&gt;&lt;/FQL&gt;&lt;FQL&gt;&lt;Q&gt;FC0000PH^FMA_EPS(NTMA,-20AY,0,CY,,"PORTAGG","MEANR")&lt;/Q&gt;&lt;R&gt;20&lt;/R&gt;&lt;C&gt;1&lt;/C&gt;&lt;D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xsi:type="xsd:double"&gt;24.8900071648497&lt;/D&gt;&lt;D xsi:type="xsd:double"&gt;26.8368786703138&lt;/D&gt;&lt;D xsi:type="xsd:double"&gt;30.8315679687197&lt;/D&gt;&lt;/FQL&gt;&lt;FQL&gt;&lt;Q&gt;EPHE^P_PRICE_RETURNS_PR('52W',2,-10AY,0,AM)&lt;/Q&gt;&lt;R&gt;121&lt;/R&gt;&lt;C&gt;1&lt;/C&gt;&lt;D xsi:type="xsd:double"&gt;13.807547&lt;/D&gt;&lt;D xsi:type="xsd:double"&gt;2.6435852&lt;/D&gt;&lt;D xsi:type="xsd:double"&gt;16.97533&lt;/D&gt;&lt;D xsi:type="xsd:double"&gt;7.647276&lt;/D&gt;&lt;D xsi:type="xsd:double"&gt;6.1210275&lt;/D&gt;&lt;D xsi:type="xsd:double"&gt;19.429577&lt;/D&gt;&lt;D xsi:type="xsd:double"&gt;22.17493&lt;/D&gt;&lt;D xsi:type="xsd:double"&gt;30.488396&lt;/D&gt;&lt;D xsi:type="xsd:double"&gt;26.63641&lt;/D&gt;&lt;D xsi:type="xsd:double"&gt;22.224594&lt;/D&gt;&lt;D xsi:type="xsd:double"&gt;16.56376&lt;/D&gt;&lt;D xsi:type="xsd:double"&gt;11.502779&lt;/D&gt;&lt;D xsi:type="xsd:double"&gt;9.757471&lt;/D&gt;&lt;D xsi:type="xsd:double"&gt;4.2295456&lt;/D&gt;&lt;D xsi:type="xsd:double"&gt;-6.1918616&lt;/D&gt;&lt;D xsi:type="xsd:double"&gt;-8.188504&lt;/D&gt;&lt;D xsi:type="xsd:double"&gt;-4.2362986&lt;/D&gt;&lt;D xsi:type="xsd:double"&gt;-9.151697&lt;/D&gt;&lt;D xsi:type="xsd:double"&gt;-11.44771&lt;/D&gt;&lt;D xsi:type="xsd:double"&gt;-24.536354&lt;/D&gt;&lt;D xsi:type="xsd:double"&gt;-20.977861&lt;/D&gt;&lt;D xsi:type="xsd:double"&gt;-11.011809&lt;/D&gt;&lt;D xsi:type="xsd:double"&gt;-12.566167&lt;/D&gt;&lt;D xsi:type="xsd:double"&gt;-11.435491&lt;/D&gt;&lt;D xsi:type="xsd:double"&gt;0.12071133&lt;/D&gt;&lt;D xsi:type="xsd:double"&gt;4.8516393&lt;/D&gt;&lt;D xsi:type="xsd:double"&gt;10.742176&lt;/D&gt;&lt;D xsi:type="xsd:double"&gt;6.854546&lt;/D&gt;&lt;D xsi:type="xsd:double"&gt;4.5790076&lt;/D&gt;&lt;D xsi:type="xsd:double"&gt;-1.5453458&lt;/D&gt;&lt;D xsi:type="xsd:double"&gt;-5.834949&lt;/D&gt;&lt;D xsi:type="xsd:double"&gt;14.810717&lt;/D&gt;&lt;D xsi:type="xsd:double"&gt;1.9787788&lt;/D&gt;&lt;D xsi:type="xsd:double"&gt;-4.750329&lt;/D&gt;&lt;D xsi:type="xsd:double"&gt;-0.024533272&lt;/D&gt;&lt;D xsi:type="xsd:double"&gt;0.016963482&lt;/D&gt;&lt;D xsi:type="xsd:double"&gt;-6.28227&lt;/D&gt;&lt;D xsi:type="xsd:double"&gt;-9.475154&lt;/D&gt;&lt;D xsi:type="xsd:double"&gt;-10.525471&lt;/D&gt;&lt;D xsi:type="xsd:double"&gt;-0.77049136&lt;/D&gt;&lt;D xsi:type="xsd:double"&gt;0.8491874&lt;/D&gt;&lt;D xsi:type="xsd:double"&gt;12.282074&lt;/D&gt;&lt;D xsi:type="xsd:double"&gt;22.076534&lt;/D&gt;&lt;D xsi:type="xsd:double"&gt;17.617214&lt;/D&gt;&lt;D xsi:type="xsd:double"&gt;12.020742&lt;/D&gt;&lt;D xsi:type="xsd:double"&gt;0.5601764&lt;/D&gt;&lt;D xsi:type="xsd:double"&gt;-7.01254&lt;/D&gt;&lt;D xsi:type="xsd:double"&gt;-7.820696&lt;/D&gt;&lt;D xsi:type="xsd:double"&gt;-16.127842&lt;/D&gt;&lt;D xsi:type="xsd:double"&gt;-12.949681&lt;/D&gt;&lt;D xsi:type="xsd:double"&gt;-10.87727&lt;/D&gt;&lt;D xsi:type="xsd:double"&gt;-17.509096&lt;/D&gt;&lt;D xsi:type="xsd:double"&gt;-20.17482&lt;/D&gt;&lt;D xsi:type="xsd:double"&gt;-17.684614&lt;/D&gt;&lt;D xsi:type="xsd:double"&gt;-14.673185&lt;/D&gt;&lt;D xsi:type="xsd:double"&gt;-10.201656&lt;/D&gt;&lt;D xsi:type="xsd:double"&gt;-7.0016327&lt;/D&gt;&lt;D xsi:type="xsd:double"&gt;-1.1603117&lt;/D&gt;&lt;D xsi:type="xsd:double"&gt;2.322173&lt;/D&gt;&lt;D xsi:type="xsd:double"&gt;0.12706518&lt;/D&gt;&lt;D xsi:type="xsd:double"&gt;18.298674&lt;/D&gt;&lt;D xsi:type="xsd:double"&gt;18.523705&lt;/D&gt;&lt;D xsi:type="xsd:double"&gt;6.945932&lt;/D&gt;&lt;D xsi:type="xsd:double"&gt;12.43546&lt;/D&gt;&lt;D xsi:type="xsd:double"&gt;19.059086&lt;/D&gt;&lt;D xsi:type="xsd:double"&gt;13.480687&lt;/D&gt;&lt;D xsi:type="xsd:double"&gt;6.1030626&lt;/D&gt;&lt;D xsi:type="xsd:double"&gt;-0.8015454&lt;/D&gt;&lt;D xsi:type="xsd:double"&gt;-6.377798&lt;/D&gt;&lt;D xsi:type="xsd:double"&gt;-40.239082&lt;/D&gt;&lt;D xsi:type="xsd:double"&gt;-29.070562&lt;/D&gt;&lt;D xsi:type="xsd:double"&gt;-25.180351&lt;/D&gt;&lt;D xsi:type="xsd:double"&gt;-21.733284&lt;/D&gt;&lt;D xsi:type="xsd:double"&gt;-24.039524&lt;/D&gt;&lt;D xsi:type="xsd:double"&gt;-18.499178&lt;/D&gt;&lt;D xsi:type="xsd:double"&gt;-20.88018&lt;/D&gt;&lt;D xsi:type="xsd:double"&gt;-19.529581&lt;/D&gt;&lt;D xsi:type="xsd:double"&gt;-4.3110075&lt;/D&gt;&lt;D xsi:type="xsd:double"&gt;-2.3444593&lt;/D&gt;&lt;D xsi:type="xsd:double"&gt;-4.045266&lt;/D&gt;&lt;D xsi:type="xsd:double"&gt;-3.428167&lt;/D&gt;&lt;D xsi:type="xsd:double"&gt;51.17606&lt;/D&gt;&lt;D xsi:type="xsd:double"&gt;21.353626&lt;/D&gt;&lt;D xsi:type="xsd:double"&gt;19.82243&lt;/D&gt;&lt;D xsi:type="xsd:double"&gt;13.081348&lt;/D&gt;&lt;D xsi:type="xsd:double"&gt;4.7623396&lt;/D&gt;&lt;D xsi:type="xsd:double"&gt;9.264935&lt;/D&gt;&lt;D xsi:type="xsd:double"&gt;13.896095&lt;/D&gt;&lt;D xsi:type="xsd:double"&gt;18.883955&lt;/D&gt;&lt;D xsi:type="xsd:double"&gt;2.810955&lt;/D&gt;&lt;D xsi:type="xsd:double"&gt;-0.2342999&lt;/D&gt;&lt;D xsi:type="xsd:double"&gt;-2.0290196&lt;/D&gt;&lt;D xsi:type="xsd:double"&gt;7.431674&lt;/D&gt;&lt;D xsi:type="xsd:double"&gt;3.2805443&lt;/D&gt;&lt;D xsi:type="xsd:double"&gt;5.075741&lt;/D&gt;&lt;D xsi:type="xsd:double"&gt;1.3994217&lt;/D&gt;&lt;D xsi:type="xsd:double"&gt;-14.616156&lt;/D&gt;&lt;D xsi:type="xsd:double"&gt;-10.929942&lt;/D&gt;&lt;D xsi:type="xsd:double"&gt;-3.5363436&lt;/D&gt;&lt;D xsi:type="xsd:double"&gt;-15.290666&lt;/D&gt;&lt;D xsi:type="xsd:double"&gt;-27.67806&lt;/D&gt;&lt;D xsi:type="xsd:double"&gt;-20.895714&lt;/D&gt;&lt;D xsi:type="xsd:double"&gt;-18.793566&lt;/D&gt;&lt;D xsi:type="xsd:double"&gt;-4.7414303&lt;/D&gt;&lt;D xsi:type="xsd:double"&gt;-13.951672&lt;/D&gt;&lt;D xsi:type="xsd:double"&gt;-10.036218999999999&lt;/D&gt;&lt;D xsi:type="xsd:double"&gt;-13.063108&lt;/D&gt;&lt;D xsi:type="xsd:double"&gt;-5.780822&lt;/D&gt;&lt;D xsi:type="xsd:double"&gt;-0.8768499&lt;/D&gt;&lt;D xsi:type="xsd:double"&gt;9.2507&lt;/D&gt;&lt;D xsi:type="xsd:double"&gt;-8.491987&lt;/D&gt;&lt;D xsi:type="xsd:double"&gt;-3.3688486&lt;/D&gt;&lt;D xsi:type="xsd:double"&gt;5.753863&lt;/D&gt;&lt;D xsi:type="xsd:double"&gt;0.35915375&lt;/D&gt;&lt;D xsi:type="xsd:double"&gt;0.94377995&lt;/D&gt;&lt;D xsi:type="xsd:double"&gt;-7.5094104&lt;/D&gt;&lt;D xsi:type="xsd:double"&gt;0.82405806&lt;/D&gt;&lt;D xsi:type="xsd:double"&gt;5.1810145&lt;/D&gt;&lt;D xsi:type="xsd:double"&gt;-1.6949713&lt;/D&gt;&lt;D xsi:type="xsd:double"&gt;-1.0103941&lt;/D&gt;&lt;D xsi:type="xsd:double"&gt;-5.694193&lt;/D&gt;&lt;/FQL&gt;&lt;FQL&gt;&lt;Q&gt;EWM^FMA_DIV_YLD(NTMA,-10AY,0,AM,"PORTAGG","MEANR")&lt;/Q&gt;&lt;R&gt;121&lt;/R&gt;&lt;C&gt;1&lt;/C&gt;&lt;D xsi:type="xsd:double"&gt;3.1037177670445&lt;/D&gt;&lt;D xsi:type="xsd:double"&gt;3.16335676240878&lt;/D&gt;&lt;D xsi:type="xsd:double"&gt;3.13064227002797&lt;/D&gt;&lt;D xsi:type="xsd:double"&gt;3.19761773436609&lt;/D&gt;&lt;D xsi:type="xsd:double"&gt;3.29386082704348&lt;/D&gt;&lt;D xsi:type="xsd:double"&gt;3.22296804470411&lt;/D&gt;&lt;D xsi:type="xsd:double"&gt;3.38713131496128&lt;/D&gt;&lt;D xsi:type="xsd:double"&gt;3.30847369207949&lt;/D&gt;&lt;D xsi:type="xsd:double"&gt;3.20765935345292&lt;/D&gt;&lt;D xsi:type="xsd:double"&gt;3.21089186435855&lt;/D&gt;&lt;D xsi:type="xsd:double"&gt;3.114853830951&lt;/D&gt;&lt;D xsi:type="xsd:double"&gt;3.16231443035253&lt;/D&gt;&lt;D xsi:type="xsd:double"&gt;3.25987452099177&lt;/D&gt;&lt;D xsi:type="xsd:double"&gt;3.27361731803227&lt;/D&gt;&lt;D xsi:type="xsd:double"&gt;3.58572432215754&lt;/D&gt;&lt;D xsi:type="xsd:double"&gt;3.32251854989881&lt;/D&gt;&lt;D xsi:type="xsd:double"&gt;3.25884976035758&lt;/D&gt;&lt;D xsi:type="xsd:double"&gt;3.32128051808126&lt;/D&gt;&lt;D xsi:type="xsd:double"&gt;3.32358663965764&lt;/D&gt;&lt;D xsi:type="xsd:double"&gt;3.39074675173732&lt;/D&gt;&lt;D xsi:type="xsd:double"&gt;3.19972556802895&lt;/D&gt;&lt;D xsi:type="xsd:double"&gt;3.06189376987345&lt;/D&gt;&lt;D xsi:type="xsd:double"&gt;3.07853274509229&lt;/D&gt;&lt;D xsi:type="xsd:double"&gt;3.21506641854412&lt;/D&gt;&lt;D xsi:type="xsd:double"&gt;3.09422412280854&lt;/D&gt;&lt;D xsi:type="xsd:double"&gt;2.99639160681523&lt;/D&gt;&lt;D xsi:type="xsd:double"&gt;2.94158559015759&lt;/D&gt;&lt;D xsi:type="xsd:double"&gt;2.97578896057625&lt;/D&gt;&lt;D xsi:type="xsd:double"&gt;2.94713715548751&lt;/D&gt;&lt;D xsi:type="xsd:double"&gt;3.03990726498964&lt;/D&gt;&lt;D xsi:type="xsd:double"&gt;3.02933828717304&lt;/D&gt;&lt;D xsi:type="xsd:double"&gt;3.01654542724328&lt;/D&gt;&lt;D xsi:type="xsd:double"&gt;2.97325093281369&lt;/D&gt;&lt;D xsi:type="xsd:double"&gt;2.95108437420162&lt;/D&gt;&lt;D xsi:type="xsd:double"&gt;2.9911258594674&lt;/D&gt;&lt;D xsi:type="xsd:double"&gt;2.96295537193114&lt;/D&gt;&lt;D xsi:type="xsd:double"&gt;3.00604863417418&lt;/D&gt;&lt;D xsi:type="xsd:double"&gt;3.05970042565084&lt;/D&gt;&lt;D xsi:type="xsd:double"&gt;3.03402505619367&lt;/D&gt;&lt;D xsi:type="xsd:double"&gt;3.02696789659553&lt;/D&gt;&lt;D xsi:type="xsd:double"&gt;3.11429178105579&lt;/D&gt;&lt;D xsi:type="xsd:double"&gt;3.28935980425272&lt;/D&gt;&lt;D xsi:type="xsd:double"&gt;3.23388319656208&lt;/D&gt;&lt;D xsi:type="xsd:double"&gt;3.12012894246232&lt;/D&gt;&lt;D xsi:type="xsd:double"&gt;3.10151402386329&lt;/D&gt;&lt;D xsi:type="xsd:double"&gt;3.19320983168094&lt;/D&gt;&lt;D xsi:type="xsd:double"&gt;3.15050774634709&lt;/D&gt;&lt;D xsi:type="xsd:double"&gt;3.21354602640222&lt;/D&gt;&lt;D xsi:type="xsd:double"&gt;3.33083558569009&lt;/D&gt;&lt;D xsi:type="xsd:double"&gt;3.25196875101591&lt;/D&gt;&lt;D xsi:type="xsd:double"&gt;3.20475973770061&lt;/D&gt;&lt;D xsi:type="xsd:double"&gt;3.19970663344245&lt;/D&gt;&lt;D xsi:type="xsd:double"&gt;3.3665673889093&lt;/D&gt;&lt;D xsi:type="xsd:double"&gt;3.36047761820406&lt;/D&gt;&lt;D xsi:type="xsd:double"&gt;3.36675142250902&lt;/D&gt;&lt;D xsi:type="xsd:double"&gt;3.26177528153897&lt;/D&gt;&lt;D xsi:type="xsd:double"&gt;3.22139678749243&lt;/D&gt;&lt;D xsi:type="xsd:double"&gt;3.3148177679334&lt;/D&gt;&lt;D xsi:type="xsd:double"&gt;3.43011023912412&lt;/D&gt;&lt;D xsi:type="xsd:double"&gt;3.48012845161269&lt;/D&gt;&lt;D xsi:type="xsd:double"&gt;3.42668773996826&lt;/D&gt;&lt;D xsi:type="xsd:double"&gt;3.43796892750064&lt;/D&gt;&lt;D xsi:type="xsd:double"&gt;3.49264668721681&lt;/D&gt;&lt;D xsi:type="xsd:double"&gt;3.51898648406188&lt;/D&gt;&lt;D xsi:type="xsd:double"&gt;3.56058919570672&lt;/D&gt;&lt;D xsi:type="xsd:double"&gt;3.46713382457925&lt;/D&gt;&lt;D xsi:type="xsd:double"&gt;3.43379999956722&lt;/D&gt;&lt;D xsi:type="xsd:double"&gt;3.4776179405806&lt;/D&gt;&lt;D xsi:type="xsd:double"&gt;3.63210032784117&lt;/D&gt;&lt;D xsi:type="xsd:double"&gt;4.22089916255209&lt;/D&gt;&lt;D xsi:type="xsd:double"&gt;3.76456545139964&lt;/D&gt;&lt;D xsi:type="xsd:double"&gt;3.56366553200318&lt;/D&gt;&lt;D xsi:type="xsd:double"&gt;3.13691962550093&lt;/D&gt;&lt;D xsi:type="xsd:double"&gt;3.03469006403766&lt;/D&gt;&lt;D xsi:type="xsd:double"&gt;3.14568469850605&lt;/D&gt;&lt;D xsi:type="xsd:double"&gt;3.31059811467347&lt;/D&gt;&lt;D xsi:type="xsd:double"&gt;3.32636083582358&lt;/D&gt;&lt;D xsi:type="xsd:double"&gt;3.40763352426977&lt;/D&gt;&lt;D xsi:type="xsd:double"&gt;3.52123044183201&lt;/D&gt;&lt;D xsi:type="xsd:double"&gt;3.7247360952988&lt;/D&gt;&lt;D xsi:type="xsd:double"&gt;3.87956392645923&lt;/D&gt;&lt;D xsi:type="xsd:double"&gt;3.9631030470595&lt;/D&gt;&lt;D xsi:type="xsd:double"&gt;3.98921340338925&lt;/D&gt;&lt;D xsi:type="xsd:double"&gt;4.06542655215097&lt;/D&gt;&lt;D xsi:type="xsd:double"&gt;4.08307767919216&lt;/D&gt;&lt;D xsi:type="xsd:double"&gt;4.23945049808233&lt;/D&gt;&lt;D xsi:type="xsd:double"&gt;4.1864397076397&lt;/D&gt;&lt;D xsi:type="xsd:double"&gt;4.08271246319137&lt;/D&gt;&lt;D xsi:type="xsd:double"&gt;3.84808695724222&lt;/D&gt;&lt;D xsi:type="xsd:double"&gt;3.97893096477321&lt;/D&gt;&lt;D xsi:type="xsd:double"&gt;3.89832278925481&lt;/D&gt;&lt;D xsi:type="xsd:double"&gt;3.84400669193539&lt;/D&gt;&lt;D xsi:type="xsd:double"&gt;3.74794527755405&lt;/D&gt;&lt;D xsi:type="xsd:double"&gt;3.7968014489606&lt;/D&gt;&lt;D xsi:type="xsd:double"&gt;3.84730755472937&lt;/D&gt;&lt;D xsi:type="xsd:double"&gt;4.01221824809412&lt;/D&gt;&lt;D xsi:type="xsd:double"&gt;4.18764858043459&lt;/D&gt;&lt;D xsi:type="xsd:double"&gt;4.2056140727916&lt;/D&gt;&lt;D xsi:type="xsd:double"&gt;4.04489943102343&lt;/D&gt;&lt;D xsi:type="xsd:double"&gt;4.20190973140035&lt;/D&gt;&lt;D xsi:type="xsd:double"&gt;4.31722095648542&lt;/D&gt;&lt;D xsi:type="xsd:double"&gt;4.25464269602814&lt;/D&gt;&lt;D xsi:type="xsd:double"&gt;4.24713065701823&lt;/D&gt;&lt;D xsi:type="xsd:double"&gt;4.1655092319904&lt;/D&gt;&lt;D xsi:type="xsd:double"&gt;4.26347902490129&lt;/D&gt;&lt;D xsi:type="xsd:double"&gt;4.52285690590148&lt;/D&gt;&lt;D xsi:type="xsd:double"&gt;4.42599540610986&lt;/D&gt;&lt;D xsi:type="xsd:double"&gt;4.39199659111644&lt;/D&gt;&lt;D xsi:type="xsd:double"&gt;4.43305443733757&lt;/D&gt;&lt;D xsi:type="xsd:double"&gt;4.37849803661988&lt;/D&gt;&lt;D xsi:type="xsd:double"&gt;4.27812633795245&lt;/D&gt;&lt;D xsi:type="xsd:double"&gt;4.28497846035997&lt;/D&gt;&lt;D xsi:type="xsd:double"&gt;4.31229287875946&lt;/D&gt;&lt;D xsi:type="xsd:double"&gt;4.28163828181839&lt;/D&gt;&lt;D xsi:type="xsd:double"&gt;4.27567279914073&lt;/D&gt;&lt;D xsi:type="xsd:double"&gt;4.28556495841248&lt;/D&gt;&lt;D xsi:type="xsd:double"&gt;4.09930915964861&lt;/D&gt;&lt;D xsi:type="xsd:double"&gt;4.17382028233836&lt;/D&gt;&lt;D xsi:type="xsd:double"&gt;4.16672865767963&lt;/D&gt;&lt;D xsi:type="xsd:double"&gt;3.99971640497427&lt;/D&gt;&lt;D xsi:type="xsd:double"&gt;4.07508583826955&lt;/D&gt;&lt;/FQL&gt;&lt;FQL&gt;&lt;Q&gt;EWY^FMA_PE(LTMA,-10AY,0,AM,"PORTAGG","MEANR")&lt;/Q&gt;&lt;R&gt;121&lt;/R&gt;&lt;C&gt;1&lt;/C&gt;&lt;D xsi:type="xsd:double"&gt;11.2046016223244&lt;/D&gt;&lt;D xsi:type="xsd:double"&gt;11.3425931785643&lt;/D&gt;&lt;D xsi:type="xsd:double"&gt;11.6554607670941&lt;/D&gt;&lt;D xsi:type="xsd:double"&gt;11.6400399625984&lt;/D&gt;&lt;D xsi:type="xsd:double"&gt;11.050833461574&lt;/D&gt;&lt;D xsi:type="xsd:double"&gt;11.5328790747826&lt;/D&gt;&lt;D xsi:type="xsd:double"&gt;11.5232364733354&lt;/D&gt;&lt;D xsi:type="xsd:double"&gt;11.4218227195401&lt;/D&gt;&lt;D xsi:type="xsd:double"&gt;12.2859350782562&lt;/D&gt;&lt;D xsi:type="xsd:double"&gt;12.1845116828545&lt;/D&gt;&lt;D xsi:type="xsd:double"&gt;12.0712396318614&lt;/D&gt;&lt;D xsi:type="xsd:double"&gt;11.7751532583806&lt;/D&gt;&lt;D xsi:type="xsd:double"&gt;11.346596705363&lt;/D&gt;&lt;D xsi:type="xsd:double"&gt;11.131215096693&lt;/D&gt;&lt;D xsi:type="xsd:double"&gt;10.8049724544069&lt;/D&gt;&lt;D xsi:type="xsd:double"&gt;10.8917606567693&lt;/D&gt;&lt;D xsi:type="xsd:double"&gt;11.2200532474439&lt;/D&gt;&lt;D xsi:type="xsd:double"&gt;11.1359876189393&lt;/D&gt;&lt;D xsi:type="xsd:double"&gt;10.5503683235593&lt;/D&gt;&lt;D xsi:type="xsd:double"&gt;9.47310527111205&lt;/D&gt;&lt;D xsi:type="xsd:double"&gt;10.5836046693152&lt;/D&gt;&lt;D xsi:type="xsd:double"&gt;10.6499859352216&lt;/D&gt;&lt;D xsi:type="xsd:double"&gt;10.682098804921&lt;/D&gt;&lt;D xsi:type="xsd:double"&gt;10.39571256586&lt;/D&gt;&lt;D xsi:type="xsd:double"&gt;10.4742797649519&lt;/D&gt;&lt;D xsi:type="xsd:double"&gt;10.5735539958909&lt;/D&gt;&lt;D xsi:type="xsd:double"&gt;10.6567059421116&lt;/D&gt;&lt;D xsi:type="xsd:double"&gt;10.6514574897696&lt;/D&gt;&lt;D xsi:type="xsd:double"&gt;10.8493047531664&lt;/D&gt;&lt;D xsi:type="xsd:double"&gt;10.6281636558318&lt;/D&gt;&lt;D xsi:type="xsd:double"&gt;11.132690235194&lt;/D&gt;&lt;D xsi:type="xsd:double"&gt;11.2333961787983&lt;/D&gt;&lt;D xsi:type="xsd:double"&gt;11.6768504197092&lt;/D&gt;&lt;D xsi:type="xsd:double"&gt;11.5818508343364&lt;/D&gt;&lt;D xsi:type="xsd:double"&gt;11.2167205870669&lt;/D&gt;&lt;D xsi:type="xsd:double"&gt;11.1240880855923&lt;/D&gt;&lt;D xsi:type="xsd:double"&gt;11.0090590817438&lt;/D&gt;&lt;D xsi:type="xsd:double"&gt;10.9321881365315&lt;/D&gt;&lt;D xsi:type="xsd:double"&gt;10.4746548487913&lt;/D&gt;&lt;D xsi:type="xsd:double"&gt;10.4990774845286&lt;/D&gt;&lt;D xsi:type="xsd:double"&gt;10.6272768990255&lt;/D&gt;&lt;D xsi:type="xsd:double"&gt;10.4077473771266&lt;/D&gt;&lt;D xsi:type="xsd:double"&gt;10.1509933595121&lt;/D&gt;&lt;D xsi:type="xsd:double"&gt;10.4065225260246&lt;/D&gt;&lt;D xsi:type="xsd:double"&gt;10.4884933896223&lt;/D&gt;&lt;D xsi:type="xsd:double"&gt;10.5163753600722&lt;/D&gt;&lt;D xsi:type="xsd:double"&gt;10.3612923683211&lt;/D&gt;&lt;D xsi:type="xsd:double"&gt;10.167126880683&lt;/D&gt;&lt;D xsi:type="xsd:double"&gt;9.92029522856758&lt;/D&gt;&lt;D xsi:type="xsd:double"&gt;9.64820351441819&lt;/D&gt;&lt;D xsi:type="xsd:double"&gt;9.32777169877343&lt;/D&gt;&lt;D xsi:type="xsd:double"&gt;9.38926117819978&lt;/D&gt;&lt;D xsi:type="xsd:double"&gt;8.78911723463391&lt;/D&gt;&lt;D xsi:type="xsd:double"&gt;8.44055885247561&lt;/D&gt;&lt;D xsi:type="xsd:double"&gt;8.30382328507955&lt;/D&gt;&lt;D xsi:type="xsd:double"&gt;8.76087938706286&lt;/D&gt;&lt;D xsi:type="xsd:double"&gt;10.0210758438533&lt;/D&gt;&lt;D xsi:type="xsd:double"&gt;10.1083316854146&lt;/D&gt;&lt;D xsi:type="xsd:double"&gt;10.4324010813236&lt;/D&gt;&lt;D xsi:type="xsd:double"&gt;10.4198047180052&lt;/D&gt;&lt;D xsi:type="xsd:double"&gt;10.9157485543119&lt;/D&gt;&lt;D xsi:type="xsd:double"&gt;11.2956674039048&lt;/D&gt;&lt;D xsi:type="xsd:double"&gt;11.2920654944835&lt;/D&gt;&lt;D xsi:type="xsd:double"&gt;12.0520293974547&lt;/D&gt;&lt;D xsi:type="xsd:double"&gt;12.2908908884053&lt;/D&gt;&lt;D xsi:type="xsd:double"&gt;13.5745547403202&lt;/D&gt;&lt;D xsi:type="xsd:double"&gt;14.5192295281983&lt;/D&gt;&lt;D xsi:type="xsd:double"&gt;15.0176846248511&lt;/D&gt;&lt;D xsi:type="xsd:double"&gt;16.5741571568316&lt;/D&gt;&lt;D xsi:type="xsd:double"&gt;14.4353375367979&lt;/D&gt;&lt;D xsi:type="xsd:double"&gt;14.7243962636052&lt;/D&gt;&lt;D xsi:type="xsd:double"&gt;15.0507673924543&lt;/D&gt;&lt;D xsi:type="xsd:double"&gt;15.4130816014886&lt;/D&gt;&lt;D xsi:type="xsd:double"&gt;15.4736909325005&lt;/D&gt;&lt;D xsi:type="xsd:double"&gt;15.8023663342617&lt;/D&gt;&lt;D xsi:type="xsd:double"&gt;16.3721830518682&lt;/D&gt;&lt;D xsi:type="xsd:double"&gt;16.0574322875814&lt;/D&gt;&lt;D xsi:type="xsd:double"&gt;17.0558463541341&lt;/D&gt;&lt;D xsi:type="xsd:double"&gt;18.7403531742358&lt;/D&gt;&lt;D xsi:type="xsd:double"&gt;21.4221897128607&lt;/D&gt;&lt;D xsi:type="xsd:double"&gt;21.2760155912253&lt;/D&gt;&lt;D xsi:type="xsd:double"&gt;20.0325126287931&lt;/D&gt;&lt;D xsi:type="xsd:double"&gt;19.3896466614354&lt;/D&gt;&lt;D xsi:type="xsd:double"&gt;17.740805664096&lt;/D&gt;&lt;D xsi:type="xsd:double"&gt;16.9948928531996&lt;/D&gt;&lt;D xsi:type="xsd:double"&gt;15.8489415255596&lt;/D&gt;&lt;D xsi:type="xsd:double"&gt;14.2743844757661&lt;/D&gt;&lt;D xsi:type="xsd:d</t>
        </r>
      </text>
    </comment>
    <comment ref="A14" authorId="0" shapeId="0" xr:uid="{8391641D-5A38-4DEE-A384-17353FFEFF99}">
      <text>
        <r>
          <rPr>
            <b/>
            <sz val="9"/>
            <color indexed="81"/>
            <rFont val="Tahoma"/>
            <charset val="1"/>
          </rPr>
          <t>ouble"&gt;13.452058359879&lt;/D&gt;&lt;D xsi:type="xsd:double"&gt;12.1728869818204&lt;/D&gt;&lt;D xsi:type="xsd:double"&gt;10.9075759836632&lt;/D&gt;&lt;D xsi:type="xsd:double"&gt;9.82812660794468&lt;/D&gt;&lt;D xsi:type="xsd:double"&gt;9.3237430548515&lt;/D&gt;&lt;D xsi:type="xsd:double"&gt;9.40742223022515&lt;/D&gt;&lt;D xsi:type="xsd:double"&gt;9.31698901223541&lt;/D&gt;&lt;D xsi:type="xsd:double"&gt;9.33453086801864&lt;/D&gt;&lt;D xsi:type="xsd:double"&gt;9.24672175090839&lt;/D&gt;&lt;D xsi:type="xsd:double"&gt;8.93002550858847&lt;/D&gt;&lt;D xsi:type="xsd:double"&gt;8.95897867901323&lt;/D&gt;&lt;D xsi:type="xsd:double"&gt;9.06197994150361&lt;/D&gt;&lt;D xsi:type="xsd:double"&gt;8.72879259989777&lt;/D&gt;&lt;D xsi:type="xsd:double"&gt;8.66432814213515&lt;/D&gt;&lt;D xsi:type="xsd:double"&gt;9.85870161341748&lt;/D&gt;&lt;D xsi:type="xsd:double"&gt;9.65674129390386&lt;/D&gt;&lt;D xsi:type="xsd:double"&gt;10.3499612655456&lt;/D&gt;&lt;D xsi:type="xsd:double"&gt;10.9065482233219&lt;/D&gt;&lt;D xsi:type="xsd:double"&gt;11.2352467624708&lt;/D&gt;&lt;D xsi:type="xsd:double"&gt;12.1356729740281&lt;/D&gt;&lt;D xsi:type="xsd:double"&gt;12.2734202665181&lt;/D&gt;&lt;D xsi:type="xsd:double"&gt;12.5691832891487&lt;/D&gt;&lt;D xsi:type="xsd:double"&gt;12.9210645085857&lt;/D&gt;&lt;D xsi:type="xsd:double"&gt;12.8459959425583&lt;/D&gt;&lt;D xsi:type="xsd:double"&gt;13.7222927605822&lt;/D&gt;&lt;D xsi:type="xsd:double"&gt;13.3585297878152&lt;/D&gt;&lt;D xsi:type="xsd:double"&gt;14.2423950839979&lt;/D&gt;&lt;D xsi:type="xsd:double"&gt;15.1024226809597&lt;/D&gt;&lt;D xsi:type="xsd:double"&gt;14.5860876421203&lt;/D&gt;&lt;D xsi:type="xsd:double"&gt;16.6251476251725&lt;/D&gt;&lt;D xsi:type="xsd:double"&gt;16.0028763529621&lt;/D&gt;&lt;D xsi:type="xsd:double"&gt;15.3183756687462&lt;/D&gt;&lt;D xsi:type="xsd:double"&gt;14.8157596792761&lt;/D&gt;&lt;D xsi:type="xsd:double"&gt;14.2775993109645&lt;/D&gt;&lt;/FQL&gt;&lt;FQL&gt;&lt;Q&gt;WL-FDS^FG_PRICE_CHANGE(0,-1AY)&lt;/Q&gt;&lt;R&gt;1&lt;/R&gt;&lt;C&gt;1&lt;/C&gt;&lt;D xsi:type="xsd:double"&gt;-21.1779806046777&lt;/D&gt;&lt;/FQL&gt;&lt;FQL&gt;&lt;Q&gt;CPALM-FDS^FG_PRICE(0)&lt;/Q&gt;&lt;R&gt;1&lt;/R&gt;&lt;C&gt;1&lt;/C&gt;&lt;D xsi:type="xsd:double"&gt;3980&lt;/D&gt;&lt;/FQL&gt;&lt;FQL&gt;&lt;Q&gt;COPP-FDS^FG_PRICE_CHANGE(0,-1AY)&lt;/Q&gt;&lt;R&gt;1&lt;/R&gt;&lt;C&gt;1&lt;/C&gt;&lt;D xsi:type="xsd:double"&gt;19.0666494778909&lt;/D&gt;&lt;/FQL&gt;&lt;FQL&gt;&lt;Q&gt;FC0000QA^FG_PRICE(0)&lt;/Q&gt;&lt;R&gt;1&lt;/R&gt;&lt;C&gt;1&lt;/C&gt;&lt;D xsi:type="xsd:double"&gt;98.89472&lt;/D&gt;&lt;/FQL&gt;&lt;FQL&gt;&lt;Q&gt;MCHI^FG_PRICE_MAVG(0,,,,60)&lt;/Q&gt;&lt;R&gt;1&lt;/R&gt;&lt;C&gt;1&lt;/C&gt;&lt;D xsi:type="xsd:double"&gt;42.854668&lt;/D&gt;&lt;/FQL&gt;&lt;FQL&gt;&lt;Q&gt;EPU^FG_PRICE_MAVG(0,,,,200)&lt;/Q&gt;&lt;R&gt;1&lt;/R&gt;&lt;C&gt;1&lt;/C&gt;&lt;D xsi:type="xsd:double"&gt;35.127842&lt;/D&gt;&lt;/FQL&gt;&lt;FQL&gt;&lt;Q&gt;VNM^FG_TOTAL_RETURNC(0,-6AM)&lt;/Q&gt;&lt;R&gt;1&lt;/R&gt;&lt;C&gt;1&lt;/C&gt;&lt;D xsi:type="xsd:double"&gt;-0.41650534&lt;/D&gt;&lt;/FQL&gt;&lt;FQL&gt;&lt;Q&gt;QAT^P_PRICE(0)/P_PRICE_HIGH_PR(0,,,,,,"PRICE","INTRA","52W")&lt;/Q&gt;&lt;R&gt;1&lt;/R&gt;&lt;C&gt;1&lt;/C&gt;&lt;D xsi:type="xsd:double"&gt;0.8515625&lt;/D&gt;&lt;/FQL&gt;&lt;FQL&gt;&lt;Q&gt;INDA^P_PRICE(0)/P_PRICE_HIGH_PR(0,,,,,,"PRICE","INTRA","52W")&lt;/Q&gt;&lt;R&gt;1&lt;/R&gt;&lt;C&gt;1&lt;/C&gt;&lt;D xsi:type="xsd:double"&gt;0.9899118&lt;/D&gt;&lt;/FQL&gt;&lt;FQL&gt;&lt;Q&gt;EWY^P_PRICE(0)/P_PRICE_LOW_PR(0,,,,,,"PRICE","INTRA","52W")-1&lt;/Q&gt;&lt;R&gt;1&lt;/R&gt;&lt;C&gt;1&lt;/C&gt;&lt;D xsi:type="xsd:double"&gt;0.19948614&lt;/D&gt;&lt;/FQL&gt;&lt;FQL&gt;&lt;Q&gt;EPU^FG_TOTAL_RETURNC(0,-12AM)&lt;/Q&gt;&lt;R&gt;1&lt;/R&gt;&lt;C&gt;1&lt;/C&gt;&lt;D xsi:type="xsd:double"&gt;37.60679&lt;/D&gt;&lt;/FQL&gt;&lt;FQL&gt;&lt;Q&gt;EPHE^FG_TOTAL_RETURNC(0,-12AM)&lt;/Q&gt;&lt;R&gt;1&lt;/R&gt;&lt;C&gt;1&lt;/C&gt;&lt;D xsi:type="xsd:double"&gt;-5.694193&lt;/D&gt;&lt;/FQL&gt;&lt;FQL&gt;&lt;Q&gt;ECH^FG_TOTAL_RETURNC(0,-12AM)&lt;/Q&gt;&lt;R&gt;1&lt;/R&gt;&lt;C&gt;1&lt;/C&gt;&lt;D xsi:type="xsd:double"&gt;-5.6096259999999996&lt;/D&gt;&lt;/FQL&gt;&lt;FQL&gt;&lt;Q&gt;VGK^P_PRICE(0)/P_PRICE_HIGH_PR(0,,,,,,"PRICE","INTRA","52W")&lt;/Q&gt;&lt;R&gt;1&lt;/R&gt;&lt;C&gt;1&lt;/C&gt;&lt;D xsi:type="xsd:double"&gt;0.9712062&lt;/D&gt;&lt;/FQL&gt;&lt;FQL&gt;&lt;Q&gt;SPY^SIZE(FG_CONSTITUENTS)&lt;/Q&gt;&lt;R&gt;1&lt;/R&gt;&lt;C&gt;1&lt;/C&gt;&lt;D xsi:type="xsd:long"&gt;504&lt;/D&gt;&lt;/FQL&gt;&lt;FQL&gt;&lt;Q&gt;MCHI^FMA_COS_UP("EPS","1M",+1,NOW,,,"PORTAGG","MEANR")&lt;/Q&gt;&lt;R&gt;1&lt;/R&gt;&lt;C&gt;1&lt;/C&gt;&lt;D xsi:type="xsd:double"&gt;125&lt;/D&gt;&lt;/FQL&gt;&lt;FQL&gt;&lt;Q&gt;EIDO^FMA_COS_DOWN("EPS","1M",+1,NOW,,,"PORTAGG","MEANR")&lt;/Q&gt;&lt;R&gt;1&lt;/R&gt;&lt;C&gt;1&lt;/C&gt;&lt;D xsi:type="xsd:double"&gt;19&lt;/D&gt;&lt;/FQL&gt;&lt;FQL&gt;&lt;Q&gt;INDA^FG_ROE(0)&lt;/Q&gt;&lt;R&gt;1&lt;/R&gt;&lt;C&gt;1&lt;/C&gt;&lt;D xsi:type="xsd:double"&gt;15.289930344838&lt;/D&gt;&lt;/FQL&gt;&lt;FQL&gt;&lt;Q&gt;REFSAREPO-FDS^(SUBARRAY(NOT_NA(NO_REPEAT_F(FG_YIELD(NOW,-10AY,D))),0,1)-SUBARRAY(NOT_NA(NO_REPEAT_F(FG_YIELD(NOW,-10AY,D))),1,1))*100&lt;/Q&gt;&lt;R&gt;1&lt;/R&gt;&lt;C&gt;1&lt;/C&gt;&lt;D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xsi:type="xsd:double"&gt;3.1928&lt;/D&gt;&lt;/FQL&gt;&lt;FQL&gt;&lt;Q&gt;CAGDPY@ID^EE_ACTUAL_ANNUAL(MED,+1)&lt;/Q&gt;&lt;R&gt;1&lt;/R&gt;&lt;C&gt;1&lt;/C&gt;&lt;D xsi:type="xsd:double"&gt;-0.5&lt;/D&gt;&lt;/FQL&gt;&lt;FQL&gt;&lt;Q&gt;USDTHB^FG_PRICE_CHANGE(0,-1AY)&lt;/Q&gt;&lt;R&gt;1&lt;/R&gt;&lt;C&gt;1&lt;/C&gt;&lt;D xsi:type="xsd:double"&gt;5.8393955&lt;/D&gt;&lt;/FQL&gt;&lt;FQL&gt;&lt;Q&gt;USDMXN^FG_PRICE_CHANGE(0,-1AY)&lt;/Q&gt;&lt;R&gt;1&lt;/R&gt;&lt;C&gt;1&lt;/C&gt;&lt;D xsi:type="xsd:double"&gt;7.2635055&lt;/D&gt;&lt;/FQL&gt;&lt;FQL&gt;&lt;Q&gt;EPHE^FG_TOTAL_RETURNC(-10AY,0,AM)&lt;/Q&gt;&lt;R&gt;121&lt;/R&gt;&lt;C&gt;1&lt;/C&gt;&lt;D xsi:type="xsd:double"&gt;-3.5827994&lt;/D&gt;&lt;D xsi:type="xsd:double"&gt;3.3828616&lt;/D&gt;&lt;D xsi:type="xsd:double"&gt;3.3252835&lt;/D&gt;&lt;D xsi:type="xsd:double"&gt;-0.46716928&lt;/D&gt;&lt;D xsi:type="xsd:double"&gt;-1.7470598&lt;/D&gt;&lt;D xsi:type="xsd:double"&gt;1.6985178&lt;/D&gt;&lt;D xsi:type="xsd:double"&gt;-0.8265555&lt;/D&gt;&lt;D xsi:type="xsd:double"&gt;5.0659537&lt;/D&gt;&lt;D xsi:type="xsd:double"&gt;5.5499673&lt;/D&gt;&lt;D xsi:type="xsd:double"&gt;-1.7130554&lt;/D&gt;&lt;D xsi:type="xsd:double"&gt;0.7746339&lt;/D&gt;&lt;D xsi:type="xsd:double"&gt;-0.072067976&lt;/D&gt;&lt;D xsi:type="xsd:double"&gt;-5.1442266&lt;/D&gt;&lt;D xsi:type="xsd:double"&gt;-1.7699242&lt;/D&gt;&lt;D xsi:type="xsd:double"&gt;-7.0057096&lt;/D&gt;&lt;D xsi:type="xsd:double"&gt;-1.9252181&lt;/D&gt;&lt;D xsi:type="xsd:double"&gt;1.7923117&lt;/D&gt;&lt;D xsi:type="xsd:double"&gt;-3.521514&lt;/D&gt;&lt;D xsi:type="xsd:double"&gt;-3.6645412&lt;/D&gt;&lt;D xsi:type="xsd:double"&gt;-10.15535&lt;/D&gt;&lt;D xsi:type="xsd:double"&gt;10.211622&lt;/D&gt;&lt;D xsi:type="xsd:double"&gt;11.429441&lt;/D&gt;&lt;D xsi:type="xsd:double"&gt;-1.3676167&lt;/D&gt;&lt;D xsi:type="xsd:double"&gt;1.2201905&lt;/D&gt;&lt;D xsi:type="xsd:double"&gt;7.2328806&lt;/D&gt;&lt;D xsi:type="xsd:double"&gt;2.8716564&lt;/D&gt;&lt;D xsi:type="xsd:double"&gt;0&lt;/D&gt;&lt;D xsi:type="xsd:double"&gt;-7.053834&lt;/D&gt;&lt;D xsi:type="xsd:double"&gt;-0.37543178&lt;/D&gt;&lt;D xsi:type="xsd:double"&gt;-10.013461&lt;/D&gt;&lt;D xsi:type="xsd:double"&gt;-6.9997015&lt;/D&gt;&lt;D xsi:type="xsd:double"&gt;9.543085&lt;/D&gt;&lt;D xsi:type="xsd:double"&gt;-0.9128332&lt;/D&gt;&lt;D xsi:type="xsd:double"&gt;2.823174&lt;/D&gt;&lt;D xsi:type="xsd:double"&gt;3.52602&lt;/D&gt;&lt;D xsi:type="xsd:double"&gt;2.2054791&lt;/D&gt;&lt;D xsi:type="xsd:double"&gt;-0.44817328&lt;/D&gt;&lt;D xsi:type="xsd:double"&gt;-0.6330967&lt;/D&gt;&lt;D xsi:type="xsd:double"&gt;-1.3573349&lt;/D&gt;&lt;D xsi:type="xsd:double"&gt;3.2855868&lt;/D&gt;&lt;D xsi:type="xsd:double"&gt;1.2506843&lt;/D&gt;&lt;D xsi:type="xsd:double"&gt;0.18796921&lt;/D&gt;&lt;D xsi:type="xsd:double"&gt;1.1128068&lt;/D&gt;&lt;D xsi:type="xsd:double"&gt;5.013263&lt;/D&gt;&lt;D xsi:type="xsd:double"&gt;-5.1528215&lt;/D&gt;&lt;D xsi:type="xsd:double"&gt;-7.696402&lt;/D&gt;&lt;D xsi:type="xsd:double"&gt;-4.270053&lt;/D&gt;&lt;D xsi:type="xsd:double"&gt;-0.81374645&lt;/D&gt;&lt;D xsi:type="xsd:double"&gt;-7.4736714&lt;/D&gt;&lt;D xsi:type="xsd:double"&gt;3.1322122&lt;/D&gt;&lt;D xsi:type="xsd:double"&gt;0.9910464&lt;/D&gt;&lt;D xsi:type="xsd:double"&gt;-4.400122&lt;/D&gt;&lt;D xsi:type="xsd:double"&gt;-1.2582839&lt;/D&gt;&lt;D xsi:type="xsd:double"&gt;2.5150895&lt;/D&gt;&lt;D xsi:type="xsd:double"&gt;4.8119187&lt;/D&gt;&lt;D xsi:type="xsd:double"&gt;8.869457&lt;/D&gt;&lt;D xsi:type="xsd:double"&gt;-0.2868712&lt;/D&gt;&lt;D xsi:type="xsd:double"&gt;-1.8987358&lt;/D&gt;&lt;D xsi:type="xsd:double"&gt;1.6715527&lt;/D&gt;&lt;D xsi:type="xsd:double"&gt;-5.3937078&lt;/D&gt;&lt;D xsi:type="xsd:double"&gt;9.318519&lt;/D&gt;&lt;D xsi:type="xsd:double"&gt;2.106154&lt;/D&gt;&lt;D xsi:type="xsd:double"&gt;-7.783282&lt;/D&gt;&lt;D xsi:type="xsd:double"&gt;0.507009&lt;/D&gt;&lt;D xsi:type="xsd:double"&gt;2.700293&lt;/D&gt;&lt;D xsi:type="xsd:double"&gt;-0.5200803&lt;/D&gt;&lt;D xsi:type="xsd:double"&gt;-2.002132&lt;/D&gt;&lt;D xsi:type="xsd:double"&gt;0.23732185&lt;/D&gt;&lt;D xsi:type="xsd:double"&gt;-4.4391813&lt;/D&gt;&lt;D xsi:type="xsd:double"&gt;-37.379997&lt;/D&gt;&lt;D xsi:type="xsd:double"&gt;20.672607&lt;/D&gt;&lt;D xsi:type="xsd:double"&gt;-0.20491481&lt;/D&gt;&lt;D xsi:type="xsd:double"&gt;13.198936&lt;/D&gt;&lt;D xsi:type="xsd:double"&gt;0.10949373&lt;/D&gt;&lt;D xsi:type="xsd:double"&gt;-1.0572374&lt;/D&gt;&lt;D xsi:type="xsd:double"&gt;-1.8791437&lt;/D&gt;&lt;D xsi:type="xsd:double"&gt;3.867817&lt;/D&gt;&lt;D xsi:type="xsd:double"&gt;18.293571&lt;/D&gt;&lt;D xsi:type="xsd:double"&gt;1.1986136&lt;/D&gt;&lt;D xsi:type="xsd:double"&gt;-2.6634395&lt;/D&gt;&lt;D xsi:type="xsd:double"&gt;-3.8246274&lt;/D&gt;&lt;D xsi:type="xsd:double"&gt;-4.397029&lt;/D&gt;&lt;D xsi:type="xsd:double"&gt;-0.67635775&lt;/D&gt;&lt;D xsi:type="xsd:double"&gt;-1.4640808&lt;/D&gt;&lt;D xsi:type="xsd:double"&gt;7.2203755&lt;/D&gt;&lt;D xsi:type="xsd:double"&gt;-7.5924754&lt;/D&gt;&lt;D xsi:type="xsd:double"&gt;3.1952262&lt;/D&gt;&lt;D xsi:type="xsd:double"&gt;2.279687&lt;/D&gt;&lt;D xsi:type="xsd:double"&gt;8.416498&lt;/D&gt;&lt;D xsi:type="xsd:double"&gt;-0.9512186&lt;/D&gt;&lt;D xsi:type="xsd:double"&gt;1.4248967&lt;/D&gt;&lt;D xsi:type="xsd:double"&gt;-4.414463&lt;/D&gt;&lt;D xsi:type="xsd:double"&gt;4.746628&lt;/D&gt;&lt;D xsi:type="xsd:double"&gt;-7.8383327&lt;/D&gt;&lt;D xsi:type="xsd:double"&gt;1.461792&lt;/D&gt;&lt;D xsi:type="xsd:double"&gt;-4.9115896&lt;/D&gt;&lt;D xsi:type="xsd:double"&gt;-8.542812&lt;/D&gt;&lt;D xsi:type="xsd:double"&gt;-4.838097&lt;/D&gt;&lt;D xsi:type="xsd:double"&gt;10.848677&lt;/D&gt;&lt;D xsi:type="xsd:double"&gt;-9.443844&lt;/D&gt;&lt;D xsi:type="xsd:double"&gt;-7.437694&lt;/D&gt;&lt;D xsi:type="xsd:double"&gt;9.478676&lt;/D&gt;&lt;D xsi:type="xsd:double"&gt;3.0349493&lt;/D&gt;&lt;D xsi:type="xsd:double"&gt;12.125862&lt;/D&gt;&lt;D xsi:type="xsd:double"&gt;-5.236137&lt;/D&gt;&lt;D xsi:type="xsd:double"&gt;-3.791988&lt;/D&gt;&lt;D xsi:type="xsd:double"&gt;-1.9519448&lt;/D&gt;&lt;D xsi:type="xsd:double"&gt;2.4502277&lt;/D&gt;&lt;D xsi:type="xsd:double"&gt;-3.2160342&lt;/D&gt;&lt;D xsi:type="xsd:double"&gt;4.88472&lt;/D&gt;&lt;D xsi:type="xsd:double"&gt;-7.488823&lt;/D&gt;&lt;D xsi:type="xsd:double"&gt;-4.0273848&lt;/D&gt;&lt;D xsi:type="xsd:double"&gt;1.3008833&lt;/D&gt;&lt;D xsi:type="xsd:double"&gt;3.8939595&lt;/D&gt;&lt;D xsi:type="xsd:double"&gt;3.635168&lt;/D&gt;&lt;D xsi:type="xsd:double"&gt;1.9627571&lt;/D&gt;&lt;D xsi:type="xsd:double"&gt;4.085827&lt;/D&gt;&lt;D xsi:type="xsd:double"&gt;0.36549568&lt;/D&gt;&lt;D xsi:type="xsd:double"&gt;-9.905314&lt;/D&gt;&lt;D xsi:type="xsd:double"&gt;4.931283&lt;/D&gt;&lt;D xsi:type="xsd:double"&gt;-7.795465&lt;/D&gt;&lt;/FQL&gt;&lt;FQL&gt;&lt;Q&gt;EWT^FMA_PE(NTMA,-10AY,0,AM,"PORTAGG","MEANR")&lt;/Q&gt;&lt;R&gt;121&lt;/R&gt;&lt;C&gt;1&lt;/C&gt;&lt;D xsi:type="xsd:double"&gt;14.3932672154039&lt;/D&gt;&lt;D xsi:type="xsd:double"&gt;14.1473776493444&lt;/D&gt;&lt;D xsi:type="xsd:double"&gt;13.7803933075912&lt;/D&gt;&lt;D xsi:type="xsd:double"&gt;13.502462261098&lt;/D&gt;&lt;D xsi:type="xsd:double"&gt;12.5835797910139&lt;/D&gt;&lt;D xsi:type="xsd:double"&gt;13.2199801106694&lt;/D&gt;&lt;D xsi:type="xsd:double"&gt;12.7900072708299&lt;/D&gt;&lt;D xsi:type="xsd:double"&gt;12.6114419338044&lt;/D&gt;&lt;D xsi:type="xsd:double"&gt;12.8042419873053&lt;/D&gt;&lt;D xsi:type="xsd:double"&gt;12.9452466584377&lt;/D&gt;&lt;D xsi:type="xsd:double"&gt;12.5596269703759&lt;/D&gt;&lt;D xsi:type="xsd:double"&gt;12.8755515419231&lt;/D&gt;&lt;D xsi:type="xsd:double"&gt;12.4174236164617&lt;/D&gt;&lt;D xsi:type="xsd:double"&gt;12.1530629522004&lt;/D&gt;&lt;D xsi:type="xsd:double"&gt;11.1912439386176&lt;/D&gt;&lt;D xsi:type="xsd:double"&gt;11.949505909656&lt;/D&gt;&lt;D xsi:type="xsd:double"&gt;12.1843863944357&lt;/D&gt;&lt;D xsi:type="xsd:double"&gt;12.0961732160411&lt;/D&gt;&lt;D xsi:type="xsd:double"&gt;11.6785129964465&lt;/D&gt;&lt;D xsi:type="xsd:double"&gt;10.9331831571017&lt;/D&gt;&lt;D xsi:type="xsd:double"&gt;12.1698855246865&lt;/D&gt;&lt;D xsi:type="xsd:double"&gt;12.8889414181528&lt;/D&gt;&lt;D xsi:type="xsd:double"&gt;12.427359450313&lt;/D&gt;&lt;D xsi:type="xsd:double"&gt;12.1258844317666&lt;/D&gt;&lt;D xsi:type="xsd:double"&gt;13.0435374477265&lt;/D&gt;&lt;D xsi:type="xsd:double"&gt;13.5536455446965&lt;/D&gt;&lt;D xsi:type="xsd:double"&gt;13.6027278169838&lt;/D&gt;&lt;D xsi:type="xsd:double"&gt;13.668476896432&lt;/D&gt;&lt;D xsi:type="xsd:double"&gt;13.7198004833615&lt;/D&gt;&lt;D xsi:type="xsd:double"&gt;12.9112055379911&lt;/D&gt;&lt;D xsi:type="xsd:double"&gt;12.971166256625&lt;/D&gt;&lt;D xsi:type="xsd:double"&gt;12.9275800146791&lt;/D&gt;&lt;D xsi:type="xsd:double"&gt;13.1436216730994&lt;/D&gt;&lt;D xsi:type="xsd:double"&gt;13.2647802931802&lt;/D&gt;&lt;D xsi:type="xsd:double"&gt;12.8409281558278&lt;/D&gt;&lt;D xsi:type="xsd:double"&gt;13.2554788601374&lt;/D&gt;&lt;D xsi:type="xsd:double"&gt;13.8554093238403&lt;/D&gt;&lt;D xsi:type="xsd:double"&gt;14.083440343837&lt;/D&gt;&lt;D xsi:type="xsd:double"&gt;13.8171545960909&lt;/D&gt;&lt;D xsi:type="xsd:double"&gt;13.6918675386462&lt;/D&gt;&lt;D xsi:type="xsd:double"&gt;13.7374233224127&lt;/D&gt;&lt;D xsi:type="xsd:double"&gt;13.6151522966315&lt;/D&gt;&lt;D xsi:type="xsd:double"&gt;13.1241485543753&lt;/D&gt;&lt;D xsi:type="xsd:double"&gt;13.9103948892233&lt;/D&gt;&lt;D xsi:type="xsd:double"&gt;12.9719910383881&lt;/D&gt;&lt;D xsi:type="xsd:double"&gt;13.6945269480339&lt;/D&gt;&lt;D xsi:type="xsd:double"&gt;13.3945785184411&lt;/D&gt;&lt;D xsi:type="xsd:double"&gt;13.4339822222204&lt;/D&gt;&lt;D xsi:type="xsd:double"&gt;13.4254476436486&lt;/D&gt;&lt;D xsi:type="xsd:double"&gt;13.4400577934927&lt;/D&gt;&lt;D xsi:type="xsd:double"&gt;13.1697858583187&lt;/D&gt;&lt;D xsi:type="xsd:double"&gt;13.0423846541345&lt;/D&gt;&lt;D xsi:type="xsd:double"&gt;12.0905250920743&lt;/D&gt;&lt;D xsi:type="xsd:double"&gt;12.2749971101844&lt;/D&gt;&lt;D xsi:type="xsd:double"&gt;12.3380663735837&lt;/D&gt;&lt;D xsi:type="xsd:double"&gt;13.2040545526891&lt;/D&gt;&lt;D xsi:type="xsd:double"&gt;14.0958074001057&lt;/D&gt;&lt;D xsi:type="xsd:double"&gt;14.6659272052694&lt;/D&gt;&lt;D xsi:type="xsd:double"&gt;15.2193563899875&lt;/D&gt;&lt;D xsi:type="xsd:double"&gt;14.3643743713664&lt;/D&gt;&lt;D xsi:type="xsd:double"&gt;15.0290576030653&lt;/D&gt;&lt;D xsi:type="xsd:double"&gt;15.0797696873896&lt;/D&gt;&lt;D xsi:type="xsd:double"&gt;14.5854550793359&lt;/D&gt;&lt;D xsi:type="xsd:double"&gt;15.2663653900765&lt;/D&gt;&lt;D xsi:type="xsd:double"&gt;15.2907020970135&lt;/D&gt;&lt;D xsi:type="xsd:double"&gt;15.7732392681752&lt;/D&gt;&lt;D xsi:type="xsd:double"&gt;15.76871910783&lt;/D&gt;&lt;D xsi:type="xsd:double"&gt;15.5804924752384&lt;/D&gt;&lt;D xsi:type="xsd:double"&gt;14.9983116534797&lt;/D&gt;&lt;D xsi:type="xsd:double"&gt;12.337103122234&lt;/D&gt;&lt;D xsi:type="xsd:double"&gt;14.7858933896265&lt;/D&gt;&lt;D xsi:type="xsd:double"&gt;15.3442654619478&lt;/D&gt;&lt;D xsi:type="xsd:double"&gt;16.235368891906&lt;/D&gt;&lt;D xsi:type="xsd:double"&gt;16.680680006182&lt;/D&gt;&lt;D xsi:type="xsd:double"&gt;15.9200158058993&lt;/D&gt;&lt;D xsi:type="xsd:double"&gt;15.7119670381902&lt;/D&gt;&lt;D xsi:type="xsd:double"&gt;15.1845007920216&lt;/D&gt;&lt;D xsi:type="xsd:double"&gt;15.4725875638441&lt;/D&gt;&lt;D xsi:type="xsd:double"&gt;15.6074853835995&lt;/D&gt;&lt;D xsi:type="xsd:double"&gt;16.682702589596&lt;/D&gt;&lt;D xsi:type="xsd:double"&gt;16.1577993166678&lt;/D&gt;&lt;D xsi:type="xsd:double"&gt;15.316613073143&lt;/D&gt;&lt;D xsi:type="xsd:double"&gt;15.4247948221521&lt;/D&gt;&lt;D xsi:type="xsd:double"&gt;12.9683312056272&lt;/D&gt;&lt;D xsi:type="xsd:double"&gt;13.7980811756152&lt;/D&gt;&lt;D xsi:type="xsd:double"&gt;13.6295164493895&lt;/D&gt;&lt;D xsi:type="xsd:double"&gt;12.4049470641763&lt;/D&gt;&lt;D xsi:type="xsd:double"&gt;13.107203528234&lt;/D&gt;&lt;D xsi:type="xsd:double"&gt;12.7084450482504&lt;/D&gt;&lt;D xsi:type="xsd:double"&gt;13.473385791572&lt;/D&gt;&lt;D xsi:type="xsd:double"&gt;13.3143447806126&lt;/D&gt;&lt;D xsi:type="xsd:double"&gt;13.1063616623538&lt;/D&gt;&lt;D xsi:type="xsd:double"&gt;12.873153854448&lt;/D&gt;&lt;D xsi:type="xsd:double"&gt;12.3289352019337&lt;/D&gt;&lt;D xsi:type="xsd:double"&gt;11.7829118567669&lt;/D&gt;&lt;D xsi:type="xsd:double"&gt;11.3695840665883&lt;/D&gt;&lt;D xsi:type="xsd:double"&gt;10.9266469774608&lt;/D&gt;&lt;D xsi:type="xsd:double"&gt;10.334121422651&lt;/D&gt;&lt;D xsi:type="xsd:double"&gt;11.2662543865925&lt;/D&gt;&lt;D xsi:type="xsd:double"&gt;10.852075689905&lt;/D&gt;&lt;D xsi:type="xsd:double"&gt;10.2445746088833&lt;/D&gt;&lt;D xsi:type="xsd:double"&gt;12.4610059184536&lt;/D&gt;&lt;D xsi:type="xsd:double"&gt;12.4985167420608&lt;/D&gt;&lt;D xsi:type="xsd:double"&gt;13.8271928652942&lt;/D&gt;&lt;D xsi:type="xsd:double"&gt;14.3073336881433&lt;/D&gt;&lt;D xsi:type="xsd:double"&gt;14.6093336711232&lt;/D&gt;&lt;D xsi:type="xsd:double"&gt;14.9021793927921&lt;/D&gt;&lt;D xsi:type="xsd:double"&gt;15.8057930271066&lt;/D&gt;&lt;D xsi:type="xsd:double"&gt;16.4578967374575&lt;/D&gt;&lt;D xsi:type="xsd:double"&gt;16.7329584535091&lt;/D&gt;&lt;D xsi:type="xsd:double"&gt;15.7474657777663&lt;/D&gt;&lt;D xsi:type="xsd:double"&gt;15.5326294294871&lt;/D&gt;&lt;D xsi:type="xsd:double"&gt;15.141041774676&lt;/D&gt;&lt;D xsi:type="xsd:double"&gt;15.6170632368038&lt;/D&gt;&lt;D xsi:type="xsd:double"&gt;15.9693903266459&lt;/D&gt;&lt;D xsi:type="xsd:double"&gt;15.7548052371228&lt;/D&gt;&lt;D xsi:type="xsd:double"&gt;16.4470698120373&lt;/D&gt;&lt;D xsi:type="xsd:double"&gt;17.184236721648&lt;/D&gt;&lt;D xsi:type="xsd:double"&gt;16.4181780427051&lt;/D&gt;&lt;D xsi:type="xsd:double"&gt;17.7433387542293&lt;/D&gt;&lt;D xsi:type="xsd:double"&gt;18.0862046293206&lt;/D&gt;&lt;/FQL&gt;&lt;FQL&gt;&lt;Q&gt;NI-FDS^FG_PRICE_CHANGE(0,-1AM)&lt;/Q&gt;&lt;R&gt;1&lt;/R&gt;&lt;C&gt;1&lt;/C&gt;&lt;D xsi:type="xsd:double"&gt;-19.4170192759756&lt;/D&gt;&lt;/FQL&gt;&lt;FQL&gt;&lt;Q&gt;FTSEWIVNXXXX^FG_PRICE(0)&lt;/Q&gt;&lt;R&gt;1&lt;/R&gt;&lt;C&gt;1&lt;/C&gt;&lt;D xsi:type="xsd:double"&gt;376.55177767&lt;/D&gt;&lt;/FQL&gt;&lt;FQL&gt;&lt;Q&gt;UAE^FG_PRICE_MAVG(0,,,,200)&lt;/Q&gt;&lt;R&gt;1&lt;/R&gt;&lt;C&gt;1&lt;/C&gt;&lt;D xsi:type="xsd:double"&gt;14.611411&lt;/D&gt;&lt;/FQL&gt;&lt;FQL&gt;&lt;Q&gt;EWZ^FG_PRICE(0)&lt;/Q&gt;&lt;R&gt;1&lt;/R&gt;&lt;C&gt;1&lt;/C&gt;&lt;D xsi:type="xsd:double"&gt;27.14&lt;/D&gt;&lt;/FQL&gt;&lt;FQL&gt;&lt;Q&gt;EPU^FG_PRICE_MAVG(0,,,,60)&lt;/Q&gt;&lt;R&gt;1&lt;/R&gt;&lt;C&gt;1&lt;/C&gt;&lt;D xsi:type="xsd:double"&gt;41.27112&lt;/D&gt;&lt;/FQL&gt;&lt;FQL&gt;&lt;Q&gt;ECH^FG_PRICE(0)&lt;/Q&gt;&lt;R&gt;1&lt;/R&gt;&lt;C&gt;1&lt;/C&gt;&lt;D xsi:type="xsd:double"&gt;26.52&lt;/D&gt;&lt;/FQL&gt;&lt;FQL&gt;&lt;Q&gt;TUR^FG_TOTAL_RETURNC(0,-6AM)&lt;/Q&gt;&lt;R&gt;1&lt;/R&gt;&lt;C&gt;1&lt;/C&gt;&lt;D xsi:type="xsd:double"&gt;27.808857&lt;/D&gt;&lt;/FQL&gt;&lt;FQL&gt;&lt;Q&gt;QAT^FG_TOTAL_RETURNC(0,-6AM)&lt;/Q&gt;&lt;R&gt;1&lt;/R&gt;&lt;C&gt;1&lt;/C&gt;&lt;D xsi:type="xsd:double"&gt;-1.788032&lt;/D&gt;&lt;/FQL&gt;&lt;FQL&gt;&lt;Q&gt;EZA^P_PRICE(0)/P_PRICE_HIGH_PR(0,,,,,,"PRICE","INTRA","52W")&lt;/Q&gt;&lt;R&gt;1&lt;/R&gt;&lt;C&gt;1&lt;/C&gt;&lt;D xsi:type="xsd:double"&gt;0.9810105&lt;/D&gt;&lt;/FQL&gt;&lt;FQL&gt;&lt;Q&gt;EWT^P_PRICE(0)/P_PRICE_LOW_PR(0,,,,,,"PRICE","INTRA","52W")-1&lt;/Q&gt;&lt;R&gt;1&lt;/R&gt;&lt;C&gt;1&lt;/C&gt;&lt;D xsi:type="xsd:double"&gt;0.30255187&lt;/D&gt;&lt;/FQL&gt;&lt;FQL&gt;&lt;Q&gt;EPHE^P_PRICE(0)/P_PRICE_LOW_PR(0,,,,,,"PRICE","INTRA","52W")-1&lt;/Q&gt;&lt;R&gt;1&lt;/R&gt;&lt;C&gt;1&lt;/C&gt;&lt;D xsi:type="xsd:double"&gt;0.018574476&lt;/D&gt;&lt;/FQL&gt;&lt;FQL&gt;&lt;Q&gt;SPY^P_PRICE(0)/P_PRICE_LOW_PR(0,,,,,,"PRICE","INTRA","52W")-1&lt;/Q&gt;&lt;R&gt;1&lt;/R&gt;&lt;C&gt;1&lt;/C&gt;&lt;D xsi:type="xsd:double"&gt;0.33672202&lt;/D&gt;&lt;/FQL&gt;&lt;FQL&gt;&lt;Q&gt;VNM^SIZE(FG_CONSTITUENTS)&lt;/Q&gt;&lt;R&gt;1&lt;/R&gt;&lt;C&gt;1&lt;/C&gt;&lt;D xsi:type="xsd:long"&gt;48&lt;/D&gt;&lt;/FQL&gt;&lt;FQL&gt;&lt;Q&gt;EWW^FMA_COS_UP("EPS","1M",+1,NOW,,,"PORTAGG","MEANR")&lt;/Q&gt;&lt;R&gt;1&lt;/R&gt;&lt;C&gt;1&lt;/C&gt;&lt;D xsi:type="xsd:double"&gt;10&lt;/D&gt;&lt;/FQL&gt;&lt;FQL&gt;&lt;Q&gt;EWZ^FMA_RBICS_REV_CURRENT(30, LOC, "PORTAGG")&lt;/Q&gt;&lt;R&gt;1&lt;/R&gt;&lt;C&gt;1&lt;/C&gt;&lt;D xsi:type="xsd:double"&gt;26.8630183361668&lt;/D&gt;&lt;/FQL&gt;&lt;FQL&gt;&lt;Q&gt;REFCNRMB-FDS^(SUBARRAY(NOT_NA(NO_REPEAT_F(FG_YIELD(NOW,-10AY,D))),0,1)-SUBARRAY(NOT_NA(NO_REPEAT_F(FG_YIELD(NOW,-10AY,D))),1,1))*100&lt;/Q&gt;&lt;R&gt;1&lt;/R&gt;&lt;C&gt;1&lt;/C&gt;&lt;D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xsi:type="xsd:double"&gt;-9.99999999999996&lt;/D&gt;&lt;/FQL&gt;&lt;FQL&gt;&lt;Q&gt;REFKRBASE-FDS^PROPER_NAME(0,,,"SECURITY","NAME")&lt;/Q&gt;&lt;R&gt;1&lt;/R&gt;&lt;C&gt;1&lt;/C&gt;&lt;D xsi:type="xsd:string"&gt;South Korea Base Rate&lt;/D&gt;&lt;/FQL&gt;&lt;FQL&gt;&lt;Q&gt;REFPHRREPO-FDS^FG_YIELD(NOW,,,0)&lt;/Q&gt;&lt;R&gt;1&lt;/R&gt;&lt;C&gt;1&lt;/C&gt;&lt;D xsi:type="xsd:double"&gt;6.5&lt;/D&gt;&lt;/FQL&gt;&lt;FQL&gt;&lt;Q&gt;TRYTR7Y-FDS^PCTCHG(FG_YIELD(0,,,,"YTM"),FG_YIELD(-3AM,,,,"YTM"))&lt;/Q&gt;&lt;R&gt;1&lt;/R&gt;&lt;C&gt;1&lt;/C&gt;&lt;D xsi:type="xsd:double"&gt;4.764829&lt;/D&gt;&lt;/FQL&gt;&lt;FQL&gt;&lt;Q&gt;TRYKR10Y-FDS^PCTCHG(FG_YIELD(0,,,,"YTM"),FG_YIELD(-1AM,,,,"YTM"))&lt;/Q&gt;&lt;R&gt;1&lt;/R&gt;&lt;C&gt;1&lt;/C&gt;&lt;D xsi:type="xsd:double"&gt;-6.4937634&lt;/D&gt;&lt;/FQL&gt;&lt;FQL&gt;&lt;Q&gt;TRYCN10Y-FDS^PCTCHG(FG_YIELD(0,,,,"YTM"),FG_YIELD(-3AM,,,,"YTM"))&lt;/Q&gt;&lt;R&gt;1&lt;/R&gt;&lt;C&gt;1&lt;/C&gt;&lt;D xsi:type="xsd:double"&gt;-4.060201&lt;/D&gt;&lt;/FQL&gt;&lt;FQL&gt;&lt;Q&gt;TRYPE10Y-FDS^FG_YIELD(0,,,,"YTM")&lt;/Q&gt;&lt;R&gt;1&lt;/R&gt;&lt;C&gt;1&lt;/C&gt;&lt;D xsi:type="xsd:double"&gt;7.152248&lt;/D&gt;&lt;/FQL&gt;&lt;FQL&gt;&lt;Q&gt;CC_QA^IMF_IFS_RCPI_Q(0)&lt;/Q&gt;&lt;R&gt;0&lt;/R&gt;&lt;C&gt;0&lt;/C&gt;&lt;/FQL&gt;&lt;FQL&gt;&lt;Q&gt;VWO^FMA_EVAL_EBITDA(NTMA,0,,,"PORTAGG","MEANR")&lt;/Q&gt;&lt;R&gt;1&lt;/R&gt;&lt;C&gt;1&lt;/C&gt;&lt;D xsi:type="xsd:double"&gt;8.90424497232793&lt;/D&gt;&lt;/FQL&gt;&lt;FQL&gt;&lt;Q&gt;KSA^FMA_PE(LTM,0,,,"PORTAGG","MEANR")&lt;/Q&gt;&lt;R&gt;1&lt;/R&gt;&lt;C&gt;1&lt;/C&gt;&lt;D xsi:type="xsd:double"&gt;20.3015827652874&lt;/D&gt;&lt;/FQL&gt;&lt;FQL&gt;&lt;Q&gt;TUR^FMA_EVAL_EBITDA(NTMA,0,,,"PORTAGG","MEANR")&lt;/Q&gt;&lt;R&gt;1&lt;/R&gt;&lt;C&gt;1&lt;/C&gt;&lt;D xsi:type="xsd:double"&gt;4.91489928689869&lt;/D&gt;&lt;/FQL&gt;&lt;FQL&gt;&lt;Q&gt;QAT^FMA_PE(NTMA,0,,,"PORTAGG","MEANR")&lt;/Q&gt;&lt;R&gt;1&lt;/R&gt;&lt;C&gt;1&lt;/C&gt;&lt;D xsi:type="xsd:double"&gt;9.85497735455831&lt;/D&gt;&lt;/FQL&gt;&lt;FQL&gt;&lt;Q&gt;GREK^FMA_EVAL_EBIT(LTMA,NOW,NOW,M,"PORTAGG","MEANR")&lt;/Q&gt;&lt;R&gt;1&lt;/R&gt;&lt;C&gt;1&lt;/C&gt;&lt;D xsi:type="xsd:double"&gt;7.58096872511103&lt;/D&gt;&lt;/FQL&gt;&lt;FQL&gt;&lt;Q&gt;EWZ^FMA_DIV_YLD(NTMA,NOW,NOW,M,"PORTAGG","MEANR")&lt;/Q&gt;&lt;R&gt;1&lt;/R&gt;&lt;C&gt;1&lt;/C&gt;&lt;D xsi:type="xsd:double"&gt;7.29155821022148&lt;/D&gt;&lt;/FQL&gt;&lt;FQL&gt;&lt;Q&gt;EWW^JULIAN(FMA_DIV_YLD(NTMA,NOW,NOW,M,"PORTAGG","MEANR").DATES)&lt;/Q&gt;&lt;R&gt;1&lt;/R&gt;&lt;C&gt;1&lt;/C&gt;&lt;D xsi:type="xsd:long"&gt;45443&lt;/D&gt;&lt;/FQL&gt;&lt;FQL&gt;&lt;Q&gt;EPU^FG_FCF_YIELD_NTM(0)&lt;/Q&gt;&lt;R&gt;1&lt;/R&gt;&lt;C&gt;1&lt;/C&gt;&lt;D xsi:type="xsd:double"&gt;7.68135328633587&lt;/D&gt;&lt;/FQL&gt;&lt;FQL&gt;&lt;Q&gt;EPHE^FMA_PE(LTM,0,,,"PORTAGG","MEANR")&lt;/Q&gt;&lt;R&gt;1&lt;/R&gt;&lt;C&gt;1&lt;/C&gt;&lt;D xsi:type="xsd:double"&gt;9.94227315905908&lt;/D&gt;&lt;/FQL&gt;&lt;FQL&gt;&lt;Q&gt;CNYA^FMA_EVAL_EBITDA(NTMA,0,,,"PORTAGG","MEANR")&lt;/Q&gt;&lt;R&gt;1&lt;/R&gt;&lt;C&gt;1&lt;/C&gt;&lt;D xsi:type="xsd:double"&gt;9.78587107836003&lt;/D&gt;&lt;/FQL&gt;&lt;FQL&gt;&lt;Q&gt;EZA^FG_COMPANY_NAME&lt;/Q&gt;&lt;R&gt;1&lt;/R&gt;&lt;C&gt;1&lt;/C&gt;&lt;D xsi:type="xsd:string"&gt;iShares MSCI South Africa ETF&lt;/D&gt;&lt;/FQL&gt;&lt;FQL&gt;&lt;Q&gt;EWY^FMA_RBICS_REV_CURRENT(30, LOC, "PORTAGG")&lt;/Q&gt;&lt;R&gt;1&lt;/R&gt;&lt;C&gt;1&lt;/C&gt;&lt;D xsi:type="xsd:double"&gt;15.3826478115053&lt;/D&gt;&lt;/FQL&gt;&lt;FQL&gt;&lt;Q&gt;REFSAREPO-FDS^FG_YIELD(NOW,,,0)&lt;/Q&gt;&lt;R&gt;1&lt;/R&gt;&lt;C&gt;1&lt;/C&gt;&lt;D xsi:type="xsd:double"&gt;6&lt;/D&gt;&lt;/FQL&gt;&lt;FQL&gt;&lt;Q&gt;EWT^FMA_ROE(NTMA,-20AY,NOW,FY,"PORTAGG","MEANR")&lt;/Q&gt;&lt;R&gt;20&lt;/R&gt;&lt;C&gt;1&lt;/C&gt;&lt;D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xsi:type="xsd:double"&gt;11.6209108675925&lt;/D&gt;&lt;D xsi:type="xsd:double"&gt;14.724411980088&lt;/D&gt;&lt;D xsi:type="xsd:double"&gt;12.9407920839873&lt;/D&gt;&lt;D xsi:type="xsd:double"&gt;11.9152161134332&lt;/D&gt;&lt;/FQL&gt;&lt;FQL&gt;&lt;Q&gt;TRY10Y-FDS^FG_YIELD(-10AY,0,Y,,"YTM")&lt;/Q&gt;&lt;R&gt;10&lt;/R&gt;&lt;C&gt;1&lt;/C&gt;&lt;D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xsi:type="xsd:string"&gt;@NA&lt;/D&gt;&lt;/FQL&gt;&lt;FQL&gt;&lt;Q&gt;CAGDPY@IN^EE_ACTUAL_ANNUAL(MED,0)&lt;/Q&gt;&lt;R&gt;1&lt;/R&gt;&lt;C&gt;1&lt;/C&gt;&lt;D xsi:type="xsd:double"&gt;-1.75&lt;/D&gt;&lt;/FQL&gt;&lt;FQL&gt;&lt;Q&gt;CC_PE^FG_COMPANY_NAME&lt;/Q&gt;&lt;R&gt;1&lt;/R&gt;&lt;C&gt;1&lt;/C&gt;&lt;D xsi:type="xsd:string"&gt;Peru&lt;/D&gt;&lt;/FQL&gt;&lt;FQL&gt;&lt;Q&gt;USDAED^STD(FG_PRICE_CHANGE(0,-3AY,M))&lt;/Q&gt;&lt;R&gt;1&lt;/R&gt;&lt;C&gt;1&lt;/C&gt;&lt;D xsi:type="xsd:double"&gt;0.00879103933214244&lt;/D&gt;&lt;/FQL&gt;&lt;FQL&gt;&lt;Q&gt;USDINR^FG_PRICE_CHANGE(0,-6AM)&lt;/Q&gt;&lt;R&gt;1&lt;/R&gt;&lt;C&gt;1&lt;/C&gt;&lt;D xsi:type="xsd:double"&gt;0.56955814&lt;/D&gt;&lt;/FQL&gt;&lt;FQL&gt;&lt;Q&gt;USDBRL^STD(FG_PRICE_CHANGE(0,-3AY,M))&lt;/Q&gt;&lt;R&gt;1&lt;/R&gt;&lt;C&gt;1&lt;/C&gt;&lt;D xsi:type="xsd:double"&gt;3.62251167059078&lt;/D&gt;&lt;/FQL&gt;&lt;FQL&gt;&lt;Q&gt;USDPEN^FG_PRICE_CHANGE(0,-6AM)&lt;/Q&gt;&lt;R&gt;1&lt;/R&gt;&lt;C&gt;1&lt;/C&gt;&lt;D xsi:type="xsd:double"&gt;2.836156&lt;/D&gt;&lt;/FQL&gt;&lt;FQL&gt;&lt;Q&gt;USDIDR^STD(FG_PRICE_CHANGE(0,-3AY,M))&lt;/Q&gt;&lt;R&gt;1&lt;/R&gt;&lt;C&gt;1&lt;/C&gt;&lt;D xsi:type="xsd:double"&gt;1.54408171600348&lt;/D&gt;&lt;/FQL&gt;&lt;FQL&gt;&lt;Q&gt;FC0000ID^FMA_EPS(NTMA,-20AY,0,CY,,"PORTAGG","MEANR")&lt;/Q&gt;&lt;R&gt;20&lt;/R&gt;&lt;C&gt;1&lt;/C&gt;&lt;D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xsi:type="xsd:double"&gt;63.7324767422149&lt;/D&gt;&lt;D xsi:type="xsd:double"&gt;51.5269226239035&lt;/D&gt;&lt;D xsi:type="xsd:double"&gt;58.7717056024802&lt;/D&gt;&lt;D xsi:type="xsd:double"&gt;64.9727942126264&lt;/D&gt;&lt;D xsi:type="xsd:double"&gt;67.9891570210589&lt;/D&gt;&lt;/FQL&gt;&lt;FQL&gt;&lt;Q&gt;EIDO^P_PRICE_RETURNS_PR('52W',2,-10AY,0,AM)&lt;/Q&gt;&lt;R&gt;121&lt;/R&gt;&lt;C&gt;1&lt;/C&gt;&lt;D xsi:type="xsd:double"&gt;-5.5242596&lt;/D&gt;&lt;D xsi:type="xsd:double"&gt;-3.0098677&lt;/D&gt;&lt;D xsi:type="xsd:double"&gt;19.23213&lt;/D&gt;&lt;D xsi:type="xsd:double"&gt;2.4407864&lt;/D&gt;&lt;D xsi:type="xsd:double"&gt;3.5416842&lt;/D&gt;&lt;D xsi:type="xsd:double"&gt;18.400646&lt;/D&gt;&lt;D xsi:type="xsd:double"&gt;22.931458&lt;/D&gt;&lt;D xsi:type="xsd:double"&gt;15.618313&lt;/D&gt;&lt;D xsi:type="xsd:double"&gt;10.238743&lt;/D&gt;&lt;D xsi:type="xsd:double"&gt;2.1841884&lt;/D&gt;&lt;D xsi:type="xsd:double"&gt;-2.4651527&lt;/D&gt;&lt;D xsi:type="xsd:double"&gt;-4.625392&lt;/D&gt;&lt;D xsi:type="xsd:double"&gt;-9.0279875&lt;/D&gt;&lt;D xsi:type="xsd:double"&gt;-18.166143&lt;/D&gt;&lt;D xsi:type="xsd:double"&gt;-31.238127&lt;/D&gt;&lt;D xsi:type="xsd:double"&gt;-33.41984&lt;/D&gt;&lt;D xsi:type="xsd:double"&gt;-21.20124&lt;/D&gt;&lt;D xsi:type="xsd:double"&gt;-21.1635&lt;/D&gt;&lt;D xsi:type="xsd:double"&gt;-23.34903&lt;/D&gt;&lt;D xsi:type="xsd:double"&gt;-23.420477&lt;/D&gt;&lt;D xsi:type="xsd:double"&gt;-18.431002&lt;/D&gt;&lt;D xsi:type="xsd:double"&gt;-11.063093&lt;/D&gt;&lt;D xsi:type="xsd:double"&gt;-10.666972&lt;/D&gt;&lt;D xsi:type="xsd:double"&gt;-15.678936&lt;/D&gt;&lt;D xsi:type="xsd:double"&gt;-1.10389&lt;/D&gt;&lt;D xsi:type="xsd:double"&gt;11.59575&lt;/D&gt;&lt;D xsi:type="xsd:double"&gt;33.50241&lt;/D&gt;&lt;D xsi:type="xsd:double"&gt;40.337074&lt;/D&gt;&lt;D xsi:type="xsd:double"&gt;25.923084&lt;/D&gt;&lt;D xsi:type="xsd:double"&gt;15.677631&lt;/D&gt;&lt;D xsi:type="xsd:double"&gt;16.240574&lt;/D&gt;&lt;D xsi:type="xsd:double"&gt;20.203388&lt;/D&gt;&lt;D xsi:type="xsd:double"&gt;7.5850606&lt;/D&gt;&lt;D xsi:type="xsd:double"&gt;8.492494&lt;/D&gt;&lt;D xsi:type="xsd:double"&gt;9.24871&lt;/D&gt;&lt;D xsi:type="xsd:double"&gt;28.614975&lt;/D&gt;&lt;D xsi:type="xsd:double"&gt;17.494034&lt;/D&gt;&lt;D xsi:type="xsd:double"&gt;7.229328&lt;/D&gt;&lt;D xsi:type="xsd:double"&gt;2.5845885&lt;/D&gt;&lt;D xsi:type="xsd:double"&gt;5.8396816&lt;/D&gt;&lt;D xsi:type="xsd:double"&gt;2.486968&lt;/D&gt;&lt;D xsi:type="xsd:double"&gt;15.442144&lt;/D&gt;&lt;D xsi:type="xsd:double"&gt;18.22337&lt;/D&gt;&lt;D xsi:type="xsd:double"&gt;24.52314&lt;/D&gt;&lt;D xsi:type="xsd:double"&gt;23.605967&lt;/D&gt;&lt;D xsi:type="xsd:double"&gt;7.089138&lt;/D&gt;&lt;D xsi:type="xsd:double"&gt;5.91228&lt;/D&gt;&lt;D xsi:type="xsd:double"&gt;-7.7500105&lt;/D&gt;&lt;D xsi:type="xsd:double"&gt;-9.15671&lt;/D&gt;&lt;D xsi:type="xsd:double"&gt;-12.272143&lt;/D&gt;&lt;D xsi:type="xsd:double"&gt;-12.535477&lt;/D&gt;&lt;D xsi:type="xsd:double"&gt;-11.300397&lt;/D&gt;&lt;D xsi:type="xsd:double"&gt;-16.72461&lt;/D&gt;&lt;D xsi:type="xsd:double"&gt;-11.565006&lt;/D&gt;&lt;D xsi:type="xsd:double"&gt;-6.6061497&lt;/D&gt;&lt;D xsi:type="xsd:double"&gt;-6.758255&lt;/D&gt;&lt;D xsi:type="xsd:double"&gt;-9.067327&lt;/D&gt;&lt;D xsi:type="xsd:double"&gt;-1.0486901&lt;/D&gt;&lt;D xsi:type="xsd:double"&gt;-1.477021&lt;/D&gt;&lt;D xsi:type="xsd:double"&gt;-2.0289361&lt;/D&gt;&lt;D xsi:type="xsd:double"&gt;10.068679&lt;/D&gt;&lt;D xsi:type="xsd:double"&gt;16.299606&lt;/D&gt;&lt;D xsi:type="xsd:double"&gt;7.912922&lt;/D&gt;&lt;D xsi:type="xsd:double"&gt;8.861792&lt;/D&gt;&lt;D xsi:type="xsd:double"&gt;18.338097&lt;/D&gt;&lt;D xsi:type="xsd:double"&gt;7.487476&lt;/D&gt;&lt;D xsi:type="xsd:double"&gt;4.7359824&lt;/D&gt;&lt;D xsi:type="xsd:double"&gt;0.30794144&lt;/D&gt;&lt;D xsi:type="xsd:double"&gt;-8.443726&lt;/D&gt;&lt;D xsi:type="xsd:double"&gt;-50.115906&lt;/D&gt;&lt;D xsi:type="xsd:double"&gt;-41.910942&lt;/D&gt;&lt;D xsi:type="xsd:double"&gt;-27.07246&lt;/D&gt;&lt;D xsi:type="xsd:double"&gt;-26.953697&lt;/D&gt;&lt;D xsi:type="xsd:double"&gt;-28.796833&lt;/D&gt;&lt;D xsi:type="xsd:double"&gt;-19.60854&lt;/D&gt;&lt;D xsi:type="xsd:double"&gt;-27.947014&lt;/D&gt;&lt;D xsi:type="xsd:double"&gt;-25.121414&lt;/D&gt;&lt;D xsi:type="xsd:double"&gt;-12.171829&lt;/D&gt;&lt;D xsi:type="xsd:double"&gt;-4.6614647&lt;/D&gt;&lt;D xsi:type="xsd:double"&gt;-4.0778995&lt;/D&gt;&lt;D xsi:type="xsd:double"&gt;-1.508987&lt;/D&gt;&lt;D xsi:type="xsd:double"&gt;78.62722&lt;/D&gt;&lt;D xsi:type="xsd:double"&gt;44.22214&lt;/D&gt;&lt;D xsi:type="xsd:double"&gt;33.094276&lt;/D&gt;&lt;D xsi:type="xsd:double"&gt;12.653744&lt;/D&gt;&lt;D xsi:type="xsd:double"&gt;8.795881&lt;/D&gt;&lt;D xsi:type="xsd:double"&gt;8.221233&lt;/D&gt;&lt;D xsi:type="xsd:double"&gt;17.943275&lt;/D&gt;&lt;D xsi:type="xsd:double"&gt;35.671795&lt;/D&gt;&lt;D xsi:type="xsd:double"&gt;10.578346&lt;/D&gt;&lt;D xsi:type="xsd:double"&gt;-3.9413154&lt;/D&gt;&lt;D xsi:type="xsd:double"&gt;-5.9393225&lt;/D&gt;&lt;D xsi:type="xsd:double"&gt;3.6345243&lt;/D&gt;&lt;D xsi:type="xsd:double"&gt;8.4454775&lt;/D&gt;&lt;D xsi:type="xsd:double"&gt;16.952074&lt;/D&gt;&lt;D xsi:type="xsd:double"&gt;12.161875&lt;/D&gt;&lt;D xsi:type="xsd:double"&gt;8.916271&lt;/D&gt;&lt;D xsi:type="xsd:double"&gt;14.9185295&lt;/D&gt;&lt;D xsi:type="xsd:double"&gt;17.27723&lt;/D&gt;&lt;D xsi:type="xsd:double"&gt;18.070734&lt;/D&gt;&lt;D xsi:type="xsd:double"&gt;-3.7879646&lt;/D&gt;&lt;D xsi:type="xsd:double"&gt;0.6941438&lt;/D&gt;&lt;D xsi:type="xsd:double"&gt;1.9381642&lt;/D&gt;&lt;D xsi:type="xsd:double"&gt;1.9494653&lt;/D&gt;&lt;D xsi:type="xsd:double"&gt;-0.5267143&lt;/D&gt;&lt;D xsi:type="xsd:double"&gt;-7.5827956&lt;/D&gt;&lt;D xsi:type="xsd:double"&gt;-1.6828179&lt;/D&gt;&lt;D xsi:type="xsd:double"&gt;2.1312594&lt;/D&gt;&lt;D xsi:type="xsd:double"&gt;4.6992183&lt;/D&gt;&lt;D xsi:type="xsd:double"&gt;7.7403784&lt;/D&gt;&lt;D xsi:type="xsd:double"&gt;-1.4765799&lt;/D&gt;&lt;D xsi:type="xsd:double"&gt;-2.6264489&lt;/D&gt;&lt;D xsi:type="xsd:double"&gt;-7.268548&lt;/D&gt;&lt;D xsi:type="xsd:double"&gt;-3.387338&lt;/D&gt;&lt;D xsi:type="xsd:double"&gt;-1.0170639&lt;/D&gt;&lt;D xsi:type="xsd:double"&gt;0.23581982&lt;/D&gt;&lt;D xsi:type="xsd:double"&gt;1.1672974&lt;/D&gt;&lt;D xsi:type="xsd:double"&gt;6.8651557&lt;/D&gt;&lt;D xsi:type="xsd:double"&gt;-10.007084&lt;/D&gt;&lt;D xsi:type="xsd:double"&gt;-8.835125&lt;/D&gt;&lt;D xsi:type="xsd:double"&gt;-16.772097&lt;/D&gt;&lt;/FQL&gt;&lt;FQL&gt;&lt;Q&gt;EPU^FMA_DIV_YLD(NTMA,-10AY,0,AM,"PORTAGG","MEANR")&lt;/Q&gt;&lt;R&gt;121&lt;/R&gt;&lt;C&gt;1&lt;/C&gt;&lt;D xsi:type="xsd:double"&gt;2.20893614919896&lt;/D&gt;&lt;D xsi:type="xsd:double"&gt;2.23530259538195&lt;/D&gt;&lt;D xsi:type="xsd:double"&gt;2.15466317036079&lt;/D&gt;&lt;D xsi:type="xsd:double"&gt;2.14754039493854&lt;/D&gt;&lt;D xsi:type="xsd:double"&gt;2.30665096861404&lt;/D&gt;&lt;D xsi:type="xsd:double"&gt;2.24872461652545&lt;/D&gt;&lt;D xsi:type="xsd:double"&gt;2.17252271993088&lt;/D&gt;&lt;D xsi:type="xsd:double"&gt;2.26757616439195&lt;/D&gt;&lt;D xsi:type="xsd:double"&gt;2.19239515422816&lt;/D&gt;&lt;D xsi:type="xsd:double"&gt;2.31866013899109&lt;/D&gt;&lt;D xsi:type="xsd:double"&gt;2.24488159507259&lt;/D&gt;&lt;D xsi:type="xsd:double"&gt;1.92241002537059&lt;/D&gt;&lt;D xsi:type="xsd:double"&gt;2.0332659224264&lt;/D&gt;&lt;D xsi:type="xsd:double"&gt;2.09694307599274&lt;/D&gt;&lt;D xsi:type="xsd:double"&gt;2.35117972388153&lt;/D&gt;&lt;D xsi:type="xsd:double"&gt;2.50462332980405&lt;/D&gt;&lt;D xsi:type="xsd:double"&gt;2.53879222000929&lt;/D&gt;&lt;D xsi:type="xsd:double"&gt;2.34227198097824&lt;/D&gt;&lt;D xsi:type="xsd:double"&gt;2.75456909060969&lt;/D&gt;&lt;D xsi:type="xsd:double"&gt;2.9665973472655&lt;/D&gt;&lt;D xsi:type="xsd:double"&gt;2.52290083575503&lt;/D&gt;&lt;D xsi:type="xsd:double"&gt;2.0934778907672&lt;/D&gt;&lt;D xsi:type="xsd:double"&gt;1.95275863597129&lt;/D&gt;&lt;D xsi:type="xsd:double"&gt;1.75645686273697&lt;/D&gt;&lt;D xsi:type="xsd:double"&gt;1.7780067716237&lt;/D&gt;&lt;D xsi:type="xsd:double"&gt;1.74719744859491&lt;/D&gt;&lt;D xsi:type="xsd:double"&gt;1.40860649508291&lt;/D&gt;&lt;D xsi:type="xsd:double"&gt;1.52170764609282&lt;/D&gt;&lt;D xsi:type="xsd:double"&gt;1.52859328296075&lt;/D&gt;&lt;D xsi:type="xsd:double"&gt;1.97437753366867&lt;/D&gt;&lt;D xsi:type="xsd:double"&gt;2.2121481708367&lt;/D&gt;&lt;D xsi:type="xsd:double"&gt;2.22748452989716&lt;/D&gt;&lt;D xsi:type="xsd:double"&gt;1.98198162334293&lt;/D&gt;&lt;D xsi:type="xsd:double"&gt;2.10154576976252&lt;/D&gt;&lt;D xsi:type="xsd:double"&gt;2.08255631856216&lt;/D&gt;&lt;D xsi:type="xsd:double"&gt;2.20918219022645&lt;/D&gt;&lt;D xsi:type="xsd:double"&gt;2.30336937970517&lt;/D&gt;&lt;D xsi:type="xsd:double"&gt;2.2575476404034&lt;/D&gt;&lt;D xsi:type="xsd:double"&gt;2.24983596107822&lt;/D&gt;&lt;D xsi:type="xsd:double"&gt;2.27224415528249&lt;/D&gt;&lt;D xsi:type="xsd:double"&gt;2.30420836610747&lt;/D&gt;&lt;D xsi:type="xsd:double"&gt;2.70622656594698&lt;/D&gt;&lt;D xsi:type="xsd:double"&gt;2.81140665193241&lt;/D&gt;&lt;D xsi:type="xsd:double"&gt;2.56584744941528&lt;/D&gt;&lt;D xsi:type="xsd:double"&gt;2.40834061873076&lt;/D&gt;&lt;D xsi:type="xsd:double"&gt;2.22168329124358&lt;/D&gt;&lt;D xsi:type="xsd:double"&gt;2.09129707649814&lt;/D&gt;&lt;D xsi:type="xsd:double"&gt;4.6945559600009&lt;/D&gt;&lt;D xsi:type="xsd:double"&gt;1.97283855264959&lt;/D&gt;&lt;D xsi:type="xsd:double"&gt;2.10518749229542&lt;/D&gt;&lt;D xsi:type="xsd:double"&gt;2.43186574430795&lt;/D&gt;&lt;D xsi:type="xsd:double"&gt;2.32083411161733&lt;/D&gt;&lt;D xsi:type="xsd:double"&gt;2.41196238279644&lt;/D&gt;&lt;D xsi:type="xsd:double"&gt;2.29487313658237&lt;/D&gt;&lt;D xsi:type="xsd:double"&gt;2.37479164707252&lt;/D&gt;&lt;D xsi:type="xsd:double"&gt;2.29809489770744&lt;/D&gt;&lt;D xsi:type="xsd:double"&gt;2.15613173033624&lt;/D&gt;&lt;D xsi:type="xsd:double"&gt;2.21107930946689&lt;/D&gt;&lt;D xsi:type="xsd:double"&gt;2.33484908227307&lt;/D&gt;&lt;D xsi:type="xsd:double"&gt;2.74608288027887&lt;/D&gt;&lt;D xsi:type="xsd:double"&gt;2.64523056441806&lt;/D&gt;&lt;D xsi:type="xsd:double"&gt;2.6537497501688&lt;/D&gt;&lt;D xsi:type="xsd:double"&gt;2.95548745666942&lt;/D&gt;&lt;D xsi:type="xsd:double"&gt;3.00283232885999&lt;/D&gt;&lt;D xsi:type="xsd:double"&gt;3.03771668245024&lt;/D&gt;&lt;D xsi:type="xsd:double"&gt;2.94789181815411&lt;/D&gt;&lt;D xsi:type="xsd:double"&gt;2.66687605088454&lt;/D&gt;&lt;D xsi:type="xsd:double"&gt;2.61665182681431&lt;/D&gt;&lt;D xsi:type="xsd:double"&gt;2.9517053704816&lt;/D&gt;&lt;D xsi:type="xsd:double"&gt;4.73345641024591&lt;/D&gt;&lt;D xsi:type="xsd:double"&gt;3.8511944357519&lt;/D&gt;&lt;D xsi:type="xsd:double"&gt;3.16157993970042&lt;/D&gt;&lt;D xsi:type="xsd:double"&gt;3.13767163882019&lt;/D&gt;&lt;D xsi:type="xsd:double"&gt;2.95548036752259&lt;/D&gt;&lt;D xsi:type="xsd:double"&gt;2.49880533453788&lt;/D&gt;&lt;D xsi:type="xsd:double"&gt;2.5785738323651&lt;/D&gt;&lt;D xsi:type="xsd:double"&gt;2.60285821546642&lt;/D&gt;&lt;D xsi:type="xsd:double"&gt;2.08727376717151&lt;/D&gt;&lt;D xsi:type="xsd:double"&gt;1.71679142746658&lt;/D&gt;&lt;D xsi:type="xsd:double"&gt;1.69003341616607&lt;/D&gt;&lt;D xsi:type="xsd:double"&gt;1.71134595871896&lt;/D&gt;&lt;D xsi:type="xsd:double"&gt;2.02505115815126&lt;/D&gt;&lt;D xsi:type="xsd:double"&gt;2.27834359156551&lt;/D&gt;&lt;D xsi:type="xsd:double"&gt;2.34408182700012&lt;/D&gt;&lt;D xsi:type="xsd:double"&gt;2.90600066769239&lt;/D&gt;&lt;D xsi:type="xsd:double"&gt;3.05799798815904&lt;/D&gt;&lt;D xsi:type="xsd:double"&gt;3.76556491045018&lt;/D&gt;&lt;D xsi:type="xsd:double"&gt;3.73895161380689&lt;/D&gt;&lt;D xsi:type="xsd:double"&gt;3.40378802241579&lt;/D&gt;&lt;D xsi:type="xsd:double"&gt;3.78822477316094&lt;/D&gt;&lt;D xsi:type="xsd:double"&gt;4.33270466959809&lt;/D&gt;&lt;D xsi:type="xsd:double"&gt;3.55687126596929&lt;/D&gt;&lt;D xsi:type="xsd:double"&gt;3.44376375206005&lt;/D&gt;&lt;D xsi:type="xsd:double"&gt;3.55529061383776&lt;/D&gt;&lt;D xsi:type="xsd:double"&gt;3.83319987696837&lt;/D&gt;&lt;D xsi:type="xsd:double"&gt;4.6476617871209&lt;/D&gt;&lt;D xsi:type="xsd:double"&gt;5.0126040750266&lt;/D&gt;&lt;D xsi:type="xsd:double"&gt;5.2775773447895&lt;/D&gt;&lt;D xsi:type="xsd:double"&gt;5.26645422777705&lt;/D&gt;&lt;D xsi:type="xsd:double"&gt;4.99360565094266&lt;/D&gt;&lt;D xsi:type="xsd:double"&gt;5.16074406789053&lt;/D&gt;&lt;D xsi:type="xsd:double"&gt;3.81985416263642&lt;/D&gt;&lt;D xsi:type="xsd:double"&gt;3.87438886174107&lt;/D&gt;&lt;D xsi:type="xsd:double"&gt;3.74201929912016&lt;/D&gt;&lt;D xsi:type="xsd:double"&gt;4.20756585703112&lt;/D&gt;&lt;D xsi:type="xsd:double"&gt;4.77062835767947&lt;/D&gt;&lt;D xsi:type="xsd:double"&gt;4.65555403086796&lt;/D&gt;&lt;D xsi:type="xsd:double"&gt;5.05746172588762&lt;/D&gt;&lt;D xsi:type="xsd:double"&gt;4.95598888609961&lt;/D&gt;&lt;D xsi:type="xsd:double"&gt;4.57344100367434&lt;/D&gt;&lt;D xsi:type="xsd:double"&gt;4.66479468850364&lt;/D&gt;&lt;D xsi:type="xsd:double"&gt;4.8922446836238&lt;/D&gt;&lt;D xsi:type="xsd:double"&gt;5.17553166522369&lt;/D&gt;&lt;D xsi:type="xsd:double"&gt;4.28672749449426&lt;/D&gt;&lt;D xsi:type="xsd:double"&gt;3.70136576841826&lt;/D&gt;&lt;D xsi:type="xsd:double"&gt;3.55472476177202&lt;/D&gt;&lt;D xsi:type="xsd:double"&gt;3.69024591668538&lt;/D&gt;&lt;D xsi:type="xsd:double"&gt;3.42201054613951&lt;/D&gt;&lt;D xsi:type="xsd:double"&gt;3.41644209946296&lt;/D&gt;&lt;D xsi:type="xsd:double"&gt;3.34085138797985&lt;/D&gt;&lt;D xsi:type="xsd:double"&gt;4.10106315131975&lt;/D&gt;&lt;/FQL&gt;&lt;FQL&gt;&lt;Q&gt;EWW^FMA_PE(LTMA,-10AY,0,AM,"PORTAGG","MEANR")&lt;/Q&gt;&lt;R&gt;121&lt;/R&gt;&lt;C&gt;1&lt;/C&gt;&lt;D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</t>
        </r>
      </text>
    </comment>
    <comment ref="A15" authorId="0" shapeId="0" xr:uid="{24E31759-9A34-494E-B1CA-4E2D9EF8DE4C}">
      <text>
        <r>
          <rPr>
            <b/>
            <sz val="9"/>
            <color indexed="81"/>
            <rFont val="Tahoma"/>
            <charset val="1"/>
          </rPr>
          <t>/D&gt;&lt;D xsi:type="xsd:string"&gt;@NA&lt;/D&gt;&lt;D xsi:type="xsd:double"&gt;22.0991973093303&lt;/D&gt;&lt;D xsi:type="xsd:double"&gt;24.0217453694675&lt;/D&gt;&lt;D xsi:type="xsd:double"&gt;24.7277604672983&lt;/D&gt;&lt;D xsi:type="xsd:double"&gt;24.5981305290057&lt;/D&gt;&lt;D xsi:type="xsd:double"&gt;24.1310104446191&lt;/D&gt;&lt;D xsi:type="xsd:double"&gt;23.2408173044799&lt;/D&gt;&lt;D xsi:type="xsd:double"&gt;23.1463881403227&lt;/D&gt;&lt;D xsi:type="xsd:double"&gt;22.9966348598499&lt;/D&gt;&lt;D xsi:type="xsd:double"&gt;21.7432403585877&lt;/D&gt;&lt;D xsi:type="xsd:double"&gt;22.3149380216512&lt;/D&gt;&lt;D xsi:type="xsd:double"&gt;20.6175924586172&lt;/D&gt;&lt;D xsi:type="xsd:double"&gt;20.3612734412281&lt;/D&gt;&lt;D xsi:type="xsd:double"&gt;20.5038808163174&lt;/D&gt;&lt;D xsi:type="xsd:double"&gt;21.5563714927453&lt;/D&gt;&lt;D xsi:type="xsd:double"&gt;21.3699316627874&lt;/D&gt;&lt;D xsi:type="xsd:double"&gt;20.9988644744828&lt;/D&gt;&lt;D xsi:type="xsd:double"&gt;20.5073416691002&lt;/D&gt;&lt;D xsi:type="xsd:double"&gt;20.0290097344979&lt;/D&gt;&lt;D xsi:type="xsd:double"&gt;19.9284365388695&lt;/D&gt;&lt;D xsi:type="xsd:double"&gt;19.596448764895&lt;/D&gt;&lt;D xsi:type="xsd:double"&gt;19.222696638058&lt;/D&gt;&lt;D xsi:type="xsd:double"&gt;18.5787876722491&lt;/D&gt;&lt;D xsi:type="xsd:double"&gt;16.9704460718428&lt;/D&gt;&lt;D xsi:type="xsd:double"&gt;17.0495806225389&lt;/D&gt;&lt;D xsi:type="xsd:double"&gt;17.3468242656093&lt;/D&gt;&lt;D xsi:type="xsd:double"&gt;17.7496470919077&lt;/D&gt;&lt;D xsi:type="xsd:double"&gt;17.7976415517798&lt;/D&gt;&lt;D xsi:type="xsd:double"&gt;17.7440387570022&lt;/D&gt;&lt;D xsi:type="xsd:double"&gt;17.1874054081599&lt;/D&gt;&lt;D xsi:type="xsd:double"&gt;17.2335957454682&lt;/D&gt;&lt;D xsi:type="xsd:double"&gt;17.5594840876638&lt;/D&gt;&lt;D xsi:type="xsd:double"&gt;17.1546848751978&lt;/D&gt;&lt;D xsi:type="xsd:double"&gt;17.2158911044353&lt;/D&gt;&lt;D xsi:type="xsd:double"&gt;16.4721692759461&lt;/D&gt;&lt;D xsi:type="xsd:double"&gt;14.8003972033117&lt;/D&gt;&lt;D xsi:type="xsd:double"&gt;14.6822974778584&lt;/D&gt;&lt;D xsi:type="xsd:double"&gt;15.5685394964164&lt;/D&gt;&lt;D xsi:type="xsd:double"&gt;15.6256609062097&lt;/D&gt;&lt;D xsi:type="xsd:double"&gt;15.4513571820655&lt;/D&gt;&lt;D xsi:type="xsd:double"&gt;15.484427202199&lt;/D&gt;&lt;D xsi:type="xsd:double"&gt;15.1070989249742&lt;/D&gt;&lt;D xsi:type="xsd:double"&gt;15.0145817566752&lt;/D&gt;&lt;D xsi:type="xsd:double"&gt;14.6912191136083&lt;/D&gt;&lt;D xsi:type="xsd:double"&gt;14.2431803484066&lt;/D&gt;&lt;D xsi:type="xsd:double"&gt;15.1865552160671&lt;/D&gt;&lt;D xsi:type="xsd:double"&gt;15.2751804814867&lt;/D&gt;&lt;D xsi:type="xsd:double"&gt;15.4897009474437&lt;/D&gt;&lt;D xsi:type="xsd:double"&gt;15.8300500823684&lt;/D&gt;&lt;D xsi:type="xsd:double"&gt;16.4627156908284&lt;/D&gt;&lt;D xsi:type="xsd:double"&gt;16.294500225454&lt;/D&gt;&lt;D xsi:type="xsd:double"&gt;14.4462575798254&lt;/D&gt;&lt;D xsi:type="xsd:double"&gt;14.4862302419739&lt;/D&gt;&lt;D xsi:type="xsd:double"&gt;15.9833485845896&lt;/D&gt;&lt;D xsi:type="xsd:double"&gt;17.7186667772192&lt;/D&gt;&lt;D xsi:type="xsd:double"&gt;18.3140365807818&lt;/D&gt;&lt;D xsi:type="xsd:double"&gt;20.5953242332433&lt;/D&gt;&lt;D xsi:type="xsd:double"&gt;19.6504892768171&lt;/D&gt;&lt;D xsi:type="xsd:double"&gt;20.7017003836758&lt;/D&gt;&lt;D xsi:type="xsd:double"&gt;23.4747861213387&lt;/D&gt;&lt;D xsi:type="xsd:double"&gt;31.8160610631625&lt;/D&gt;&lt;D xsi:type="xsd:double"&gt;31.5489758921029&lt;/D&gt;&lt;D xsi:type="xsd:double"&gt;28.3133505685187&lt;/D&gt;&lt;D xsi:type="xsd:double"&gt;26.7951430972366&lt;/D&gt;&lt;D xsi:type="xsd:double"&gt;25.631213400151&lt;/D&gt;&lt;D xsi:type="xsd:double"&gt;24.5273627004924&lt;/D&gt;&lt;D xsi:type="xsd:double"&gt;23.430771870608&lt;/D&gt;&lt;D xsi:type="xsd:double"&gt;21.6668950746748&lt;/D&gt;&lt;D xsi:type="xsd:double"&gt;20.5452178182914&lt;/D&gt;&lt;D xsi:type="xsd:double"&gt;18.8914274857145&lt;/D&gt;&lt;D xsi:type="xsd:double"&gt;17.6889566892966&lt;/D&gt;&lt;D xsi:type="xsd:double"&gt;16.2141641129959&lt;/D&gt;&lt;D xsi:type="xsd:double"&gt;15.3381317961904&lt;/D&gt;&lt;D xsi:type="xsd:double"&gt;15.0753750622697&lt;/D&gt;&lt;D xsi:type="xsd:double"&gt;14.9773460602333&lt;/D&gt;&lt;D xsi:type="xsd:double"&gt;15.0899650598723&lt;/D&gt;&lt;D xsi:type="xsd:double"&gt;14.9339094691407&lt;/D&gt;&lt;D xsi:type="xsd:double"&gt;14.4540622426284&lt;/D&gt;&lt;D xsi:type="xsd:double"&gt;13.8609256402419&lt;/D&gt;&lt;D xsi:type="xsd:double"&gt;13.5526690126593&lt;/D&gt;&lt;D xsi:type="xsd:double"&gt;13.5805476438682&lt;/D&gt;&lt;D xsi:type="xsd:double"&gt;13.0732153091059&lt;/D&gt;&lt;D xsi:type="xsd:double"&gt;12.9433673013427&lt;/D&gt;&lt;D xsi:type="xsd:double"&gt;13.6827809106345&lt;/D&gt;&lt;D xsi:type="xsd:double"&gt;13.1380710933948&lt;/D&gt;&lt;D xsi:type="xsd:double"&gt;14.0123842356608&lt;/D&gt;&lt;D xsi:type="xsd:double"&gt;14.5960320478619&lt;/D&gt;&lt;D xsi:type="xsd:double"&gt;14.4326246914771&lt;/D&gt;&lt;D xsi:type="xsd:double"&gt;14.3629479671727&lt;/D&gt;&lt;D xsi:type="xsd:double"&gt;14.0810480808141&lt;/D&gt;&lt;D xsi:type="xsd:double"&gt;13.6898524730306&lt;/D&gt;&lt;D xsi:type="xsd:double"&gt;13.391548890285&lt;/D&gt;&lt;D xsi:type="xsd:double"&gt;13.1611732409603&lt;/D&gt;&lt;D xsi:type="xsd:double"&gt;12.902244280053&lt;/D&gt;&lt;D xsi:type="xsd:double"&gt;11.9774786452687&lt;/D&gt;&lt;D xsi:type="xsd:double"&gt;12.9663040178493&lt;/D&gt;&lt;D xsi:type="xsd:double"&gt;13.9733045931906&lt;/D&gt;&lt;D xsi:type="xsd:double"&gt;13.5783213750837&lt;/D&gt;&lt;D xsi:type="xsd:double"&gt;14.8055087787452&lt;/D&gt;&lt;D xsi:type="xsd:double"&gt;15.7127798426837&lt;/D&gt;&lt;D xsi:type="xsd:double"&gt;15.3882335872664&lt;/D&gt;&lt;D xsi:type="xsd:double"&gt;15.2230515487351&lt;/D&gt;&lt;D xsi:type="xsd:double"&gt;14.4144397527473&lt;/D&gt;&lt;/FQL&gt;&lt;FQL&gt;&lt;Q&gt;WL-FDS^FG_PRICE_CHANGE(0,-6AM)&lt;/Q&gt;&lt;R&gt;1&lt;/R&gt;&lt;C&gt;1&lt;/C&gt;&lt;D xsi:type="xsd:double"&gt;-8.76526906569823&lt;/D&gt;&lt;/FQL&gt;&lt;FQL&gt;&lt;Q&gt;W-FDS^FG_PRICE(0)/MAX(FG_PRICE(0,-1AY))&lt;/Q&gt;&lt;R&gt;1&lt;/R&gt;&lt;C&gt;1&lt;/C&gt;&lt;D xsi:type="xsd:double"&gt;0.753370601775732&lt;/D&gt;&lt;/FQL&gt;&lt;FQL&gt;&lt;Q&gt;COPP-FDS^FG_PRICE_CHANGE(0,-6AM)&lt;/Q&gt;&lt;R&gt;1&lt;/R&gt;&lt;C&gt;1&lt;/C&gt;&lt;D xsi:type="xsd:double"&gt;18.3647315135205&lt;/D&gt;&lt;/FQL&gt;&lt;FQL&gt;&lt;Q&gt;FC0000BR^FG_PRICE(0)&lt;/Q&gt;&lt;R&gt;1&lt;/R&gt;&lt;C&gt;1&lt;/C&gt;&lt;D xsi:type="xsd:double"&gt;182.30617&lt;/D&gt;&lt;/FQL&gt;&lt;FQL&gt;&lt;Q&gt;MCHI^FG_PRICE_MAVG(0,,,,30)&lt;/Q&gt;&lt;R&gt;1&lt;/R&gt;&lt;C&gt;1&lt;/C&gt;&lt;D xsi:type="xsd:double"&gt;44.759335&lt;/D&gt;&lt;/FQL&gt;&lt;FQL&gt;&lt;Q&gt;EPU^FG_PRICE_MAVG(0,,,,30)&lt;/Q&gt;&lt;R&gt;1&lt;/R&gt;&lt;C&gt;1&lt;/C&gt;&lt;D xsi:type="xsd:double"&gt;42.41438&lt;/D&gt;&lt;/FQL&gt;&lt;FQL&gt;&lt;Q&gt;VNM^FG_TOTAL_RETURNC(0,-3AM)&lt;/Q&gt;&lt;R&gt;1&lt;/R&gt;&lt;C&gt;1&lt;/C&gt;&lt;D xsi:type="xsd:double"&gt;-8.400881&lt;/D&gt;&lt;/FQL&gt;&lt;FQL&gt;&lt;Q&gt;INDA^FG_TOTAL_RETURNC(0,-6AM)&lt;/Q&gt;&lt;R&gt;1&lt;/R&gt;&lt;C&gt;1&lt;/C&gt;&lt;D xsi:type="xsd:double"&gt;15.928268&lt;/D&gt;&lt;/FQL&gt;&lt;FQL&gt;&lt;Q&gt;EWY^P_PRICE(0)/P_PRICE_HIGH_PR(0,,,,,,"PRICE","INTRA","52W")&lt;/Q&gt;&lt;R&gt;1&lt;/R&gt;&lt;C&gt;1&lt;/C&gt;&lt;D xsi:type="xsd:double"&gt;0.9583578&lt;/D&gt;&lt;/FQL&gt;&lt;FQL&gt;&lt;Q&gt;EPU^P_PRICE(0)/P_PRICE_LOW_PR(0,,,,,,"PRICE","INTRA","52W")-1&lt;/Q&gt;&lt;R&gt;1&lt;/R&gt;&lt;C&gt;1&lt;/C&gt;&lt;D xsi:type="xsd:double"&gt;0.4283713&lt;/D&gt;&lt;/FQL&gt;&lt;FQL&gt;&lt;Q&gt;ECH^P_PRICE(0)/P_PRICE_LOW_PR(0,,,,,,"PRICE","INTRA","52W")-1&lt;/Q&gt;&lt;R&gt;1&lt;/R&gt;&lt;C&gt;1&lt;/C&gt;&lt;D xsi:type="xsd:double"&gt;0.120405555&lt;/D&gt;&lt;/FQL&gt;&lt;FQL&gt;&lt;Q&gt;VGK^FG_TOTAL_RETURNC(0,-6AM)&lt;/Q&gt;&lt;R&gt;1&lt;/R&gt;&lt;C&gt;1&lt;/C&gt;&lt;D xsi:type="xsd:double"&gt;9.349227&lt;/D&gt;&lt;/FQL&gt;&lt;FQL&gt;&lt;Q&gt;SPY^FMA_COS_DOWN("EPS","1M",+1,NOW,,,"PORTAGG","MEANR")&lt;/Q&gt;&lt;R&gt;1&lt;/R&gt;&lt;C&gt;1&lt;/C&gt;&lt;D xsi:type="xsd:double"&gt;138&lt;/D&gt;&lt;/FQL&gt;&lt;FQL&gt;&lt;Q&gt;INDA^SIZE(FG_CONSTITUENTS)&lt;/Q&gt;&lt;R&gt;1&lt;/R&gt;&lt;C&gt;1&lt;/C&gt;&lt;D xsi:type="xsd:long"&gt;147&lt;/D&gt;&lt;/FQL&gt;&lt;FQL&gt;&lt;Q&gt;EIDO^FMA_COS_UP("EPS","1M",+1,NOW,,,"PORTAGG","MEANR")&lt;/Q&gt;&lt;R&gt;1&lt;/R&gt;&lt;C&gt;1&lt;/C&gt;&lt;D xsi:type="xsd:double"&gt;18&lt;/D&gt;&lt;/FQL&gt;&lt;FQL&gt;&lt;Q&gt;GREK^FG_ROE(0)&lt;/Q&gt;&lt;R&gt;1&lt;/R&gt;&lt;C&gt;1&lt;/C&gt;&lt;D xsi:type="xsd:double"&gt;15.0661328158809&lt;/D&gt;&lt;/FQL&gt;&lt;FQL&gt;&lt;Q&gt;EPOL^FMA_ROE(NTMA,-20AY,NOW,FY,"PORTAGG","MEANR")&lt;/Q&gt;&lt;R&gt;20&lt;/R&gt;&lt;C&gt;1&lt;/C&gt;&lt;D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xsi:type="xsd:double"&gt;5.1912&lt;/D&gt;&lt;/FQL&gt;&lt;FQL&gt;&lt;Q&gt;EIDO^FG_TOTAL_RETURNC(-10AY,0,AM)&lt;/Q&gt;&lt;R&gt;121&lt;/R&gt;&lt;C&gt;1&lt;/C&gt;&lt;D xsi:type="xsd:double"&gt;-4.652834&lt;/D&gt;&lt;D xsi:type="xsd:double"&gt;9.56521&lt;/D&gt;&lt;D xsi:type="xsd:double"&gt;1.3508797&lt;/D&gt;&lt;D xsi:type="xsd:double"&gt;-3.5201669&lt;/D&gt;&lt;D xsi:type="xsd:double"&gt;-2.9755592&lt;/D&gt;&lt;D xsi:type="xsd:double"&gt;0.3285885&lt;/D&gt;&lt;D xsi:type="xsd:double"&gt;-1.8596172&lt;/D&gt;&lt;D xsi:type="xsd:double"&gt;-0.8181453&lt;/D&gt;&lt;D xsi:type="xsd:double"&gt;4.2744637&lt;/D&gt;&lt;D xsi:type="xsd:double"&gt;-1.7259955&lt;/D&gt;&lt;D xsi:type="xsd:double"&gt;-0.25612712&lt;/D&gt;&lt;D xsi:type="xsd:double"&gt;-3.5950065&lt;/D&gt;&lt;D xsi:type="xsd:double"&gt;-8.371389&lt;/D&gt;&lt;D xsi:type="xsd:double"&gt;-2.175051&lt;/D&gt;&lt;D xsi:type="xsd:double"&gt;-14.838714&lt;/D&gt;&lt;D xsi:type="xsd:double"&gt;-6.5151453&lt;/D&gt;&lt;D xsi:type="xsd:double"&gt;14.7487755&lt;/D&gt;&lt;D xsi:type="xsd:double"&gt;0.37664175&lt;/D&gt;&lt;D xsi:type="xsd:double"&gt;-5.112571&lt;/D&gt;&lt;D xsi:type="xsd:double"&gt;-0.35474896&lt;/D&gt;&lt;D xsi:type="xsd:double"&gt;9.990048&lt;/D&gt;&lt;D xsi:type="xsd:double"&gt;8.3596945&lt;/D&gt;&lt;D xsi:type="xsd:double"&gt;0.04169941&lt;/D&gt;&lt;D xsi:type="xsd:double"&gt;-9.003753&lt;/D&gt;&lt;D xsi:type="xsd:double"&gt;7.466781&lt;/D&gt;&lt;D xsi:type="xsd:double"&gt;10.387039&lt;/D&gt;&lt;D xsi:type="xsd:double"&gt;3.4738421&lt;/D&gt;&lt;D xsi:type="xsd:double"&gt;-3.2440603&lt;/D&gt;&lt;D xsi:type="xsd:double"&gt;2.9629588&lt;/D&gt;&lt;D xsi:type="xsd:double"&gt;-9.693295&lt;/D&gt;&lt;D xsi:type="xsd:double"&gt;-2.641511&lt;/D&gt;&lt;D xsi:type="xsd:double"&gt;3.0423045&lt;/D&gt;&lt;D xsi:type="xsd:double"&gt;2.8033495&lt;/D&gt;&lt;D xsi:type="xsd:double"&gt;4.6398044&lt;/D&gt;&lt;D xsi:type="xsd:double"&gt;0.73901415&lt;/D&gt;&lt;D xsi:type="xsd:double"&gt;5.7528973&lt;/D&gt;&lt;D xsi:type="xsd:double"&gt;-0.54996014&lt;/D&gt;&lt;D xsi:type="xsd:double"&gt;0.74322224&lt;/D&gt;&lt;D xsi:type="xsd:double"&gt;0&lt;/D&gt;&lt;D xsi:type="xsd:double"&gt;-1.1803746&lt;/D&gt;&lt;D xsi:type="xsd:double"&gt;-0.29862523&lt;/D&gt;&lt;D xsi:type="xsd:double"&gt;1.7222047&lt;/D&gt;&lt;D xsi:type="xsd:double"&gt;-0.2959609&lt;/D&gt;&lt;D xsi:type="xsd:double"&gt;9.940874&lt;/D&gt;&lt;D xsi:type="xsd:double"&gt;0.739491&lt;/D&gt;&lt;D xsi:type="xsd:double"&gt;-9.342676&lt;/D&gt;&lt;D xsi:type="xsd:double"&gt;-0.36805272&lt;/D&gt;&lt;D xsi:type="xsd:double"&gt;-12.596971&lt;/D&gt;&lt;D xsi:type="xsd:double"&gt;3.2089233&lt;/D&gt;&lt;D xsi:type="xsd:double"&gt;-2.7117193&lt;/D&gt;&lt;D xsi:type="xsd:double"&gt;-0.300169&lt;/D&gt;&lt;D xsi:type="xsd:double"&gt;0.21505356&lt;/D&gt;&lt;D xsi:type="xsd:double"&gt;-6.781113&lt;/D&gt;&lt;D xsi:type="xsd:double"&gt;8.471453&lt;/D&gt;&lt;D xsi:type="xsd:double"&gt;5.2948&lt;/D&gt;&lt;D xsi:type="xsd:double"&gt;9.208405&lt;/D&gt;&lt;D xsi:type="xsd:double"&gt;-1.2573957&lt;/D&gt;&lt;D xsi:type="xsd:double"&gt;-1.3483167&lt;/D&gt;&lt;D xsi:type="xsd:double"&gt;1.252842&lt;/D&gt;&lt;D xsi:type="xsd:double"&gt;-14.848148&lt;/D&gt;&lt;D xsi:type="xsd:double"&gt;15.953314&lt;/D&gt;&lt;D xsi:type="xsd:double"&gt;2.0463347&lt;/D&gt;&lt;D xsi:type="xsd:double"&gt;-6.810445&lt;/D&gt;&lt;D xsi:type="xsd:double"&gt;1.0962248&lt;/D&gt;&lt;D xsi:type="xsd:double"&gt;0.12048483&lt;/D&gt;&lt;D xsi:type="xsd:double"&gt;-0.28078556&lt;/D&gt;&lt;D xsi:type="xsd:double"&gt;2.59943&lt;/D&gt;&lt;D xsi:type="xsd:double"&gt;4.3205023&lt;/D&gt;&lt;D xsi:type="xsd:double"&gt;-9.638554&lt;/D&gt;&lt;D xsi:type="xsd:double"&gt;-46.250004&lt;/D&gt;&lt;D xsi:type="xsd:double"&gt;17.906975&lt;/D&gt;&lt;D xsi:type="xsd:double"&gt;6.9033504&lt;/D&gt;&lt;D xsi:type="xsd:double"&gt;15.1556015&lt;/D&gt;&lt;D xsi:type="xsd:double"&gt;0.32361746&lt;/D&gt;&lt;D xsi:type="xsd:double"&gt;5.215049&lt;/D&gt;&lt;D xsi:type="xsd:double"&gt;-7.715893&lt;/D&gt;&lt;D xsi:type="xsd:double"&gt;2.1594763&lt;/D&gt;&lt;D xsi:type="xsd:double"&gt;16.96477&lt;/D&gt;&lt;D xsi:type="xsd:double"&gt;11.8541&lt;/D&gt;&lt;D xsi:type="xsd:double"&gt;4.507518&lt;/D&gt;&lt;D xsi:type="xsd:double"&gt;-5.710864&lt;/D&gt;&lt;D xsi:type="xsd:double"&gt;-1.1012316&lt;/D&gt;&lt;D xsi:type="xsd:double"&gt;-7.665956&lt;/D&gt;&lt;D xsi:type="xsd:double"&gt;-1.3450801&lt;/D&gt;&lt;D xsi:type="xsd:double"&gt;-2.109325&lt;/D&gt;&lt;D xsi:type="xsd:double"&gt;-3.528279&lt;/D&gt;&lt;D xsi:type="xsd:double"&gt;4.659319&lt;/D&gt;&lt;D xsi:type="xsd:double"&gt;0.5744457&lt;/D&gt;&lt;D xsi:type="xsd:double"&gt;17.515469&lt;/D&gt;&lt;D xsi:type="xsd:double"&gt;-4.0502253&lt;/D&gt;&lt;D xsi:type="xsd:double"&gt;-3.459382&lt;/D&gt;&lt;D xsi:type="xsd:double"&gt;2.3337722&lt;/D&gt;&lt;D xsi:type="xsd:double"&gt;3.2702208&lt;/D&gt;&lt;D xsi:type="xsd:double"&gt;1.8333316&lt;/D&gt;&lt;D xsi:type="xsd:double"&gt;1.8003225&lt;/D&gt;&lt;D xsi:type="xsd:double"&gt;-5.385846&lt;/D&gt;&lt;D xsi:type="xsd:double"&gt;-2.5529027&lt;/D&gt;&lt;D xsi:type="xsd:double"&gt;-0.7073462&lt;/D&gt;&lt;D xsi:type="xsd:double"&gt;5.120218&lt;/D&gt;&lt;D xsi:type="xsd:double"&gt;2.8801322&lt;/D&gt;&lt;D xsi:type="xsd:double"&gt;-4.2404294&lt;/D&gt;&lt;D xsi:type="xsd:double"&gt;-0.30094385&lt;/D&gt;&lt;D xsi:type="xsd:double"&gt;-1.5602767&lt;/D&gt;&lt;D xsi:type="xsd:double"&gt;2.3451328&lt;/D&gt;&lt;D xsi:type="xsd:double"&gt;0.21617413&lt;/D&gt;&lt;D xsi:type="xsd:double"&gt;-4.874897&lt;/D&gt;&lt;D xsi:type="xsd:double"&gt;8.2993145&lt;/D&gt;&lt;D xsi:type="xsd:double"&gt;-1.2144029&lt;/D&gt;&lt;D xsi:type="xsd:double"&gt;-0.6093681&lt;/D&gt;&lt;D xsi:type="xsd:double"&gt;2.1767497&lt;/D&gt;&lt;D xsi:type="xsd:double"&gt;-2.8547108&lt;/D&gt;&lt;D xsi:type="xsd:double"&gt;0.6140351&lt;/D&gt;&lt;D xsi:type="xsd:double"&gt;-8.805579&lt;/D&gt;&lt;D xsi:type="xsd:double"&gt;3.871894&lt;/D&gt;&lt;D xsi:type="xsd:double"&gt;0.85481405&lt;/D&gt;&lt;D xsi:type="xsd:double"&gt;2.1619081&lt;/D&gt;&lt;D xsi:type="xsd:double"&gt;2.6114464&lt;/D&gt;&lt;D xsi:type="xsd:double"&gt;0.4826665&lt;/D&gt;&lt;D xsi:type="xsd:double"&gt;-9.257639&lt;/D&gt;&lt;D xsi:type="xsd:double"&gt;0.57747364&lt;/D&gt;&lt;D xsi:type="xsd:double"&gt;-9.262496&lt;/D&gt;&lt;/FQL&gt;&lt;FQL&gt;&lt;Q&gt;EPU^FMA_PE(NTMA,-10AY,0,AM,"PORTAGG","MEANR")&lt;/Q&gt;&lt;R&gt;121&lt;/R&gt;&lt;C&gt;1&lt;/C&gt;&lt;D xsi:type="xsd:double"&gt;13.8160321296&lt;/D&gt;&lt;D xsi:type="xsd:double"&gt;14.5239967357745&lt;/D&gt;&lt;D xsi:type="xsd:double"&gt;13.7447944459303&lt;/D&gt;&lt;D xsi:type="xsd:double"&gt;13.3263259956638&lt;/D&gt;&lt;D xsi:type="xsd:double"&gt;12.2084593402669&lt;/D&gt;&lt;D xsi:type="xsd:double"&gt;12.1872787623999&lt;/D&gt;&lt;D xsi:type="xsd:double"&gt;12.2613872341701&lt;/D&gt;&lt;D xsi:type="xsd:double"&gt;12.7604266232283&lt;/D&gt;&lt;D xsi:type="xsd:double"&gt;13.1486340567897&lt;/D&gt;&lt;D xsi:type="xsd:double"&gt;12.7342918021194&lt;/D&gt;&lt;D xsi:type="xsd:double"&gt;12.2096070476684&lt;/D&gt;&lt;D xsi:type="xsd:double"&gt;13.2330086320746&lt;/D&gt;&lt;D xsi:type="xsd:double"&gt;13.9423059832671&lt;/D&gt;&lt;D xsi:type="xsd:double"&gt;12.5884341631619&lt;/D&gt;&lt;D xsi:type="xsd:double"&gt;11.1714743765266&lt;/D&gt;&lt;D xsi:type="xsd:double"&gt;11.3634821629682&lt;/D&gt;&lt;D xsi:type="xsd:double"&gt;8.05632823705332&lt;/D&gt;&lt;D xsi:type="xsd:double"&gt;7.76234936928101&lt;/D&gt;&lt;D xsi:type="xsd:double"&gt;7.30583113901386&lt;/D&gt;&lt;D xsi:type="xsd:double"&gt;10.4830511142488&lt;/D&gt;&lt;D xsi:type="xsd:double"&gt;13.5263216512545&lt;/D&gt;&lt;D xsi:type="xsd:double"&gt;15.6329994083391&lt;/D&gt;&lt;D xsi:type="xsd:double"&gt;15.3692518521018&lt;/D&gt;&lt;D xsi:type="xsd:double"&gt;14.7140093853403&lt;/D&gt;&lt;D xsi:type="xsd:double"&gt;14.1073137370325&lt;/D&gt;&lt;D xsi:type="xsd:double"&gt;14.2488154931231&lt;/D&gt;&lt;D xsi:type="xsd:double"&gt;14.4673793152945&lt;/D&gt;&lt;D xsi:type="xsd:double"&gt;13.5365398180555&lt;/D&gt;&lt;D xsi:type="xsd:double"&gt;12.6222474886074&lt;/D&gt;&lt;D xsi:type="xsd:double"&gt;11.4716384611003&lt;/D&gt;&lt;D xsi:type="xsd:double"&gt;11.3510626120665&lt;/D&gt;&lt;D xsi:type="xsd:double"&gt;12.1423876241577&lt;/D&gt;&lt;D xsi:type="xsd:double"&gt;13.4655797606889&lt;/D&gt;&lt;D xsi:type="xsd:double"&gt;13.1630933568894&lt;/D&gt;&lt;D xsi:type="xsd:double"&gt;11.8952803554567&lt;/D&gt;&lt;D xsi:type="xsd:double"&gt;12.007792518184&lt;/D&gt;&lt;D xsi:type="xsd:double"&gt;11.5542299709964&lt;/D&gt;&lt;D xsi:type="xsd:double"&gt;12.3069032129312&lt;/D&gt;&lt;D xsi:type="xsd:double"&gt;12.9317477577759&lt;/D&gt;&lt;D xsi:type="xsd:double"&gt;12.8981262618964&lt;/D&gt;&lt;D xsi:type="xsd:double"&gt;13.2185828954477&lt;/D&gt;&lt;D xsi:type="xsd:double"&gt;12.4969065901919&lt;/D&gt;&lt;D xsi:type="xsd:double"&gt;12.6300222862053&lt;/D&gt;&lt;D xsi:type="xsd:double"&gt;14.2848228862126&lt;/D&gt;&lt;D xsi:type="xsd:double"&gt;13.2930938128089&lt;/D&gt;&lt;D xsi:type="xsd:double"&gt;13.4250072177207&lt;/D&gt;&lt;D xsi:type="xsd:double"&gt;14.0902045560135&lt;/D&gt;&lt;D xsi:type="xsd:double"&gt;13.4952712774455&lt;/D&gt;&lt;D xsi:type="xsd:double"&gt;13.6290289003554&lt;/D&gt;&lt;D xsi:type="xsd:double"&gt;13.3507241515144&lt;/D&gt;&lt;D xsi:type="xsd:double"&gt;13.4724344439164&lt;/D&gt;&lt;D xsi:type="xsd:double"&gt;13.0662032666376&lt;/D&gt;&lt;D xsi:type="xsd:double"&gt;12.8241317822276&lt;/D&gt;&lt;D xsi:type="xsd:double"&gt;13.0835301785094&lt;/D&gt;&lt;D xsi:type="xsd:double"&gt;13.1592255151257&lt;/D&gt;&lt;D xsi:type="xsd:double"&gt;14.6503471410212&lt;/D&gt;&lt;D xsi:type="xsd:double"&gt;16.03764211997&lt;/D&gt;&lt;D xsi:type="xsd:double"&gt;15.8040158659163&lt;/D&gt;&lt;D xsi:type="xsd:double"&gt;14.8471684299111&lt;/D&gt;&lt;D xsi:type="xsd:double"&gt;13.088015935848&lt;/D&gt;&lt;D xsi:type="xsd:double"&gt;13.5670688745611&lt;/D&gt;&lt;D xsi:type="xsd:double"&gt;14.9331511067327&lt;/D&gt;&lt;D xsi:type="xsd:double"&gt;14.2811469779944&lt;/D&gt;&lt;D xsi:type="xsd:double"&gt;13.9929656868658&lt;/D&gt;&lt;D xsi:type="xsd:double"&gt;13.8364766952678&lt;/D&gt;&lt;D xsi:type="xsd:double"&gt;13.7292337173974&lt;/D&gt;&lt;D xsi:type="xsd:double"&gt;14.8374653688726&lt;/D&gt;&lt;D xsi:type="xsd:double"&gt;14.7198817056571&lt;/D&gt;&lt;D xsi:type="xsd:double"&gt;14.6877462424607&lt;/D&gt;&lt;D xsi:type="xsd:double"&gt;9.82249862438768&lt;/D&gt;&lt;D xsi:type="xsd:double"&gt;12.1650323449445&lt;/D&gt;&lt;D xsi:type="xsd:double"&gt;16.0103913108081&lt;/D&gt;&lt;D xsi:type="xsd:double"&gt;19.5282744303132&lt;/D&gt;&lt;D xsi:type="xsd:double"&gt;19.660248166831&lt;/D&gt;&lt;D xsi:type="xsd:double"&gt;22.9994508470076&lt;/D&gt;&lt;D xsi:type="xsd:double"&gt;21.8643445735638&lt;/D&gt;&lt;D xsi:type="xsd:double"&gt;18.4877783762359&lt;/D&gt;&lt;D xsi:type="xsd:double"&gt;17.6001753712966&lt;/D&gt;&lt;D xsi:type="xsd:double"&gt;15.6606337945304&lt;/D&gt;&lt;D xsi:type="xsd:double"&gt;14.5890064150588&lt;/D&gt;&lt;D xsi:type="xsd:double"&gt;15.7328683071186&lt;/D&gt;&lt;D xsi:type="xsd:double"&gt;14.1070973845085&lt;/D&gt;&lt;D xsi:type="xsd:double"&gt;11.2361212114579&lt;/D&gt;&lt;D xsi:type="xsd:double"&gt;11.3808501545303&lt;/D&gt;&lt;D xsi:type="xsd:double"&gt;8.64615575066543&lt;/D&gt;&lt;D xsi:type="xsd:double"&gt;9.00479434560544&lt;/D&gt;&lt;D xsi:type="xsd:double"&gt;8.45237357587497&lt;/D&gt;&lt;D xsi:type="xsd:double"&gt;8.69717798857048&lt;/D&gt;&lt;D xsi:type="xsd:double"&gt;10.1826758767109&lt;/D&gt;&lt;D xsi:type="xsd:double"&gt;9.80898579638466&lt;/D&gt;&lt;D xsi:type="xsd:double"&gt;9.5391281506802&lt;/D&gt;&lt;D xsi:type="xsd:double"&gt;11.4312330317826&lt;/D&gt;&lt;D xsi:type="xsd:double"&gt;11.0342327955294&lt;/D&gt;&lt;D xsi:type="xsd:double"&gt;11.5300396028724&lt;/D&gt;&lt;D xsi:type="xsd:double"&gt;9.91654680750016&lt;/D&gt;&lt;D xsi:type="xsd:double"&gt;8.08383511716883&lt;/D&gt;&lt;D xsi:type="xsd:double"&gt;7.58271398342308&lt;/D&gt;&lt;D xsi:type="xsd:double"&gt;7.06351873680667&lt;/D&gt;&lt;D xsi:type="xsd:double"&gt;7.63533622075125&lt;/D&gt;&lt;D xsi:type="xsd:double"&gt;8.15057685868131&lt;/D&gt;&lt;D xsi:type="xsd:double"&gt;8.42097207344344&lt;/D&gt;&lt;D xsi:type="xsd:double"&gt;9.65796856663128&lt;/D&gt;&lt;D xsi:type="xsd:double"&gt;9.03739810646582&lt;/D&gt;&lt;D xsi:type="xsd:double"&gt;10.3028757140548&lt;/D&gt;&lt;D xsi:type="xsd:double"&gt;9.60747576324541&lt;/D&gt;&lt;D xsi:type="xsd:double"&gt;9.38980418995407&lt;/D&gt;&lt;D xsi:type="xsd:double"&gt;9.88977276417306&lt;/D&gt;&lt;D xsi:type="xsd:double"&gt;9.48926528557097&lt;/D&gt;&lt;D xsi:type="xsd:double"&gt;10.0703521433075&lt;/D&gt;&lt;D xsi:type="xsd:double"&gt;10.5460888630592&lt;/D&gt;&lt;D xsi:type="xsd:double"&gt;10.2466949942113&lt;/D&gt;&lt;D xsi:type="xsd:double"&gt;10.0519512696237&lt;/D&gt;&lt;D xsi:type="xsd:double"&gt;9.55333722372198&lt;/D&gt;&lt;D xsi:type="xsd:double"&gt;10.222810886483&lt;/D&gt;&lt;D xsi:type="xsd:double"&gt;11.6808564423117&lt;/D&gt;&lt;D xsi:type="xsd:double"&gt;11.2169915574699&lt;/D&gt;&lt;D xsi:type="xsd:double"&gt;11.7569794180982&lt;/D&gt;&lt;D xsi:type="xsd:double"&gt;13.0149173690885&lt;/D&gt;&lt;D xsi:type="xsd:double"&gt;12.9293069257082&lt;/D&gt;&lt;D xsi:type="xsd:double"&gt;14.2240665043087&lt;/D&gt;&lt;D xsi:type="xsd:double"&gt;11.4937215784925&lt;/D&gt;&lt;/FQL&gt;&lt;FQL&gt;&lt;Q&gt;NI-FDS^FG_PRICE_MAVG(0,,,,30)&lt;/Q&gt;&lt;R&gt;1&lt;/R&gt;&lt;C&gt;1&lt;/C&gt;&lt;D xsi:type="xsd:double"&gt;18902.334&lt;/D&gt;&lt;/FQL&gt;&lt;FQL&gt;&lt;Q&gt;W-FDS^FG_PRICE_CHANGE(0,-1AY)&lt;/Q&gt;&lt;R&gt;1&lt;/R&gt;&lt;C&gt;1&lt;/C&gt;&lt;D xsi:type="xsd:double"&gt;-17.6787639238232&lt;/D&gt;&lt;/FQL&gt;&lt;FQL&gt;&lt;Q&gt;UAE^FG_PRICE_MAVG(0,,,,60)&lt;/Q&gt;&lt;R&gt;1&lt;/R&gt;&lt;C&gt;1&lt;/C&gt;&lt;D xsi:type="xsd:double"&gt;14.295613&lt;/D&gt;&lt;/FQL&gt;&lt;FQL&gt;&lt;Q&gt;EWY^FG_PRICE_MAVG(0,,,,200)&lt;/Q&gt;&lt;R&gt;1&lt;/R&gt;&lt;C&gt;1&lt;/C&gt;&lt;D xsi:type="xsd:double"&gt;62.6789&lt;/D&gt;&lt;/FQL&gt;&lt;FQL&gt;&lt;Q&gt;CNYA^FG_PRICE_MAVG(0,,,,200)&lt;/Q&gt;&lt;R&gt;1&lt;/R&gt;&lt;C&gt;1&lt;/C&gt;&lt;D xsi:type="xsd:double"&gt;26.449001&lt;/D&gt;&lt;/FQL&gt;&lt;FQL&gt;&lt;Q&gt;TUR^FG_TOTAL_RETURNC(0,-3AM)&lt;/Q&gt;&lt;R&gt;1&lt;/R&gt;&lt;C&gt;1&lt;/C&gt;&lt;D xsi:type="xsd:double"&gt;20.125162&lt;/D&gt;&lt;/FQL&gt;&lt;FQL&gt;&lt;Q&gt;QAT^FG_TOTAL_RETURNC(0,-3AM)&lt;/Q&gt;&lt;R&gt;1&lt;/R&gt;&lt;C&gt;1&lt;/C&gt;&lt;D xsi:type="xsd:double"&gt;-5.161512&lt;/D&gt;&lt;/FQL&gt;&lt;FQL&gt;&lt;Q&gt;EZA^FG_TOTAL_RETURNC(0,-6AM)&lt;/Q&gt;&lt;R&gt;1&lt;/R&gt;&lt;C&gt;1&lt;/C&gt;&lt;D xsi:type="xsd:double"&gt;10.637331&lt;/D&gt;&lt;/FQL&gt;&lt;FQL&gt;&lt;Q&gt;EWT^P_PRICE(0)/P_PRICE_HIGH_PR(0,,,,,,"PRICE","INTRA","52W")&lt;/Q&gt;&lt;R&gt;1&lt;/R&gt;&lt;C&gt;1&lt;/C&gt;&lt;D xsi:type="xsd:double"&gt;0.99079084&lt;/D&gt;&lt;/FQL&gt;&lt;FQL&gt;&lt;Q&gt;EPU^P_PRICE(0)/P_PRICE_HIGH_PR(0,,,,,,"PRICE","INTRA","52W")&lt;/Q&gt;&lt;R&gt;1&lt;/R&gt;&lt;C&gt;1&lt;/C&gt;&lt;D xsi:type="xsd:double"&gt;0.90682673&lt;/D&gt;&lt;/FQL&gt;&lt;FQL&gt;&lt;Q&gt;EPHE^P_PRICE(0)/P_PRICE_HIGH_PR(0,,,,,,"PRICE","INTRA","52W")&lt;/Q&gt;&lt;R&gt;1&lt;/R&gt;&lt;C&gt;1&lt;/C&gt;&lt;D xsi:type="xsd:double"&gt;0.84004277&lt;/D&gt;&lt;/FQL&gt;&lt;FQL&gt;&lt;Q&gt;SPY^P_PRICE(0)/P_PRICE_HIGH_PR(0,,,,,,"PRICE","INTRA","52W")&lt;/Q&gt;&lt;R&gt;1&lt;/R&gt;&lt;C&gt;1&lt;/C&gt;&lt;D xsi:type="xsd:double"&gt;0.9943285&lt;/D&gt;&lt;/FQL&gt;&lt;FQL&gt;&lt;Q&gt;VGK^FG_TOTAL_RETURNC(0,-3AM)&lt;/Q&gt;&lt;R&gt;1&lt;/R&gt;&lt;C&gt;1&lt;/C&gt;&lt;D xsi:type="xsd:double"&gt;2.1276593&lt;/D&gt;&lt;/FQL&gt;&lt;FQL&gt;&lt;Q&gt;VNM^FMA_COS_DOWN("EPS","1M",+1,NOW,,,"PORTAGG","MEANR")&lt;/Q&gt;&lt;R&gt;1&lt;/R&gt;&lt;C&gt;1&lt;/C&gt;&lt;D xsi:type="xsd:double"&gt;10&lt;/D&gt;&lt;/FQL&gt;&lt;FQL&gt;&lt;Q&gt;EWT^SIZE(FG_CONSTITUENTS)&lt;/Q&gt;&lt;R&gt;1&lt;/R&gt;&lt;C&gt;1&lt;/C&gt;&lt;D xsi:type="xsd:long"&gt;90&lt;/D&gt;&lt;/FQL&gt;&lt;FQL&gt;&lt;Q&gt;EWW^FMA_RBICS_REV_CURRENT(30, LOC, "PORTAGG")&lt;/Q&gt;&lt;R&gt;1&lt;/R&gt;&lt;C&gt;1&lt;/C&gt;&lt;D xsi:type="xsd:double"&gt;28.8062616361414&lt;/D&gt;&lt;/FQL&gt;&lt;FQL&gt;&lt;Q&gt;TRYQA10Y-FDS^FG_YIELD_NAME&lt;/Q&gt;&lt;R&gt;1&lt;/R&gt;&lt;C&gt;1&lt;/C&gt;&lt;D xsi:type="xsd:string"&gt;Treasury - Qatar Benchmark Bond 10Y&lt;/D&gt;&lt;/FQL&gt;&lt;FQL&gt;&lt;Q&gt;REFCNRMB-FDS^FG_YIELD(NOW,,,0)&lt;/Q&gt;&lt;R&gt;1&lt;/R&gt;&lt;C&gt;1&lt;/C&gt;&lt;D xsi:type="xsd:double"&gt;3.45&lt;/D&gt;&lt;/FQL&gt;&lt;FQL&gt;&lt;Q&gt;REFMXTON-FDS^(SUBARRAY(NOT_NA(NO_REPEAT_F(FG_YIELD(NOW,-10AY,D))),0,1)-SUBARRAY(NOT_NA(NO_REPEAT_F(FG_YIELD(NOW,-10AY,D))),1,1))*100&lt;/Q&gt;&lt;R&gt;1&lt;/R&gt;&lt;C&gt;1&lt;/C&gt;&lt;D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xsi:type="xsd:double"&gt;-25&lt;/D&gt;&lt;/FQL&gt;&lt;FQL&gt;&lt;Q&gt;REFPHRREPO-FDS^PROPER_NAME(0,,,"SECURITY","NAME")&lt;/Q&gt;&lt;R&gt;1&lt;/R&gt;&lt;C&gt;1&lt;/C&gt;&lt;D xsi:type="xsd:string"&gt;Philippines Reverse Repo Rate - Overnight&lt;/D&gt;&lt;/FQL&gt;&lt;FQL&gt;&lt;Q&gt;TRYTR7Y-FDS^PCTCHG(FG_YIELD(0,,,,"YTM"),FG_YIELD(-1AM,,,,"YTM"))&lt;/Q&gt;&lt;R&gt;1&lt;/R&gt;&lt;C&gt;1&lt;/C&gt;&lt;D xsi:type="xsd:double"&gt;3.7588387&lt;/D&gt;&lt;/FQL&gt;&lt;FQL&gt;&lt;Q&gt;TRYMX10Y-FDS^PCTCHG(FG_YIELD(0,,,,"YTM"),FG_YIELD(-3AM,,,,"YTM"))&lt;/Q&gt;&lt;R&gt;1&lt;/R&gt;&lt;C&gt;1&lt;/C&gt;&lt;D xsi:type="xsd:double"&gt;7.18461&lt;/D&gt;&lt;/FQL&gt;&lt;FQL&gt;&lt;Q&gt;TRYCN10Y-FDS^PCTCHG(FG_YIELD(0,,,,"YTM"),FG_YIELD(-1AM,,,,"YTM"))&lt;/Q&gt;&lt;R&gt;1&lt;/R&gt;&lt;C&gt;1&lt;/C&gt;&lt;D xsi:type="xsd:double"&gt;-2.7956133&lt;/D&gt;&lt;/FQL&gt;&lt;FQL&gt;&lt;Q&gt;TRYIN10Y-FDS^FG_YIELD(0,,,,"YTM")&lt;/Q&gt;&lt;R&gt;1&lt;/R&gt;&lt;C&gt;1&lt;/C&gt;&lt;D xsi:type="xsd:double"&gt;7.029&lt;/D&gt;&lt;/FQL&gt;&lt;FQL&gt;&lt;Q&gt;CC_CN^IMF_IFS_RCPI_Q(0)&lt;/Q&gt;&lt;R&gt;1&lt;/R&gt;&lt;C&gt;1&lt;/C&gt;&lt;D xsi:type="xsd:double"&gt;-0.032185&lt;/D&gt;&lt;/FQL&gt;&lt;FQL&gt;&lt;Q&gt;VWO^FMA_DIV_YLD(NTMA,NOW,NOW,M,"PORTAGG","MEANR")&lt;/Q&gt;&lt;R&gt;1&lt;/R&gt;&lt;C&gt;1&lt;/C&gt;&lt;D xsi:type="xsd:double"&gt;3.06531669491726&lt;/D&gt;&lt;/FQL&gt;&lt;FQL&gt;&lt;Q&gt;KSA^JULIAN(FMA_DIV_YLD(NTMA,NOW,NOW,M,"PORTAGG","MEANR").DATES)&lt;/Q&gt;&lt;R&gt;1&lt;/R&gt;&lt;C&gt;1&lt;/C&gt;&lt;D xsi:type="xsd:long"&gt;45443&lt;/D&gt;&lt;/FQL&gt;&lt;FQL&gt;&lt;Q&gt;TUR^FG_FCF_YIELD_NTM(0)&lt;/Q&gt;&lt;R&gt;0&lt;/R&gt;&lt;C&gt;0&lt;/C&gt;&lt;/FQL&gt;&lt;FQL&gt;&lt;Q&gt;QAT^FMA_PE(LTM,0,,,"PORTAGG","MEANR")&lt;/Q&gt;&lt;R&gt;1&lt;/R&gt;&lt;C&gt;1&lt;/C&gt;&lt;D xsi:type="xsd:double"&gt;10.8365691918669&lt;/D&gt;&lt;/FQL&gt;&lt;FQL&gt;&lt;Q&gt;GREK^FMA_EVAL_EBITDA(NTMA,0,,,"PORTAGG","MEANR")&lt;/Q&gt;&lt;R&gt;1&lt;/R&gt;&lt;C&gt;1&lt;/C&gt;&lt;D xsi:type="xsd:double"&gt;5.3594375738154&lt;/D&gt;&lt;/FQL&gt;&lt;FQL&gt;&lt;Q&gt;EWZ^FMA_PE(NTMA,0,,,"PORTAGG","MEANR")&lt;/Q&gt;&lt;R&gt;1&lt;/R&gt;&lt;C&gt;1&lt;/C&gt;&lt;D xsi:type="xsd:double"&gt;6.86144226982443&lt;/D&gt;&lt;/FQL&gt;&lt;FQL&gt;&lt;Q&gt;EWT^FMA_EVAL_EBIT(LTMA,NOW,NOW,M,"PORTAGG","MEANR")&lt;/Q&gt;&lt;R&gt;1&lt;/R&gt;&lt;C&gt;1&lt;/C&gt;&lt;D xsi:type="xsd:double"&gt;19.8915456094562&lt;/D&gt;&lt;/FQL&gt;&lt;FQL&gt;&lt;Q&gt;EPU^FMA_DIV_YLD(NTMA,NOW,NOW,M,"PORTAGG","MEANR")&lt;/Q&gt;&lt;R&gt;1&lt;/R&gt;&lt;C&gt;1&lt;/C&gt;&lt;D xsi:type="xsd:double"&gt;3.497200423371&lt;/D&gt;&lt;/FQL&gt;&lt;FQL&gt;&lt;Q&gt;CAGDPY@GR^EE_ACTUAL_ANNUAL(MED,+1)&lt;/Q&gt;&lt;R&gt;1&lt;/R&gt;&lt;C&gt;1&lt;/C&gt;&lt;D xsi:type="xsd:double"&gt;-6&lt;/D&gt;&lt;/FQL&gt;&lt;FQL&gt;&lt;Q&gt;CAGDPY@CL^EE_ACTUAL_ANNUAL(MED,+1)&lt;/Q&gt;&lt;R&gt;1&lt;/R&gt;&lt;C&gt;1&lt;/C&gt;&lt;D xsi:type="xsd:double"&gt;-3.2&lt;/D&gt;&lt;/FQL&gt;&lt;FQL&gt;&lt;Q&gt;CC_PL^FG_COMPANY_NAME&lt;/Q&gt;&lt;R&gt;1&lt;/R&gt;&lt;C&gt;1&lt;/C&gt;&lt;D xsi:type="xsd:string"&gt;Poland&lt;/D&gt;&lt;/FQL&gt;&lt;FQL&gt;&lt;Q&gt;USDAED^STD(FG_PRICE_CHANGE(0,-1AY,AM))&lt;/Q&gt;&lt;R&gt;1&lt;/R&gt;&lt;C&gt;1&lt;/C&gt;&lt;D xsi:type="xsd:double"&gt;0.00684933150452008&lt;/D&gt;&lt;/FQL&gt;&lt;FQL&gt;&lt;Q&gt;USDTHB^FG_COMPANY_NAME&lt;/Q&gt;&lt;R&gt;1&lt;/R&gt;&lt;C&gt;1&lt;/C&gt;&lt;D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xsi:type="xsd:double"&gt;0.58466196&lt;/D&gt;&lt;/FQL&gt;&lt;FQL&gt;&lt;Q&gt;USDBRL^STD(FG_PRICE_CHANGE(0,-1AY,AM))&lt;/Q&gt;&lt;R&gt;1&lt;/R&gt;&lt;C&gt;1&lt;/C&gt;&lt;D xsi:type="xsd:double"&gt;3.25114065956444&lt;/D&gt;&lt;/FQL&gt;&lt;FQL&gt;&lt;Q&gt;USDMXN^FG_COMPANY_NAME&lt;/Q&gt;&lt;R&gt;1&lt;/R&gt;&lt;C&gt;1&lt;/C&gt;&lt;D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xsi:type="xsd:double"&gt;3.136444&lt;/D&gt;&lt;/FQL&gt;&lt;FQL&gt;&lt;Q&gt;USDIDR^STD(FG_PRICE_CHANGE(0,-1AY,AM))&lt;/Q&gt;&lt;R&gt;1&lt;/R&gt;&lt;C&gt;1&lt;/C&gt;&lt;D xsi:type="xsd:double"&gt;1.7928114303041&lt;/D&gt;&lt;/FQL&gt;&lt;FQL&gt;&lt;Q&gt;FC0000CL^FMA_EPS(NTMA,-20AY,0,CY,,"PORTAGG","MEANR")&lt;/Q&gt;&lt;R&gt;20&lt;/R&gt;&lt;C&gt;1&lt;/C&gt;&lt;D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xsi:type="xsd:double"&gt;25.9091621121221&lt;/D&gt;&lt;D xsi:type="xsd:double"&gt;28.703846209951&lt;/D&gt;&lt;/FQL&gt;&lt;FQL&gt;&lt;Q&gt;ECH^P_PRICE_RETURNS_PR('52W',2,-10AY,0,AM)&lt;/Q&gt;&lt;R&gt;121&lt;/R&gt;&lt;C&gt;1&lt;/C&gt;&lt;D xsi:type="xsd:double"&gt;-7.103002&lt;/D&gt;&lt;D xsi:type="xsd:double"&gt;-13.504637&lt;/D&gt;&lt;D xsi:type="xsd:double"&gt;-7.186574&lt;/D&gt;&lt;D xsi:type="xsd:double"&gt;-19.111897&lt;/D&gt;&lt;D xsi:type="xsd:double"&gt;-19.06945&lt;/D&gt;&lt;D xsi:type="xsd:double"&gt;-10.554802&lt;/D&gt;&lt;D xsi:type="xsd:double"&gt;-13.325566&lt;/D&gt;&lt;D xsi:type="xsd:double"&gt;-15.717018&lt;/D&gt;&lt;D xsi:type="xsd:double"&gt;-3.046888&lt;/D&gt;&lt;D xsi:type="xsd:double"&gt;-7.3155346&lt;/D&gt;&lt;D xsi:type="xsd:double"&gt;-9.177989&lt;/D&gt;&lt;D xsi:type="xsd:double"&gt;-6.18304&lt;/D&gt;&lt;D xsi:type="xsd:double"&gt;-14.715618&lt;/D&gt;&lt;D xsi:type="xsd:double"&gt;-15.016174&lt;/D&gt;&lt;D xsi:type="xsd:double"&gt;-20.90729&lt;/D&gt;&lt;D xsi:type="xsd:double"&gt;-17.466963&lt;/D&gt;&lt;D xsi:type="xsd:double"&gt;-13.444156&lt;/D&gt;&lt;D xsi:type="xsd:double"&gt;-18.703306&lt;/D&gt;&lt;D xsi:type="xsd:double"&gt;-17.679464&lt;/D&gt;&lt;D xsi:type="xsd:double"&gt;-20.223701&lt;/D&gt;&lt;D xsi:type="xsd:double"&gt;-16.111332&lt;/D&gt;&lt;D xsi:type="xsd:double"&gt;-4.304701&lt;/D&gt;&lt;D xsi:type="xsd:double"&gt;-8.156323&lt;/D&gt;&lt;D xsi:type="xsd:double"&gt;-15.970957&lt;/D&gt;&lt;D xsi:type="xsd:double"&gt;-3.916204&lt;/D&gt;&lt;D xsi:type="xsd:double"&gt;4.7445655&lt;/D&gt;&lt;D xsi:type="xsd:double"&gt;14.834679&lt;/D&gt;&lt;D xsi:type="xsd:double"&gt;6.4962626&lt;/D&gt;&lt;D xsi:type="xsd:double"&gt;13.244104&lt;/D&gt;&lt;D xsi:type="xsd:double"&gt;14.307129&lt;/D&gt;&lt;D xsi:type="xsd:double"&gt;18.700563&lt;/D&gt;&lt;D xsi:type="xsd:double"&gt;34.144688&lt;/D&gt;&lt;D xsi:type="xsd:double"&gt;23.783648&lt;/D&gt;&lt;D xsi:type="xsd:double"&gt;18.830645&lt;/D&gt;&lt;D xsi:type="xsd:double"&gt;20.266306&lt;/D&gt;&lt;D xsi:type="xsd:double"&gt;24.744106&lt;/D&gt;&lt;D xsi:type="xsd:double"&gt;19.130182&lt;/D&gt;&lt;D xsi:type="xsd:double"&gt;18.624842&lt;/D&gt;&lt;D xsi:type="xsd:double"&gt;22.691381&lt;/D&gt;&lt;D xsi:type="xsd:double"&gt;37.130367&lt;/D&gt;&lt;D xsi:type="xsd:double"&gt;33.985855&lt;/D&gt;&lt;D xsi:type="xsd:double"&gt;28.139973&lt;/D&gt;&lt;D xsi:type="xsd:double"&gt;39.972996&lt;/D&gt;&lt;D xsi:type="xsd:double"&gt;46.096672&lt;/D&gt;&lt;D xsi:type="xsd:double"&gt;36.509705&lt;/D&gt;&lt;D xsi:type="xsd:double"&gt;24.510897&lt;/D&gt;&lt;D xsi:type="xsd:double"&gt;26.449812&lt;/D&gt;&lt;D xsi:type="xsd:double"&gt;24.288702&lt;/D&gt;&lt;D xsi:type="xsd:double"&gt;15.533363&lt;/D&gt;&lt;D xsi:type="xsd:double"&gt;4.9639463&lt;/D&gt;&lt;D xsi:type="xsd:double"&gt;-2.5642693&lt;/D&gt;&lt;D xsi:type="xsd:double"&gt;-4.252517&lt;/D&gt;&lt;D xsi:type="xsd:double"&gt;-15.235954&lt;/D&gt;&lt;D xsi:type="xsd:double"&gt;-5.9812727&lt;/D&gt;&lt;D xsi:type="xsd:double"&gt;-18.09286&lt;/D&gt;&lt;D xsi:type="xsd:double"&gt;-15.610111&lt;/D&gt;&lt;D xsi:type="xsd:double"&gt;-13.476062&lt;/D&gt;&lt;D xsi:type="xsd:double"&gt;-13.406211&lt;/D&gt;&lt;D xsi:type="xsd:double"&gt;-17.988508&lt;/D&gt;&lt;D xsi:type="xsd:double"&gt;-22.095798&lt;/D&gt;&lt;D xsi:type="xsd:double"&gt;-13.72115&lt;/D&gt;&lt;D xsi:type="xsd:double"&gt;-11.295957&lt;/D&gt;&lt;D xsi:type="xsd:double"&gt;-16.15988&lt;/D&gt;&lt;D xsi:type="xsd:double"&gt;-15.961904&lt;/D&gt;&lt;D xsi:type="xsd:double"&gt;-6.2627196&lt;/D&gt;&lt;D xsi:type="xsd:double"&gt;-22.29017&lt;/D&gt;&lt;D xsi:type="xsd:double"&gt;-16.136599&lt;/D&gt;&lt;D xsi:type="xsd:double"&gt;-24.48858&lt;/D&gt;&lt;D xsi:type="xsd:double"&gt;-33.59767&lt;/D&gt;&lt;D xsi:type="xsd:double"&gt;-56.232822&lt;/D&gt;&lt;D xsi:type="xsd:double"&gt;-46.1496&lt;/D&gt;&lt;D xsi:type="xsd:double"&gt;-35.51721&lt;/D&gt;&lt;D xsi:type="xsd:double"&gt;-34.30213&lt;/D&gt;&lt;D xsi:type="xsd:double"&gt;-33.62543&lt;/D&gt;&lt;D xsi:type="xsd:double"&gt;-25.222857&lt;/D&gt;&lt;D xsi:type="xsd:double"&gt;-33.403366&lt;/D&gt;&lt;D xsi:type="xsd:double"&gt;-36.5098&lt;/D&gt;&lt;D xsi:type="xsd:double"&gt;-14.772076&lt;/D&gt;&lt;D xsi:type="xsd:double"&gt;-9.110058&lt;/D&gt;&lt;D xsi:type="xsd:double"&gt;-0.7438302&lt;/D&gt;&lt;D xsi:type="xsd:double"&gt;12.301874&lt;/D&gt;&lt;D xsi:type="xsd:double"&gt;82.31756&lt;/D&gt;&lt;D xsi:type="xsd:double"&gt;55.36103&lt;/D&gt;&lt;D xsi:type="xsd:double"&gt;16.850042&lt;/D&gt;&lt;D xsi:type="xsd:double"&gt;13.007366&lt;/D&gt;&lt;D xsi:type="xsd:double"&gt;9.642243&lt;/D&gt;&lt;D xsi:type="xsd:double"&gt;4.308367&lt;/D&gt;&lt;D xsi:type="xsd:double"&gt;9.264994&lt;/D&gt;&lt;D xsi:type="xsd:double"&gt;2.0175934&lt;/D&gt;&lt;D xsi:type="xsd:double"&gt;-4.8045216&lt;/D&gt;&lt;D xsi:type="xsd:double"&gt;-24.230528&lt;/D&gt;&lt;D xsi:type="xsd:double"&gt;-18.328684&lt;/D&gt;&lt;D xsi:type="xsd:double"&gt;-16.095661&lt;/D&gt;&lt;D xsi:type="xsd:double"&gt;-13.640374&lt;/D&gt;&lt;D xsi:type="xsd:double"&gt;-16.22011&lt;/D&gt;&lt;D xsi:type="xsd:double"&gt;3.8583517&lt;/D&gt;&lt;D xsi:type="xsd:double"&gt;-4.2332945&lt;/D&gt;&lt;D xsi:type="xsd:double"&gt;-3.1961083&lt;/D&gt;&lt;D xsi:type="xsd:double"&gt;2.8297424&lt;/D&gt;&lt;D xsi:type="xsd:double"&gt;5.2055597&lt;/D&gt;&lt;D xsi:type="xsd:double"&gt;4.158151&lt;/D&gt;&lt;D xsi:type="xsd:double"&gt;8.596921&lt;/D&gt;&lt;D xsi:type="xsd:double"&gt;28.050018&lt;/D&gt;&lt;D xsi:type="xsd:double"&gt;18.252827&lt;/D&gt;&lt;D xsi:type="xsd:double"&gt;19.483543&lt;/D&gt;&lt;D xsi:type="xsd:double"&gt;1.609695&lt;/D&gt;&lt;D xsi:type="xsd:double"&gt;9.926975&lt;/D&gt;&lt;D xsi:type="xsd:double"&gt;14.248859&lt;/D&gt;&lt;D xsi:type="xsd:double"&gt;20.026445&lt;/D&gt;&lt;D xsi:type="xsd:double"&gt;34.97822&lt;/D&gt;&lt;D xsi:type="xsd:double"&gt;14.867413&lt;/D&gt;&lt;D xsi:type="xsd:double"&gt;11.093199&lt;/D&gt;&lt;D xsi:type="xsd:double"&gt;8.610153&lt;/D&gt;&lt;D xsi:type="xsd:double"&gt;12.812138&lt;/D&gt;&lt;D xsi:type="xsd:double"&gt;11.366916&lt;/D&gt;&lt;D xsi:type="xsd:double"&gt;-1.6336918&lt;/D&gt;&lt;D xsi:type="xsd:double"&gt;-7.123727&lt;/D&gt;&lt;D xsi:type="xsd:double"&gt;4.265249&lt;/D&gt;&lt;D xsi:type="xsd:double"&gt;-5.8852434&lt;/D&gt;&lt;D xsi:type="xsd:double"&gt;3.2215&lt;/D&gt;&lt;D xsi:type="xsd:double"&gt;-5.6096259999999996&lt;/D&gt;&lt;/FQL&gt;&lt;FQL&gt;&lt;Q&gt;EPOL^FMA_DIV_YLD(NTMA,-10AY,0,AM,"PORTAGG","MEANR")&lt;/Q&gt;&lt;R&gt;121&lt;/R&gt;&lt;C&gt;1&lt;/C&gt;&lt;D xsi:type="xsd:double"&gt;4.01341341767761&lt;/D&gt;&lt;D xsi:type="xsd:double"&gt;4.1085637119195&lt;/D&gt;&lt;D xsi:type="xsd:double"&gt;4.08011947348857&lt;/D&gt;&lt;D xsi:type="xsd:double"&gt;4.0680230883807&lt;/D&gt;&lt;D xsi:type="xsd:double"&gt;4.12410581236994&lt;/D&gt;&lt;D xsi:type="xsd:double"&gt;4.0249818572665&lt;/D&gt;&lt;D xsi:type="xsd:double"&gt;4.04275089022383&lt;/D&gt;&lt;D xsi:type="xsd:double"&gt;4.16799647102801&lt;/D&gt;&lt;D xsi:type="xsd:double"&gt;3.77111522923511&lt;/D&gt;&lt;D xsi:type="xsd:double"&gt;3.65384204507449&lt;/D&gt;&lt;D xsi:type="xsd:double"&gt;3.31936447176954&lt;/D&gt;&lt;D xsi:type="xsd:double"&gt;3.33401947323654&lt;/D&gt;&lt;D xsi:type="xsd:double"&gt;3.66103745753174&lt;/D&gt;&lt;D xsi:type="xsd:double"&gt;3.63451270907576&lt;/D&gt;&lt;D xsi:type="xsd:double"&gt;3.64130825738198&lt;/D&gt;&lt;D xsi:type="xsd:double"&gt;3.59036772114754&lt;/D&gt;&lt;D xsi:type="xsd:double"&gt;3.59285640880705&lt;/D&gt;&lt;D xsi:type="xsd:double"&gt;3.91531767248821&lt;/D&gt;&lt;D xsi:type="xsd:double"&gt;4.0901652198817&lt;/D&gt;&lt;D xsi:type="xsd:double"&gt;4.45781672094617&lt;/D&gt;&lt;D xsi:type="xsd:double"&gt;4.03090853469608&lt;/D&gt;&lt;D xsi:type="xsd:double"&gt;3.69262642948316&lt;/D&gt;&lt;D xsi:type="xsd:double"&gt;3.59172775667266&lt;/D&gt;&lt;D xsi:type="xsd:double"&gt;3.90599063768951&lt;/D&gt;&lt;D xsi:type="xsd:double"&gt;3.85900892869589&lt;/D&gt;&lt;D xsi:type="xsd:double"&gt;3.62994560417202&lt;/D&gt;&lt;D xsi:type="xsd:double"&gt;3.54546699309786&lt;/D&gt;&lt;D xsi:type="xsd:double"&gt;3.59328522295199&lt;/D&gt;&lt;D xsi:type="xsd:double"&gt;3.41089003261969&lt;/D&gt;&lt;D xsi:type="xsd:double"&gt;3.40957523336054&lt;/D&gt;&lt;D xsi:type="xsd:double"&gt;3.06334345548456&lt;/D&gt;&lt;D xsi:type="xsd:double"&gt;2.8699590180857&lt;/D&gt;&lt;D xsi:type="xsd:double"&gt;2.6191874617357&lt;/D&gt;&lt;D xsi:type="xsd:double"&gt;2.40739844831371&lt;/D&gt;&lt;D xsi:type="xsd:double"&gt;2.42478525318739&lt;/D&gt;&lt;D xsi:type="xsd:double"&gt;2.49860158805786&lt;/D&gt;&lt;D xsi:type="xsd:double"&gt;2.52030684182683&lt;/D&gt;&lt;D xsi:type="xsd:double"&gt;2.36122873680679&lt;/D&gt;&lt;D xsi:type="xsd:double"&gt;2.45632657138595&lt;/D&gt;&lt;D xsi:type="xsd:double"&gt;2.49473415471423&lt;/D&gt;&lt;D xsi:type="xsd:double"&gt;2.43900174215419&lt;/D&gt;&lt;D xsi:type="xsd:double"&gt;2.45232470380472&lt;/D&gt;&lt;D xsi:type="xsd:double"&gt;2.8127051325698&lt;/D&gt;&lt;D xsi:type="xsd:double"&gt;2.7350767129168&lt;/D&gt;&lt;D xsi:type="xsd:double"&gt;2.99231648777436&lt;/D&gt;&lt;D xsi:type="xsd:double"&gt;3.08912798241632&lt;/D&gt;&lt;D xsi:type="xsd:double"&gt;2.9873786798122&lt;/D&gt;&lt;D xsi:type="xsd:double"&gt;3.08783176405264&lt;/D&gt;&lt;D xsi:type="xsd:double"&gt;3.19198672814463&lt;/D&gt;&lt;D xsi:type="xsd:double"&gt;2.94883788415533&lt;/D&gt;&lt;D xsi:type="xsd:double"&gt;2.909704147432&lt;/D&gt;&lt;D xsi:type="xsd:double"&gt;2.98602370105682&lt;/D&gt;&lt;D xsi:type="xsd:double"&gt;3.15613450214597&lt;/D&gt;&lt;D xsi:type="xsd:double"&gt;3.23849641967679&lt;/D&gt;&lt;D xsi:type="xsd:double"&gt;3.11218656668255&lt;/D&gt;&lt;D xsi:type="xsd:double"&gt;2.99990474317006&lt;/D&gt;&lt;D xsi:type="xsd:double"&gt;3.00748414175169&lt;/D&gt;&lt;D xsi:type="xsd:double"&gt;3.03653670520962&lt;/D&gt;&lt;D xsi:type="xsd:double"&gt;3.0432453441107&lt;/D&gt;&lt;D xsi:type="xsd:double"&gt;3.36043444886378&lt;/D&gt;&lt;D xsi:type="xsd:double"&gt;3.23899858988607&lt;/D&gt;&lt;D xsi:type="xsd:double"&gt;3.29134742208559&lt;/D&gt;&lt;D xsi:type="xsd:double"&gt;3.78504605712607&lt;/D&gt;&lt;D xsi:type="xsd:double"&gt;3.60503627004582&lt;/D&gt;&lt;D xsi:type="xsd:double"&gt;3.50554998720027&lt;/D&gt;&lt;D xsi:type="xsd:double"&gt;3.38600829868744&lt;/D&gt;&lt;D xsi:type="xsd:double"&gt;3.56193890931352&lt;/D&gt;&lt;D xsi:type="xsd:double"&gt;3.55178777757133&lt;/D&gt;&lt;D xsi:type="xsd:double"&gt;3.69611761493158&lt;/D&gt;&lt;D xsi:type="xsd:double"&gt;4.86883735808751&lt;/D&gt;&lt;D xsi:type="xsd:double"&gt;3.59155888621769&lt;/D&gt;&lt;D xsi:type="xsd:double"&gt;3.08631315144919&lt;/D&gt;&lt;D xsi:type="xsd:double"&gt;2.4417261353035&lt;/D&gt;&lt;D xsi:type="xsd:double"&gt;2.29282791530076&lt;/D&gt;&lt;D xsi:type="xsd:double"&gt;2.77156711922516&lt;/D&gt;&lt;D xsi:type="xsd:double"&gt;2.91986490850312&lt;/D&gt;&lt;D xsi:type="xsd:double"&gt;3.36706258783626&lt;/D&gt;&lt;D xsi:type="xsd:double"&gt;2.53453329123838&lt;/D&gt;&lt;D xsi:type="xsd:double"&gt;2.77136233639657&lt;/D&gt;&lt;D xsi:type="xsd:double"&gt;2.72608140228356&lt;/D&gt;&lt;D xsi:type="xsd:double"&gt;2.81939584751705&lt;/D&gt;&lt;D xsi:type="xsd:double"&gt;3.04402331740553&lt;/D&gt;&lt;D xsi:type="xsd:double"&gt;2.92368182525182&lt;/D&gt;&lt;D xsi:type="xsd:double"&gt;2.84551684082708&lt;/D&gt;&lt;D xsi:type="xsd:double"&gt;3.00395305743639&lt;/D&gt;&lt;D xsi:type="xsd:double"&gt;3.15120054885154&lt;/D&gt;&lt;D xsi:type="xsd:double"&gt;3.0209625600094&lt;/D&gt;&lt;D xsi:type="xsd:double"&gt;3.10225381769&lt;/D&gt;&lt;D xsi:type="xsd:double"&gt;2.99419064237334&lt;/D&gt;&lt;D xsi:type="xsd:double"&gt;3.19571915515567&lt;/D&gt;&lt;D xsi:type="xsd:double"&gt;3.42858359288005&lt;/D&gt;&lt;D xsi:type="xsd:double"&gt;3.12081386985845&lt;/D&gt;&lt;D xsi:type</t>
        </r>
      </text>
    </comment>
    <comment ref="A16" authorId="0" shapeId="0" xr:uid="{83840727-B1D1-4E77-9EC5-A18B3E7FD6BB}">
      <text>
        <r>
          <rPr>
            <b/>
            <sz val="9"/>
            <color indexed="81"/>
            <rFont val="Tahoma"/>
            <charset val="1"/>
          </rPr>
          <t>="xsd:double"&gt;3.41226757458336&lt;/D&gt;&lt;D xsi:type="xsd:double"&gt;3.5350432914997&lt;/D&gt;&lt;D xsi:type="xsd:double"&gt;3.51954977384394&lt;/D&gt;&lt;D xsi:type="xsd:double"&gt;3.97923992148446&lt;/D&gt;&lt;D xsi:type="xsd:double"&gt;4.40886369453898&lt;/D&gt;&lt;D xsi:type="xsd:double"&gt;4.30258436458709&lt;/D&gt;&lt;D xsi:type="xsd:double"&gt;4.29134325787191&lt;/D&gt;&lt;D xsi:type="xsd:double"&gt;4.68277309082844&lt;/D&gt;&lt;D xsi:type="xsd:double"&gt;4.80890741744535&lt;/D&gt;&lt;D xsi:type="xsd:double"&gt;4.28631677827026&lt;/D&gt;&lt;D xsi:type="xsd:double"&gt;4.2407699584585&lt;/D&gt;&lt;D xsi:type="xsd:double"&gt;3.99019159689351&lt;/D&gt;&lt;D xsi:type="xsd:double"&gt;4.22233054307943&lt;/D&gt;&lt;D xsi:type="xsd:double"&gt;4.80989751148767&lt;/D&gt;&lt;D xsi:type="xsd:double"&gt;4.41516540553717&lt;/D&gt;&lt;D xsi:type="xsd:double"&gt;4.26283576903931&lt;/D&gt;&lt;D xsi:type="xsd:double"&gt;3.92687457089396&lt;/D&gt;&lt;D xsi:type="xsd:double"&gt;3.81500806532244&lt;/D&gt;&lt;D xsi:type="xsd:double"&gt;4.02243292791282&lt;/D&gt;&lt;D xsi:type="xsd:double"&gt;4.28544321408831&lt;/D&gt;&lt;D xsi:type="xsd:double"&gt;4.26108300122102&lt;/D&gt;&lt;D xsi:type="xsd:double"&gt;4.35198249461512&lt;/D&gt;&lt;D xsi:type="xsd:double"&gt;4.67760983424244&lt;/D&gt;&lt;D xsi:type="xsd:double"&gt;5.16726605952117&lt;/D&gt;&lt;D xsi:type="xsd:double"&gt;4.68081950638858&lt;/D&gt;&lt;D xsi:type="xsd:double"&gt;4.96418766205708&lt;/D&gt;&lt;D xsi:type="xsd:double"&gt;5.0467521046777&lt;/D&gt;&lt;D xsi:type="xsd:double"&gt;4.95526252552195&lt;/D&gt;&lt;D xsi:type="xsd:double"&gt;5.22123342771158&lt;/D&gt;&lt;/FQL&gt;&lt;FQL&gt;&lt;Q&gt;WL-FDS^FG_PRICE_CHANGE(0,-3AM)&lt;/Q&gt;&lt;R&gt;1&lt;/R&gt;&lt;C&gt;1&lt;/C&gt;&lt;D xsi:type="xsd:double"&gt;-12.102417302799&lt;/D&gt;&lt;/FQL&gt;&lt;FQL&gt;&lt;Q&gt;COPP-FDS^FG_PRICE_CHANGE(0,-3AM)&lt;/Q&gt;&lt;R&gt;1&lt;/R&gt;&lt;C&gt;1&lt;/C&gt;&lt;D xsi:type="xsd:double"&gt;14.3493871486938&lt;/D&gt;&lt;/FQL&gt;&lt;FQL&gt;&lt;Q&gt;FC0000CL^FG_PRICE(0)&lt;/Q&gt;&lt;R&gt;1&lt;/R&gt;&lt;C&gt;1&lt;/C&gt;&lt;D xsi:type="xsd:double"&gt;209.20032&lt;/D&gt;&lt;/FQL&gt;&lt;FQL&gt;&lt;Q&gt;MCHI^FG_PRICE(0)&lt;/Q&gt;&lt;R&gt;1&lt;/R&gt;&lt;C&gt;1&lt;/C&gt;&lt;D xsi:type="xsd:double"&gt;43.63&lt;/D&gt;&lt;/FQL&gt;&lt;FQL&gt;&lt;Q&gt;EWY^FG_PRICE_MAVG(0,,,,60)&lt;/Q&gt;&lt;R&gt;1&lt;/R&gt;&lt;C&gt;1&lt;/C&gt;&lt;D xsi:type="xsd:double"&gt;64.4735&lt;/D&gt;&lt;/FQL&gt;&lt;FQL&gt;&lt;Q&gt;EPU^FG_PRICE(0)&lt;/Q&gt;&lt;R&gt;1&lt;/R&gt;&lt;C&gt;1&lt;/C&gt;&lt;D xsi:type="xsd:double"&gt;40.78&lt;/D&gt;&lt;/FQL&gt;&lt;FQL&gt;&lt;Q&gt;VNM^FG_TOTAL_RETURNC(0,-1AM)&lt;/Q&gt;&lt;R&gt;1&lt;/R&gt;&lt;C&gt;1&lt;/C&gt;&lt;D xsi:type="xsd:double"&gt;-4.163456&lt;/D&gt;&lt;/FQL&gt;&lt;FQL&gt;&lt;Q&gt;TUR^FG_TOTAL_RETURNC(0,-1AM)&lt;/Q&gt;&lt;R&gt;1&lt;/R&gt;&lt;C&gt;1&lt;/C&gt;&lt;D xsi:type="xsd:double"&gt;-2.3173094&lt;/D&gt;&lt;/FQL&gt;&lt;FQL&gt;&lt;Q&gt;INDA^FG_TOTAL_RETURNC(0,-3AM)&lt;/Q&gt;&lt;R&gt;1&lt;/R&gt;&lt;C&gt;1&lt;/C&gt;&lt;D xsi:type="xsd:double"&gt;8.9845295&lt;/D&gt;&lt;/FQL&gt;&lt;FQL&gt;&lt;Q&gt;EWY^FG_TOTAL_RETURNC(0,-6AM)&lt;/Q&gt;&lt;R&gt;1&lt;/R&gt;&lt;C&gt;1&lt;/C&gt;&lt;D xsi:type="xsd:double"&gt;3.548801&lt;/D&gt;&lt;/FQL&gt;&lt;FQL&gt;&lt;Q&gt;EPU^FG_TOTAL_RETURNC(0,-6AM)&lt;/Q&gt;&lt;R&gt;1&lt;/R&gt;&lt;C&gt;1&lt;/C&gt;&lt;D xsi:type="xsd:double"&gt;23.499084&lt;/D&gt;&lt;/FQL&gt;&lt;FQL&gt;&lt;Q&gt;ECH^P_PRICE(0)/P_PRICE_HIGH_PR(0,,,,,,"PRICE","INTRA","52W")&lt;/Q&gt;&lt;R&gt;1&lt;/R&gt;&lt;C&gt;1&lt;/C&gt;&lt;D xsi:type="xsd:double"&gt;0.827199&lt;/D&gt;&lt;/FQL&gt;&lt;FQL&gt;&lt;Q&gt;SPY^FMA_COS_UP("EPS","1M",+1,NOW,,,"PORTAGG","MEANR")&lt;/Q&gt;&lt;R&gt;1&lt;/R&gt;&lt;C&gt;1&lt;/C&gt;&lt;D xsi:type="xsd:double"&gt;161&lt;/D&gt;&lt;/FQL&gt;&lt;FQL&gt;&lt;Q&gt;INDA^FMA_COS_DOWN("EPS","1M",+1,NOW,,,"PORTAGG","MEANR")&lt;/Q&gt;&lt;R&gt;1&lt;/R&gt;&lt;C&gt;1&lt;/C&gt;&lt;D xsi:type="xsd:double"&gt;52&lt;/D&gt;&lt;/FQL&gt;&lt;FQL&gt;&lt;Q&gt;ECH^SIZE(FG_CONSTITUENTS)&lt;/Q&gt;&lt;R&gt;1&lt;/R&gt;&lt;C&gt;1&lt;/C&gt;&lt;D xsi:type="xsd:long"&gt;29&lt;/D&gt;&lt;/FQL&gt;&lt;FQL&gt;&lt;Q&gt;EZA^FG_ROE(0)&lt;/Q&gt;&lt;R&gt;1&lt;/R&gt;&lt;C&gt;1&lt;/C&gt;&lt;D xsi:type="xsd:double"&gt;14.9947010823256&lt;/D&gt;&lt;/FQL&gt;&lt;FQL&gt;&lt;Q&gt;REFSAREPO-FDS^PROPER_NAME(0,,,"SECURITY","NAME")&lt;/Q&gt;&lt;R&gt;1&lt;/R&gt;&lt;C&gt;1&lt;/C&gt;&lt;D xsi:type="xsd:string"&gt;Saudi Arabia Repo Rate&lt;/D&gt;&lt;/FQL&gt;&lt;FQL&gt;&lt;Q&gt;CC_IN^IMF_IFS_RCPI_Q(0)&lt;/Q&gt;&lt;R&gt;1&lt;/R&gt;&lt;C&gt;1&lt;/C&gt;&lt;D xsi:type="xsd:double"&gt;5.014141&lt;/D&gt;&lt;/FQL&gt;&lt;FQL&gt;&lt;Q&gt;EWT^FMA_RBICS_REV_CURRENT(30, LOC, "PORTAGG")&lt;/Q&gt;&lt;R&gt;1&lt;/R&gt;&lt;C&gt;1&lt;/C&gt;&lt;D xsi:type="xsd:double"&gt;17.6761954608908&lt;/D&gt;&lt;/FQL&gt;&lt;FQL&gt;&lt;Q&gt;REFVNDISC-FDS^(SUBARRAY(NOT_NA(NO_REPEAT_F(FG_YIELD(NOW,-10AY,D))),0,1)-SUBARRAY(NOT_NA(NO_REPEAT_F(FG_YIELD(NOW,-10AY,D))),1,1))*100&lt;/Q&gt;&lt;R&gt;1&lt;/R&gt;&lt;C&gt;1&lt;/C&gt;&lt;D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xsi:type="xsd:double"&gt;-50&lt;/D&gt;&lt;/FQL&gt;&lt;FQL&gt;&lt;Q&gt;REFMXTON-FDS^FG_YIELD(NOW,,,0)&lt;/Q&gt;&lt;R&gt;1&lt;/R&gt;&lt;C&gt;1&lt;/C&gt;&lt;D xsi:type="xsd:double"&gt;11&lt;/D&gt;&lt;/FQL&gt;&lt;FQL&gt;&lt;Q&gt;REFIDRREPO-FDS^(SUBARRAY(NOT_NA(NO_REPEAT_F(FG_YIELD(NOW,-10AY,D))),0,1)-SUBARRAY(NOT_NA(NO_REPEAT_F(FG_YIELD(NOW,-10AY,D))),1,1))*100&lt;/Q&gt;&lt;R&gt;1&lt;/R&gt;&lt;C&gt;1&lt;/C&gt;&lt;D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xsi:type="xsd:double"&gt;8.08154&lt;/D&gt;&lt;/FQL&gt;&lt;FQL&gt;&lt;Q&gt;TRYMX10Y-FDS^PCTCHG(FG_YIELD(0,,,,"YTM"),FG_YIELD(-1AM,,,,"YTM"))&lt;/Q&gt;&lt;R&gt;1&lt;/R&gt;&lt;C&gt;1&lt;/C&gt;&lt;D xsi:type="xsd:double"&gt;2.569046&lt;/D&gt;&lt;/FQL&gt;&lt;FQL&gt;&lt;Q&gt;TRYUS10Y-FDS^FG_YIELD(0,,,,"YTM")&lt;/Q&gt;&lt;R&gt;1&lt;/R&gt;&lt;C&gt;1&lt;/C&gt;&lt;D xsi:type="xsd:double"&gt;4.2526&lt;/D&gt;&lt;/FQL&gt;&lt;FQL&gt;&lt;Q&gt;TRYIN10Y-FDS^FG_YIELD_NAME&lt;/Q&gt;&lt;R&gt;1&lt;/R&gt;&lt;C&gt;1&lt;/C&gt;&lt;D xsi:type="xsd:string"&gt;India Benchmark Bond - 10 Year&lt;/D&gt;&lt;/FQL&gt;&lt;FQL&gt;&lt;Q&gt;VWO^FG_PE_NTM(0,,,90,0)&lt;/Q&gt;&lt;R&gt;1&lt;/R&gt;&lt;C&gt;1&lt;/C&gt;&lt;D xsi:type="xsd:double"&gt;12.745668826423&lt;/D&gt;&lt;/FQL&gt;&lt;FQL&gt;&lt;Q&gt;VNM^FMA_EVAL_EBIT(LTMA,NOW,NOW,M,"PORTAGG","MEANR")&lt;/Q&gt;&lt;R&gt;1&lt;/R&gt;&lt;C&gt;1&lt;/C&gt;&lt;D xsi:type="xsd:double"&gt;18.5968110618659&lt;/D&gt;&lt;/FQL&gt;&lt;FQL&gt;&lt;Q&gt;EPHE^FMA_ROE(NTMA,-20AY,NOW,FY,"PORTAGG","MEANR")&lt;/Q&gt;&lt;R&gt;20&lt;/R&gt;&lt;C&gt;1&lt;/C&gt;&lt;D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xsi:type="xsd:double"&gt;8.91575729801009&lt;/D&gt;&lt;D xsi:type="xsd:double"&gt;9.59945410063992&lt;/D&gt;&lt;D xsi:type="xsd:double"&gt;10.6731246326263&lt;/D&gt;&lt;D xsi:type="xsd:double"&gt;11.9407094450378&lt;/D&gt;&lt;/FQL&gt;&lt;FQL&gt;&lt;Q&gt;TRYZA10Y-FDS^FG_YIELD(-10AY,0,Y,,"YTM")&lt;/Q&gt;&lt;R&gt;10&lt;/R&gt;&lt;C&gt;1&lt;/C&gt;&lt;D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xsi:type="xsd:double"&gt;11.358896&lt;/D&gt;&lt;/FQL&gt;&lt;FQL&gt;&lt;Q&gt;ECH^FG_TOTAL_RETURNC(-10AY,0,AM)&lt;/Q&gt;&lt;R&gt;121&lt;/R&gt;&lt;C&gt;1&lt;/C&gt;&lt;D xsi:type="xsd:double"&gt;-0.6479442&lt;/D&gt;&lt;D xsi:type="xsd:double"&gt;-0.37449598&lt;/D&gt;&lt;D xsi:type="xsd:double"&gt;-3.2964647&lt;/D&gt;&lt;D xsi:type="xsd:double"&gt;-2.2191644&lt;/D&gt;&lt;D xsi:type="xsd:double"&gt;-3.883952&lt;/D&gt;&lt;D xsi:type="xsd:double"&gt;2.9698133&lt;/D&gt;&lt;D xsi:type="xsd:double"&gt;-6.862271&lt;/D&gt;&lt;D xsi:type="xsd:double"&gt;-3.8891673&lt;/D&gt;&lt;D xsi:type="xsd:double"&gt;9.098112&lt;/D&gt;&lt;D xsi:type="xsd:double"&gt;-5.066669&lt;/D&gt;&lt;D xsi:type="xsd:double"&gt;6.716037&lt;/D&gt;&lt;D xsi:type="xsd:double"&gt;2.3689866&lt;/D&gt;&lt;D xsi:type="xsd:double"&gt;-9.3501625&lt;/D&gt;&lt;D xsi:type="xsd:double"&gt;-1.0911226&lt;/D&gt;&lt;D xsi:type="xsd:double"&gt;-9.999996&lt;/D&gt;&lt;D xsi:type="xsd:double"&gt;2.8218627&lt;/D&gt;&lt;D xsi:type="xsd:double"&gt;0.028598309&lt;/D&gt;&lt;D xsi:type="xsd:double"&gt;-3.2866597&lt;/D&gt;&lt;D xsi:type="xsd:double"&gt;-4.994088&lt;/D&gt;&lt;D xsi:type="xsd:double"&gt;-7.5411916&lt;/D&gt;&lt;D xsi:type="xsd:double"&gt;13.943279&lt;/D&gt;&lt;D xsi:type="xsd:double"&gt;8.533335&lt;/D&gt;&lt;D xsi:type="xsd:double"&gt;2.8937936&lt;/D&gt;&lt;D xsi:type="xsd:double"&gt;-6.341201&lt;/D&gt;&lt;D xsi:type="xsd:double"&gt;3.6543965&lt;/D&gt;&lt;D xsi:type="xsd:double"&gt;7.8243017&lt;/D&gt;&lt;D xsi:type="xsd:double"&gt;-1.678282&lt;/D&gt;&lt;D xsi:type="xsd:double"&gt;-4.3067336&lt;/D&gt;&lt;D xsi:type="xsd:double"&gt;6.3666344&lt;/D&gt;&lt;D xsi:type="xsd:double"&gt;-4.2827663&lt;/D&gt;&lt;D xsi:type="xsd:double"&gt;0.61995983&lt;/D&gt;&lt;D xsi:type="xsd:double"&gt;4.488611&lt;/D&gt;&lt;D xsi:type="xsd:double"&gt;4.488325&lt;/D&gt;&lt;D xsi:type="xsd:double"&gt;4.842901&lt;/D&gt;&lt;D xsi:type="xsd:double"&gt;4.136908&lt;/D&gt;&lt;D xsi:type="xsd:double"&gt;-3.5971165&lt;/D&gt;&lt;D xsi:type="xsd:double"&gt;-0.2474308&lt;/D&gt;&lt;D xsi:type="xsd:double"&gt;7.3669195&lt;/D&gt;&lt;D xsi:type="xsd:double"&gt;2.2797704&lt;/D&gt;&lt;D xsi:type="xsd:double"&gt;6.340623&lt;/D&gt;&lt;D xsi:type="xsd:double"&gt;3.9275527&lt;/D&gt;&lt;D xsi:type="xsd:double"&gt;-8.458978&lt;/D&gt;&lt;D xsi:type="xsd:double"&gt;9.911669&lt;/D&gt;&lt;D xsi:type="xsd:double"&gt;8.444524&lt;/D&gt;&lt;D xsi:type="xsd:double"&gt;-1.8142581&lt;/D&gt;&lt;D xsi:type="xsd:double"&gt;-4.3724833&lt;/D&gt;&lt;D xsi:type="xsd:double"&gt;5.7585597&lt;/D&gt;&lt;D xsi:type="xsd:double"&gt;-6.548476&lt;/D&gt;&lt;D xsi:type="xsd:double"&gt;-5.980718&lt;/D&gt;&lt;D xsi:type="xsd:double"&gt;-2.4554074&lt;/D&gt;&lt;D xsi:type="xsd:double"&gt;-5.055934&lt;/D&gt;&lt;D xsi:type="xsd:double"&gt;4.4980764&lt;/D&gt;&lt;D xsi:type="xsd:double"&gt;-7.904154&lt;/D&gt;&lt;D xsi:type="xsd:double"&gt;1.436305&lt;/D&gt;&lt;D xsi:type="xsd:double"&gt;-4.24726&lt;/D&gt;&lt;D xsi:type="xsd:double"&gt;11.410534&lt;/D&gt;&lt;D xsi:type="xsd:double"&gt;0.95882416&lt;/D&gt;&lt;D xsi:type="xsd:double"&gt;-4.2952776&lt;/D&gt;&lt;D xsi:type="xsd:double"&gt;0.22553205&lt;/D&gt;&lt;D xsi:type="xsd:double"&gt;-11.284876&lt;/D&gt;&lt;D xsi:type="xsd:double"&gt;4.1262984&lt;/D&gt;&lt;D xsi:type="xsd:double"&gt;-0.94338655&lt;/D&gt;&lt;D xsi:type="xsd:double"&gt;-9.147871&lt;/D&gt;&lt;D xsi:type="xsd:double"&gt;4.7448277&lt;/D&gt;&lt;D xsi:type="xsd:double"&gt;3.1603813&lt;/D&gt;&lt;D xsi:type="xsd:double"&gt;-16.262442&lt;/D&gt;&lt;D xsi:type="xsd:double"&gt;3.3350706&lt;/D&gt;&lt;D xsi:type="xsd:double"&gt;-0.38439035&lt;/D&gt;&lt;D xsi:type="xsd:double"&gt;-10.596609&lt;/D&gt;&lt;D xsi:type="xsd:double"&gt;-36.91899&lt;/D&gt;&lt;D xsi:type="xsd:double"&gt;23.315788&lt;/D&gt;&lt;D xsi:type="xsd:double"&gt;6.23132&lt;/D&gt;&lt;D xsi:type="xsd:double"&gt;4.613483&lt;/D&gt;&lt;D xsi:type="xsd:double"&gt;1.4878631&lt;/D&gt;&lt;D xsi:type="xsd:double"&gt;2.353394&lt;/D&gt;&lt;D xsi:type="xsd:double"&gt;-6.370151&lt;/D&gt;&lt;D xsi:type="xsd:double"&gt;-2.0128846&lt;/D&gt;&lt;D xsi:type="xsd:double"&gt;12.407565&lt;/D&gt;&lt;D xsi:type="xsd:double"&gt;9.189892&lt;/D&gt;&lt;D xsi:type="xsd:double"&gt;9.791398&lt;/D&gt;&lt;D xsi:type="xsd:double"&gt;1.6242743&lt;/D&gt;&lt;D xsi:type="xsd:double"&gt;3.4378767&lt;/D&gt;&lt;D xsi:type="xsd:double"&gt;3.5568595&lt;/D&gt;&lt;D xsi:type="xsd:double"&gt;-20.101357&lt;/D&gt;&lt;D xsi:type="xsd:double"&gt;1.0543704&lt;/D&gt;&lt;D xsi:type="xsd:double"&gt;-1.4184475&lt;/D&gt;&lt;D xsi:type="xsd:double"&gt;-2.6259005&lt;/D&gt;&lt;D xsi:type="xsd:double"&gt;-1.9209445&lt;/D&gt;&lt;D xsi:type="xsd:double"&gt;-8.512235&lt;/D&gt;&lt;D xsi:type="xsd:double"&gt;4.7756314&lt;/D&gt;&lt;D xsi:type="xsd:double"&gt;-12.996459&lt;/D&gt;&lt;D xsi:type="xsd:double"&gt;18.34327&lt;/D&gt;&lt;D xsi:type="xsd:double"&gt;1.8525839&lt;/D&gt;&lt;D xsi:type="xsd:double"&gt;8.939624&lt;/D&gt;&lt;D xsi:type="xsd:double"&gt;0.6394386&lt;/D&gt;&lt;D xsi:type="xsd:double"&gt;-0.9530544&lt;/D&gt;&lt;D xsi:type="xsd:double"&gt;-4.4397354&lt;/D&gt;&lt;D xsi:type="xsd:double"&gt;-2.8316557&lt;/D&gt;&lt;D xsi:type="xsd:double"&gt;2.5948167&lt;/D&gt;&lt;D xsi:type="xsd:double"&gt;1.1673093&lt;/D&gt;&lt;D xsi:type="xsd:double"&gt;-9.423077&lt;/D&gt;&lt;D xsi:type="xsd:double"&gt;6.7940593&lt;/D&gt;&lt;D xsi:type="xsd:double"&gt;4.9388885&lt;/D&gt;&lt;D xsi:type="xsd:double"&gt;9.288776&lt;/D&gt;&lt;D xsi:type="xsd:double"&gt;4.107392&lt;/D&gt;&lt;D xsi:type="xsd:double"&gt;-8.420152&lt;/D&gt;&lt;D xsi:type="xsd:double"&gt;8.877289&lt;/D&gt;&lt;D xsi:type="xsd:double"&gt;2.500856&lt;/D&gt;&lt;D xsi:type="xsd:double"&gt;0.8239269&lt;/D&gt;&lt;D xsi:type="xsd:double"&gt;9.272671&lt;/D&gt;&lt;D xsi:type="xsd:double"&gt;-10.788643&lt;/D&gt;&lt;D xsi:type="xsd:double"&gt;-4.243284&lt;/D&gt;&lt;D xsi:type="xsd:double"&gt;-11.447567&lt;/D&gt;&lt;D xsi:type="xsd:double"&gt;10.92577&lt;/D&gt;&lt;D xsi:type="xsd:double"&gt;3.5945296&lt;/D&gt;&lt;D xsi:type="xsd:double"&gt;-6.3184795&lt;/D&gt;&lt;D xsi:type="xsd:double"&gt;1.2865543&lt;/D&gt;&lt;D xsi:type="xsd:double"&gt;2.8098464&lt;/D&gt;&lt;D xsi:type="xsd:double"&gt;-1.7221987&lt;/D&gt;&lt;D xsi:type="xsd:double"&gt;12.4190445&lt;/D&gt;&lt;D xsi:type="xsd:double"&gt;-7.802069&lt;/D&gt;&lt;/FQL&gt;&lt;FQL&gt;&lt;Q&gt;EPOL^FMA_PE(NTMA,-10AY,0,AM,"PORTAGG","MEANR")&lt;/Q&gt;&lt;R&gt;121&lt;/R&gt;&lt;C&gt;1&lt;/C&gt;&lt;D xsi:type="xsd:double"&gt;13.652143786347&lt;/D&gt;&lt;D xsi:type="xsd:double"&gt;13.1628708402072&lt;/D&gt;&lt;D xsi:type="xsd:double"&gt;13.4629511545098&lt;/D&gt;&lt;D xsi:type="xsd:double"&gt;13.8102850732441&lt;/D&gt;&lt;D xsi:type="xsd:double"&gt;13.2119522419284&lt;/D&gt;&lt;D xsi:type="xsd:double"&gt;13.2234050856623&lt;/D&gt;&lt;D xsi:type="xsd:double"&gt;13.3593238311699&lt;/D&gt;&lt;D xsi:type="xsd:double"&gt;12.8868754297853&lt;/D&gt;&lt;D xsi:type="xsd:double"&gt;13.4046998971561&lt;/D&gt;&lt;D xsi:type="xsd:double"&gt;13.9253294739218&lt;/D&gt;&lt;D xsi:type="xsd:double"&gt;14.9188991922663&lt;/D&gt;&lt;D xsi:type="xsd:double"&gt;14.5866132744927&lt;/D&gt;&lt;D xsi:type="xsd:double"&gt;13.1761672828887&lt;/D&gt;&lt;D xsi:type="xsd:double"&gt;12.9873998151133&lt;/D&gt;&lt;D xsi:type="xsd:double"&gt;12.7506786817664&lt;/D&gt;&lt;D xsi:type="xsd:double"&gt;12.4376572200725&lt;/D&gt;&lt;D xsi:type="xsd:double"&gt;12.417120935948&lt;/D&gt;&lt;D xsi:type="xsd:double"&gt;11.9602217643472&lt;/D&gt;&lt;D xsi:type="xsd:double"&gt;11.9418634109131&lt;/D&gt;&lt;D xsi:type="xsd:double"&gt;11.6174508976338&lt;/D&gt;&lt;D xsi:type="xsd:double"&gt;13.0659168328538&lt;/D&gt;&lt;D xsi:type="xsd:double"&gt;13.4990758861871&lt;/D&gt;&lt;D xsi:type="xsd:double"&gt;13.2547962548295&lt;/D&gt;&lt;D xsi:type="xsd:double"&gt;11.8501422036895&lt;/D&gt;&lt;D xsi:type="xsd:double"&gt;11.7779217654799&lt;/D&gt;&lt;D xsi:type="xsd:double"&gt;11.777276416358&lt;/D&gt;&lt;D xsi:type="xsd:double"&gt;12.161489390206&lt;/D&gt;&lt;D xsi:type="xsd:double"&gt;11.6802230844078&lt;/D&gt;&lt;D xsi:type="xsd:double"&gt;11.7097721183254&lt;/D&gt;&lt;D xsi:type="xsd:double"&gt;11.217325686978&lt;/D&gt;&lt;D xsi:type="xsd:double"&gt;11.9188999001408&lt;/D&gt;&lt;D xsi:type="xsd:double"&gt;11.8421325407117&lt;/D&gt;&lt;D xsi:type="xsd:double"&gt;12.7806344595362&lt;/D&gt;&lt;D xsi:type="xsd:double"&gt;12.6681202433995&lt;/D&gt;&lt;D xsi:type="xsd:double"&gt;12.5897945038948&lt;/D&gt;&lt;D xsi:type="xsd:double"&gt;12.4111642355761&lt;/D&gt;&lt;D xsi:type="xsd:double"&gt;12.3845831801917&lt;/D&gt;&lt;D xsi:type="xsd:double"&gt;12.6785918592353&lt;/D&gt;&lt;D xsi:type="xsd:double"&gt;12.4707700050334&lt;/D&gt;&lt;D xsi:type="xsd:double"&gt;12.6074171322089&lt;/D&gt;&lt;D xsi:type="xsd:double"&gt;12.0869658783959&lt;/D&gt;&lt;D xsi:type="xsd:double"&gt;11.8895537950704&lt;/D&gt;&lt;D xsi:type="xsd:double"&gt;11.8724084822907&lt;/D&gt;&lt;D xsi:type="xsd:double"&gt;12.8276777910859&lt;/D&gt;&lt;D xsi:type="xsd:double"&gt;11.6886636338048&lt;/D&gt;&lt;D xsi:type="xsd:double"&gt;11.0439808245968&lt;/D&gt;&lt;D xsi:type="xsd:double"&gt;11.3783560682326&lt;/D&gt;&lt;D xsi:type="xsd:double"&gt;11.0864390485645&lt;/D&gt;&lt;D xsi:type="xsd:double"&gt;10.4903819757375&lt;/D&gt;&lt;D xsi:type="xsd:double"&gt;10.5139215643668&lt;/D&gt;&lt;D xsi:type="xsd:double"&gt;10.8104078303813&lt;/D&gt;&lt;D xsi:type="xsd:double"&gt;10.7055875406615&lt;/D&gt;&lt;D xsi:type="xsd:double"&gt;10.4356604641205&lt;/D&gt;&lt;D xsi:type="xsd:double"&gt;10.2164466741748&lt;/D&gt;&lt;D xsi:type="xsd:double"&gt;10.7488818210298&lt;/D&gt;&lt;D xsi:type="xsd:double"&gt;11.0652176341509&lt;/D&gt;&lt;D xsi:type="xsd:double"&gt;10.8263706887465&lt;/D&gt;&lt;D xsi:type="xsd:double"&gt;11.2517178016094&lt;/D&gt;&lt;D xsi:type="xsd:double"&gt;11.2715579161568&lt;/D&gt;&lt;D xsi:type="xsd:double"&gt;10.1771246912224&lt;/D&gt;&lt;D xsi:type="xsd:double"&gt;10.7323746501343&lt;/D&gt;&lt;D xsi:type="xsd:double"&gt;10.7993279059935&lt;/D&gt;&lt;D xsi:type="xsd:double"&gt;9.78133142609414&lt;/D&gt;&lt;D xsi:type="xsd:double"&gt;9.87438517876164&lt;/D&gt;&lt;D xsi:type="xsd:double"&gt;9.90112108272874&lt;/D&gt;&lt;D xsi:type="xsd:double"&gt;10.1044764887047&lt;/D&gt;&lt;D xsi:type="xsd:double"&gt;10.1316482937682&lt;/D&gt;&lt;D xsi:type="xsd:double"&gt;10.5717929834379&lt;/D&gt;&lt;D xsi:type="xsd:double"&gt;10.688071347008&lt;/D&gt;&lt;D xsi:type="xsd:double"&gt;8.15259327111269&lt;/D&gt;&lt;D xsi:type="xsd:double"&gt;10.9273193633912&lt;/D&gt;&lt;D xsi:type="xsd:double"&gt;12.1540454879368&lt;/D&gt;&lt;D xsi:type="xsd:double"&gt;13.0687697554352&lt;/D&gt;&lt;D xsi:type="xsd:double"&gt;12.7569869729808&lt;/D&gt;&lt;D xsi:type="xsd:double"&gt;12.547732385012&lt;/D&gt;&lt;D xsi:type="xsd:double"&gt;11.6640740578863&lt;/D&gt;&lt;D xsi:type="xsd:double"&gt;11.5957114467686&lt;/D&gt;&lt;D xsi:type="xsd:double"&gt;13.4308664673767&lt;/D&gt;&lt;D xsi:type="xsd:double"&gt;13.4457447505586&lt;/D&gt;&lt;D xsi:type="xsd:double"&gt;11.2263293228987&lt;/D&gt;&lt;D xsi:type="xsd:double"&gt;11.12666615912&lt;/D&gt;&lt;D xsi:type="xsd:double"&gt;11.4188857470676&lt;/D&gt;&lt;D xsi:type="xsd:double"&gt;11.8015281908977&lt;/D&gt;&lt;D xsi:type="xsd:double"&gt;12.7871013577256&lt;/D&gt;&lt;D xsi:type="xsd:double"&gt;12.4912749891195&lt;/D&gt;&lt;D xsi:type="xsd:double"&gt;11.7180788431469&lt;/D&gt;&lt;D xsi:type="xsd:double"&gt;11.7759481304156&lt;/D&gt;&lt;D xsi:type="xsd:double"&gt;11.2057571165535&lt;/D&gt;&lt;D xsi:type="xsd:double"&gt;12.0880427565178&lt;/D&gt;&lt;D xsi:type="xsd:double"&gt;11.2373933349401&lt;/D&gt;&lt;D xsi:type="xsd:double"&gt;10.140562787475&lt;/D&gt;&lt;D xsi:type="xsd:double"&gt;10.7194193842352&lt;/D&gt;&lt;D xsi:type="xsd:double"&gt;9.81999724489326&lt;/D&gt;&lt;D xsi:type="xsd:double"&gt;9.34899959791859&lt;/D&gt;&lt;D xsi:type="xsd:double"&gt;8.41717683565993&lt;/D&gt;&lt;D xsi:type="xsd:double"&gt;6.86216646605967&lt;/D&gt;&lt;D xsi:type="xsd:double"&gt;6.50397687624773&lt;/D&gt;&lt;D xsi:type="xsd:double"&gt;6.00028523397948&lt;/D&gt;&lt;D xsi:type="xsd:double"&gt;6.26621997040106&lt;/D&gt;&lt;D xsi:type="xsd:double"&gt;5.81153785630062&lt;/D&gt;&lt;D xsi:type="xsd:double"&gt;6.47716214950389&lt;/D&gt;&lt;D xsi:type="xsd:double"&gt;7.23371545070555&lt;/D&gt;&lt;D xsi:type="xsd:double"&gt;7.37608589744&lt;/D&gt;&lt;D xsi:type="xsd:double"&gt;7.92046293290097&lt;/D&gt;&lt;D xsi:type="xsd:double"&gt;7.70940930847035&lt;/D&gt;&lt;D xsi:type="xsd:double"&gt;6.88209094164744&lt;/D&gt;&lt;D xsi:type="xsd:double"&gt;7.29308481562921&lt;/D&gt;&lt;D xsi:type="xsd:double"&gt;7.4099936936327&lt;/D&gt;&lt;D xsi:type="xsd:double"&gt;8.05728083882794&lt;/D&gt;&lt;D xsi:type="xsd:double"&gt;8.21206568586188&lt;/D&gt;&lt;D xsi:type="xsd:double"&gt;8.06459844020556&lt;/D&gt;&lt;D xsi:type="xsd:double"&gt;7.90458979305407&lt;/D&gt;&lt;D xsi:type="xsd:double"&gt;8.12971234062829&lt;/D&gt;&lt;D xsi:type="xsd:double"&gt;8.42159284825747&lt;/D&gt;&lt;D xsi:type="xsd:double"&gt;8.5475720935096&lt;/D&gt;&lt;D xsi:type="xsd:double"&gt;8.04655201242696&lt;/D&gt;&lt;D xsi:type="xsd:double"&gt;9.28458102791519&lt;/D&gt;&lt;D xsi:type="xsd:double"&gt;9.13858157091565&lt;/D&gt;&lt;D xsi:type="xsd:double"&gt;8.69384483735289&lt;/D&gt;&lt;D xsi:type="xsd:double"&gt;9.12291296711787&lt;/D&gt;&lt;D xsi:type="xsd:double"&gt;8.86772148274781&lt;/D&gt;&lt;/FQL&gt;&lt;FQL&gt;&lt;Q&gt;EPU^FMA_PE(LTMA,-10AY,0,AM,"PORTAGG","MEANR")&lt;/Q&gt;&lt;R&gt;121&lt;/R&gt;&lt;C&gt;1&lt;/C&gt;&lt;D xsi:type="xsd:double"&gt;15.2879593252312&lt;/D&gt;&lt;D xsi:type="xsd:double"&gt;15.8289665684879&lt;/D&gt;&lt;D xsi:type="xsd:double"&gt;15.7300165663161&lt;/D&gt;&lt;D xsi:type="xsd:double"&gt;15.5878887508373&lt;/D&gt;&lt;D xsi:type="xsd:double"&gt;14.229963719847&lt;/D&gt;&lt;D xsi:type="xsd:double"&gt;14.1021488642236&lt;/D&gt;&lt;D xsi:type="xsd:double"&gt;14.0604307432202&lt;/D&gt;&lt;D xsi:type="xsd:double"&gt;15.0349416567762&lt;/D&gt;&lt;D xsi:type="xsd:double"&gt;16.406355990094&lt;/D&gt;&lt;D xsi:type="xsd:double"&gt;16.1329989893532&lt;/D&gt;&lt;D xsi:type="xsd:double"&gt;15.6246173638619&lt;/D&gt;&lt;D xsi:type="xsd:double"&gt;15.5193327695389&lt;/D&gt;&lt;D xsi:type="xsd:double"&gt;16.2813490407163&lt;/D&gt;&lt;D xsi:type="xsd:double"&gt;15.5686426506253&lt;/D&gt;&lt;D xsi:type="xsd:double"&gt;14.8895269569873&lt;/D&gt;&lt;D xsi:type="xsd:double"&gt;14.5564926543739&lt;/D&gt;&lt;D xsi:type="xsd:double"&gt;11.7423563819226&lt;/D&gt;&lt;D xsi:type="xsd:double"&gt;11.4213778598148&lt;/D&gt;&lt;D xsi:type="xsd:double"&gt;10.3708259186498&lt;/D&gt;&lt;D xsi:type="xsd:double"&gt;13.7024579587998&lt;/D&gt;&lt;D xsi:type="xsd:double"&gt;17.8047011440739&lt;/D&gt;&lt;D xsi:type="xsd:double"&gt;22.5098253591353&lt;/D&gt;&lt;D xsi:type="xsd:double"&gt;21.7751376432583&lt;/D&gt;&lt;D xsi:type="xsd:double"&gt;20.9880000510496&lt;/D&gt;&lt;D xsi:type="xsd:double"&gt;20.1120515375116&lt;/D&gt;&lt;D xsi:type="xsd:double"&gt;19.7598751537485&lt;/D&gt;&lt;D xsi:type="xsd:double"&gt;18.9426184601071&lt;/D&gt;&lt;D xsi:type="xsd:double"&gt;17.6937471195871&lt;/D&gt;&lt;D xsi:type="xsd:double"&gt;16.5935517597763&lt;/D&gt;&lt;D xsi:type="xsd:double"&gt;15.6747226212148&lt;/D&gt;&lt;D xsi:type="xsd:double"&gt;14.9849215655947&lt;/D&gt;&lt;D xsi:type="xsd:double"&gt;15.302589208601&lt;/D&gt;&lt;D xsi:type="xsd:double"&gt;16.937891261651&lt;/D&gt;&lt;D xsi:type="xsd:double"&gt;16.1456116655723&lt;/D&gt;&lt;D xsi:type="xsd:double"&gt;15.4669793712086&lt;/D&gt;&lt;D xsi:type="xsd:double"&gt;15.2266855240617&lt;/D&gt;&lt;D xsi:type="xsd:double"&gt;14.7036212005663&lt;/D&gt;&lt;D xsi:type="xsd:double"&gt;14.916584942359&lt;/D&gt;&lt;D xsi:type="xsd:double"&gt;15.2650820808148&lt;/D&gt;&lt;D xsi:type="xsd:double"&gt;16.5478269682095&lt;/D&gt;&lt;D xsi:type="xsd:double"&gt;16.3162908112904&lt;/D&gt;&lt;D xsi:type="xsd:double"&gt;16.6571709004761&lt;/D&gt;&lt;D xsi:type="xsd:double"&gt;16.6613754809295&lt;/D&gt;&lt;D xsi:type="xsd:double"&gt;17.5189675442393&lt;/D&gt;&lt;D xsi:type="xsd:double"&gt;18.5167225089608&lt;/D&gt;&lt;D xsi:type="xsd:double"&gt;19.4421076180713&lt;/D&gt;&lt;D xsi:type="xsd:double"&gt;19.0729518408846&lt;/D&gt;&lt;D xsi:type="xsd:double"&gt;18.4210607942983&lt;/D&gt;&lt;D xsi:type="xsd:double"&gt;18.0041896210577&lt;/D&gt;&lt;D xsi:type="xsd:double"&gt;17.4487500820896&lt;/D&gt;&lt;D xsi:type="xsd:double"&gt;17.2639125440125&lt;/D&gt;&lt;D xsi:type="xsd:double"&gt;16.5167052740058&lt;/D&gt;&lt;D xsi:type="xsd:double"&gt;16.0817674680611&lt;/D&gt;&lt;D xsi:type="xsd:double"&gt;16.65431388573&lt;/D&gt;&lt;D xsi:type="xsd:double"&gt;17.1008057701788&lt;/D&gt;&lt;D xsi:type="xsd:double"&gt;17.8282426335111&lt;/D&gt;&lt;D xsi:type="xsd:double"&gt;19.5389589642942&lt;/D&gt;&lt;D xsi:type="xsd:double"&gt;20.028850710697&lt;/D&gt;&lt;D xsi:type="xsd:double"&gt;19.4007241632317&lt;/D&gt;&lt;D xsi:type="xsd:double"&gt;18.2440837315582&lt;/D&gt;&lt;D xsi:type="xsd:double"&gt;17.8983295829304&lt;/D&gt;&lt;D xsi:type="xsd:double"&gt;18.3632048722809&lt;/D&gt;&lt;D xsi:type="xsd:double"&gt;17.8612840887474&lt;/D&gt;&lt;D xsi:type="xsd:double"&gt;17.2470343986144&lt;/D&gt;&lt;D xsi:type="xsd:double"&gt;17.0617567882393&lt;/D&gt;&lt;D xsi:type="xsd:double"&gt;16.9101028733644&lt;/D&gt;&lt;D xsi:type="xsd:double"&gt;17.3667557871635&lt;/D&gt;&lt;D xsi:type="xsd:double"&gt;16.9697327177505&lt;/D&gt;&lt;D xsi:type="xsd:double"&gt;17.1822791560618&lt;/D&gt;&lt;D xsi:type="xsd:double"&gt;15.6799645551167&lt;/D&gt;&lt;D xsi:type="xsd:double"&gt;16.0165531947019&lt;/D&gt;&lt;D xsi:type="xsd:double"&gt;17.6908531226007&lt;/D&gt;&lt;D xsi:type="xsd:double"&gt;20.9154095627354&lt;/D&gt;&lt;D xsi:type="xsd:double"&gt;22.6726712287204&lt;/D&gt;&lt;D xsi:type="xsd:double"&gt;29.6068512487224&lt;/D&gt;&lt;D xsi:type="xsd:double"&gt;36.1484946451267&lt;/D&gt;&lt;D xsi:type="xsd:double"&gt;37.9514087273328&lt;/D&gt;&lt;D xsi:type="xsd:double"&gt;45.0905541523054&lt;/D&gt;&lt;D xsi:type="xsd:double"&gt;52.7747094755527&lt;/D&gt;&lt;D xsi:type="xsd:double"&gt;48.9075217090132&lt;/D&gt;&lt;D xsi:type="xsd:double"&gt;60.7854607674778&lt;/D&gt;&lt;D xsi:type="xsd:double"&gt;64.4142062158701&lt;/D&gt;&lt;D xsi:type="xsd:double"&gt;57.996271635892&lt;/D&gt;&lt;D xsi:type="xsd:double"&gt;52.6516185934252&lt;/D&gt;&lt;D xsi:type="xsd:double"&gt;46.1090462181309&lt;/D&gt;&lt;D xsi:type="xsd:double"&gt;39.876446078367&lt;/D&gt;&lt;D xsi:type="xsd:double"&gt;34.2143727162555&lt;/D&gt;&lt;D xsi:type="xsd:double"&gt;28.6813686718682&lt;/D&gt;&lt;D xsi:type="xsd:double"&gt;24.4215096237867&lt;/D&gt;&lt;D xsi:type="xsd:double"&gt;18.4834934305733&lt;/D&gt;&lt;D xsi:type="xsd:double"&gt;12.8519121721103&lt;/D&gt;&lt;D xsi:type="xsd:double"&gt;12.5969514920874&lt;/D&gt;&lt;D xsi:type="xsd:double"&gt;12.4288645124653&lt;/D&gt;&lt;D xsi:type="xsd:double"&gt;13.507443702062&lt;/D&gt;&lt;D xsi:type="xsd:double"&gt;12.7753323966428&lt;/D&gt;&lt;D xsi:type="xsd:double"&gt;11.7791828243899&lt;/D&gt;&lt;D xsi:type="xsd:double"&gt;11.1419720517433&lt;/D&gt;&lt;D xsi:type="xsd:double"&gt;10.2034530726499&lt;/D&gt;&lt;D xsi:type="xsd:double"&gt;9.98405003868437&lt;/D&gt;&lt;D xsi:type="xsd:double"&gt;9.48781972628088&lt;/D&gt;&lt;D xsi:type="xsd:double"&gt;9.19710347581316&lt;/D&gt;&lt;D xsi:type="xsd:double"&gt;9.99021395560296&lt;/D&gt;&lt;D xsi:type="xsd:double"&gt;9.16244916604508&lt;/D&gt;&lt;D xsi:type="xsd:double"&gt;10.4708470927715&lt;/D&gt;&lt;D xsi:type="xsd:double"&gt;9.70307288248469&lt;/D&gt;&lt;D xsi:type="xsd:double"&gt;9.3899534517776&lt;/D&gt;&lt;D xsi:type="xsd:double"&gt;9.60812259907084&lt;/D&gt;&lt;D xsi:type="xsd:double"&gt;9.60847942111695&lt;/D&gt;&lt;D xsi:type="xsd:double"&gt;10.0579084731992&lt;/D&gt;&lt;D xsi:type="xsd:double"&gt;10.6152591012426&lt;/D&gt;&lt;D xsi:type="xsd:double"&gt;10.8072034606704&lt;/D&gt;&lt;D xsi:type="xsd:double"&gt;10.97962692306&lt;/D&gt;&lt;D xsi:type="xsd:double"&gt;10.667637226242&lt;/D&gt;&lt;D xsi:type="xsd:double"&gt;11.9989082917887&lt;/D&gt;&lt;D xsi:type="xsd:double"&gt;14.4235698822002&lt;/D&gt;&lt;D xsi:type="xsd:double"&gt;14.6422617908353&lt;/D&gt;&lt;D xsi:type="xsd:double"&gt;15.1628123625178&lt;/D&gt;&lt;D xsi:type="xsd:double"&gt;15.2786323522664&lt;/D&gt;&lt;D xsi:type="xsd:double"&gt;15.122844770644&lt;/D&gt;&lt;D xsi:type="xsd:double"&gt;15.5722056865964&lt;/D&gt;&lt;D xsi:type="xsd:double"&gt;14.2959515046274&lt;/D&gt;&lt;/FQL&gt;&lt;FQL&gt;&lt;Q&gt;NI-FDS^FG_PRICE(0)&lt;/Q&gt;&lt;R&gt;1&lt;/R&gt;&lt;C&gt;1&lt;/C&gt;&lt;D xsi:type="xsd:double"&gt;17140&lt;/D&gt;&lt;/FQL&gt;&lt;FQL&gt;&lt;Q&gt;W-FDS^FG_PRICE_CHANGE(0,-6AM)&lt;/Q&gt;&lt;R&gt;1&lt;/R&gt;&lt;C&gt;1&lt;/C&gt;&lt;D xsi:type="xsd:double"&gt;-6.10655737704917&lt;/D&gt;&lt;/FQL&gt;&lt;FQL&gt;&lt;Q&gt;FC0000CN^FG_PRICE(0)&lt;/Q&gt;&lt;R&gt;1&lt;/R&gt;&lt;C&gt;1&lt;/C&gt;&lt;D xsi:type="xsd:double"&gt;240.7987&lt;/D&gt;&lt;/FQL&gt;&lt;FQL&gt;&lt;Q&gt;UAE^FG_PRICE_MAVG(0,,,,30)&lt;/Q&gt;&lt;R&gt;1&lt;/R&gt;&lt;C&gt;1&lt;/C&gt;&lt;D xsi:type="xsd:double"&gt;13.955123&lt;/D&gt;&lt;/FQL&gt;&lt;FQL&gt;&lt;Q&gt;EWY^FG_PRICE_MAVG(0,,,,30)&lt;/Q&gt;&lt;R&gt;1&lt;/R&gt;&lt;C&gt;1&lt;/C&gt;&lt;D xsi:type="xsd:double"&gt;64.59233&lt;/D&gt;&lt;/FQL&gt;&lt;FQL&gt;&lt;Q&gt;CNYA^FG_PRICE_MAVG(0,,,,60)&lt;/Q&gt;&lt;R&gt;1&lt;/R&gt;&lt;C&gt;1&lt;/C&gt;&lt;D xsi:type="xsd:double"&gt;26.465498&lt;/D&gt;&lt;/FQL&gt;&lt;FQL&gt;&lt;Q&gt;QAT^FG_TOTAL_RETURNC(0,-1AM)&lt;/Q&gt;&lt;R&gt;1&lt;/R&gt;&lt;C&gt;1&lt;/C&gt;&lt;D xsi:type="xsd:double"&gt;-1.2213111&lt;/D&gt;&lt;/FQL&gt;&lt;FQL&gt;&lt;Q&gt;EZA^FG_TOTAL_RETURNC(0,-3AM)&lt;/Q&gt;&lt;R&gt;1&lt;/R&gt;&lt;C&gt;1&lt;/C&gt;&lt;D xsi:type="xsd:double"&gt;15.62742&lt;/D&gt;&lt;/FQL&gt;&lt;FQL&gt;&lt;Q&gt;EWT^FG_TOTAL_RETURNC(0,-6AM)&lt;/Q&gt;&lt;R&gt;1&lt;/R&gt;&lt;C&gt;1&lt;/C&gt;&lt;D xsi:type="xsd:double"&gt;26.341236&lt;/D&gt;&lt;/FQL&gt;&lt;FQL&gt;&lt;Q&gt;EPHE^FG_TOTAL_RETURNC(0,-6AM)&lt;/Q&gt;&lt;R&gt;1&lt;/R&gt;&lt;C&gt;1&lt;/C&gt;&lt;D xsi:type="xsd:double"&gt;-7.1516933&lt;/D&gt;&lt;/FQL&gt;&lt;FQL&gt;&lt;Q&gt;SPY^FG_TOTAL_RETURNC(0,-6AM)&lt;/Q&gt;&lt;R&gt;1&lt;/R&gt;&lt;C&gt;1&lt;/C&gt;&lt;D xsi:type="xsd:double"&gt;17.180883&lt;/D&gt;&lt;/FQL&gt;&lt;FQL&gt;&lt;Q&gt;SPY^PERCENT_CHANGE(FMA_EPS(+1,0,,,,"PORTAGG","MEAN"),FMA_EPS(+1,-3AM,,,,"PORTAGG","MEAN"))&lt;/Q&gt;&lt;R&gt;1&lt;/R&gt;&lt;C&gt;1&lt;/C&gt;&lt;D xsi:type="xsd:double"&gt;3.50378175400037&lt;/D&gt;&lt;/FQL&gt;&lt;FQL&gt;&lt;Q&gt;VNM^FMA_COS_UP("EPS","1M",+1,NOW,,,"PORTAGG","MEANR")&lt;/Q&gt;&lt;R&gt;1&lt;/R&gt;&lt;C&gt;1&lt;/C&gt;&lt;D xsi:type="xsd:double"&gt;12&lt;/D&gt;&lt;/FQL&gt;&lt;FQL&gt;&lt;Q&gt;EWT^FMA_COS_DOWN("EPS","1M",+1,NOW,,,"PORTAGG","MEANR")&lt;/Q&gt;&lt;R&gt;1&lt;/R&gt;&lt;C&gt;1&lt;/C&gt;&lt;D xsi:type="xsd:double"&gt;25&lt;/D&gt;&lt;/FQL&gt;&lt;FQL&gt;&lt;Q&gt;ECH^FMA_COS_DOWN("EPS","1M",+1,NOW,,,"PORTAGG","MEANR")&lt;/Q&gt;&lt;R&gt;1&lt;/R&gt;&lt;C&gt;1&lt;/C&gt;&lt;D xsi:type="xsd:double"&gt;8&lt;/D&gt;&lt;/FQL&gt;&lt;FQL&gt;&lt;Q&gt;TRYPL10Y-FDS^FG_YIELD(0,,,,"YTM")&lt;/Q&gt;&lt;R&gt;1&lt;/R&gt;&lt;C&gt;1&lt;/C&gt;&lt;D xsi:type="xsd:double"&gt;5.8004&lt;/D&gt;&lt;/FQL&gt;&lt;FQL&gt;&lt;Q&gt;CC_GR^IMF_IFS_RCPI_Q(0)&lt;/Q&gt;&lt;R&gt;1&lt;/R&gt;&lt;C&gt;1&lt;/C&gt;&lt;D xsi:type="xsd:double"&gt;3.0938485&lt;/D&gt;&lt;/FQL&gt;&lt;FQL&gt;&lt;Q&gt;TUR^FMA_DIV_YLD(NTMA,NOW,NOW,M,"PORTAGG","MEANR")&lt;/Q&gt;&lt;R&gt;1&lt;/R&gt;&lt;C&gt;1&lt;/C&gt;&lt;D xsi:type="xsd:double"&gt;4.29083117331155&lt;/D&gt;&lt;/FQL&gt;&lt;FQL&gt;&lt;Q&gt;CAGDPY@GR^EE_ACTUAL_ANNUAL(MED,0)&lt;/Q&gt;&lt;R&gt;1&lt;/R&gt;&lt;C&gt;1&lt;/C&gt;&lt;D xsi:type="xsd:double"&gt;-6.34898385694549&lt;/D&gt;&lt;/FQL&gt;&lt;FQL&gt;&lt;Q&gt;CAGDPY@CL^EE_ACTUAL_ANNUAL(MED,0)&lt;/Q&gt;&lt;R&gt;1&lt;/R&gt;&lt;C&gt;1&lt;/C&gt;&lt;D xsi:type="xsd:double"&gt;-3.68653581083686&lt;/D&gt;&lt;/FQL&gt;&lt;FQL&gt;&lt;Q&gt;CC_ID^FG_COMPANY_NAME&lt;/Q&gt;&lt;R&gt;1&lt;/R&gt;&lt;C&gt;1&lt;/C&gt;&lt;D xsi:type="xsd:string"&gt;Indonesia&lt;/D&gt;&lt;/FQL&gt;&lt;FQL&gt;&lt;Q&gt;USDAED^FG_PRICE_CHANGE(0,-6AM)&lt;/Q&gt;&lt;R&gt;1&lt;/R&gt;&lt;C&gt;1&lt;/C&gt;&lt;D xsi:type="xsd:double"&gt;0.009524822&lt;/D&gt;&lt;/FQL&gt;&lt;FQL&gt;&lt;Q&gt;USDQAR^STD(FG_PRICE_CHANGE(0,-3AY,M))&lt;/Q&gt;&lt;R&gt;1&lt;/R&gt;&lt;C&gt;1&lt;/C&gt;&lt;D xsi:type="xsd:double"&gt;0.0104163409273744&lt;/D&gt;&lt;/FQL&gt;&lt;FQL&gt;&lt;Q&gt;USDINR^FG_PRICE_CHANGE(0,-1AY)&lt;/Q&gt;&lt;R&gt;1&lt;/R&gt;&lt;C&gt;1&lt;/C&gt;&lt;D xsi:type="xsd:double"&gt;1.871562&lt;/D&gt;&lt;/FQL&gt;&lt;FQL&gt;&lt;Q&gt;USDBRL^FG_PRICE_CHANGE(0,-6AM)&lt;/Q&gt;&lt;R&gt;1&lt;/R&gt;&lt;C&gt;1&lt;/C&gt;&lt;D xsi:type="xsd:double"&gt;11.198831&lt;/D&gt;&lt;/FQL&gt;&lt;FQL&gt;&lt;Q&gt;USDTWD^STD(FG_PRICE_CHANGE(0,-3AY,M))&lt;/Q&gt;&lt;R&gt;1&lt;/R&gt;&lt;C&gt;1&lt;/C&gt;&lt;D xsi:type="xsd:double"&gt;1.68692144941584&lt;/D&gt;&lt;/FQL&gt;&lt;FQL&gt;&lt;Q&gt;USDPEN^FG_PRICE_CHANGE(0,-1AY)&lt;/Q&gt;&lt;R&gt;1&lt;/R&gt;&lt;C&gt;1&lt;/C&gt;&lt;D xsi:type="xsd:double"&gt;4.661751&lt;/D&gt;&lt;/FQL&gt;&lt;FQL&gt;&lt;Q&gt;USDIDR^FG_PRICE_CHANGE(0,-6AM)&lt;/Q&gt;&lt;R&gt;1&lt;/R&gt;&lt;C&gt;1&lt;/C&gt;&lt;D xsi:type="xsd:double"&gt;5.9316516&lt;/D&gt;&lt;/FQL&gt;&lt;FQL&gt;&lt;Q&gt;FC0000SA^FMA_EPS(NTMA,-20AY,0,CY,,"PORTAGG","MEANR")&lt;/Q&gt;&lt;R&gt;20&lt;/R&gt;&lt;C&gt;1&lt;/C&gt;&lt;D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xsi:type="xsd:double"&gt;2.35315851132985&lt;/D&gt;&lt;D xsi:type="xsd:double"&gt;1.93303149923374&lt;/D&gt;&lt;D xsi:type="xsd:double"&gt;3.07367882791495&lt;/D&gt;&lt;D xsi:type="xsd:double"&gt;3.62922601698311&lt;/D&gt;&lt;D xsi:type="xsd:double"&gt;3.01150373778739&lt;/D&gt;&lt;/FQL&gt;&lt;FQL&gt;&lt;Q&gt;FC0000CL^JULIAN(FMA_EPS(NTMA,-20AY,0,CY,,"PORTAGG","MEANR").DATES)&lt;/Q&gt;&lt;R&gt;20&lt;/R&gt;&lt;C&gt;1&lt;/C&gt;&lt;D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xsi:type="xsd:double"&gt;6.045687&lt;/D&gt;&lt;D xsi:type="xsd:double"&gt;13.444483&lt;/D&gt;&lt;D xsi:type="xsd:double"&gt;10.025417&lt;/D&gt;&lt;D xsi:type="xsd:double"&gt;20.453762&lt;/D&gt;&lt;D xsi:type="xsd:double"&gt;19.883823&lt;/D&gt;&lt;D xsi:type="xsd:double"&gt;23.981619&lt;/D&gt;&lt;D xsi:type="xsd:double"&gt;24.34541&lt;/D&gt;&lt;D xsi:type="xsd:double"&gt;39.483524&lt;/D&gt;&lt;D xsi:type="xsd:double"&gt;26.217937&lt;/D&gt;&lt;D xsi:type="xsd:double"&gt;26.508831&lt;/D&gt;&lt;D xsi:type="xsd:double"&gt;16.583633&lt;/D&gt;&lt;D xsi:type="xsd:double"&gt;23.144722&lt;/D&gt;&lt;D xsi:type="xsd:double"&gt;8.919215&lt;/D&gt;&lt;D xsi:type="xsd:double"&gt;-5.538768&lt;/D&gt;&lt;D xsi:type="xsd:double"&gt;-12.695456&lt;/D&gt;&lt;D xsi:type="xsd:double"&gt;-15.359521&lt;/D&gt;&lt;D xsi:type="xsd:double"&gt;-22.061789&lt;/D&gt;&lt;D xsi:type="xsd:double"&gt;-23.626387&lt;/D&gt;&lt;D xsi:type="xsd:double"&gt;-24.57009&lt;/D&gt;&lt;D xsi:type="xsd:double"&gt;-25.682682&lt;/D&gt;&lt;D xsi:type="xsd:double"&gt;-15.348948&lt;/D&gt;&lt;D xsi:type="xsd:double"&gt;-7.807076&lt;/D&gt;&lt;D xsi:type="xsd:double"&gt;3.7062764&lt;/D&gt;&lt;D xsi:type="xsd:double"&gt;-13.032168&lt;/D&gt;&lt;D xsi:type="xsd:double"&gt;1.3978124&lt;/D&gt;&lt;D xsi:type="xsd:double"&gt;10.694551&lt;/D&gt;&lt;D xsi:type="xsd:double"&gt;13.263405&lt;/D&gt;&lt;D xsi:type="xsd:double"&gt;12.853157&lt;/D&gt;&lt;D xsi:type="xsd:double"&gt;26.621319&lt;/D&gt;&lt;D xsi:type="xsd:double"&gt;22.348331&lt;/D&gt;&lt;D xsi:type="xsd:double"&gt;30.954802&lt;/D&gt;&lt;D xsi:type="xsd:double"&gt;32.043922&lt;/D&gt;&lt;D xsi:type="xsd:double"&gt;16.118122&lt;/D&gt;&lt;D xsi:type="xsd:double"&gt;-9.537315&lt;/D&gt;&lt;D xsi:type="xsd:double"&gt;-7.589543&lt;/D&gt;&lt;D xsi:type="xsd:double"&gt;13.004171&lt;/D&gt;&lt;D xsi:type="xsd:double"&gt;12.496508&lt;/D&gt;&lt;D xsi:type="xsd:double"&gt;29.8468&lt;/D&gt;&lt;D xsi:type="xsd:double"&gt;35.38526&lt;/D&gt;&lt;D xsi:type="xsd:double"&gt;32.849407&lt;/D&gt;&lt;D xsi:type="xsd:double"&gt;37.624596&lt;/D&gt;&lt;D xsi:type="xsd:double"&gt;41.72653&lt;/D&gt;&lt;D xsi:type="xsd:double"&gt;39.455067&lt;/D&gt;&lt;D xsi:type="xsd:double"&gt;44.657326&lt;/D&gt;&lt;D xsi:type="xsd:double"&gt;60.028458&lt;/D&gt;&lt;D xsi:type="xsd:double"&gt;53.758015&lt;/D&gt;&lt;D xsi:type="xsd:double"&gt;47.303867&lt;/D&gt;&lt;D xsi:type="xsd:double"&gt;48.548294&lt;/D&gt;&lt;D xsi:type="xsd:double"&gt;40.795326&lt;/D&gt;&lt;D xsi:type="xsd:double"&gt;21.787273&lt;/D&gt;&lt;D xsi:type="xsd:double"&gt;12.594223&lt;/D&gt;&lt;D xsi:type="xsd:double"&gt;11.071944&lt;/D&gt;&lt;D xsi:type="xsd:double"&gt;13.65087&lt;/D&gt;&lt;D xsi:type="xsd:double"&gt;9.488857&lt;/D&gt;&lt;D xsi:type="xsd:double"&gt;6.094861&lt;/D&gt;&lt;D xsi:type="xsd:double"&gt;-5.1448164&lt;/D&gt;&lt;D xsi:type="xsd:double"&gt;-14.038742&lt;/D&gt;&lt;D xsi:type="xsd:double"&gt;-6.695324&lt;/D&gt;&lt;D xsi:type="xsd:double"&gt;-14.7709255&lt;/D&gt;&lt;D xsi:type="xsd:double"&gt;-20.651508&lt;/D&gt;&lt;D xsi:type="xsd:double"&gt;-14.229226&lt;/D&gt;&lt;D xsi:type="xsd:double"&gt;-16.621172&lt;/D&gt;&lt;D xsi:type="xsd:double"&gt;-16.549349&lt;/D&gt;&lt;D xsi:type="xsd:double"&gt;-21.208405&lt;/D&gt;&lt;D xsi:type="xsd:double"&gt;-30.356163&lt;/D&gt;&lt;D xsi:type="xsd:double"&gt;-26.98989&lt;/D&gt;&lt;D xsi:type="xsd:double"&gt;-26.487524&lt;/D&gt;&lt;D xsi:type="xsd:double"&gt;-16.11511&lt;/D&gt;&lt;D xsi:type="xsd:double"&gt;-17.134916&lt;/D&gt;&lt;D xsi:type="xsd:double"&gt;-13.893593&lt;/D&gt;&lt;D xsi:type="xsd:double"&gt;-3.4699082&lt;/D&gt;&lt;D xsi:type="xsd:double"&gt;-4.920286&lt;/D&gt;&lt;D xsi:type="xsd:double"&gt;-15.753805&lt;/D&gt;&lt;D xsi:type="xsd:double"&gt;-16.057365&lt;/D&gt;&lt;D xsi:type="xsd:double"&gt;-17.257904&lt;/D&gt;&lt;D xsi:type="xsd:double"&gt;-10.108006&lt;/D&gt;&lt;D xsi:type="xsd:double"&gt;-9.6111&lt;/D&gt;&lt;D xsi:type="xsd:double"&gt;-7.2959185&lt;/D&gt;&lt;D xsi:type="xsd:double"&gt;-16.154665&lt;/D&gt;&lt;D xsi:type="xsd:double"&gt;-25.805658&lt;/D&gt;&lt;D xsi:type="xsd:double"&gt;-19.30266&lt;/D&gt;&lt;D xsi:type="xsd:double"&gt;-12.408585&lt;/D&gt;&lt;D xsi:type="xsd:double"&gt;-17.283148&lt;/D&gt;&lt;D xsi:type="xsd:double"&gt;-8.53898&lt;/D&gt;&lt;D xsi:type="xsd:double"&gt;-10.098725&lt;/D&gt;&lt;/FQL&gt;&lt;FQL&gt;&lt;Q&gt;EPHE^FMA_DIV_YLD(NTMA,-10AY,0,AM,"PORTAGG","MEANR")&lt;/Q&gt;&lt;R&gt;121&lt;/R&gt;&lt;C&gt;1&lt;/C&gt;&lt;D xsi:type="xsd:double"&gt;2.2087795356219&lt;/D&gt;&lt;D xsi:type="xsd:double"&gt;2.08113165171599&lt;/D&gt;&lt;D xsi:type="xsd:double"&gt;2.01898349765972&lt;/D&gt;&lt;D xsi:type="xsd:double"&gt;1.93952063213484&lt;/D&gt;&lt;D xsi:type="xsd:double"&gt;2.26882071289895&lt;/D&gt;&lt;D xsi:type="xsd:double"&gt;2.16365646947838&lt;/D&gt;&lt;D xsi:type="xsd:double"&gt;2.18385661517592&lt;/D&gt;&lt;D xsi:type="xsd:double"&gt;2.10717790083774&lt;/D&gt;&lt;D xsi:type="xsd:double"&gt;1.94995409545376&lt;/D&gt;&lt;D xsi:type="xsd:double"&gt;1.91424214303512&lt;/D&gt;&lt;D xsi:type="xsd:double"&gt;1.91085089616306&lt;/D&gt;&lt;D xsi:type="xsd:double"&gt;1.90464799075479&lt;/D&gt;&lt;D xsi:type="xsd:double"&gt;1.97522565023587&lt;/D&gt;&lt;D xsi:type="xsd:double"&gt;1.91113755284338&lt;/D&gt;&lt;D xsi:type="xsd:double"&gt;1.98539726512183&lt;/D&gt;&lt;D xsi:type="xsd:double"&gt;2.02634106692317&lt;/D&gt;&lt;D xsi:type="xsd:double"&gt;1.98520403848587&lt;/D&gt;&lt;D xsi:type="xsd:double"&gt;2.03253498700143&lt;/D&gt;&lt;D xsi:type="xsd:double"&gt;1.97541610382437&lt;/D&gt;&lt;D xsi:type="xsd:double"&gt;2.19111323956168&lt;/D&gt;&lt;D xsi:type="xsd:double"&gt;1.99087669009222&lt;/D&gt;&lt;D xsi:type="xsd:double"&gt;1.7932233203465&lt;/D&gt;&lt;D xsi:type="xsd:double"&gt;1.80773537848456&lt;/D&gt;&lt;D xsi:type="xsd:double"&gt;1.77789952779164&lt;/D&gt;&lt;D xsi:type="xsd:double"&gt;1.67425589973754&lt;/D&gt;&lt;D xsi:type="xsd:double"&gt;1.63037345001456&lt;/D&gt;&lt;D xsi:type="xsd:double"&gt;1.60608088552532&lt;/D&gt;&lt;D xsi:type="xsd:double"&gt;1.6538812986153&lt;/D&gt;&lt;D xsi:type="xsd:double"&gt;1.61821149307278&lt;/D&gt;&lt;D xsi:type="xsd:double"&gt;1.75394645974115&lt;/D&gt;&lt;D xsi:type="xsd:double"&gt;1.81333726090181&lt;/D&gt;&lt;D xsi:type="xsd:double"&gt;1.64402965396873&lt;/D&gt;&lt;D xsi:type="xsd:double"&gt;1.64302393890449&lt;/D&gt;&lt;D xsi:type="xsd:double"&gt;1.64512228699264&lt;/D&gt;&lt;D xsi:type="xsd:double"&gt;1.60269083847426&lt;/D&gt;&lt;D xsi:type="xsd:double"&gt;1.59115463999494&lt;/D&gt;&lt;D xsi:type="xsd:double"&gt;1.55469797714576&lt;/D&gt;&lt;D xsi:type="xsd:double"&gt;1.5813160621288&lt;/D&gt;&lt;D xsi:type="xsd:double"&gt;1.5584586446659&lt;/D&gt;&lt;D xsi:type="xsd:double"&gt;1.50943813701535&lt;/D&gt;&lt;D xsi:type="xsd:double"&gt;1.44648831004035&lt;/D&gt;&lt;D xsi:type="xsd:double"&gt;1.5022651564406&lt;/D&gt;&lt;D xsi:type="xsd:double"&gt;1.5652043899135&lt;/D&gt;&lt;D xsi:type="xsd:double"&gt;1.51380536497473&lt;/D&gt;&lt;D xsi:ty</t>
        </r>
      </text>
    </comment>
    <comment ref="A17" authorId="0" shapeId="0" xr:uid="{1D649D43-9E71-44B0-B5CF-53095F233D18}">
      <text>
        <r>
          <rPr>
            <b/>
            <sz val="9"/>
            <color indexed="81"/>
            <rFont val="Tahoma"/>
            <charset val="1"/>
          </rPr>
          <t>pe="xsd:double"&gt;1.52247151708959&lt;/D&gt;&lt;D xsi:type="xsd:double"&gt;1.64332484560762&lt;/D&gt;&lt;D xsi:type="xsd:double"&gt;1.73385787584165&lt;/D&gt;&lt;D xsi:type="xsd:double"&gt;1.74878688657461&lt;/D&gt;&lt;D xsi:type="xsd:double"&gt;1.8355716484772&lt;/D&gt;&lt;D xsi:type="xsd:double"&gt;1.77966444106746&lt;/D&gt;&lt;D xsi:type="xsd:double"&gt;1.7891001477581&lt;/D&gt;&lt;D xsi:type="xsd:double"&gt;1.87717890709953&lt;/D&gt;&lt;D xsi:type="xsd:double"&gt;1.891806184936&lt;/D&gt;&lt;D xsi:type="xsd:double"&gt;1.85527879776854&lt;/D&gt;&lt;D xsi:type="xsd:double"&gt;1.76296668785474&lt;/D&gt;&lt;D xsi:type="xsd:double"&gt;1.65493219109146&lt;/D&gt;&lt;D xsi:type="xsd:double"&gt;1.69366530945433&lt;/D&gt;&lt;D xsi:type="xsd:double"&gt;1.74116260811484&lt;/D&gt;&lt;D xsi:type="xsd:double"&gt;1.74253761298338&lt;/D&gt;&lt;D xsi:type="xsd:double"&gt;1.82868643363066&lt;/D&gt;&lt;D xsi:type="xsd:double"&gt;1.7583498498421&lt;/D&gt;&lt;D xsi:type="xsd:double"&gt;1.69660429985852&lt;/D&gt;&lt;D xsi:type="xsd:double"&gt;1.81984346909022&lt;/D&gt;&lt;D xsi:type="xsd:double"&gt;1.85516593442397&lt;/D&gt;&lt;D xsi:type="xsd:double"&gt;1.85850026329014&lt;/D&gt;&lt;D xsi:type="xsd:double"&gt;1.86467818314636&lt;/D&gt;&lt;D xsi:type="xsd:double"&gt;1.85893218744087&lt;/D&gt;&lt;D xsi:type="xsd:double"&gt;1.855349939626&lt;/D&gt;&lt;D xsi:type="xsd:double"&gt;1.90646393289138&lt;/D&gt;&lt;D xsi:type="xsd:double"&gt;2.9773014950615&lt;/D&gt;&lt;D xsi:type="xsd:double"&gt;2.44301428166532&lt;/D&gt;&lt;D xsi:type="xsd:double"&gt;2.41424689306017&lt;/D&gt;&lt;D xsi:type="xsd:double"&gt;2.08175765447784&lt;/D&gt;&lt;D xsi:type="xsd:double"&gt;2.08340192913204&lt;/D&gt;&lt;D xsi:type="xsd:double"&gt;2.07840838155944&lt;/D&gt;&lt;D xsi:type="xsd:double"&gt;2.08439245823108&lt;/D&gt;&lt;D xsi:type="xsd:double"&gt;1.90297610894599&lt;/D&gt;&lt;D xsi:type="xsd:double"&gt;1.59886199171668&lt;/D&gt;&lt;D xsi:type="xsd:double"&gt;1.66676469113415&lt;/D&gt;&lt;D xsi:type="xsd:double"&gt;1.69920876068873&lt;/D&gt;&lt;D xsi:type="xsd:double"&gt;1.78772390015426&lt;/D&gt;&lt;D xsi:type="xsd:double"&gt;1.88009830836936&lt;/D&gt;&lt;D xsi:type="xsd:double"&gt;1.92028660403756&lt;/D&gt;&lt;D xsi:type="xsd:double"&gt;2.15115667029981&lt;/D&gt;&lt;D xsi:type="xsd:double"&gt;1.93254601357532&lt;/D&gt;&lt;D xsi:type="xsd:double"&gt;2.00801845462026&lt;/D&gt;&lt;D xsi:type="xsd:double"&gt;2.02860240249009&lt;/D&gt;&lt;D xsi:type="xsd:double"&gt;1.88024495284375&lt;/D&gt;&lt;D xsi:type="xsd:double"&gt;1.78563106239246&lt;/D&gt;&lt;D xsi:type="xsd:double"&gt;1.76804820421632&lt;/D&gt;&lt;D xsi:type="xsd:double"&gt;1.76835428403211&lt;/D&gt;&lt;D xsi:type="xsd:double"&gt;1.80861898153576&lt;/D&gt;&lt;D xsi:type="xsd:double"&gt;1.81220166741682&lt;/D&gt;&lt;D xsi:type="xsd:double"&gt;1.95573110364152&lt;/D&gt;&lt;D xsi:type="xsd:double"&gt;2.01968057486076&lt;/D&gt;&lt;D xsi:type="xsd:double"&gt;2.39609877610556&lt;/D&gt;&lt;D xsi:type="xsd:double"&gt;2.32808017941556&lt;/D&gt;&lt;D xsi:type="xsd:double"&gt;2.47079213414637&lt;/D&gt;&lt;D xsi:type="xsd:double"&gt;2.23873020420532&lt;/D&gt;&lt;D xsi:type="xsd:double"&gt;2.39283919425254&lt;/D&gt;&lt;D xsi:type="xsd:double"&gt;2.62915201172672&lt;/D&gt;&lt;D xsi:type="xsd:double"&gt;2.46612206123882&lt;/D&gt;&lt;D xsi:type="xsd:double"&gt;2.4047162216546&lt;/D&gt;&lt;D xsi:type="xsd:double"&gt;2.23687238782273&lt;/D&gt;&lt;D xsi:type="xsd:double"&gt;2.32623949935162&lt;/D&gt;&lt;D xsi:type="xsd:double"&gt;2.73219255880792&lt;/D&gt;&lt;D xsi:type="xsd:double"&gt;2.76867323505758&lt;/D&gt;&lt;D xsi:type="xsd:double"&gt;2.73147106534544&lt;/D&gt;&lt;D xsi:type="xsd:double"&gt;2.95994871874254&lt;/D&gt;&lt;D xsi:type="xsd:double"&gt;2.93063411939735&lt;/D&gt;&lt;D xsi:type="xsd:double"&gt;3.04223512034299&lt;/D&gt;&lt;D xsi:type="xsd:double"&gt;2.91114427113787&lt;/D&gt;&lt;D xsi:type="xsd:double"&gt;2.93071219234002&lt;/D&gt;&lt;D xsi:type="xsd:double"&gt;3.11054508989695&lt;/D&gt;&lt;D xsi:type="xsd:double"&gt;3.17915974037821&lt;/D&gt;&lt;D xsi:type="xsd:double"&gt;3.16716233269277&lt;/D&gt;&lt;D xsi:type="xsd:double"&gt;2.83885592975822&lt;/D&gt;&lt;D xsi:type="xsd:double"&gt;2.74748212096262&lt;/D&gt;&lt;D xsi:type="xsd:double"&gt;2.96822686079127&lt;/D&gt;&lt;D xsi:type="xsd:double"&gt;3.12119354915552&lt;/D&gt;&lt;D xsi:type="xsd:double"&gt;3.3532554068207&lt;/D&gt;&lt;/FQL&gt;&lt;FQL&gt;&lt;Q&gt;WL-FDS^FG_PRICE_CHANGE(0,-1AM)&lt;/Q&gt;&lt;R&gt;1&lt;/R&gt;&lt;C&gt;1&lt;/C&gt;&lt;D xsi:type="xsd:double"&gt;0.344952795933207&lt;/D&gt;&lt;/FQL&gt;&lt;FQL&gt;&lt;Q&gt;EIDO^FMA_ROE(NTMA,-20AY,NOW,FY,"PORTAGG","MEANR")&lt;/Q&gt;&lt;R&gt;20&lt;/R&gt;&lt;C&gt;1&lt;/C&gt;&lt;D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xsi:type="xsd:double"&gt;11.4814604181015&lt;/D&gt;&lt;D xsi:type="xsd:double"&gt;13.6928560106707&lt;/D&gt;&lt;D xsi:type="xsd:double"&gt;15.6524440626644&lt;/D&gt;&lt;D xsi:type="xsd:double"&gt;14.0234033144087&lt;/D&gt;&lt;/FQL&gt;&lt;FQL&gt;&lt;Q&gt;CNYA^FG_TOTAL_RETURNC(-10AY,0,AM)&lt;/Q&gt;&lt;R&gt;121&lt;/R&gt;&lt;C&gt;1&lt;/C&gt;&lt;D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xsi:type="xsd:double"&gt;0.19193888&lt;/D&gt;&lt;D xsi:type="xsd:double"&gt;3.678155&lt;/D&gt;&lt;D xsi:type="xsd:double"&gt;-3.3259392&lt;/D&gt;&lt;D xsi:type="xsd:double"&gt;1.2232423&lt;/D&gt;&lt;D xsi:type="xsd:double"&gt;0.11329651&lt;/D&gt;&lt;D xsi:type="xsd:double"&gt;-1.9238055&lt;/D&gt;&lt;D xsi:type="xsd:double"&gt;-0.112730265&lt;/D&gt;&lt;D xsi:type="xsd:double"&gt;1.8337965&lt;/D&gt;&lt;D xsi:type="xsd:double"&gt;1.3409972&lt;/D&gt;&lt;D xsi:type="xsd:double"&gt;0.6049156&lt;/D&gt;&lt;D xsi:type="xsd:double"&gt;-2.0668983&lt;/D&gt;&lt;D xsi:type="xsd:double"&gt;4.614401&lt;/D&gt;&lt;D xsi:type="xsd:double"&gt;7.182324&lt;/D&gt;&lt;D xsi:type="xsd:double"&gt;0.9621978&lt;/D&gt;&lt;D xsi:type="xsd:double"&gt;5.408442&lt;/D&gt;&lt;D xsi:type="xsd:double"&gt;0.7442951&lt;/D&gt;&lt;D xsi:type="xsd:double"&gt;3.5353184&lt;/D&gt;&lt;D xsi:type="xsd:double"&gt;-1.6360283&lt;/D&gt;&lt;D xsi:type="xsd:double"&gt;8.943855&lt;/D&gt;&lt;D xsi:type="xsd:double"&gt;-5.2256703&lt;/D&gt;&lt;D xsi:type="xsd:double"&gt;1.5745401&lt;/D&gt;&lt;D xsi:type="xsd:double"&gt;-7.2880087&lt;/D&gt;&lt;D xsi:type="xsd:double"&gt;3.1270385&lt;/D&gt;&lt;D xsi:type="xsd:double"&gt;-7.1855965&lt;/D&gt;&lt;D xsi:type="xsd:double"&gt;-7.045102&lt;/D&gt;&lt;D xsi:type="xsd:double"&gt;-6.687027&lt;/D&gt;&lt;D xsi:type="xsd:double"&gt;2.191937&lt;/D&gt;&lt;D xsi:type="xsd:double"&gt;-7.529002&lt;/D&gt;&lt;D xsi:type="xsd:double"&gt;1.7814636&lt;/D&gt;&lt;D xsi:type="xsd:double"&gt;-2.8514564&lt;/D&gt;&lt;D xsi:type="xsd:double"&gt;6.3802004&lt;/D&gt;&lt;D xsi:type="xsd:double"&gt;8.923459&lt;/D&gt;&lt;D xsi:type="xsd:double"&gt;10.624194&lt;/D&gt;&lt;D xsi:type="xsd:double"&gt;6.1585546&lt;/D&gt;&lt;D xsi:type="xsd:double"&gt;-15.040005&lt;/D&gt;&lt;D xsi:type="xsd:double"&gt;8.214474&lt;/D&gt;&lt;D xsi:type="xsd:double"&gt;-1.2932599&lt;/D&gt;&lt;D xsi:type="xsd:double"&gt;-1.8413603&lt;/D&gt;&lt;D xsi:type="xsd:double"&gt;1.8217921&lt;/D&gt;&lt;D xsi:type="xsd:double"&gt;0.83259344&lt;/D&gt;&lt;D xsi:type="xsd:double"&gt;1.1946559&lt;/D&gt;&lt;D xsi:type="xsd:double"&gt;3.9823413&lt;/D&gt;&lt;D xsi:type="xsd:double"&gt;6.2647343&lt;/D&gt;&lt;D xsi:type="xsd:double"&gt;-3.3122003&lt;/D&gt;&lt;D xsi:type="xsd:double"&gt;-13.8174&lt;/D&gt;&lt;D xsi:type="xsd:double"&gt;8.444273&lt;/D&gt;&lt;D xsi:type="xsd:double"&gt;3.8933754&lt;/D&gt;&lt;D xsi:type="xsd:double"&gt;4.113531&lt;/D&gt;&lt;D xsi:type="xsd:double"&gt;17.885864&lt;/D&gt;&lt;D xsi:type="xsd:double"&gt;2.3454666&lt;/D&gt;&lt;D xsi:type="xsd:double"&gt;0.7818818&lt;/D&gt;&lt;D xsi:type="xsd:double"&gt;3.5580516&lt;/D&gt;&lt;D xsi:type="xsd:double"&gt;4.210806&lt;/D&gt;&lt;D xsi:type="xsd:double"&gt;2.453661&lt;/D&gt;&lt;D xsi:type="xsd:double"&gt;10.08054&lt;/D&gt;&lt;D xsi:type="xsd:double"&gt;6.348121&lt;/D&gt;&lt;D xsi:type="xsd:double"&gt;-14.308953&lt;/D&gt;&lt;D xsi:type="xsd:double"&gt;0.97323656&lt;/D&gt;&lt;D xsi:type="xsd:double"&gt;4.7710776&lt;/D&gt;&lt;D xsi:type="xsd:double"&gt;-1.5180469&lt;/D&gt;&lt;D xsi:type="xsd:double"&gt;2.1754384&lt;/D&gt;&lt;D xsi:type="xsd:double"&gt;-5.3800344&lt;/D&gt;&lt;D xsi:type="xsd:double"&gt;-0.58069825&lt;/D&gt;&lt;D xsi:type="xsd:double"&gt;5.962527&lt;/D&gt;&lt;D xsi:type="xsd:double"&gt;-0.55122375&lt;/D&gt;&lt;D xsi:type="xsd:double"&gt;0.22184849&lt;/D&gt;&lt;D xsi:type="xsd:double"&gt;-1.5813947&lt;/D&gt;&lt;D xsi:type="xsd:double"&gt;-3.7098289&lt;/D&gt;&lt;D xsi:type="xsd:double"&gt;-6.7239285&lt;/D&gt;&lt;D xsi:type="xsd:double"&gt;-7.9452696&lt;/D&gt;&lt;D xsi:type="xsd:double"&gt;-2.4578452&lt;/D&gt;&lt;D xsi:type="xsd:double"&gt;6.9095373&lt;/D&gt;&lt;D xsi:type="xsd:double"&gt;-1.0982931&lt;/D&gt;&lt;D xsi:type="xsd:double"&gt;-3.4425378&lt;/D&gt;&lt;D xsi:type="xsd:double"&gt;-7.93559&lt;/D&gt;&lt;D xsi:type="xsd:double"&gt;-6.3397884&lt;/D&gt;&lt;D xsi:type="xsd:double"&gt;3.1240463&lt;/D&gt;&lt;D xsi:type="xsd:double"&gt;2.0188212&lt;/D&gt;&lt;D xsi:type="xsd:double"&gt;12.305201&lt;/D&gt;&lt;D xsi:type="xsd:double"&gt;-5.4640055&lt;/D&gt;&lt;D xsi:type="xsd:double"&gt;-2.4770677&lt;/D&gt;&lt;D xsi:type="xsd:double"&gt;3.1984925&lt;/D&gt;&lt;D xsi:type="xsd:double"&gt;-5.4998455&lt;/D&gt;&lt;D xsi:type="xsd:double"&gt;-3.6916673&lt;/D&gt;&lt;D xsi:type="xsd:double"&gt;-1.4546633&lt;/D&gt;&lt;D xsi:type="xsd:double"&gt;-3.2089412&lt;/D&gt;&lt;D xsi:type="xsd:double"&gt;-1.6485393&lt;/D&gt;&lt;D xsi:type="xsd:double"&gt;-5.8220444&lt;/D&gt;&lt;D xsi:type="xsd:double"&gt;5.765414&lt;/D&gt;&lt;D xsi:type="xsd:double"&gt;-7.730043&lt;/D&gt;&lt;D xsi:type="xsd:double"&gt;-1.4551342&lt;/D&gt;&lt;D xsi:type="xsd:double"&gt;3.691554&lt;/D&gt;&lt;D xsi:type="xsd:double"&gt;5.854428&lt;/D&gt;&lt;D xsi:type="xsd:double"&gt;-2.1300435&lt;/D&gt;&lt;D xsi:type="xsd:double"&gt;4.047346&lt;/D&gt;&lt;D xsi:type="xsd:double"&gt;-5.334073&lt;/D&gt;&lt;/FQL&gt;&lt;FQL&gt;&lt;Q&gt;EPHE^FMA_PE(NTMA,-10AY,0,AM,"PORTAGG","MEANR")&lt;/Q&gt;&lt;R&gt;121&lt;/R&gt;&lt;C&gt;1&lt;/C&gt;&lt;D xsi:type="xsd:double"&gt;17.2890852565778&lt;/D&gt;&lt;D xsi:type="xsd:double"&gt;17.2931834133295&lt;/D&gt;&lt;D xsi:type="xsd:double"&gt;17.627467283361&lt;/D&gt;&lt;D xsi:type="xsd:double"&gt;17.8517432689903&lt;/D&gt;&lt;D xsi:type="xsd:double"&gt;17.0660237843355&lt;/D&gt;&lt;D xsi:type="xsd:double"&gt;17.6444451675182&lt;/D&gt;&lt;D xsi:type="xsd:double"&gt;17.0049549483824&lt;/D&gt;&lt;D xsi:type="xsd:double"&gt;17.6633789165927&lt;/D&gt;&lt;D xsi:type="xsd:double"&gt;18.2990641316368&lt;/D&gt;&lt;D xsi:type="xsd:double"&gt;18.2266712244039&lt;/D&gt;&lt;D xsi:type="xsd:double"&gt;18.0766862603208&lt;/D&gt;&lt;D xsi:type="xsd:double"&gt;18.3746435340018&lt;/D&gt;&lt;D xsi:type="xsd:double"&gt;17.4994736170512&lt;/D&gt;&lt;D xsi:type="xsd:double"&gt;17.6189600994247&lt;/D&gt;&lt;D xsi:type="xsd:double"&gt;17.0172705489993&lt;/D&gt;&lt;D xsi:type="xsd:double"&gt;16.7539658963679&lt;/D&gt;&lt;D xsi:type="xsd:double"&gt;16.6276160966533&lt;/D&gt;&lt;D xsi:type="xsd:double"&gt;15.9631749690476&lt;/D&gt;&lt;D xsi:type="xsd:double"&gt;16.0091762181351&lt;/D&gt;&lt;D xsi:type="xsd:double"&gt;14.4958062339935&lt;/D&gt;&lt;D xsi:type="xsd:double"&gt;15.4977660349177&lt;/D&gt;&lt;D xsi:type="xsd:double"&gt;16.6966095141735&lt;/D&gt;&lt;D xsi:type="xsd:double"&gt;16.5760663650509&lt;/D&gt;&lt;D xsi:type="xsd:double"&gt;16.1367892018434&lt;/D&gt;&lt;D xsi:type="xsd:double"&gt;17.2435584822325&lt;/D&gt;&lt;D xsi:type="xsd:double"&gt;18.0266823652799&lt;/D&gt;&lt;D xsi:type="xsd:double"&gt;18.1437706837035&lt;/D&gt;&lt;D xsi:type="xsd:double"&gt;17.1819726208679&lt;/D&gt;&lt;D xsi:type="xsd:double"&gt;17.1343717828253&lt;/D&gt;&lt;D xsi:type="xsd:double"&gt;15.6750338745644&lt;/D&gt;&lt;D xsi:type="xsd:double"&gt;14.8826863138262&lt;/D&gt;&lt;D xsi:type="xsd:double"&gt;16.6538626189271&lt;/D&gt;&lt;D xsi:type="xsd:double"&gt;16.5702675575862&lt;/D&gt;&lt;D xsi:type="xsd:double"&gt;16.8840057691026&lt;/D&gt;&lt;D xsi:type="xsd:double"&gt;17.2340904114233&lt;/D&gt;&lt;D xsi:type="xsd:double"&gt;17.197596051806&lt;/D&gt;&lt;D xsi:type="xsd:double"&gt;17.6658663982158&lt;/D&gt;&lt;D xsi:type="xsd:double"&gt;16.6887168934468&lt;/D&gt;&lt;D xsi:type="xsd:double"&gt;16.5463325916675&lt;/D&gt;&lt;D xsi:type="xsd:double"&gt;17.1534646591369&lt;/D&gt;&lt;D xsi:type="xsd:double"&gt;17.9542763051508&lt;/D&gt;&lt;D xsi:type="xsd:double"&gt;17.3545987508329&lt;/D&gt;&lt;D xsi:type="xsd:double"&gt;17.2625015310407&lt;/D&gt;&lt;D xsi:type="xsd:double"&gt;18.1386841652769&lt;/D&gt;&lt;D xsi:type="xsd:double"&gt;17.461761934467&lt;/D&gt;&lt;D xsi:type="xsd:double"&gt;16.3173424762842&lt;/D&gt;&lt;D xsi:type="xsd:double"&gt;15.6543013734008&lt;/D&gt;&lt;D xsi:type="xsd:double"&gt;15.9244370465379&lt;/D&gt;&lt;D xsi:type="xsd:double"&gt;15.1969603249311&lt;/D&gt;&lt;D xsi:type="xsd:double"&gt;15.1102873452025&lt;/D&gt;&lt;D xsi:type="xsd:double"&gt;15.1394847712786&lt;/D&gt;&lt;D xsi:type="xsd:double"&gt;13.787426654972&lt;/D&gt;&lt;D xsi:type="xsd:double"&gt;13.9008268632101&lt;/D&gt;&lt;D xsi:type="xsd:double"&gt;14.0173723476726&lt;/D&gt;&lt;D xsi:type="xsd:double"&gt;15.0274633410933&lt;/D&gt;&lt;D xsi:type="xsd:double"&gt;15.8583853877578&lt;/D&gt;&lt;D xsi:type="xsd:double"&gt;15.3631400320196&lt;/D&gt;&lt;D xsi:type="xsd:double"&gt;15.1885824372964&lt;/D&gt;&lt;D xsi:type="xsd:double"&gt;15.1253483193641&lt;/D&gt;&lt;D xsi:type="xsd:double"&gt;14.9255252899781&lt;/D&gt;&lt;D xsi:type="xsd:double"&gt;15.4847032837049&lt;/D&gt;&lt;D xsi:type="xsd:double"&gt;15.7792089326302&lt;/D&gt;&lt;D xsi:type="xsd:double"&gt;14.6449430671218&lt;/D&gt;&lt;D xsi:type="xsd:double"&gt;13.9259145025132&lt;/D&gt;&lt;D xsi:type="xsd:double"&gt;13.9117496762281&lt;/D&gt;&lt;D xsi:type="xsd:double"&gt;13.8628209858678&lt;/D&gt;&lt;D xsi:type="xsd:double"&gt;14.0298091734429&lt;/D&gt;&lt;D xsi:type="xsd:double"&gt;13.7803718028832&lt;/D&gt;&lt;D xsi:type="xsd:double"&gt;13.2564185272882&lt;/D&gt;&lt;D xsi:type="xsd:double"&gt;8.74667118536892&lt;/D&gt;&lt;D xsi:type="xsd:double"&gt;11.4218117852523&lt;/D&gt;&lt;D xsi:type="xsd:double"&gt;13.0889960142994&lt;/D&gt;&lt;D xsi:type="xsd:double"&gt;15.7230832029972&lt;/D&gt;&lt;D xsi:type="xsd:double"&gt;15.4162033308087&lt;/D&gt;&lt;D xsi:type="xsd:double"&gt;16.1031429721746&lt;/D&gt;&lt;D xsi:type="xsd:double"&gt;15.8195396768951&lt;/D&gt;&lt;D xsi:type="xsd:double"&gt;16.1285176542113&lt;/D&gt;&lt;D xsi:type="xsd:double"&gt;18.082313573846&lt;/D&gt;&lt;D xsi:type="xsd:double"&gt;16.9528066473462&lt;/D&gt;&lt;D xsi:type="xsd:double"&gt;16.6671825637977&lt;/D&gt;&lt;D xsi:type="xsd:double"&gt;15.7703353045874&lt;/D&gt;&lt;D xsi:type="xsd:double"&gt;14.9120870776805&lt;/D&gt;&lt;D xsi:type="xsd:double"&gt;14.8192785686314&lt;/D&gt;&lt;D xsi:type="xsd:double"&gt;14.5723062765175&lt;/D&gt;&lt;D xsi:type="xsd:double"&gt;16.2847616733544&lt;/D&gt;&lt;D xsi:type="xsd:double"&gt;15.3328078501521&lt;/D&gt;&lt;D xsi:type="xsd:double"&gt;15.1825024622282&lt;/D&gt;&lt;D xsi:type="xsd:double"&gt;15.5537996872271&lt;/D&gt;&lt;D xsi:type="xsd:double"&gt;16.832563374541&lt;/D&gt;&lt;D xsi:type="xsd:double"&gt;16.082877520096&lt;/D&gt;&lt;D xsi:type="xsd:double"&gt;15.4632803057472&lt;/D&gt;&lt;D xsi:type="xsd:double"&gt;15.1076099582344&lt;/D&gt;&lt;D xsi:type="xsd:double"&gt;15.33059762436&lt;/D&gt;&lt;D xsi:type="xsd:double"&gt;14.4255732345078&lt;/D&gt;&lt;D xsi:type="xsd:double"&gt;14.5640584878636&lt;/D&gt;&lt;D xsi:type="xsd:double"&gt;13.1827014562462&lt;/D&gt;&lt;D xsi:type="xsd:double"&gt;12.873465898159&lt;/D&gt;&lt;D xsi:type="xsd:double"&gt;12.6603126207004&lt;/D&gt;&lt;D xsi:type="xsd:double"&gt;13.2891405610475&lt;/D&gt;&lt;D xsi:type="xsd:double"&gt;12.4586143441325&lt;/D&gt;&lt;D xsi:type="xsd:double"&gt;11.6551154187553&lt;/D&gt;&lt;D xsi:type="xsd:double"&gt;12.0327862229663&lt;/D&gt;&lt;D xsi:type="xsd:double"&gt;12.2318998845422&lt;/D&gt;&lt;D xsi:type="xsd:double"&gt;13.3847618444445&lt;/D&gt;&lt;D xsi:type="xsd:double"&gt;12.6271238452425&lt;/D&gt;&lt;D xsi:type="xsd:double"&gt;11.5360173940111&lt;/D&gt;&lt;D xsi:type="xsd:double"&gt;11.4497478209715&lt;/D&gt;&lt;D xsi:type="xsd:double"&gt;11.3070832293204&lt;/D&gt;&lt;D xsi:type="xsd:double"&gt;10.1578076816601&lt;/D&gt;&lt;D xsi:type="xsd:double"&gt;10.3063457686647&lt;/D&gt;&lt;D xsi:type="xsd:double"&gt;9.54042311925933&lt;/D&gt;&lt;D xsi:type="xsd:double"&gt;9.5617498367206&lt;/D&gt;&lt;D xsi:type="xsd:double"&gt;9.64933730632473&lt;/D&gt;&lt;D xsi:type="xsd:double"&gt;9.59046026525287&lt;/D&gt;&lt;D xsi:type="xsd:double"&gt;9.43129248973917&lt;/D&gt;&lt;D xsi:type="xsd:double"&gt;9.37810662650893&lt;/D&gt;&lt;D xsi:type="xsd:double"&gt;9.81864834749513&lt;/D&gt;&lt;D xsi:type="xsd:double"&gt;10.0100411056126&lt;/D&gt;&lt;D xsi:type="xsd:double"&gt;8.80784117728049&lt;/D&gt;&lt;D xsi:type="xsd:double"&gt;9.01221437914805&lt;/D&gt;&lt;D xsi:type="xsd:double"&gt;8.78482921546277&lt;/D&gt;&lt;/FQL&gt;&lt;FQL&gt;&lt;Q&gt;EPOL^FMA_PE(LTMA,-10AY,0,AM,"PORTAGG","MEANR")&lt;/Q&gt;&lt;R&gt;121&lt;/R&gt;&lt;C&gt;1&lt;/C&gt;&lt;D xsi:type="xsd:double"&gt;15.0923292881666&lt;/D&gt;&lt;D xsi:type="xsd:double"&gt;14.7440601397061&lt;/D&gt;&lt;D xsi:type="xsd:double"&gt;14.9706614430833&lt;/D&gt;&lt;D xsi:type="xsd:double"&gt;14.9107223605272&lt;/D&gt;&lt;D xsi:type="xsd:double"&gt;14.4465249891311&lt;/D&gt;&lt;D xsi:type="xsd:double"&gt;14.600197301968&lt;/D&gt;&lt;D xsi:type="xsd:double"&gt;14.3345629718459&lt;/D&gt;&lt;D xsi:type="xsd:double"&gt;13.9119802948107&lt;/D&gt;&lt;D xsi:type="xsd:double"&gt;20.3989627022445&lt;/D&gt;&lt;D xsi:type="xsd:double"&gt;20.0714369472788&lt;/D&gt;&lt;D xsi:type="xsd:double"&gt;19.7639256419543&lt;/D&gt;&lt;D xsi:type="xsd:double"&gt;19.0808008677995&lt;/D&gt;&lt;D xsi:type="xsd:double"&gt;17.8138263905489&lt;/D&gt;&lt;D xsi:type="xsd:double"&gt;16.9926848613475&lt;/D&gt;&lt;D xsi:type="xsd:double"&gt;15.8624118210459&lt;/D&gt;&lt;D xsi:type="xsd:double"&gt;14.8753615244983&lt;/D&gt;&lt;D xsi:type="xsd:double"&gt;14.0252471229668&lt;/D&gt;&lt;D xsi:type="xsd:double"&gt;12.7948837449483&lt;/D&gt;&lt;D xsi:type="xsd:double"&gt;11.2675641346133&lt;/D&gt;&lt;D xsi:type="xsd:double"&gt;10.2183580395382&lt;/D&gt;&lt;D xsi:type="xsd:double"&gt;12.1973359945874&lt;/D&gt;&lt;D xsi:type="xsd:double"&gt;12.3798005198921&lt;/D&gt;&lt;D xsi:type="xsd:double"&gt;12.457403809328&lt;/D&gt;&lt;D xsi:type="xsd:double"&gt;12.0196920194146&lt;/D&gt;&lt;D xsi:type="xsd:double"&gt;12.0068141356652&lt;/D&gt;&lt;D xsi:type="xsd:double"&gt;11.9394435013751&lt;/D&gt;&lt;D xsi:type="xsd:double"&gt;12.2578892252716&lt;/D&gt;&lt;D xsi:type="xsd:double"&gt;12.0980437923031&lt;/D&gt;&lt;D xsi:type="xsd:double"&gt;12.4995937449271&lt;/D&gt;&lt;D xsi:type="xsd:double"&gt;12.2078972960465&lt;/D&gt;&lt;D xsi:type="xsd:double"&gt;13.7449305402745&lt;/D&gt;&lt;D xsi:type="xsd:double"&gt;13.9881902882795&lt;/D&gt;&lt;D xsi:type="xsd:double"&gt;16.1424623478321&lt;/D&gt;&lt;D xsi:type="xsd:double"&gt;15.6193016134773&lt;/D&gt;&lt;D xsi:type="xsd:double"&gt;15.3236151228697&lt;/D&gt;&lt;D xsi:type="xsd:double"&gt;15.0080117747038&lt;/D&gt;&lt;D xsi:type="xsd:double"&gt;14.6641186221034&lt;/D&gt;&lt;D xsi:type="xsd:double"&gt;14.5043387905058&lt;/D&gt;&lt;D xsi:type="xsd:double"&gt;14.2504415432464&lt;/D&gt;&lt;D xsi:type="xsd:double"&gt;14.1684224627453&lt;/D&gt;&lt;D xsi:type="xsd:double"&gt;13.3446853420464&lt;/D&gt;&lt;D xsi:type="xsd:double"&gt;12.8038774440312&lt;/D&gt;&lt;D xsi:type="xsd:double"&gt;12.448729616482&lt;/D&gt;&lt;D xsi:type="xsd:double"&gt;13.1149051958614&lt;/D&gt;&lt;D xsi:type="xsd:double"&gt;12.1699488377846&lt;/D&gt;&lt;D xsi:type="xsd:double"&gt;11.6857464535807&lt;/D&gt;&lt;D xsi:type="xsd:double"&gt;11.7730725080482&lt;/D&gt;&lt;D xsi:type="xsd:double"&gt;11.6816643333133&lt;/D&gt;&lt;D xsi:type="xsd:double"&gt;11.4065017960002&lt;/D&gt;&lt;D xsi:type="xsd:double"&gt;11.354205579529&lt;/D&gt;&lt;D xsi:type="xsd:double"&gt;11.5737724103903&lt;/D&gt;&lt;D xsi:type="xsd:double"&gt;11.4611689384083&lt;/D&gt;&lt;D xsi:type="xsd:double"&gt;11.311867770915&lt;/D&gt;&lt;D xsi:type="xsd:double"&gt;11.0592585428769&lt;/D&gt;&lt;D xsi:type="xsd:double"&gt;11.5615388003852&lt;/D&gt;&lt;D xsi:type="xsd:double"&gt;11.7723150218439&lt;/D&gt;&lt;D xsi:type="xsd:double"&gt;11.6772562395878&lt;/D&gt;&lt;D xsi:type="xsd:double"&gt;11.6195041473336&lt;/D&gt;&lt;D xsi:type="xsd:double"&gt;11.6595359848644&lt;/D&gt;&lt;D xsi:type="xsd:double"&gt;11.3033360223939&lt;/D&gt;&lt;D xsi:type="xsd:double"&gt;11.5136876187849&lt;/D&gt;&lt;D xsi:type="xsd:double"&gt;11.5790831174766&lt;/D&gt;&lt;D xsi:type="xsd:double"&gt;10.9617788642795&lt;/D&gt;&lt;D xsi:type="xsd:double"&gt;10.9880280597265&lt;/D&gt;&lt;D xsi:type="xsd:double"&gt;10.9181833431578&lt;/D&gt;&lt;D xsi:type="xsd:double"&gt;10.9248658750592&lt;/D&gt;&lt;D xsi:type="xsd:double"&gt;10.9050049390397&lt;/D&gt;&lt;D xsi:type="xsd:double"&gt;11.1894287380336&lt;/D&gt;&lt;D xsi:type="xsd:double"&gt;11.3432404324956&lt;/D&gt;&lt;D xsi:type="xsd:double"&gt;9.44696899552452&lt;/D&gt;&lt;D xsi:type="xsd:double"&gt;10.3526965082825&lt;/D&gt;&lt;D xsi:type="xsd:double"&gt;11.2667687722812&lt;/D&gt;&lt;D xsi:type="xsd:double"&gt;12.0864279480438&lt;/D&gt;&lt;D xsi:type="xsd:double"&gt;12.1175182718512&lt;/D&gt;&lt;D xsi:type="xsd:double"&gt;12.5951535494203&lt;/D&gt;&lt;D xsi:type="xsd:double"&gt;12.7143026648075&lt;/D&gt;&lt;D xsi:type="xsd:double"&gt;15.0784724908165&lt;/D&gt;&lt;D xsi:type="xsd:double"&gt;19.4034673962439&lt;/D&gt;&lt;D xsi:type="xsd:double"&gt;21.5571758343837&lt;/D&gt;&lt;D xsi:type="xsd:double"&gt;16.5076123064124&lt;/D&gt;&lt;D xsi:type="xsd:double"&gt;15.6322115077798&lt;/D&gt;&lt;D xsi:type="xsd:double"&gt;16.820782708253&lt;/D&gt;&lt;D xsi:type="xsd:double"&gt;16.3609884403748&lt;/D&gt;&lt;D xsi:type="xsd:double"&gt;16.3029953406162&lt;/D&gt;&lt;D xsi:type="xsd:double"&gt;15.7154821385463&lt;/D&gt;&lt;D xsi:type="xsd:double"&gt;14.8155143143727&lt;/D&gt;&lt;D xsi:type="xsd:double"&gt;14.2015364478698&lt;/D&gt;&lt;D xsi:type="xsd:double"&gt;13.5909074286644&lt;/D&gt;&lt;D xsi:type="xsd:double"&gt;14.0543329788471&lt;/D&gt;&lt;D xsi:type="xsd:double"&gt;12.676935396026&lt;/D&gt;&lt;D xsi:type="xsd:double"&gt;10.4708715836219&lt;/D&gt;&lt;D xsi:type="xsd:double"&gt;10.8548697776997&lt;/D&gt;&lt;D xsi:type="xsd:double"&gt;10.4758951834874&lt;/D&gt;&lt;D xsi:type="xsd:double"&gt;9.7964613138585&lt;/D&gt;&lt;D xsi:type="xsd:double"&gt;9.42670037042754&lt;/D&gt;&lt;D xsi:type="xsd:double"&gt;8.66705417091607&lt;/D&gt;&lt;D xsi:type="xsd:double"&gt;8.20732248477052&lt;/D&gt;&lt;D xsi:type="xsd:double"&gt;7.29901886545531&lt;/D&gt;&lt;D xsi:type="xsd:double"&gt;7.0441054661581&lt;/D&gt;&lt;D xsi:type="xsd:double"&gt;6.4952211522148&lt;/D&gt;&lt;D xsi:type="xsd:double"&gt;6.3484584627372&lt;/D&gt;&lt;D xsi:type="xsd:double"&gt;6.1609067321499&lt;/D&gt;&lt;D xsi:type="xsd:double"&gt;5.95733467233594&lt;/D&gt;&lt;D xsi:type="xsd:double"&gt;6.22776363491519&lt;/D&gt;&lt;D xsi:type="xsd:double"&gt;5.48617661069264&lt;/D&gt;&lt;D xsi:type="xsd:double"&gt;5.96955177097287&lt;/D&gt;&lt;D xsi:type="xsd:double"&gt;6.11464585212746&lt;/D&gt;&lt;D xsi:type="xsd:double"&gt;6.25378758562233&lt;/D&gt;&lt;D xsi:type="xsd:double"&gt;6.61033704149283&lt;/D&gt;&lt;D xsi:type="xsd:double"&gt;6.67346221362009&lt;/D&gt;&lt;D xsi:type="xsd:double"&gt;6.75559748748255&lt;/D&gt;&lt;D xsi:type="xsd:double"&gt;6.92597637397648&lt;/D&gt;&lt;D xsi:type="xsd:double"&gt;7.24174432439766&lt;/D&gt;&lt;D xsi:type="xsd:double"&gt;7.49409231431762&lt;/D&gt;&lt;D xsi:type="xsd:double"&gt;8.96398344737986&lt;/D&gt;&lt;D xsi:type="xsd:double"&gt;8.43261049856245&lt;/D&gt;&lt;D xsi:type="xsd:double"&gt;9.17375860948589&lt;/D&gt;&lt;D xsi:type="xsd:double"&gt;8.91582807556384&lt;/D&gt;&lt;D xsi:type="xsd:double"&gt;8.82479914591927&lt;/D&gt;&lt;D xsi:type="xsd:double"&gt;9.09687572251079&lt;/D&gt;&lt;D xsi:type="xsd:double"&gt;9.07523512481397&lt;/D&gt;&lt;/FQL&gt;&lt;FQL&gt;&lt;Q&gt;PLATI-FDS^FG_PRICE(0)/MAX(FG_PRICE(0,-1AY))&lt;/Q&gt;&lt;R&gt;1&lt;/R&gt;&lt;C&gt;1&lt;/C&gt;&lt;D xsi:type="xsd:double"&gt;0.916744621141254&lt;/D&gt;&lt;/FQL&gt;&lt;FQL&gt;&lt;Q&gt;W-FDS^FG_PRICE_CHANGE(0,-3AM)&lt;/Q&gt;&lt;R&gt;1&lt;/R&gt;&lt;C&gt;1&lt;/C&gt;&lt;D xsi:type="xsd:double"&gt;5.09174311926606&lt;/D&gt;&lt;/FQL&gt;&lt;FQL&gt;&lt;Q&gt;FC0000PE^FG_PRICE(0)&lt;/Q&gt;&lt;R&gt;1&lt;/R&gt;&lt;C&gt;1&lt;/C&gt;&lt;D xsi:type="xsd:double"&gt;812.09625&lt;/D&gt;&lt;/FQL&gt;&lt;FQL&gt;&lt;Q&gt;UAE^FG_PRICE(0)&lt;/Q&gt;&lt;R&gt;1&lt;/R&gt;&lt;C&gt;1&lt;/C&gt;&lt;D xsi:type="xsd:double"&gt;13.48&lt;/D&gt;&lt;/FQL&gt;&lt;FQL&gt;&lt;Q&gt;INDA^FG_PRICE_MAVG(0,,,,60)&lt;/Q&gt;&lt;R&gt;1&lt;/R&gt;&lt;C&gt;1&lt;/C&gt;&lt;D xsi:type="xsd:double"&gt;52.645332&lt;/D&gt;&lt;/FQL&gt;&lt;FQL&gt;&lt;Q&gt;EWY^FG_PRICE(0)&lt;/Q&gt;&lt;R&gt;1&lt;/R&gt;&lt;C&gt;1&lt;/C&gt;&lt;D xsi:type="xsd:double"&gt;65.36&lt;/D&gt;&lt;/FQL&gt;&lt;FQL&gt;&lt;Q&gt;CNYA^FG_PRICE_MAVG(0,,,,30)&lt;/Q&gt;&lt;R&gt;1&lt;/R&gt;&lt;C&gt;1&lt;/C&gt;&lt;D xsi:type="xsd:double"&gt;26.604763&lt;/D&gt;&lt;/FQL&gt;&lt;FQL&gt;&lt;Q&gt;VNM^PERCENT_CHANGE(FMA_EPS(+1,0,,,,"PORTAGG","MEAN"),FMA_EPS(+1,-1AM,,,,"PORTAGG","MEAN"))&lt;/Q&gt;&lt;R&gt;1&lt;/R&gt;&lt;C&gt;1&lt;/C&gt;&lt;D xsi:type="xsd:double"&gt;0.857219743235321&lt;/D&gt;&lt;/FQL&gt;&lt;FQL&gt;&lt;Q&gt;QAT^PERCENT_CHANGE(FMA_EPS(+1,0,,,,"PORTAGG","MEAN"),FMA_EPS(+1,-3AM,,,,"PORTAGG","MEAN"))&lt;/Q&gt;&lt;R&gt;1&lt;/R&gt;&lt;C&gt;1&lt;/C&gt;&lt;D xsi:type="xsd:double"&gt;-2.61639308863587&lt;/D&gt;&lt;/FQL&gt;&lt;FQL&gt;&lt;Q&gt;TRYCA10Y-FDS^FG_YIELD(-10AY,0,Y,,"YTM")&lt;/Q&gt;&lt;R&gt;10&lt;/R&gt;&lt;C&gt;1&lt;/C&gt;&lt;D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xsi:type="xsd:double"&gt;3.0987&lt;/D&gt;&lt;/FQL&gt;&lt;FQL&gt;&lt;Q&gt;USDQAR^STD(FG_PRICE_CHANGE(0,-1AY,AM))&lt;/Q&gt;&lt;R&gt;1&lt;/R&gt;&lt;C&gt;1&lt;/C&gt;&lt;D xsi:type="xsd:double"&gt;0.00761764787174341&lt;/D&gt;&lt;/FQL&gt;&lt;FQL&gt;&lt;Q&gt;USDINR^FG_COMPANY_NAME&lt;/Q&gt;&lt;R&gt;1&lt;/R&gt;&lt;C&gt;1&lt;/C&gt;&lt;D xsi:type="xsd:string"&gt;Indian Rupee per U.S. Dollar&lt;/D&gt;&lt;/FQL&gt;&lt;FQL&gt;&lt;Q&gt;USDTWD^STD(FG_PRICE_CHANGE(0,-1AY,AM))&lt;/Q&gt;&lt;R&gt;1&lt;/R&gt;&lt;C&gt;1&lt;/C&gt;&lt;D xsi:type="xsd:double"&gt;1.31528207002947&lt;/D&gt;&lt;/FQL&gt;&lt;FQL&gt;&lt;Q&gt;USDPEN^FG_COMPANY_NAME&lt;/Q&gt;&lt;R&gt;1&lt;/R&gt;&lt;C&gt;1&lt;/C&gt;&lt;D xsi:type="xsd:string"&gt;Peruvian New Sol per U.S. Dollar&lt;/D&gt;&lt;/FQL&gt;&lt;FQL&gt;&lt;Q&gt;VNM^FMA_EPS(NTMA,-20AY,0,CY,,"PORTAGG","MEANR")&lt;/Q&gt;&lt;R&gt;20&lt;/R&gt;&lt;C&gt;1&lt;/C&gt;&lt;D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xsi:type="xsd:double"&gt;1.11127278559051&lt;/D&gt;&lt;D xsi:type="xsd:double"&gt;0.885872725166326&lt;/D&gt;&lt;/FQL&gt;&lt;FQL&gt;&lt;Q&gt;VNM^P_PRICE_RETURNS_PR('52W',2,-10AY,0,AM)&lt;/Q&gt;&lt;R&gt;121&lt;/R&gt;&lt;C&gt;1&lt;/C&gt;&lt;D xsi:type="xsd:double"&gt;9.766304&lt;/D&gt;&lt;D xsi:type="xsd:double"&gt;16.116535&lt;/D&gt;&lt;D xsi:type="xsd:double"&gt;24.399805&lt;/D&gt;&lt;D xsi:type="xsd:double"&gt;26.98121&lt;/D&gt;&lt;D xsi:type="xsd:double"&gt;11.2434025&lt;/D&gt;&lt;D xsi:type="xsd:double"&gt;12.132872&lt;/D&gt;&lt;D xsi:type="xsd:double"&gt;1.3891578&lt;/D&gt;&lt;D xsi:type="xsd:double"&gt;-11.055666&lt;/D&gt;&lt;D xsi:type="xsd:double"&gt;-8.391171&lt;/D&gt;&lt;D xsi:type="xsd:double"&gt;-17.09078&lt;/D&gt;&lt;D xsi:type="xsd:double"&gt;-9.752762&lt;/D&gt;&lt;D xsi:type="xsd:double"&gt;-10.414511&lt;/D&gt;&lt;D xsi:type="xsd:double"&gt;-10.855049&lt;/D&gt;&lt;D xsi:type="xsd:double"&gt;-9.832489&lt;/D&gt;&lt;D xsi:type="xsd:double"&gt;-24.031055&lt;/D&gt;&lt;D xsi:type="xsd:double"&gt;-28.74863&lt;/D&gt;&lt;D xsi:type="xsd:double"&gt;-15.8410845&lt;/D&gt;&lt;D xsi:type="xsd:double"&gt;-19.660234&lt;/D&gt;&lt;D xsi:type="xsd:double"&gt;-20.645958&lt;/D&gt;&lt;D xsi:type="xsd:double"&gt;-29.349024&lt;/D&gt;&lt;D xsi:type="xsd:double"&gt;-26.067226&lt;/D&gt;&lt;D xsi:type="xsd:double"&gt;-18.18375&lt;/D&gt;&lt;D xsi:type="xsd:double"&gt;-19.940376&lt;/D&gt;&lt;D xsi:type="xsd:double"&gt;-12.478167&lt;/D&gt;&lt;D xsi:type="xsd:double"&gt;-15.783757&lt;/D&gt;&lt;D xsi:type="xsd:double"&gt;-17.407597&lt;/D&gt;&lt;D xsi:type="xsd:double"&gt;-3.944683&lt;/D&gt;&lt;D xsi:type="xsd:double"&gt;-2.1553576&lt;/D&gt;&lt;D xsi:type="xsd:double"&gt;-9.633631&lt;/D&gt;&lt;D xsi:type="xsd:double"&gt;-13.571632&lt;/D&gt;&lt;D xsi:type="xsd:double"&gt;-9.20518&lt;/D&gt;&lt;D xsi:type="xsd:double"&gt;7.600534&lt;/D&gt;&lt;D xsi:type="xsd:double"&gt;2.8331041&lt;/D&gt;&lt;D xsi:type="xsd:double"&gt;-0.48487782&lt;/D&gt;&lt;D xsi:type="xsd:double"&gt;1.0015249&lt;/D&gt;&lt;D xsi:type="xsd:double"&gt;-0.30414462&lt;/D&gt;&lt;D xsi:type="xsd:double"&gt;3.5151958&lt;/D&gt;&lt;D xsi:type="xsd:double"&gt;-1.0653257&lt;/D&gt;&lt;D xsi:type="xsd:double"&gt;-5.2182016&lt;/D&gt;&lt;D xsi:type="xsd:double"&gt;3.6441445&lt;/D&gt;&lt;D xsi:type="xsd:double"&gt;6.672132&lt;/D&gt;&lt;D xsi:type="xsd:double"&gt;26.809418&lt;/D&gt;&lt;D xsi:type="xsd:double"&gt;36.723103&lt;/D&gt;&lt;D xsi:type="xsd:double"&gt;44.875313&lt;/D&gt;&lt;D xsi:type="xsd:double"&gt;37.24749&lt;/D&gt;&lt;D xsi:type="xsd:double"&gt;42.291832&lt;/D&gt;&lt;D xsi:type="xsd:double"&gt;36.14099&lt;/D&gt;&lt;D xsi:type="xsd:double"&gt;27.820814&lt;/D&gt;&lt;D xsi:type="xsd:double"&gt;11.93055&lt;/D&gt;&lt;D xsi:type="xsd:double"&gt;10.886765&lt;/D&gt;&lt;D xsi:type="xsd:double"&gt;15.07374&lt;/D&gt;&lt;D xsi:type="xsd:double"&gt;13.913286&lt;/D&gt;&lt;D xsi:type="xsd:double"&gt;1.697886&lt;/D&gt;&lt;D xsi:type="xsd:double"&gt;-10.97517&lt;/D&gt;&lt;D xsi:type="xsd:double"&gt;-11.5250225&lt;/D&gt;&lt;D xsi:type="xsd:double"&gt;-16.731209&lt;/D&gt;&lt;D xsi:type="xsd:double"&gt;-10.611182&lt;/D&gt;&lt;D xsi:type="xsd:double"&gt;-11.876983&lt;/D&gt;&lt;D xsi:type="xsd:double"&gt;-12.82469&lt;/D&gt;&lt;D xsi:type="xsd:double"&gt;-5.1109195&lt;/D&gt;&lt;D xsi:type="xsd:double"&gt;1.3710022&lt;/D&gt;&lt;D xsi:type="xsd:double"&gt;3.535688&lt;/D&gt;&lt;D xsi:type="xsd:double"&gt;-2.1784842&lt;/D&gt;&lt;D xsi:type="xsd:double"&gt;-3.8591087&lt;/D&gt;&lt;D xsi:type="xsd:double"&gt;4.978776&lt;/D&gt;&lt;D xsi:type="xsd:double"&gt;9.846354&lt;/D&gt;&lt;D xsi:type="xsd:double"&gt;6.220734&lt;/D&gt;&lt;D xsi:type="xsd:double"&gt;5.0869107&lt;/D&gt;&lt;D xsi:type="xsd:double"&gt;-9.7082615&lt;/D&gt;&lt;D xsi:type="xsd:double"&gt;-37.541996&lt;/D&gt;&lt;D xsi:type="xsd:double"&gt;-26.540201&lt;/D&gt;&lt;D xsi:type="xsd:double"&gt;-16.344404&lt;/D&gt;&lt;D xsi:type="xsd:double"&gt;-15.019578&lt;/D&gt;&lt;D xsi:type="xsd:double"&gt;-10.252773&lt;/D&gt;&lt;D xsi:type="xsd:double"&gt;-9.388095&lt;/D&gt;&lt;D xsi:type="xsd:double"&gt;-6.6658792&lt;/D&gt;&lt;D xsi:type="xsd:double"&gt;-5.477631&lt;/D&gt;&lt;D xsi:type="xsd:double"&gt;-0.86025596&lt;/D&gt;&lt;D xsi:type="xsd:double"&gt;7.1190357&lt;/D&gt;&lt;D xsi:type="xsd:double"&gt;13.30421&lt;/D&gt;&lt;D xsi:type="xsd:double"&gt;22.945976&lt;/D&gt;&lt;D xsi:type="xsd:double"&gt;70.602165&lt;/D&gt;&lt;D xsi:type="xsd:double"&gt;61.854614&lt;/D&gt;&lt;D xsi:type="xsd:double"&gt;40.318226&lt;/D&gt;&lt;D xsi:type="xsd:double"&gt;46.132553&lt;/D&gt;&lt;D xsi:type="xsd:double"&gt;31.890594&lt;/D&gt;&lt;D xsi:type="xsd:double"&gt;36.4517&lt;/D&gt;&lt;D xsi:type="xsd:double"&gt;31.313122&lt;/D&gt;&lt;D xsi:type="xsd:double"&gt;30.726397&lt;/D&gt;&lt;D xsi:type="xsd:double"&gt;31.53975&lt;/D&gt;&lt;D xsi:type="xsd:double"&gt;23.304916&lt;/D&gt;&lt;D xsi:type="xsd:double"&gt;10.489488&lt;/D&gt;&lt;D xsi:type="xsd:double"&gt;9.280479&lt;/D&gt;&lt;D xsi:type="xsd:double"&gt;6.369138&lt;/D&gt;&lt;D xsi:type="xsd:double"&gt;-10.216146&lt;/D&gt;&lt;D xsi:type="xsd:double"&gt;-18.674994&lt;/D&gt;&lt;D xsi:type="xsd:double"&gt;-25.751888&lt;/D&gt;&lt;D xsi:type="xsd:double"&gt;-23.32574&lt;/D&gt;&lt;D xsi:type="xsd:double"&gt;-20.229513&lt;/D&gt;&lt;D xsi:type="xsd:double"&gt;-25.324715&lt;/D&gt;&lt;D xsi:type="xsd:double"&gt;-38.149624&lt;/D&gt;&lt;D xsi:type="xsd:double"&gt;-45.1465&lt;/D&gt;&lt;D xsi:type="xsd:double"&gt;-41.31528&lt;/D&gt;&lt;D xsi:type="xsd:double"&gt;-33.940815&lt;/D&gt;&lt;D xsi:type="xsd:double"&gt;-39.4823&lt;/D&gt;&lt;D xsi:type="xsd:double"&gt;-38.52613&lt;/D&gt;&lt;D xsi:type="xsd:double"&gt;-30.939346&lt;/D&gt;&lt;D xsi:type="xsd:double"&gt;-19.960367&lt;/D&gt;&lt;D xsi:type="xsd:double"&gt;-10.707593&lt;/D&gt;&lt;D xsi:type="xsd:double"&gt;-3.2751977&lt;/D&gt;&lt;D xsi:type="xsd:double"&gt;-8.483476&lt;/D&gt;&lt;D xsi:type="xsd:double"&gt;4.5842767&lt;/D&gt;&lt;D xsi:type="xsd:double"&gt;6.1817527&lt;/D&gt;&lt;D xsi:type="xsd:double"&gt;17.792011&lt;/D&gt;&lt;D xsi:type="xsd:double"&gt;9.88977&lt;/D&gt;&lt;D xsi:type="xsd:double"&gt;5.767286&lt;/D&gt;&lt;D xsi:type="xsd:double"&gt;20.173275&lt;/D&gt;&lt;D xsi:type="xsd:double"&gt;24.636042&lt;/D&gt;&lt;D xsi:type="xsd:double"&gt;4.4703126&lt;/D&gt;&lt;D xsi:type="xsd:double"&gt;10.554385&lt;/D&gt;&lt;D xsi:type="xsd:double"&gt;-0.028967857&lt;/D&gt;&lt;/FQL&gt;&lt;FQL&gt;&lt;Q&gt;ECH^FMA_DIV_YLD(NTMA,-10AY,0,AM,"PORTAGG","MEANR")&lt;/Q&gt;&lt;R&gt;121&lt;/R&gt;&lt;C&gt;1&lt;/C&gt;&lt;D xsi:type="xsd:double"&gt;3.05989853745206&lt;/D&gt;&lt;D xsi:type="xsd:double"&gt;3.10411753943853&lt;/D&gt;&lt;D xsi:type="xsd:double"&gt;3.07750664256742&lt;/D&gt;&lt;D xsi:type="xsd:double"&gt;3.02281445192268&lt;/D&gt;&lt;D xsi:type="xsd:double"&gt;3.2827033752758&lt;/D&gt;&lt;D xsi:type="xsd:double"&gt;2.92723728842673&lt;/D&gt;&lt;D xsi:type="xsd:double"&gt;3.22876340103443&lt;/D&gt;&lt;D xsi:type="xsd:double"&gt;3.28444019345764&lt;/D&gt;&lt;D xsi:type="xsd:double"&gt;3.11719529647698&lt;/D&gt;&lt;D xsi:type="xsd:double"&gt;3.3164578535875&lt;/D&gt;&lt;D xsi:type="xsd:double"&gt;3.13032461721547&lt;/D&gt;&lt;D xsi:type="xsd:double"&gt;3.2086724913346&lt;/D&gt;&lt;D xsi:type="xsd:double"&gt;3.436721172644&lt;/D&gt;&lt;D xsi:type="xsd:double"&gt;3.52944914107894&lt;/D&gt;&lt;D xsi:type="xsd:double"&gt;3.63643047319649&lt;/D&gt;&lt;D xsi:type="xsd:double"&gt;3.60467620321051&lt;/D&gt;&lt;D xsi:type="xsd:double"&gt;3.57051389515352&lt;/D&gt;&lt;D xsi:type="xsd:double"&gt;3.5974622178099&lt;/D&gt;&lt;D xsi:type="xsd:double"&gt;3.77120795257409&lt;/D&gt;&lt;D xsi:type="xsd:double"&gt;4.05619271315679&lt;/D&gt;&lt;D xsi:type="xsd:double"&gt;3.67411759260616&lt;/D&gt;&lt;D xsi:type="xsd:double"&gt;3.38461677924066&lt;/D&gt;&lt;D xsi:type="xsd:double"&gt;3.46541651964745&lt;/D&gt;&lt;D xsi:type="xsd:double"&gt;3.37390954082449&lt;/D&gt;&lt;D xsi:type="xsd:double"&gt;3.25236714456335&lt;/D&gt;&lt;D xsi:type="xsd:double"&gt;2.90495384223&lt;/D&gt;&lt;D xsi:type="xsd:double"&gt;2.87761362696978&lt;/D&gt;&lt;D xsi:type="xsd:double"&gt;3.10663243426166&lt;/D&gt;&lt;D xsi:type="xsd:double"&gt;2.68631684187009&lt;/D&gt;&lt;D xsi:type="xsd:double"&gt;2.85342232256786&lt;/D&gt;&lt;D xsi:type="xsd:double"&gt;2.86366614141615&lt;/D&gt;&lt;D xsi:type="xsd:double"&gt;2.94519323958188&lt;/D&gt;&lt;D xsi:type="xsd:double"&gt;2.76252150015522&lt;/D&gt;&lt;D xsi:type="xsd:double"&gt;2.64249867858334&lt;/D&gt;&lt;D xsi:type="xsd:double"&gt;2.48702477143246&lt;/D&gt;&lt;D xsi:type="xsd:double"&gt;2.42293614039382&lt;/D&gt;&lt;D xsi:type="xsd:double"&gt;2.67780101489813&lt;/D&gt;&lt;D xsi:type="xsd:double"&gt;2.56020153264194&lt;/D&gt;&lt;D xsi:type="xsd:double"&gt;2.59048623174067&lt;/D&gt;&lt;D xsi:type="xsd:double"&gt;2.47260928644923&lt;/D&gt;&lt;D xsi:type="xsd:double"&gt;2.80452031836651&lt;/D&gt;&lt;D xsi:type="xsd:double"&gt;3.19085293468557&lt;/D&gt;&lt;D xsi:type="xsd:double"&gt;3.00577339349972&lt;/D&gt;&lt;D xsi:type="xsd:double"&gt;2.74797125622567&lt;/D&gt;&lt;D xsi:type="xsd:double"&gt;2.99568302007246&lt;/D&gt;&lt;D xsi:type="xsd:double"&gt;3.12272429989754&lt;/D&gt;&lt;D xsi:type="xsd:double"&gt;3.06537935218529&lt;/D&gt;&lt;D xsi:type="xsd:double"&gt;3.26901531215174&lt;/D&gt;&lt;D xsi:type="xsd:double"&gt;3.34371486876779&lt;/D&gt;&lt;D xsi:type="xsd:double"&gt;3.26813409849815&lt;/D&gt;&lt;D xsi:type="xsd:double"&gt;3.32985968162118&lt;/D&gt;&lt;D xsi:type="xsd:double"&gt;3.27320783663738&lt;/D&gt;&lt;D xsi:type="xsd:double"&gt;3.02414949762776&lt;/D&gt;&lt;D xsi:type="xsd:double"&gt;3.03083454788429&lt;/D&gt;&lt;D xsi:type="xsd:double"&gt;3.20760695115285&lt;/D&gt;&lt;D xsi:type="xsd:double"&gt;2.91049749318637&lt;/D&gt;&lt;D xsi:type="xsd:double"&gt;3.02902972812442&lt;/D&gt;&lt;D xsi:type="xsd:double"&gt;3.07371053282543&lt;/D&gt;&lt;D xsi:type="xsd:double"&gt;2.94020195379755&lt;/D&gt;&lt;D xsi:type="xsd:double"&gt;3.28518389324451&lt;/D&gt;&lt;D xsi:type="xsd:double"&gt;3.28282433768065&lt;/D&gt;&lt;D xsi:type="xsd:double"&gt;3.20452929449634&lt;/D&gt;&lt;D xsi:type="xsd:double"&gt;3.49509366906985&lt;/D&gt;&lt;D xsi:type="xsd:double"&gt;3.25244298891213&lt;/D&gt;&lt;D xsi:type="xsd:double"&gt;3.16525276112541&lt;/D&gt;&lt;D xsi:type="xsd:double"&gt;3.49178501194754&lt;/D&gt;&lt;D xsi:type="xsd:double"&gt;3.66482431950962&lt;/D&gt;&lt;D xsi:type="xsd:double"&gt;3.60902437307366&lt;/D&gt;&lt;D xsi:type="xsd:double"&gt;3.84995138181046&lt;/D&gt;&lt;D xsi:type="xsd:double"&gt;5.64293488501734&lt;/D&gt;&lt;D xsi:type="xsd:double"&gt;4.33856654118646&lt;/D&gt;&lt;D xsi:type="xsd:double"&gt;3.68569958887335&lt;/D&gt;&lt;D xsi:type="xsd:double"&gt;3.37339996291128&lt;/D&gt;&lt;D xsi:type="xsd:double"&gt;3.39625473687213&lt;/D&gt;&lt;D xsi:type="xsd:double"&gt;3.33979088561471&lt;/D&gt;&lt;D xsi:type="xsd:double"&gt;3.81398112896265&lt;/D&gt;&lt;D xsi:type="xsd:double"&gt;3.80535264910503&lt;/D&gt;&lt;D xsi:type="xsd:double"&gt;3.35728967072626&lt;/D&gt;&lt;D xsi:type="xsd:double"&gt;3.18675992431182&lt;/D&gt;&lt;D xsi:type="xsd:double"&gt;3.01094355641355&lt;/D&gt;&lt;D xsi:type="xsd:double"&gt;2.97465559973628&lt;/D&gt;&lt;D xsi:type="xsd:double"&gt;2.84547005244362&lt;/D&gt;&lt;D xsi:type="xsd:double"&gt;3.03249757597881&lt;/D&gt;&lt;D xsi:type="xsd:double"&gt;3.99765637735265&lt;/D&gt;&lt;D xsi:type="xsd:double"&gt;3.9295422303544&lt;/D&gt;&lt;D xsi:type="xsd:double"&gt;4.59922753843045&lt;/D&gt;&lt;D xsi:type="xsd:double"&gt;4.78605924488256&lt;/D&gt;&lt;D xsi:type="xsd:double"&gt;4.76826399259566&lt;/D&gt;&lt;D xsi:type="xsd:double"&gt;5.07901840861333&lt;/D&gt;&lt;D xsi:type="xsd:double"&gt;5.04651954559516&lt;/D&gt;&lt;D xsi:type="xsd:double"&gt;5.77580186348306&lt;/D&gt;&lt;D xsi:type="xsd:double"&gt;4.93787201353386&lt;/D&gt;&lt;D xsi:type="xsd:double"&gt;4.750666475747&lt;/D&gt;&lt;D xsi:type="xsd:double"&gt;4.63945724300891&lt;/D&gt;&lt;D xsi:type="xsd:double"&gt;4.76814975981464&lt;/D&gt;&lt;D xsi:type="xsd:double"&gt;5.64182505798562&lt;/D&gt;&lt;D xsi:type="xsd:double"&gt;6.94209450341233&lt;/D&gt;&lt;D xsi:type="xsd:double"&gt;7.47420092605227&lt;/D&gt;&lt;D xsi:type="xsd:double"&gt;7.54501387417146&lt;/D&gt;&lt;D xsi:type="xsd:double"&gt;6.81036791905795&lt;/D&gt;&lt;D xsi:type="xsd:double"&gt;7.14995689159618&lt;/D&gt;&lt;D xsi:type="xsd:double"&gt;9.07083557491843&lt;/D&gt;&lt;D xsi:type="xsd:double"&gt;8.55027786150257&lt;/D&gt;&lt;D xsi:type="xsd:double"&gt;8.0145311785876&lt;/D&gt;&lt;D xsi:type="xsd:double"&gt;7.90451213814618&lt;/D&gt;&lt;D xsi:type="xsd:double"&gt;8.84240363700216&lt;/D&gt;&lt;D xsi:type="xsd:double"&gt;8.15518308948031&lt;/D&gt;&lt;D xsi:type="xsd:double"&gt;7.23701081730326&lt;/D&gt;&lt;D xsi:type="xsd:double"&gt;6.96389132113208&lt;/D&gt;&lt;D xsi:type="xsd:double"&gt;6.26149039138055&lt;/D&gt;&lt;D xsi:type="xsd:double"&gt;6.15936459056816&lt;/D&gt;&lt;D xsi:type="xsd:double"&gt;6.71404032799136&lt;/D&gt;&lt;D xsi:type="xsd:double"&gt;6.8557157404726&lt;/D&gt;&lt;D xsi:type="xsd:double"&gt;6.5974315030908&lt;/D&gt;&lt;D xsi:type=</t>
        </r>
      </text>
    </comment>
    <comment ref="A18" authorId="0" shapeId="0" xr:uid="{5B953235-211E-4310-BDD8-0B4F9CBCC97C}">
      <text>
        <r>
          <rPr>
            <b/>
            <sz val="9"/>
            <color indexed="81"/>
            <rFont val="Tahoma"/>
            <charset val="1"/>
          </rPr>
          <t>"xsd:double"&gt;6.69907075321594&lt;/D&gt;&lt;D xsi:type="xsd:double"&gt;7.16764901166296&lt;/D&gt;&lt;D xsi:type="xsd:double"&gt;6.65875756621053&lt;/D&gt;&lt;D xsi:type="xsd:double"&gt;7.04874799672642&lt;/D&gt;&lt;D xsi:type="xsd:double"&gt;6.93045823827667&lt;/D&gt;&lt;D xsi:type="xsd:double"&gt;5.05824010627979&lt;/D&gt;&lt;D xsi:type="xsd:double"&gt;5.35670269997106&lt;/D&gt;&lt;/FQL&gt;&lt;FQL&gt;&lt;Q&gt;WL-FDS^FG_PRICE_MAVG(0,,,,30)&lt;/Q&gt;&lt;R&gt;1&lt;/R&gt;&lt;C&gt;1&lt;/C&gt;&lt;D xsi:type="xsd:double"&gt;551.3433&lt;/D&gt;&lt;/FQL&gt;&lt;FQL&gt;&lt;Q&gt;ECH^FMA_ROE(NTMA,-20AY,NOW,FY,"PORTAGG","MEANR")&lt;/Q&gt;&lt;R&gt;20&lt;/R&gt;&lt;C&gt;1&lt;/C&gt;&lt;D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xsi:type="xsd:double"&gt;12.7874449821423&lt;/D&gt;&lt;D xsi:type="xsd:double"&gt;13.7697152555849&lt;/D&gt;&lt;/FQL&gt;&lt;FQL&gt;&lt;Q&gt;CAGDPY@BR^EE_ACTUAL_ANNUAL(MED,+1)&lt;/Q&gt;&lt;R&gt;1&lt;/R&gt;&lt;C&gt;1&lt;/C&gt;&lt;D xsi:type="xsd:double"&gt;-1.6&lt;/D&gt;&lt;/FQL&gt;&lt;FQL&gt;&lt;Q&gt;USDAED^FG_PRICE_CHANGE(0,-1AY)&lt;/Q&gt;&lt;R&gt;1&lt;/R&gt;&lt;C&gt;1&lt;/C&gt;&lt;D xsi:type="xsd:double"&gt;0.0013589859&lt;/D&gt;&lt;/FQL&gt;&lt;FQL&gt;&lt;Q&gt;USDBRL^FG_PRICE_CHANGE(0,-1AY)&lt;/Q&gt;&lt;R&gt;1&lt;/R&gt;&lt;C&gt;1&lt;/C&gt;&lt;D xsi:type="xsd:double"&gt;13.370789&lt;/D&gt;&lt;/FQL&gt;&lt;FQL&gt;&lt;Q&gt;USDIDR^FG_PRICE_CHANGE(0,-1AY)&lt;/Q&gt;&lt;R&gt;1&lt;/R&gt;&lt;C&gt;1&lt;/C&gt;&lt;D xsi:type="xsd:double"&gt;9.533334&lt;/D&gt;&lt;/FQL&gt;&lt;FQL&gt;&lt;Q&gt;VNM^FG_TOTAL_RETURNC(-10AY,0,AM)&lt;/Q&gt;&lt;R&gt;121&lt;/R&gt;&lt;C&gt;1&lt;/C&gt;&lt;D xsi:type="xsd:double"&gt;2.5432348&lt;/D&gt;&lt;D xsi:type="xsd:double"&gt;7.2916627&lt;/D&gt;&lt;D xsi:type="xsd:double"&gt;1.618123&lt;/D&gt;&lt;D xsi:type="xsd:double"&gt;1.6833544&lt;/D&gt;&lt;D xsi:type="xsd:double"&gt;-6.8008957&lt;/D&gt;&lt;D xsi:type="xsd:double"&gt;1.0081649&lt;/D&gt;&lt;D xsi:type="xsd:double"&gt;-11.121673&lt;/D&gt;&lt;D xsi:type="xsd:double"&gt;2.262199&lt;/D&gt;&lt;D xsi:type="xsd:double"&gt;5.534649&lt;/D&gt;&lt;D xsi:type="xsd:double"&gt;-10.030544&lt;/D&gt;&lt;D xsi:type="xsd:double"&gt;2.8862476&lt;/D&gt;&lt;D xsi:type="xsd:double"&gt;-5.7205796&lt;/D&gt;&lt;D xsi:type="xsd:double"&gt;5.075848&lt;/D&gt;&lt;D xsi:type="xsd:double"&gt;5.3858876&lt;/D&gt;&lt;D xsi:type="xsd:double"&gt;-14.38356&lt;/D&gt;&lt;D xsi:type="xsd:double"&gt;-3.692311&lt;/D&gt;&lt;D xsi:type="xsd:double"&gt;9.009588&lt;/D&gt;&lt;D xsi:type="xsd:double"&gt;-3.5756052&lt;/D&gt;&lt;D xsi:type="xsd:double"&gt;-10.334349&lt;/D&gt;&lt;D xsi:type="xsd:double"&gt;-10.860014&lt;/D&gt;&lt;D xsi:type="xsd:double"&gt;9.593368&lt;/D&gt;&lt;D xsi:type="xsd:double"&gt;2.0893335&lt;/D&gt;&lt;D xsi:type="xsd:double"&gt;-1.0585725&lt;/D&gt;&lt;D xsi:type="xsd:double"&gt;3.0670404&lt;/D&gt;&lt;D xsi:type="xsd:double"&gt;1.1072636&lt;/D&gt;&lt;D xsi:type="xsd:double"&gt;3.35387&lt;/D&gt;&lt;D xsi:type="xsd:double"&gt;1.6556263&lt;/D&gt;&lt;D xsi:type="xsd:double"&gt;-3.908795&lt;/D&gt;&lt;D xsi:type="xsd:double"&gt;0.6779671&lt;/D&gt;&lt;D xsi:type="xsd:double"&gt;-7.609427&lt;/D&gt;&lt;D xsi:type="xsd:double"&gt;-5.9758186&lt;/D&gt;&lt;D xsi:type="xsd:double"&gt;5.639398&lt;/D&gt;&lt;D xsi:type="xsd:double"&gt;4.511273&lt;/D&gt;&lt;D xsi:type="xsd:double"&gt;-0.9906471&lt;/D&gt;&lt;D xsi:type="xsd:double"&gt;0.41925907&lt;/D&gt;&lt;D xsi:type="xsd:double"&gt;1.664257&lt;/D&gt;&lt;D xsi:type="xsd:double"&gt;5.053377&lt;/D&gt;&lt;D xsi:type="xsd:double"&gt;-1.219517&lt;/D&gt;&lt;D xsi:type="xsd:double"&gt;-2.6749015&lt;/D&gt;&lt;D xsi:type="xsd:double"&gt;5.144477&lt;/D&gt;&lt;D xsi:type="xsd:double"&gt;3.6193013&lt;/D&gt;&lt;D xsi:type="xsd:double"&gt;9.831821&lt;/D&gt;&lt;D xsi:type="xsd:double"&gt;1.374793&lt;/D&gt;&lt;D xsi:type="xsd:double"&gt;11.180746&lt;/D&gt;&lt;D xsi:type="xsd:double"&gt;-0.3167987&lt;/D&gt;&lt;D xsi:type="xsd:double"&gt;2.648306&lt;/D&gt;&lt;D xsi:type="xsd:double"&gt;-3.9215624&lt;/D&gt;&lt;D xsi:type="xsd:double"&gt;-5.907631&lt;/D&gt;&lt;D xsi:type="xsd:double"&gt;-6.6780806&lt;/D&gt;&lt;D xsi:type="xsd:double"&gt;-2.140677&lt;/D&gt;&lt;D xsi:type="xsd:double"&gt;0.99999905&lt;/D&gt;&lt;D xsi:type="xsd:double"&gt;4.084158&lt;/D&gt;&lt;D xsi:type="xsd:double"&gt;-7.3127213&lt;/D&gt;&lt;D xsi:type="xsd:double"&gt;-4.041052&lt;/D&gt;&lt;D xsi:type="xsd:double"&gt;0.7486582&lt;/D&gt;&lt;D xsi:type="xsd:double"&gt;3.4782648&lt;/D&gt;&lt;D xsi:type="xsd:double"&gt;8.209431&lt;/D&gt;&lt;D xsi:type="xsd:double"&gt;1.1947513&lt;/D&gt;&lt;D xsi:type="xsd:double"&gt;-1.5348315&lt;/D&gt;&lt;D xsi:type="xsd:double"&gt;-1.1390924&lt;/D&gt;&lt;D xsi:type="xsd:double"&gt;-0.30320883&lt;/D&gt;&lt;D xsi:type="xsd:double"&gt;-0.42579174&lt;/D&gt;&lt;D xsi:type="xsd:double"&gt;-4.2150316&lt;/D&gt;&lt;D xsi:type="xsd:double"&gt;2.2959232&lt;/D&gt;&lt;D xsi:type="xsd:double"&gt;0.6234288&lt;/D&gt;&lt;D xsi:type="xsd:double"&gt;0.9913206&lt;/D&gt;&lt;D xsi:type="xsd:double"&gt;-2.576679&lt;/D&gt;&lt;D xsi:type="xsd:double"&gt;1.8443108&lt;/D&gt;&lt;D xsi:type="xsd:double"&gt;-6.542051&lt;/D&gt;&lt;D xsi:type="xsd:double"&gt;-30.000002&lt;/D&gt;&lt;D xsi:type="xsd:double"&gt;15.809525&lt;/D&gt;&lt;D xsi:type="xsd:double"&gt;12.582231&lt;/D&gt;&lt;D xsi:type="xsd:double"&gt;0.47479868&lt;/D&gt;&lt;D xsi:type="xsd:double"&gt;5.9978127&lt;/D&gt;&lt;D xsi:type="xsd:double"&gt;-3.292179&lt;/D&gt;&lt;D xsi:type="xsd:double"&gt;5.1063776&lt;/D&gt;&lt;D xsi:type="xsd:double"&gt;2.1592498&lt;/D&gt;&lt;D xsi:type="xsd:double"&gt;5.9247017&lt;/D&gt;&lt;D xsi:type="xsd:double"&gt;5.1318765&lt;/D&gt;&lt;D xsi:type="xsd:double"&gt;7.860756&lt;/D&gt;&lt;D xsi:type="xsd:double"&gt;1.5460968&lt;/D&gt;&lt;D xsi:type="xsd:double"&gt;-2.7188718&lt;/D&gt;&lt;D xsi:type="xsd:double"&gt;9.558415&lt;/D&gt;&lt;D xsi:type="xsd:double"&gt;-2.3979664&lt;/D&gt;&lt;D xsi:type="xsd:double"&gt;4.6001077&lt;/D&gt;&lt;D xsi:type="xsd:double"&gt;-4.2978525&lt;/D&gt;&lt;D xsi:type="xsd:double"&gt;0.05222559&lt;/D&gt;&lt;D xsi:type="xsd:double"&gt;1.1482239&lt;/D&gt;&lt;D xsi:type="xsd:double"&gt;1.7027855&lt;/D&gt;&lt;D xsi:type="xsd:double"&gt;4.211068&lt;/D&gt;&lt;D xsi:type="xsd:double"&gt;0.7940531&lt;/D&gt;&lt;D xsi:type="xsd:double"&gt;-3.3495188&lt;/D&gt;&lt;D xsi:type="xsd:double"&gt;-0.6027043&lt;/D&gt;&lt;D xsi:type="xsd:double"&gt;-4.749876&lt;/D&gt;&lt;D xsi:type="xsd:double"&gt;-7.108754&lt;/D&gt;&lt;D xsi:type="xsd:double"&gt;-11.593378&lt;/D&gt;&lt;D xsi:type="xsd:double"&gt;-4.263568&lt;/D&gt;&lt;D xsi:type="xsd:double"&gt;-1.4170051&lt;/D&gt;&lt;D xsi:type="xsd:double"&gt;5.749488&lt;/D&gt;&lt;D xsi:type="xsd:double"&gt;-6.796116&lt;/D&gt;&lt;D xsi:type="xsd:double"&gt;-15.763885&lt;/D&gt;&lt;D xsi:type="xsd:double"&gt;-6.1830163&lt;/D&gt;&lt;D xsi:type="xsd:double"&gt;6.230676&lt;/D&gt;&lt;D xsi:type="xsd:double"&gt;8.795822&lt;/D&gt;&lt;D xsi:type="xsd:double"&gt;-8.825785&lt;/D&gt;&lt;D xsi:type="xsd:double"&gt;-3.3670068&lt;/D&gt;&lt;D xsi:type="xsd:double"&gt;4.3554068&lt;/D&gt;&lt;D xsi:type="xsd:double"&gt;3.255427&lt;/D&gt;&lt;D xsi:type="xsd:double"&gt;5.9822083&lt;/D&gt;&lt;D xsi:type="xsd:double"&gt;6.7887187&lt;/D&gt;&lt;D xsi:type="xsd:double"&gt;1.2857199&lt;/D&gt;&lt;D xsi:type="xsd:double"&gt;5.218613&lt;/D&gt;&lt;D xsi:type="xsd:double"&gt;-14.477211&lt;/D&gt;&lt;D xsi:type="xsd:double"&gt;4.075229&lt;/D&gt;&lt;D xsi:type="xsd:double"&gt;-0.8959532&lt;/D&gt;&lt;D xsi:type="xsd:double"&gt;3.5892725&lt;/D&gt;&lt;D xsi:type="xsd:double"&gt;4.7177076&lt;/D&gt;&lt;D xsi:type="xsd:double"&gt;0.22156239&lt;/D&gt;&lt;D xsi:type="xsd:double"&gt;-12.675011&lt;/D&gt;&lt;D xsi:type="xsd:double"&gt;9.451473&lt;/D&gt;&lt;D xsi:type="xsd:double"&gt;-4.163456&lt;/D&gt;&lt;/FQL&gt;&lt;FQL&gt;&lt;Q&gt;ECH^JULIAN(FG_TOTAL_RETURNC(-10AY,0,AM).DATES)&lt;/Q&gt;&lt;R&gt;121&lt;/R&gt;&lt;C&gt;1&lt;/C&gt;&lt;D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xsi:type="xsd:long"&gt;45463&lt;/D&gt;&lt;/FQL&gt;&lt;FQL&gt;&lt;Q&gt;EIDO^FMA_PE(NTMA,-10AY,0,AM,"PORTAGG","MEANR")&lt;/Q&gt;&lt;R&gt;121&lt;/R&gt;&lt;C&gt;1&lt;/C&gt;&lt;D xsi:type="xsd:double"&gt;13.8084406748935&lt;/D&gt;&lt;D xsi:type="xsd:double"&gt;14.7069191462284&lt;/D&gt;&lt;D xsi:type="xsd:double"&gt;14.9769623456063&lt;/D&gt;&lt;D xsi:type="xsd:double"&gt;14.8551026807941&lt;/D&gt;&lt;D xsi:type="xsd:double"&gt;14.2796297968394&lt;/D&gt;&lt;D xsi:type="xsd:double"&gt;14.7436760649253&lt;/D&gt;&lt;D xsi:type="xsd:double"&gt;14.8304896135308&lt;/D&gt;&lt;D xsi:type="xsd:double"&gt;14.8146298036795&lt;/D&gt;&lt;D xsi:type="xsd:double"&gt;15.9650668031557&lt;/D&gt;&lt;D xsi:type="xsd:double"&gt;15.9666555943776&lt;/D&gt;&lt;D xsi:type="xsd:double"&gt;15.8649842041615&lt;/D&gt;&lt;D xsi:type="xsd:double"&gt;15.5280480360686&lt;/D&gt;&lt;D xsi:type="xsd:double"&gt;14.7170695143844&lt;/D&gt;&lt;D xsi:type="xsd:double"&gt;14.3359629597182&lt;/D&gt;&lt;D xsi:type="xsd:double"&gt;12.9492163526338&lt;/D&gt;&lt;D xsi:type="xsd:double"&gt;13.3549831638735&lt;/D&gt;&lt;D xsi:type="xsd:double"&gt;14.3877187962411&lt;/D&gt;&lt;D xsi:type="xsd:double"&gt;14.4101276836391&lt;/D&gt;&lt;D xsi:type="xsd:double"&gt;14.0397328530258&lt;/D&gt;&lt;D xsi:type="xsd:double"&gt;13.9343951025427&lt;/D&gt;&lt;D xsi:type="xsd:double"&gt;14.8057851236264&lt;/D&gt;&lt;D xsi:type="xsd:double"&gt;15.4047494903116&lt;/D&gt;&lt;D xsi:type="xsd:double"&gt;15.1613894557608&lt;/D&gt;&lt;D xsi:type="xsd:double"&gt;14.1716360328474&lt;/D&gt;&lt;D xsi:type="xsd:double"&gt;14.9608525526668&lt;/D&gt;&lt;D xsi:type="xsd:double"&gt;16.45976207339&lt;/D&gt;&lt;D xsi:type="xsd:double"&gt;16.7243275013207&lt;/D&gt;&lt;D xsi:type="xsd:double"&gt;16.0731342776741&lt;/D&gt;&lt;D xsi:type="xsd:double"&gt;16.4048867066403&lt;/D&gt;&lt;D xsi:type="xsd:double"&gt;15.0530850150279&lt;/D&gt;&lt;D xsi:type="xsd:double"&gt;14.6317579379953&lt;/D&gt;&lt;D xsi:type="xsd:double"&gt;15.0136450920951&lt;/D&gt;&lt;D xsi:type="xsd:double"&gt;15.1786412822329&lt;/D&gt;&lt;D xsi:type="xsd:double"&gt;15.3786703556215&lt;/D&gt;&lt;D xsi:type="xsd:double"&gt;15.2411335995849&lt;/D&gt;&lt;D xsi:type="xsd:double"&gt;15.8730848292295&lt;/D&gt;&lt;D xsi:type="xsd:double"&gt;15.725977376941&lt;/D&gt;&lt;D xsi:type="xsd:double"&gt;15.6568215492038&lt;/D&gt;&lt;D xsi:type="xsd:double"&gt;15.715625657137&lt;/D&gt;&lt;D xsi:type="xsd:double"&gt;15.4790669889658&lt;/D&gt;&lt;D xsi:type="xsd:double"&gt;15.4659336649474&lt;/D&gt;&lt;D xsi:type="xsd:double"&gt;15.420399024846&lt;/D&gt;&lt;D xsi:type="xsd:double"&gt;15.2106663740375&lt;/D&gt;&lt;D xsi:type="xsd:double"&gt;16.0069703853623&lt;/D&gt;&lt;D xsi:type="xsd:double"&gt;15.7579259769401&lt;/D&gt;&lt;D xsi:type="xsd:double"&gt;14.5959205934578&lt;/D&gt;&lt;D xsi:type="xsd:double"&gt;14.9249428290516&lt;/D&gt;&lt;D xsi:type="xsd:double"&gt;13.0959544340113&lt;/D&gt;&lt;D xsi:type="xsd:double"&gt;13.0947431307047&lt;/D&gt;&lt;D xsi:type="xsd:double"&gt;12.8382481064903&lt;/D&gt;&lt;D xsi:type="xsd:double"&gt;13.470228693103&lt;/D&gt;&lt;D xsi:type="xsd:double"&gt;13.3582709105791&lt;/D&gt;&lt;D xsi:type="xsd:double"&gt;13.0704101504636&lt;/D&gt;&lt;D xsi:type="xsd:double"&gt;13.756564894467&lt;/D&gt;&lt;D xsi:type="xsd:double"&gt;14.055913860006&lt;/D&gt;&lt;D xsi:type="xsd:double"&gt;14.8038385509025&lt;/D&gt;&lt;D xsi:type="xsd:double"&gt;14.5638492912562&lt;/D&gt;&lt;D xsi:type="xsd:double"&gt;14.6374000250179&lt;/D&gt;&lt;D xsi:type="xsd:double"&gt;14.3603079477299&lt;/D&gt;&lt;D xsi:type="xsd:double"&gt;12.6931188358637&lt;/D&gt;&lt;D xsi:type="xsd:double"&gt;14.0597585113519&lt;/D&gt;&lt;D xsi:type="xsd:double"&gt;15.0451589789516&lt;/D&gt;&lt;D xsi:type="xsd:double"&gt;14.6539307344557&lt;/D&gt;&lt;D xsi:type="xsd:double"&gt;14.5406084699694&lt;/D&gt;&lt;D xsi:type="xsd:double"&gt;14.5171572200174&lt;/D&gt;&lt;D xsi:type="xsd:double"&gt;14.8549380535503&lt;/D&gt;&lt;D xsi:type="xsd:double"&gt;15.1191810773106&lt;/D&gt;&lt;D xsi:type="xsd:double"&gt;15.6799943175069&lt;/D&gt;&lt;D xsi:type="xsd:double"&gt;14.6310041961835&lt;/D&gt;&lt;D xsi:type="xsd:double"&gt;9.5926423985293&lt;/D&gt;&lt;D xsi:type="xsd:double"&gt;10.9859346575226&lt;/D&gt;&lt;D xsi:type="xsd:double"&gt;12.4686737629242&lt;/D&gt;&lt;D xsi:type="xsd:double"&gt;16.0140031353918&lt;/D&gt;&lt;D xsi:type="xsd:double"&gt;16.1938933931721&lt;/D&gt;&lt;D xsi:type="xsd:double"&gt;16.9504854498607&lt;/D&gt;&lt;D xsi:type="xsd:double"&gt;15.6504314727797&lt;/D&gt;&lt;D xsi:type="xsd:double"&gt;15.7372363069279&lt;/D&gt;&lt;D xsi:type="xsd:double"&gt;17.3540179369341&lt;/D&gt;&lt;D xsi:type="xsd:double"&gt;18.5803221630177&lt;/D&gt;&lt;D xsi:type="xsd:double"&gt;18.5150848145731&lt;/D&gt;&lt;D xsi:type="xsd:double"&gt;17.3568555958945&lt;/D&gt;&lt;D xsi:type="xsd:double"&gt;17.0140186180216&lt;/D&gt;&lt;D xsi:type="xsd:double"&gt;16.2083860299238&lt;/D&gt;&lt;D xsi:type="xsd:double"&gt;15.2398479554894&lt;/D&gt;&lt;D xsi:type="xsd:double"&gt;15.1554139304173&lt;/D&gt;&lt;D xsi:type="xsd:double"&gt;14.6206928032136&lt;/D&gt;&lt;D xsi:type="xsd:double"&gt;15.0021396661022&lt;/D&gt;&lt;D xsi:type="xsd:double"&gt;14.7184447632185&lt;/D&gt;&lt;D xsi:type="xsd:double"&gt;15.9147898808931&lt;/D&gt;&lt;D xsi:type="xsd:double"&gt;15.2827512057153&lt;/D&gt;&lt;D xsi:type="xsd:double"&gt;14.5946527573809&lt;/D&gt;&lt;D xsi:type="xsd:double"&gt;14.7174968913679&lt;/D&gt;&lt;D xsi:type="xsd:double"&gt;15.3089682288952&lt;/D&gt;&lt;D xsi:type="xsd:double"&gt;14.8480003840383&lt;/D&gt;&lt;D xsi:type="xsd:double"&gt;14.4164865136924&lt;/D&gt;&lt;D xsi:type="xsd:double"&gt;13.3931179200372&lt;/D&gt;&lt;D xsi:type="xsd:double"&gt;12.6439667636418&lt;/D&gt;&lt;D xsi:type="xsd:double"&gt;12.577168081718&lt;/D&gt;&lt;D xsi:type="xsd:double"&gt;12.9208448700928&lt;/D&gt;&lt;D xsi:type="xsd:double"&gt;13.1238050577071&lt;/D&gt;&lt;D xsi:type="xsd:double"&gt;12.6187923547261&lt;/D&gt;&lt;D xsi:type="xsd:double"&gt;12.6020397801227&lt;/D&gt;&lt;D xsi:type="xsd:double"&gt;12.2629280941624&lt;/D&gt;&lt;D xsi:type="xsd:double"&gt;12.1709077261088&lt;/D&gt;&lt;D xsi:type="xsd:double"&gt;12.216109577678&lt;/D&gt;&lt;D xsi:type="xsd:double"&gt;11.5028107766166&lt;/D&gt;&lt;D xsi:type="xsd:double"&gt;12.1529160124772&lt;/D&gt;&lt;D xsi:type="xsd:double"&gt;11.9251161635511&lt;/D&gt;&lt;D xsi:type="xsd:double"&gt;13.3331980120607&lt;/D&gt;&lt;D xsi:type="xsd:double"&gt;13.6172661856354&lt;/D&gt;&lt;D xsi:type="xsd:double"&gt;13.4486882996447&lt;/D&gt;&lt;D xsi:type="xsd:double"&gt;13.3861677650107&lt;/D&gt;&lt;D xsi:type="xsd:double"&gt;12.5465316338725&lt;/D&gt;&lt;D xsi:type="xsd:double"&gt;12.4695339920934&lt;/D&gt;&lt;D xsi:type="xsd:double"&gt;12.6820484221043&lt;/D&gt;&lt;D xsi:type="xsd:double"&gt;12.84603448538&lt;/D&gt;&lt;D xsi:type="xsd:double"&gt;13.2387823848757&lt;/D&gt;&lt;D xsi:type="xsd:double"&gt;13.0422953246379&lt;/D&gt;&lt;D xsi:type="xsd:double"&gt;11.9545089472149&lt;/D&gt;&lt;D xsi:type="xsd:double"&gt;11.9341094263114&lt;/D&gt;&lt;D xsi:type="xsd:double"&gt;11.5447922782902&lt;/D&gt;&lt;/FQL&gt;&lt;FQL&gt;&lt;Q&gt;EPHE^FMA_PE(LTMA,-10AY,0,AM,"PORTAGG","MEANR")&lt;/Q&gt;&lt;R&gt;121&lt;/R&gt;&lt;C&gt;1&lt;/C&gt;&lt;D xsi:type="xsd:double"&gt;19.131167995064&lt;/D&gt;&lt;D xsi:type="xsd:double"&gt;19.2291236435333&lt;/D&gt;&lt;D xsi:type="xsd:double"&gt;19.5774225649064&lt;/D&gt;&lt;D xsi:type="xsd:double"&gt;19.9696189953459&lt;/D&gt;&lt;D xsi:type="xsd:double"&gt;19.3184620463455&lt;/D&gt;&lt;D xsi:type="xsd:double"&gt;20.1003501966971&lt;/D&gt;&lt;D xsi:type="xsd:double"&gt;19.6965231056406&lt;/D&gt;&lt;D xsi:type="xsd:double"&gt;20.4255298550292&lt;/D&gt;&lt;D xsi:type="xsd:double"&gt;21.1598572299388&lt;/D&gt;&lt;D xsi:type="xsd:double"&gt;20.9350572506459&lt;/D&gt;&lt;D xsi:type="xsd:double"&gt;20.7247707834033&lt;/D&gt;&lt;D xsi:type="xsd:double"&gt;20.6585052770311&lt;/D&gt;&lt;D xsi:type="xsd:double"&gt;20.1875595555216&lt;/D&gt;&lt;D xsi:type="xsd:double"&gt;20.1526760907158&lt;/D&gt;&lt;D xsi:type="xsd:double"&gt;19.5606117433915&lt;/D&gt;&lt;D xsi:type="xsd:double"&gt;19.270224119166&lt;/D&gt;&lt;D xsi:type="xsd:double"&gt;19.1132636225776&lt;/D&gt;&lt;D xsi:type="xsd:double"&gt;18.3140900357652&lt;/D&gt;&lt;D xsi:type="xsd:double"&gt;18.0514983183256&lt;/D&gt;&lt;D xsi:type="xsd:double"&gt;16.2134596503691&lt;/D&gt;&lt;D xsi:type="xsd:double"&gt;17.3385413908962&lt;/D&gt;&lt;D xsi:type="xsd:double"&gt;16.8910200352889&lt;/D&gt;&lt;D xsi:type="xsd:double"&gt;16.9130514287786&lt;/D&gt;&lt;D xsi:type="xsd:double"&gt;16.8378371800475&lt;/D&gt;&lt;D xsi:type="xsd:double"&gt;17.4569372953146&lt;/D&gt;&lt;D xsi:type="xsd:double"&gt;18.1010584249426&lt;/D&gt;&lt;D xsi:type="xsd:double"&gt;18.3818074998789&lt;/D&gt;&lt;D xsi:type="xsd:double"&gt;17.8935434583399&lt;/D&gt;&lt;D xsi:type="xsd:double"&gt;18.1064017028862&lt;/D&gt;&lt;D xsi:type="xsd:double"&gt;16.9275795072565&lt;/D&gt;&lt;D xsi:type="xsd:double"&gt;16.3634583636784&lt;/D&gt;&lt;D xsi:type="xsd:double"&gt;18.096031374832&lt;/D&gt;&lt;D xsi:type="xsd:double"&gt;18.2245928325088&lt;/D&gt;&lt;D xsi:type="xsd:double"&gt;17.859399293559&lt;/D&gt;&lt;D xsi:type="xsd:double"&gt;17.9444334468773&lt;/D&gt;&lt;D xsi:type="xsd:double"&gt;17.957123311272&lt;/D&gt;&lt;D xsi:type="xsd:double"&gt;18.2676536553555&lt;/D&gt;&lt;D xsi:type="xsd:double"&gt;17.8479705984194&lt;/D&gt;&lt;D xsi:type="xsd:double"&gt;17.8021350744559&lt;/D&gt;&lt;D xsi:type="xsd:double"&gt;18.6840028149753&lt;/D&gt;&lt;D xsi:type="xsd:double"&gt;19.4895037455544&lt;/D&gt;&lt;D xsi:type="xsd:double"&gt;19.3124037453137&lt;/D&gt;&lt;D xsi:type="xsd:double"&gt;19.3791548818027&lt;/D&gt;&lt;D xsi:type="xsd:double"&gt;20.3919178024583&lt;/D&gt;&lt;D xsi:type="xsd:double"&gt;19.6841331550034&lt;/D&gt;&lt;D xsi:type="xsd:double"&gt;19.111976594509&lt;/D&gt;&lt;D xsi:type="xsd:double"&gt;18.6905635183966&lt;/D&gt;&lt;D xsi:type="xsd:double"&gt;18.5604660060596&lt;/D&gt;&lt;D xsi:type="xsd:double"&gt;18.0059990666195&lt;/D&gt;&lt;D xsi:type="xsd:double"&gt;17.7299158882681&lt;/D&gt;&lt;D xsi:type="xsd:double"&gt;17.5892607428456&lt;/D&gt;&lt;D xsi:type="xsd:double"&gt;16.344673337884&lt;/D&gt;&lt;D xsi:type="xsd:double"&gt;16.2189312951075&lt;/D&gt;&lt;D xsi:type="xsd:double"&gt;16.0554853383319&lt;/D&gt;&lt;D xsi:type="xsd:double"&gt;16.9279410358773&lt;/D&gt;&lt;D xsi:type="xsd:double"&gt;17.7490938435276&lt;/D&gt;&lt;D xsi:type="xsd:double"&gt;17.323707755922&lt;/D&gt;&lt;D xsi:type="xsd:double"&gt;16.7674585922915&lt;/D&gt;&lt;D xsi:type="xsd:double"&gt;16.6637999461895&lt;/D&gt;&lt;D xsi:type="xsd:double"&gt;16.5079577400219&lt;/D&gt;&lt;D xsi:type="xsd:double"&gt;16.7200448887458&lt;/D&gt;&lt;D xsi:type="xsd:double"&gt;16.872901594597&lt;/D&gt;&lt;D xsi:type="xsd:double"&gt;16.0494374589169&lt;/D&gt;&lt;D xsi:type="xsd:double"&gt;15.3650943943853&lt;/D&gt;&lt;D xsi:type="xsd:double"&gt;15.2020122916511&lt;/D&gt;&lt;D xsi:type="xsd:double"&gt;14.9855755220262&lt;/D&gt;&lt;D xsi:type="xsd:double"&gt;15.0008975092243&lt;/D&gt;&lt;D xsi:type="xsd:double"&gt;14.8440959495594&lt;/D&gt;&lt;D xsi:type="xsd:double"&gt;14.1516294213167&lt;/D&gt;&lt;D xsi:type="xsd:double"&gt;12.2230080191198&lt;/D&gt;&lt;D xsi:type="xsd:double"&gt;12.7516480108362&lt;/D&gt;&lt;D xsi:type="xsd:double"&gt;13.5585743981888&lt;/D&gt;&lt;D xsi:type="xsd:double"&gt;15.3215430567786&lt;/D&gt;&lt;D xsi:type="xsd:double"&gt;15.9226283182723&lt;/D&gt;&lt;D xsi:type="xsd:double"&gt;17.7178370992302&lt;/D&gt;&lt;D xsi:type="xsd:double"&gt;18.6489093016174&lt;/D&gt;&lt;D xsi:type="xsd:double"&gt;20.4922855072519&lt;/D&gt;&lt;D xsi:type="xsd:double"&gt;25.3106471112937&lt;/D&gt;&lt;D xsi:type="xsd:double"&gt;25.11024412315&lt;/D&gt;&lt;D xsi:type="xsd:double"&gt;25.5907574303185&lt;/D&gt;&lt;D xsi:type="xsd:double"&gt;24.2697250505618&lt;/D&gt;&lt;D xsi:type="xsd:double"&gt;22.4253060844955&lt;/D&gt;&lt;D xsi:type="xsd:double"&gt;21.7440512729037&lt;/D&gt;&lt;D xsi:type="xsd:double"&gt;21.0950018216265&lt;/D&gt;&lt;D xsi:type="xsd:double"&gt;21.5194520358093&lt;/D&gt;&lt;D xsi:type="xsd:double"&gt;20.5645785391651&lt;/D&gt;&lt;D xsi:type="xsd:double"&gt;20.0659420514367&lt;/D&gt;&lt;D xsi:type="xsd:double"&gt;20.2249635287086&lt;/D&gt;&lt;D xsi:type="xsd:double"&gt;21.3709969654994&lt;/D&gt;&lt;D xsi:type="xsd:double"&gt;20.3543974268174&lt;/D&gt;&lt;D xsi:type="xsd:double"&gt;19.9032187883671&lt;/D&gt;&lt;D xsi:type="xsd:double"&gt;19.5026636891475&lt;/D&gt;&lt;D xsi:type="xsd:double"&gt;19.7133204765622&lt;/D&gt;&lt;D xsi:type="xsd:double"&gt;19.0246885552189&lt;/D&gt;&lt;D xsi:type="xsd:double"&gt;18.6228696509847&lt;/D&gt;&lt;D xsi:type="xsd:double"&gt;17.7661152074713&lt;/D&gt;&lt;D xsi:type="xsd:double"&gt;17.182029115861&lt;/D&gt;&lt;D xsi:type="xsd:double"&gt;16.5256248977433&lt;/D&gt;&lt;D xsi:type="xsd:double"&gt;16.5421866658768&lt;/D&gt;&lt;D xsi:type="xsd:double"&gt;15.3792753803208&lt;/D&gt;&lt;D xsi:type="xsd:double"&gt;14.1914649288891&lt;/D&gt;&lt;D xsi:type="xsd:double"&gt;14.0323106552565&lt;/D&gt;&lt;D xsi:type="xsd:double"&gt;13.2863193840658&lt;/D&gt;&lt;D xsi:type="xsd:double"&gt;14.7165445219474&lt;/D&gt;&lt;D xsi:type="xsd:double"&gt;13.9118509616068&lt;/D&gt;&lt;D xsi:type="xsd:double"&gt;13.1075314835708&lt;/D&gt;&lt;D xsi:type="xsd:double"&gt;12.9741624470026&lt;/D&gt;&lt;D xsi:type="xsd:double"&gt;12.7983191252982&lt;/D&gt;&lt;D xsi:type="xsd:double"&gt;12.1049075951877&lt;/D&gt;&lt;D xsi:type="xsd:double"&gt;11.9679898482216&lt;/D&gt;&lt;D xsi:type="xsd:double"&gt;11.2777766601591&lt;/D&gt;&lt;D xsi:type="xsd:double"&gt;11.0180788012649&lt;/D&gt;&lt;D xsi:type="xsd:double"&gt;10.9082933247389&lt;/D&gt;&lt;D xsi:type="xsd:double"&gt;10.5902770348191&lt;/D&gt;&lt;D xsi:type="xsd:double"&gt;10.0349107750307&lt;/D&gt;&lt;D xsi:type="xsd:double"&gt;9.958303608806&lt;/D&gt;&lt;D xsi:type="xsd:double"&gt;10.4238659061969&lt;/D&gt;&lt;D xsi:type="xsd:double"&gt;10.6474100872057&lt;/D&gt;&lt;D xsi:type="xsd:double"&gt;10.307968060387&lt;/D&gt;&lt;D xsi:type="xsd:double"&gt;10.1842071768236&lt;/D&gt;&lt;D xsi:type="xsd:double"&gt;9.99820159325344&lt;/D&gt;&lt;/FQL&gt;&lt;FQL&gt;&lt;Q&gt;PLATI-FDS^FG_PRICE_CHANGE(0,-6AM)&lt;/Q&gt;&lt;R&gt;1&lt;/R&gt;&lt;C&gt;1&lt;/C&gt;&lt;D xsi:type="xsd:double"&gt;1.03092783505154&lt;/D&gt;&lt;/FQL&gt;&lt;FQL&gt;&lt;Q&gt;W-FDS^FG_PRICE_CHANGE(0,-1AM)&lt;/Q&gt;&lt;R&gt;1&lt;/R&gt;&lt;C&gt;1&lt;/C&gt;&lt;D xsi:type="xsd:double"&gt;-16.8421052631579&lt;/D&gt;&lt;/FQL&gt;&lt;FQL&gt;&lt;Q&gt;TUR^FG_PRICE_MAVG(0,,,,200)&lt;/Q&gt;&lt;R&gt;1&lt;/R&gt;&lt;C&gt;1&lt;/C&gt;&lt;D xsi:type="xsd:double"&gt;37.154526&lt;/D&gt;&lt;/FQL&gt;&lt;FQL&gt;&lt;Q&gt;EWW^FG_PRICE_MAVG(0,,,,200)&lt;/Q&gt;&lt;R&gt;1&lt;/R&gt;&lt;C&gt;1&lt;/C&gt;&lt;D xsi:type="xsd:double"&gt;63.4934&lt;/D&gt;&lt;/FQL&gt;&lt;FQL&gt;&lt;Q&gt;CNYA^FG_PRICE(0)&lt;/Q&gt;&lt;R&gt;1&lt;/R&gt;&lt;C&gt;1&lt;/C&gt;&lt;D xsi:type="xsd:double"&gt;25.72&lt;/D&gt;&lt;/FQL&gt;&lt;FQL&gt;&lt;Q&gt;VNM^FMA_PCT_ABOVE_MAVG(200,0,,,,"PORTAGG")&lt;/Q&gt;&lt;R&gt;1&lt;/R&gt;&lt;C&gt;1&lt;/C&gt;&lt;D xsi:type="xsd:double"&gt;67.3913043478261&lt;/D&gt;&lt;/FQL&gt;&lt;FQL&gt;&lt;Q&gt;QAT^PERCENT_CHANGE(FMA_EPS(+1,0,,,,"PORTAGG","MEAN"),FMA_EPS(+1,-1AM,,,,"PORTAGG","MEAN"))&lt;/Q&gt;&lt;R&gt;1&lt;/R&gt;&lt;C&gt;1&lt;/C&gt;&lt;D xsi:type="xsd:double"&gt;-3.99726431023627&lt;/D&gt;&lt;/FQL&gt;&lt;FQL&gt;&lt;Q&gt;EZA^PERCENT_CHANGE(FMA_EPS(+1,0,,,,"PORTAGG","MEAN"),FMA_EPS(+1,-3AM,,,,"PORTAGG","MEAN"))&lt;/Q&gt;&lt;R&gt;1&lt;/R&gt;&lt;C&gt;1&lt;/C&gt;&lt;D xsi:type="xsd:double"&gt;1.34318623828144&lt;/D&gt;&lt;/FQL&gt;&lt;FQL&gt;&lt;Q&gt;EWY^PERCENT_CHANGE(FMA_EPS(+1,0,,,,"PORTAGG","MEAN"),FMA_EPS(+1,-3AM,,,,"PORTAGG","MEAN"))&lt;/Q&gt;&lt;R&gt;1&lt;/R&gt;&lt;C&gt;1&lt;/C&gt;&lt;D xsi:type="xsd:double"&gt;0.54145799271775&lt;/D&gt;&lt;/FQL&gt;&lt;FQL&gt;&lt;Q&gt;EWT^PERCENT_CHANGE(FMA_EPS(+1,0,,,,"PORTAGG","MEAN"),FMA_EPS(+1,-3AM,,,,"PORTAGG","MEAN"))&lt;/Q&gt;&lt;R&gt;1&lt;/R&gt;&lt;C&gt;1&lt;/C&gt;&lt;D xsi:type="xsd:double"&gt;2.32113347442139&lt;/D&gt;&lt;/FQL&gt;&lt;FQL&gt;&lt;Q&gt;EPHE^FG_TOTAL_RETURNC(0,-1AM)&lt;/Q&gt;&lt;R&gt;1&lt;/R&gt;&lt;C&gt;1&lt;/C&gt;&lt;D xsi:type="xsd:double"&gt;-7.795465&lt;/D&gt;&lt;/FQL&gt;&lt;FQL&gt;&lt;Q&gt;ECH^FG_TOTAL_RETURNC(0,-1AM)&lt;/Q&gt;&lt;R&gt;1&lt;/R&gt;&lt;C&gt;1&lt;/C&gt;&lt;D xsi:type="xsd:double"&gt;-7.802069&lt;/D&gt;&lt;/FQL&gt;&lt;FQL&gt;&lt;Q&gt;SPY^FMA_PCT_ABOVE_MAVG(200,0,,,,"PORTAGG")&lt;/Q&gt;&lt;R&gt;1&lt;/R&gt;&lt;C&gt;1&lt;/C&gt;&lt;D xsi:type="xsd:double"&gt;65.2694610778443&lt;/D&gt;&lt;/FQL&gt;&lt;FQL&gt;&lt;Q&gt;UAE^FMA_COS_DOWN("EPS","1M",+1,NOW,,,"PORTAGG","MEANR")&lt;/Q&gt;&lt;R&gt;1&lt;/R&gt;&lt;C&gt;1&lt;/C&gt;&lt;D xsi:type="xsd:double"&gt;9&lt;/D&gt;&lt;/FQL&gt;&lt;FQL&gt;&lt;Q&gt;EWM^FMA_COS_DOWN("EPS","1M",+1,NOW,,,"PORTAGG","MEANR")&lt;/Q&gt;&lt;R&gt;1&lt;/R&gt;&lt;C&gt;1&lt;/C&gt;&lt;D xsi:type="xsd:double"&gt;14&lt;/D&gt;&lt;/FQL&gt;&lt;FQL&gt;&lt;Q&gt;EPU^FMA_RBICS_REV_CURRENT(30, LOC, "PORTAGG")&lt;/Q&gt;&lt;R&gt;1&lt;/R&gt;&lt;C&gt;1&lt;/C&gt;&lt;D xsi:type="xsd:double"&gt;23.5467997737324&lt;/D&gt;&lt;/FQL&gt;&lt;FQL&gt;&lt;Q&gt;REFVNDISC-FDS^PROPER_NAME(0,,,"SECURITY","NAME")&lt;/Q&gt;&lt;R&gt;1&lt;/R&gt;&lt;C&gt;1&lt;/C&gt;&lt;D xsi:type="xsd:string"&gt;Vietnam Discount Rate&lt;/D&gt;&lt;/FQL&gt;&lt;FQL&gt;&lt;Q&gt;TRYGB10Y-FDS^FG_YIELD(-10AY,0,Y,,"YTM")&lt;/Q&gt;&lt;R&gt;10&lt;/R&gt;&lt;C&gt;1&lt;/C&gt;&lt;D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xsi:type="xsd:double"&gt;3.534&lt;/D&gt;&lt;/FQL&gt;&lt;FQL&gt;&lt;Q&gt;USDSAR^STD(FG_PRICE_CHANGE(0,-3AY,M))&lt;/Q&gt;&lt;R&gt;1&lt;/R&gt;&lt;C&gt;1&lt;/C&gt;&lt;D xsi:type="xsd:double"&gt;0.0430830160294501&lt;/D&gt;&lt;/FQL&gt;&lt;FQL&gt;&lt;Q&gt;USDQAR^FG_PRICE_CHANGE(0,-6AM)&lt;/Q&gt;&lt;R&gt;1&lt;/R&gt;&lt;C&gt;1&lt;/C&gt;&lt;D xsi:type="xsd:double"&gt;0&lt;/D&gt;&lt;/FQL&gt;&lt;FQL&gt;&lt;Q&gt;USDEUR^STD(FG_PRICE_CHANGE(0,-3AY,M))&lt;/Q&gt;&lt;R&gt;1&lt;/R&gt;&lt;C&gt;1&lt;/C&gt;&lt;D xsi:type="xsd:double"&gt;2.17865114035896&lt;/D&gt;&lt;/FQL&gt;&lt;FQL&gt;&lt;Q&gt;USDTWD^FG_PRICE_CHANGE(0,-6AM)&lt;/Q&gt;&lt;R&gt;1&lt;/R&gt;&lt;C&gt;1&lt;/C&gt;&lt;D xsi:type="xsd:double"&gt;3.1813502&lt;/D&gt;&lt;/FQL&gt;&lt;FQL&gt;&lt;Q&gt;USDPLN^STD(FG_PRICE_CHANGE(0,-3AY,M))&lt;/Q&gt;&lt;R&gt;1&lt;/R&gt;&lt;C&gt;1&lt;/C&gt;&lt;D xsi:type="xsd:double"&gt;3.29248366384956&lt;/D&gt;&lt;/FQL&gt;&lt;FQL&gt;&lt;Q&gt;FC0000AE^FMA_EPS(NTMA,-20AY,0,CY,,"PORTAGG","MEANR")&lt;/Q&gt;&lt;R&gt;20&lt;/R&gt;&lt;C&gt;1&lt;/C&gt;&lt;D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xsi:type="xsd:double"&gt;7.02062927363804&lt;/D&gt;&lt;D xsi:type="xsd:double"&gt;5.12773396645605&lt;/D&gt;&lt;D xsi:type="xsd:double"&gt;7.54796836254382&lt;/D&gt;&lt;D xsi:type="xsd:double"&gt;11.3918613623253&lt;/D&gt;&lt;D xsi:type="xsd:double"&gt;11.0560462161177&lt;/D&gt;&lt;/FQL&gt;&lt;FQL&gt;&lt;Q&gt;UAE^P_PRICE_RETURNS_PR('52W',2,-10AY,0,AM)&lt;/Q&gt;&lt;R&gt;121&lt;/R&gt;&lt;C&gt;1&lt;/C&gt;&lt;D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xsi:type="xsd:double"&gt;-8.27477&lt;/D&gt;&lt;D xsi:type="xsd:double"&gt;-10.103112&lt;/D&gt;&lt;D xsi:type="xsd:double"&gt;-11.388779&lt;/D&gt;&lt;D xsi:type="xsd:double"&gt;-20.984924&lt;/D&gt;&lt;D xsi:type="xsd:double"&gt;-26.024372&lt;/D&gt;&lt;D xsi:type="xsd:double"&gt;-10.129076&lt;/D&gt;&lt;D xsi:type="xsd:double"&gt;-25.777441&lt;/D&gt;&lt;D xsi:type="xsd:double"&gt;-14.986837&lt;/D&gt;&lt;D xsi:type="xsd:double"&gt;-28.801435&lt;/D&gt;&lt;D xsi:type="xsd:double"&gt;-20.239449&lt;/D&gt;&lt;D xsi:type="xsd:double"&gt;-1.7407715&lt;/D&gt;&lt;D xsi:type="xsd:double"&gt;-13.022268&lt;/D&gt;&lt;D xsi:type="xsd:double"&gt;-19.807207&lt;/D&gt;&lt;D xsi:type="xsd:double"&gt;-14.510054&lt;/D&gt;&lt;D xsi:type="xsd:double"&gt;-11.1356735&lt;/D&gt;&lt;D xsi:type="xsd:double"&gt;-2.289188&lt;/D&gt;&lt;D xsi:type="xsd:double"&gt;-1.4833093&lt;/D&gt;&lt;D xsi:type="xsd:double"&gt;-6.5696535&lt;/D&gt;&lt;D xsi:type="xsd:double"&gt;5.934274&lt;/D&gt;&lt;D xsi:type="xsd:double"&gt;17.423557&lt;/D&gt;&lt;D xsi:type="xsd:double"&gt;34.498238&lt;/D&gt;&lt;D xsi:type="xsd:double"&gt;19.898092&lt;/D&gt;&lt;D xsi:type="xsd:double"&gt;3.1213164&lt;/D&gt;&lt;D xsi:type="xsd:double"&gt;1.1276364&lt;/D&gt;&lt;D xsi:type="xsd:double"&gt;12.300312&lt;/D&gt;&lt;D xsi:type="xsd:double"&gt;9.265268&lt;/D&gt;&lt;D xsi:type="xsd:double"&gt;5.632031&lt;/D&gt;&lt;D xsi:type="xsd:double"&gt;4.8282385&lt;/D&gt;&lt;D xsi:type="xsd:double"&gt;9.110069&lt;/D&gt;&lt;D xsi:type="xsd:double"&gt;13.04388&lt;/D&gt;&lt;D xsi:type="xsd:double"&gt;9.331489&lt;/D&gt;&lt;D xsi:type="xsd:double"&gt;1.3037205&lt;/D&gt;&lt;D xsi:type="xsd:double"&gt;7.8935027&lt;/D&gt;&lt;D xsi:type="xsd:double"&gt;-0.012212992&lt;/D&gt;&lt;D xsi:type="xsd:double"&gt;1.6970515&lt;/D&gt;&lt;D xsi:type="xsd:double"&gt;0.20946264&lt;/D&gt;&lt;D xsi:type="xsd:double"&gt;-4.261434&lt;/D&gt;&lt;D xsi:type="xsd:double"&gt;-4.4729233&lt;/D&gt;&lt;D xsi:type="xsd:double"&gt;-6.2916517&lt;/D&gt;&lt;D xsi:type="xsd:double"&gt;-6.67811&lt;/D&gt;&lt;D xsi:type="xsd:double"&gt;-9.555525&lt;/D&gt;&lt;D xsi:type="xsd:double"&gt;-12.35227&lt;/D&gt;&lt;D xsi:type="xsd:double"&gt;-6.7709265&lt;/D&gt;&lt;D xsi:type="xsd:double"&gt;-12.537342&lt;/D&gt;&lt;D xsi:type="xsd:double"&gt;-16.660744&lt;/D&gt;&lt;D xsi:type="xsd:double"&gt;-11.937725&lt;/D&gt;&lt;D xsi:type="xsd:double"&gt;-7.2468877&lt;/D&gt;&lt;D xsi:type="xsd:double"&gt;-2.6618183&lt;/D&gt;&lt;D xsi:type="xsd:double"&gt;-11.955082&lt;/D&gt;&lt;D xsi:type="xsd:double"&gt;-10.127097&lt;/D&gt;&lt;D xsi:type="xsd:double"&gt;-6.402892&lt;/D&gt;&lt;D xsi:type="xsd:double"&gt;-7.551199&lt;/D&gt;&lt;D xsi:type="xsd:double"&gt;-4.7703266&lt;/D&gt;&lt;D xsi:type="xsd:double"&gt;0.33739805&lt;/D&gt;&lt;D xsi:type="xsd:double"&gt;-3.01677&lt;/D&gt;&lt;D xsi:type="xsd:double"&gt;0.44748783&lt;/D&gt;&lt;D xsi:type="xsd:double"&gt;1.507926&lt;/D&gt;&lt;D xsi:type="xsd:double"&gt;-5.5791855&lt;/D&gt;&lt;D xsi:type="xsd:double"&gt;-34.039436&lt;/D&gt;&lt;D xsi:type="xsd:double"&gt;-33.705627&lt;/D&gt;&lt;D xsi:type="xsd:double"&gt;-21.296883&lt;/D&gt;&lt;D xsi:type="xsd:double"&gt;-18.968046&lt;/D&gt;&lt;D xsi:type="xsd:double"&gt;-23.99342&lt;/D&gt;&lt;D xsi:type="xsd:double"&gt;-17.447311&lt;/D&gt;&lt;D xsi:type="xsd:double"&gt;-18.66923&lt;/D&gt;&lt;D xsi:type="xsd:double"&gt;-22.410261&lt;/D&gt;&lt;D xsi:type="xsd:double"&gt;-13.910967&lt;/D&gt;&lt;D xsi:type="xsd:double"&gt;-4.7152877&lt;/D&gt;&lt;D xsi:type="xsd:double"&gt;5.1255584&lt;/D&gt;&lt;D xsi:type="xsd:double"&gt;5.3866267&lt;/D&gt;&lt;D xsi:type="xsd:double"&gt;53.917076&lt;/D&gt;&lt;D xsi:type="xsd:double"&gt;43.519997&lt;/D&gt;&lt;D xsi:type="xsd:double"&gt;50.176464&lt;/D&gt;&lt;D xsi:type="xsd:double"&gt;46.688473&lt;/D&gt;&lt;D xsi:type="xsd:double"&gt;39.277576&lt;/D&gt;&lt;D xsi:type="xsd:double"&gt;39.730347&lt;/D&gt;&lt;D xsi:type="xsd:double"&gt;41.59206&lt;/D&gt;&lt;D xsi:type="xsd:double"&gt;45.899582&lt;/D&gt;&lt;D xsi:type="xsd:double"&gt;52.897297&lt;/D&gt;&lt;D xsi:type="xsd:double"&gt;41.12892&lt;/D&gt;&lt;D xsi:type="xsd:double"&gt;28.30044&lt;/D&gt;&lt;D xsi:type="xsd:double"&gt;38.6641&lt;/D&gt;&lt;D xsi:type="xsd:double"&gt;44.43804&lt;/D&gt;&lt;D xsi:type="xsd:double"&gt;48.5165&lt;/D&gt;&lt;D xsi:type="xsd:double"&gt;24.198187&lt;/D&gt;&lt;D xsi:type="xsd:double"&gt;15.618968&lt;/D&gt;&lt;D xsi:type="xsd:double"&gt;19.336117&lt;/D&gt;&lt;D xsi:type="xsd:double"&gt;19.94809&lt;/D&gt;&lt;D xsi:type="xsd:double"&gt;12.845337&lt;/D&gt;&lt;D xsi:type="xsd:double"&gt;7.7199817&lt;/D&gt;&lt;D xsi:type="xsd:double"&gt;-2.8341413&lt;/D&gt;&lt;D xsi:type="xsd:double"&gt;-3.4798622&lt;/D&gt;&lt;D xsi:type="xsd:double"&gt;-6.266266&lt;/D&gt;&lt;D xsi:type="xsd:double"&gt;-9.8035755&lt;/D&gt;&lt;D xsi:type="xsd:double"&gt;-21.347158&lt;/D&gt;&lt;D xsi:type="xsd:double"&gt;-20.545662&lt;/D&gt;&lt;D xsi:type="xsd:double"&gt;-13.176888&lt;/D&gt;&lt;D xsi:type="xsd:double"&gt;-6.174028&lt;/D&gt;&lt;D xsi:type="xsd:double"&gt;-2.5447547&lt;/D&gt;&lt;D xsi:type="xsd:double"&gt;-6.497729&lt;/D&gt;&lt;D xsi:type="xsd:double"&gt;-2.3955345&lt;/D&gt;&lt;D xsi:type="xsd:double"&gt;-9.514403&lt;/D&gt;&lt;D xsi:type="xsd:double"&gt;-1.8056571&lt;/D&gt;&lt;D xsi:type="xsd:double"&gt;-2.8003633&lt;/D&gt;&lt;D xsi:type="xsd:double"&gt;2.7045012&lt;/D&gt;&lt;D xsi:type="xsd:double"&gt;3.5309196&lt;/D&gt;&lt;D xsi:type="xsd:double"&gt;10.191631&lt;/D&gt;&lt;D xsi:type="xsd:double"&gt;1.6997695&lt;/D&gt;&lt;D xsi:type="xsd:double"&gt;0.9888768&lt;/D&gt;&lt;D xsi:type="xsd:double"&gt;-2.4404824&lt;/D&gt;&lt;/FQL&gt;&lt;FQL&gt;&lt;Q&gt;ECH^JULIAN(FMA_DIV_YLD(NTMA,-10AY,0,AM,"PORTAGG","MEANR").DATES)&lt;/Q&gt;&lt;R&gt;121&lt;/R&gt;&lt;C&gt;1&lt;/C&gt;&lt;D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</t>
        </r>
      </text>
    </comment>
    <comment ref="A19" authorId="0" shapeId="0" xr:uid="{AEDF6DCF-57FF-481A-B757-3069495F032E}">
      <text>
        <r>
          <rPr>
            <b/>
            <sz val="9"/>
            <color indexed="81"/>
            <rFont val="Tahoma"/>
            <charset val="1"/>
          </rPr>
          <t>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xsi:type="xsd:long"&gt;45460&lt;/D&gt;&lt;/FQL&gt;&lt;FQL&gt;&lt;Q&gt;WL-FDS^FG_PRICE(0)&lt;/Q&gt;&lt;R&gt;1&lt;/R&gt;&lt;C&gt;1&lt;/C&gt;&lt;D xsi:type="xsd:double"&gt;552.7&lt;/D&gt;&lt;/FQL&gt;&lt;FQL&gt;&lt;Q&gt;COPP-FDS^FG_PRICE(0)&lt;/Q&gt;&lt;R&gt;1&lt;/R&gt;&lt;C&gt;1&lt;/C&gt;&lt;D xsi:type="xsd:double"&gt;4.618&lt;/D&gt;&lt;/FQL&gt;&lt;FQL&gt;&lt;Q&gt;FC0000AE^FG_PRICE(0)&lt;/Q&gt;&lt;R&gt;1&lt;/R&gt;&lt;C&gt;1&lt;/C&gt;&lt;D xsi:type="xsd:double"&gt;138.4722&lt;/D&gt;&lt;/FQL&gt;&lt;FQL&gt;&lt;Q&gt;FC0000KR^FG_PRICE(0)&lt;/Q&gt;&lt;R&gt;1&lt;/R&gt;&lt;C&gt;1&lt;/C&gt;&lt;D xsi:type="xsd:double"&gt;476.75546&lt;/D&gt;&lt;/FQL&gt;&lt;FQL&gt;&lt;Q&gt;TUR^FG_PRICE_MAVG(0,,,,60)&lt;/Q&gt;&lt;R&gt;1&lt;/R&gt;&lt;C&gt;1&lt;/C&gt;&lt;D xsi:type="xsd:double"&gt;40.216084&lt;/D&gt;&lt;/FQL&gt;&lt;FQL&gt;&lt;Q&gt;INDA^FG_PRICE(0)&lt;/Q&gt;&lt;R&gt;1&lt;/R&gt;&lt;C&gt;1&lt;/C&gt;&lt;D xsi:type="xsd:double"&gt;54.95&lt;/D&gt;&lt;/FQL&gt;&lt;FQL&gt;&lt;Q&gt;EPOL^FG_PRICE_MAVG(0,,,,30)&lt;/Q&gt;&lt;R&gt;1&lt;/R&gt;&lt;C&gt;1&lt;/C&gt;&lt;D xsi:type="xsd:double"&gt;24.6755&lt;/D&gt;&lt;/FQL&gt;&lt;FQL&gt;&lt;Q&gt;KSA^FG_TOTAL_RETURNC(0,-12AM)&lt;/Q&gt;&lt;R&gt;1&lt;/R&gt;&lt;C&gt;1&lt;/C&gt;&lt;D xsi:type="xsd:double"&gt;2.4468303&lt;/D&gt;&lt;/FQL&gt;&lt;FQL&gt;&lt;Q&gt;TUR^FMA_PCT_ABOVE_MAVG(200,0,,,,"PORTAGG")&lt;/Q&gt;&lt;R&gt;1&lt;/R&gt;&lt;C&gt;1&lt;/C&gt;&lt;D xsi:type="xsd:double"&gt;62.7659574468085&lt;/D&gt;&lt;/FQL&gt;&lt;FQL&gt;&lt;Q&gt;INDA^PERCENT_CHANGE(FMA_EPS(+1,0,,,,"PORTAGG","MEAN"),FMA_EPS(+1,-1AM,,,,"PORTAGG","MEAN"))&lt;/Q&gt;&lt;R&gt;1&lt;/R&gt;&lt;C&gt;1&lt;/C&gt;&lt;D xsi:type="xsd:double"&gt;-0.909817916631644&lt;/D&gt;&lt;/FQL&gt;&lt;FQL&gt;&lt;Q&gt;EWY^PERCENT_CHANGE(FMA_EPS(+1,0,,,,"PORTAGG","MEAN"),FMA_EPS(+1,-1AM,,,,"PORTAGG","MEAN"))&lt;/Q&gt;&lt;R&gt;1&lt;/R&gt;&lt;C&gt;1&lt;/C&gt;&lt;D xsi:type="xsd:double"&gt;0.169634108390391&lt;/D&gt;&lt;/FQL&gt;&lt;FQL&gt;&lt;Q&gt;EPU^PERCENT_CHANGE(FMA_EPS(+1,0,,,,"PORTAGG","MEAN"),FMA_EPS(+1,-3AM,,,,"PORTAGG","MEAN"))&lt;/Q&gt;&lt;R&gt;1&lt;/R&gt;&lt;C&gt;1&lt;/C&gt;&lt;D xsi:type="xsd:double"&gt;7.79676962048349&lt;/D&gt;&lt;/FQL&gt;&lt;FQL&gt;&lt;Q&gt;EWJ^P_PRICE(0)/P_PRICE_HIGH_PR(0,,,,,,"PRICE","INTRA","52W")&lt;/Q&gt;&lt;R&gt;1&lt;/R&gt;&lt;C&gt;1&lt;/C&gt;&lt;D xsi:type="xsd:double"&gt;0.92250055&lt;/D&gt;&lt;/FQL&gt;&lt;FQL&gt;&lt;Q&gt;EWJ^FMA_COS_UP("EPS","1M",+1,NOW,,,"PORTAGG","MEANR")&lt;/Q&gt;&lt;R&gt;1&lt;/R&gt;&lt;C&gt;1&lt;/C&gt;&lt;D xsi:type="xsd:double"&gt;99&lt;/D&gt;&lt;/FQL&gt;&lt;FQL&gt;&lt;Q&gt;GREK^FMA_COS_DOWN("EPS","1M",+1,NOW,,,"PORTAGG","MEANR")&lt;/Q&gt;&lt;R&gt;1&lt;/R&gt;&lt;C&gt;1&lt;/C&gt;&lt;D xsi:type="xsd:double"&gt;3&lt;/D&gt;&lt;/FQL&gt;&lt;FQL&gt;&lt;Q&gt;CNYA^FMA_COS_DOWN("EPS","1M",+1,NOW,,,"PORTAGG","MEANR")&lt;/Q&gt;&lt;R&gt;1&lt;/R&gt;&lt;C&gt;1&lt;/C&gt;&lt;D xsi:type="xsd:double"&gt;133&lt;/D&gt;&lt;/FQL&gt;&lt;FQL&gt;&lt;Q&gt;EWW^FG_ROE(0)&lt;/Q&gt;&lt;R&gt;1&lt;/R&gt;&lt;C&gt;1&lt;/C&gt;&lt;D xsi:type="xsd:double"&gt;10.7432968010338&lt;/D&gt;&lt;/FQL&gt;&lt;FQL&gt;&lt;Q&gt;TRYZA10Y-FDS^FG_YIELD_NAME&lt;/Q&gt;&lt;R&gt;1&lt;/R&gt;&lt;C&gt;1&lt;/C&gt;&lt;D xsi:type="xsd:string"&gt;South Africa Benchmark Bond - 10 Year&lt;/D&gt;&lt;/FQL&gt;&lt;FQL&gt;&lt;Q&gt;CC_US^IMF_IFS_RCPI_Q(0)&lt;/Q&gt;&lt;R&gt;1&lt;/R&gt;&lt;C&gt;1&lt;/C&gt;&lt;D xsi:type="xsd:double"&gt;3.209516&lt;/D&gt;&lt;/FQL&gt;&lt;FQL&gt;&lt;Q&gt;EWW^FG_TOTAL_RETURNC(0,-12AM)&lt;/Q&gt;&lt;R&gt;1&lt;/R&gt;&lt;C&gt;1&lt;/C&gt;&lt;D xsi:type="xsd:double"&gt;-6.887335&lt;/D&gt;&lt;/FQL&gt;&lt;FQL&gt;&lt;Q&gt;CNYA^FMA_ROE(NTMA,-20AY,NOW,FY,"PORTAGG","MEANR")&lt;/Q&gt;&lt;R&gt;20&lt;/R&gt;&lt;C&gt;1&lt;/C&gt;&lt;D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xsi:type="xsd:double"&gt;13.476958468491&lt;/D&gt;&lt;D xsi:type="xsd:double"&gt;12.9908392028779&lt;/D&gt;&lt;D xsi:type="xsd:double"&gt;13.7611676278728&lt;/D&gt;&lt;D xsi:type="xsd:double"&gt;13.3652863968732&lt;/D&gt;&lt;D xsi:type="xsd:double"&gt;12.0076265807225&lt;/D&gt;&lt;/FQL&gt;&lt;FQL&gt;&lt;Q&gt;TRYZA10Y-FDS^JULIAN(FG_YIELD(-10AY,0,CY,,"YTM").DATES)&lt;/Q&gt;&lt;R&gt;10&lt;/R&gt;&lt;C&gt;1&lt;/C&gt;&lt;D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xsi:type="xsd:double"&gt;4.27815694559005&lt;/D&gt;&lt;D xsi:type="xsd:double"&gt;4.67900495229586&lt;/D&gt;&lt;D xsi:type="xsd:double"&gt;4.61841343589144&lt;/D&gt;&lt;D xsi:type="xsd:double"&gt;5.61892004443938&lt;/D&gt;&lt;D xsi:type="xsd:double"&gt;5.13594986275153&lt;/D&gt;&lt;D xsi:type="xsd:double"&gt;4.62433079560035&lt;/D&gt;&lt;D xsi:type="xsd:double"&gt;4.30453616418276&lt;/D&gt;&lt;D xsi:type="xsd:double"&gt;4.06504673741126&lt;/D&gt;&lt;D xsi:type="xsd:double"&gt;4.12500808467861&lt;/D&gt;&lt;D xsi:type="xsd:double"&gt;4.21058871770388&lt;/D&gt;&lt;D xsi:type="xsd:double"&gt;4.52935644078758&lt;/D&gt;&lt;D xsi:type="xsd:double"&gt;4.80998127334204&lt;/D&gt;&lt;D xsi:type="xsd:double"&gt;4.91217542561945&lt;/D&gt;&lt;D xsi:type="xsd:double"&gt;4.16489593320795&lt;/D&gt;&lt;D xsi:type="xsd:double"&gt;3.92958812365553&lt;/D&gt;&lt;D xsi:type="xsd:double"&gt;3.87517992621026&lt;/D&gt;&lt;D xsi:type="xsd:double"&gt;3.76229850007478&lt;/D&gt;&lt;D xsi:type="xsd:double"&gt;3.98527806755703&lt;/D&gt;&lt;D xsi:type="xsd:double"&gt;4.03586934030197&lt;/D&gt;&lt;D xsi:type="xsd:double"&gt;4.06919195130257&lt;/D&gt;&lt;D xsi:type="xsd:double"&gt;3.89872074927585&lt;/D&gt;&lt;D xsi:type="xsd:double"&gt;3.74988001496248&lt;/D&gt;&lt;D xsi:type="xsd:double"&gt;4.05666734163374&lt;/D&gt;&lt;D xsi:type="xsd:double"&gt;4.2613936836512&lt;/D&gt;&lt;D xsi:type="xsd:double"&gt;4.38228198694456&lt;/D&gt;&lt;D xsi:type="xsd:double"&gt;4.43674282920874&lt;/D&gt;&lt;D xsi:type="xsd:double"&gt;4.29181428020452&lt;/D&gt;&lt;D xsi:type="xsd:double"&gt;4.17833897103137&lt;/D&gt;&lt;D xsi:type="xsd:double"&gt;4.18980408922886&lt;/D&gt;&lt;D xsi:type="xsd:double"&gt;3.98585984211518&lt;/D&gt;&lt;D xsi:type="xsd:double"&gt;3.73214564324912&lt;/D&gt;&lt;D xsi:type="xsd:double"&gt;3.84573118783838&lt;/D&gt;&lt;D xsi:type="xsd:double"&gt;3.83511648783163&lt;/D&gt;&lt;D xsi:type="xsd:double"&gt;3.76319414792736&lt;/D&gt;&lt;D xsi:type="xsd:double"&gt;4.14205168741325&lt;/D&gt;&lt;D xsi:type="xsd:double"&gt;4.29778222609297&lt;/D&gt;&lt;D xsi:type="xsd:double"&gt;4.34375690333288&lt;/D&gt;&lt;D xsi:type="xsd:double"&gt;4.51078726494251&lt;/D&gt;&lt;D xsi:type="xsd:double"&gt;4.28013677912454&lt;/D&gt;&lt;D xsi:type="xsd:double"&gt;3.91614136620434&lt;/D&gt;&lt;D xsi:type="xsd:double"&gt;3.89688932982535&lt;/D&gt;&lt;D xsi:type="xsd:double"&gt;3.84995264392608&lt;/D&gt;&lt;D xsi:type="xsd:double"&gt;3.67982187089095&lt;/D&gt;&lt;D xsi:type="xsd:double"&gt;3.96231644672889&lt;/D&gt;&lt;D xsi:type="xsd:double"&gt;3.83975587312518&lt;/D&gt;&lt;D xsi:type="xsd:double"&gt;3.76807437967153&lt;/D&gt;&lt;D xsi:type="xsd:double"&gt;3.95465863743692&lt;/D&gt;&lt;D xsi:type="xsd:double"&gt;4.21616913392619&lt;/D&gt;&lt;D xsi:type="xsd:double"&gt;4.36015209172467&lt;/D&gt;&lt;D xsi:type="xsd:double"&gt;4.06030011171159&lt;/D&gt;&lt;D xsi:type="xsd:double"&gt;3.97393465296034&lt;/D&gt;&lt;D xsi:type="xsd:double"&gt;3.95507481521832&lt;/D&gt;&lt;D xsi:type="xsd:double"&gt;4.31225544184725&lt;/D&gt;&lt;D xsi:type="xsd:double"&gt;5.4558856767859&lt;/D&gt;&lt;D xsi:type="xsd:double"&gt;4.7693133936036&lt;/D&gt;&lt;D xsi:type="xsd:double"&gt;4.31863546788962&lt;/D&gt;&lt;D xsi:type="xsd:double"&gt;3.88621252243434&lt;/D&gt;&lt;D xsi:type="xsd:double"&gt;3.88452366725904&lt;/D&gt;&lt;D xsi:type="xsd:double"&gt;3.57248316304655&lt;/D&gt;&lt;D xsi:type="xsd:double"&gt;3.39675853306785&lt;/D&gt;&lt;D xsi:type="xsd:double"&gt;3.27202548896557&lt;/D&gt;&lt;D xsi:type="xsd:double"&gt;3.41900820788159&lt;/D&gt;&lt;D xsi:type="xsd:double"&gt;3.48434441874551&lt;/D&gt;&lt;D xsi:type="xsd:double"&gt;3.4729255957595&lt;/D&gt;&lt;D xsi:type="xsd:double"&gt;3.522100345503&lt;/D&gt;&lt;D xsi:type="xsd:double"&gt;3.52210636689389&lt;/D&gt;&lt;D xsi:type="xsd:double"&gt;3.29376066990989&lt;/D&gt;&lt;D xsi:type="xsd:double"&gt;3.32852138591839&lt;/D&gt;&lt;D xsi:type="xsd:double"&gt;3.2119682181768&lt;/D&gt;&lt;D xsi:type="xsd:double"&gt;3.27278459628392&lt;/D&gt;&lt;D xsi:type="xsd:double"&gt;3.17962042494277&lt;/D&gt;&lt;D xsi:type="xsd:double"&gt;3.06646254007209&lt;/D&gt;&lt;D xsi:type="xsd:double"&gt;2.84772261766661&lt;/D&gt;&lt;D xsi:type="xsd:double"&gt;3.04710545921532&lt;/D&gt;&lt;D xsi:type="xsd:double"&gt;3.25139014349777&lt;/D&gt;&lt;D xsi:type="xsd:double"&gt;2.99512530058893&lt;/D&gt;&lt;D xsi:type="xsd:double"&gt;2.97555718654825&lt;/D&gt;&lt;D xsi:type="xsd:double"&gt;2.91537022573536&lt;/D&gt;&lt;D xsi:type="xsd:double"&gt;2.71360987672487&lt;/D&gt;&lt;D xsi:type="xsd:double"&gt;2.98556772018948&lt;/D&gt;&lt;D xsi:type="xsd:double"&gt;3.12700401288207&lt;/D&gt;&lt;D xsi:type="xsd:double"&gt;3.25793741566004&lt;/D&gt;&lt;D xsi:type="xsd:double"&gt;3.03416121248498&lt;/D&gt;&lt;D xsi:type="xsd:double"&gt;3.42313993714624&lt;/D&gt;&lt;D xsi:type="xsd:double"&gt;3.26033910873457&lt;/D&gt;&lt;D xsi:type="xsd:double"&gt;3.50046441621144&lt;/D&gt;&lt;D xsi:type="xsd:double"&gt;3.84680920785557&lt;/D&gt;&lt;D xsi:type="xsd:double"&gt;3.67389442064061&lt;/D&gt;&lt;D xsi:type="xsd:double"&gt;3.7074441854052&lt;/D&gt;&lt;D xsi:type="xsd:double"&gt;3.83853215959817&lt;/D&gt;&lt;D xsi:type="xsd:double"&gt;3.4420975581759&lt;/D&gt;&lt;D xsi:type="xsd:double"&gt;3.46032679114931&lt;/D&gt;&lt;D xsi:type="xsd:double"&gt;3.46920527588867&lt;/D&gt;&lt;D xsi:type="xsd:double"&gt;3.37983153552423&lt;/D&gt;&lt;D xsi:type="xsd:double"&gt;3.58248133525959&lt;/D&gt;&lt;D xsi:type="xsd:double"&gt;3.71786359058783&lt;/D&gt;&lt;D xsi:type="xsd:double"&gt;3.91452102202104&lt;/D&gt;&lt;D xsi:type="xsd:double"&gt;3.75890515616696&lt;/D&gt;&lt;D xsi:type="xsd:double"&gt;3.55610290778983&lt;/D&gt;&lt;D xsi:type="xsd:double"&gt;3.48872547811459&lt;/D&gt;&lt;D xsi:type="xsd:double"&gt;3.26516901618677&lt;/D&gt;&lt;D xsi:type="xsd:double"&gt;3.32413997218872&lt;/D&gt;&lt;D xsi:type="xsd:double"&gt;3.4466978507972&lt;/D&gt;&lt;D xsi:type="xsd:double"&gt;3.60483627289785&lt;/D&gt;&lt;D xsi:type="xsd:double"&gt;3.69749646500806&lt;/D&gt;&lt;/FQL&gt;&lt;FQL&gt;&lt;Q&gt;EIDO^FMA_PE(LTMA,-10AY,0,AM,"PORTAGG","MEANR")&lt;/Q&gt;&lt;R&gt;121&lt;/R&gt;&lt;C&gt;1&lt;/C&gt;&lt;D xsi:type="xsd:double"&gt;15.4052142247848&lt;/D&gt;&lt;D xsi:type="xsd:double"&gt;15.8008753441489&lt;/D&gt;&lt;D xsi:type="xsd:double"&gt;15.9998544400975&lt;/D&gt;&lt;D xsi:type="xsd:double"&gt;16.0317128976108&lt;/D&gt;&lt;D xsi:type="xsd:double"&gt;15.931379130573&lt;/D&gt;&lt;D xsi:type="xsd:double"&gt;16.1080179743359&lt;/D&gt;&lt;D xsi:type="xsd:double"&gt;16.7248702390726&lt;/D&gt;&lt;D xsi:type="xsd:double"&gt;16.5823564038527&lt;/D&gt;&lt;D xsi:type="xsd:double"&gt;17.789307203611&lt;/D&gt;&lt;D xsi:type="xsd:double"&gt;17.9102906299566&lt;/D&gt;&lt;D xsi:type="xsd:double"&gt;17.7854751157468&lt;/D&gt;&lt;D xsi:type="xsd:double"&gt;17.5866778418163&lt;/D&gt;&lt;D xsi:type="xsd:double"&gt;17.1203405899297&lt;/D&gt;&lt;D xsi:type="xsd:double"&gt;16.807121566167&lt;/D&gt;&lt;D xsi:type="xsd:double"&gt;15.7074539136296&lt;/D&gt;&lt;D xsi:type="xsd:double"&gt;15.8215603905147&lt;/D&gt;&lt;D xsi:type="xsd:double"&gt;16.5787009052891&lt;/D&gt;&lt;D xsi:type="xsd:double"&gt;16.5297123460186&lt;/D&gt;&lt;D xsi:type="xsd:double"&gt;15.7986612129838&lt;/D&gt;&lt;D xsi:type="xsd:double"&gt;15.5468695946682&lt;/D&gt;&lt;D xsi:type="xsd:double"&gt;16.3956459991387&lt;/D&gt;&lt;D xsi:type="xsd:double"&gt;16.8355097600451&lt;/D&gt;&lt;D xsi:type="xsd:double"&gt;16.6969207300033&lt;/D&gt;&lt;D xsi:type="xsd:double"&gt;16.2487270518499&lt;/D&gt;&lt;D xsi:type="xsd:double"&gt;16.5678377752291&lt;/D&gt;&lt;D xsi:type="xsd:double"&gt;17.4374187638847&lt;/D&gt;&lt;D xsi:type="xsd:double"&gt;17.9352524819696&lt;/D&gt;&lt;D xsi:type="xsd:double"&gt;17.7623036271217&lt;/D&gt;&lt;D xsi:type="xsd:double"&gt;18.2457143218796&lt;/D&gt;&lt;D xsi:type="xsd:double"&gt;17.1159082846515&lt;/D&gt;&lt;D xsi:type="xsd:double"&gt;17.0642189485432&lt;/D&gt;&lt;D xsi:type="xsd:double"&gt;17.4731562837841&lt;/D&gt;&lt;D xsi:type="xsd:double"&gt;17.5651246521615&lt;/D&gt;&lt;D xsi:type="xsd:double"&gt;17.49014321285&lt;/D&gt;&lt;D xsi:type="xsd:double"&gt;17.3183043660287&lt;/D&gt;&lt;D xsi:type="xsd:double"&gt;17.4673176489802&lt;/D&gt;&lt;D xsi:type="xsd:double"&gt;17.3604103745254&lt;/D&gt;&lt;D xsi:type="xsd:double"&gt;17.3249007681876&lt;/D&gt;&lt;D xsi:type="xsd:double"&gt;17.3356003359079&lt;/D&gt;&lt;D xsi:type="xsd:double"&gt;17.2400593333334&lt;/D&gt;&lt;D xsi:type="xsd:double"&gt;17.2440822836735&lt;/D&gt;&lt;D xsi:type="xsd:double"&gt;17.2971572920048&lt;/D&gt;&lt;D xsi:type="xsd:double"&gt;17.1630766550666&lt;/D&gt;&lt;D xsi:type="xsd:double"&gt;18.3163900321008&lt;/D&gt;&lt;D xsi:type="xsd:double"&gt;18.0839874861888&lt;/D&gt;&lt;D xsi:type="xsd:double"&gt;17.3938801664646&lt;/D&gt;&lt;D xsi:type="xsd:double"&gt;17.275314885399&lt;/D&gt;&lt;D xsi:type="xsd:double"&gt;16.4068307984122&lt;/D&gt;&lt;D xsi:type="xsd:double"&gt;16.0799186458542&lt;/D&gt;&lt;D xsi:type="xsd:double"&gt;15.6717402088033&lt;/D&gt;&lt;D xsi:type="xsd:double"&gt;15.7650658601551&lt;/D&gt;&lt;D xsi:type="xsd:double"&gt;15.5259576853765&lt;/D&gt;&lt;D xsi:type="xsd:double"&gt;15.0998995876632&lt;/D&gt;&lt;D xsi:type="xsd:double"&gt;15.5596024133017&lt;/D&gt;&lt;D xsi:type="xsd:double"&gt;15.5420809602&lt;/D&gt;&lt;D xsi:type="xsd:double"&gt;16.4321237215147&lt;/D&gt;&lt;D xsi:type="xsd:double"&gt;16.1278868168875&lt;/D&gt;&lt;D xsi:type="xsd:double"&gt;15.8970119864743&lt;/D&gt;&lt;D xsi:type="xsd:double"&gt;15.755407035165&lt;/D&gt;&lt;D xsi:type="xsd:double"&gt;15.0373532131235&lt;/D&gt;&lt;D xsi:type="xsd:double"&gt;15.5474649573887&lt;/D&gt;&lt;D xsi:type="xsd:double"&gt;16.0889853159508&lt;/D&gt;&lt;D xsi:type="xsd:double"&gt;15.8887717097112&lt;/D&gt;&lt;D xsi:type="xsd:double"&gt;15.8826008622879&lt;/D&gt;&lt;D xsi:type="xsd:double"&gt;15.9073851979755&lt;/D&gt;&lt;D xsi:type="xsd:double"&gt;16.3519001950587&lt;/D&gt;&lt;D xsi:type="xsd:double"&gt;16.7562817276059&lt;/D&gt;&lt;D xsi:type="xsd:double"&gt;17.5387959446491&lt;/D&gt;&lt;D xsi:type="xsd:double"&gt;16.5770279276139&lt;/D&gt;&lt;D xsi:type="xsd:double"&gt;14.1405328665383&lt;/D&gt;&lt;D xsi:type="xsd:double"&gt;14.1783258154537&lt;/D&gt;&lt;D xsi:type="xsd:double"&gt;14.5542667129421&lt;/D&gt;&lt;D xsi:type="xsd:double"&gt;16.6082585568233&lt;/D&gt;&lt;D xsi:type="xsd:double"&gt;17.1821141583634&lt;/D&gt;&lt;D xsi:type="xsd:double"&gt;18.476091317494&lt;/D&gt;&lt;D xsi:type="xsd:double"&gt;18.3574341893502&lt;/D&gt;&lt;D xsi:type="xsd:double"&gt;19.5782267997523&lt;/D&gt;&lt;D xsi:type="xsd:double"&gt;22.4348640383864&lt;/D&gt;&lt;D xsi:type="xsd:double"&gt;26.1366571965908&lt;/D&gt;&lt;D xsi:type="xsd:double"&gt;26.2108583569353&lt;/D&gt;&lt;D xsi:type="xsd:double"&gt;24.386814848424&lt;/D&gt;&lt;D xsi:type="xsd:double"&gt;23.7487318814211&lt;/D&gt;&lt;D xsi:type="xsd:double"&gt;22.905244181551&lt;/D&gt;&lt;D xsi:type="xsd:double"&gt;21.9078824976325&lt;/D&gt;&lt;D xsi:type="xsd:double"&gt;21.2456348569716&lt;/D&gt;&lt;D xsi:type="xsd:double"&gt;20.2749386340417&lt;/D&gt;&lt;D xsi:type="xsd:double"&gt;19.9194402543946&lt;/D&gt;&lt;D xsi:type="xsd:double"&gt;19.1358373555681&lt;/D&gt;&lt;D xsi:type="xsd:double"&gt;19.6315436121903&lt;/D&gt;&lt;D xsi:type="xsd:double"&gt;18.2324556247912&lt;/D&gt;&lt;D xsi:type="xsd:double"&gt;16.9340903433658&lt;/D&gt;&lt;D xsi:type="xsd:double"&gt;16.8853797285043&lt;/D&gt;&lt;D xsi:type="xsd:double"&gt;17.3597099179712&lt;/D&gt;&lt;D xsi:type="xsd:double"&gt;17.2868471227973&lt;/D&gt;&lt;D xsi:type="xsd:double"&gt;16.9270179631596&lt;/D&gt;&lt;D xsi:type="xsd:double"&gt;16.2500657879201&lt;/D&gt;&lt;D xsi:type="xsd:double"&gt;15.5724900958849&lt;/D&gt;&lt;D xsi:type="xsd:double"&gt;15.0759916732531&lt;/D&gt;&lt;D xsi:type="xsd:double"&gt;14.882411732946&lt;/D&gt;&lt;D xsi:type="xsd:double"&gt;14.6065917890464&lt;/D&gt;&lt;D xsi:type="xsd:double"&gt;13.8564180065287&lt;/D&gt;&lt;D xsi:type="xsd:double"&gt;13.3133602348816&lt;/D&gt;&lt;D xsi:type="xsd:double"&gt;12.563092938235&lt;/D&gt;&lt;D xsi:type="xsd:double"&gt;12.3266264311361&lt;/D&gt;&lt;D xsi:type="xsd:double"&gt;12.4240757550112&lt;/D&gt;&lt;D xsi:type="xsd:double"&gt;11.9652928016365&lt;/D&gt;&lt;D xsi:type="xsd:double"&gt;12.1507137375618&lt;/D&gt;&lt;D xsi:type="xsd:double"&gt;12.1113418812126&lt;/D&gt;&lt;D xsi:type="xsd:double"&gt;12.9153060713005&lt;/D&gt;&lt;D xsi:type="xsd:double"&gt;13.2387134895611&lt;/D&gt;&lt;D xsi:type="xsd:double"&gt;13.3924293850659&lt;/D&gt;&lt;D xsi:type="xsd:double"&gt;13.5648747502287&lt;/D&gt;&lt;D xsi:type="xsd:double"&gt;13.0565696263338&lt;/D&gt;&lt;D xsi:type="xsd:double"&gt;13.2980533126041&lt;/D&gt;&lt;D xsi:type="xsd:double"&gt;13.7190692026906&lt;/D&gt;&lt;D xsi:type="xsd:double"&gt;13.9986317049585&lt;/D&gt;&lt;D xsi:type="xsd:double"&gt;14.5045415576867&lt;/D&gt;&lt;D xsi:type="xsd:double"&gt;14.1438184370128&lt;/D&gt;&lt;D xsi:type="xsd:double"&gt;13.7394763535498&lt;/D&gt;&lt;D xsi:type="xsd:double"&gt;13.5852841965222&lt;/D&gt;&lt;D xsi:type="xsd:double"&gt;13.2847583428024&lt;/D&gt;&lt;/FQL&gt;&lt;FQL&gt;&lt;Q&gt;PLATI-FDS^FG_PRICE_CHANGE(0,-3AM)&lt;/Q&gt;&lt;R&gt;1&lt;/R&gt;&lt;C&gt;1&lt;/C&gt;&lt;D xsi:type="xsd:double"&gt;8.88888888888888&lt;/D&gt;&lt;/FQL&gt;&lt;FQL&gt;&lt;Q&gt;W-FDS^FG_PRICE_MAVG(0,,,,30)&lt;/Q&gt;&lt;R&gt;1&lt;/R&gt;&lt;C&gt;1&lt;/C&gt;&lt;D xsi:type="xsd:double"&gt;6.496917&lt;/D&gt;&lt;/FQL&gt;&lt;FQL&gt;&lt;Q&gt;TIOS-FDS^MAX(FG_PRICE(0,-5AY))&lt;/Q&gt;&lt;R&gt;1&lt;/R&gt;&lt;C&gt;1&lt;/C&gt;&lt;D xsi:type="xsd:double"&gt;219.77&lt;/D&gt;&lt;/FQL&gt;&lt;FQL&gt;&lt;Q&gt;TUR^FG_PRICE_MAVG(0,,,,30)&lt;/Q&gt;&lt;R&gt;1&lt;/R&gt;&lt;C&gt;1&lt;/C&gt;&lt;D xsi:type="xsd:double"&gt;41.94533&lt;/D&gt;&lt;/FQL&gt;&lt;FQL&gt;&lt;Q&gt;EWW^FG_PRICE_MAVG(0,,,,60)&lt;/Q&gt;&lt;R&gt;1&lt;/R&gt;&lt;C&gt;1&lt;/C&gt;&lt;D xsi:type="xsd:double"&gt;65.18833&lt;/D&gt;&lt;/FQL&gt;&lt;FQL&gt;&lt;Q&gt;UAE^FG_TOTAL_RETURNC(0,-12AM)&lt;/Q&gt;&lt;R&gt;1&lt;/R&gt;&lt;C&gt;1&lt;/C&gt;&lt;D xsi:type="xsd:double"&gt;-2.4404824&lt;/D&gt;&lt;/FQL&gt;&lt;FQL&gt;&lt;Q&gt;QAT^FMA_PCT_ABOVE_MAVG(200,0,,,,"PORTAGG")&lt;/Q&gt;&lt;R&gt;1&lt;/R&gt;&lt;C&gt;1&lt;/C&gt;&lt;D xsi:type="xsd:double"&gt;28.5714285714286&lt;/D&gt;&lt;/FQL&gt;&lt;FQL&gt;&lt;Q&gt;EZA^PERCENT_CHANGE(FMA_EPS(+1,0,,,,"PORTAGG","MEAN"),FMA_EPS(+1,-1AM,,,,"PORTAGG","MEAN"))&lt;/Q&gt;&lt;R&gt;1&lt;/R&gt;&lt;C&gt;1&lt;/C&gt;&lt;D xsi:type="xsd:double"&gt;-1.7259425633823&lt;/D&gt;&lt;/FQL&gt;&lt;FQL&gt;&lt;Q&gt;EWT^PERCENT_CHANGE(FMA_EPS(+1,0,,,,"PORTAGG","MEAN"),FMA_EPS(+1,-1AM,,,,"PORTAGG","MEAN"))&lt;/Q&gt;&lt;R&gt;1&lt;/R&gt;&lt;C&gt;1&lt;/C&gt;&lt;D xsi:type="xsd:double"&gt;3.19989569936869&lt;/D&gt;&lt;/FQL&gt;&lt;FQL&gt;&lt;Q&gt;EPHE^PERCENT_CHANGE(FMA_EPS(+1,0,,,,"PORTAGG","MEAN"),FMA_EPS(+1,-3AM,,,,"PORTAGG","MEAN"))&lt;/Q&gt;&lt;R&gt;1&lt;/R&gt;&lt;C&gt;1&lt;/C&gt;&lt;D xsi:type="xsd:double"&gt;-1.63499735070697&lt;/D&gt;&lt;/FQL&gt;&lt;FQL&gt;&lt;Q&gt;ECH^PERCENT_CHANGE(FMA_EPS(+1,0,,,,"PORTAGG","MEAN"),FMA_EPS(+1,-3AM,,,,"PORTAGG","MEAN"))&lt;/Q&gt;&lt;R&gt;1&lt;/R&gt;&lt;C&gt;1&lt;/C&gt;&lt;D xsi:type="xsd:double"&gt;-1.87234615482628&lt;/D&gt;&lt;/FQL&gt;&lt;FQL&gt;&lt;Q&gt;EWJ^PERCENT_CHANGE(FMA_EPS(+1,0,,,,"PORTAGG","MEAN"),FMA_EPS(+1,-3AM,,,,"PORTAGG","MEAN"))&lt;/Q&gt;&lt;R&gt;1&lt;/R&gt;&lt;C&gt;1&lt;/C&gt;&lt;D xsi:type="xsd:double"&gt;-3.73392561418009&lt;/D&gt;&lt;/FQL&gt;&lt;FQL&gt;&lt;Q&gt;UAE^FMA_COS_UP("EPS","1M",+1,NOW,,,"PORTAGG","MEANR")&lt;/Q&gt;&lt;R&gt;1&lt;/R&gt;&lt;C&gt;1&lt;/C&gt;&lt;D xsi:type="xsd:double"&gt;7&lt;/D&gt;&lt;/FQL&gt;&lt;FQL&gt;&lt;Q&gt;GREK^FMA_COS_UP("EPS","1M",+1,NOW,,,"PORTAGG","MEANR")&lt;/Q&gt;&lt;R&gt;1&lt;/R&gt;&lt;C&gt;1&lt;/C&gt;&lt;D xsi:type="xsd:double"&gt;14&lt;/D&gt;&lt;/FQL&gt;&lt;FQL&gt;&lt;Q&gt;EWM^FMA_COS_UP("EPS","1M",+1,NOW,,,"PORTAGG","MEANR")&lt;/Q&gt;&lt;R&gt;1&lt;/R&gt;&lt;C&gt;1&lt;/C&gt;&lt;D xsi:type="xsd:double"&gt;17&lt;/D&gt;&lt;/FQL&gt;&lt;FQL&gt;&lt;Q&gt;EPOL^FMA_RBICS_REV_CURRENT(30, LOC, "PORTAGG")&lt;/Q&gt;&lt;R&gt;1&lt;/R&gt;&lt;C&gt;1&lt;/C&gt;&lt;D xsi:type="xsd:double"&gt;46.8361013902605&lt;/D&gt;&lt;/FQL&gt;&lt;FQL&gt;&lt;Q&gt;EWT^FG_ROE(0)&lt;/Q&gt;&lt;R&gt;1&lt;/R&gt;&lt;C&gt;1&lt;/C&gt;&lt;D xsi:type="xsd:double"&gt;10.4736692969813&lt;/D&gt;&lt;/FQL&gt;&lt;FQL&gt;&lt;Q&gt;REFAEREPO-FDS^(SUBARRAY(NOT_NA(NO_REPEAT_F(FG_YIELD(NOW,-10AY,D))),0,1)-SUBARRAY(NOT_NA(NO_REPEAT_F(FG_YIELD(NOW,-10AY,D))),1,1))*100&lt;/Q&gt;&lt;R&gt;1&lt;/R&gt;&lt;C&gt;1&lt;/C&gt;&lt;D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xsi:type="xsd:double"&gt;25&lt;/D&gt;&lt;/FQL&gt;&lt;FQL&gt;&lt;Q&gt;REFINREPO-FDS^PROPER_NAME(0,,,"SECURITY","NAME")&lt;/Q&gt;&lt;R&gt;1&lt;/R&gt;&lt;C&gt;1&lt;/C&gt;&lt;D xsi:type="xsd:string"&gt;India Repo Rate&lt;/D&gt;&lt;/FQL&gt;&lt;FQL&gt;&lt;Q&gt;REFTWDISC-FDS^FG_YIELD(NOW,,,0)&lt;/Q&gt;&lt;R&gt;1&lt;/R&gt;&lt;C&gt;1&lt;/C&gt;&lt;D xsi:type="xsd:double"&gt;2&lt;/D&gt;&lt;/FQL&gt;&lt;FQL&gt;&lt;Q&gt;REFCLMPR-FDS^(SUBARRAY(NOT_NA(NO_REPEAT_F(FG_YIELD(NOW,-10AY,D))),0,1)-SUBARRAY(NOT_NA(NO_REPEAT_F(FG_YIELD(NOW,-10AY,D))),1,1))*100&lt;/Q&gt;&lt;R&gt;1&lt;/R&gt;&lt;C&gt;1&lt;/C&gt;&lt;D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TRYQA10Y-FDS^PCTCHG(FG_YIELD(0,,,,"YTM"),FG_YIELD(-1AM,,,,"YTM"))&lt;/Q&gt;&lt;R&gt;0&lt;/R&gt;&lt;C&gt;0&lt;/C&gt;&lt;/FQL&gt;&lt;FQL&gt;&lt;Q&gt;TRYMY10Y-FDS^PCTCHG(FG_YIELD(0,,,,"YTM"),FG_YIELD(-3AM,,,,"YTM"))&lt;/Q&gt;&lt;R&gt;1&lt;/R&gt;&lt;C&gt;1&lt;/C&gt;&lt;D xsi:type="xsd:double"&gt;-0.4968784&lt;/D&gt;&lt;/FQL&gt;&lt;FQL&gt;&lt;Q&gt;TRYVN10Y-FDS^FG_YIELD(0,,,,"YTM")&lt;/Q&gt;&lt;R&gt;1&lt;/R&gt;&lt;C&gt;1&lt;/C&gt;&lt;D xsi:type="xsd:double"&gt;2.682287&lt;/D&gt;&lt;/FQL&gt;&lt;FQL&gt;&lt;Q&gt;TRYID10Y-FDS^FG_YIELD(0,,,,"YTM")&lt;/Q&gt;&lt;R&gt;1&lt;/R&gt;&lt;C&gt;1&lt;/C&gt;&lt;D xsi:type="xsd:double"&gt;7.090883&lt;/D&gt;&lt;/FQL&gt;&lt;FQL&gt;&lt;Q&gt;CC_KR^IMF_IFS_RCPI_Q(0)&lt;/Q&gt;&lt;R&gt;1&lt;/R&gt;&lt;C&gt;1&lt;/C&gt;&lt;D xsi:type="xsd:double"&gt;3.0037532&lt;/D&gt;&lt;/FQL&gt;&lt;FQL&gt;&lt;Q&gt;VGK^FMA_EVAL_EBIT(LTMA,NOW,NOW,M,"PORTAGG","MEANR")&lt;/Q&gt;&lt;R&gt;1&lt;/R&gt;&lt;C&gt;1&lt;/C&gt;&lt;D xsi:type="xsd:double"&gt;13.2002230620041&lt;/D&gt;&lt;/FQL&gt;&lt;FQL&gt;&lt;Q&gt;VNM^FMA_DIV_YLD(NTMA,NOW,NOW,M,"PORTAGG","MEANR")&lt;/Q&gt;&lt;R&gt;1&lt;/R&gt;&lt;C&gt;1&lt;/C&gt;&lt;D xsi:type="xsd:double"&gt;1.97318834134367&lt;/D&gt;&lt;/FQL&gt;&lt;FQL&gt;&lt;Q&gt;TUR^JULIAN(FMA_DIV_YLD(NTMA,NOW,NOW,M,"PORTAGG","MEANR").DATES)&lt;/Q&gt;&lt;R&gt;1&lt;/R&gt;&lt;C&gt;1&lt;/C&gt;&lt;D xsi:type="xsd:long"&gt;45443&lt;/D&gt;&lt;/FQL&gt;&lt;FQL&gt;&lt;Q&gt;MCHI^FG_FCF_YIELD_NTM(0)&lt;/Q&gt;&lt;R&gt;1&lt;/R&gt;&lt;C&gt;1&lt;/C&gt;&lt;D xsi:type="xsd:double"&gt;7.09131119068154&lt;/D&gt;&lt;/FQL&gt;&lt;FQL&gt;&lt;Q&gt;GREK^FMA_PE(LTM,0,,,"PORTAGG","MEANR")&lt;/Q&gt;&lt;R&gt;1&lt;/R&gt;&lt;C&gt;1&lt;/C&gt;&lt;D xsi:type="xsd:double"&gt;7.19187754613462&lt;/D&gt;&lt;/FQL&gt;&lt;FQL&gt;&lt;Q&gt;EWY^FMA_EVAL_EBITDA(NTMA,0,,,"PORTAGG","MEANR")&lt;/Q&gt;&lt;R&gt;1&lt;/R&gt;&lt;C&gt;1&lt;/C&gt;&lt;D xsi:type="xsd:double"&gt;6.25773793085606&lt;/D&gt;&lt;/FQL&gt;&lt;FQL&gt;&lt;Q&gt;EWT^FMA_PE(NTMA,0,,,"PORTAGG","MEANR")&lt;/Q&gt;&lt;R&gt;1&lt;/R&gt;&lt;C&gt;1&lt;/C&gt;&lt;D xsi:type="xsd:double"&gt;18.0862046293206&lt;/D&gt;&lt;/FQL&gt;&lt;FQL&gt;&lt;Q&gt;EPOL^FMA_EVAL_EBIT(LTMA,NOW,NOW,M,"PORTAGG","MEANR")&lt;/Q&gt;&lt;R&gt;1&lt;/R&gt;&lt;C&gt;1&lt;/C&gt;&lt;D xsi:type="xsd:double"&gt;8.27647900914546&lt;/D&gt;&lt;/FQL&gt;&lt;FQL&gt;&lt;Q&gt;EIDO^FMA_DIV_YLD(NTMA,NOW,NOW,M,"PORTAGG","MEANR")&lt;/Q&gt;&lt;R&gt;1&lt;/R&gt;&lt;C&gt;1&lt;/C&gt;&lt;D xsi:type="xsd:double"&gt;4.7120789656248&lt;/D&gt;&lt;/FQL&gt;&lt;FQL&gt;&lt;Q&gt;CNYA^JULIAN(FMA_DIV_YLD(NTMA,NOW,NOW,M,"PORTAGG","MEANR").DATES)&lt;/Q&gt;&lt;R&gt;1&lt;/R&gt;&lt;C&gt;1&lt;/C&gt;&lt;D xsi:type="xsd:long"&gt;45443&lt;/D&gt;&lt;/FQL&gt;&lt;FQL&gt;&lt;Q&gt;EWM^FG_COMPANY_NAME&lt;/Q&gt;&lt;R&gt;1&lt;/R&gt;&lt;C&gt;1&lt;/C&gt;&lt;D xsi:type="xsd:string"&gt;iShares MSCI Malaysia ETF&lt;/D&gt;&lt;/FQL&gt;&lt;FQL&gt;&lt;Q&gt;CAGDPY@KR^EE_ACTUAL_ANNUAL(MED,+1)&lt;/Q&gt;&lt;R&gt;1&lt;/R&gt;&lt;C&gt;1&lt;/C&gt;&lt;D xsi:type="xsd:double"&gt;3.4&lt;/D&gt;&lt;/FQL&gt;&lt;FQL&gt;&lt;Q&gt;CC_SA^FG_COMPANY_NAME&lt;/Q&gt;&lt;R&gt;1&lt;/R&gt;&lt;C&gt;1&lt;/C&gt;&lt;D xsi:type="xsd:string"&gt;Saudi Arabia&lt;/D&gt;&lt;/FQL&gt;&lt;FQL&gt;&lt;Q&gt;USDSAR^STD(FG_PRICE_CHANGE(0,-1AY,AM))&lt;/Q&gt;&lt;R&gt;1&lt;/R&gt;&lt;C&gt;1&lt;/C&gt;&lt;D xsi:type="xsd:double"&gt;0.0183993932307407&lt;/D&gt;&lt;/FQL&gt;&lt;FQL&gt;&lt;Q&gt;USDAED^FG_COMPANY_NAME&lt;/Q&gt;&lt;R&gt;1&lt;/R&gt;&lt;C&gt;1&lt;/C&gt;&lt;D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xsi:type="xsd:double"&gt;0&lt;/D&gt;&lt;/FQL&gt;&lt;FQL&gt;&lt;Q&gt;USDEUR^STD(FG_PRICE_CHANGE(0,-1AY,AM))&lt;/Q&gt;&lt;R&gt;1&lt;/R&gt;&lt;C&gt;1&lt;/C&gt;&lt;D xsi:type="xsd:double"&gt;1.71506393096695&lt;/D&gt;&lt;/FQL&gt;&lt;FQL&gt;&lt;Q&gt;USDBRL^FG_COMPANY_NAME&lt;/Q&gt;&lt;R&gt;1&lt;/R&gt;&lt;C&gt;1&lt;/C&gt;&lt;D xsi:type="xsd:string"&gt;Brazilian Real per U.S. Dollar&lt;/D&gt;&lt;/FQL&gt;&lt;FQL&gt;&lt;Q&gt;USDTWD^FG_PRICE_CHANGE(0,-3AM)&lt;/Q&gt;&lt;R&gt;1&lt;/R&gt;&lt;C&gt;1&lt;/C&gt;&lt;D xsi:type="xsd:double"&gt;1.2807727&lt;/D&gt;&lt;/FQL&gt;&lt;FQL&gt;&lt;Q&gt;USDPLN^STD(FG_PRICE_CHANGE(0,-1AY,AM))&lt;/Q&gt;&lt;R&gt;1&lt;/R&gt;&lt;C&gt;1&lt;/C&gt;&lt;D xsi:type="xsd:double"&gt;3.00531564808448&lt;/D&gt;&lt;/FQL&gt;&lt;FQL&gt;&lt;Q&gt;USDIDR^FG_COMPANY_NAME&lt;/Q&gt;&lt;R&gt;1&lt;/R&gt;&lt;C&gt;1&lt;/C&gt;&lt;D xsi:type="xsd:string"&gt;Indonesian Rupiah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xsi:type="xsd:double"&gt;47.716878299101&lt;/D&gt;&lt;/FQL&gt;&lt;FQL&gt;&lt;Q&gt;TUR^P_PRICE_RETURNS_PR('52W',2,-10AY,0,AM)&lt;/Q&gt;&lt;R&gt;121&lt;/R&gt;&lt;C&gt;1&lt;/C&gt;&lt;D xsi:type="xsd:double"&gt;0.55737495&lt;/D&gt;&lt;D xsi:type="xsd:double"&gt;-1.7637253&lt;/D&gt;&lt;D xsi:type="xsd:double"&gt;-0.6226003&lt;/D&gt;&lt;D xsi:type="xsd:double"&gt;-15.0176525&lt;/D&gt;&lt;D xsi:type="xsd:double"&gt;-13.352728&lt;/D&gt;&lt;D xsi:type="xsd:double"&gt;2.5075912&lt;/D&gt;&lt;D xsi:type="xsd:double"&gt;8.253336&lt;/D&gt;&lt;D xsi:type="xsd:double"&gt;30.072916&lt;/D&gt;&lt;D xsi:type="xsd:double"&gt;21.31319&lt;/D&gt;&lt;D xsi:type="xsd:double"&gt;9.255636&lt;/D&gt;&lt;D xsi:type="xsd:double"&gt;-11.828947&lt;/D&gt;&lt;D xsi:type="xsd:double"&gt;-3.5509586&lt;/D&gt;&lt;D xsi:type="xsd:double"&gt;-16.875208&lt;/D&gt;&lt;D xsi:type="xsd:double"&gt;-21.47969&lt;/D&gt;&lt;D xsi:type="xsd:double"&gt;-28.396767&lt;/D&gt;&lt;D xsi:type="xsd:double"&gt;-28.5402&lt;/D&gt;&lt;D xsi:type="xsd:double"&gt;-17.55305&lt;/D&gt;&lt;D xsi:type="xsd:double"&gt;-22.083014&lt;/D&gt;&lt;D xsi:type="xsd:double"&gt;-29.564167&lt;/D&gt;&lt;D xsi:type="xsd:double"&gt;-38.398647&lt;/D&gt;&lt;D xsi:type="xsd:double"&gt;-28.059864&lt;/D&gt;&lt;D xsi:type="xsd:double"&gt;-5.589634&lt;/D&gt;&lt;D xsi:type="xsd:double"&gt;3.2050729&lt;/D&gt;&lt;D xsi:type="xsd:double"&gt;-22.850626&lt;/D&gt;&lt;D xsi:type="xsd:double"&gt;-10.671007&lt;/D&gt;&lt;D xsi:type="xsd:double"&gt;-17.296856&lt;/D&gt;&lt;D xsi:type="xsd:double"&gt;6.6800714&lt;/D&gt;&lt;D xsi:type="xsd:double"&gt;7.527554&lt;/D&gt;&lt;D xsi:type="xsd:double"&gt;-4.3495417&lt;/D&gt;&lt;D xsi:type="xsd:double"&gt;-19.775217&lt;/D&gt;&lt;D xsi:type="xsd:double"&gt;-10.068279&lt;/D&gt;&lt;D xsi:type="xsd:double"&gt;-2.8450787&lt;/D&gt;&lt;D xsi:type="xsd:double"&gt;1.1419535&lt;/D&gt;&lt;D xsi:type="xsd:double"&gt;-12.570768&lt;/D&gt;&lt;D xsi:type="xsd:double"&gt;-16.275465&lt;/D&gt;&lt;D xsi:type="xsd:double"&gt;7.8531384&lt;/D&gt;&lt;D xsi:type="xsd:double"&gt;6.2974453&lt;/D&gt;&lt;D xsi:type="xsd:double"&gt;25.590336&lt;/D&gt;&lt;D xsi:type="xsd:double"&gt;14.423466&lt;/D&gt;&lt;D xsi:type="xsd:double"&gt;16.054535&lt;/D&gt;&lt;D xsi:type="xsd:double"&gt;14.357543&lt;/D&gt;&lt;D xsi:type="xsd:double"&gt;19.25404&lt;/D&gt;&lt;D xsi:type="xsd:double"&gt;31.244682&lt;/D&gt;&lt;D xsi:type="xsd:double"&gt;42.318546&lt;/D&gt;&lt;D xsi:type="xsd:double"&gt;22.722507&lt;/D&gt;&lt;D xsi:type="xsd:double"&gt;18.002308&lt;/D&gt;&lt;D xsi:type="xsd:double"&gt;7.954192&lt;/D&gt;&lt;D xsi:type="xsd:double"&gt;-12.008029&lt;/D&gt;&lt;D xsi:type="xsd:double"&gt;-26.746809&lt;/D&gt;&lt;D xsi:type="xsd:double"&gt;-34.344048&lt;/D&gt;&lt;D xsi:type="xsd:double"&gt;-50.65391&lt;/D&gt;&lt;D xsi:type="xsd:double"&gt;-46.409214&lt;/D&gt;&lt;D xsi:type="xsd:double"&gt;-40.448982&lt;/D&gt;&lt;D xsi:type="xsd:double"&gt;-34.4555&lt;/D&gt;&lt;D xsi:type="xsd:double"&gt;-37.507206&lt;/D&gt;&lt;D xsi:type="xsd:double"&gt;-37.549347&lt;/D&gt;&lt;D xsi:type="xsd:double"&gt;-33.90491&lt;/D&gt;&lt;D xsi:type="xsd:double"&gt;-33.092743&lt;/D&gt;&lt;D xsi:type="xsd:double"&gt;-38.789867&lt;/D&gt;&lt;D xsi:type="xsd:double"&gt;-34.970116&lt;/D&gt;&lt;D xsi:type="xsd:double"&gt;-16.50389&lt;/D&gt;&lt;D xsi:type="xsd:double"&gt;-4.0791035&lt;/D&gt;&lt;D xsi:type="xsd:double"&gt;18.533003&lt;/D&gt;&lt;D xsi:type="xsd:double"&gt;14.756262&lt;/D&gt;&lt;D xsi:type="xsd:double"&gt;1.3209224&lt;/D&gt;&lt;D xsi:type="xsd:double"&gt;14.081717&lt;/D&gt;&lt;D xsi:type="xsd:double"&gt;9.717774&lt;/D&gt;&lt;D xsi:type="xsd:double"&gt;15.164447&lt;/D&gt;&lt;D xsi:type="xsd:double"&gt;0.22059679&lt;/D&gt;&lt;D xsi:type="xsd:double"&gt;-32.351845&lt;/D&gt;&lt;D xsi:type="xsd:double"&gt;-14.269304&lt;/D&gt;&lt;D xsi:type="xsd:double"&gt;4.9094677&lt;/D&gt;&lt;D xsi:type="xsd:double"&gt;-1.9114554&lt;/D&gt;&lt;D xsi:type="xsd:double"&gt;-5.927354&lt;/D&gt;&lt;D xsi:type="xsd:double"&gt;-10.668076&lt;/D&gt;&lt;D xsi:type="xsd:double"&gt;-21.160507&lt;/D&gt;&lt;D xsi:type="xsd:double"&gt;-14.388061&lt;/D&gt;&lt;D xsi:type="xsd:double"&gt;-11.014975&lt;/D&gt;&lt;D xsi:type="xsd:double"&gt;-4.780555&lt;/D&gt;&lt;D xsi:type="xsd:double"&gt;-1.8669009&lt;/D&gt;&lt;D xsi:type="xsd:double"&gt;9.846854&lt;/D&gt;&lt;D xsi:type="xsd:double"&gt;58.933796&lt;/D&gt;&lt;D xsi:type="xsd:double"&gt;16.285133&lt;/D&gt;&lt;D xsi:type="xsd:double"&gt;13.545012&lt;/D&gt;&lt;D xsi:type="xsd:double"&gt;-2.3123622&lt;/D&gt;&lt;D xsi:type="xsd:double"&gt;-8.220964&lt;/D&gt;&lt;D xsi:type="xsd:double"&gt;11.855793&lt;/D&gt;&lt;D xsi:type="xsd:double"&gt;12.580776&lt;/D&gt;&lt;D xsi:type="xsd:double"&gt;5.9796095&lt;/D&gt;&lt;D xsi:type="xsd:double"&gt;-8.066064&lt;/D&gt;&lt;D xsi:type="xsd:double"&gt;-13.707983&lt;/D&gt;&lt;D xsi:type="xsd:double"&gt;-25.358463&lt;/D&gt;&lt;D xsi:type="xsd:double"&gt;-30.1413&lt;/D&gt;&lt;D xsi:type="xsd:double"&gt;-28.88006&lt;/D&gt;&lt;D xsi:type="xsd:double"&gt;6.8997264&lt;/D&gt;&lt;D xsi:type="xsd:double"&gt;-12.031203&lt;/D&gt;&lt;D xsi:type="xsd:double"&gt;-9.190816&lt;/D&gt;&lt;D xsi:type="xsd:double"&gt;-7.5761795&lt;/D&gt;&lt;D xsi:type="xsd:double"&gt;-1.037252&lt;/D&gt;&lt;D xsi:type="xsd:double"&gt;10.947096&lt;/D&gt;&lt;D xsi:type="xsd:double"&gt;32.298946&lt;/D&gt;&lt;D xsi:type="xsd:double"&gt;44.894363&lt;/D&gt;&lt;D xsi:type="xsd:double"&gt;83.18149&lt;/D&gt;&lt;D xsi:type="xsd:double"&gt;86.41539&lt;/D&gt;&lt;D xsi:type="xsd:double"&gt;75.5319&lt;/D&gt;&lt;D xsi:type="xsd:double"&gt;80.20179&lt;/D&gt;&lt;D xsi:type="xsd:double"&gt;46.693184&lt;/D&gt;&lt;D xsi:type="xsd:double"&gt;47.60132&lt;/D&gt;&lt;D xsi:type="xsd:double"&gt;52.68618&lt;/D&gt;&lt;D xsi:type="xsd:double"&gt;73.41304&lt;/D&gt;&lt;D xsi:type="xsd:double"&gt;66.40204&lt;/D&gt;&lt;D xsi:type="xsd:double"&gt;61.945248&lt;/D&gt;&lt;D xsi:type="xsd:double"&gt;32.34378&lt;/D&gt;&lt;D xsi:type="xsd:double"&gt;22.730446&lt;/D&gt;&lt;D xsi:type="xsd:double"&gt;-5.1590385&lt;/D&gt;&lt;D xsi:type="xsd:double"&gt;-3.256607&lt;/D&gt;&lt;D xsi:type="xsd:double"&gt;18.277729&lt;/D&gt;&lt;D xsi:type="xsd:double"&gt;9.098673&lt;/D&gt;&lt;D xsi:type="xsd:double"&gt;17.936552&lt;/D&gt;&lt;D xsi:type="xsd:double"&gt;55.0501&lt;/D&gt;&lt;D xsi:type="xsd:double"&gt;52.19914&lt;/D&gt;&lt;/FQL&gt;&lt;FQL&gt;&lt;Q&gt;TUR^FG_TOTAL_RETURNC(-10AY,0,AM)&lt;/Q&gt;&lt;R&gt;121&lt;/R&gt;&lt;C&gt;1&lt;/C&gt;&lt;D xsi:type="xsd:double"&gt;4.2177677&lt;/D&gt;&lt;D xsi:type="xsd:double"&gt;5.2594066&lt;/D&gt;&lt;D xsi:type="xsd:double"&gt;-6.968337&lt;/D&gt;&lt;D xsi:type="xsd:double"&gt;-5.5113735&lt;/D&gt;&lt;D xsi:type="xsd:double"&gt;-0.5284786&lt;/D&gt;&lt;D xsi:type="xsd:double"&gt;9.071231&lt;/D&gt;&lt;D xsi:type="xsd:double"&gt;-2.7963161&lt;/D&gt;&lt;D xsi:type="xsd:double"&gt;5.3266525&lt;/D&gt;&lt;D xsi:type="xsd:double"&gt;-8.12335&lt;/D&gt;&lt;D xsi:type="xsd:double"&gt;-8.784038&lt;/D&gt;&lt;D xsi:type="xsd:double"&gt;-3.93188&lt;/D&gt;&lt;D xsi:type="xsd:double"&gt;11.840666&lt;/D&gt;&lt;D xsi:type="xsd:double"&gt;-9.8434449999999991&lt;/D&gt;&lt;D xsi:type="xsd:double"&gt;-0.9420335&lt;/D&gt;&lt;D xsi:type="xsd:double"&gt;-15.163755&lt;/D&gt;&lt;D xsi:type="xsd:double"&gt;-3.7810683&lt;/D&gt;&lt;D xsi:type="xsd:double"&gt;12.475956&lt;/D&gt;&lt;D xsi:type="xsd:double"&gt;3.078425&lt;/D&gt;&lt;D xsi:type="xsd:double"&gt;-12.585915&lt;/D&gt;&lt;D xsi:type="xsd:double"&gt;-7.4028373&lt;/D&gt;&lt;D xsi:type="xsd:double"&gt;7.234919&lt;/D&gt;&lt;D xsi:type="xsd:double"&gt;17.836655&lt;/D&gt;&lt;D xsi:type="xsd:double"&gt;6.7454815&lt;/D&gt;&lt;D xsi:type="xsd:double"&gt;-16.395224&lt;/D&gt;&lt;D xsi:type="xsd:double"&gt;4.389608&lt;/D&gt;&lt;D xsi:type="xsd:double"&gt;-8.289498&lt;/D&gt;&lt;D xsi:type="xsd:double"&gt;10.097086&lt;/D&gt;&lt;D xsi:type="xsd:double"&gt;-3.602922&lt;/D&gt;&lt;D xsi:type="xsd:double"&gt;0.052273273&lt;/D&gt;&lt;D xsi:type="xsd:double"&gt;-13.688606&lt;/D&gt;&lt;D xsi:type="xsd:double"&gt;-1.8462479&lt;/D&gt;&lt;D xsi:type="xsd:double"&gt;0.034451485&lt;/D&gt;&lt;D xsi:type="xsd:double"&gt;11.330664&lt;/D&gt;&lt;D xsi:type="xsd:double"&gt;2.139485&lt;/D&gt;&lt;D xsi:type="xsd:double"&gt;2.2222877&lt;/D&gt;&lt;D xsi:type="xsd:double"&gt;6.71978&lt;/D&gt;&lt;D xsi:type="xsd:double"&gt;3.8277626&lt;/D&gt;&lt;D xsi:type="xsd:double"&gt;8.355867&lt;/D&gt;&lt;D xsi:type="xsd:double"&gt;0.18144846&lt;/D&gt;&lt;D xsi:type="xsd:double"&gt;-2.1054924&lt;/D&gt;&lt;D xsi:type="xsd:double"&gt;-1.4107347&lt;/D&gt;&lt;D xsi:type="xsd:double"&gt;-9.9929695&lt;/D&gt;&lt;D xsi:type="xsd:double"&gt;8.022821&lt;/D&gt;&lt;D xsi:type="xsd:double"&gt;5.661738&lt;/D&gt;&lt;D xsi:type="xsd:double"&gt;-1.4426291&lt;/D&gt;&lt;D xsi:type="xsd:double"&gt;-1.7890334&lt;/D&gt;&lt;D xsi:type="xsd:double"&gt;-6.4821424&lt;/D&gt;&lt;D xsi:type="xsd:double"&gt;-15.633697&lt;/D&gt;&lt;D xsi:type="xsd:double"&gt;-10.879719&lt;/D&gt;&lt;D xsi:type="xsd:double"&gt;-2.8819442&lt;/D&gt;&lt;D xsi:type="xsd:double"&gt;-24.70504&lt;/D&gt;&lt;D xsi:type="xsd:double"&gt;6.315291&lt;/D&gt;&lt;D xsi:type="xsd:double"&gt;10.093796&lt;/D&gt;&lt;D xsi:type="xsd:double"&gt;-1.419878&lt;/D&gt;&lt;D xsi:type="xsd:double"&gt;2.9933572&lt;/D&gt;&lt;D xsi:type="xsd:double"&gt;7.9358697&lt;/D&gt;&lt;D xsi:type="xsd:double"&gt;2.0423293&lt;/D&gt;&lt;D xsi:type="xsd:double"&gt;-0.582242&lt;/D&gt;&lt;D xsi:type="xsd:double"&gt;-11.566615&lt;/D&gt;&lt;D xsi:type="xsd:double"&gt;-13.286418&lt;/D&gt;&lt;D xsi:type="xsd:double"&gt;14.42734&lt;/D&gt;&lt;D xsi:type="xsd:double"&gt;9.974313&lt;/D&gt;&lt;D xsi:type="xsd:double"&gt;-5.605298&lt;/D&gt;&lt;D xsi:type="xsd:double"&gt;2.9278278&lt;/D&gt;&lt;D xsi:type="xsd:double"&gt;-2.2435904&lt;/D&gt;&lt;D xsi:type="xsd:double"&gt;10.36886&lt;/D&gt;&lt;D xsi:type="xsd:double"&gt;-0.94642043&lt;/D&gt;&lt;D xsi:type="xsd:double"&gt;10.727823&lt;/D&gt;&lt;D xsi:type="xsd:double"&gt;-9.1407&lt;/D&gt;&lt;D xsi:type="xsd:double"&gt;-32.893745&lt;/D&gt;&lt;D xsi:type="xsd:double"&gt;12.071872&lt;/D&gt;&lt;D xsi:type="xsd:double"&gt;6.11223&lt;/D&gt;&lt;D xsi:type="xsd:double"&gt;8.040977&lt;/D&gt;&lt;D xsi:type="xsd:double"&gt;4.4434667&lt;/D&gt;&lt;D xsi:type="xsd:double"&gt;-10.362255&lt;/D&gt;&lt;D xsi:type="xsd:double"&gt;-6.25&lt;/D&gt;&lt;D xsi:type="xsd:double"&gt;2.8571367&lt;/D&gt;&lt;D xsi:type="xsd:double"&gt;14.717352&lt;/D&gt;&lt;D xsi:type="xsd:double"&gt;5.953264&lt;/D&gt;&lt;D xsi:type="xsd:double"&gt;14.1592865&lt;/D&gt;&lt;D xsi:type="xsd:double"&gt;5.038762&lt;/D&gt;&lt;D xsi:type="xsd:double"&gt;-4.1932225&lt;/D&gt;&lt;D xsi:type="xsd:double"&gt;-19.537813&lt;/D&gt;&lt;D xsi:type="xsd:double"&gt;3.6118388&lt;/D&gt;&lt;D xsi:type="xsd:double"&gt;-6.843257&lt;/D&gt;&lt;D xsi:type="xsd:double"&gt;-2.0891428&lt;/D&gt;&lt;D xsi:type="xsd:double"&gt;9.246087&lt;/D&gt;&lt;D xsi:type="xsd:double"&gt;-5.6423664&lt;/D&gt;&lt;D xsi:type="xsd:double"&gt;-3.1738758&lt;/D&gt;&lt;D xsi:type="xsd:double"&gt;0.19003153&lt;/D&gt;&lt;D xsi:type="xsd:double"&gt;-1.220417&lt;/D&gt;&lt;D xsi:type="xsd:double"&gt;-1.2536168&lt;/D&gt;&lt;D xsi:type="xsd:double"&gt;-1.7578065&lt;/D&gt;&lt;D xsi:type="xsd:double"&gt;-3.0815125&lt;/D&gt;&lt;D xsi:type="xsd:double"&gt;21.794868&lt;/D&gt;&lt;D xsi:type="xsd:double"&gt;-14.736843&lt;/D&gt;&lt;D xsi:type="xsd:double"&gt;-2.138865&lt;/D&gt;&lt;D xsi:type="xsd:double"&gt;-2.0757616&lt;/D&gt;&lt;D xsi:type="xsd:double"&gt;14.944351&lt;/D&gt;&lt;D xsi:type="xsd:double"&gt;7.653296&lt;/D&gt;&lt;D xsi:type="xsd:double"&gt;15.460384&lt;/D&gt;&lt;D xsi:type="xsd:double"&gt;12.017811&lt;/D&gt;&lt;D xsi:type="xsd:double"&gt;22.329117&lt;/D&gt;&lt;D xsi:type="xsd:double"&gt;0.48966408&lt;/D&gt;&lt;D xsi:type="xsd:double"&gt;-7.769352&lt;/D&gt;&lt;D xsi:type="xsd:double"&gt;-0.20545721&lt;/D&gt;&lt;D xsi:type="xsd:double"&gt;-0.85294247&lt;/D&gt;&lt;D xsi:type="xsd:double"&gt;-12.726193&lt;/D&gt;&lt;D xsi:type="xsd:double"&gt;-0.48754215&lt;/D&gt;&lt;D xsi:type="xsd:double"&gt;11.217272&lt;/D&gt;&lt;D xsi:type="xsd:double"&gt;11.517656&lt;/D&gt;&lt;D xsi:type="xsd:double"&gt;3.623402&lt;/D&gt;&lt;D xsi:type="xsd:double"&gt;-5.6442738&lt;/D&gt;&lt;D xsi:type="xsd:double"&gt;3.8809419&lt;/D&gt;&lt;D xsi:type="xsd:double"&gt;-5.469179&lt;/D&gt;&lt;D xsi:type="xsd:double"&gt;1.2012005&lt;/D&gt;&lt;D xsi:type="xsd:double"&gt;14.213657&lt;/D&gt;&lt;D xsi:type="xsd:double"&gt;-7.950121&lt;/D&gt;&lt;D xsi:type="xsd:double"&gt;7.846451&lt;/D&gt;&lt;D xsi:type="xsd:double"&gt;14.027739&lt;/D&gt;&lt;D xsi:type="xsd:double"&gt;-2.3173094&lt;/D&gt;&lt;/FQL&gt;&lt;FQL&gt;&lt;Q&gt;KSA^FMA_PE(NTMA,-10AY,0,AM,"PORTAGG","MEANR")&lt;/Q&gt;&lt;R&gt;121&lt;/R&gt;&lt;C&gt;1&lt;/C&gt;&lt;D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xsi:type="xsd:double"&gt;12.8986352639738&lt;/D&gt;&lt;D xsi:type="xsd:double"&gt;12.3375311778811&lt;/D&gt;&lt;D xsi:type="xsd:double"&gt;12.8860824507168&lt;/D&gt;&lt;D xsi:type="xsd:double"&gt;10.6276568899626&lt;/D&gt;&lt;D xsi:type="xsd:double"&gt;11.6437977562454&lt;/D&gt;&lt;D xsi:type="xsd:double"&gt;12.8751927136001&lt;/D&gt;&lt;D xsi:type="xsd:double"&gt;12.9236078939053&lt;/D&gt;&lt;D xsi:type="xsd:double"&gt;13.515599893727&lt;/D&gt;&lt;D xsi:type="xsd:double"&gt;13.5661908898839&lt;/D&gt;&lt;D</t>
        </r>
      </text>
    </comment>
    <comment ref="A20" authorId="0" shapeId="0" xr:uid="{5CEC1258-DC62-409F-8AEB-75FDA7293441}">
      <text>
        <r>
          <rPr>
            <b/>
            <sz val="9"/>
            <color indexed="81"/>
            <rFont val="Tahoma"/>
            <charset val="1"/>
          </rPr>
          <t xml:space="preserve"> xsi:type="xsd:double"&gt;13.512713756602&lt;/D&gt;&lt;D xsi:type="xsd:double"&gt;12.6433634851208&lt;/D&gt;&lt;D xsi:type="xsd:double"&gt;12.0942621815638&lt;/D&gt;&lt;D xsi:type="xsd:double"&gt;11.5041481111159&lt;/D&gt;&lt;D xsi:type="xsd:double"&gt;13.5497003298933&lt;/D&gt;&lt;D xsi:type="xsd:double"&gt;13.9340108576456&lt;/D&gt;&lt;D xsi:type="xsd:double"&gt;14.0910169796106&lt;/D&gt;&lt;D xsi:type="xsd:double"&gt;14.4220166240634&lt;/D&gt;&lt;D xsi:type="xsd:double"&gt;14.1095389923319&lt;/D&gt;&lt;D xsi:type="xsd:double"&gt;13.6906108173491&lt;/D&gt;&lt;D xsi:type="xsd:double"&gt;13.5177591427416&lt;/D&gt;&lt;D xsi:type="xsd:double"&gt;13.8784455589403&lt;/D&gt;&lt;D xsi:type="xsd:double"&gt;14.5153739965965&lt;/D&gt;&lt;D xsi:type="xsd:double"&gt;13.8046839068964&lt;/D&gt;&lt;D xsi:type="xsd:double"&gt;13.7909907544498&lt;/D&gt;&lt;D xsi:type="xsd:double"&gt;13.0453124359665&lt;/D&gt;&lt;D xsi:type="xsd:double"&gt;12.8522664939746&lt;/D&gt;&lt;D xsi:type="xsd:double"&gt;13.2532789823951&lt;/D&gt;&lt;D xsi:type="xsd:double"&gt;13.9585408128987&lt;/D&gt;&lt;D xsi:type="xsd:double"&gt;13.7319656758682&lt;/D&gt;&lt;D xsi:type="xsd:double"&gt;14.4512886539564&lt;/D&gt;&lt;D xsi:type="xsd:double"&gt;15.2781691068984&lt;/D&gt;&lt;D xsi:type="xsd:double"&gt;14.8046802969834&lt;/D&gt;&lt;D xsi:type="xsd:double"&gt;14.8055835427495&lt;/D&gt;&lt;D xsi:type="xsd:double"&gt;15.1622855770912&lt;/D&gt;&lt;D xsi:type="xsd:double"&gt;13.8368627828933&lt;/D&gt;&lt;D xsi:type="xsd:double"&gt;13.732192210096&lt;/D&gt;&lt;D xsi:type="xsd:double"&gt;13.6953098990913&lt;/D&gt;&lt;D xsi:type="xsd:double"&gt;13.2165468410259&lt;/D&gt;&lt;D xsi:type="xsd:double"&gt;14.2283180641884&lt;/D&gt;&lt;D xsi:type="xsd:double"&gt;15.6531124061922&lt;/D&gt;&lt;D xsi:type="xsd:double"&gt;16.0899745950347&lt;/D&gt;&lt;D xsi:type="xsd:double"&gt;16.2754781678296&lt;/D&gt;&lt;D xsi:type="xsd:double"&gt;17.3602881917187&lt;/D&gt;&lt;D xsi:type="xsd:double"&gt;15.8756640166097&lt;/D&gt;&lt;D xsi:type="xsd:double"&gt;16.6744111959643&lt;/D&gt;&lt;D xsi:type="xsd:double"&gt;17.1363004392073&lt;/D&gt;&lt;D xsi:type="xsd:double"&gt;17.0724662257506&lt;/D&gt;&lt;D xsi:type="xsd:double"&gt;16.868859614234&lt;/D&gt;&lt;D xsi:type="xsd:double"&gt;16.1450996236172&lt;/D&gt;&lt;D xsi:type="xsd:double"&gt;16.8569914203376&lt;/D&gt;&lt;D xsi:type="xsd:double"&gt;16.9915289748609&lt;/D&gt;&lt;D xsi:type="xsd:double"&gt;17.2642980402396&lt;/D&gt;&lt;D xsi:type="xsd:double"&gt;16.0953522300179&lt;/D&gt;&lt;D xsi:type="xsd:double"&gt;13.662113326429&lt;/D&gt;&lt;D xsi:type="xsd:double"&gt;16.1114021038274&lt;/D&gt;&lt;D xsi:type="xsd:double"&gt;18.7002085194334&lt;/D&gt;&lt;D xsi:type="xsd:double"&gt;19.5336332104152&lt;/D&gt;&lt;D xsi:type="xsd:double"&gt;19.4933191502439&lt;/D&gt;&lt;D xsi:type="xsd:double"&gt;20.3968364697855&lt;/D&gt;&lt;D xsi:type="xsd:double"&gt;21.7784685173709&lt;/D&gt;&lt;D xsi:type="xsd:double"&gt;21.4630522794043&lt;/D&gt;&lt;D xsi:type="xsd:double"&gt;20.0585878952512&lt;/D&gt;&lt;D xsi:type="xsd:double"&gt;19.3860518091428&lt;/D&gt;&lt;D xsi:type="xsd:double"&gt;19.0491555362667&lt;/D&gt;&lt;D xsi:type="xsd:double"&gt;18.4333937728031&lt;/D&gt;&lt;D xsi:type="xsd:double"&gt;18.6659943444567&lt;/D&gt;&lt;D xsi:type="xsd:double"&gt;19.181929913927&lt;/D&gt;&lt;D xsi:type="xsd:double"&gt;18.9141105404289&lt;/D&gt;&lt;D xsi:type="xsd:double"&gt;19.4259368533134&lt;/D&gt;&lt;D xsi:type="xsd:double"&gt;18.9591916115919&lt;/D&gt;&lt;D xsi:type="xsd:double"&gt;18.8770336185372&lt;/D&gt;&lt;D xsi:type="xsd:double"&gt;18.789571137533&lt;/D&gt;&lt;D xsi:type="xsd:double"&gt;19.4254236313065&lt;/D&gt;&lt;D xsi:type="xsd:double"&gt;18.7094246830289&lt;/D&gt;&lt;D xsi:type="xsd:double"&gt;17.5494097943368&lt;/D&gt;&lt;D xsi:type="xsd:double"&gt;19.301206393318&lt;/D&gt;&lt;D xsi:type="xsd:double"&gt;19.069907582587&lt;/D&gt;&lt;D xsi:type="xsd:double"&gt;19.1301356531072&lt;/D&gt;&lt;D xsi:type="xsd:double"&gt;19.3853321566099&lt;/D&gt;&lt;D xsi:type="xsd:double"&gt;16.7722372598401&lt;/D&gt;&lt;D xsi:type="xsd:double"&gt;15.9803947828706&lt;/D&gt;&lt;D xsi:type="xsd:double"&gt;16.1742075746331&lt;/D&gt;&lt;D xsi:type="xsd:double"&gt;16.6489138699889&lt;/D&gt;&lt;D xsi:type="xsd:double"&gt;15.0135560726044&lt;/D&gt;&lt;D xsi:type="xsd:double"&gt;15.601193141955&lt;/D&gt;&lt;D xsi:type="xsd:double"&gt;14.9824925075658&lt;/D&gt;&lt;D xsi:type="xsd:double"&gt;14.0540623889026&lt;/D&gt;&lt;D xsi:type="xsd:double"&gt;14.8390060294387&lt;/D&gt;&lt;D xsi:type="xsd:double"&gt;15.1178990732326&lt;/D&gt;&lt;D xsi:type="xsd:double"&gt;14.2882855655367&lt;/D&gt;&lt;D xsi:type="xsd:double"&gt;16.2326941624&lt;/D&gt;&lt;D xsi:type="xsd:double"&gt;16.7046386655567&lt;/D&gt;&lt;D xsi:type="xsd:double"&gt;16.9852587100601&lt;/D&gt;&lt;D xsi:type="xsd:double"&gt;17.5248291495438&lt;/D&gt;&lt;D xsi:type="xsd:double"&gt;17.1662250873163&lt;/D&gt;&lt;D xsi:type="xsd:double"&gt;16.318512595995&lt;/D&gt;&lt;D xsi:type="xsd:double"&gt;15.5667935363074&lt;/D&gt;&lt;D xsi:type="xsd:double"&gt;16.4904567079621&lt;/D&gt;&lt;D xsi:type="xsd:double"&gt;17.5836385116799&lt;/D&gt;&lt;D xsi:type="xsd:double"&gt;18.1833663841164&lt;/D&gt;&lt;D xsi:type="xsd:double"&gt;18.9900243520826&lt;/D&gt;&lt;D xsi:type="xsd:double"&gt;18.3673010630114&lt;/D&gt;&lt;D xsi:type="xsd:double"&gt;17.7765323282253&lt;/D&gt;&lt;D xsi:type="xsd:double"&gt;17.0138854336032&lt;/D&gt;&lt;D xsi:type="xsd:double"&gt;16.4332142861946&lt;/D&gt;&lt;/FQL&gt;&lt;FQL&gt;&lt;Q&gt;PASP-FDS^FG_PRICE(0)/MAX(FG_PRICE(0,-1AY))&lt;/Q&gt;&lt;R&gt;1&lt;/R&gt;&lt;C&gt;1&lt;/C&gt;&lt;D xsi:type="xsd:double"&gt;0.652482269503546&lt;/D&gt;&lt;/FQL&gt;&lt;FQL&gt;&lt;Q&gt;GREK^FG_PRICE_MAVG(0,,,,200)&lt;/Q&gt;&lt;R&gt;1&lt;/R&gt;&lt;C&gt;1&lt;/C&gt;&lt;D xsi:type="xsd:double"&gt;38.089096&lt;/D&gt;&lt;/FQL&gt;&lt;FQL&gt;&lt;Q&gt;EPOL^FG_PRICE(0)&lt;/Q&gt;&lt;R&gt;1&lt;/R&gt;&lt;C&gt;1&lt;/C&gt;&lt;D xsi:type="xsd:double"&gt;23.79&lt;/D&gt;&lt;/FQL&gt;&lt;FQL&gt;&lt;Q&gt;KSA^P_PRICE(0)/P_PRICE_LOW_PR(0,,,,,,"PRICE","INTRA","52W")-1&lt;/Q&gt;&lt;R&gt;1&lt;/R&gt;&lt;C&gt;1&lt;/C&gt;&lt;D xsi:type="xsd:double"&gt;0.13311243&lt;/D&gt;&lt;/FQL&gt;&lt;FQL&gt;&lt;Q&gt;SET-BKK^FG_TOTAL_RETURNC(0,-12AM)&lt;/Q&gt;&lt;R&gt;1&lt;/R&gt;&lt;C&gt;1&lt;/C&gt;&lt;D xsi:type="xsd:double"&gt;-15.563315&lt;/D&gt;&lt;/FQL&gt;&lt;FQL&gt;&lt;Q&gt;INDA^FMA_PCT_ABOVE_MAVG(200,0,,,,"PORTAGG")&lt;/Q&gt;&lt;R&gt;1&lt;/R&gt;&lt;C&gt;1&lt;/C&gt;&lt;D xsi:type="xsd:double"&gt;89.1156462585034&lt;/D&gt;&lt;/FQL&gt;&lt;FQL&gt;&lt;Q&gt;EZA^FMA_PCT_ABOVE_MAVG(200,0,,,,"PORTAGG")&lt;/Q&gt;&lt;R&gt;1&lt;/R&gt;&lt;C&gt;1&lt;/C&gt;&lt;D xsi:type="xsd:double"&gt;54.5454545454545&lt;/D&gt;&lt;/FQL&gt;&lt;FQL&gt;&lt;Q&gt;EWY^FMA_PCT_ABOVE_MAVG(200,0,,,,"PORTAGG")&lt;/Q&gt;&lt;R&gt;1&lt;/R&gt;&lt;C&gt;1&lt;/C&gt;&lt;D xsi:type="xsd:double"&gt;56.4356435643564&lt;/D&gt;&lt;/FQL&gt;&lt;FQL&gt;&lt;Q&gt;EPU^PERCENT_CHANGE(FMA_EPS(+1,0,,,,"PORTAGG","MEAN"),FMA_EPS(+1,-1AM,,,,"PORTAGG","MEAN"))&lt;/Q&gt;&lt;R&gt;1&lt;/R&gt;&lt;C&gt;1&lt;/C&gt;&lt;D xsi:type="xsd:double"&gt;7.56265674404864&lt;/D&gt;&lt;/FQL&gt;&lt;FQL&gt;&lt;Q&gt;EPHE^PERCENT_CHANGE(FMA_EPS(+1,0,,,,"PORTAGG","MEAN"),FMA_EPS(+1,-1AM,,,,"PORTAGG","MEAN"))&lt;/Q&gt;&lt;R&gt;1&lt;/R&gt;&lt;C&gt;1&lt;/C&gt;&lt;D xsi:type="xsd:double"&gt;-5.58399629734422&lt;/D&gt;&lt;/FQL&gt;&lt;FQL&gt;&lt;Q&gt;EWJ^FG_TOTAL_RETURNC(0,-6AM)&lt;/Q&gt;&lt;R&gt;1&lt;/R&gt;&lt;C&gt;1&lt;/C&gt;&lt;D xsi:type="xsd:double"&gt;7.9401255&lt;/D&gt;&lt;/FQL&gt;&lt;FQL&gt;&lt;Q&gt;URTH^SIZE(FG_CONSTITUENTS)&lt;/Q&gt;&lt;R&gt;1&lt;/R&gt;&lt;C&gt;1&lt;/C&gt;&lt;D xsi:type="xsd:long"&gt;1431&lt;/D&gt;&lt;/FQL&gt;&lt;FQL&gt;&lt;Q&gt;EZA^SIZE(FG_CONSTITUENTS)&lt;/Q&gt;&lt;R&gt;1&lt;/R&gt;&lt;C&gt;1&lt;/C&gt;&lt;D xsi:type="xsd:long"&gt;33&lt;/D&gt;&lt;/FQL&gt;&lt;FQL&gt;&lt;Q&gt;CNYA^FMA_COS_UP("EPS","1M",+1,NOW,,,"PORTAGG","MEANR")&lt;/Q&gt;&lt;R&gt;1&lt;/R&gt;&lt;C&gt;1&lt;/C&gt;&lt;D xsi:type="xsd:double"&gt;76&lt;/D&gt;&lt;/FQL&gt;&lt;FQL&gt;&lt;Q&gt;TRYBR10Y-FDS^FG_YIELD_NAME&lt;/Q&gt;&lt;R&gt;1&lt;/R&gt;&lt;C&gt;1&lt;/C&gt;&lt;D xsi:type="xsd:string"&gt;Treasury - Brazil Benchmark Bond 10Y&lt;/D&gt;&lt;/FQL&gt;&lt;FQL&gt;&lt;Q&gt;TRYMY10Y-FDS^PCTCHG(FG_YIELD(0,,,,"YTM"),FG_YIELD(-1AM,,,,"YTM"))&lt;/Q&gt;&lt;R&gt;1&lt;/R&gt;&lt;C&gt;1&lt;/C&gt;&lt;D xsi:type="xsd:double"&gt;-0.5037877&lt;/D&gt;&lt;/FQL&gt;&lt;FQL&gt;&lt;Q&gt;EWJ^PERCENT_CHANGE(FMA_EPS(+1,0,,,,"PORTAGG","MEAN"),FMA_EPS(+1,-1AM,,,,"PORTAGG","MEAN"))&lt;/Q&gt;&lt;R&gt;1&lt;/R&gt;&lt;C&gt;1&lt;/C&gt;&lt;D xsi:type="xsd:double"&gt;-0.822127790930911&lt;/D&gt;&lt;/FQL&gt;&lt;FQL&gt;&lt;Q&gt;TUR^SIZE(FG_CONSTITUENTS)&lt;/Q&gt;&lt;R&gt;1&lt;/R&gt;&lt;C&gt;1&lt;/C&gt;&lt;D xsi:type="xsd:long"&gt;97&lt;/D&gt;&lt;/FQL&gt;&lt;FQL&gt;&lt;Q&gt;EWM^FG_ROE(0)&lt;/Q&gt;&lt;R&gt;1&lt;/R&gt;&lt;C&gt;1&lt;/C&gt;&lt;D xsi:type="xsd:double"&gt;8.23263628423503&lt;/D&gt;&lt;/FQL&gt;&lt;FQL&gt;&lt;Q&gt;TRYBR10Y-FDS^FG_YIELD(0,,,,"YTM")&lt;/Q&gt;&lt;R&gt;1&lt;/R&gt;&lt;C&gt;1&lt;/C&gt;&lt;D xsi:type="xsd:double"&gt;12.223409&lt;/D&gt;&lt;/FQL&gt;&lt;FQL&gt;&lt;Q&gt;VGK^FMA_EVAL_EBITDA(NTMA,0,,,"PORTAGG","MEANR")&lt;/Q&gt;&lt;R&gt;1&lt;/R&gt;&lt;C&gt;1&lt;/C&gt;&lt;D xsi:type="xsd:double"&gt;8.83976713710359&lt;/D&gt;&lt;/FQL&gt;&lt;FQL&gt;&lt;Q&gt;GREK^JULIAN(FMA_DIV_YLD(NTMA,NOW,NOW,M,"PORTAGG","MEANR").DATES)&lt;/Q&gt;&lt;R&gt;1&lt;/R&gt;&lt;C&gt;1&lt;/C&gt;&lt;D xsi:type="xsd:long"&gt;45443&lt;/D&gt;&lt;/FQL&gt;&lt;FQL&gt;&lt;Q&gt;EWT^FMA_PE(LTM,0,,,"PORTAGG","MEANR")&lt;/Q&gt;&lt;R&gt;1&lt;/R&gt;&lt;C&gt;1&lt;/C&gt;&lt;D xsi:type="xsd:double"&gt;22.4588865985728&lt;/D&gt;&lt;/FQL&gt;&lt;FQL&gt;&lt;Q&gt;EIDO^FMA_PE(NTMA,0,,,"PORTAGG","MEANR")&lt;/Q&gt;&lt;R&gt;1&lt;/R&gt;&lt;C&gt;1&lt;/C&gt;&lt;D xsi:type="xsd:double"&gt;11.5447922782902&lt;/D&gt;&lt;/FQL&gt;&lt;FQL&gt;&lt;Q&gt;EPU^FG_COMPANY_NAME&lt;/Q&gt;&lt;R&gt;1&lt;/R&gt;&lt;C&gt;1&lt;/C&gt;&lt;D xsi:type="xsd:string"&gt;iShares MSCI Peru and Global Exposure ETF&lt;/D&gt;&lt;/FQL&gt;&lt;FQL&gt;&lt;Q&gt;EPHE^FMA_PCT_ABOVE_MAVG(200,0,,,,"PORTAGG")&lt;/Q&gt;&lt;R&gt;1&lt;/R&gt;&lt;C&gt;1&lt;/C&gt;&lt;D xsi:type="xsd:double"&gt;42.4242424242424&lt;/D&gt;&lt;/FQL&gt;&lt;FQL&gt;&lt;Q&gt;KSA^FMA_RBICS_REV_CURRENT(30, LOC, "PORTAGG")&lt;/Q&gt;&lt;R&gt;1&lt;/R&gt;&lt;C&gt;1&lt;/C&gt;&lt;D xsi:type="xsd:double"&gt;42.3580853095684&lt;/D&gt;&lt;/FQL&gt;&lt;FQL&gt;&lt;Q&gt;CAGDPY@SA^EE_ACTUAL_ANNUAL(MED,+1)&lt;/Q&gt;&lt;R&gt;1&lt;/R&gt;&lt;C&gt;1&lt;/C&gt;&lt;D xsi:type="xsd:double"&gt;2.9&lt;/D&gt;&lt;/FQL&gt;&lt;FQL&gt;&lt;Q&gt;VNM^FMA_DIV_YLD(NTMA,-10AY,0,AM,"PORTAGG","MEANR")&lt;/Q&gt;&lt;R&gt;121&lt;/R&gt;&lt;C&gt;1&lt;/C&gt;&lt;D xsi:type="xsd:double"&gt;3.08384112360859&lt;/D&gt;&lt;D xsi:type="xsd:double"&gt;3.47747513251527&lt;/D&gt;&lt;D xsi:type="xsd:double"&gt;3.40485343361642&lt;/D&gt;&lt;D xsi:type="xsd:double"&gt;3.40260182832259&lt;/D&gt;&lt;D xsi:type="xsd:double"&gt;2.94224088242168&lt;/D&gt;&lt;D xsi:type="xsd:double"&gt;2.98818727467501&lt;/D&gt;&lt;D xsi:type="xsd:double"&gt;3.46532456529585&lt;/D&gt;&lt;D xsi:type="xsd:double"&gt;3.05997456486044&lt;/D&gt;&lt;D xsi:type="xsd:double"&gt;3.11754698527435&lt;/D&gt;&lt;D xsi:type="xsd:double"&gt;3.06364878088122&lt;/D&gt;&lt;D xsi:type="xsd:double"&gt;2.94099299124748&lt;/D&gt;&lt;D xsi:type="xsd:double"&gt;2.79929317080628&lt;/D&gt;&lt;D xsi:type="xsd:double"&gt;2.7863469186091&lt;/D&gt;&lt;D xsi:type="xsd:double"&gt;4.20016225668275&lt;/D&gt;&lt;D xsi:type="xsd:double"&gt;4.06532063280704&lt;/D&gt;&lt;D xsi:type="xsd:double"&gt;3.59926456356795&lt;/D&gt;&lt;D xsi:type="xsd:double"&gt;3.06377328507819&lt;/D&gt;&lt;D xsi:type="xsd:double"&gt;2.97296769003988&lt;/D&gt;&lt;D xsi:type="xsd:double"&gt;2.74308481790733&lt;/D&gt;&lt;D xsi:type="xsd:string"&gt;@NA&lt;/D&gt;&lt;D xsi:type="xsd:string"&gt;@NA&lt;/D&gt;&lt;D xsi:type="xsd:double"&gt;2.72272928974773&lt;/D&gt;&lt;D xsi:type="xsd:double"&gt;3.1514467845292&lt;/D&gt;&lt;D xsi:type="xsd:double"&gt;3.2003075538302&lt;/D&gt;&lt;D xsi:type="xsd:double"&gt;3.15421218485225&lt;/D&gt;&lt;D xsi:type="xsd:double"&gt;3.14600338685352&lt;/D&gt;&lt;D xsi:type="xsd:double"&gt;3.02746083937256&lt;/D&gt;&lt;D xsi:type="xsd:double"&gt;2.743783381488&lt;/D&gt;&lt;D xsi:type="xsd:double"&gt;2.58808590663806&lt;/D&gt;&lt;D xsi:type="xsd:double"&gt;2.66682466436244&lt;/D&gt;&lt;D xsi:type="xsd:double"&gt;2.90515155166208&lt;/D&gt;&lt;D xsi:type="xsd:double"&gt;2.86191359981761&lt;/D&gt;&lt;D xsi:type="xsd:double"&gt;3.05556637747703&lt;/D&gt;&lt;D xsi:type="xsd:double"&gt;2.68755237818621&lt;/D&gt;&lt;D xsi:type="xsd:double"&gt;2.64471270090784&lt;/D&gt;&lt;D xsi:type="xsd:double"&gt;2.36966121279787&lt;/D&gt;&lt;D xsi:type="xsd:double"&gt;1.90131715907052&lt;/D&gt;&lt;D xsi:type="xsd:double"&gt;1.5691704418987&lt;/D&gt;&lt;D xsi:type="xsd:double"&gt;1.76684506354282&lt;/D&gt;&lt;D xsi:type="xsd:double"&gt;1.72404767807409&lt;/D&gt;&lt;D xsi:type="xsd:double"&gt;1.84820782973419&lt;/D&gt;&lt;D xsi:type="xsd:double"&gt;1.87364451800359&lt;/D&gt;&lt;D xsi:type="xsd:double"&gt;1.62689152344313&lt;/D&gt;&lt;D xsi:type="xsd:double"&gt;1.53009238612083&lt;/D&gt;&lt;D xsi:type="xsd:double"&gt;1.80959509203459&lt;/D&gt;&lt;D xsi:type="xsd:double"&gt;1.7070354828905&lt;/D&gt;&lt;D xsi:type="xsd:double"&gt;1.91312622768747&lt;/D&gt;&lt;D xsi:type="xsd:double"&gt;1.74168276279057&lt;/D&gt;&lt;D xsi:type="xsd:double"&gt;1.61238803102394&lt;/D&gt;&lt;D xsi:type="xsd:double"&gt;1.73802134243171&lt;/D&gt;&lt;D xsi:type="xsd:double"&gt;1.5261385630767&lt;/D&gt;&lt;D xsi:type="xsd:double"&gt;1.73597850935637&lt;/D&gt;&lt;D xsi:type="xsd:double"&gt;1.72450328007213&lt;/D&gt;&lt;D xsi:type="xsd:double"&gt;1.94781237977582&lt;/D&gt;&lt;D xsi:type="xsd:double"&gt;1.58538326061279&lt;/D&gt;&lt;D xsi:type="xsd:double"&gt;1.7909513862762&lt;/D&gt;&lt;D xsi:type="xsd:double"&gt;1.67662317837797&lt;/D&gt;&lt;D xsi:type="xsd:double"&gt;1.57122371877749&lt;/D&gt;&lt;D xsi:type="xsd:double"&gt;1.59451659741918&lt;/D&gt;&lt;D xsi:type="xsd:double"&gt;1.5167423997524&lt;/D&gt;&lt;D xsi:type="xsd:double"&gt;1.6080626041059&lt;/D&gt;&lt;D xsi:type="xsd:double"&gt;1.76601798737808&lt;/D&gt;&lt;D xsi:type="xsd:double"&gt;1.91395074857287&lt;/D&gt;&lt;D xsi:type="xsd:double"&gt;1.89547604593818&lt;/D&gt;&lt;D xsi:type="xsd:double"&gt;1.8333576083922&lt;/D&gt;&lt;D xsi:type="xsd:double"&gt;1.57662354459219&lt;/D&gt;&lt;D xsi:type="xsd:double"&gt;1.53478317223238&lt;/D&gt;&lt;D xsi:type="xsd:double"&gt;1.49597977611164&lt;/D&gt;&lt;D xsi:type="xsd:double"&gt;1.57464792414791&lt;/D&gt;&lt;D xsi:type="xsd:double"&gt;2.05911724486856&lt;/D&gt;&lt;D xsi:type="xsd:double"&gt;1.71645968394405&lt;/D&gt;&lt;D xsi:type="xsd:double"&gt;1.35725221520394&lt;/D&gt;&lt;D xsi:type="xsd:double"&gt;1.34890653989547&lt;/D&gt;&lt;D xsi:type="xsd:double"&gt;1.37274749647539&lt;/D&gt;&lt;D xsi:type="xsd:double"&gt;1.40839538018179&lt;/D&gt;&lt;D xsi:type="xsd:double"&gt;1.2996645565433&lt;/D&gt;&lt;D xsi:type="xsd:double"&gt;1.34435385350028&lt;/D&gt;&lt;D xsi:type="xsd:double"&gt;1.32681987105267&lt;/D&gt;&lt;D xsi:type="xsd:double"&gt;1.22525496221865&lt;/D&gt;&lt;D xsi:type="xsd:double"&gt;1.172993946969&lt;/D&gt;&lt;D xsi:type="xsd:double"&gt;1.18400112530126&lt;/D&gt;&lt;D xsi:type="xsd:double"&gt;1.17206365290449&lt;/D&gt;&lt;D xsi:type="xsd:double"&gt;1.10471913439593&lt;/D&gt;&lt;D xsi:type="xsd:double"&gt;1.19928370125569&lt;/D&gt;&lt;D xsi:type="xsd:double"&gt;1.21571532171733&lt;/D&gt;&lt;D xsi:type="xsd:double"&gt;1.44614314273149&lt;/D&gt;&lt;D xsi:type="xsd:double"&gt;1.43816466903193&lt;/D&gt;&lt;D xsi:type="xsd:double"&gt;1.41639794981426&lt;/D&gt;&lt;D xsi:type="xsd:double"&gt;1.4229979114464&lt;/D&gt;&lt;D xsi:type="xsd:double"&gt;1.36529124321902&lt;/D&gt;&lt;D xsi:type="xsd:double"&gt;1.58207085532303&lt;/D&gt;&lt;D xsi:type="xsd:double"&gt;1.58099167613404&lt;/D&gt;&lt;D xsi:type="xsd:double"&gt;1.68370541583529&lt;/D&gt;&lt;D xsi:type="xsd:double"&gt;1.82603732950128&lt;/D&gt;&lt;D xsi:type="xsd:double"&gt;1.6832641893015&lt;/D&gt;&lt;D xsi:type="xsd:double"&gt;1.86738738380371&lt;/D&gt;&lt;D xsi:type="xsd:double"&gt;1.93318141859269&lt;/D&gt;&lt;D xsi:type="xsd:double"&gt;1.93322555926637&lt;/D&gt;&lt;D xsi:type="xsd:double"&gt;1.92679567016304&lt;/D&gt;&lt;D xsi:type="xsd:double"&gt;2.12233181189045&lt;/D&gt;&lt;D xsi:type="xsd:double"&gt;2.48567503302251&lt;/D&gt;&lt;D xsi:type="xsd:double"&gt;2.58118127798106&lt;/D&gt;&lt;D xsi:type="xsd:double"&gt;2.70824794006085&lt;/D&gt;&lt;D xsi:type="xsd:double"&gt;2.63457529634416&lt;/D&gt;&lt;D xsi:type="xsd:double"&gt;2.5674962156865&lt;/D&gt;&lt;D xsi:type="xsd:double"&gt;2.63218550703872&lt;/D&gt;&lt;D xsi:type="xsd:double"&gt;2.50123771834861&lt;/D&gt;&lt;D xsi:type="xsd:double"&gt;2.53337193777607&lt;/D&gt;&lt;D xsi:type="xsd:double"&gt;2.5962724818755&lt;/D&gt;&lt;D xsi:type="xsd:double"&gt;2.67775680271452&lt;/D&gt;&lt;D xsi:type="xsd:double"&gt;2.55466088561018&lt;/D&gt;&lt;D xsi:type="xsd:double"&gt;2.60024919802499&lt;/D&gt;&lt;D xsi:type="xsd:double"&gt;3.08164685985899&lt;/D&gt;&lt;D xsi:type="xsd:double"&gt;2.7998921986889&lt;/D&gt;&lt;D xsi:type="xsd:double"&gt;2.88918267667455&lt;/D&gt;&lt;D xsi:type="xsd:double"&gt;2.73869011924638&lt;/D&gt;&lt;D xsi:type="xsd:double"&gt;2.86331923249213&lt;/D&gt;&lt;D xsi:type="xsd:double"&gt;2.28021353620907&lt;/D&gt;&lt;D xsi:type="xsd:double"&gt;2.46061602032202&lt;/D&gt;&lt;D xsi:type="xsd:double"&gt;1.98428136096593&lt;/D&gt;&lt;D xsi:type="xsd:double"&gt;1.97508629280737&lt;/D&gt;&lt;/FQL&gt;&lt;FQL&gt;&lt;Q&gt;ECH^FMA_PE(LTMA,-10AY,0,AM,"PORTAGG","MEANR")&lt;/Q&gt;&lt;R&gt;121&lt;/R&gt;&lt;C&gt;1&lt;/C&gt;&lt;D xsi:type="xsd:double"&gt;15.8707733251118&lt;/D&gt;&lt;D xsi:type="xsd:double"&gt;16.2429579890756&lt;/D&gt;&lt;D xsi:type="xsd:double"&gt;16.4733114317144&lt;/D&gt;&lt;D xsi:type="xsd:double"&gt;16.5729877793193&lt;/D&gt;&lt;D xsi:type="xsd:double"&gt;16.0058665998107&lt;/D&gt;&lt;D xsi:type="xsd:double"&gt;16.5004808289868&lt;/D&gt;&lt;D xsi:type="xsd:double"&gt;16.5241935260686&lt;/D&gt;&lt;D xsi:type="xsd:double"&gt;15.9078508633057&lt;/D&gt;&lt;D xsi:type="xsd:double"&gt;16.7884426694667&lt;/D&gt;&lt;D xsi:type="xsd:double"&gt;16.4624362582693&lt;/D&gt;&lt;D xsi:type="xsd:double"&gt;16.4155404878441&lt;/D&gt;&lt;D xsi:type="xsd:double"&gt;16.3803612243584&lt;/D&gt;&lt;D xsi:type="xsd:double"&gt;16.0181235822957&lt;/D&gt;&lt;D xsi:type="xsd:double"&gt;15.4326807151379&lt;/D&gt;&lt;D xsi:type="xsd:double"&gt;15.1352953137804&lt;/D&gt;&lt;D xsi:type="xsd:double"&gt;15.2491403495275&lt;/D&gt;&lt;D xsi:type="xsd:double"&gt;15.6078869480802&lt;/D&gt;&lt;D xsi:type="xsd:double"&gt;16.3617804581532&lt;/D&gt;&lt;D xsi:type="xsd:double"&gt;16.1911612172335&lt;/D&gt;&lt;D xsi:type="xsd:double"&gt;14.9524400050016&lt;/D&gt;&lt;D xsi:type="xsd:double"&gt;15.8842006570218&lt;/D&gt;&lt;D xsi:type="xsd:double"&gt;15.5052879218636&lt;/D&gt;&lt;D xsi:type="xsd:double"&gt;15.4169485542903&lt;/D&gt;&lt;D xsi:type="xsd:double"&gt;15.240258018694&lt;/D&gt;&lt;D xsi:type="xsd:double"&gt;15.0567751962621&lt;/D&gt;&lt;D xsi:type="xsd:double"&gt;15.6251964663769&lt;/D&gt;&lt;D xsi:type="xsd:double"&gt;15.9739767194358&lt;/D&gt;&lt;D xsi:type="xsd:double"&gt;16.0053899626993&lt;/D&gt;&lt;D xsi:type="xsd:double"&gt;16.9465494067058&lt;/D&gt;&lt;D xsi:type="xsd:double"&gt;16.5210429490199&lt;/D&gt;&lt;D xsi:type="xsd:double"&gt;15.6406964560896&lt;/D&gt;&lt;D xsi:type="xsd:double"&gt;15.9376002452092&lt;/D&gt;&lt;D xsi:type="xsd:double"&gt;16.6580976431446&lt;/D&gt;&lt;D xsi:type="xsd:double"&gt;16.8976954801836&lt;/D&gt;&lt;D xsi:type="xsd:double"&gt;17.1577339433462&lt;/D&gt;&lt;D xsi:type="xsd:double"&gt;17.2569311287006&lt;/D&gt;&lt;D xsi:type="xsd:double"&gt;17.3499569322437&lt;/D&gt;&lt;D xsi:type="xsd:double"&gt;17.9902023724641&lt;/D&gt;&lt;D xsi:type="xsd:double"&gt;18.6637709372066&lt;/D&gt;&lt;D xsi:type="xsd:double"&gt;19.9667511602834&lt;/D&gt;&lt;D xsi:type="xsd:double"&gt;18.0522530584517&lt;/D&gt;&lt;D xsi:type="xsd:double"&gt;16.5093054710634&lt;/D&gt;&lt;D xsi:type="xsd:double"&gt;17.9079731832918&lt;/D&gt;&lt;D xsi:type="xsd:double"&gt;18.6485692794201&lt;/D&gt;&lt;D xsi:type="xsd:double"&gt;17.8707428623546&lt;/D&gt;&lt;D xsi:type="xsd:double"&gt;17.3218036767289&lt;/D&gt;&lt;D xsi:type="xsd:double"&gt;17.0962099288818&lt;/D&gt;&lt;D xsi:type="xsd:double"&gt;16.576042224374&lt;/D&gt;&lt;D xsi:type="xsd:double"&gt;15.6863895100005&lt;/D&gt;&lt;D xsi:type="xsd:double"&gt;15.5577832168028&lt;/D&gt;&lt;D xsi:type="xsd:double"&gt;14.8784532057816&lt;/D&gt;&lt;D xsi:type="xsd:double"&gt;15.5099735900152&lt;/D&gt;&lt;D xsi:type="xsd:double"&gt;17.0616664866312&lt;/D&gt;&lt;D xsi:type="xsd:double"&gt;17.2585987426135&lt;/D&gt;&lt;D xsi:type="xsd:double"&gt;16.2746574523972&lt;/D&gt;&lt;D xsi:type="xsd:double"&gt;17.9570462244064&lt;/D&gt;&lt;D xsi:type="xsd:double"&gt;17.9623445134317&lt;/D&gt;&lt;D xsi:type="xsd:double"&gt;15.7894473101582&lt;/D&gt;&lt;D xsi:type="xsd:double"&gt;15.7366059194631&lt;/D&gt;&lt;D xsi:type="xsd:double"&gt;15.4392171761211&lt;/D&gt;&lt;D xsi:type="xsd:double"&gt;15.8917029735981&lt;/D&gt;&lt;D xsi:type="xsd:double"&gt;16.0895773933994&lt;/D&gt;&lt;D xsi:type="xsd:double"&gt;15.213705186973&lt;/D&gt;&lt;D xsi:type="xsd:double"&gt;16.7044165931844&lt;/D&gt;&lt;D xsi:type="xsd:double"&gt;17.257701474651&lt;/D&gt;&lt;D xsi:type="xsd:double"&gt;15.8838707474376&lt;/D&gt;&lt;D xsi:type="xsd:double"&gt;15.6697419923601&lt;/D&gt;&lt;D xsi:type="xsd:double"&gt;15.8187486157745&lt;/D&gt;&lt;D xsi:type="xsd:double"&gt;14.3666079680169&lt;/D&gt;&lt;D xsi:type="xsd:double"&gt;14.7699080297193&lt;/D&gt;&lt;D xsi:type="xsd:double"&gt;14.92070484554&lt;/D&gt;&lt;D xsi:type="xsd:double"&gt;15.7243379858161&lt;/D&gt;&lt;D xsi:type="xsd:double"&gt;16.6565096120675&lt;/D&gt;&lt;D xsi:type="xsd:double"&gt;17.0987613898786&lt;/D&gt;&lt;D xsi:type="xsd:double"&gt;19.7417283816837&lt;/D&gt;&lt;D xsi:type="xsd:double"&gt;19.156203054582&lt;/D&gt;&lt;D xsi:type="xsd:double"&gt;19.8617506322416&lt;/D&gt;&lt;D xsi:type="xsd:double"&gt;22.3878101176265&lt;/D&gt;&lt;D xsi:type="xsd:double"&gt;24.4593752295033&lt;/D&gt;&lt;D xsi:type="xsd:double"&gt;24.0725594097284&lt;/D&gt;&lt;D xsi:type="xsd:double"&gt;26.5441935418261&lt;/D&gt;&lt;D xsi:type="xsd:double"&gt;31.4854756455912&lt;/D&gt;&lt;D xsi:type="xsd:double"&gt;29.5050284945855&lt;/D&gt;&lt;D xsi:type="xsd:double"&gt;26.4922915913018&lt;/D&gt;&lt;D xsi:type="xsd:double"&gt;24.5397708729601&lt;/D&gt;&lt;D xsi:type="xsd:double"&gt;22.0521919296105&lt;/D&gt;&lt;D xsi:type="xsd:double"&gt;19.6384284096815&lt;/D&gt;&lt;D xsi:type="xsd:double"&gt;17.2207530163978&lt;/D&gt;&lt;D xsi:type="xsd:double"&gt;14.70907751307&lt;/D&gt;&lt;D xsi:type="xsd:double"&gt;12.4624105709194&lt;/D&gt;&lt;D xsi:type="xsd:double"&gt;9.51316920074459&lt;/D&gt;&lt;D xsi:type="xsd:double"&gt;9.47508534637479&lt;/D&gt;&lt;D xsi:type="xsd:double"&gt;9.5141230796243&lt;/D&gt;&lt;D xsi:type="xsd:double"&gt;9.86291314331253&lt;/D&gt;&lt;D xsi:type="xsd:double"&gt;9.80974617954938&lt;/D&gt;&lt;D xsi:type="xsd:double"&gt;9.37384982774975&lt;/D&gt;&lt;D xsi:type="xsd:double"&gt;8.21553394921188&lt;/D&gt;&lt;D xsi:type="xsd:double"&gt;7.76712867074511&lt;/D&gt;&lt;D xsi:type="xsd:double"&gt;7.26021135005924&lt;/D&gt;&lt;D xsi:type="xsd:double"&gt;7.68446975649931&lt;/D&gt;&lt;D xsi:type="xsd:double"&gt;7.14360543108893&lt;/D&gt;&lt;D xsi:type="xsd:double"&gt;5.86246714888202&lt;/D&gt;&lt;D xsi:type="xsd:double"&gt;5.57786333712363&lt;/D&gt;&lt;D xsi:type="xsd:double"&gt;5.49521279813109&lt;/D&gt;&lt;D xsi:type="xsd:double"&gt;6.00289666504864&lt;/D&gt;&lt;D xsi:type="xsd:double"&gt;5.85019193322333&lt;/D&gt;&lt;D xsi:type="xsd:double"&gt;6.16220209982239&lt;/D&gt;&lt;D xsi:type="xsd:double"&gt;6.63673041326073&lt;/D&gt;&lt;D xsi:type="xsd:double"&gt;6.8920987668014&lt;/D&gt;&lt;D xsi:type="xsd:double"&gt;7.78443073954378&lt;/D&gt;&lt;D xsi:type="xsd:double"&gt;7.82948341655379&lt;/D&gt;&lt;D xsi:type="xsd:double"&gt;7.89872725304421&lt;/D&gt;&lt;D xsi:type="xsd:double"&gt;7.83026552667418&lt;/D&gt;&lt;D xsi:type="xsd:double"&gt;8.35346996463951&lt;/D&gt;&lt;D xsi:type="xsd:double"&gt;8.49564082052683&lt;/D&gt;&lt;D xsi:type="xsd:double"&gt;8.42216098687121&lt;/D&gt;&lt;D xsi:type="xsd:double"&gt;9.12900874263139&lt;/D&gt;&lt;D xsi:type="xsd:double"&gt;7.27963532474692&lt;/D&gt;&lt;D xsi:type="xsd:double"&gt;7.37461295093227&lt;/D&gt;&lt;D xsi:type="xsd:double"&gt;8.24302444517106&lt;/D&gt;&lt;D xsi:type="xsd:double"&gt;7.62213325033571&lt;/D&gt;&lt;/FQL&gt;&lt;FQL&gt;&lt;Q&gt;PLATI-FDS^FG_PRICE_CHANGE(0,-1AM)&lt;/Q&gt;&lt;R&gt;1&lt;/R&gt;&lt;C&gt;1&lt;/C&gt;&lt;D xsi:type="xsd:double"&gt;-7.981220657277&lt;/D&gt;&lt;/FQL&gt;&lt;FQL&gt;&lt;Q&gt;W-FDS^FG_PRICE(0)&lt;/Q&gt;&lt;R&gt;1&lt;/R&gt;&lt;C&gt;1&lt;/C&gt;&lt;D xsi:type="xsd:double"&gt;5.7275&lt;/D&gt;&lt;/FQL&gt;&lt;FQL&gt;&lt;Q&gt;TIOS-FDS^FG_PRICE(0)/MAX(FG_PRICE(0,-1AY))&lt;/Q&gt;&lt;R&gt;1&lt;/R&gt;&lt;C&gt;1&lt;/C&gt;&lt;D xsi:type="xsd:double"&gt;0.743271365149834&lt;/D&gt;&lt;/FQL&gt;&lt;FQL&gt;&lt;Q&gt;TUR^FG_PRICE(0)&lt;/Q&gt;&lt;R&gt;1&lt;/R&gt;&lt;C&gt;1&lt;/C&gt;&lt;D xsi:type="xsd:double"&gt;42.04&lt;/D&gt;&lt;/FQL&gt;&lt;FQL&gt;&lt;Q&gt;EWW^FG_PRICE_MAVG(0,,,,30)&lt;/Q&gt;&lt;R&gt;1&lt;/R&gt;&lt;C&gt;1&lt;/C&gt;&lt;D xsi:type="xsd:double"&gt;63.005665&lt;/D&gt;&lt;/FQL&gt;&lt;FQL&gt;&lt;Q&gt;EPHE^FG_PRICE_MAVG(0,,,,200)&lt;/Q&gt;&lt;R&gt;1&lt;/R&gt;&lt;C&gt;1&lt;/C&gt;&lt;D xsi:type="xsd:double"&gt;25.647545&lt;/D&gt;&lt;/FQL&gt;&lt;FQL&gt;&lt;Q&gt;UAE^P_PRICE(0)/P_PRICE_LOW_PR(0,,,,,,"PRICE","INTRA","52W")-1&lt;/Q&gt;&lt;R&gt;1&lt;/R&gt;&lt;C&gt;1&lt;/C&gt;&lt;D xsi:type="xsd:double"&gt;0.017742515&lt;/D&gt;&lt;/FQL&gt;&lt;FQL&gt;&lt;Q&gt;MCHI^FG_TOTAL_RETURNC(0,-12AM)&lt;/Q&gt;&lt;R&gt;1&lt;/R&gt;&lt;C&gt;1&lt;/C&gt;&lt;D xsi:type="xsd:double"&gt;-1.6825378&lt;/D&gt;&lt;/FQL&gt;&lt;FQL&gt;&lt;Q&gt;EWZ^FG_TOTAL_RETURNC(0,-12AM)&lt;/Q&gt;&lt;R&gt;1&lt;/R&gt;&lt;C&gt;1&lt;/C&gt;&lt;D xsi:type="xsd:double"&gt;-11.234039&lt;/D&gt;&lt;/FQL&gt;&lt;FQL&gt;&lt;Q&gt;EWT^FMA_PCT_ABOVE_MAVG(200,0,,,,"PORTAGG")&lt;/Q&gt;&lt;R&gt;1&lt;/R&gt;&lt;C&gt;1&lt;/C&gt;&lt;D xsi:type="xsd:double"&gt;78.6516853932584&lt;/D&gt;&lt;/FQL&gt;&lt;FQL&gt;&lt;Q&gt;ECH^PERCENT_CHANGE(FMA_EPS(+1,0,,,,"PORTAGG","MEAN"),FMA_EPS(+1,-1AM,,,,"PORTAGG","MEAN"))&lt;/Q&gt;&lt;R&gt;1&lt;/R&gt;&lt;C&gt;1&lt;/C&gt;&lt;D xsi:type="xsd:double"&gt;9.41148534999738&lt;/D&gt;&lt;/FQL&gt;&lt;FQL&gt;&lt;Q&gt;EPU^SIZE(FG_CONSTITUENTS)&lt;/Q&gt;&lt;R&gt;1&lt;/R&gt;&lt;C&gt;1&lt;/C&gt;&lt;D xsi:type="xsd:long"&gt;27&lt;/D&gt;&lt;/FQL&gt;&lt;FQL&gt;&lt;Q&gt;EPHE^FMA_RBICS_REV_CURRENT(30, LOC, "PORTAGG")&lt;/Q&gt;&lt;R&gt;1&lt;/R&gt;&lt;C&gt;1&lt;/C&gt;&lt;D xsi:type="xsd:double"&gt;41.470472841179&lt;/D&gt;&lt;/FQL&gt;&lt;FQL&gt;&lt;Q&gt;REFAEREPO-FDS^FG_YIELD(NOW,,,0)&lt;/Q&gt;&lt;R&gt;1&lt;/R&gt;&lt;C&gt;1&lt;/C&gt;&lt;D xsi:type="xsd:double"&gt;5.4&lt;/D&gt;&lt;/FQL&gt;&lt;FQL&gt;&lt;Q&gt;REFEUREFI-FDS^(SUBARRAY(NOT_NA(NO_REPEAT_F(FG_YIELD(NOW,-10AY,D))),0,1)-SUBARRAY(NOT_NA(NO_REPEAT_F(FG_YIELD(NOW,-10AY,D))),1,1))*100&lt;/Q&gt;&lt;R&gt;1&lt;/R&gt;&lt;C&gt;1&lt;/C&gt;&lt;D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Rate&lt;/D&gt;&lt;/FQL&gt;&lt;FQL&gt;&lt;Q&gt;REFCLMPR-FDS^FG_YIELD(NOW,,,0)&lt;/Q&gt;&lt;R&gt;1&lt;/R&gt;&lt;C&gt;1&lt;/C&gt;&lt;D xsi:type="xsd:double"&gt;5.75&lt;/D&gt;&lt;/FQL&gt;&lt;FQL&gt;&lt;Q&gt;TRYPE10Y-FDS^PCTCHG(FG_YIELD(0,,,,"YTM"),FG_YIELD(-3AM,,,,"YTM"))&lt;/Q&gt;&lt;R&gt;1&lt;/R&gt;&lt;C&gt;1&lt;/C&gt;&lt;D xsi:type="xsd:double"&gt;2.314174&lt;/D&gt;&lt;/FQL&gt;&lt;FQL&gt;&lt;Q&gt;CC_MX^IMF_IFS_RCPI_Q(0)&lt;/Q&gt;&lt;R&gt;1&lt;/R&gt;&lt;C&gt;1&lt;/C&gt;&lt;D xsi:type="xsd:double"&gt;4.567828&lt;/D&gt;&lt;/FQL&gt;&lt;FQL&gt;&lt;Q&gt;VNM^FMA_PE(NTMA,0,,,"PORTAGG","MEANR")&lt;/Q&gt;&lt;R&gt;1&lt;/R&gt;&lt;C&gt;1&lt;/C&gt;&lt;D xsi:type="xsd:double"&gt;15.3260046648643&lt;/D&gt;&lt;/FQL&gt;&lt;FQL&gt;&lt;Q&gt;SET-BKK^FMA_EVAL_EBIT(LTMA,NOW,NOW,M,"PORTAGG","MEANR")&lt;/Q&gt;&lt;R&gt;1&lt;/R&gt;&lt;C&gt;1&lt;/C&gt;&lt;D xsi:type="xsd:double"&gt;18.357476324685&lt;/D&gt;&lt;/FQL&gt;&lt;FQL&gt;&lt;Q&gt;MCHI^FMA_DIV_YLD(NTMA,NOW,NOW,M,"PORTAGG","MEANR")&lt;/Q&gt;&lt;R&gt;1&lt;/R&gt;&lt;C&gt;1&lt;/C&gt;&lt;D xsi:type="xsd:double"&gt;2.85692137944829&lt;/D&gt;&lt;/FQL&gt;&lt;FQL&gt;&lt;Q&gt;EWY^FG_FCF_YIELD_NTM(0)&lt;/Q&gt;&lt;R&gt;1&lt;/R&gt;&lt;C&gt;1&lt;/C&gt;&lt;D xsi:type="xsd:double"&gt;5.28815891657168&lt;/D&gt;&lt;/FQL&gt;&lt;FQL&gt;&lt;Q&gt;EPOL^FMA_EVAL_EBITDA(NTMA,0,,,"PORTAGG","MEANR")&lt;/Q&gt;&lt;R&gt;1&lt;/R&gt;&lt;C&gt;1&lt;/C&gt;&lt;D xsi:type="xsd:double"&gt;4.87402348199149&lt;/D&gt;&lt;/FQL&gt;&lt;FQL&gt;&lt;Q&gt;EPU^FMA_PCT_ABOVE_MAVG(200,0,,,,"PORTAGG")&lt;/Q&gt;&lt;R&gt;1&lt;/R&gt;&lt;C&gt;1&lt;/C&gt;&lt;D xsi:type="xsd:double"&gt;73.0769230769231&lt;/D&gt;&lt;/FQL&gt;&lt;FQL&gt;&lt;Q&gt;EWJ^FG_TOTAL_RETURNC(0,-3AM)&lt;/Q&gt;&lt;R&gt;1&lt;/R&gt;&lt;C&gt;1&lt;/C&gt;&lt;D xsi:type="xsd:double"&gt;-6.28677&lt;/D&gt;&lt;/FQL&gt;&lt;FQL&gt;&lt;Q&gt;URTH^FMA_COS_DOWN("EPS","1M",+1,NOW,,,"PORTAGG","MEANR")&lt;/Q&gt;&lt;R&gt;1&lt;/R&gt;&lt;C&gt;1&lt;/C&gt;&lt;D xsi:type="xsd:double"&gt;493&lt;/D&gt;&lt;/FQL&gt;&lt;FQL&gt;&lt;Q&gt;EZA^FMA_COS_DOWN("EPS","1M",+1,NOW,,,"PORTAGG","MEANR")&lt;/Q&gt;&lt;R&gt;1&lt;/R&gt;&lt;C&gt;1&lt;/C&gt;&lt;D xsi:type="xsd:double"&gt;17&lt;/D&gt;&lt;/FQL&gt;&lt;FQL&gt;&lt;Q&gt;EIDO^FMA_RBICS_REV_CURRENT(30, LOC, "PORTAGG")&lt;/Q&gt;&lt;R&gt;1&lt;/R&gt;&lt;C&gt;1&lt;/C&gt;&lt;D xsi:type="xsd:double"&gt;52.2546876115879&lt;/D&gt;&lt;/FQL&gt;&lt;FQL&gt;&lt;Q&gt;TRYBR10Y-FDS^FG_YIELD(-10AY,0,Y,,"YTM")&lt;/Q&gt;&lt;R&gt;10&lt;/R&gt;&lt;C&gt;1&lt;/C&gt;&lt;D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xsi:type="xsd:double"&gt;0.6127&lt;/D&gt;&lt;/FQL&gt;&lt;FQL&gt;&lt;Q&gt;CAGDPY@KR^EE_ACTUAL_ANNUAL(MED,0)&lt;/Q&gt;&lt;R&gt;1&lt;/R&gt;&lt;C&gt;1&lt;/C&gt;&lt;D xsi:type="xsd:double"&gt;1.90344221708053&lt;/D&gt;&lt;/FQL&gt;&lt;FQL&gt;&lt;Q&gt;CC_AE^FG_COMPANY_NAME&lt;/Q&gt;&lt;R&gt;1&lt;/R&gt;&lt;C&gt;1&lt;/C&gt;&lt;D xsi:type="xsd:string"&gt;United Arab Emirates&lt;/D&gt;&lt;/FQL&gt;&lt;FQL&gt;&lt;Q&gt;USDSAR^FG_PRICE_CHANGE(0,-6AM)&lt;/Q&gt;&lt;R&gt;1&lt;/R&gt;&lt;C&gt;1&lt;/C&gt;&lt;D xsi:type="xsd:double"&gt;0.015997887&lt;/D&gt;&lt;/FQL&gt;&lt;FQL&gt;&lt;Q&gt;USDTRY^STD(FG_PRICE_CHANGE(0,-3AY,M))&lt;/Q&gt;&lt;R&gt;1&lt;/R&gt;&lt;C&gt;1&lt;/C&gt;&lt;D xsi:type="xsd:double"&gt;7.57648641931656&lt;/D&gt;&lt;/FQL&gt;&lt;FQL&gt;&lt;Q&gt;USDQAR^FG_PRICE_CHANGE(0,-1AY)&lt;/Q&gt;&lt;R&gt;1&lt;/R&gt;&lt;C&gt;1&lt;/C&gt;&lt;D xsi:type="xsd:double"&gt;0.02746582&lt;/D&gt;&lt;/FQL&gt;&lt;FQL&gt;&lt;Q&gt;USDEUR^FG_PRICE_CHANGE(0,-6AM)&lt;/Q&gt;&lt;R&gt;1&lt;/R&gt;&lt;C&gt;1&lt;/C&gt;&lt;D xsi:type="xsd:double"&gt;2.3456454&lt;/D&gt;&lt;/FQL&gt;&lt;FQL&gt;&lt;Q&gt;USDKRW^STD(FG_PRICE_CHANGE(0,-3AY,M))&lt;/Q&gt;&lt;R&gt;1&lt;/R&gt;&lt;C&gt;1&lt;/C&gt;&lt;D xsi:type="xsd:double"&gt;3.00579641502844&lt;/D&gt;&lt;/FQL&gt;&lt;FQL&gt;&lt;Q&gt;USDTWD^FG_PRICE_CHANGE(0,-1AY)&lt;/Q&gt;&lt;R&gt;1&lt;/R&gt;&lt;C&gt;1&lt;/C&gt;&lt;D xsi:type="xsd:double"&gt;4.4812202&lt;/D&gt;&lt;/FQL&gt;&lt;FQL&gt;&lt;Q&gt;USDPLN^FG_PRICE_CHANGE(0,-6AM)&lt;/Q&gt;&lt;R&gt;1&lt;/R&gt;&lt;C&gt;1&lt;/C&gt;&lt;D xsi:type="xsd:double"&gt;1.8619299&lt;/D&gt;&lt;/FQL&gt;&lt;FQL&gt;&lt;Q&gt;USDCLP^STD(FG_PRICE_CHANGE(0,-3AY,M))&lt;/Q&gt;&lt;R&gt;1&lt;/R&gt;&lt;C&gt;1&lt;/C&gt;&lt;D xsi:type="xsd:double"&gt;4.47053407870038&lt;/D&gt;&lt;/FQL&gt;&lt;FQL&gt;&lt;Q&gt;FC0000QA^FMA_EPS(NTMA,-20AY,0,CY,,"PORTAGG","MEANR")&lt;/Q&gt;&lt;R&gt;20&lt;/R&gt;&lt;C&gt;1&lt;/C&gt;&lt;D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xsi:type="xsd:double"&gt;9.61320801792281&lt;/D&gt;&lt;/FQL&gt;&lt;FQL&gt;&lt;Q&gt;SET-BKK^P_PRICE_RETURNS_PR('52W',2,-10AY,0,AM)&lt;/Q&gt;&lt;R&gt;121&lt;/R&gt;&lt;C&gt;1&lt;/C&gt;&lt;D xsi:type="xsd:double"&gt;4.642749&lt;/D&gt;&lt;D xsi:type="xsd:double"&gt;3.1078815&lt;/D&gt;&lt;D xsi:type="xsd:double"&gt;13.123882&lt;/D&gt;&lt;D xsi:type="xsd:double"&gt;6.436944&lt;/D&gt;&lt;D xsi:type="xsd:double"&gt;2.825451&lt;/D&gt;&lt;D xsi:type="xsd:double"&gt;11.664927&lt;/D&gt;&lt;D xsi:type="xsd:double"&gt;12.454796&lt;/D&gt;&lt;D xsi:type="xsd:double"&gt;19.000149&lt;/D&gt;&lt;D xsi:type="xsd:double"&gt;22.965836&lt;/D&gt;&lt;D xsi:type="xsd:double"&gt;12.375593&lt;/D&gt;&lt;D xsi:type="xsd:double"&gt;10.725379&lt;/D&gt;&lt;D xsi:type="xsd:double"&gt;8.992683&lt;/D&gt;&lt;D xsi:type="xsd:double"&gt;2.0213246&lt;/D&gt;&lt;D xsi:type="xsd:double"&gt;-4.349786&lt;/D&gt;&lt;D xsi:type="xsd:double"&gt;-11.493647&lt;/D&gt;&lt;D xsi:type="xsd:double"&gt;-12.240017&lt;/D&gt;&lt;D xsi:type="xsd:double"&gt;-7.0768414&lt;/D&gt;&lt;D xsi:type="xsd:double"&gt;-11.145681&lt;/D&gt;&lt;D xsi:type="xsd:double"&gt;-15.286886&lt;/D&gt;&lt;D xsi:type="xsd:double"&gt;-18.637997&lt;/D&gt;&lt;D xsi:type="xsd:double"&gt;-17.486065&lt;/D&gt;&lt;D xsi:type="xsd:double"&gt;-9.698993&lt;/D&gt;&lt;D xsi:type="xsd:double"&gt;-9.316039&lt;/D&gt;&lt;D xsi:type="xsd:double"&gt;-9.181107&lt;/D&gt;&lt;D xsi:type="xsd:double"&gt;-4.6578526&lt;/D&gt;&lt;D xsi:type="xsd:double"&gt;2.9535532&lt;/D&gt;&lt;D xsi:type="xsd:double"&gt;11.575497&lt;/D&gt;&lt;D xsi:type="xsd:double"&gt;6.0029387&lt;/D&gt;&lt;D xsi:type="xsd:double"&gt;5.2233458&lt;/D&gt;&lt;D xsi:type="xsd:double"&gt;7.04813&lt;/D&gt;&lt;D xsi:type="xsd:double"&gt;17.645454&lt;/D&gt;&lt;D xsi:type="xsd:double"&gt;25.141312&lt;/D&gt;&lt;D xsi:type="xsd:double"&gt;19.563854&lt;/D&gt;&lt;D xsi:type="xsd:double"&gt;13.057507&lt;/D&gt;&lt;D xsi:type="xsd:double"&gt;10.694302&lt;/D&gt;&lt;D xsi:type="xsd:double"&gt;11.817932&lt;/D&gt;&lt;D xsi:type="xsd:double"&gt;11.014843&lt;/D&gt;&lt;D xsi:type="xsd:double"&gt;4.3211102&lt;/D&gt;&lt;D xsi:type="xsd:double"&gt;1.2617946&lt;/D&gt;&lt;D xsi:type="xsd:double"&gt;13.358164&lt;/D&gt;&lt;D xsi:type="xsd:double"&gt;13.388216&lt;/D&gt;&lt;D xsi:type="xsd:double"&gt;16.319061&lt;/D&gt;&lt;D xsi:type="xsd:double"&gt;14.984285&lt;/D&gt;&lt;D xsi:type="xsd:double"&gt;17.137014&lt;/D&gt;&lt;D xsi:type="xsd:double"&gt;14.099097&lt;/D&gt;&lt;D xsi:type="xsd:double"&gt;15.113139&lt;/D&gt;&lt;D xsi:type="xsd:double"&gt;15.003705&lt;/D&gt;&lt;D xsi:type="xsd:double"&gt;13.473881&lt;/D&gt;&lt;D xsi:type="xsd:double"&gt;5.4249883&lt;/D&gt;&lt;D xsi:type="xsd:double"&gt;6.0801864&lt;/D&gt;&lt;D xsi:type="xsd:double"&gt;8.610749&lt;/D&gt;&lt;D xsi:type="xsd:double"&gt;4.875946&lt;/D&gt;&lt;D xsi:type="xsd:double"&gt;-0.9219289&lt;/D&gt;&lt;D xsi:type="xsd:double"&gt;-5.9700847&lt;/D&gt;&lt;D xsi:type="xsd:double"&gt;-8.173013&lt;/D&gt;&lt;D xsi:type="xsd:double"&gt;-12.947142&lt;/D&gt;&lt;D xsi:type="xsd:double"&gt;-8.6417675&lt;/D&gt;&lt;D xsi:type="xsd:double"&gt;-9.568625&lt;/D&gt;&lt;D xsi:type="xsd:double"&gt;-6.732255&lt;/D&gt;&lt;D xsi:type="xsd:double"&gt;-8.170968&lt;/D&gt;&lt;D xsi:type="xsd:double"&gt;3.2182455&lt;/D&gt;&lt;D xsi:type="xsd:double"&gt;5.356157&lt;/D&gt;&lt;D xsi:type="xsd:double"&gt;-4.458046&lt;/D&gt;&lt;D xsi:type="xsd:double"&gt;-6.6154537&lt;/D&gt;&lt;D xsi:type="xsd:double"&gt;-3.0589879&lt;/D&gt;&lt;D xsi:type="xsd:double"&gt;-0.9429157&lt;/D&gt;&lt;D xsi:type="xsd:double"&gt;-1.452285&lt;/D&gt;&lt;D xsi:type="xsd:double"&gt;0.33717155&lt;/D&gt;&lt;D xsi:type="xsd:double"&gt;-9.36805&lt;/D&gt;&lt;D xsi:type="xsd:double"&gt;-30.74305&lt;/D&gt;&lt;D xsi:type="xsd:double"&gt;-24.353378&lt;/D&gt;&lt;D xsi:type="xsd:double"&gt;-17.77926&lt;/D&gt;&lt;D xsi:type="xsd:double"&gt;-19.646185&lt;/D&gt;&lt;D xsi:type="xsd:double"&gt;-21.716898&lt;/D&gt;&lt;D xsi:type="xsd:double"&gt;-20.225513&lt;/D&gt;&lt;D xsi:type="xsd:double"&gt;-22.111189&lt;/D&gt;&lt;D xsi:type="xsd:double"&gt;-25.79087&lt;/D&gt;&lt;D xsi:type="xsd:double"&gt;-12.993866&lt;/D&gt;&lt;D xsi:type="xsd:double"&gt;-5.2029076&lt;/D&gt;&lt;D xsi:type="xsd:double"&gt;-4.618311&lt;/D&gt;&lt;D xsi:type="xsd:double"&gt;-0.33410192&lt;/D&gt;&lt;D xsi:type="xsd:double"&gt;49.77734&lt;/D&gt;&lt;D xsi:type="xsd:double"&gt;24.766266&lt;/D&gt;&lt;D xsi:type="xsd:double"&gt;17.572235&lt;/D&gt;&lt;D xsi:type="xsd:double"&gt;17.48023&lt;/D&gt;&lt;D xsi:type="xsd:double"&gt;13.293922&lt;/D&gt;&lt;D xsi:type="xsd:double"&gt;19.771122&lt;/D&gt;&lt;D xsi:type="xsd:double"&gt;24.423504&lt;/D&gt;&lt;D xsi:type="xsd:double"&gt;35.25982&lt;/D&gt;&lt;D xsi:type="xsd:double"&gt;20.128227&lt;/D&gt;&lt;D xsi:type="xsd:double"&gt;9.000397&lt;/D&gt;&lt;D xsi:type="xsd:double"&gt;9.31834&lt;/D&gt;&lt;D xsi:type="xsd:double"&gt;13.37961&lt;/D&gt;&lt;D xsi:type="xsd:double"&gt;6.991887&lt;/D&gt;&lt;D xsi:type="xsd:double"&gt;6.348574&lt;/D&gt;&lt;D xsi:type="xsd:double"&gt;4.4006586&lt;/D&gt;&lt;D xsi:type="xsd:double"&gt;-3.3335805&lt;/D&gt;&lt;D xsi:type="xsd:double"&gt;0.029885769&lt;/D&gt;&lt;D xsi:type="xsd:double"&gt;5.28661&lt;/D&gt;&lt;D xsi:type="xsd:double"&gt;2.2163749&lt;/D&gt;&lt;D xsi:type="xsd:double"&gt;-2.7370214&lt;/D&gt;&lt;D xsi:type="xsd:double"&gt;-2.0375311&lt;/D&gt;&lt;D xsi:type="xsd:double"&gt;-0.7030666&lt;/D&gt;&lt;D xsi:type="xsd:double"&gt;1.2245297&lt;/D&gt;&lt;D xsi:type="xsd:double"&gt;-3.2401383&lt;/D&gt;&lt;D xsi:type="xsd:double"&gt;-7.3315086&lt;/D&gt;&lt;D xsi:type="xsd:double"&gt;-6.8586884&lt;/D&gt;&lt;D xsi:type="xsd:double"&gt;-5.6719246&lt;/D&gt;&lt;D xsi:type="xsd:double"&gt;-1.3866007&lt;/D&gt;&lt;D xsi:type="xsd:double"&gt;-1.1784375&lt;/D&gt;&lt;D xsi:type="xsd:double"&gt;-7.148224&lt;/D&gt;&lt;D xsi:type="xsd:double"&gt;-7.975757&lt;/D&gt;&lt;D xsi:type="xsd:double"&gt;-12.141418&lt;/D&gt;&lt;D xsi:type="xsd:double"&gt;-12.2383175&lt;/D&gt;&lt;D xsi:type="xsd:double"&gt;-12.719077&lt;/D&gt;&lt;D xsi:type="xsd:double"&gt;-18.121029&lt;/D&gt;&lt;D xsi:type="xsd:double"&gt;-16.687077&lt;/D&gt;&lt;D xsi:type="xsd:double"&gt;-11.718148&lt;/D&gt;&lt;D xsi:type="xsd:double"&gt;-15.730077&lt;/D&gt;&lt;D xsi:type="xsd:double"&gt;-8.990097&lt;/D&gt;&lt;D xsi:type="xsd:double"&gt;-15.563315&lt;/D&gt;&lt;/FQL&gt;&lt;FQL&gt;&lt;Q&gt;SET-BKK^FG_TOTAL_RETURNC(-10AY,0,AM)&lt;/Q&gt;&lt;R&gt;121&lt;/R&gt;&lt;C&gt;1&lt;/C&gt;&lt;D xsi:type="xsd:double"&gt;5.2054644&lt;/D&gt;&lt;D xsi:type="xsd:double"&gt;4.506266&lt;/D&gt;&lt;D xsi:type="xsd:double"&gt;1.1321187&lt;/D&gt;&lt;D xsi:type="xsd:double"&gt;2.2014856&lt;/D&gt;&lt;D xsi:type="xsd:double"&gt;-3.6746562&lt;/D&gt;&lt;D xsi:type="xsd:double"&gt;2.7517438&lt;/D&gt;&lt;D xsi:type="xsd:double"&gt;-3.4634292&lt;/D&gt;&lt;D xsi:type="xsd:double"&gt;1.3695598&lt;/D&gt;&lt;D xsi:type="xsd:double"&gt;4.4531584&lt;/D&gt;&lt;D xsi:type="xsd:double"&gt;-4.5832396&lt;/D&gt;&lt;D xsi:type="xsd:double"&gt;1.9843698&lt;/D&gt;&lt;D xsi:type="xsd:double"&gt;-2.5770307&lt;/D&gt;&lt;D xsi:type="xsd:double"&gt;-1.8847346&lt;/D&gt;&lt;D xsi:type="xsd:double"&gt;-1.659447&lt;/D&gt;&lt;D xsi:type="xsd:double"&gt;-6.4211664&lt;/D&gt;&lt;D xsi:type="xsd:double"&gt;1.2961388&lt;/D&gt;&lt;D xsi:type="xsd:double"&gt;2.0362258&lt;/D&gt;&lt;D xsi:type="xsd:double"&gt;-1.7474651&lt;/D&gt;&lt;D xsi:type="xsd:double"&gt;-7.814378&lt;/D&gt;&lt;D xsi:type="xsd:double"&gt;-2.7970672&lt;/D&gt;&lt;D xsi:type="xsd:double"&gt;5.7014465&lt;/D&gt;&lt;D xsi:type="xsd:double"&gt;4.754615&lt;/D&gt;&lt;D xsi:type="xsd:double"&gt;2.3138762&lt;/D&gt;&lt;D xsi:type="xsd:double"&gt;-2.0565927&lt;/D&gt;&lt;D xsi:type="xsd:double"&gt;2.6070476&lt;/D&gt;&lt;D xsi:type="xsd:double"&gt;6.191325&lt;/D&gt;&lt;D xsi:type="xsd:double"&gt;1.9026041&lt;/D&gt;&lt;D xsi:type="xsd:double"&gt;-4.222882&lt;/D&gt;&lt;D xsi:type="xsd:double"&gt;1.2858033&lt;/D&gt;&lt;D xsi:type="xsd:double"&gt;-1.2641251&lt;/D&gt;&lt;D xsi:type="xsd:double"&gt;2.564013&lt;/D&gt;&lt;D xsi:type="xsd:double"&gt;3.3962846&lt;/D&gt;&lt;D xsi:type="xsd:double"&gt;0.9904027&lt;/D&gt;&lt;D xsi:type="xsd:double"&gt;-0.9458482&lt;/D&gt;&lt;D xsi:type="xsd:double"&gt;0.17523766&lt;/D&gt;&lt;D xsi:type="xsd:double"&gt;-1.0623932&lt;/D&gt;&lt;D xsi:type="xsd:double"&gt;1.8701077&lt;/D&gt;&lt;D xsi:type="xsd:double"&gt;-0.21157265&lt;/D&gt;&lt;D xsi:type="xsd:double"&gt;-0.5554557&lt;/D&gt;&lt;D xsi:type="xsd:double"&gt;6.646538&lt;/D&gt;&lt;D xsi:type="xsd:double"&gt;1.3126612&lt;/D&gt;&lt;D xsi:type="xsd:double"&gt;1.2879729&lt;/D&gt;&lt;D xsi:type="xsd:double"&gt;1.3870955&lt;/D&gt;&lt;D xsi:type="xsd:double"&gt;4.785514&lt;/D&gt;&lt;D xsi:type="xsd:double"&gt;-1.1156619&lt;/D&gt;&lt;D xsi:type="xsd:double"&gt;-0.065523386&lt;/D&gt;&lt;D xsi:type="xsd:double"&gt;0.080013275&lt;/D&gt;&lt;D xsi:type="xsd:double"&gt;-2.6153624&lt;/D&gt;&lt;D xsi:type="xsd:double"&gt;-5.1255045&lt;/D&gt;&lt;D xsi:type="xsd:double"&gt;0.40858984&lt;/D&gt;&lt;D xsi:type="xsd:double"&gt;1.8168092&lt;/D&gt;&lt;D xsi:type="xsd:double"&gt;2.9792786&lt;/D&gt;&lt;D xsi:type="xsd:double"&gt;-4.8056307&lt;/D&gt;&lt;D xsi:type="xsd:double"&gt;-3.3502996&lt;/D&gt;&lt;D xsi:type="xsd:double"&gt;-0.9881973&lt;/D&gt;&lt;D xsi:type="xsd:double"&gt;-0.772506&lt;/D&gt;&lt;D xsi:type="xsd:double"&gt;3.8900852&lt;/D&gt;&lt;D xsi:type="xsd:double"&gt;-1.0793865&lt;/D&gt;&lt;D xsi:type="xsd:double"&gt;2.8557062&lt;/D&gt;&lt;D xsi:type="xsd:double"&gt;-3.941816&lt;/D&gt;&lt;D xsi:type="xsd:double"&gt;6.822288&lt;/D&gt;&lt;D xsi:type="xsd:double"&gt;1.0059237&lt;/D&gt;&lt;D xsi:type="xsd:double"&gt;-6.3126087&lt;/D&gt;&lt;D xsi:type="xsd:double"&gt;0.65392256&lt;/D&gt;&lt;D xsi:type="xsd:double"&gt;-0.29152036&lt;/D&gt;&lt;D xsi:type="xsd:double"&gt;-2.1208465&lt;/D&gt;&lt;D xsi:type="xsd:double"&gt;-1.4973342&lt;/D&gt;&lt;D xsi:type="xsd:double"&gt;1.0292888&lt;/D&gt;&lt;D xsi:type="xsd:double"&gt;-6.158793&lt;/D&gt;&lt;D xsi:type="xsd:double"&gt;-24.409216&lt;/D&gt;&lt;D xsi:type="xsd:double"&gt;12.345195&lt;/D&gt;&lt;D xsi:type="xsd:double"&gt;4.40619&lt;/D&gt;&lt;D xsi:type="xsd:double"&gt;3.6772013&lt;/D&gt;&lt;D xsi:type="xsd:double"&gt;-0.91404319999999994&lt;/D&gt;&lt;D xsi:type="xsd:double"&gt;-4.527754&lt;/D&gt;&lt;D xsi:type="xsd:double"&gt;-0.6477535&lt;/D&gt;&lt;D xsi:type="xsd:double"&gt;-6.0323296&lt;/D&gt;&lt;D xsi:type="xsd:double"&gt;14.757931&lt;/D&gt;&lt;D xsi:type="xsd:double"&gt;6.696713&lt;/D&gt;&lt;D xsi:t</t>
        </r>
      </text>
    </comment>
    <comment ref="A21" authorId="0" shapeId="0" xr:uid="{58DF4CC0-CAA9-41D1-8B86-C127820D2EC9}">
      <text>
        <r>
          <rPr>
            <b/>
            <sz val="9"/>
            <color indexed="81"/>
            <rFont val="Tahoma"/>
            <charset val="1"/>
          </rPr>
          <t>ype="xsd:double"&gt;2.249086&lt;/D&gt;&lt;D xsi:type="xsd:double"&gt;-1.00348&lt;/D&gt;&lt;D xsi:type="xsd:double"&gt;4.228556&lt;/D&gt;&lt;D xsi:type="xsd:double"&gt;1.0281682&lt;/D&gt;&lt;D xsi:type="xsd:double"&gt;-1.6138852&lt;/D&gt;&lt;D xsi:type="xsd:double"&gt;3.7593126&lt;/D&gt;&lt;D xsi:type="xsd:double"&gt;-4.59522&lt;/D&gt;&lt;D xsi:type="xsd:double"&gt;0.93055964&lt;/D&gt;&lt;D xsi:type="xsd:double"&gt;3.2114744&lt;/D&gt;&lt;D xsi:type="xsd:double"&gt;2.151513&lt;/D&gt;&lt;D xsi:type="xsd:double"&gt;0.45861006&lt;/D&gt;&lt;D xsi:type="xsd:double"&gt;-1.7786562&lt;/D&gt;&lt;D xsi:type="xsd:double"&gt;2.5473356&lt;/D&gt;&lt;D xsi:type="xsd:double"&gt;3.3941627&lt;/D&gt;&lt;D xsi:type="xsd:double"&gt;-2.0248652&lt;/D&gt;&lt;D xsi:type="xsd:double"&gt;0.10962486&lt;/D&gt;&lt;D xsi:type="xsd:double"&gt;-3.415954&lt;/D&gt;&lt;D xsi:type="xsd:double"&gt;-3.9274156&lt;/D&gt;&lt;D xsi:type="xsd:double"&gt;-1.2756467&lt;/D&gt;&lt;D xsi:type="xsd:double"&gt;5.625868&lt;/D&gt;&lt;D xsi:type="xsd:double"&gt;0.7792473&lt;/D&gt;&lt;D xsi:type="xsd:double"&gt;-2.798748&lt;/D&gt;&lt;D xsi:type="xsd:double"&gt;1.5476584&lt;/D&gt;&lt;D xsi:type="xsd:double"&gt;-0.8000612&lt;/D&gt;&lt;D xsi:type="xsd:double"&gt;4.5380354&lt;/D&gt;&lt;D xsi:type="xsd:double"&gt;-1.1662006&lt;/D&gt;&lt;D xsi:type="xsd:double"&gt;-6.1676207&lt;/D&gt;&lt;D xsi:type="xsd:double"&gt;0.6204009&lt;/D&gt;&lt;D xsi:type="xsd:double"&gt;-3.2081008&lt;/D&gt;&lt;D xsi:type="xsd:double"&gt;1.4984608&lt;/D&gt;&lt;D xsi:type="xsd:double"&gt;-1.067251&lt;/D&gt;&lt;D xsi:type="xsd:double"&gt;-0.13542771&lt;/D&gt;&lt;D xsi:type="xsd:double"&gt;-0.738585&lt;/D&gt;&lt;D xsi:type="xsd:double"&gt;-7.198757&lt;/D&gt;&lt;D xsi:type="xsd:double"&gt;1.4356613&lt;/D&gt;&lt;D xsi:type="xsd:double"&gt;-1.3434827&lt;/D&gt;&lt;D xsi:type="xsd:double"&gt;-1.2753785&lt;/D&gt;&lt;D xsi:type="xsd:double"&gt;-0.10416508&lt;/D&gt;&lt;D xsi:type="xsd:double"&gt;-0.5712867&lt;/D&gt;&lt;D xsi:type="xsd:double"&gt;-2.9930592&lt;/D&gt;&lt;D xsi:type="xsd:double"&gt;3.499794&lt;/D&gt;&lt;D xsi:type="xsd:double"&gt;-5.8323026&lt;/D&gt;&lt;/FQL&gt;&lt;FQL&gt;&lt;Q&gt;VNM^FMA_PE(NTMA,-10AY,0,AM,"PORTAGG","MEANR")&lt;/Q&gt;&lt;R&gt;121&lt;/R&gt;&lt;C&gt;1&lt;/C&gt;&lt;D xsi:type="xsd:double"&gt;12.4370096033161&lt;/D&gt;&lt;D xsi:type="xsd:double"&gt;12.8716382997369&lt;/D&gt;&lt;D xsi:type="xsd:double"&gt;12.7042595398958&lt;/D&gt;&lt;D xsi:type="xsd:double"&gt;12.0023804707431&lt;/D&gt;&lt;D xsi:type="xsd:double"&gt;11.8272591975629&lt;/D&gt;&lt;D xsi:type="xsd:double"&gt;11.5930568583173&lt;/D&gt;&lt;D xsi:type="xsd:double"&gt;11.3638247184035&lt;/D&gt;&lt;D xsi:type="xsd:double"&gt;11.9572667293617&lt;/D&gt;&lt;D xsi:type="xsd:double"&gt;12.9655091932383&lt;/D&gt;&lt;D xsi:type="xsd:double"&gt;12.0014134988228&lt;/D&gt;&lt;D xsi:type="xsd:double"&gt;13.4448812986989&lt;/D&gt;&lt;D xsi:type="xsd:double"&gt;13.2075156647544&lt;/D&gt;&lt;D xsi:type="xsd:double"&gt;13.8940337851689&lt;/D&gt;&lt;D xsi:type="xsd:double"&gt;14.5360731367624&lt;/D&gt;&lt;D xsi:type="xsd:double"&gt;13.6931370099928&lt;/D&gt;&lt;D xsi:type="xsd:double"&gt;13.6649795580947&lt;/D&gt;&lt;D xsi:type="xsd:double"&gt;14.7839156648543&lt;/D&gt;&lt;D xsi:type="xsd:double"&gt;14.6239068432009&lt;/D&gt;&lt;D xsi:type="xsd:double"&gt;11.6654600575256&lt;/D&gt;&lt;D xsi:type="xsd:double"&gt;11.9687431006734&lt;/D&gt;&lt;D xsi:type="xsd:double"&gt;13.5296932459369&lt;/D&gt;&lt;D xsi:type="xsd:double"&gt;14.5578946984045&lt;/D&gt;&lt;D xsi:type="xsd:double"&gt;12.5439786206543&lt;/D&gt;&lt;D xsi:type="xsd:double"&gt;12.830659913262&lt;/D&gt;&lt;D xsi:type="xsd:double"&gt;12.6867587627108&lt;/D&gt;&lt;D xsi:type="xsd:double"&gt;12.3508679646789&lt;/D&gt;&lt;D xsi:type="xsd:double"&gt;11.7511839961753&lt;/D&gt;&lt;D xsi:type="xsd:double"&gt;12.4775349792406&lt;/D&gt;&lt;D xsi:type="xsd:double"&gt;13.2449616622901&lt;/D&gt;&lt;D xsi:type="xsd:double"&gt;12.4861295106295&lt;/D&gt;&lt;D xsi:type="xsd:double"&gt;12.3450768213494&lt;/D&gt;&lt;D xsi:type="xsd:double"&gt;12.4220954554502&lt;/D&gt;&lt;D xsi:type="xsd:double"&gt;13.2736914088181&lt;/D&gt;&lt;D xsi:type="xsd:double"&gt;14.0132745892531&lt;/D&gt;&lt;D xsi:type="xsd:double"&gt;14.0579303051943&lt;/D&gt;&lt;D xsi:type="xsd:double"&gt;14.5357218943441&lt;/D&gt;&lt;D xsi:type="xsd:double"&gt;15.5818454147337&lt;/D&gt;&lt;D xsi:type="xsd:double"&gt;14.6844007700754&lt;/D&gt;&lt;D xsi:type="xsd:double"&gt;15.6858430957169&lt;/D&gt;&lt;D xsi:type="xsd:double"&gt;15.2917240549757&lt;/D&gt;&lt;D xsi:type="xsd:double"&gt;16.3292203570808&lt;/D&gt;&lt;D xsi:type="xsd:double"&gt;17.3750282408262&lt;/D&gt;&lt;D xsi:type="xsd:double"&gt;18.6233998165638&lt;/D&gt;&lt;D xsi:type="xsd:double"&gt;20.8136656487948&lt;/D&gt;&lt;D xsi:type="xsd:double"&gt;19.6932133919867&lt;/D&gt;&lt;D xsi:type="xsd:double"&gt;21.4763289919518&lt;/D&gt;&lt;D xsi:type="xsd:double"&gt;21.2042102309456&lt;/D&gt;&lt;D xsi:type="xsd:double"&gt;20.6333389676332&lt;/D&gt;&lt;D xsi:type="xsd:double"&gt;17.8507010166731&lt;/D&gt;&lt;D xsi:type="xsd:double"&gt;17.1960930033399&lt;/D&gt;&lt;D xsi:type="xsd:double"&gt;17.517171057146&lt;/D&gt;&lt;D xsi:type="xsd:double"&gt;17.3451614045316&lt;/D&gt;&lt;D xsi:type="xsd:double"&gt;15.1592102948903&lt;/D&gt;&lt;D xsi:type="xsd:double"&gt;15.164384553891&lt;/D&gt;&lt;D xsi:type="xsd:double"&gt;15.0948715731918&lt;/D&gt;&lt;D xsi:type="xsd:double"&gt;14.9438139911432&lt;/D&gt;&lt;D xsi:type="xsd:double"&gt;16.2647827500367&lt;/D&gt;&lt;D xsi:type="xsd:double"&gt;17.5695610964081&lt;/D&gt;&lt;D xsi:type="xsd:double"&gt;17.7738781027207&lt;/D&gt;&lt;D xsi:type="xsd:double"&gt;17.8184957004296&lt;/D&gt;&lt;D xsi:type="xsd:double"&gt;16.6058045779714&lt;/D&gt;&lt;D xsi:type="xsd:double"&gt;15.8636281764908&lt;/D&gt;&lt;D xsi:type="xsd:double"&gt;14.3126566009923&lt;/D&gt;&lt;D xsi:type="xsd:double"&gt;14.1982501632313&lt;/D&gt;&lt;D xsi:type="xsd:double"&gt;14.2598338788335&lt;/D&gt;&lt;D xsi:type="xsd:double"&gt;14.9329702834512&lt;/D&gt;&lt;D xsi:type="xsd:double"&gt;14.1367933756884&lt;/D&gt;&lt;D xsi:type="xsd:double"&gt;13.9092948535076&lt;/D&gt;&lt;D xsi:type="xsd:double"&gt;13.3437250212248&lt;/D&gt;&lt;D xsi:type="xsd:double"&gt;11.2895988785833&lt;/D&gt;&lt;D xsi:type="xsd:double"&gt;14.4273463977704&lt;/D&gt;&lt;D xsi:type="xsd:double"&gt;14.7508001016338&lt;/D&gt;&lt;D xsi:type="xsd:double"&gt;15.2941648403324&lt;/D&gt;&lt;D xsi:type="xsd:double"&gt;14.9655015510437&lt;/D&gt;&lt;D xsi:type="xsd:double"&gt;14.2362022943195&lt;/D&gt;&lt;D xsi:type="xsd:double"&gt;15.4884222802075&lt;/D&gt;&lt;D xsi:type="xsd:double"&gt;15.6334612645831&lt;/D&gt;&lt;D xsi:type="xsd:double"&gt;15.4466698059282&lt;/D&gt;&lt;D xsi:type="xsd:double"&gt;16.1245948541334&lt;/D&gt;&lt;D xsi:type="xsd:double"&gt;16.8985018148874&lt;/D&gt;&lt;D xsi:type="xsd:double"&gt;17.2321292358116&lt;/D&gt;&lt;D xsi:type="xsd:double"&gt;16.7831603695731&lt;/D&gt;&lt;D xsi:type="xsd:double"&gt;17.3149362967727&lt;/D&gt;&lt;D xsi:type="xsd:double"&gt;16.7053080907679&lt;/D&gt;&lt;D xsi:type="xsd:double"&gt;18.1707512255141&lt;/D&gt;&lt;D xsi:type="xsd:double"&gt;16.4465838744652&lt;/D&gt;&lt;D xsi:type="xsd:double"&gt;16.1839815553558&lt;/D&gt;&lt;D xsi:type="xsd:double"&gt;16.301290474509&lt;/D&gt;&lt;D xsi:type="xsd:double"&gt;16.1394049124258&lt;/D&gt;&lt;D xsi:type="xsd:double"&gt;15.8200403814923&lt;/D&gt;&lt;D xsi:type="xsd:double"&gt;16.4224628086264&lt;/D&gt;&lt;D xsi:type="xsd:double"&gt;15.2085316715792&lt;/D&gt;&lt;D xsi:type="xsd:double"&gt;15.1246790861625&lt;/D&gt;&lt;D xsi:type="xsd:double"&gt;14.3687649277739&lt;/D&gt;&lt;D xsi:type="xsd:double"&gt;13.5489033914708&lt;/D&gt;&lt;D xsi:type="xsd:double"&gt;12.2553252850757&lt;/D&gt;&lt;D xsi:type="xsd:double"&gt;11.8568911512354&lt;/D&gt;&lt;D xsi:type="xsd:double"&gt;10.9405300506622&lt;/D&gt;&lt;D xsi:type="xsd:double"&gt;11.5732893065824&lt;/D&gt;&lt;D xsi:type="xsd:double"&gt;11.5498265639202&lt;/D&gt;&lt;D xsi:type="xsd:double"&gt;10.4989288377403&lt;/D&gt;&lt;D xsi:type="xsd:double"&gt;10.230157877353&lt;/D&gt;&lt;D xsi:type="xsd:double"&gt;10.9929800065314&lt;/D&gt;&lt;D xsi:type="xsd:double"&gt;11.6976327227134&lt;/D&gt;&lt;D xsi:type="xsd:double"&gt;12.3686394961656&lt;/D&gt;&lt;D xsi:type="xsd:double"&gt;12.5054891652194&lt;/D&gt;&lt;D xsi:type="xsd:double"&gt;13.6869128677474&lt;/D&gt;&lt;D xsi:type="xsd:double"&gt;14.3680592383959&lt;/D&gt;&lt;D xsi:type="xsd:double"&gt;14.2423459776477&lt;/D&gt;&lt;D xsi:type="xsd:double"&gt;13.704938612299&lt;/D&gt;&lt;D xsi:type="xsd:double"&gt;14.0018718118459&lt;/D&gt;&lt;D xsi:type="xsd:double"&gt;14.7918690962777&lt;/D&gt;&lt;D xsi:type="xsd:double"&gt;13.6342187087014&lt;/D&gt;&lt;D xsi:type="xsd:double"&gt;14.0461266495895&lt;/D&gt;&lt;D xsi:type="xsd:double"&gt;14.2658379085215&lt;/D&gt;&lt;D xsi:type="xsd:double"&gt;14.5828567254037&lt;/D&gt;&lt;D xsi:type="xsd:double"&gt;15.2082270912465&lt;/D&gt;&lt;D xsi:type="xsd:double"&gt;16.297392336302&lt;/D&gt;&lt;D xsi:type="xsd:double"&gt;14.7907285608816&lt;/D&gt;&lt;D xsi:type="xsd:double"&gt;16.1257566033515&lt;/D&gt;&lt;D xsi:type="xsd:double"&gt;15.3260046648643&lt;/D&gt;&lt;/FQL&gt;&lt;FQL&gt;&lt;Q&gt;KSA^FMA_PE(LTMA,-10AY,0,AM,"PORTAGG","MEANR")&lt;/Q&gt;&lt;R&gt;121&lt;/R&gt;&lt;C&gt;1&lt;/C&gt;&lt;D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xsi:type="xsd:double"&gt;10.0711724820738&lt;/D&gt;&lt;D xsi:type="xsd:double"&gt;11.1955725794001&lt;/D&gt;&lt;D xsi:type="xsd:double"&gt;11.8033989922631&lt;/D&gt;&lt;D xsi:type="xsd:double"&gt;11.9942181138688&lt;/D&gt;&lt;D xsi:type="xsd:double"&gt;12.4189713557423&lt;/D&gt;&lt;D xsi:type="xsd:double"&gt;12.7495095530062&lt;/D&gt;&lt;D xsi:type="xsd:double"&gt;12.9540074753709&lt;/D&gt;&lt;D xsi:type="xsd:double"&gt;12.7468556120395&lt;/D&gt;&lt;D xsi:type="xsd:double"&gt;12.601278811703&lt;/D&gt;&lt;D xsi:type="xsd:double"&gt;12.38203210868&lt;/D&gt;&lt;D xsi:type="xsd:double"&gt;13.9553568358771&lt;/D&gt;&lt;D xsi:type="xsd:double"&gt;14.87688446424&lt;/D&gt;&lt;D xsi:type="xsd:double"&gt;14.8626999655258&lt;/D&gt;&lt;D xsi:type="xsd:double"&gt;15.3127913489727&lt;/D&gt;&lt;D xsi:type="xsd:double"&gt;15.3332042412054&lt;/D&gt;&lt;D xsi:type="xsd:double"&gt;15.1765280311838&lt;/D&gt;&lt;D xsi:type="xsd:double"&gt;15.0254642650804&lt;/D&gt;&lt;D xsi:type="xsd:double"&gt;15.0680108214735&lt;/D&gt;&lt;D xsi:type="xsd:double"&gt;15.3622601844937&lt;/D&gt;&lt;D xsi:type="xsd:double"&gt;15.0257468088265&lt;/D&gt;&lt;D xsi:type="xsd:double"&gt;15.0031935295119&lt;/D&gt;&lt;D xsi:type="xsd:double"&gt;14.4043519143432&lt;/D&gt;&lt;D xsi:type="xsd:double"&gt;14.1367893014516&lt;/D&gt;&lt;D xsi:type="xsd:double"&gt;14.4198181448694&lt;/D&gt;&lt;D xsi:type="xsd:double"&gt;15.1818488965322&lt;/D&gt;&lt;D xsi:type="xsd:double"&gt;15.1677515621657&lt;/D&gt;&lt;D xsi:type="xsd:double"&gt;15.1595990036195&lt;/D&gt;&lt;D xsi:type="xsd:double"&gt;15.4212305423909&lt;/D&gt;&lt;D xsi:type="xsd:double"&gt;15.2966683315114&lt;/D&gt;&lt;D xsi:type="xsd:double"&gt;15.3889232684028&lt;/D&gt;&lt;D xsi:type="xsd:double"&gt;15.6362266816938&lt;/D&gt;&lt;D xsi:type="xsd:double"&gt;14.8320906184479&lt;/D&gt;&lt;D xsi:type="xsd:double"&gt;14.7153652872559&lt;/D&gt;&lt;D xsi:type="xsd:double"&gt;14.7209448734804&lt;/D&gt;&lt;D xsi:type="xsd:double"&gt;14.4145868902792&lt;/D&gt;&lt;D xsi:type="xsd:double"&gt;15.3213018410422&lt;/D&gt;&lt;D xsi:type="xsd:double"&gt;16.8566496734161&lt;/D&gt;&lt;D xsi:type="xsd:double"&gt;17.4226601753855&lt;/D&gt;&lt;D xsi:type="xsd:double"&gt;17.2397636692409&lt;/D&gt;&lt;D xsi:type="xsd:double"&gt;17.5422659581207&lt;/D&gt;&lt;D xsi:type="xsd:double"&gt;17.0368245346871&lt;/D&gt;&lt;D xsi:type="xsd:double"&gt;17.3588712748545&lt;/D&gt;&lt;D xsi:type="xsd:double"&gt;17.6953424776032&lt;/D&gt;&lt;D xsi:type="xsd:double"&gt;17.9352909675964&lt;/D&gt;&lt;D xsi:type="xsd:double"&gt;18.1146592047508&lt;/D&gt;&lt;D xsi:type="xsd:double"&gt;17.8170223186411&lt;/D&gt;&lt;D xsi:type="xsd:double"&gt;18.8565805501052&lt;/D&gt;&lt;D xsi:type="xsd:double"&gt;19.7870635214832&lt;/D&gt;&lt;D xsi:type="xsd:double"&gt;20.2444810638992&lt;/D&gt;&lt;D xsi:type="xsd:double"&gt;18.5361743413632&lt;/D&gt;&lt;D xsi:type="xsd:double"&gt;17.0684006699471&lt;/D&gt;&lt;D xsi:type="xsd:double"&gt;17.6122957874392&lt;/D&gt;&lt;D xsi:type="xsd:double"&gt;18.6690579969845&lt;/D&gt;&lt;D xsi:type="xsd:double"&gt;19.4492134115456&lt;/D&gt;&lt;D xsi:type="xsd:double"&gt;19.6696778447541&lt;/D&gt;&lt;D xsi:type="xsd:double"&gt;21.2584809178929&lt;/D&gt;&lt;D xsi:type="xsd:double"&gt;24.3711002899903&lt;/D&gt;&lt;D xsi:type="xsd:double"&gt;25.9301799679681&lt;/D&gt;&lt;D xsi:type="xsd:double"&gt;26.9090371599665&lt;/D&gt;&lt;D xsi:type="xsd:double"&gt;28.2855289469229&lt;/D&gt;&lt;D xsi:type="xsd:double"&gt;27.2780918623972&lt;/D&gt;&lt;D xsi:type="xsd:double"&gt;26.5962568160243&lt;/D&gt;&lt;D xsi:type="xsd:double"&gt;26.1747535219221&lt;/D&gt;&lt;D xsi:type="xsd:double"&gt;25.6374292491444&lt;/D&gt;&lt;D xsi:type="xsd:double"&gt;24.8882559923029&lt;/D&gt;&lt;D xsi:type="xsd:double"&gt;24.5087838936217&lt;/D&gt;&lt;D xsi:type="xsd:double"&gt;23.5775168462658&lt;/D&gt;&lt;D xsi:type="xsd:double"&gt;23.1072323826396&lt;/D&gt;&lt;D xsi:type="xsd:double"&gt;22.3266213087315&lt;/D&gt;&lt;D xsi:type="xsd:double"&gt;22.3926195723645&lt;/D&gt;&lt;D xsi:type="xsd:double"&gt;21.1903605035791&lt;/D&gt;&lt;D xsi:type="xsd:double"&gt;19.5502096820008&lt;/D&gt;&lt;D xsi:type="xsd:double"&gt;21.3257329788417&lt;/D&gt;&lt;D xsi:type="xsd:double"&gt;21.4221181750838&lt;/D&gt;&lt;D xsi:type="xsd:double"&gt;21.3415165427193&lt;/D&gt;&lt;D xsi:type="xsd:double"&gt;21.2854724254585&lt;/D&gt;&lt;D xsi:type="xsd:double"&gt;20.1345517686366&lt;/D&gt;&lt;D xsi:type="xsd:double"&gt;19.459154768113&lt;/D&gt;&lt;D xsi:type="xsd:double"&gt;19.2303073908505&lt;/D&gt;&lt;D xsi:type="xsd:double"&gt;19.1499911450935&lt;/D&gt;&lt;D xsi:type="xsd:double"&gt;17.7687002429014&lt;/D&gt;&lt;D xsi:type="xsd:double"&gt;17.6778949735596&lt;/D&gt;&lt;D xsi:type="xsd:double"&gt;16.843684805191&lt;/D&gt;&lt;D xsi:type="xsd:double"&gt;15.3084163438864&lt;/D&gt;&lt;D xsi:type="xsd:double"&gt;15.8960822994666&lt;/D&gt;&lt;D xsi:type="xsd:double"&gt;15.8615872459303&lt;/D&gt;&lt;D xsi:type="xsd:double"&gt;15.1896807785004&lt;/D&gt;&lt;D xsi:type="xsd:double"&gt;15.7866150225077&lt;/D&gt;&lt;D xsi:type="xsd:double"&gt;16.1669941910656&lt;/D&gt;&lt;D xsi:type="xsd:double"&gt;16.6680863474964&lt;/D&gt;&lt;D xsi:type="xsd:double"&gt;17.3706856450299&lt;/D&gt;&lt;D xsi:type="xsd:double"&gt;17.6669247595413&lt;/D&gt;&lt;D xsi:type="xsd:double"&gt;17.5614274608861&lt;/D&gt;&lt;D xsi:type="xsd:double"&gt;17.3409156153888&lt;/D&gt;&lt;D xsi:type="xsd:double"&gt;18.5577705613293&lt;/D&gt;&lt;D xsi:type="xsd:double"&gt;20.3680295672029&lt;/D&gt;&lt;D xsi:type="xsd:double"&gt;21.0718389303019&lt;/D&gt;&lt;D xsi:type="xsd:double"&gt;21.7279412340093&lt;/D&gt;&lt;D xsi:type="xsd:double"&gt;21.6352532533061&lt;/D&gt;&lt;D xsi:type="xsd:double"&gt;21.2387486097818&lt;/D&gt;&lt;D xsi:type="xsd:double"&gt;20.6731206093926&lt;/D&gt;&lt;D xsi:type="xsd:double"&gt;20.1628349913402&lt;/D&gt;&lt;/FQL&gt;&lt;FQL&gt;&lt;Q&gt;PASP-FDS^FG_PRICE_CHANGE(0,-6AM)&lt;/Q&gt;&lt;R&gt;1&lt;/R&gt;&lt;C&gt;1&lt;/C&gt;&lt;D xsi:type="xsd:double"&gt;-25.2032520325203&lt;/D&gt;&lt;/FQL&gt;&lt;FQL&gt;&lt;Q&gt;BRENT-FDS^MAX(FG_PRICE(0,-5AY))&lt;/Q&gt;&lt;R&gt;1&lt;/R&gt;&lt;C&gt;1&lt;/C&gt;&lt;D xsi:type="xsd:double"&gt;140.85&lt;/D&gt;&lt;/FQL&gt;&lt;FQL&gt;&lt;Q&gt;GREK^FG_PRICE_MAVG(0,,,,60)&lt;/Q&gt;&lt;R&gt;1&lt;/R&gt;&lt;C&gt;1&lt;/C&gt;&lt;D xsi:type="xsd:double"&gt;40.77696&lt;/D&gt;&lt;/FQL&gt;&lt;FQL&gt;&lt;Q&gt;KSA^P_PRICE(0)/P_PRICE_HIGH_PR(0,,,,,,"PRICE","INTRA","52W")&lt;/Q&gt;&lt;R&gt;1&lt;/R&gt;&lt;C&gt;1&lt;/C&gt;&lt;D xsi:type="xsd:double"&gt;0.9098569&lt;/D&gt;&lt;/FQL&gt;&lt;FQL&gt;&lt;Q&gt;SET-BKK^P_PRICE(0)/P_PRICE_LOW_PR(0,,,,,,"PRICE","INTRA","52W")-1&lt;/Q&gt;&lt;R&gt;1&lt;/R&gt;&lt;C&gt;1&lt;/C&gt;&lt;D xsi:type="xsd:double"&gt;0.012809396&lt;/D&gt;&lt;/FQL&gt;&lt;FQL&gt;&lt;Q&gt;GREK^FG_TOTAL_RETURNC(0,-12AM)&lt;/Q&gt;&lt;R&gt;1&lt;/R&gt;&lt;C&gt;1&lt;/C&gt;&lt;D xsi:type="xsd:double"&gt;12.513102&lt;/D&gt;&lt;/FQL&gt;&lt;FQL&gt;&lt;Q&gt;TUR^FMA_COS_DOWN("EPS","1M",+1,NOW,,,"PORTAGG","MEANR")&lt;/Q&gt;&lt;R&gt;1&lt;/R&gt;&lt;C&gt;1&lt;/C&gt;&lt;D xsi:type="xsd:double"&gt;13&lt;/D&gt;&lt;/FQL&gt;&lt;FQL&gt;&lt;Q&gt;TRYVN10Y-FDS^FG_YIELD(-10AY,0,Y,,"YTM")&lt;/Q&gt;&lt;R&gt;10&lt;/R&gt;&lt;C&gt;1&lt;/C&gt;&lt;D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xsi:type="xsd:double"&gt;2.9473283&lt;/D&gt;&lt;/FQL&gt;&lt;FQL&gt;&lt;Q&gt;CAGDPY@SA^EE_ACTUAL_ANNUAL(MED,0)&lt;/Q&gt;&lt;R&gt;1&lt;/R&gt;&lt;C&gt;1&lt;/C&gt;&lt;D xsi:type="xsd:double"&gt;3.19136442056759&lt;/D&gt;&lt;/FQL&gt;&lt;FQL&gt;&lt;Q&gt;TUR^FMA_DIV_YLD(NTMA,-10AY,0,AM,"PORTAGG","MEANR")&lt;/Q&gt;&lt;R&gt;121&lt;/R&gt;&lt;C&gt;1&lt;/C&gt;&lt;D xsi:type="xsd:double"&gt;2.99392093086109&lt;/D&gt;&lt;D xsi:type="xsd:double"&gt;2.6956427860356&lt;/D&gt;&lt;D xsi:type="xsd:double"&gt;3.08471756912881&lt;/D&gt;&lt;D xsi:type="xsd:double"&gt;3.12334032168294&lt;/D&gt;&lt;D xsi:type="xsd:double"&gt;3.11699654694007&lt;/D&gt;&lt;D xsi:type="xsd:double"&gt;2.84229444460733&lt;/D&gt;&lt;D xsi:type="xsd:double"&gt;2.79497066249419&lt;/D&gt;&lt;D xsi:type="xsd:double"&gt;2.65286660399652&lt;/D&gt;&lt;D xsi:type="xsd:double"&gt;2.86726159165354&lt;/D&gt;&lt;D xsi:type="xsd:double"&gt;2.95970750388796&lt;/D&gt;&lt;D xsi:type="xsd:double"&gt;2.93667152597896&lt;/D&gt;&lt;D xsi:type="xsd:double"&gt;2.75058502494783&lt;/D&gt;&lt;D xsi:type="xsd:double"&gt;3.00054203399444&lt;/D&gt;&lt;D xsi:type="xsd:double"&gt;3.06607489144877&lt;/D&gt;&lt;D xsi:type="xsd:double"&gt;3.3037299346724&lt;/D&gt;&lt;D xsi:type="xsd:double"&gt;3.38292748832137&lt;/D&gt;&lt;D xsi:type="xsd:double"&gt;3.12846520924643&lt;/D&gt;&lt;D xsi:type="xsd:double"&gt;3.17438256474373&lt;/D&gt;&lt;D xsi:type="xsd:double"&gt;3.59017945498175&lt;/D&gt;&lt;D xsi:type="xsd:double"&gt;3.76017202833395&lt;/D&gt;&lt;D xsi:type="xsd:double"&gt;3.55401747633635&lt;/D&gt;&lt;D xsi:type="xsd:double"&gt;3.09951135672876&lt;/D&gt;&lt;D xsi:type="xsd:double"&gt;3.17986011961226&lt;/D&gt;&lt;D xsi:type="xsd:double"&gt;3.5453335671413&lt;/D&gt;&lt;D xsi:type="xsd:double"&gt;3.52939164288048&lt;/D&gt;&lt;D xsi:type="xsd:double"&gt;3.66410919089314&lt;/D&gt;&lt;D xsi:type="xsd:double"&gt;3.45573843523741&lt;/D&gt;&lt;D xsi:type="xsd:double"&gt;3.56126274740807&lt;/D&gt;&lt;D xsi:type="xsd:double"&gt;3.54690886789704&lt;/D&gt;&lt;D xsi:type="xsd:double"&gt;3.75846537058808&lt;/D&gt;&lt;D xsi:type="xsd:double"&gt;3.78870455194636&lt;/D&gt;&lt;D xsi:type="xsd:double"&gt;3.64986800975912&lt;/D&gt;&lt;D xsi:type="xsd:double"&gt;3.48926459041305&lt;/D&gt;&lt;D xsi:type="xsd:double"&gt;3.49593543377058&lt;/D&gt;&lt;D xsi:type="xsd:double"&gt;3.64483376981937&lt;/D&gt;&lt;D xsi:type="xsd:double"&gt;3.72503871754565&lt;/D&gt;&lt;D xsi:type="xsd:double"&gt;3.57846817411795&lt;/D&gt;&lt;D xsi:type="xsd:double"&gt;3.50935429057047&lt;/D&gt;&lt;D xsi:type="xsd:double"&gt;3.79357289311791&lt;/D&gt;&lt;D xsi:type="xsd:double"&gt;3.97833388662202&lt;/D&gt;&lt;D xsi:type="xsd:double"&gt;4.07766723237286&lt;/D&gt;&lt;D xsi:type="xsd:double"&gt;4.38033371896965&lt;/D&gt;&lt;D xsi:type="xsd:double"&gt;4.22388021883709&lt;/D&gt;&lt;D xsi:type="xsd:double"&gt;4.02577032737503&lt;/D&gt;&lt;D xsi:type="xsd:double"&gt;4.29183933803005&lt;/D&gt;&lt;D xsi:type="xsd:double"&gt;4.40649076515623&lt;/D&gt;&lt;D xsi:type="xsd:double"&gt;4.75995815850021&lt;/D&gt;&lt;D xsi:type="xsd:double"&gt;5.23310753197832&lt;/D&gt;&lt;D xsi:type="xsd:double"&gt;5.54289446087699&lt;/D&gt;&lt;D xsi:type="xsd:double"&gt;5.5323913472851&lt;/D&gt;&lt;D xsi:type="xsd:double"&gt;5.7304483042047&lt;/D&gt;&lt;D xsi:type="xsd:double"&gt;5.59854435761133&lt;/D&gt;&lt;D xsi:type="xsd:double"&gt;5.40351298229129&lt;/D&gt;&lt;D xsi:type="xsd:double"&gt;5.43019268333219&lt;/D&gt;&lt;D xsi:type="xsd:double"&gt;5.29467070687105&lt;/D&gt;&lt;D xsi:type="xsd:double"&gt;4.59055922637345&lt;/D&gt;&lt;D xsi:type="xsd:double"&gt;4.6960586715644&lt;/D&gt;&lt;D xsi:type="xsd:double"&gt;4.38856590041991&lt;/D&gt;&lt;D xsi:type="xsd:double"&gt;5.08178910149065&lt;/D&gt;&lt;D xsi:type="xsd:double"&gt;5.63622943448492&lt;/D&gt;&lt;D xsi:type="xsd:double"&gt;4.98043149198228&lt;/D&gt;&lt;D xsi:type="xsd:double"&gt;4.40537512758011&lt;/D&gt;&lt;D xsi:type="xsd:double"&gt;5.01119534466414&lt;/D&gt;&lt;D xsi:type="xsd:double"&gt;5.02772584064498&lt;/D&gt;&lt;D xsi:type="xsd:double"&gt;5.11766306750429&lt;/D&gt;&lt;D xsi:type="xsd:double"&gt;4.47045636663802&lt;/D&gt;&lt;D xsi:type="xsd:double"&gt;4.34030842078302&lt;/D&gt;&lt;D xsi:type="xsd:double"&gt;4.261206091408&lt;/D&gt;&lt;D xsi:type="xsd:double"&gt;4.55427380792796&lt;/D&gt;&lt;D xsi:type="xsd:double"&gt;6.03872045785791&lt;/D&gt;&lt;D xsi:type="xsd:double"&gt;4.76652177354946&lt;/D&gt;&lt;D xsi:type="xsd:double"&gt;3.99867385367458&lt;/D&gt;&lt;D xsi:type="xsd:double"&gt;3.21834145949255&lt;/D&gt;&lt;D xsi:type="xsd:double"&gt;3.38163523621104&lt;/D&gt;&lt;D xsi:type="xsd:double"&gt;3.97714968526586&lt;/D&gt;&lt;D xsi:type="xsd:double"&gt;4.5299846783014&lt;/D&gt;&lt;D xsi:type="xsd:double"&gt;4.02374087494166&lt;/D&gt;&lt;D xsi:type="xsd:double"&gt;3.92208872686131&lt;/D&gt;&lt;D xsi:type="xsd:double"&gt;3.86001374593634&lt;/D&gt;&lt;D xsi:type="xsd:double"&gt;3.85684204127883&lt;/D&gt;&lt;D xsi:type="xsd:double"&gt;4.48871386193196&lt;/D&gt;&lt;D xsi:type="xsd:double"&gt;4.55738148531396&lt;/D&gt;&lt;D xsi:type="xsd:double"&gt;5.47747776689238&lt;/D&gt;&lt;D xsi:type="xsd:double"&gt;5.51834717480529&lt;/D&gt;&lt;D xsi:type="xsd:double"&gt;5.59487389543976&lt;/D&gt;&lt;D xsi:type="xsd:double"&gt;6.06266315337625&lt;/D&gt;&lt;D xsi:type="xsd:double"&gt;5.84024752864757&lt;/D&gt;&lt;D xsi:type="xsd:double"&gt;6.19951844992572&lt;/D&gt;&lt;D xsi:type="xsd:double"&gt;6.10956503079782&lt;/D&gt;&lt;D xsi:type="xsd:double"&gt;5.09553968577008&lt;/D&gt;&lt;D xsi:type="xsd:double"&gt;4.80421241071562&lt;/D&gt;&lt;D xsi:type="xsd:double"&gt;5.75305354659252&lt;/D&gt;&lt;D xsi:type="xsd:double"&gt;5.82077225816084&lt;/D&gt;&lt;D xsi:type="xsd:double"&gt;5.98442676626081&lt;/D&gt;&lt;D xsi:type="xsd:double"&gt;5.34957900368046&lt;/D&gt;&lt;D xsi:type="xsd:double"&gt;5.67632019037946&lt;/D&gt;&lt;D xsi:type="xsd:double"&gt;5.38344756384583&lt;/D&gt;&lt;D xsi:type="xsd:double"&gt;6.05318196136679&lt;/D&gt;&lt;D xsi:type="xsd:double"&gt;4.95140930313712&lt;/D&gt;&lt;D xsi:type="xsd:double"&gt;4.97807019880572&lt;/D&gt;&lt;D xsi:type="xsd:double"&gt;5.02206715834223&lt;/D&gt;&lt;D xsi:type="xsd:double"&gt;5.04062821140223&lt;/D&gt;&lt;D xsi:type="xsd:double"&gt;4.415254108044&lt;/D&gt;&lt;D xsi:type="xsd:double"&gt;4.82593760674248&lt;/D&gt;&lt;D xsi:type="xsd:double"&gt;5.27848298909083&lt;/D&gt;&lt;D xsi:type="xsd:double"&gt;5.04197323698981&lt;/D&gt;&lt;D xsi:type="xsd:double"&gt;5.12375072976129&lt;/D&gt;&lt;D xsi:type="xsd:double"&gt;5.65313187103981&lt;/D&gt;&lt;D xsi:type="xsd:double"&gt;4.87429476716989&lt;/D&gt;&lt;D xsi:type="xsd:double"&gt;3.84163332481399&lt;/D&gt;&lt;D xsi:type="xsd:double"&gt;3.77400810897163&lt;/D&gt;&lt;D xsi:type="xsd:double"&gt;3.96457777577518&lt;/D&gt;&lt;D xsi:type="xsd:double"&gt;4.33631768203477&lt;/D&gt;&lt;D xsi:type="xsd:double"&gt;4.45629721993171&lt;/D&gt;&lt;D xsi:type="xsd:double"&gt;4.75525474133078&lt;/D&gt;&lt;D xsi:type="xsd:double"&gt;4.42464122448461&lt;/D&gt;&lt;D xsi:type="xsd:double"&gt;4.03765113006026&lt;/D&gt;&lt;D xsi:type="xsd:double"&gt;4.26764134097997&lt;/D&gt;&lt;D xsi:type="xsd:double"&gt;4.30749232233658&lt;/D&gt;&lt;D xsi:type="xsd:double"&gt;4.15527641890382&lt;/D&gt;&lt;D xsi:type="xsd:double"&gt;4.14340379078966&lt;/D&gt;&lt;/FQL&gt;&lt;FQL&gt;&lt;Q&gt;CNYA^FMA_PE(LTMA,-10AY,0,AM,"PORTAGG","MEANR")&lt;/Q&gt;&lt;R&gt;121&lt;/R&gt;&lt;C&gt;1&lt;/C&gt;&lt;D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xsi:type="xsd:double"&gt;15.0036683381206&lt;/D&gt;&lt;D xsi:type="xsd:double"&gt;15.0193150681439&lt;/D&gt;&lt;D xsi:type="xsd:double"&gt;15.1415530053509&lt;/D&gt;&lt;D xsi:type="xsd:double"&gt;15.0557757127792&lt;/D&gt;&lt;D xsi:type="xsd:double"&gt;14.9109041023339&lt;/D&gt;&lt;D xsi:type="xsd:double"&gt;15.1520768133202&lt;/D&gt;&lt;D xsi:type="xsd:double"&gt;15.4049947239421&lt;/D&gt;&lt;D xsi:type="xsd:double"&gt;15.2262648771301&lt;/D&gt;&lt;D xsi:type="xsd:double"&gt;15.6885816559044&lt;/D&gt;&lt;D xsi:type="xsd:double"&gt;15.8733657638479&lt;/D&gt;&lt;D xsi:type="xsd:double"&gt;16.5272976780316&lt;/D&gt;&lt;D xsi:type="xsd:double"&gt;15.8462868112024&lt;/D&gt;&lt;D xsi:type="xsd:double"&gt;16.6355174167564&lt;/D&gt;&lt;D xsi:type="xsd:double"&gt;15.1344807902389&lt;/D&gt;&lt;D xsi:type="xsd:double"&gt;15.2342237603398&lt;/D&gt;&lt;D xsi:type="xsd:double"&gt;14.800561168184&lt;/D&gt;&lt;D xsi:type="xsd:double"&gt;14.4946153535409&lt;/D&gt;&lt;D xsi:type="xsd:double"&gt;13.9594590261018&lt;/D&gt;&lt;D xsi:type="xsd:double"&gt;13.3284788320464&lt;/D&gt;&lt;D xsi:type="xsd:double"&gt;12.4647011239599&lt;/D&gt;&lt;D xsi:type="xsd:double"&gt;12.4491615021381&lt;/D&gt;&lt;D xsi:type="xsd:double"&gt;11.6756432262948&lt;/D&gt;&lt;D xsi:type="xsd:double"&gt;11.5640278918736&lt;/D&gt;&lt;D xsi:type="xsd:double"&gt;10.9583444078513&lt;/D&gt;&lt;D xsi:type="xsd:double"&gt;11.1585439531637&lt;/D&gt;&lt;D xsi:type="xsd:double"&gt;12.0775314704252&lt;/D&gt;&lt;D xsi:type="xsd:double"&gt;12.7146560735794&lt;/D&gt;&lt;D xsi:type="xsd:double"&gt;12.8508937993221&lt;/D&gt;&lt;D xsi:type="xsd:double"&gt;12.3142713703104&lt;/D&gt;&lt;D xsi:type="xsd:double"&gt;12.735033673536&lt;/D&gt;&lt;D xsi:type="xsd:double"&gt;12.597994597039&lt;/D&gt;&lt;D xsi:type="xsd:double"&gt;12.5778854780045&lt;/D&gt;&lt;D xsi:type="xsd:double"&gt;12.9680255976205&lt;/D&gt;&lt;D xsi:type="xsd:double"&gt;12.8255308516079&lt;/D&gt;&lt;D xsi:type="xsd:double"&gt;12.908106670746&lt;/D&gt;&lt;D xsi:type="xsd:double"&gt;14.3235402626923&lt;/D&gt;&lt;D xsi:type="xsd:double"&gt;14.8782541161914&lt;/D&gt;&lt;D xsi:type="xsd:double"&gt;14.986069785092&lt;/D&gt;&lt;D xsi:type="xsd:double"&gt;14.0171465513853&lt;/D&gt;&lt;D xsi:type="xsd:double"&gt;14.1350345483499&lt;/D&gt;&lt;D xsi:type="xsd:double"&gt;14.3403031307029&lt;/D&gt;&lt;D xsi:type="xsd:double"&gt;14.8139274105233&lt;/D&gt;&lt;D xsi:type="xsd:double"&gt;16.0968268257328&lt;/D&gt;&lt;D xsi:type="xsd:double"&gt;16.4066185715423&lt;/D&gt;&lt;D xsi:type="xsd:double"&gt;17.1579116204851&lt;/D&gt;&lt;D xsi:type="xsd:double"&gt;17.6346066212255&lt;/D&gt;&lt;D xsi:type="xsd:double"&gt;18.2423492994162&lt;/D&gt;&lt;D xsi:type="xsd:double"&gt;19.1848733966047&lt;/D&gt;&lt;D xsi:type="xsd:double"&gt;21.1747193257296&lt;/D&gt;&lt;D xsi:type="xsd:double"&gt;22.092389762386&lt;/D&gt;&lt;D xsi:type="xsd:double"&gt;19.778532762819&lt;/D&gt;&lt;D xsi:type="xsd:double"&gt;19.4797101869647&lt;/D&gt;&lt;D xsi:type="xsd:double"&gt;19.3184540615316&lt;/D&gt;&lt;D xsi:type="xsd:double"&gt;19.1030096303802&lt;/D&gt;&lt;D xsi:type="xsd:double"&gt;18.7303733713995&lt;/D&gt;&lt;D xsi:type="xsd:double"&gt;17.7930705953146&lt;/D&gt;&lt;D xsi:type="xsd:double"&gt;17.9202806528099&lt;/D&gt;&lt;D xsi:type="xsd:double"&gt;17.914514663648&lt;/D&gt;&lt;D xsi:type="xsd:double"&gt;17.8931242208335&lt;/D&gt;&lt;D xsi:type="xsd:double"&gt;18.0609904116478&lt;/D&gt;&lt;D xsi:type="xsd:double"&gt;17.4697105066773&lt;/D&gt;&lt;D xsi:type="xsd:double"&gt;16.8374195184424&lt;/D&gt;&lt;D xsi:type="xsd:double"&gt;16.3442391017694&lt;/D&gt;&lt;D xsi:type="xsd:double"&gt;15.8641688897539&lt;/D&gt;&lt;D xsi:type="xsd:double"&gt;15.7736460574834&lt;/D&gt;&lt;D xsi:type="xsd:double"&gt;15.8562685141572&lt;/D&gt;&lt;D xsi:type="xsd:double"&gt;15.6483728445127&lt;/D&gt;&lt;D xsi:type="xsd:double"&gt;15.2332826737698&lt;/D&gt;&lt;D xsi:type="xsd:double"&gt;14.6133498196854&lt;/D&gt;&lt;D xsi:type="xsd:double"&gt;13.9121379382042&lt;/D&gt;&lt;D xsi:type="xsd:double"&gt;14.1375030857767&lt;/D&gt;&lt;D xsi:type="xsd:double"&gt;13.9675433563474&lt;/D&gt;&lt;D xsi:type="xsd:double"&gt;15.0641106915221&lt;/D&gt;&lt;D xsi:type="xsd:double"&gt;14.5775451725317&lt;/D&gt;&lt;D xsi:type="xsd:double"&gt;14.4044070328706&lt;/D&gt;&lt;D xsi:type="xsd:double"&gt;14.4023092991739&lt;/D&gt;&lt;D xsi:type="xsd:double"&gt;14.1504077361985&lt;/D&gt;&lt;D xsi:type="xsd:double"&gt;14.0911458076021&lt;/D&gt;&lt;D xsi:type="xsd:double"&gt;13.7737751745843&lt;/D&gt;&lt;D xsi:type="xsd:double"&gt;13.7040642111805&lt;/D&gt;&lt;D xsi:type="xsd:double"&gt;13.7597172513159&lt;/D&gt;&lt;D xsi:type="xsd:double"&gt;13.0970493599526&lt;/D&gt;&lt;D xsi:type="xsd:double"&gt;13.6862389288788&lt;/D&gt;&lt;D xsi:type="xsd:double"&gt;12.9841001380629&lt;/D&gt;&lt;D xsi:type="xsd:double"&gt;12.6258141411779&lt;/D&gt;&lt;D xsi:type="xsd:double"&gt;13.1658726660685&lt;/D&gt;&lt;D xsi:type="xsd:double"&gt;13.6152123550519&lt;/D&gt;&lt;D xsi:type="xsd:double"&gt;13.6142386004642&lt;/D&gt;&lt;D xsi:type="xsd:double"&gt;13.9013106865548&lt;/D&gt;&lt;D xsi:type="xsd:double"&gt;13.5720293467243&lt;/D&gt;&lt;/FQL&gt;&lt;FQL&gt;&lt;Q&gt;PLATI-FDS^FG_PRICE_MAVG(0,,,,30)&lt;/Q&gt;&lt;R&gt;1&lt;/R&gt;&lt;C&gt;1&lt;/C&gt;&lt;D xsi:type="xsd:double"&gt;1012.8333&lt;/D&gt;&lt;/FQL&gt;&lt;FQL&gt;&lt;Q&gt;TIOS-FDS^FG_PRICE_CHANGE(0,-1AY)&lt;/Q&gt;&lt;R&gt;1&lt;/R&gt;&lt;C&gt;1&lt;/C&gt;&lt;D xsi:type="xsd:double"&gt;-5.2440749911567&lt;/D&gt;&lt;/FQL&gt;&lt;FQL&gt;&lt;Q&gt;SET-BKK^FG_PRICE_MAVG(0,,,,200)&lt;/Q&gt;&lt;R&gt;1&lt;/R&gt;&lt;C&gt;1&lt;/C&gt;&lt;D xsi:type="xsd:double"&gt;1404.2836&lt;/D&gt;&lt;/FQL&gt;&lt;FQL&gt;&lt;Q&gt;EWW^FG_PRICE(0)&lt;/Q&gt;&lt;R&gt;1&lt;/R&gt;&lt;C&gt;1&lt;/C&gt;&lt;D xsi:type="xsd:double"&gt;57.17&lt;/D&gt;&lt;/FQL&gt;&lt;FQL&gt;&lt;Q&gt;EPHE^FG_PRICE_MAVG(0,,,,60)&lt;/Q&gt;&lt;R&gt;1&lt;/R&gt;&lt;C&gt;1&lt;/C&gt;&lt;D xsi:type="xsd:double"&gt;25.5205&lt;/D&gt;&lt;/FQL&gt;&lt;FQL&gt;&lt;Q&gt;UAE^P_PRICE(0)/P_PRICE_HIGH_PR(0,,,,,,"PRICE","INTRA","52W")&lt;/Q&gt;&lt;R&gt;1&lt;/R&gt;&lt;C&gt;1&lt;/C&gt;&lt;D xsi:type="xsd:double"&gt;0.85940886&lt;/D&gt;&lt;/FQL&gt;&lt;FQL&gt;&lt;Q&gt;MCHI^P_PRICE(0)/P_PRICE_LOW_PR(0,,,,,,"PRICE","INTRA","52W")-1&lt;/Q&gt;&lt;R&gt;1&lt;/R&gt;&lt;C&gt;1&lt;/C&gt;&lt;D xsi:type="xsd:double"&gt;0.22625065&lt;/D&gt;&lt;/FQL&gt;&lt;FQL&gt;&lt;Q&gt;GREK^P_PRICE(0)/P_PRICE_LOW_PR(0,,,,,,"PRICE","INTRA","52W")-1&lt;/Q&gt;&lt;R&gt;1&lt;/R&gt;&lt;C&gt;1&lt;/C&gt;&lt;D xsi:type="xsd:double"&gt;0.30331504&lt;/D&gt;&lt;/FQL&gt;&lt;FQL&gt;&lt;Q&gt;EWZ^P_PRICE(0)/P_PRICE_LOW_PR(0,,,,,,"PRICE","INTRA","52W")-1&lt;/Q&gt;&lt;R&gt;1&lt;/R&gt;&lt;C&gt;1&lt;/C&gt;&lt;D xsi:type="xsd:double"&gt;0.011365771&lt;/D&gt;&lt;/FQL&gt;&lt;FQL&gt;&lt;Q&gt;EWM^FG_TOTAL_RETURNC(0,-12AM)&lt;/Q&gt;&lt;R&gt;1&lt;/R&gt;&lt;C&gt;1&lt;/C&gt;&lt;D xsi:type="xsd:double"&gt;15.434861&lt;/D&gt;&lt;/FQL&gt;&lt;FQL&gt;&lt;Q&gt;EPOL^FG_TOTAL_RETURNC(0,-12AM)&lt;/Q&gt;&lt;R&gt;1&lt;/R&gt;&lt;C&gt;1&lt;/C&gt;&lt;D xsi:type="xsd:double"&gt;30.227448&lt;/D&gt;&lt;/FQL&gt;&lt;FQL&gt;&lt;Q&gt;ECH^FMA_PCT_ABOVE_MAVG(200,0,,,,"PORTAGG")&lt;/Q&gt;&lt;R&gt;1&lt;/R&gt;&lt;C&gt;1&lt;/C&gt;&lt;D xsi:type="xsd:double"&gt;58.6206896551724&lt;/D&gt;&lt;/FQL&gt;&lt;FQL&gt;&lt;Q&gt;EWJ^FMA_PCT_ABOVE_MAVG(200,0,,,,"PORTAGG")&lt;/Q&gt;&lt;R&gt;1&lt;/R&gt;&lt;C&gt;1&lt;/C&gt;&lt;D xsi:type="xsd:double"&gt;59.3137254901961&lt;/D&gt;&lt;/FQL&gt;&lt;FQL&gt;&lt;Q&gt;TUR^FMA_COS_UP("EPS","1M",+1,NOW,,,"PORTAGG","MEANR")&lt;/Q&gt;&lt;R&gt;1&lt;/R&gt;&lt;C&gt;1&lt;/C&gt;&lt;D xsi:type="xsd:double"&gt;16&lt;/D&gt;&lt;/FQL&gt;&lt;FQL&gt;&lt;Q&gt;EPU^FMA_COS_DOWN("EPS","1M",+1,NOW,,,"PORTAGG","MEANR")&lt;/Q&gt;&lt;R&gt;1&lt;/R&gt;&lt;C&gt;1&lt;/C&gt;&lt;D xsi:type="xsd:double"&gt;4&lt;/D&gt;&lt;/FQL&gt;&lt;FQL&gt;&lt;Q&gt;EPU^FG_ROE(0)&lt;/Q&gt;&lt;R&gt;1&lt;/R&gt;&lt;C&gt;1&lt;/C&gt;&lt;D xsi:type="xsd:double"&gt;9.86853584922406&lt;/D&gt;&lt;/FQL&gt;&lt;FQL&gt;&lt;Q&gt;REFAEREPO-FDS^PROPER_NAME(0,,,"SECURITY","NAME")&lt;/Q&gt;&lt;R&gt;1&lt;/R&gt;&lt;C&gt;1&lt;/C&gt;&lt;D xsi:type="xsd:string"&gt;United Arab Emirates Repo Rate&lt;/D&gt;&lt;/FQL&gt;&lt;FQL&gt;&lt;Q&gt;REFEUREFI-FDS^FG_YIELD(NOW,,,0)&lt;/Q&gt;&lt;R&gt;1&lt;/R&gt;&lt;C&gt;1&lt;/C&gt;&lt;D xsi:type="xsd:double"&gt;4.25&lt;/D&gt;&lt;/FQL&gt;&lt;FQL&gt;&lt;Q&gt;REFMYON-FDS^(SUBARRAY(NOT_NA(NO_REPEAT_F(FG_YIELD(NOW,-10AY,D))),0,1)-SUBARRAY(NOT_NA(NO_REPEAT_F(FG_YIELD(NOW,-10AY,D))),1,1))*100&lt;/Q&gt;&lt;R&gt;1&lt;/R&gt;&lt;C&gt;1&lt;/C&gt;&lt;D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xsi:type="xsd:double"&gt;25&lt;/D&gt;&lt;/FQL&gt;&lt;FQL&gt;&lt;Q&gt;REFCLMPR-FDS^PROPER_NAME(0,,,"SECURITY","NAME")&lt;/Q&gt;&lt;R&gt;1&lt;/R&gt;&lt;C&gt;1&lt;/C&gt;&lt;D xsi:type="xsd:string"&gt;Chile Monetary Policy Rate&lt;/D&gt;&lt;/FQL&gt;&lt;FQL&gt;&lt;Q&gt;TRYIN10Y-FDS^PCTCHG(FG_YIELD(0,,,,"YTM"),FG_YIELD(-3AM,,,,"YTM"))&lt;/Q&gt;&lt;R&gt;1&lt;/R&gt;&lt;C&gt;1&lt;/C&gt;&lt;D xsi:type="xsd:double"&gt;-2.0962505&lt;/D&gt;&lt;/FQL&gt;&lt;FQL&gt;&lt;Q&gt;TRYPE10Y-FDS^PCTCHG(FG_YIELD(0,,,,"YTM"),FG_YIELD(-1AM,,,,"YTM"))&lt;/Q&gt;&lt;R&gt;1&lt;/R&gt;&lt;C&gt;1&lt;/C&gt;&lt;D xsi:type="xsd:double"&gt;1.7684182&lt;/D&gt;&lt;/FQL&gt;&lt;FQL&gt;&lt;Q&gt;TRYAE10Y-FDS^FG_YIELD(0,,,,"YTM")&lt;/Q&gt;&lt;R&gt;1&lt;/R&gt;&lt;C&gt;1&lt;/C&gt;&lt;D xsi:type="xsd:double"&gt;4.8001003&lt;/D&gt;&lt;/FQL&gt;&lt;FQL&gt;&lt;Q&gt;TIPSCL10Y-FDS^FG_YIELD(0,,,,"YTM")&lt;/Q&gt;&lt;R&gt;1&lt;/R&gt;&lt;C&gt;1&lt;/C&gt;&lt;D xsi:type="xsd:double"&gt;2.7686625&lt;/D&gt;&lt;/FQL&gt;&lt;FQL&gt;&lt;Q&gt;CC_TW^IMF_IFS_RCPI_Q(0)&lt;/Q&gt;&lt;R&gt;0&lt;/R&gt;&lt;C&gt;0&lt;/C&gt;&lt;/FQL&gt;&lt;FQL&gt;&lt;Q&gt;TRYAU10Y-FDS^FG_YIELD(-10AY,0,Y,,"YTM")&lt;/Q&gt;&lt;R&gt;10&lt;/R&gt;&lt;C&gt;1&lt;/C&gt;&lt;D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xsi:type="xsd:double"&gt;3.955&lt;/D&gt;&lt;/FQL&gt;&lt;FQL&gt;&lt;Q&gt;CAGDPY@MX^EE_ACTUAL_ANNUAL(MED,+1)&lt;/Q&gt;&lt;R&gt;1&lt;/R&gt;&lt;C&gt;1&lt;/C&gt;&lt;D xsi:type="xsd:double"&gt;-0.5&lt;/D&gt;&lt;/FQL&gt;&lt;FQL&gt;&lt;Q&gt;CC_TH^FG_COMPANY_NAME&lt;/Q&gt;&lt;R&gt;1&lt;/R&gt;&lt;C&gt;1&lt;/C&gt;&lt;D xsi:type="xsd:string"&gt;Thailand&lt;/D&gt;&lt;/FQL&gt;&lt;FQL&gt;&lt;Q&gt;USDTRY^STD(FG_PRICE_CHANGE(0,-1AY,AM))&lt;/Q&gt;&lt;R&gt;1&lt;/R&gt;&lt;C&gt;1&lt;/C&gt;&lt;D xsi:type="xsd:double"&gt;5.80109378883374&lt;/D&gt;&lt;/FQL&gt;&lt;FQL&gt;&lt;Q&gt;USDQAR^FG_COMPANY_NAME&lt;/Q&gt;&lt;R&gt;1&lt;/R&gt;&lt;C&gt;1&lt;/C&gt;&lt;D xsi:type="xsd:string"&gt;Qatari Rial per U.S. Dollar&lt;/D&gt;&lt;/FQL&gt;&lt;FQL&gt;&lt;Q&gt;USDKRW^STD(FG_PRICE_CHANGE(0,-1AY,AM))&lt;/Q&gt;&lt;R&gt;1&lt;/R&gt;&lt;C&gt;1&lt;/C&gt;&lt;D xsi:type="xsd:double"&gt;2.76916556679458&lt;/D&gt;&lt;/FQL&gt;&lt;FQL&gt;&lt;Q&gt;USDTWD^FG_COMPANY_NAME&lt;/Q&gt;&lt;R&gt;1&lt;/R&gt;&lt;C&gt;1&lt;/C&gt;&lt;D xsi:type="xsd:string"&gt;Taiwan Dollar per U.S. Dollar&lt;/D&gt;&lt;/FQL&gt;&lt;FQL&gt;&lt;Q&gt;USDCLP^STD(FG_PRICE_CHANGE(0,-1AY,AM))&lt;/Q&gt;&lt;R&gt;1&lt;/R&gt;&lt;C&gt;1&lt;/C&gt;&lt;D xsi:type="xsd:double"&gt;4.73760081992984&lt;/D&gt;&lt;/FQL&gt;&lt;FQL&gt;&lt;Q&gt;FC0000IN^FMA_EPS(NTMA,-20AY,0,CY,,"PORTAGG","MEANR")&lt;/Q&gt;&lt;R&gt;20&lt;/R&gt;&lt;C&gt;1&lt;/C&gt;&lt;D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xsi:type="xsd:double"&gt;36.3147882904898&lt;/D&gt;&lt;D xsi:type="xsd:double"&gt;33.7104851969561&lt;/D&gt;&lt;D xsi:type="xsd:double"&gt;47.0114263421164&lt;/D&gt;&lt;D xsi:type="xsd:double"&gt;46.0418096320094&lt;/D&gt;&lt;D xsi:type="xsd:double"&gt;54.6791971812597&lt;/D&gt;&lt;/FQL&gt;&lt;FQL&gt;&lt;Q&gt;QAT^FG_TOTAL_RETURNC(-10AY,0,AM)&lt;/Q&gt;&lt;R&gt;121&lt;/R&gt;&lt;C&gt;1&lt;/C&gt;&lt;D xsi:type="xsd:double"&gt;-2.2131085&lt;/D&gt;&lt;D xsi:type="xsd:double"&gt;8.6336975&lt;/D&gt;&lt;D xsi:type="xsd:double"&gt;2.5848746&lt;/D&gt;&lt;D xsi:type="xsd:double"&gt;1.7675757&lt;/D&gt;&lt;D xsi:type="xsd:double"&gt;-8.019215&lt;/D&gt;&lt;D xsi:type="xsd:double"&gt;6.709528&lt;/D&gt;&lt;D xsi:type="xsd:double"&gt;-12.725902&lt;/D&gt;&lt;D xsi:type="xsd:double"&gt;-0.560832&lt;/D&gt;&lt;D xsi:type="xsd:double"&gt;6.290674&lt;/D&gt;&lt;D xsi:type="xsd:double"&gt;-5.208379&lt;/D&gt;&lt;D xsi:type="xsd:double"&gt;0.8146167&lt;/D&gt;&lt;D xsi:type="xsd:double"&gt;3.1068802&lt;/D&gt;&lt;D xsi:type="xsd:double"&gt;-4.181224&lt;/D&gt;&lt;D xsi:type="xsd:double"&gt;-0.53811073&lt;/D&gt;&lt;D xsi:type="xsd:double"&gt;-5.455369&lt;/D&gt;&lt;D xsi:type="xsd:double"&gt;0.40534735&lt;/D&gt;&lt;D xsi:type="xsd:double"&gt;5.248153&lt;/D&gt;&lt;D xsi:type="xsd:double"&gt;-9.115523&lt;/D&gt;&lt;D xsi:type="xsd:double"&gt;-11.022836&lt;/D&gt;&lt;D xsi:type="xsd:double"&gt;-11.299664&lt;/D&gt;&lt;D xsi:type="xsd:double"&gt;16.147316&lt;/D&gt;&lt;D xsi:type="xsd:double"&gt;7.100272&lt;/D&gt;&lt;D xsi:type="xsd:double"&gt;-0.3542483&lt;/D&gt;&lt;D xsi:type="xsd:double"&gt;-4.8755765&lt;/D&gt;&lt;D xsi:type="xsd:double"&gt;-0.37373304&lt;/D&gt;&lt;D xsi:type="xsd:double"&gt;7.981372&lt;/D&gt;&lt;D xsi:type="xsd:double"&gt;7.771492&lt;/D&gt;&lt;D xsi:type="xsd:double"&gt;-9.742123&lt;/D&gt;&lt;D xsi:type="xsd:double"&gt;3.7037134&lt;/D&gt;&lt;D xsi:type="xsd:double"&gt;-6.7683697&lt;/D&gt;&lt;D xsi:type="xsd:double"&gt;5.813372&lt;/D&gt;&lt;D xsi:type="xsd:double"&gt;2.9184341&lt;/D&gt;&lt;D xsi:type="xsd:double"&gt;0.804019&lt;/D&gt;&lt;D xsi:type="xsd:double"&gt;-1.8943131&lt;/D&gt;&lt;D xsi:type="xsd:double"&gt;-0.8638203&lt;/D&gt;&lt;D xsi:type="xsd:double"&gt;-2.255255&lt;/D&gt;&lt;D xsi:type="xsd:double"&gt;-10.420025&lt;/D&gt;&lt;D xsi:type="xsd:double"&gt;8.221685&lt;/D&gt;&lt;D xsi:type="xsd:double"&gt;-5.458647&lt;/D&gt;&lt;D xsi:type="xsd:double"&gt;-5.8630943&lt;/D&gt;&lt;D xsi:type="xsd:double"&gt;-5.153334&lt;/D&gt;&lt;D xsi:type="xsd:double"&gt;-10.866666&lt;/D&gt;&lt;D xsi:type="xsd:double"&gt;19.164812&lt;/D&gt;&lt;D xsi:type="xsd:double"&gt;9.217585&lt;/D&gt;&lt;D xsi:type="xsd:double"&gt;-3.7931025&lt;/D&gt;&lt;D xsi:type="xsd:double"&gt;1.1648774&lt;/D&gt;&lt;D xsi:type="xsd:double"&gt;1.7951012&lt;/D&gt;&lt;D xsi:type="xsd:double"&gt;-3.4166753&lt;/D&gt;&lt;D xsi:type="xsd:double"&gt;2.0793676&lt;/D&gt;&lt;D xsi:type="xsd:double"&gt;5.412054&lt;/D&gt;&lt;D xsi:type="xsd:double"&gt;1.2835503&lt;/D&gt;&lt;D xsi:type="xsd:double"&gt;1.6129017&lt;/D&gt;&lt;D xsi:type="xsd:double"&gt;2.721095&lt;/D&gt;&lt;D xsi:type="xsd:double"&gt;2.5386214&lt;/D&gt;&lt;D xsi:type="xsd:double"&gt;2.0419478&lt;/D&gt;&lt;D xsi:type="xsd:double"&gt;4.941869&lt;/D&gt;&lt;D xsi:type="xsd:double"&gt;-8.700055&lt;/D&gt;&lt;D xsi:type="xsd:double"&gt;0.4986167&lt;/D&gt;&lt;D xsi:type="xsd:double"&gt;4.4608593&lt;/D&gt;&lt;D xsi:type="xsd:double"&gt;-7.2256327&lt;/D&gt;&lt;D xsi:type="xsd:double"&gt;6.1851144&lt;/D&gt;&lt;D xsi:type="xsd:double"&gt;-1.7758012&lt;/D&gt;&lt;D xsi:type="xsd:double"&gt;-5.084753&lt;/D&gt;&lt;D xsi:type="xsd:double"&gt;4.8214316&lt;/D&gt;&lt;D xsi:type="xsd:double"&gt;1.9392371&lt;/D&gt;&lt;D xsi:type="xsd:double"&gt;-0.11976361&lt;/D&gt;&lt;D xsi:type="xsd:double"&gt;-1.72894&lt;/D&gt;&lt;D xsi:type="xsd:double"&gt;4.5402884&lt;/D&gt;&lt;D xsi:type="xsd:double"&gt;-8.251905&lt;/D&gt;&lt;D xsi:type="xsd:double"&gt;-10.236687&lt;/D&gt;&lt;D xsi:type="xsd:double"&gt;0.96440315&lt;/D&gt;&lt;D xsi:type="xsd:double"&gt;2.122569&lt;/D&gt;&lt;D xsi:type="xsd:double"&gt;7.1069717&lt;/D&gt;&lt;D xsi:type="xsd:double"&gt;4.551041&lt;/D&gt;&lt;D xsi:type="xsd:double"&gt;2.5882363&lt;/D&gt;&lt;D xsi:type="xsd:double"&gt;2.8096318&lt;/D&gt;&lt;D xsi:type="xsd:double"&gt;-0.3346324&lt;/D&gt;&lt;D xsi:type="xsd:double"&gt;0.05594492&lt;/D&gt;&lt;D xsi:type="xsd:double"&gt;3.4116387&lt;/D&gt;&lt;D xsi:type="xsd:double"&gt;2.7685285&lt;/D&gt;&lt;D xsi:type="xsd:double"&gt;-3.641218&lt;/D&gt;&lt;D xsi:type="xsd:double"&gt;0.7646203&lt;/D&gt;&lt;D xsi:type="xsd:double"&gt;5.3376555&lt;/D&gt;&lt;D xsi:type="xsd:double"&gt;0.38694143&lt;/D&gt;&lt;D xsi:type="xsd</t>
        </r>
      </text>
    </comment>
    <comment ref="A22" authorId="0" shapeId="0" xr:uid="{E8AAA9D1-735A-498B-94D8-4FFB625A1341}">
      <text>
        <r>
          <rPr>
            <b/>
            <sz val="9"/>
            <color indexed="81"/>
            <rFont val="Tahoma"/>
            <charset val="1"/>
          </rPr>
          <t>:double"&gt;-1.9181132&lt;/D&gt;&lt;D xsi:type="xsd:double"&gt;0.69128275&lt;/D&gt;&lt;D xsi:type="xsd:double"&gt;3.5648108&lt;/D&gt;&lt;D xsi:type="xsd:double"&gt;0.768435&lt;/D&gt;&lt;D xsi:type="xsd:double"&gt;6.4056993&lt;/D&gt;&lt;D xsi:type="xsd:double"&gt;1.051116&lt;/D&gt;&lt;D xsi:type="xsd:double"&gt;-3.2670736&lt;/D&gt;&lt;D xsi:type="xsd:double"&gt;7.1651936&lt;/D&gt;&lt;D xsi:type="xsd:double"&gt;3.6058426&lt;/D&gt;&lt;D xsi:type="xsd:double"&gt;5.430913&lt;/D&gt;&lt;D xsi:type="xsd:double"&gt;2.0514965&lt;/D&gt;&lt;D xsi:type="xsd:double"&gt;-6.442356&lt;/D&gt;&lt;D xsi:type="xsd:double"&gt;-4.0439787&lt;/D&gt;&lt;D xsi:type="xsd:double"&gt;0.723505&lt;/D&gt;&lt;D xsi:type="xsd:double"&gt;10.610331&lt;/D&gt;&lt;D xsi:type="xsd:double"&gt;-7.8926086&lt;/D&gt;&lt;D xsi:type="xsd:double"&gt;-1.0621905&lt;/D&gt;&lt;D xsi:type="xsd:double"&gt;-2.8518796&lt;/D&gt;&lt;D xsi:type="xsd:double"&gt;-9.339703&lt;/D&gt;&lt;D xsi:type="xsd:double"&gt;0.957942&lt;/D&gt;&lt;D xsi:type="xsd:double"&gt;-3.6900282&lt;/D&gt;&lt;D xsi:type="xsd:double"&gt;-4.7619104&lt;/D&gt;&lt;D xsi:type="xsd:double"&gt;2.9310346&lt;/D&gt;&lt;D xsi:type="xsd:double"&gt;7.7051997&lt;/D&gt;&lt;D xsi:type="xsd:double"&gt;-3.3465207&lt;/D&gt;&lt;D xsi:type="xsd:double"&gt;1.2820482&lt;/D&gt;&lt;D xsi:type="xsd:double"&gt;0.4402876&lt;/D&gt;&lt;D xsi:type="xsd:double"&gt;-3.4520507&lt;/D&gt;&lt;D xsi:type="xsd:double"&gt;-6.5834403&lt;/D&gt;&lt;D xsi:type="xsd:double"&gt;6.865132&lt;/D&gt;&lt;D xsi:type="xsd:double"&gt;-0.9096086&lt;/D&gt;&lt;D xsi:type="xsd:double"&gt;0.8605838&lt;/D&gt;&lt;D xsi:type="xsd:double"&gt;1.2514234&lt;/D&gt;&lt;D xsi:type="xsd:double"&gt;1.4045&lt;/D&gt;&lt;D xsi:type="xsd:double"&gt;-3.490299&lt;/D&gt;&lt;D xsi:type="xsd:double"&gt;-0.5166471&lt;/D&gt;&lt;D xsi:type="xsd:double"&gt;-1.2213111&lt;/D&gt;&lt;/FQL&gt;&lt;FQL&gt;&lt;Q&gt;UAE^FMA_PE(NTMA,-10AY,0,AM,"PORTAGG","MEANR")&lt;/Q&gt;&lt;R&gt;121&lt;/R&gt;&lt;C&gt;1&lt;/C&gt;&lt;D xsi:type="xsd:double"&gt;15.115602273799&lt;/D&gt;&lt;D xsi:type="xsd:double"&gt;14.9309503090862&lt;/D&gt;&lt;D xsi:type="xsd:double"&gt;14.918487551594&lt;/D&gt;&lt;D xsi:type="xsd:double"&gt;15.4300533235027&lt;/D&gt;&lt;D xsi:type="xsd:double"&gt;13.1741578955106&lt;/D&gt;&lt;D xsi:type="xsd:double"&gt;13.7280078486605&lt;/D&gt;&lt;D xsi:type="xsd:double"&gt;11.4743961472821&lt;/D&gt;&lt;D xsi:type="xsd:double"&gt;11.8664527493793&lt;/D&gt;&lt;D xsi:type="xsd:double"&gt;12.8197492779624&lt;/D&gt;&lt;D xsi:type="xsd:double"&gt;11.6532783855112&lt;/D&gt;&lt;D xsi:type="xsd:double"&gt;13.7250218269922&lt;/D&gt;&lt;D xsi:type="xsd:double"&gt;13.9982775288886&lt;/D&gt;&lt;D xsi:type="xsd:double"&gt;12.9327964147855&lt;/D&gt;&lt;D xsi:type="xsd:double"&gt;13.1328838127358&lt;/D&gt;&lt;D xsi:type="xsd:double"&gt;11.4091766825825&lt;/D&gt;&lt;D xsi:type="xsd:double"&gt;11.9587812688973&lt;/D&gt;&lt;D xsi:type="xsd:double"&gt;12.2012817271694&lt;/D&gt;&lt;D xsi:type="xsd:double"&gt;10.8680302189275&lt;/D&gt;&lt;D xsi:type="xsd:double"&gt;10.6569439235031&lt;/D&gt;&lt;D xsi:type="xsd:double"&gt;9.84185271557745&lt;/D&gt;&lt;D xsi:type="xsd:double"&gt;10.9932028102968&lt;/D&gt;&lt;D xsi:type="xsd:double"&gt;12.5149723748218&lt;/D&gt;&lt;D xsi:type="xsd:double"&gt;13.304827093786&lt;/D&gt;&lt;D xsi:type="xsd:double"&gt;12.4347288895241&lt;/D&gt;&lt;D xsi:type="xsd:double"&gt;12.4568621516651&lt;/D&gt;&lt;D xsi:type="xsd:double"&gt;13.0617943664748&lt;/D&gt;&lt;D xsi:type="xsd:double"&gt;12.6341475067358&lt;/D&gt;&lt;D xsi:type="xsd:double"&gt;12.1354342466579&lt;/D&gt;&lt;D xsi:type="xsd:double"&gt;12.1535887743586&lt;/D&gt;&lt;D xsi:type="xsd:double"&gt;11.4954053625686&lt;/D&gt;&lt;D xsi:type="xsd:double"&gt;11.6208388389697&lt;/D&gt;&lt;D xsi:type="xsd:double"&gt;12.3386117357856&lt;/D&gt;&lt;D xsi:type="xsd:double"&gt;12.41047611544&lt;/D&gt;&lt;D xsi:type="xsd:double"&gt;11.9114304962396&lt;/D&gt;&lt;D xsi:type="xsd:double"&gt;12.0132114157146&lt;/D&gt;&lt;D xsi:type="xsd:double"&gt;11.6460512238754&lt;/D&gt;&lt;D xsi:type="xsd:double"&gt;11.2907148618401&lt;/D&gt;&lt;D xsi:type="xsd:double"&gt;11.5192818046415&lt;/D&gt;&lt;D xsi:type="xsd:double"&gt;11.6590966084659&lt;/D&gt;&lt;D xsi:type="xsd:double"&gt;11.141830839241&lt;/D&gt;&lt;D xsi:type="xsd:double"&gt;11.5044676743722&lt;/D&gt;&lt;D xsi:type="xsd:double"&gt;10.6110857278756&lt;/D&gt;&lt;D xsi:type="xsd:double"&gt;10.8375837425026&lt;/D&gt;&lt;D xsi:type="xsd:double"&gt;11.559445554629&lt;/D&gt;&lt;D xsi:type="xsd:double"&gt;11.0660076484891&lt;/D&gt;&lt;D xsi:type="xsd:double"&gt;10.959548099233&lt;/D&gt;&lt;D xsi:type="xsd:double"&gt;11.4764729447874&lt;/D&gt;&lt;D xsi:type="xsd:double"&gt;10.5543339892876&lt;/D&gt;&lt;D xsi:type="xsd:double"&gt;10.6940619865543&lt;/D&gt;&lt;D xsi:type="xsd:double"&gt;11.3018639358224&lt;/D&gt;&lt;D xsi:type="xsd:double"&gt;11.2262879001966&lt;/D&gt;&lt;D xsi:type="xsd:double"&gt;11.8190581966592&lt;/D&gt;&lt;D xsi:type="xsd:double"&gt;11.5203169373504&lt;/D&gt;&lt;D xsi:type="xsd:double"&gt;11.7387238152146&lt;/D&gt;&lt;D xsi:type="xsd:double"&gt;11.0926499117352&lt;/D&gt;&lt;D xsi:type="xsd:double"&gt;10.8262752635315&lt;/D&gt;&lt;D xsi:type="xsd:double"&gt;11.0572375525208&lt;/D&gt;&lt;D xsi:type="xsd:double"&gt;11.9253447858055&lt;/D&gt;&lt;D xsi:type="xsd:double"&gt;12.2003979170539&lt;/D&gt;&lt;D xsi:type="xsd:double"&gt;10.7115905445327&lt;/D&gt;&lt;D xsi:type="xsd:double"&gt;11.8767545016311&lt;/D&gt;&lt;D xsi:type="xsd:double"&gt;12.004166778937&lt;/D&gt;&lt;D xsi:type="xsd:double"&gt;12.1756576508131&lt;/D&gt;&lt;D xsi:type="xsd:double"&gt;13.0525965474034&lt;/D&gt;&lt;D xsi:type="xsd:double"&gt;13.2143654754315&lt;/D&gt;&lt;D xsi:type="xsd:double"&gt;12.9344836342614&lt;/D&gt;&lt;D xsi:type="xsd:double"&gt;13.6924649074173&lt;/D&gt;&lt;D xsi:type="xsd:double"&gt;13.8579964150705&lt;/D&gt;&lt;D xsi:type="xsd:double"&gt;12.773414331479&lt;/D&gt;&lt;D xsi:type="xsd:double"&gt;9.32120613730548&lt;/D&gt;&lt;D xsi:type="xsd:double"&gt;14.3196887429449&lt;/D&gt;&lt;D xsi:type="xsd:double"&gt;16.0417189942685&lt;/D&gt;&lt;D xsi:type="xsd:double"&gt;17.546694008515&lt;/D&gt;&lt;D xsi:type="xsd:double"&gt;16.5202922119098&lt;/D&gt;&lt;D xsi:type="xsd:double"&gt;13.9741642227959&lt;/D&gt;&lt;D xsi:type="xsd:double"&gt;13.9507570627585&lt;/D&gt;&lt;D xsi:type="xsd:double"&gt;12.5421495447869&lt;/D&gt;&lt;D xsi:type="xsd:double"&gt;15.7149139016197&lt;/D&gt;&lt;D xsi:type="xsd:double"&gt;15.4945525684101&lt;/D&gt;&lt;D xsi:type="xsd:double"&gt;16.7297857515512&lt;/D&gt;&lt;D xsi:type="xsd:double"&gt;15.1986799280946&lt;/D&gt;&lt;D xsi:type="xsd:double"&gt;15.3441052514345&lt;/D&gt;&lt;D xsi:type="xsd:double"&gt;14.1052718402106&lt;/D&gt;&lt;D xsi:type="xsd:double"&gt;14.409461654889&lt;/D&gt;&lt;D xsi:type="xsd:double"&gt;15.0821755911577&lt;/D&gt;&lt;D xsi:type="xsd:double"&gt;14.178570290322&lt;/D&gt;&lt;D xsi:type="xsd:double"&gt;14.4623708267497&lt;/D&gt;&lt;D xsi:type="xsd:double"&gt;14.7184779863075&lt;/D&gt;&lt;D xsi:type="xsd:double"&gt;14.6557457751663&lt;/D&gt;&lt;D xsi:type="xsd:double"&gt;15.6373402986279&lt;/D&gt;&lt;D xsi:type="xsd:double"&gt;15.7901575693469&lt;/D&gt;&lt;D xsi:type="xsd:double"&gt;15.9323680999374&lt;/D&gt;&lt;D xsi:type="xsd:double"&gt;15.7388866747988&lt;/D&gt;&lt;D xsi:type="xsd:double"&gt;15.9891842808982&lt;/D&gt;&lt;D xsi:type="xsd:double"&gt;16.4749322326483&lt;/D&gt;&lt;D xsi:type="xsd:double"&gt;14.754935251537&lt;/D&gt;&lt;D xsi:type="xsd:double"&gt;13.4235947945567&lt;/D&gt;&lt;D xsi:type="xsd:double"&gt;13.1106562819062&lt;/D&gt;&lt;D xsi:type="xsd:double"&gt;13.4775161793392&lt;/D&gt;&lt;D xsi:type="xsd:double"&gt;13.2721524239972&lt;/D&gt;&lt;D xsi:type="xsd:double"&gt;12.5463160314425&lt;/D&gt;&lt;D xsi:type="xsd:double"&gt;12.3806320164271&lt;/D&gt;&lt;D xsi:type="xsd:double"&gt;12.1968690272825&lt;/D&gt;&lt;D xsi:type="xsd:double"&gt;12.1230030033183&lt;/D&gt;&lt;D xsi:type="xsd:double"&gt;12.0893469549965&lt;/D&gt;&lt;D xsi:type="xsd:double"&gt;10.8756960946718&lt;/D&gt;&lt;D xsi:type="xsd:double"&gt;11.2456873373122&lt;/D&gt;&lt;D xsi:type="xsd:double"&gt;10.9607743010309&lt;/D&gt;&lt;D xsi:type="xsd:double"&gt;11.0989874629398&lt;/D&gt;&lt;D xsi:type="xsd:double"&gt;11.3181494832487&lt;/D&gt;&lt;D xsi:type="xsd:double"&gt;11.3021917978973&lt;/D&gt;&lt;D xsi:type="xsd:double"&gt;11.0955919143783&lt;/D&gt;&lt;D xsi:type="xsd:double"&gt;9.7965734271071&lt;/D&gt;&lt;D xsi:type="xsd:double"&gt;10.4098244917965&lt;/D&gt;&lt;D xsi:type="xsd:double"&gt;10.311491008633&lt;/D&gt;&lt;D xsi:type="xsd:double"&gt;10.6454796173005&lt;/D&gt;&lt;D xsi:type="xsd:double"&gt;10.2292792013148&lt;/D&gt;&lt;D xsi:type="xsd:double"&gt;9.75183420477588&lt;/D&gt;&lt;D xsi:type="xsd:double"&gt;9.22405782086431&lt;/D&gt;&lt;D xsi:type="xsd:double"&gt;8.6563238486538&lt;/D&gt;&lt;D xsi:type="xsd:double"&gt;8.39470646377969&lt;/D&gt;&lt;/FQL&gt;&lt;FQL&gt;&lt;Q&gt;VNM^FMA_PE(LTMA,-10AY,0,AM,"PORTAGG","MEANR")&lt;/Q&gt;&lt;R&gt;121&lt;/R&gt;&lt;C&gt;1&lt;/C&gt;&lt;D xsi:type="xsd:double"&gt;12.2964995784733&lt;/D&gt;&lt;D xsi:type="xsd:double"&gt;12.7350877746414&lt;/D&gt;&lt;D xsi:type="xsd:double"&gt;12.9651409674125&lt;/D&gt;&lt;D xsi:type="xsd:double"&gt;12.9922012910913&lt;/D&gt;&lt;D xsi:type="xsd:double"&gt;13.0157695063742&lt;/D&gt;&lt;D xsi:type="xsd:double"&gt;12.8908324234228&lt;/D&gt;&lt;D xsi:type="xsd:double"&gt;12.250981185091&lt;/D&gt;&lt;D xsi:type="xsd:double"&gt;12.16608156168&lt;/D&gt;&lt;D xsi:type="xsd:double"&gt;12.9869115752511&lt;/D&gt;&lt;D xsi:type="xsd:double"&gt;16.6639830444949&lt;/D&gt;&lt;D xsi:type="xsd:double"&gt;16.7443201214324&lt;/D&gt;&lt;D xsi:type="xsd:double"&gt;16.4414439764303&lt;/D&gt;&lt;D xsi:type="xsd:double"&gt;16.6980465223921&lt;/D&gt;&lt;D xsi:type="xsd:double"&gt;17.1375319543822&lt;/D&gt;&lt;D xsi:type="xsd:double"&gt;17.1759956075591&lt;/D&gt;&lt;D xsi:type="xsd:double"&gt;17.9027083089176&lt;/D&gt;&lt;D xsi:type="xsd:double"&gt;22.8414349067761&lt;/D&gt;&lt;D xsi:type="xsd:double"&gt;25.8328668903168&lt;/D&gt;&lt;D xsi:type="xsd:double"&gt;23.044348975655&lt;/D&gt;&lt;D xsi:type="xsd:double"&gt;23.1377925940991&lt;/D&gt;&lt;D xsi:type="xsd:double"&gt;18.8252288517047&lt;/D&gt;&lt;D xsi:type="xsd:double"&gt;-4.73022152359068&lt;/D&gt;&lt;D xsi:type="xsd:double"&gt;-3.08830762183429&lt;/D&gt;&lt;D xsi:type="xsd:double"&gt;-1.08534017168272&lt;/D&gt;&lt;D xsi:type="xsd:double"&gt;1.16225598264134&lt;/D&gt;&lt;D xsi:type="xsd:double"&gt;2.55246497493095&lt;/D&gt;&lt;D xsi:type="xsd:double"&gt;4.17569788571438&lt;/D&gt;&lt;D xsi:type="xsd:double"&gt;7.13483275968811&lt;/D&gt;&lt;D xsi:type="xsd:double"&gt;10.7088625256354&lt;/D&gt;&lt;D xsi:type="xsd:double"&gt;11.7228774967868&lt;/D&gt;&lt;D xsi:type="xsd:double"&gt;13.7679051666843&lt;/D&gt;&lt;D xsi:type="xsd:double"&gt;14.4589927678774&lt;/D&gt;&lt;D xsi:type="xsd:double"&gt;15.8951802837904&lt;/D&gt;&lt;D xsi:type="xsd:double"&gt;15.703879809892&lt;/D&gt;&lt;D xsi:type="xsd:double"&gt;15.6652041227718&lt;/D&gt;&lt;D xsi:type="xsd:double"&gt;15.7954297658205&lt;/D&gt;&lt;D xsi:type="xsd:double"&gt;16.3672804268678&lt;/D&gt;&lt;D xsi:type="xsd:double"&gt;15.9213092465573&lt;/D&gt;&lt;D xsi:type="xsd:double"&gt;17.0664173341496&lt;/D&gt;&lt;D xsi:type="xsd:double"&gt;17.7195865561335&lt;/D&gt;&lt;D xsi:type="xsd:double"&gt;18.3798475668938&lt;/D&gt;&lt;D xsi:type="xsd:double"&gt;19.5702241712507&lt;/D&gt;&lt;D xsi:type="xsd:double"&gt;22.2415458553673&lt;/D&gt;&lt;D xsi:type="xsd:double"&gt;25.0454631688645&lt;/D&gt;&lt;D xsi:type="xsd:double"&gt;23.8114824592757&lt;/D&gt;&lt;D xsi:type="xsd:double"&gt;24.6264082567545&lt;/D&gt;&lt;D xsi:type="xsd:double"&gt;24.382528534282&lt;/D&gt;&lt;D xsi:type="xsd:double"&gt;24.1464660038178&lt;/D&gt;&lt;D xsi:type="xsd:double"&gt;22.6211767330358&lt;/D&gt;&lt;D xsi:type="xsd:double"&gt;21.8045504949793&lt;/D&gt;&lt;D xsi:type="xsd:double"&gt;21.8342422028561&lt;/D&gt;&lt;D xsi:type="xsd:double"&gt;21.9654573702909&lt;/D&gt;&lt;D xsi:type="xsd:double"&gt;20.1822157670742&lt;/D&gt;&lt;D xsi:type="xsd:double"&gt;19.1052298698425&lt;/D&gt;&lt;D xsi:type="xsd:double"&gt;18.638862684835&lt;/D&gt;&lt;D xsi:type="xsd:double"&gt;18.3355828390877&lt;/D&gt;&lt;D xsi:type="xsd:double"&gt;19.1007221488174&lt;/D&gt;&lt;D xsi:type="xsd:double"&gt;19.7216945691407&lt;/D&gt;&lt;D xsi:type="xsd:double"&gt;19.659848877502&lt;/D&gt;&lt;D xsi:type="xsd:double"&gt;19.748053782431&lt;/D&gt;&lt;D xsi:type="xsd:double"&gt;19.2151894241376&lt;/D&gt;&lt;D xsi:type="xsd:double"&gt;18.7787972998325&lt;/D&gt;&lt;D xsi:type="xsd:double"&gt;17.6628664103173&lt;/D&gt;&lt;D xsi:type="xsd:double"&gt;17.5780190214524&lt;/D&gt;&lt;D xsi:type="xsd:double"&gt;17.2611402991259&lt;/D&gt;&lt;D xsi:type="xsd:double"&gt;17.8224127012075&lt;/D&gt;&lt;D xsi:type="xsd:double"&gt;16.9284755208415&lt;/D&gt;&lt;D xsi:type="xsd:double"&gt;16.2860642630145&lt;/D&gt;&lt;D xsi:type="xsd:double"&gt;15.4497612820111&lt;/D&gt;&lt;D xsi:type="xsd:double"&gt;14.6225007285064&lt;/D&gt;&lt;D xsi:type="xsd:double"&gt;15.3967656766121&lt;/D&gt;&lt;D xsi:type="xsd:double"&gt;15.6267487766839&lt;/D&gt;&lt;D xsi:type="xsd:double"&gt;16.2505222600948&lt;/D&gt;&lt;D xsi:type="xsd:double"&gt;16.4045189714485&lt;/D&gt;&lt;D xsi:type="xsd:double"&gt;16.5476590531652&lt;/D&gt;&lt;D xsi:type="xsd:double"&gt;18.1113702593439&lt;/D&gt;&lt;D xsi:type="xsd:double"&gt;18.9207948413936&lt;/D&gt;&lt;D xsi:type="xsd:double"&gt;19.4766320847221&lt;/D&gt;&lt;D xsi:type="xsd:double"&gt;21.5510407803607&lt;/D&gt;&lt;D xsi:type="xsd:double"&gt;23.7376148660529&lt;/D&gt;&lt;D xsi:type="xsd:double"&gt;24.6280025917275&lt;/D&gt;&lt;D xsi:type="xsd:double"&gt;24.0658911450615&lt;/D&gt;&lt;D xsi:type="xsd:double"&gt;23.5610216700392&lt;/D&gt;&lt;D xsi:type="xsd:double"&gt;22.7505387488889&lt;/D&gt;&lt;D xsi:type="xsd:double"&gt;23.0641767210556&lt;/D&gt;&lt;D xsi:type="xsd:double"&gt;21.4752589462403&lt;/D&gt;&lt;D xsi:type="xsd:double"&gt;20.8132311984681&lt;/D&gt;&lt;D xsi:type="xsd:double"&gt;20.32717578728&lt;/D&gt;&lt;D xsi:type="xsd:double"&gt;20.0968806469557&lt;/D&gt;&lt;D xsi:type="xsd:double"&gt;19.5330533575147&lt;/D&gt;&lt;D xsi:type="xsd:double"&gt;18.8010801233862&lt;/D&gt;&lt;D xsi:type="xsd:double"&gt;17.3876099395475&lt;/D&gt;&lt;D xsi:type="xsd:double"&gt;17.0975493659174&lt;/D&gt;&lt;D xsi:type="xsd:double"&gt;16.3259584345033&lt;/D&gt;&lt;D xsi:type="xsd:double"&gt;15.944420788406&lt;/D&gt;&lt;D xsi:type="xsd:double"&gt;15.2583622703018&lt;/D&gt;&lt;D xsi:type="xsd:double"&gt;14.7888310795228&lt;/D&gt;&lt;D xsi:type="xsd:double"&gt;13.9729237851922&lt;/D&gt;&lt;D xsi:type="xsd:double"&gt;14.1302368060299&lt;/D&gt;&lt;D xsi:type="xsd:double"&gt;13.8639058948092&lt;/D&gt;&lt;D xsi:type="xsd:double"&gt;12.4962225516481&lt;/D&gt;&lt;D xsi:type="xsd:double"&gt;11.5917321266793&lt;/D&gt;&lt;D xsi:type="xsd:double"&gt;11.8119279766959&lt;/D&gt;&lt;D xsi:type="xsd:double"&gt;12.4616807838971&lt;/D&gt;&lt;D xsi:type="xsd:double"&gt;12.8346897956667&lt;/D&gt;&lt;D xsi:type="xsd:double"&gt;12.4393916770763&lt;/D&gt;&lt;D xsi:type="xsd:double"&gt;12.8926297916044&lt;/D&gt;&lt;D xsi:type="xsd:double"&gt;13.3524410277548&lt;/D&gt;&lt;D xsi:type="xsd:double"&gt;13.7574341735109&lt;/D&gt;&lt;D xsi:type="xsd:double"&gt;13.6433018794076&lt;/D&gt;&lt;D xsi:type="xsd:double"&gt;14.3340479539415&lt;/D&gt;&lt;D xsi:type="xsd:double"&gt;15.6031852906789&lt;/D&gt;&lt;D xsi:type="xsd:double"&gt;15.7255681127734&lt;/D&gt;&lt;D xsi:type="xsd:double"&gt;15.6419041903204&lt;/D&gt;&lt;D xsi:type="xsd:double"&gt;16.5209149734918&lt;/D&gt;&lt;D xsi:type="xsd:double"&gt;16.926103702486&lt;/D&gt;&lt;D xsi:type="xsd:double"&gt;17.466400010686&lt;/D&gt;&lt;D xsi:type="xsd:double"&gt;18.6649817738431&lt;/D&gt;&lt;D xsi:type="xsd:double"&gt;18.0091470958833&lt;/D&gt;&lt;D xsi:type="xsd:double"&gt;18.2752820799403&lt;/D&gt;&lt;D xsi:type="xsd:double"&gt;17.8502136407005&lt;/D&gt;&lt;/FQL&gt;&lt;FQL&gt;&lt;Q&gt;PASP-FDS^FG_PRICE_CHANGE(0,-3AM)&lt;/Q&gt;&lt;R&gt;1&lt;/R&gt;&lt;C&gt;1&lt;/C&gt;&lt;D xsi:type="xsd:double"&gt;-8&lt;/D&gt;&lt;/FQL&gt;&lt;FQL&gt;&lt;Q&gt;BRENT-FDS^FG_PRICE(0)/MAX(FG_PRICE(0,-1AY))&lt;/Q&gt;&lt;R&gt;1&lt;/R&gt;&lt;C&gt;1&lt;/C&gt;&lt;D xsi:type="xsd:double"&gt;0.870614479821537&lt;/D&gt;&lt;/FQL&gt;&lt;FQL&gt;&lt;Q&gt;GREK^FG_PRICE_MAVG(0,,,,30)&lt;/Q&gt;&lt;R&gt;1&lt;/R&gt;&lt;C&gt;1&lt;/C&gt;&lt;D xsi:type="xsd:double"&gt;41.57442&lt;/D&gt;&lt;/FQL&gt;&lt;FQL&gt;&lt;Q&gt;EWT^FG_PRICE_MAVG(0,,,,200)&lt;/Q&gt;&lt;R&gt;1&lt;/R&gt;&lt;C&gt;1&lt;/C&gt;&lt;D xsi:type="xsd:double"&gt;47.15535&lt;/D&gt;&lt;/FQL&gt;&lt;FQL&gt;&lt;Q&gt;KSA^FG_TOTAL_RETURNC(0,-6AM)&lt;/Q&gt;&lt;R&gt;1&lt;/R&gt;&lt;C&gt;1&lt;/C&gt;&lt;D xsi:type="xsd:double"&gt;1.7718673&lt;/D&gt;&lt;/FQL&gt;&lt;FQL&gt;&lt;Q&gt;SET-BKK^P_PRICE(0)/P_PRICE_HIGH_PR(0,,,,,,"PRICE","INTRA","52W")&lt;/Q&gt;&lt;R&gt;1&lt;/R&gt;&lt;C&gt;1&lt;/C&gt;&lt;D xsi:type="xsd:double"&gt;0.8219991&lt;/D&gt;&lt;/FQL&gt;&lt;FQL&gt;&lt;Q&gt;GREK^P_PRICE(0)/P_PRICE_HIGH_PR(0,,,,,,"PRICE","INTRA","52W")&lt;/Q&gt;&lt;R&gt;1&lt;/R&gt;&lt;C&gt;1&lt;/C&gt;&lt;D xsi:type="xsd:double"&gt;0.9157572&lt;/D&gt;&lt;/FQL&gt;&lt;FQL&gt;&lt;Q&gt;EWW^P_PRICE(0)/P_PRICE_LOW_PR(0,,,,,,"PRICE","INTRA","52W")-1&lt;/Q&gt;&lt;R&gt;1&lt;/R&gt;&lt;C&gt;1&lt;/C&gt;&lt;D xsi:type="xsd:double"&gt;0.09039998&lt;/D&gt;&lt;/FQL&gt;&lt;FQL&gt;&lt;Q&gt;EIDO^FG_TOTAL_RETURNC(0,-12AM)&lt;/Q&gt;&lt;R&gt;1&lt;/R&gt;&lt;C&gt;1&lt;/C&gt;&lt;D xsi:type="xsd:double"&gt;-16.772097&lt;/D&gt;&lt;/FQL&gt;&lt;FQL&gt;&lt;Q&gt;URTH^P_PRICE(0)/P_PRICE_LOW_PR(0,,,,,,"PRICE","INTRA","52W")-1&lt;/Q&gt;&lt;R&gt;1&lt;/R&gt;&lt;C&gt;1&lt;/C&gt;&lt;D xsi:type="xsd:double"&gt;0.2878815&lt;/D&gt;&lt;/FQL&gt;&lt;FQL&gt;&lt;Q&gt;URTH^FMA_COS_UP("EPS","1M",+1,NOW,,,"PORTAGG","MEANR")&lt;/Q&gt;&lt;R&gt;1&lt;/R&gt;&lt;C&gt;1&lt;/C&gt;&lt;D xsi:type="xsd:double"&gt;541&lt;/D&gt;&lt;/FQL&gt;&lt;FQL&gt;&lt;Q&gt;EZA^FMA_COS_UP("EPS","1M",+1,NOW,,,"PORTAGG","MEANR")&lt;/Q&gt;&lt;R&gt;1&lt;/R&gt;&lt;C&gt;1&lt;/C&gt;&lt;D xsi:type="xsd:double"&gt;8&lt;/D&gt;&lt;/FQL&gt;&lt;FQL&gt;&lt;Q&gt;VNM^FMA_RBICS_REV_CURRENT(30, LOC, "PORTAGG")&lt;/Q&gt;&lt;R&gt;1&lt;/R&gt;&lt;C&gt;1&lt;/C&gt;&lt;D xsi:type="xsd:double"&gt;54.2124951073956&lt;/D&gt;&lt;/FQL&gt;&lt;FQL&gt;&lt;Q&gt;ECH^FMA_RBICS_REV_CURRENT(30, LOC, "PORTAGG")&lt;/Q&gt;&lt;R&gt;1&lt;/R&gt;&lt;C&gt;1&lt;/C&gt;&lt;D xsi:type="xsd:double"&gt;31.7131083956428&lt;/D&gt;&lt;/FQL&gt;&lt;FQL&gt;&lt;Q&gt;^FG_YIELD(-10AY,0,Y,,"YTM")&lt;/Q&gt;&lt;R&gt;10&lt;/R&gt;&lt;C&gt;1&lt;/C&gt;&lt;D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xsi:type="xsd:double"&gt;0.703&lt;/D&gt;&lt;/FQL&gt;&lt;FQL&gt;&lt;Q&gt;USDSAR^FG_PRICE_CHANGE(0,-1AY)&lt;/Q&gt;&lt;R&gt;1&lt;/R&gt;&lt;C&gt;1&lt;/C&gt;&lt;D xsi:type="xsd:double"&gt;0.018668175&lt;/D&gt;&lt;/FQL&gt;&lt;FQL&gt;&lt;Q&gt;USDEUR^FG_PRICE_CHANGE(0,-1AY)&lt;/Q&gt;&lt;R&gt;1&lt;/R&gt;&lt;C&gt;1&lt;/C&gt;&lt;D xsi:type="xsd:double"&gt;1.6787887&lt;/D&gt;&lt;/FQL&gt;&lt;FQL&gt;&lt;Q&gt;USDPLN^FG_PRICE_CHANGE(0,-1AY)&lt;/Q&gt;&lt;R&gt;1&lt;/R&gt;&lt;C&gt;1&lt;/C&gt;&lt;D xsi:type="xsd:double"&gt;-1.093328&lt;/D&gt;&lt;/FQL&gt;&lt;FQL&gt;&lt;Q&gt;INDA^P_PRICE_RETURNS_PR('52W',2,-10AY,0,AM)&lt;/Q&gt;&lt;R&gt;121&lt;/R&gt;&lt;C&gt;1&lt;/C&gt;&lt;D xsi:type="xsd:double"&gt;33.485268&lt;/D&gt;&lt;D xsi:type="xsd:double"&gt;23.428785&lt;/D&gt;&lt;D xsi:type="xsd:double"&gt;48.55057&lt;/D&gt;&lt;D xsi:type="xsd:double"&gt;31.765902&lt;/D&gt;&lt;D xsi:type="xsd:double"&gt;23.411142&lt;/D&gt;&lt;D xsi:type="xsd:double"&gt;35.24814&lt;/D&gt;&lt;D xsi:type="xsd:double"&gt;26.501083&lt;/D&gt;&lt;D xsi:type="xsd:double"&gt;32.928658&lt;/D&gt;&lt;D xsi:type="xsd:double"&gt;39.608692&lt;/D&gt;&lt;D xsi:type="xsd:double"&gt;27.821182&lt;/D&gt;&lt;D xsi:type="xsd:double"&gt;18.225216&lt;/D&gt;&lt;D xsi:type="xsd:double"&gt;7.2401404&lt;/D&gt;&lt;D xsi:type="xsd:double"&gt;2.757895&lt;/D&gt;&lt;D xsi:type="xsd:double"&gt;5.6673884&lt;/D&gt;&lt;D xsi:type="xsd:double"&gt;-3.9258897&lt;/D&gt;&lt;D xsi:type="xsd:double"&gt;-10.508621&lt;/D&gt;&lt;D xsi:type="xsd:double"&gt;-1.2669444&lt;/D&gt;&lt;D xsi:type="xsd:double"&gt;-12.809551&lt;/D&gt;&lt;D xsi:type="xsd:double"&gt;-8.852631&lt;/D&gt;&lt;D xsi:type="xsd:double"&gt;-22.351854&lt;/D&gt;&lt;D xsi:type="xsd:double"&gt;-25.88451&lt;/D&gt;&lt;D xsi:type="xsd:double"&gt;-19.155163&lt;/D&gt;&lt;D xsi:type="xsd:double"&gt;-11.019582&lt;/D&gt;&lt;D xsi:type="xsd:double"&gt;-14.259279&lt;/D&gt;&lt;D xsi:type="xsd:double"&gt;-6.6751184&lt;/D&gt;&lt;D xsi:type="xsd:double"&gt;-6.6791773&lt;/D&gt;&lt;D xsi:type="xsd:double"&gt;-1.1314154&lt;/D&gt;&lt;D xsi:type="xsd:double"&gt;6.7599893&lt;/D&gt;&lt;D xsi:type="xsd:double"&gt;1.2482285&lt;/D&gt;&lt;D xsi:type="xsd:double"&gt;-2.4951994&lt;/D&gt;&lt;D xsi:type="xsd:double"&gt;-0.8075714&lt;/D&gt;&lt;D xsi:type="xsd:double"&gt;10.92658&lt;/D&gt;&lt;D xsi:type="xsd:double"&gt;20.404613&lt;/D&gt;&lt;D xsi:type="xsd:double"&gt;19.124222&lt;/D&gt;&lt;D xsi:type="xsd:double"&gt;15.119398&lt;/D&gt;&lt;D xsi:type="xsd:double"&gt;23.664188&lt;/D&gt;&lt;D xsi:type="xsd:double"&gt;18.134176&lt;/D&gt;&lt;D xsi:type="xsd:double"&gt;17.955708&lt;/D&gt;&lt;D xsi:type="xsd:double"&gt;14.686847&lt;/D&gt;&lt;D xsi:type="xsd:double"&gt;17.335022&lt;/D&gt;&lt;D xsi:type="xsd:double"&gt;17.045296&lt;/D&gt;&lt;D xsi:type="xsd:double"&gt;34.246742&lt;/D&gt;&lt;D xsi:type="xsd:double"&gt;35.60147&lt;/D&gt;&lt;D xsi:type="xsd:double"&gt;37.316277&lt;/D&gt;&lt;D xsi:type="xsd:double"&gt;20.547794&lt;/D&gt;&lt;D xsi:type="xsd:double"&gt;8.996094&lt;/D&gt;&lt;D xsi:type="xsd:double"&gt;10.718309&lt;/D&gt;&lt;D xsi:type="xsd:double"&gt;4.0181994&lt;/D&gt;&lt;D xsi:type="xsd:double"&gt;4.5541406&lt;/D&gt;&lt;D xsi:type="xsd:double"&gt;1.8799663&lt;/D&gt;&lt;D xsi:type="xsd:double"&gt;6.223154&lt;/D&gt;&lt;D xsi:type="xsd:double"&gt;1.1589408&lt;/D&gt;&lt;D xsi:type="xsd:double"&gt;-11.879957&lt;/D&gt;&lt;D xsi:type="xsd:double"&gt;-7.7987137&lt;/D&gt;&lt;D xsi:type="xsd:double"&gt;-5.414277&lt;/D&gt;&lt;D xsi:type="xsd:double"&gt;-10.450625&lt;/D&gt;&lt;D xsi:type="xsd:double"&gt;-6.9444&lt;/D&gt;&lt;D xsi:type="xsd:double"&gt;6.7242265&lt;/D&gt;&lt;D xsi:type="xsd:double"&gt;3.4927368&lt;/D&gt;&lt;D xsi:type="xsd:double"&gt;7.937479&lt;/D&gt;&lt;D xsi:type="xsd:double"&gt;6.5636873&lt;/D&gt;&lt;D xsi:type="xsd:double"&gt;3.1176925&lt;/D&gt;&lt;D xsi:type="xsd:double"&gt;-8.563858&lt;/D&gt;&lt;D xsi:type="xsd:double"&gt;-1.7334878&lt;/D&gt;&lt;D xsi:type="xsd:double"&gt;16.404009&lt;/D&gt;&lt;D xsi:type="xsd:double"&gt;10.1377125&lt;/D&gt;&lt;D xsi:type="xsd:double"&gt;7.2577357&lt;/D&gt;&lt;D xsi:type="xsd:double"&gt;10.707951&lt;/D&gt;&lt;D xsi:type="xsd:double"&gt;9.795416&lt;/D&gt;&lt;D xsi:type="xsd:double"&gt;-34.653545&lt;/D&gt;&lt;D xsi:type="xsd:double"&gt;-28.117525&lt;/D&gt;&lt;D xsi:type="xsd:double"&gt;-24.495012&lt;/D&gt;&lt;D xsi:type="xsd:double"&gt;-17.249012&lt;/D&gt;&lt;D xsi:type="xsd:double"&gt;-6.1568317&lt;/D&gt;&lt;D xsi:type="xsd:double"&gt;4.3921113&lt;/D&gt;&lt;D xsi:type="xsd:double"&gt;7.885492&lt;/D&gt;&lt;D xsi:type="xsd:double"&gt;3.3424973&lt;/D&gt;&lt;D xsi:type="xsd:double"&gt;6.3068867&lt;/D&gt;&lt;D xsi:type="xsd:double"&gt;11.999583&lt;/D&gt;&lt;D xsi:type="xsd:double"&gt;16.46775&lt;/D&gt;&lt;D xsi:type="xsd:double"&gt;21.509314&lt;/D&gt;&lt;D xsi:type="xsd:double"&gt;86.80265&lt;/D&gt;&lt;D xsi:type="xsd:double"&gt;55.749355&lt;/D&gt;&lt;D xsi:type="xsd:double"&gt;64.71237&lt;/D&gt;&lt;D xsi:type="xsd:double"&gt;56.119&lt;/D&gt;&lt;D xsi:type="xsd:double"&gt;38.26914&lt;/D&gt;&lt;D xsi:type="xsd:double"&gt;39.797447&lt;/D&gt;&lt;D xsi:type="xsd:double"&gt;42.83937&lt;/D&gt;&lt;D xsi:type="xsd:double"&gt;43.429173&lt;/D&gt;&lt;D xsi:type="xsd:double"&gt;36.09245&lt;/D&gt;&lt;D xsi:type="xsd:double"&gt;18.17522&lt;/D&gt;&lt;D xsi:type="xsd:double"&gt;18.479275&lt;/D&gt;&lt;D xsi:type="xsd:double"&gt;10.667753&lt;/D&gt;&lt;D xsi:type="xsd:double"&gt;15.307629&lt;/D&gt;&lt;D xsi:type="xsd:double"&gt;20.593952&lt;/D&gt;&lt;D xsi:type="xsd:double"&gt;1.071024&lt;/D&gt;&lt;D xsi:type="xsd:double"&gt;-6.9084764&lt;/D&gt;&lt;D xsi:type="xsd:double"&gt;-2.652663&lt;/D&gt;&lt;D xsi:type="xsd:double"&gt;0.7197261&lt;/D&gt;&lt;D xsi:type="xsd:double"&gt;-5.396235&lt;/D&gt;&lt;D xsi:type="xsd:double"&gt;-12.668675&lt;/D&gt;&lt;D xsi:type="xsd:double"&gt;-8.154928&lt;/D&gt;&lt;D xsi:type="xsd:double"&gt;-2.457124&lt;/D&gt;&lt;D xsi:type="xsd:double"&gt;-8.549386&lt;/D&gt;&lt;D xsi:type="xsd:double"&gt;-9.596407&lt;/D&gt;&lt;D xsi:type="xsd:double"&gt;-13.854748&lt;/D&gt;&lt;D xsi:type="xsd:double"&gt;-10.8676195&lt;/D&gt;&lt;D xsi:type="xsd:double"&gt;0.26980639&lt;/D&gt;&lt;D xsi:type="xsd:double"&gt;11.1318&lt;/D&gt;&lt;D xsi:type="xsd:double"&gt;10.727537&lt;/D&gt;&lt;D xsi:type="xsd:double"&gt;-1.3140142&lt;/D&gt;&lt;D xsi:type="xsd:double"&gt;3.5580397&lt;/D&gt;&lt;D xsi:type="xsd:double"&gt;7.1054697&lt;/D&gt;&lt;D xsi:type="xsd:double"&gt;5.136764&lt;/D&gt;&lt;D xsi:type="xsd:double"&gt;11.661566&lt;/D&gt;&lt;D xsi:type="xsd:double"&gt;16.875576&lt;/D&gt;&lt;D xsi:type="xsd:double"&gt;28.118896&lt;/D&gt;&lt;D xsi:type="xsd:double"&gt;31.03857&lt;/D&gt;&lt;D xsi:type="xsd:double"&gt;29.181349&lt;/D&gt;&lt;D xsi:type="xsd:double"&gt;30.187082&lt;/D&gt;&lt;D xsi:type="xsd:double"&gt;27.760994&lt;/D&gt;&lt;/FQL&gt;&lt;FQL&gt;&lt;Q&gt;QAT^FMA_DIV_YLD(NTMA,-10AY,0,AM,"PORTAGG","MEANR")&lt;/Q&gt;&lt;R&gt;121&lt;/R&gt;&lt;C&gt;1&lt;/C&gt;&lt;D xsi:type="xsd:double"&gt;4.11915523470066&lt;/D&gt;&lt;D xsi:type="xsd:double"&gt;3.94192610040388&lt;/D&gt;&lt;D xsi:type="xsd:double"&gt;3.92335374262248&lt;/D&gt;&lt;D xsi:type="xsd:double"&gt;3.86903228734096&lt;/D&gt;&lt;D xsi:type="xsd:double"&gt;4.2503252370977&lt;/D&gt;&lt;D xsi:type="xsd:double"&gt;3.84946886619193&lt;/D&gt;&lt;D xsi:type="xsd:double"&gt;4.85941847789586&lt;/D&gt;&lt;D xsi:type="xsd:double"&gt;4.57421571322234&lt;/D&gt;&lt;D xsi:type="xsd:double"&gt;4.11138731109087&lt;/D&gt;&lt;D xsi:type="xsd:double"&gt;4.53017850472916&lt;/D&gt;&lt;D xsi:type="xsd:double"&gt;4.60325319845349&lt;/D&gt;&lt;D xsi:type="xsd:double"&gt;4.51345388939487&lt;/D&gt;&lt;D xsi:type="xsd:double"&gt;4.67360015080424&lt;/D&gt;&lt;D xsi:type="xsd:double"&gt;4.57583395660042&lt;/D&gt;&lt;D xsi:type="xsd:double"&gt;5.0072578632517&lt;/D&gt;&lt;D xsi:type="xsd:double"&gt;4.96159219109809&lt;/D&gt;&lt;D xsi:type="xsd:double"&gt;4.82533908072997&lt;/D&gt;&lt;D xsi:type="xsd:double"&gt;5.22122748208044&lt;/D&gt;&lt;D xsi:type="xsd:double"&gt;5.68898531930651&lt;/D&gt;&lt;D xsi:type="xsd:double"&gt;6.35181987717836&lt;/D&gt;&lt;D xsi:type="xsd:double"&gt;5.0455969803331&lt;/D&gt;&lt;D xsi:type="xsd:double"&gt;4.19151459338304&lt;/D&gt;&lt;D xsi:type="xsd:double"&gt;4.22426841185877&lt;/D&gt;&lt;D xsi:type="xsd:double"&gt;4.35424855349147&lt;/D&gt;&lt;D xsi:type="xsd:double"&gt;4.23029350881206&lt;/D&gt;&lt;D xsi:type="xsd:double"&gt;4.05142584405508&lt;/D&gt;&lt;D xsi:type="xsd:double"&gt;3.55197995736034&lt;/D&gt;&lt;D xsi:type="xsd:double"&gt;4.00451484388182&lt;/D&gt;&lt;D xsi:type="xsd:double"&gt;3.92920273322553&lt;/D&gt;&lt;D xsi:type="xsd:double"&gt;4.19746647139295&lt;/D&gt;&lt;D xsi:type="xsd:double"&gt;3.89515365394035&lt;/D&gt;&lt;D xsi:type="xsd:double"&gt;3.53027759615279&lt;/D&gt;&lt;D xsi:type="xsd:double"&gt;3.72473641547624&lt;/D&gt;&lt;D xsi:type="xsd:double"&gt;3.84248555842517&lt;/D&gt;&lt;D xsi:type="xsd:double"&gt;3.92857073293504&lt;/D&gt;&lt;D xsi:type="xsd:double"&gt;3.92041157493468&lt;/D&gt;&lt;D xsi:type="xsd:double"&gt;4.46616262344401&lt;/D&gt;&lt;D xsi:type="xsd:double"&gt;4.16084863376573&lt;/D&gt;&lt;D xsi:type="xsd:double"&gt;4.25629788503364&lt;/D&gt;&lt;D xsi:type="xsd:double"&gt;4.84816216608252&lt;/D&gt;&lt;D xsi:type="xsd:double"&gt;4.51211919076149&lt;/D&gt;&lt;D xsi:type="xsd:double"&gt;4.63106975623288&lt;/D&gt;&lt;D xsi:type="xsd:double"&gt;4.29998903109451&lt;/D&gt;&lt;D xsi:type="xsd:double"&gt;4.10848494301487&lt;/D&gt;&lt;D xsi:type="xsd:double"&gt;4.60672792538648&lt;/D&gt;&lt;D xsi:type="xsd:double"&gt;4.76661001248474&lt;/D&gt;&lt;D xsi:type="xsd:double"&gt;4.62508232401378&lt;/D&gt;&lt;D xsi:type="xsd:double"&gt;4.85181258210376&lt;/D&gt;&lt;D xsi:type="xsd:double"&gt;4.9804297695845&lt;/D&gt;&lt;D xsi:type="xsd:double"&gt;4.64284521659579&lt;/D&gt;&lt;D xsi:type="xsd:double"&gt;4.58167041918125&lt;/D&gt;&lt;D xsi:type="xsd:double"&gt;4.4250510480165&lt;/D&gt;&lt;D xsi:type="xsd:double"&gt;4.27875947377354&lt;/D&gt;&lt;D xsi:type="xsd:double"&gt;4.35114411186737&lt;/D&gt;&lt;D xsi:type="xsd:double"&gt;4.53131404536799&lt;/D&gt;&lt;D xsi:type="xsd:double"&gt;4.36074409124219&lt;/D&gt;&lt;D xsi:type="xsd:double"&gt;4.65005406613307&lt;/D&gt;&lt;D xsi:type="xsd:double"&gt;4.62813145306533&lt;/D&gt;&lt;D xsi:type="xsd:double"&gt;4.3048182946762&lt;/D&gt;&lt;D xsi:type="xsd:double"&gt;4.4897070321619&lt;/D&gt;&lt;D xsi:type="xsd:double"&gt;4.0337800804329&lt;/D&gt;&lt;D xsi:type="xsd:double"&gt;4.13074173383973&lt;/D&gt;&lt;D xsi:type="xsd:double"&gt;4.35652861469747&lt;/D&gt;&lt;D xsi:type="xsd:double"&gt;4.12231122780784&lt;/D&gt;&lt;D xsi:type="xsd:double"&gt;4.09641318479571&lt;/D&gt;&lt;D xsi:type="xsd:double"&gt;4.06805945765079&lt;/D&gt;&lt;D xsi:type="xsd:double"&gt;4.06494007491198&lt;/D&gt;&lt;D xsi:type="xsd:double"&gt;3.8897041573634&lt;/D&gt;&lt;D xsi:type="xsd:double"&gt;4.30254736829123&lt;/D&gt;&lt;D xsi:type="xsd:double"&gt;4.65381161433716&lt;/D&gt;&lt;D xsi:type="xsd:double"&gt;4.53948750041516&lt;/D&gt;&lt;D xsi:type="xsd:double"&gt;4.19388881223872&lt;/D&gt;&lt;D xsi:type="xsd:double"&gt;3.89234561210106&lt;/D&gt;&lt;D xsi:type="xsd:double"&gt;3.74584913325691&lt;/D&gt;&lt;D xsi:type="xsd:double"&gt;3.60335593773594&lt;/D&gt;&lt;D xsi:type="xsd:double"&gt;3.49044157606436&lt;/D&gt;&lt;D xsi:type="xsd:double"&gt;3.58512638087139&lt;/D&gt;&lt;D xsi:type="xsd:double"&gt;3.69209610695832&lt;/D&gt;&lt;D xsi:type="xsd:double"&gt;3.7083386603628&lt;/D&gt;&lt;D xsi:type="xsd:double"&gt;3.73015391224874&lt;/D&gt;&lt;D xsi:type="xsd:double"&gt;3.84471500820621&lt;/D&gt;&lt;D xsi:type="xsd:double"&gt;3.88295965930224&lt;/D&gt;&lt;D xsi:type="xsd:double"&gt;3.68672105641558&lt;/D&gt;&lt;D xsi:type="xsd:double"&gt;3.84095414469887&lt;/D&gt;&lt;D xsi:type="xsd:double"&gt;3.83751110560509&lt;/D&gt;&lt;D xsi:type="xsd:double"&gt;3.90835500094707&lt;/D&gt;&lt;D xsi:type="xsd:double"&gt;3.87433784200994&lt;/D&gt;&lt;D xsi:type="xsd:double"&gt;4.11340148917126&lt;/D&gt;&lt;D xsi:type="xsd:double"&gt;3.810322771057&lt;/D&gt;&lt;D xsi:type="xsd:double"&gt;3.83260864503542&lt;/D&gt;&lt;D xsi:type="xsd:double"&gt;4.05667788199082&lt;/D&gt;&lt;D xsi:type="xsd:double"&gt;3.97864484072457&lt;/D&gt;&lt;D xsi:type="xsd:double"&gt;3.97369479813036&lt;/D&gt;&lt;D xsi:type="xsd:double"&gt;3.71905937512899&lt;/D&gt;&lt;D xsi:type="xsd:double"&gt;3.71200258459484&lt;/D&gt;&lt;D xsi:type="xsd:double"&gt;4.16381627644864&lt;/D&gt;&lt;D xsi:type="xsd:double"&gt;4.43126991224355&lt;/D&gt;&lt;D xsi:type="xsd:double"&gt;4.11041525191652&lt;/D&gt;&lt;D xsi:type="xsd:double"&gt;3.64580577756877&lt;/D&gt;&lt;D xsi:type="xsd:double"&gt;3.95692658440536&lt;/D&gt;&lt;D xsi:type="xsd:double"&gt;4.03337608297159&lt;/D&gt;&lt;D xsi:type="xsd:double"&gt;4.1651048316706&lt;/D&gt;&lt;D xsi:type="xsd:double"&gt;4.67228794003546&lt;/D&gt;&lt;D xsi:type="xsd:double"&gt;4.65364216479331&lt;/D&gt;&lt;D xsi:type="xsd:double"&gt;4.69929151085292&lt;/D&gt;&lt;D xsi:type="xsd:double"&gt;5.12008244594008&lt;/D&gt;&lt;D xsi:type="xsd:double"&gt;5.09018103721445&lt;/D&gt;&lt;D xsi:type="xsd:double"&gt;4.63107270456324&lt;/D&gt;&lt;D xsi:type="xsd:double"&gt;4.67190525652764&lt;/D&gt;&lt;D xsi:type="xsd:double"&gt;4.57786603117382&lt;/D&gt;&lt;D xsi:type="xsd:double"&gt;4.52561702338423&lt;/D&gt;&lt;D xsi:type="xsd:double"&gt;4.69597126613118&lt;/D&gt;&lt;D xsi:type="xsd:double"&gt;4.91910149164901&lt;/D&gt;&lt;D xsi:type="xsd:double"&gt;4.84070656934196&lt;/D&gt;&lt;D xsi:type="xsd:double"&gt;4.8894060645224&lt;/D&gt;&lt;D xsi:type="xsd:double"&gt;4.79203290142555&lt;/D&gt;&lt;D xsi:type="xsd:double"&gt;4.75120777648763&lt;/D&gt;&lt;D xsi:type="xsd:double"&gt;4.83153991159077&lt;/D&gt;&lt;D xsi:type="xsd:double"&gt;5.71478226759841&lt;/D&gt;&lt;D xsi:type="xsd:double"&gt;5.81117697370974&lt;/D&gt;&lt;D xsi:type="xsd:double"&gt;5.74619201139714&lt;/D&gt;&lt;/FQL&gt;&lt;FQL&gt;&lt;Q&gt;ECH^JULIAN(FMA_DIV_YLD(LTMA,-10AY,0,AM,"PORTAGG","MEANR").DATES)&lt;/Q&gt;&lt;R&gt;121&lt;/R&gt;&lt;C&gt;1&lt;/C&gt;&lt;D xsi:type="xsd:long"&gt;41810&lt;/D&gt;&lt;D xsi:type="xsd:long"&gt;41838&lt;/D&gt;&lt;D xsi:type="xsd:long"&gt;41871&lt;/D&gt;&lt;D xsi:type="xsd:long"&gt;41901&lt;/D&gt;&lt;D xsi:type="xsd:long"&gt;41932&lt;/D&gt;&lt;D xsi:type="xsd:long"&gt;41963&lt;/D&gt;&lt;D xsi:type="xsd:long"&gt;41992&lt;/D&gt;&lt;D xsi:type="xsd:long"&gt;42024&lt;/D&gt;&lt;D xsi:type="xsd:long"&gt;42055&lt;/D&gt;&lt;D xsi:type="xsd:long"&gt;42083&lt;/D&gt;&lt;D xsi:type="xsd:long"&gt;42114&lt;/D&gt;&lt;D xsi:type="xsd:long"&gt;42144&lt;/D&gt;&lt;D xsi:type="xsd:long"&gt;42174&lt;/D&gt;&lt;D xsi:type="xsd:long"&gt;42205&lt;/D&gt;&lt;D xsi:type="xsd:long"&gt;42236&lt;/D&gt;&lt;D xsi:type="xsd:long"&gt;42265&lt;/D&gt;&lt;D xsi:type="xsd:long"&gt;42297&lt;/D&gt;&lt;D xsi:type="xsd:long"&gt;42328&lt;/D&gt;&lt;D xsi:type="xsd:long"&gt;42356&lt;/D&gt;&lt;D xsi:type="xsd:long"&gt;42389&lt;/D&gt;&lt;D xsi:type="xsd:long"&gt;42419&lt;/D&gt;&lt;D xsi:type="xsd:long"&gt;42447&lt;/D&gt;&lt;D xsi:type="xsd:long"&gt;42480&lt;/D&gt;&lt;D xsi:type="xsd:long"&gt;42510&lt;/D&gt;&lt;D xsi:type="xsd:long"&gt;42541&lt;/D&gt;&lt;D xsi:type="xsd:long"&gt;42571&lt;/D&gt;&lt;D xsi:type="xsd:long"&gt;42601&lt;/D&gt;&lt;D xsi:type="xsd:long"&gt;42633&lt;/D&gt;&lt;D xsi:type="xsd:long"&gt;42663&lt;/D&gt;&lt;D xsi:type="xsd:long"&gt;42692&lt;/D&gt;&lt;D xsi:type="xsd:long"&gt;42724&lt;/D&gt;&lt;D xsi:type="xsd:long"&gt;42755&lt;/D&gt;&lt;D xsi:type="xsd:long"&gt;42783&lt;/D&gt;&lt;D xsi:type="xsd:long"&gt;42814&lt;/D&gt;&lt;D xsi:type="xsd:long"&gt;42845&lt;/D&gt;&lt;D xsi:type="xsd:long"&gt;42874&lt;/D&gt;&lt;D xsi:type="xsd:long"&gt;42906&lt;/D&gt;&lt;D xsi:type="xsd:long"&gt;42936&lt;/D&gt;&lt;D xsi:type="xsd:long"&gt;42965&lt;/D&gt;&lt;D xsi:type="xsd:long"&gt;42998&lt;/D&gt;&lt;D xsi:type="xsd:long"&gt;43028&lt;/D&gt;&lt;D xsi:type="xsd:long"&gt;43059&lt;/D&gt;&lt;D xsi:type="xsd:long"&gt;43089&lt;/D&gt;&lt;D xsi:type="xsd:long"&gt;43119&lt;/D&gt;&lt;D xsi:type="xsd:long"&gt;43151&lt;/D&gt;&lt;D xsi:type="xsd:long"&gt;43179&lt;/D&gt;&lt;D xsi:type="xsd:long"&gt;43210&lt;/D&gt;&lt;D xsi:type="xsd:long"&gt;43238&lt;/D&gt;&lt;D xsi:type="xsd:long"&gt;43271&lt;/D&gt;&lt;D xsi:type="xsd:long"&gt;43301&lt;/D&gt;&lt;D xsi:type="xsd:long"&gt;43332&lt;/D&gt;&lt;D xsi:type="xsd:long"&gt;43363&lt;/D&gt;&lt;D xsi:type="xsd:long"&gt;43392&lt;/D&gt;&lt;D xsi:type="xsd:long"&gt;43424&lt;/D&gt;&lt;D xsi:type="xsd:long"&gt;43454&lt;/D&gt;&lt;D xsi:type="xsd:long"&gt;43483&lt;/D&gt;&lt;D xsi:type="xsd:long"&gt;43516&lt;/D&gt;&lt;D xsi:type="xsd:long"&gt;43544&lt;/D&gt;&lt;D xsi:type="xsd:long"&gt;43573&lt;/D&gt;&lt;D xsi:type="xsd:long"&gt;43605&lt;/D&gt;&lt;D xsi:type="xsd:long"&gt;43636&lt;/D&gt;&lt;D xsi:type="xsd:long"&gt;43665&lt;/D&gt;&lt;D xsi:type="xsd:long"&gt;43697&lt;/D&gt;&lt;D xsi:type="xsd:long"&gt;43728&lt;/D&gt;&lt;D xsi:type="xsd:long"&gt;43756&lt;/D&gt;&lt;D xsi:type="xsd:long"&gt;43789&lt;/D&gt;&lt;D xsi:type="xsd:long"&gt;43819&lt;/D&gt;&lt;D xsi:type="xsd:long"&gt;43847&lt;/D&gt;&lt;D xsi:type="xsd:long"&gt;43881&lt;/D&gt;&lt;D xsi:type="xsd:long"&gt;43910&lt;/D&gt;&lt;D xsi:type="xsd:long"&gt;43941&lt;/D&gt;&lt;D xsi:type="xsd:long"&gt;43971&lt;/D&gt;&lt;D xsi:type="xsd:long"&gt;44001&lt;/D&gt;&lt;D xsi:type="xsd:long"&gt;44032&lt;/D&gt;&lt;D xsi:type="xsd:long"&gt;44063&lt;/D&gt;&lt;D xsi:type="xsd:long"&gt;44092&lt;/D&gt;&lt;D xsi:type="xsd:long"&gt;44124&lt;/D&gt;&lt;D xsi:type="xsd:long"&gt;44155&lt;/D&gt;&lt;D xsi:type="xsd:long"&gt;44183&lt;/D&gt;&lt;D xsi:type="xsd:long"&gt;44216&lt;/D&gt;&lt;D xsi:type="xsd:long"&gt;44246&lt;/D&gt;&lt;D xsi:type="xsd:long"&gt;44274&lt;/D&gt;&lt;D xsi:type="xsd:long"&gt;44306&lt;/D&gt;&lt;D xsi:type="xsd:long"&gt;44336&lt;/D&gt;&lt;D xsi:type="xsd:long"&gt;44365&lt;/D&gt;&lt;D xsi:type="xsd:long"&gt;44397&lt;/D&gt;&lt;D xsi:type="xsd:long"&gt;44428&lt;/D&gt;&lt;D xsi:type="xsd:long"&gt;44459&lt;/D&gt;&lt;D xsi:type="xsd:long"&gt;44489&lt;/D&gt;&lt;D xsi:type="xsd:long"&gt;44519&lt;/D&gt;&lt;D xsi:type="xsd:long"&gt;44550&lt;/D&gt;&lt;D xsi:type="xsd:long"&gt;44581&lt;/D&gt;&lt;D xsi:type="xsd:long"&gt;44610&lt;/D&gt;&lt;D xsi:type="xsd:long"&gt;44638&lt;/D&gt;&lt;D xsi:type="xsd:long"&gt;44671&lt;/D&gt;&lt;D xsi:type="xsd:long"&gt;44701&lt;/D&gt;&lt;D xsi:type="xsd:long"&gt;44729&lt;/D&gt;&lt;D xsi:type="xsd:long"&gt;44762&lt;/D&gt;&lt;D xsi:type="xsd:long"&gt;44792&lt;/D&gt;&lt;D xsi:type="xsd:long"&gt;44824&lt;/D&gt;&lt;D xsi:type="xsd:long"&gt;44854&lt;/D&gt;&lt;D xsi:type="xsd:long"&gt;44883&lt;/D&gt;&lt;D xsi:type="xsd:long"&gt;44915&lt;/D&gt;&lt;D xsi:type="xsd:long"&gt;44946&lt;/D&gt;&lt;D xsi:type="xsd:long"&gt;44974&lt;/D&gt;&lt;D xsi:type="xsd:long"&gt;45005&lt;/D&gt;&lt;D xsi:type="xsd:long"&gt;45036&lt;/D&gt;&lt;D xsi:type="xsd:long"&gt;45065&lt;/D&gt;&lt;D xsi:type="xsd:long"&gt;45097&lt;/D&gt;&lt;D xsi:type="xsd:long"&gt;45127&lt;/D&gt;&lt;D xsi:type="xsd:long"&gt;45156&lt;/D&gt;&lt;D xsi:type="xsd:long"&gt;45189&lt;/D&gt;&lt;D xsi:type="xsd:long"&gt;45219&lt;/D&gt;&lt;D xsi:type="xsd:long"&gt;45250&lt;/D&gt;&lt;D xsi:type="xsd:long"&gt;45280&lt;/D&gt;&lt;D xsi:type="xsd:long"&gt;45310&lt;/D&gt;&lt;D xsi:type="xsd:long"&gt;45342&lt;/D&gt;&lt;D xsi:type="xsd:long"&gt;45371&lt;/D&gt;&lt;D xsi:type="xsd:long"&gt;45401&lt;/D&gt;&lt;D xsi:type="xsd:long"&gt;45432&lt;/D&gt;&lt;D xsi:type="xsd:long"&gt;45460&lt;/D&gt;&lt;/FQL&gt;&lt;FQL&gt;&lt;Q&gt;PLATI-FDS^FG_PRICE(0)&lt;/Q&gt;&lt;R&gt;1&lt;/R&gt;&lt;C&gt;1&lt;/C&gt;&lt;D xsi:type="xsd:double"&gt;980&lt;/D&gt;&lt;/FQL&gt;&lt;FQL&gt;&lt;Q&gt;TIOS-FDS^FG_PRICE_CHANGE(0,-6AM)&lt;/Q&gt;&lt;R&gt;1&lt;/R&gt;&lt;C&gt;1&lt;/C&gt;&lt;D xsi:type="xsd:double"&gt;-20.5413422321097&lt;/D&gt;&lt;/FQL&gt;&lt;FQL&gt;&lt;Q&gt;SET-BKK^FG_PRICE_MAVG(0,,,,60)&lt;/Q&gt;&lt;R&gt;1&lt;/R&gt;&lt;C&gt;1&lt;/C&gt;&lt;D xsi:type="xsd:double"&gt;1358.994&lt;/D&gt;&lt;/FQL&gt;&lt;FQL&gt;&lt;Q&gt;EPHE^FG_PRICE_MAVG(0,,,,30)&lt;/Q&gt;&lt;R&gt;1&lt;/R&gt;&lt;C&gt;1&lt;/C&gt;&lt;D xsi:type="xsd:double"&gt;24.958&lt;/D&gt;&lt;/FQL&gt;&lt;FQL&gt;&lt;Q&gt;UAE^FG_TOTAL_RETURNC(0,-6AM)&lt;/Q&gt;&lt;R&gt;1&lt;/R&gt;&lt;C&gt;1&lt;/C&gt;&lt;D xsi:type="xsd:double"&gt;-2.9728115&lt;/D&gt;&lt;/FQL&gt;&lt;FQL&gt;&lt;Q&gt;MCHI^P_PRICE(0)/P_PRICE_HIGH_PR(0,,,,,,"PRICE","INTRA","52W")&lt;/Q&gt;&lt;R&gt;1&lt;/R&gt;&lt;C&gt;1&lt;/C&gt;&lt;D xsi:type="xsd:double"&gt;0.8736484&lt;/D&gt;&lt;/FQL&gt;&lt;FQL&gt;&lt;Q&gt;EWZ^P_PRICE(0)/P_PRICE_HIGH_PR(0,,,,,,"PRICE","INTRA","52W")&lt;/Q&gt;&lt;R&gt;1&lt;/R&gt;&lt;C&gt;1&lt;/C&gt;&lt;D xsi:type="xsd:double"&gt;0.7593732&lt;/D&gt;&lt;/FQL&gt;&lt;FQL&gt;&lt;Q&gt;EWM^P_PRICE(0)/P_PRICE_LOW_PR(0,,,,,,"PRICE","INTRA","52W")-1&lt;/Q&gt;&lt;R&gt;1&lt;/R&gt;&lt;C&gt;1&lt;/C&gt;&lt;D xsi:type="xsd:double"&gt;0.13104844&lt;/D&gt;&lt;/FQL&gt;&lt;FQL&gt;&lt;Q&gt;EPOL^P_PRICE(0)/P_PRICE_LOW_PR(0,,,,,,"PRICE","INTRA","52W")-1&lt;/Q&gt;&lt;R&gt;1&lt;/R&gt;&lt;C&gt;1&lt;/C&gt;&lt;D xsi:type="xsd:double"&gt;0.44884288&lt;/D&gt;&lt;/FQL&gt;&lt;FQL&gt;&lt;Q&gt;CNYA^FG_TOTAL_RETURNC(0,-12AM)&lt;/Q&gt;&lt;R&gt;1&lt;/R&gt;&lt;C&gt;1&lt;/C&gt;&lt;D xsi:type="xsd:double"&gt;-10.098725&lt;/D&gt;&lt;/FQL&gt;&lt;FQL&gt;&lt;Q&gt;URTH^PERCENT_CHANGE(FMA_EPS(+1,0,,,,"PORTAGG","MEAN"),FMA_EPS(+1,-3AM,,,,"PORTAGG","MEAN"))&lt;/Q&gt;&lt;R&gt;1&lt;/R&gt;&lt;C&gt;1&lt;/C&gt;&lt;D xsi:type="xsd:double"&gt;-0.620594740833317&lt;/D&gt;&lt;/FQL&gt;&lt;FQL&gt;&lt;Q&gt;VWO^SIZE(FG_CONSTITUENTS)&lt;/Q&gt;&lt;R&gt;1&lt;/R&gt;&lt;C&gt;1&lt;/C&gt;&lt;D xsi:type="xsd:long"&gt;4759&lt;/D&gt;&lt;/FQL&gt;&lt;FQL&gt;&lt;Q&gt;SET-BKK^SIZE(FG_CONSTITUENTS)&lt;/Q&gt;&lt;R&gt;1&lt;/R&gt;&lt;C&gt;1&lt;/C&gt;&lt;D xsi:type="xsd:long"&gt;1&lt;/D&gt;&lt;/FQL&gt;&lt;FQL&gt;&lt;Q&gt;EPU^FMA_COS_UP("EPS","1M",+1,NOW,,,"PORTAGG","MEANR")&lt;/Q&gt;&lt;R&gt;1&lt;/R&gt;&lt;C&gt;1&lt;/C&gt;&lt;D xsi:type="xsd:double"&gt;9&lt;/D&gt;&lt;/FQL&gt;&lt;FQL&gt;&lt;Q&gt;UAE^FMA_RBICS_REV_CURRENT(30, LOC, "PORTAGG")&lt;/Q&gt;&lt;R&gt;1&lt;/R&gt;&lt;C&gt;1&lt;/C&gt;&lt;D xsi:type="xsd:double"&gt;59.6112391575172&lt;/D&gt;&lt;/FQL&gt;&lt;FQL&gt;&lt;Q&gt;EPOL^FG_ROE(0)&lt;/Q&gt;&lt;R&gt;1&lt;/R&gt;&lt;C&gt;1&lt;/C&gt;&lt;D xsi:type="xsd:double"&gt;13.4859300469429&lt;/D&gt;&lt;/FQL&gt;&lt;FQL&gt;&lt;Q&gt;REFTR1WREPO-FDS^(SUBARRAY(NOT_NA(NO_REPEAT_F(FG_YIELD(NOW,-10AY,D))),0,1)-SUBARRAY(NOT_NA(NO_REPEAT_F(FG_YIELD(NOW,-10AY,D))),1,1))*100&lt;/Q&gt;&lt;R&gt;1&lt;/R&gt;&lt;C&gt;1&lt;/C&gt;&lt;D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xsi:type="xsd:double"&gt;500&lt;/D&gt;&lt;/FQL&gt;&lt;FQL&gt;&lt;Q&gt;REFEUREFI-FDS^PROPER_NAME(0,,,"SECURITY","NAME")&lt;/Q&gt;&lt;R&gt;1&lt;/R&gt;&lt;C&gt;1&lt;/C&gt;&lt;D xsi:type="xsd:string"&gt;Eurozone Main Refinancing Operations Minimum Bid Rate&lt;/D&gt;&lt;/FQL&gt;&lt;FQL&gt;&lt;Q&gt;REFMYON-FDS^FG_YIELD(NOW,,,0)&lt;/Q&gt;&lt;R&gt;1&lt;/R&gt;&lt;C&gt;1&lt;/C&gt;&lt;D xsi:type="xsd:double"&gt;3&lt;/D&gt;&lt;/FQL&gt;&lt;FQL&gt;&lt;Q&gt;TRYIN10Y-FDS^PCTCHG(FG_YIELD(0,,,,"YTM"),FG_YIELD(-1AM,,,,"YTM"))&lt;/Q&gt;&lt;R&gt;1&lt;/R&gt;&lt;C&gt;1&lt;/C&gt;&lt;D xsi:type="xsd:double"&gt;-0.9581558&lt;/D&gt;&lt;/FQL&gt;&lt;FQL&gt;&lt;Q&gt;TRYPL10Y-FDS^PCTCHG(FG_YIELD(0,,,,"YTM"),FG_YIELD(-3AM,,,,"YTM"))&lt;/Q&gt;&lt;R&gt;1&lt;/R&gt;&lt;C&gt;1&lt;/C&gt;&lt;D xsi:type="xsd:double"&gt;5.87762&lt;/D&gt;&lt;/FQL&gt;&lt;FQL&gt;&lt;Q&gt;TRYKR10Y-FDS^FG_YIELD(0,,,,"YTM")&lt;/Q&gt;&lt;R&gt;1&lt;/R&gt;&lt;C&gt;1&lt;/C&gt;&lt;D xsi:type="xsd:double"&gt;3.2701&lt;/D&gt;&lt;/FQL&gt;&lt;FQL&gt;&lt;Q&gt;CC_MY^IMF_IFS_RCPI_Q(0)&lt;/Q&gt;&lt;R&gt;1&lt;/R&gt;&lt;C&gt;1&lt;/C&gt;&lt;D xsi:type="xsd:double"&gt;1.6700923&lt;/D&gt;&lt;/FQL&gt;&lt;FQL&gt;&lt;Q&gt;INDA^FG_PRICE_MAVG(0,,,,30)&lt;/Q&gt;&lt;R&gt;1&lt;/R&gt;&lt;C&gt;1&lt;/C&gt;&lt;D xsi:type="xsd:double"&gt;53.411&lt;/D&gt;&lt;/FQL&gt;&lt;FQL&gt;&lt;Q&gt;EWT^FG_TOTAL_RETURNC(0,-3AM)&lt;/Q&gt;&lt;R&gt;1&lt;/R&gt;&lt;C&gt;1&lt;/C&gt;&lt;D xsi:type="xsd:double"&gt;13.227404&lt;/D&gt;&lt;/FQL&gt;&lt;FQL&gt;&lt;Q&gt;INDA^FMA_COS_UP("EPS","1M",+1,NOW,,,"PORTAGG","MEANR")&lt;/Q&gt;&lt;R&gt;1&lt;/R&gt;&lt;C&gt;1&lt;/C&gt;&lt;D xsi:type="xsd:double"&gt;61&lt;/D&gt;&lt;/FQL&gt;&lt;FQL&gt;&lt;Q&gt;REFINREPO-FDS^(SUBARRAY(NOT_NA(NO_REPEAT_F(FG_YIELD(NOW,-10AY,D))),0,1)-SUBARRAY(NOT_NA(NO_REPEAT_F(FG_YIELD(NOW,-10AY,D))),1,1))*100&lt;/Q&gt;&lt;R&gt;1&lt;/R&gt;&lt;C&gt;1&lt;/C&gt;&lt;D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xsi:type="xsd:double"&gt;25&lt;/D&gt;&lt;/FQL&gt;&lt;FQL&gt;&lt;Q&gt;TRYTW10Y-FDS^PCTCHG(FG_YIELD(0,,,,"YTM"),FG_YIELD(-1AM,,,,"YTM"))&lt;/Q&gt;&lt;R&gt;1&lt;/R&gt;&lt;C&gt;1&lt;/C&gt;&lt;D xsi:type="xsd:double"&gt;5.2795057&lt;/D&gt;&lt;/FQL&gt;&lt;FQL&gt;&lt;Q&gt;CC_ZA^IMF_IFS_RCPI</t>
        </r>
      </text>
    </comment>
    <comment ref="A23" authorId="0" shapeId="0" xr:uid="{2BF9A263-10FC-4633-A446-63E07EABC2E6}">
      <text>
        <r>
          <rPr>
            <b/>
            <sz val="9"/>
            <color indexed="81"/>
            <rFont val="Tahoma"/>
            <charset val="1"/>
          </rPr>
          <t>_Q(0)&lt;/Q&gt;&lt;R&gt;1&lt;/R&gt;&lt;C&gt;1&lt;/C&gt;&lt;D xsi:type="xsd:double"&gt;5.4170475&lt;/D&gt;&lt;/FQL&gt;&lt;FQL&gt;&lt;Q&gt;UAE^JULIAN(FMA_DIV_YLD(NTMA,NOW,NOW,M,"PORTAGG","MEANR").DATES)&lt;/Q&gt;&lt;R&gt;1&lt;/R&gt;&lt;C&gt;1&lt;/C&gt;&lt;D xsi:type="xsd:long"&gt;45443&lt;/D&gt;&lt;/FQL&gt;&lt;FQL&gt;&lt;Q&gt;EWT^JULIAN(FMA_DIV_YLD(NTMA,NOW,NOW,M,"PORTAGG","MEANR").DATES)&lt;/Q&gt;&lt;R&gt;1&lt;/R&gt;&lt;C&gt;1&lt;/C&gt;&lt;D xsi:type="xsd:long"&gt;45443&lt;/D&gt;&lt;/FQL&gt;&lt;FQL&gt;&lt;Q&gt;EIDO^JULIAN(FMA_DIV_YLD(NTMA,NOW,NOW,M,"PORTAGG","MEANR").DATES)&lt;/Q&gt;&lt;R&gt;1&lt;/R&gt;&lt;C&gt;1&lt;/C&gt;&lt;D xsi:type="xsd:long"&gt;45443&lt;/D&gt;&lt;/FQL&gt;&lt;FQL&gt;&lt;Q&gt;EWM^SIZE(FG_CONSTITUENTS)&lt;/Q&gt;&lt;R&gt;1&lt;/R&gt;&lt;C&gt;1&lt;/C&gt;&lt;D xsi:type="xsd:long"&gt;33&lt;/D&gt;&lt;/FQL&gt;&lt;FQL&gt;&lt;Q&gt;EPU^FMA_EVAL_EBITDA(NTMA,0,,,"PORTAGG","MEANR")&lt;/Q&gt;&lt;R&gt;1&lt;/R&gt;&lt;C&gt;1&lt;/C&gt;&lt;D xsi:type="xsd:double"&gt;6.42202453263379&lt;/D&gt;&lt;/FQL&gt;&lt;FQL&gt;&lt;Q&gt;EIDO^SIZE(FG_CONSTITUENTS)&lt;/Q&gt;&lt;R&gt;1&lt;/R&gt;&lt;C&gt;1&lt;/C&gt;&lt;D xsi:type="xsd:long"&gt;75&lt;/D&gt;&lt;/FQL&gt;&lt;FQL&gt;&lt;Q&gt;REFMXTON-FDS^PROPER_NAME(0,,,"SECURITY","NAME")&lt;/Q&gt;&lt;R&gt;1&lt;/R&gt;&lt;C&gt;1&lt;/C&gt;&lt;D xsi:type="xsd:string"&gt;Mexico Target Rate - Overnight&lt;/D&gt;&lt;/FQL&gt;&lt;FQL&gt;&lt;Q&gt;EWZ^FMA_EVAL_EBITDA(NTMA,0,,,"PORTAGG","MEANR")&lt;/Q&gt;&lt;R&gt;1&lt;/R&gt;&lt;C&gt;1&lt;/C&gt;&lt;D xsi:type="xsd:double"&gt;4.39823990667957&lt;/D&gt;&lt;/FQL&gt;&lt;FQL&gt;&lt;Q&gt;CNYA^FG_FCF_YIELD_NTM(0)&lt;/Q&gt;&lt;R&gt;1&lt;/R&gt;&lt;C&gt;1&lt;/C&gt;&lt;D xsi:type="xsd:double"&gt;5.84450092228549&lt;/D&gt;&lt;/FQL&gt;&lt;FQL&gt;&lt;Q&gt;COPP-FDS^MAX(FG_PRICE(0,-5AY))&lt;/Q&gt;&lt;R&gt;1&lt;/R&gt;&lt;C&gt;1&lt;/C&gt;&lt;D xsi:type="xsd:double"&gt;5.119&lt;/D&gt;&lt;/FQL&gt;&lt;FQL&gt;&lt;Q&gt;VNM^P_PRICE(0)/P_PRICE_HIGH_PR(0,,,,,,"PRICE","INTRA","52W")&lt;/Q&gt;&lt;R&gt;1&lt;/R&gt;&lt;C&gt;1&lt;/C&gt;&lt;D xsi:type="xsd:double"&gt;0.79450303&lt;/D&gt;&lt;/FQL&gt;&lt;FQL&gt;&lt;Q&gt;REFTWDISC-FDS^(SUBARRAY(NOT_NA(NO_REPEAT_F(FG_YIELD(NOW,-10AY,D))),0,1)-SUBARRAY(NOT_NA(NO_REPEAT_F(FG_YIELD(NOW,-10AY,D))),1,1))*100&lt;/Q&gt;&lt;R&gt;1&lt;/R&gt;&lt;C&gt;1&lt;/C&gt;&lt;D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xsi:type="xsd:double"&gt;12.5&lt;/D&gt;&lt;/FQL&gt;&lt;FQL&gt;&lt;Q&gt;VNM^PERCENT_CHANGE(FMA_EPS(+1,0,,,,"PORTAGG","MEAN"),FMA_EPS(+1,-3AM,,,,"PORTAGG","MEAN"))&lt;/Q&gt;&lt;R&gt;1&lt;/R&gt;&lt;C&gt;1&lt;/C&gt;&lt;D xsi:type="xsd:double"&gt;-2.95013525217187&lt;/D&gt;&lt;/FQL&gt;&lt;FQL&gt;&lt;Q&gt;REFIDRREPO-FDS^FG_YIELD(NOW,,,0)&lt;/Q&gt;&lt;R&gt;1&lt;/R&gt;&lt;C&gt;1&lt;/C&gt;&lt;D xsi:type="xsd:double"&gt;6.25&lt;/D&gt;&lt;/FQL&gt;&lt;FQL&gt;&lt;Q&gt;KSA^FG_COMPANY_NAME&lt;/Q&gt;&lt;R&gt;1&lt;/R&gt;&lt;C&gt;1&lt;/C&gt;&lt;D xsi:type="xsd:string"&gt;iShares MSCI Saudi Arabia ETF&lt;/D&gt;&lt;/FQL&gt;&lt;FQL&gt;&lt;Q&gt;VGK^FMA_DIV_YLD(NTMA,NOW,NOW,M,"PORTAGG","MEANR")&lt;/Q&gt;&lt;R&gt;1&lt;/R&gt;&lt;C&gt;1&lt;/C&gt;&lt;D xsi:type="xsd:double"&gt;3.52006360869284&lt;/D&gt;&lt;/FQL&gt;&lt;FQL&gt;&lt;Q&gt;QAT^JULIAN(FMA_DIV_YLD(NTMA,NOW,NOW,M,"PORTAGG","MEANR").DATES)&lt;/Q&gt;&lt;R&gt;1&lt;/R&gt;&lt;C&gt;1&lt;/C&gt;&lt;D xsi:type="xsd:long"&gt;45443&lt;/D&gt;&lt;/FQL&gt;&lt;FQL&gt;&lt;Q&gt;EWZ^FMA_PE(LTMA,-10AY,0,AM,"PORTAGG","MEANR")&lt;/Q&gt;&lt;R&gt;121&lt;/R&gt;&lt;C&gt;1&lt;/C&gt;&lt;D xsi:type="xsd:double"&gt;11.879894242096&lt;/D&gt;&lt;D xsi:type="xsd:double"&gt;12.1383088867735&lt;/D&gt;&lt;D xsi:type="xsd:double"&gt;12.7051924629496&lt;/D&gt;&lt;D xsi:type="xsd:double"&gt;12.6282516153127&lt;/D&gt;&lt;D xsi:type="xsd:double"&gt;12.3972894748117&lt;/D&gt;&lt;D xsi:type="xsd:double"&gt;12.5786177235235&lt;/D&gt;&lt;D xsi:type="xsd:double"&gt;12.2223398167675&lt;/D&gt;&lt;D xsi:type="xsd:double"&gt;11.9663737583667&lt;/D&gt;&lt;D xsi:type="xsd:double"&gt;12.7677889660077&lt;/D&gt;&lt;D xsi:type="xsd:double"&gt;13.0471802940458&lt;/D&gt;&lt;D xsi:type="xsd:double"&gt;13.4966108972815&lt;/D&gt;&lt;D xsi:type="xsd:double"&gt;13.7692203402352&lt;/D&gt;&lt;D xsi:type="xsd:double"&gt;13.9187731811782&lt;/D&gt;&lt;D xsi:type="xsd:double"&gt;13.5697767532412&lt;/D&gt;&lt;D xsi:type="xsd:double"&gt;12.7091501566612&lt;/D&gt;&lt;D xsi:type="xsd:double"&gt;12.6635393711753&lt;/D&gt;&lt;D xsi:type="xsd:double"&gt;12.4718201075893&lt;/D&gt;&lt;D xsi:type="xsd:double"&gt;12.9907047619304&lt;/D&gt;&lt;D xsi:type="xsd:double"&gt;12.1350269194582&lt;/D&gt;&lt;D xsi:type="xsd:double"&gt;10.7473879205755&lt;/D&gt;&lt;D xsi:type="xsd:double"&gt;11.8530384494076&lt;/D&gt;&lt;D xsi:type="xsd:double"&gt;13.0582819981264&lt;/D&gt;&lt;D xsi:type="xsd:double"&gt;13.4003392353155&lt;/D&gt;&lt;D xsi:type="xsd:double"&gt;12.939786214037&lt;/D&gt;&lt;D xsi:type="xsd:double"&gt;13.0613039301578&lt;/D&gt;&lt;D xsi:type="xsd:double"&gt;13.9227735877309&lt;/D&gt;&lt;D xsi:type="xsd:double"&gt;14.5738648724551&lt;/D&gt;&lt;D xsi:type="xsd:double"&gt;14.3013643194681&lt;/D&gt;&lt;D xsi:type="xsd:double"&gt;15.4864520116682&lt;/D&gt;&lt;D xsi:type="xsd:double"&gt;14.8497843514008&lt;/D&gt;&lt;D xsi:type="xsd:double"&gt;14.2088291379803&lt;/D&gt;&lt;D xsi:type="xsd:double"&gt;15.338523563168&lt;/D&gt;&lt;D xsi:type="xsd:double"&gt;16.8915367238117&lt;/D&gt;&lt;D xsi:type="xsd:double"&gt;16.5425799760813&lt;/D&gt;&lt;D xsi:type="xsd:double"&gt;16.0787323681792&lt;/D&gt;&lt;D xsi:type="xsd:double"&gt;15.662066496478&lt;/D&gt;&lt;D xsi:type="xsd:double"&gt;15.0141603967195&lt;/D&gt;&lt;D xsi:type="xsd:double"&gt;15.0166888228037&lt;/D&gt;&lt;D xsi:type="xsd:double"&gt;15.3019641301473&lt;/D&gt;&lt;D xsi:type="xsd:double"&gt;15.8607354441334&lt;/D&gt;&lt;D xsi:type="xsd:double"&gt;15.5835466197906&lt;/D&gt;&lt;D xsi:type="xsd:double"&gt;14.6385968047879&lt;/D&gt;&lt;D xsi:type="xsd:double"&gt;14.4574985865654&lt;/D&gt;&lt;D xsi:type="xsd:double"&gt;15.6898453815019&lt;/D&gt;&lt;D xsi:type="xsd:double"&gt;16.3520902176224&lt;/D&gt;&lt;D xsi:type="xsd:double"&gt;16.3008334062107&lt;/D&gt;&lt;D xsi:type="xsd:double"&gt;16.0057235359242&lt;/D&gt;&lt;D xsi:type="xsd:double"&gt;15.451328887682&lt;/D&gt;&lt;D xsi:type="xsd:double"&gt;14.4050155173318&lt;/D&gt;&lt;D xsi:type="xsd:double"&gt;14.3705807297527&lt;/D&gt;&lt;D xsi:type="xsd:double"&gt;13.7157625461767&lt;/D&gt;&lt;D xsi:type="xsd:double"&gt;13.2705141008304&lt;/D&gt;&lt;D xsi:type="xsd:double"&gt;13.713619344295&lt;/D&gt;&lt;D xsi:type="xsd:double"&gt;13.8335717789531&lt;/D&gt;&lt;D xsi:type="xsd:double"&gt;13.4372633084174&lt;/D&gt;&lt;D xsi:type="xsd:double"&gt;14.9022950850591&lt;/D&gt;&lt;D xsi:type="xsd:double"&gt;14.9112656865412&lt;/D&gt;&lt;D xsi:type="xsd:double"&gt;14.6988098846418&lt;/D&gt;&lt;D xsi:type="xsd:double"&gt;14.193909453028&lt;/D&gt;&lt;D xsi:type="xsd:double"&gt;13.9088140334788&lt;/D&gt;&lt;D xsi:type="xsd:double"&gt;14.3237272891828&lt;/D&gt;&lt;D xsi:type="xsd:double"&gt;14.3026369965992&lt;/D&gt;&lt;D xsi:type="xsd:double"&gt;14.1004996329803&lt;/D&gt;&lt;D xsi:type="xsd:double"&gt;14.193462836971&lt;/D&gt;&lt;D xsi:type="xsd:double"&gt;14.7412851295109&lt;/D&gt;&lt;D xsi:type="xsd:double"&gt;15.0840900158637&lt;/D&gt;&lt;D xsi:type="xsd:double"&gt;17.0384715827793&lt;/D&gt;&lt;D xsi:type="xsd:double"&gt;17.3660225706616&lt;/D&gt;&lt;D xsi:type="xsd:double"&gt;16.5766095202191&lt;/D&gt;&lt;D xsi:type="xsd:double"&gt;16.0544000993064&lt;/D&gt;&lt;D xsi:type="xsd:double"&gt;16.5164674755321&lt;/D&gt;&lt;D xsi:type="xsd:double"&gt;18.1464934872013&lt;/D&gt;&lt;D xsi:type="xsd:double"&gt;20.3052759043842&lt;/D&gt;&lt;D xsi:type="xsd:double"&gt;32.2610479940995&lt;/D&gt;&lt;D xsi:type="xsd:double"&gt;34.5618447217086&lt;/D&gt;&lt;D xsi:type="xsd:double"&gt;31.4905048335755&lt;/D&gt;&lt;D xsi:type="xsd:double"&gt;32.0955276338351&lt;/D&gt;&lt;D xsi:type="xsd:double"&gt;31.0212003134923&lt;/D&gt;&lt;D xsi:type="xsd:double"&gt;35.6490786716937&lt;/D&gt;&lt;D xsi:type="xsd:double"&gt;30.7967801917522&lt;/D&gt;&lt;D xsi:type="xsd:double"&gt;27.2812271190304&lt;/D&gt;&lt;D xsi:type="xsd:double"&gt;20.0446276372532&lt;/D&gt;&lt;D xsi:type="xsd:double"&gt;18.7335106736642&lt;/D&gt;&lt;D xsi:type="xsd:double"&gt;17.542472163685&lt;/D&gt;&lt;D xsi:type="xsd:double"&gt;16.5802279445791&lt;/D&gt;&lt;D xsi:type="xsd:double"&gt;14.9086358656025&lt;/D&gt;&lt;D xsi:type="xsd:double"&gt;13.1166212253243&lt;/D&gt;&lt;D xsi:type="xsd:double"&gt;11.338139366107&lt;/D&gt;&lt;D xsi:type="xsd:double"&gt;10.0284815142718&lt;/D&gt;&lt;D xsi:type="xsd:double"&gt;8.25219118086339&lt;/D&gt;&lt;D xsi:type="xsd:double"&gt;6.9942828661204&lt;/D&gt;&lt;D xsi:type="xsd:double"&gt;6.84318738866773&lt;/D&gt;&lt;D xsi:type="xsd:double"&gt;7.06394814333962&lt;/D&gt;&lt;D xsi:type="xsd:double"&gt;7.04120155599913&lt;/D&gt;&lt;D xsi:type="xsd:double"&gt;6.92393969940684&lt;/D&gt;&lt;D xsi:type="xsd:double"&gt;6.61462535533562&lt;/D&gt;&lt;D xsi:type="xsd:double"&gt;6.33388991617239&lt;/D&gt;&lt;D xsi:type="xsd:double"&gt;6.17763358179611&lt;/D&gt;&lt;D xsi:type="xsd:double"&gt;6.22026059257139&lt;/D&gt;&lt;D xsi:type="xsd:double"&gt;6.1424130238332&lt;/D&gt;&lt;D xsi:type="xsd:double"&gt;6.35525957473103&lt;/D&gt;&lt;D xsi:type="xsd:double"&gt;5.92866875017542&lt;/D&gt;&lt;D xsi:type="xsd:double"&gt;5.55406638203465&lt;/D&gt;&lt;D xsi:type="xsd:double"&gt;5.82682164710921&lt;/D&gt;&lt;D xsi:type="xsd:double"&gt;5.7529863297707&lt;/D&gt;&lt;D xsi:type="xsd:double"&gt;5.5375962749581&lt;/D&gt;&lt;D xsi:type="xsd:double"&gt;5.74448344442234&lt;/D&gt;&lt;D xsi:type="xsd:double"&gt;6.01084658708147&lt;/D&gt;&lt;D xsi:type="xsd:double"&gt;6.64262535260725&lt;/D&gt;&lt;D xsi:type="xsd:double"&gt;6.93466624238686&lt;/D&gt;&lt;D xsi:type="xsd:double"&gt;7.02052497834278&lt;/D&gt;&lt;D xsi:type="xsd:double"&gt;7.35369223145587&lt;/D&gt;&lt;D xsi:type="xsd:double"&gt;7.25749280826317&lt;/D&gt;&lt;D xsi:type="xsd:double"&gt;8.06591483890423&lt;/D&gt;&lt;D xsi:type="xsd:double"&gt;8.47408746902192&lt;/D&gt;&lt;D xsi:type="xsd:double"&gt;8.19440374870887&lt;/D&gt;&lt;D xsi:type="xsd:double"&gt;8.38146102130384&lt;/D&gt;&lt;D xsi:type="xsd:double"&gt;8.41782340954518&lt;/D&gt;&lt;D xsi:type="xsd:double"&gt;8.28868989704099&lt;/D&gt;&lt;D xsi:type="xsd:double"&gt;8.20576452099197&lt;/D&gt;&lt;D xsi:type="xsd:double"&gt;7.86888478441079&lt;/D&gt;&lt;/FQL&gt;&lt;FQL&gt;&lt;Q&gt;EWT^FG_TOTAL_RETURNC(0,-1AM)&lt;/Q&gt;&lt;R&gt;1&lt;/R&gt;&lt;C&gt;1&lt;/C&gt;&lt;D xsi:type="xsd:double"&gt;7.948053&lt;/D&gt;&lt;/FQL&gt;&lt;FQL&gt;&lt;Q&gt;TUR^FMA_EVAL_EBIT(LTMA,NOW,NOW,M,"PORTAGG","MEANR")&lt;/Q&gt;&lt;R&gt;1&lt;/R&gt;&lt;C&gt;1&lt;/C&gt;&lt;D xsi:type="xsd:double"&gt;7.40763271395439&lt;/D&gt;&lt;/FQL&gt;&lt;FQL&gt;&lt;Q&gt;GREK^FMA_DIV_YLD(NTMA,NOW,NOW,M,"PORTAGG","MEANR")&lt;/Q&gt;&lt;R&gt;1&lt;/R&gt;&lt;C&gt;1&lt;/C&gt;&lt;D xsi:type="xsd:double"&gt;5.63800643023356&lt;/D&gt;&lt;/FQL&gt;&lt;FQL&gt;&lt;Q&gt;ECH^FMA_EVAL_EBIT(LTMA,NOW,NOW,M,"PORTAGG","MEANR")&lt;/Q&gt;&lt;R&gt;1&lt;/R&gt;&lt;C&gt;1&lt;/C&gt;&lt;D xsi:type="xsd:double"&gt;9.57714975493442&lt;/D&gt;&lt;/FQL&gt;&lt;FQL&gt;&lt;Q&gt;EPHE^FG_COMPANY_NAME&lt;/Q&gt;&lt;R&gt;1&lt;/R&gt;&lt;C&gt;1&lt;/C&gt;&lt;D xsi:type="xsd:string"&gt;iShares MSCI Philippines ETF&lt;/D&gt;&lt;/FQL&gt;&lt;FQL&gt;&lt;Q&gt;EWM^FMA_EVAL_EBIT(LTMA,NOW,NOW,M,"PORTAGG","MEANR")&lt;/Q&gt;&lt;R&gt;1&lt;/R&gt;&lt;C&gt;1&lt;/C&gt;&lt;D xsi:type="xsd:double"&gt;17.5498983680185&lt;/D&gt;&lt;/FQL&gt;&lt;FQL&gt;&lt;Q&gt;TUR^FMA_PE(LTM,0,,,"PORTAGG","MEANR")&lt;/Q&gt;&lt;R&gt;1&lt;/R&gt;&lt;C&gt;1&lt;/C&gt;&lt;D xsi:type="xsd:double"&gt;8.56283695754419&lt;/D&gt;&lt;/FQL&gt;&lt;FQL&gt;&lt;Q&gt;EWZ^FG_FCF_YIELD_NTM(0)&lt;/Q&gt;&lt;R&gt;1&lt;/R&gt;&lt;C&gt;1&lt;/C&gt;&lt;D xsi:type="xsd:double"&gt;10.8467574308073&lt;/D&gt;&lt;/FQL&gt;&lt;FQL&gt;&lt;Q&gt;CNYA^FMA_PE(NTMA,0,,,"PORTAGG","MEANR")&lt;/Q&gt;&lt;R&gt;1&lt;/R&gt;&lt;C&gt;1&lt;/C&gt;&lt;D xsi:type="xsd:double"&gt;12.3252623124284&lt;/D&gt;&lt;/FQL&gt;&lt;FQL&gt;&lt;Q&gt;CNYA^FMA_PE(LTM,0,,,"PORTAGG","MEANR")&lt;/Q&gt;&lt;R&gt;1&lt;/R&gt;&lt;C&gt;1&lt;/C&gt;&lt;D xsi:type="xsd:double"&gt;14.5729246367861&lt;/D&gt;&lt;/FQL&gt;&lt;FQL&gt;&lt;Q&gt;EWJ^P_PRICE(0)/P_PRICE_LOW_PR(0,,,,,,"PRICE","INTRA","52W")-1&lt;/Q&gt;&lt;R&gt;1&lt;/R&gt;&lt;C&gt;1&lt;/C&gt;&lt;D xsi:type="xsd:double"&gt;0.16223776&lt;/D&gt;&lt;/FQL&gt;&lt;FQL&gt;&lt;Q&gt;EWT^FMA_DIV_YLD(NTMA,NOW,NOW,M,"PORTAGG","MEANR")&lt;/Q&gt;&lt;R&gt;1&lt;/R&gt;&lt;C&gt;1&lt;/C&gt;&lt;D xsi:type="xsd:double"&gt;3.1458073104987&lt;/D&gt;&lt;/FQL&gt;&lt;FQL&gt;&lt;Q&gt;WL-FDS^FG_PRICE(0)/MAX(FG_PRICE(0,-1AY))&lt;/Q&gt;&lt;R&gt;1&lt;/R&gt;&lt;C&gt;1&lt;/C&gt;&lt;D xsi:type="xsd:double"&gt;0.723997904113178&lt;/D&gt;&lt;/FQL&gt;&lt;FQL&gt;&lt;Q&gt;GREK^SIZE(FG_CONSTITUENTS)&lt;/Q&gt;&lt;R&gt;1&lt;/R&gt;&lt;C&gt;1&lt;/C&gt;&lt;D xsi:type="xsd:long"&gt;32&lt;/D&gt;&lt;/FQL&gt;&lt;FQL&gt;&lt;Q&gt;REFINREPO-FDS^FG_YIELD(NOW,,,0)&lt;/Q&gt;&lt;R&gt;1&lt;/R&gt;&lt;C&gt;1&lt;/C&gt;&lt;D xsi:type="xsd:double"&gt;6.5&lt;/D&gt;&lt;/FQL&gt;&lt;FQL&gt;&lt;Q&gt;TIPSCL10Y-FDS^PCTCHG(FG_YIELD(0,,,,"YTM"),FG_YIELD(-3AM,,,,"YTM"))&lt;/Q&gt;&lt;R&gt;1&lt;/R&gt;&lt;C&gt;1&lt;/C&gt;&lt;D xsi:type="xsd:double"&gt;14.275037&lt;/D&gt;&lt;/FQL&gt;&lt;FQL&gt;&lt;Q&gt;CC_BR^IMF_IFS_RCPI_Q(0)&lt;/Q&gt;&lt;R&gt;1&lt;/R&gt;&lt;C&gt;1&lt;/C&gt;&lt;D xsi:type="xsd:double"&gt;4.3081307&lt;/D&gt;&lt;/FQL&gt;&lt;FQL&gt;&lt;Q&gt;EPOL^FG_PRICE_MAVG(0,,,,60)&lt;/Q&gt;&lt;R&gt;1&lt;/R&gt;&lt;C&gt;1&lt;/C&gt;&lt;D xsi:type="xsd:double"&gt;24.2135&lt;/D&gt;&lt;/FQL&gt;&lt;FQL&gt;&lt;Q&gt;SET-BKK^FMA_EVAL_EBITDA(NTMA,0,,,"PORTAGG","MEANR")&lt;/Q&gt;&lt;R&gt;1&lt;/R&gt;&lt;C&gt;1&lt;/C&gt;&lt;D xsi:type="xsd:double"&gt;9.11831382890354&lt;/D&gt;&lt;/FQL&gt;&lt;FQL&gt;&lt;Q&gt;CNYA^FMA_DIV_YLD(NTMA,NOW,NOW,M,"PORTAGG","MEANR")&lt;/Q&gt;&lt;R&gt;1&lt;/R&gt;&lt;C&gt;1&lt;/C&gt;&lt;D xsi:type="xsd:double"&gt;2.88128517903927&lt;/D&gt;&lt;/FQL&gt;&lt;FQL&gt;&lt;Q&gt;CNYA^SIZE(FG_CONSTITUENTS)&lt;/Q&gt;&lt;R&gt;1&lt;/R&gt;&lt;C&gt;1&lt;/C&gt;&lt;D xsi:type="xsd:long"&gt;485&lt;/D&gt;&lt;/FQL&gt;&lt;FQL&gt;&lt;Q&gt;SET-BKK^FG_FCF_YIELD_NTM(0)&lt;/Q&gt;&lt;R&gt;1&lt;/R&gt;&lt;C&gt;1&lt;/C&gt;&lt;D xsi:type="xsd:double"&gt;4.89001330662827&lt;/D&gt;&lt;/FQL&gt;&lt;FQL&gt;&lt;Q&gt;EPU^FMA_PE(LTM,0,,,"PORTAGG","MEANR")&lt;/Q&gt;&lt;R&gt;1&lt;/R&gt;&lt;C&gt;1&lt;/C&gt;&lt;D xsi:type="xsd:double"&gt;16.9061001745632&lt;/D&gt;&lt;/FQL&gt;&lt;FQL&gt;&lt;Q&gt;QAT^FG_FCF_YIELD_NTM(0)&lt;/Q&gt;&lt;R&gt;0&lt;/R&gt;&lt;C&gt;0&lt;/C&gt;&lt;/FQL&gt;&lt;FQL&gt;&lt;Q&gt;TRYGR10Y-FDS^FG_YIELD_NAME&lt;/Q&gt;&lt;R&gt;1&lt;/R&gt;&lt;C&gt;1&lt;/C&gt;&lt;D xsi:type="xsd:string"&gt;Greece Benchmark Bond - 10 Year&lt;/D&gt;&lt;/FQL&gt;&lt;FQL&gt;&lt;Q&gt;EWY^FMA_DIV_YLD(NTMA,NOW,NOW,M,"PORTAGG","MEANR")&lt;/Q&gt;&lt;R&gt;1&lt;/R&gt;&lt;C&gt;1&lt;/C&gt;&lt;D xsi:type="xsd:double"&gt;2.26720797066957&lt;/D&gt;&lt;/FQL&gt;&lt;FQL&gt;&lt;Q&gt;VNM^FMA_EVAL_EBITDA(NTMA,0,,,"PORTAGG","MEANR")&lt;/Q&gt;&lt;R&gt;1&lt;/R&gt;&lt;C&gt;1&lt;/C&gt;&lt;D xsi:type="xsd:double"&gt;10.6263796142955&lt;/D&gt;&lt;/FQL&gt;&lt;FQL&gt;&lt;Q&gt;EWM^FMA_PCT_ABOVE_MAVG(200,0,,,,"PORTAGG")&lt;/Q&gt;&lt;R&gt;1&lt;/R&gt;&lt;C&gt;1&lt;/C&gt;&lt;D xsi:type="xsd:double"&gt;60.6060606060606&lt;/D&gt;&lt;/FQL&gt;&lt;FQL&gt;&lt;Q&gt;GREK^FMA_PE(NTMA,0,,,"PORTAGG","MEANR")&lt;/Q&gt;&lt;R&gt;1&lt;/R&gt;&lt;C&gt;1&lt;/C&gt;&lt;D xsi:type="xsd:double"&gt;6.78446049333151&lt;/D&gt;&lt;/FQL&gt;&lt;FQL&gt;&lt;Q&gt;ECH^JULIAN(FMA_DIV_YLD(NTMA,NOW,NOW,M,"PORTAGG","MEANR").DATES)&lt;/Q&gt;&lt;R&gt;1&lt;/R&gt;&lt;C&gt;1&lt;/C&gt;&lt;D xsi:type="xsd:long"&gt;45443&lt;/D&gt;&lt;/FQL&gt;&lt;FQL&gt;&lt;Q&gt;CNYA^FMA_EVAL_EBIT(LTMA,NOW,NOW,M,"PORTAGG","MEANR")&lt;/Q&gt;&lt;R&gt;1&lt;/R&gt;&lt;C&gt;1&lt;/C&gt;&lt;D xsi:type="xsd:double"&gt;16.5606952626704&lt;/D&gt;&lt;/FQL&gt;&lt;FQL&gt;&lt;Q&gt;CPALM-FDS^FG_PRICE_MAVG(0,,,,30)&lt;/Q&gt;&lt;R&gt;1&lt;/R&gt;&lt;C&gt;1&lt;/C&gt;&lt;D xsi:type="xsd:double"&gt;3921.4666&lt;/D&gt;&lt;/FQL&gt;&lt;FQL&gt;&lt;Q&gt;TRYUS10Y-FDS^FG_YIELD_NAME&lt;/Q&gt;&lt;R&gt;1&lt;/R&gt;&lt;C&gt;1&lt;/C&gt;&lt;D xsi:type="xsd:string"&gt;US Benchmark Bond - 10 Year&lt;/D&gt;&lt;/FQL&gt;&lt;FQL&gt;&lt;Q&gt;VWO^FMA_EVAL_EBIT(LTMA,NOW,NOW,M,"PORTAGG","MEANR")&lt;/Q&gt;&lt;R&gt;1&lt;/R&gt;&lt;C&gt;1&lt;/C&gt;&lt;D xsi:type="xsd:double"&gt;14.3820306853732&lt;/D&gt;&lt;/FQL&gt;&lt;FQL&gt;&lt;Q&gt;TRYSA10Y-FDS^FG_YIELD(0,,,,"YTM")&lt;/Q&gt;&lt;R&gt;1&lt;/R&gt;&lt;C&gt;1&lt;/C&gt;&lt;D xsi:type="xsd:double"&gt;5.157908&lt;/D&gt;&lt;/FQL&gt;&lt;FQL&gt;&lt;Q&gt;COPP-FDS^FG_PRICE_MAVG(0,,,,30)&lt;/Q&gt;&lt;R&gt;1&lt;/R&gt;&lt;C&gt;1&lt;/C&gt;&lt;D xsi:type="xsd:double"&gt;4.72075&lt;/D&gt;&lt;/FQL&gt;&lt;FQL&gt;&lt;Q&gt;EIDO^FMA_PCT_ABOVE_MAVG(200,0,,,,"PORTAGG")&lt;/Q&gt;&lt;R&gt;1&lt;/R&gt;&lt;C&gt;1&lt;/C&gt;&lt;D xsi:type="xsd:double"&gt;18.9189189189189&lt;/D&gt;&lt;/FQL&gt;&lt;FQL&gt;&lt;Q&gt;EPU^JULIAN(FMA_DIV_YLD(NTMA,NOW,NOW,M,"PORTAGG","MEANR").DATES)&lt;/Q&gt;&lt;R&gt;1&lt;/R&gt;&lt;C&gt;1&lt;/C&gt;&lt;D xsi:type="xsd:long"&gt;45443&lt;/D&gt;&lt;/FQL&gt;&lt;FQL&gt;&lt;Q&gt;EWZ^JULIAN(FMA_DIV_YLD(NTMA,NOW,NOW,M,"PORTAGG","MEANR").DATES)&lt;/Q&gt;&lt;R&gt;1&lt;/R&gt;&lt;C&gt;1&lt;/C&gt;&lt;D xsi:type="xsd:long"&gt;45443&lt;/D&gt;&lt;/FQL&gt;&lt;FQL&gt;&lt;Q&gt;EWZ^FG_ROE(0)&lt;/Q&gt;&lt;R&gt;1&lt;/R&gt;&lt;C&gt;1&lt;/C&gt;&lt;D xsi:type="xsd:double"&gt;19.3144067936252&lt;/D&gt;&lt;/FQL&gt;&lt;FQL&gt;&lt;Q&gt;EWY^FMA_EVAL_EBIT(LTMA,NOW,NOW,M,"PORTAGG","MEANR")&lt;/Q&gt;&lt;R&gt;1&lt;/R&gt;&lt;C&gt;1&lt;/C&gt;&lt;D xsi:type="xsd:double"&gt;18.1346565529332&lt;/D&gt;&lt;/FQL&gt;&lt;FQL&gt;&lt;Q&gt;VNM^FG_COMPANY_NAME&lt;/Q&gt;&lt;R&gt;1&lt;/R&gt;&lt;C&gt;1&lt;/C&gt;&lt;D xsi:type="xsd:string"&gt;VanEck Vietnam ETF&lt;/D&gt;&lt;/FQL&gt;&lt;FQL&gt;&lt;Q&gt;EWY^FG_ROE(0)&lt;/Q&gt;&lt;R&gt;1&lt;/R&gt;&lt;C&gt;1&lt;/C&gt;&lt;D xsi:type="xsd:double"&gt;6.20853816279082&lt;/D&gt;&lt;/FQL&gt;&lt;FQL&gt;&lt;Q&gt;MCHI^FMA_PE(NTMA,0,,,"PORTAGG","MEANR")&lt;/Q&gt;&lt;R&gt;1&lt;/R&gt;&lt;C&gt;1&lt;/C&gt;&lt;D xsi:type="xsd:double"&gt;9.83135227671868&lt;/D&gt;&lt;/FQL&gt;&lt;FQL&gt;&lt;Q&gt;INDA^JULIAN(FMA_DIV_YLD(NTMA,NOW,NOW,M,"PORTAGG","MEANR").DATES)&lt;/Q&gt;&lt;R&gt;1&lt;/R&gt;&lt;C&gt;1&lt;/C&gt;&lt;D xsi:type="xsd:long"&gt;45443&lt;/D&gt;&lt;/FQL&gt;&lt;FQL&gt;&lt;Q&gt;REFQALEND-FDS^FG_YIELD(NOW,,,0)&lt;/Q&gt;&lt;R&gt;1&lt;/R&gt;&lt;C&gt;1&lt;/C&gt;&lt;D xsi:type="xsd:double"&gt;6.25&lt;/D&gt;&lt;/FQL&gt;&lt;FQL&gt;&lt;Q&gt;EWM^FG_PRICE(0)&lt;/Q&gt;&lt;R&gt;1&lt;/R&gt;&lt;C&gt;1&lt;/C&gt;&lt;D xsi:type="xsd:double"&gt;22.44&lt;/D&gt;&lt;/FQL&gt;&lt;FQL&gt;&lt;Q&gt;EPU^FG_TOTAL_RETURNC(0,-3AM)&lt;/Q&gt;&lt;R&gt;1&lt;/R&gt;&lt;C&gt;1&lt;/C&gt;&lt;D xsi:type="xsd:double"&gt;5.7748437&lt;/D&gt;&lt;/FQL&gt;&lt;FQL&gt;&lt;Q&gt;TIPSCL10Y-FDS^PCTCHG(FG_YIELD(0,,,,"YTM"),FG_YIELD(-1AM,,,,"YTM"))&lt;/Q&gt;&lt;R&gt;1&lt;/R&gt;&lt;C&gt;1&lt;/C&gt;&lt;D xsi:type="xsd:double"&gt;9.936706&lt;/D&gt;&lt;/FQL&gt;&lt;FQL&gt;&lt;Q&gt;EZA^FMA_EVAL_EBIT(LTMA,NOW,NOW,M,"PORTAGG","MEANR")&lt;/Q&gt;&lt;R&gt;1&lt;/R&gt;&lt;C&gt;1&lt;/C&gt;&lt;D xsi:type="xsd:double"&gt;12.1888431536567&lt;/D&gt;&lt;/FQL&gt;&lt;FQL&gt;&lt;Q&gt;EPU^FMA_EVAL_EBIT(LTMA,NOW,NOW,M,"PORTAGG","MEANR")&lt;/Q&gt;&lt;R&gt;1&lt;/R&gt;&lt;C&gt;1&lt;/C&gt;&lt;D xsi:type="xsd:double"&gt;13.1421361516924&lt;/D&gt;&lt;/FQL&gt;&lt;FQL&gt;&lt;Q&gt;TUR^FMA_PE(NTMA,0,,,"PORTAGG","MEANR")&lt;/Q&gt;&lt;R&gt;1&lt;/R&gt;&lt;C&gt;1&lt;/C&gt;&lt;D xsi:type="xsd:double"&gt;5.88916443409218&lt;/D&gt;&lt;/FQL&gt;&lt;FQL&gt;&lt;Q&gt;EPU^FG_TOTAL_RETURNC(0,-1AM)&lt;/Q&gt;&lt;R&gt;1&lt;/R&gt;&lt;C&gt;1&lt;/C&gt;&lt;D xsi:type="xsd:double"&gt;-6.9850087&lt;/D&gt;&lt;/FQL&gt;&lt;FQL&gt;&lt;Q&gt;EZA^FMA_EVAL_EBITDA(NTMA,0,,,"PORTAGG","MEANR")&lt;/Q&gt;&lt;R&gt;1&lt;/R&gt;&lt;C&gt;1&lt;/C&gt;&lt;D xsi:type="xsd:double"&gt;7.28548931735971&lt;/D&gt;&lt;/FQL&gt;&lt;FQL&gt;&lt;Q&gt;ECH^FMA_COS_UP("EPS","1M",+1,NOW,,,"PORTAGG","MEANR")&lt;/Q&gt;&lt;R&gt;1&lt;/R&gt;&lt;C&gt;1&lt;/C&gt;&lt;D xsi:type="xsd:double"&gt;7&lt;/D&gt;&lt;/FQL&gt;&lt;FQL&gt;&lt;Q&gt;EPHE^FG_TOTAL_RETURNC(0,-3AM)&lt;/Q&gt;&lt;R&gt;1&lt;/R&gt;&lt;C&gt;1&lt;/C&gt;&lt;D xsi:type="xsd:double"&gt;-12.832129&lt;/D&gt;&lt;/FQL&gt;&lt;FQL&gt;&lt;Q&gt;EWZ^FMA_PE(LTM,0,,,"PORTAGG","MEANR")&lt;/Q&gt;&lt;R&gt;1&lt;/R&gt;&lt;C&gt;1&lt;/C&gt;&lt;D xsi:type="xsd:double"&gt;6.85375178115408&lt;/D&gt;&lt;/FQL&gt;&lt;FQL&gt;&lt;Q&gt;VNM^FMA_PE(LTM,0,,,"PORTAGG","MEANR")&lt;/Q&gt;&lt;R&gt;1&lt;/R&gt;&lt;C&gt;1&lt;/C&gt;&lt;D xsi:type="xsd:double"&gt;17.6152820910968&lt;/D&gt;&lt;/FQL&gt;&lt;FQL&gt;&lt;Q&gt;EPOL^FG_PRICE_MAVG(0,,,,200)&lt;/Q&gt;&lt;R&gt;1&lt;/R&gt;&lt;C&gt;1&lt;/C&gt;&lt;D xsi:type="xsd:double"&gt;21.953924&lt;/D&gt;&lt;/FQL&gt;&lt;FQL&gt;&lt;Q&gt;EWT^FMA_COS_UP("EPS","1M",+1,NOW,,,"PORTAGG","MEANR")&lt;/Q&gt;&lt;R&gt;1&lt;/R&gt;&lt;C&gt;1&lt;/C&gt;&lt;D xsi:type="xsd:double"&gt;38&lt;/D&gt;&lt;/FQL&gt;&lt;FQL&gt;&lt;Q&gt;REFKRBASE-FDS^(SUBARRAY(NOT_NA(NO_REPEAT_F(FG_YIELD(NOW,-10AY,D))),0,1)-SUBARRAY(NOT_NA(NO_REPEAT_F(FG_YIELD(NOW,-10AY,D))),1,1))*100&lt;/Q&gt;&lt;R&gt;1&lt;/R&gt;&lt;C&gt;1&lt;/C&gt;&lt;D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xsi:type="xsd:double"&gt;25&lt;/D&gt;&lt;/FQL&gt;&lt;FQL&gt;&lt;Q&gt;ECH^FG_PRICE_MAVG(0,,,,60)&lt;/Q&gt;&lt;R&gt;1&lt;/R&gt;&lt;C&gt;1&lt;/C&gt;&lt;D xsi:type="xsd:double"&gt;27.473&lt;/D&gt;&lt;/FQL&gt;&lt;FQL&gt;&lt;Q&gt;VWO^FG_FCF_YIELD_NTM(0)&lt;/Q&gt;&lt;R&gt;1&lt;/R&gt;&lt;C&gt;1&lt;/C&gt;&lt;D xsi:type="xsd:double"&gt;5.38642920577584&lt;/D&gt;&lt;/FQL&gt;&lt;FQL&gt;&lt;Q&gt;EPU^FMA_PE(NTMA,0,,,"PORTAGG","MEANR")&lt;/Q&gt;&lt;R&gt;1&lt;/R&gt;&lt;C&gt;1&lt;/C&gt;&lt;D xsi:type="xsd:double"&gt;11.4937215784925&lt;/D&gt;&lt;/FQL&gt;&lt;FQL&gt;&lt;Q&gt;COPP-FDS^FG_PRICE_CHANGE(0,-1AM)&lt;/Q&gt;&lt;R&gt;1&lt;/R&gt;&lt;C&gt;1&lt;/C&gt;&lt;D xsi:type="xsd:double"&gt;-9.22850122850123&lt;/D&gt;&lt;/FQL&gt;&lt;FQL&gt;&lt;Q&gt;SPY^FG_TOTAL_RETURNC(0,-3AM)&lt;/Q&gt;&lt;R&gt;1&lt;/R&gt;&lt;C&gt;1&lt;/C&gt;&lt;D xsi:type="xsd:double"&gt;5.095303&lt;/D&gt;&lt;/FQL&gt;&lt;FQL&gt;&lt;Q&gt;KSA^FG_FCF_YIELD_NTM(0)&lt;/Q&gt;&lt;R&gt;1&lt;/R&gt;&lt;C&gt;1&lt;/C&gt;&lt;D xsi:type="xsd:double"&gt;3.94096644338713&lt;/D&gt;&lt;/FQL&gt;&lt;FQL&gt;&lt;Q&gt;EPHE^FMA_DIV_YLD(NTMA,NOW,NOW,M,"PORTAGG","MEANR")&lt;/Q&gt;&lt;R&gt;1&lt;/R&gt;&lt;C&gt;1&lt;/C&gt;&lt;D xsi:type="xsd:double"&gt;3.39938536528644&lt;/D&gt;&lt;/FQL&gt;&lt;FQL&gt;&lt;Q&gt;QAT^FMA_EVAL_EBITDA(NTMA,0,,,"PORTAGG","MEANR")&lt;/Q&gt;&lt;R&gt;1&lt;/R&gt;&lt;C&gt;1&lt;/C&gt;&lt;D xsi:type="xsd:double"&gt;8.97712086243162&lt;/D&gt;&lt;/FQL&gt;&lt;FQL&gt;&lt;Q&gt;ECH^FG_TOTAL_RETURNC(0,-6AM)&lt;/Q&gt;&lt;R&gt;1&lt;/R&gt;&lt;C&gt;1&lt;/C&gt;&lt;D xsi:type="xsd:double"&gt;-0.6296158&lt;/D&gt;&lt;/FQL&gt;&lt;FQL&gt;&lt;Q&gt;REFIDRREPO-FDS^PROPER_NAME(0,,,"SECURITY","NAME")&lt;/Q&gt;&lt;R&gt;1&lt;/R&gt;&lt;C&gt;1&lt;/C&gt;&lt;D xsi:type="xsd:string"&gt;Indonesia BI (Reverse) Repo Rate - 7 Day&lt;/D&gt;&lt;/FQL&gt;&lt;FQL&gt;&lt;Q&gt;TRYQA10Y-FDS^PCTCHG(FG_YIELD(0,,,,"YTM"),FG_YIELD(-3AM,,,,"YTM"))&lt;/Q&gt;&lt;R&gt;0&lt;/R&gt;&lt;C&gt;0&lt;/C&gt;&lt;/FQL&gt;&lt;FQL&gt;&lt;Q&gt;EIDO^FMA_PE(LTM,0,,,"PORTAGG","MEANR")&lt;/Q&gt;&lt;R&gt;1&lt;/R&gt;&lt;C&gt;1&lt;/C&gt;&lt;D xsi:type="xsd:double"&gt;14.5745615246122&lt;/D&gt;&lt;/FQL&gt;&lt;FQL&gt;&lt;Q&gt;REFPL7D-FDS^PROPER_NAME(0,,,"SECURITY","NAME")&lt;/Q&gt;&lt;R&gt;1&lt;/R&gt;&lt;C&gt;1&lt;/C&gt;&lt;D xsi:type="xsd:string"&gt;Poland Reference Rate - 7 Day&lt;/D&gt;&lt;/FQL&gt;&lt;FQL&gt;&lt;Q&gt;EWM^FMA_RBICS_REV_CURRENT(30, LOC, "PORTAGG")&lt;/Q&gt;&lt;R&gt;1&lt;/R&gt;&lt;C&gt;1&lt;/C&gt;&lt;D xsi:type="xsd:double"&gt;39.8538663246548&lt;/D&gt;&lt;/FQL&gt;&lt;FQL&gt;&lt;Q&gt;EPOL^FG_FCF_YIELD_NTM(0)&lt;/Q&gt;&lt;R&gt;0&lt;/R&gt;&lt;C&gt;0&lt;/C&gt;&lt;/FQL&gt;&lt;FQL&gt;&lt;Q&gt;VWO^FG_PE(0)&lt;/Q&gt;&lt;R&gt;1&lt;/R&gt;&lt;C&gt;1&lt;/C&gt;&lt;D xsi:type="xsd:double"&gt;14.3800357678673&lt;/D&gt;&lt;/FQL&gt;&lt;FQL&gt;&lt;Q&gt;UAE^FMA_PE(LTM,0,,,"PORTAGG","MEANR")&lt;/Q&gt;&lt;R&gt;1&lt;/R&gt;&lt;C&gt;1&lt;/C&gt;&lt;D xsi:type="xsd:double"&gt;9.36096595353869&lt;/D&gt;&lt;/FQL&gt;&lt;FQL&gt;&lt;Q&gt;VWO^JULIAN(FMA_DIV_YLD(NTMA,NOW,NOW,M,"PORTAGG","MEANR").DATES)&lt;/Q&gt;&lt;R&gt;1&lt;/R&gt;&lt;C&gt;1&lt;/C&gt;&lt;D xsi:type="xsd:long"&gt;45412&lt;/D&gt;&lt;/FQL&gt;&lt;FQL&gt;&lt;Q&gt;EPOL^FMA_DIV_YLD(NTMA,NOW,NOW,M,"PORTAGG","MEANR")&lt;/Q&gt;&lt;R&gt;1&lt;/R&gt;&lt;C&gt;1&lt;/C&gt;&lt;D xsi:type="xsd:double"&gt;5.16497135756013&lt;/D&gt;&lt;/FQL&gt;&lt;FQL&gt;&lt;Q&gt;INDA^FG_COMPANY_NAME&lt;/Q&gt;&lt;R&gt;1&lt;/R&gt;&lt;C&gt;1&lt;/C&gt;&lt;D xsi:type="xsd:string"&gt;iShares MSCI India ETF&lt;/D&gt;&lt;/FQL&gt;&lt;FQL&gt;&lt;Q&gt;EWW^FMA_PE(NTMA,0,,,"PORTAGG","MEANR")&lt;/Q&gt;&lt;R&gt;1&lt;/R&gt;&lt;C&gt;1&lt;/C&gt;&lt;D xsi:type="xsd:double"&gt;11.2568917380859&lt;/D&gt;&lt;/FQL&gt;&lt;FQL&gt;&lt;Q&gt;EWY^FG_TOTAL_RETURNC(0,-3AM)&lt;/Q&gt;&lt;R&gt;1&lt;/R&gt;&lt;C&gt;1&lt;/C&gt;&lt;D xsi:type="xsd:double"&gt;-2.199614&lt;/D&gt;&lt;/FQL&gt;&lt;FQL&gt;&lt;Q&gt;TRYPH10Y-FDS^FG_YIELD(0,,,,"YTM")&lt;/Q&gt;&lt;R&gt;1&lt;/R&gt;&lt;C&gt;1&lt;/C&gt;&lt;D xsi:type="xsd:double"&gt;6.6943173&lt;/D&gt;&lt;/FQL&gt;&lt;FQL&gt;&lt;Q&gt;EWJ^SIZE(FG_CONSTITUENTS)&lt;/Q&gt;&lt;R&gt;1&lt;/R&gt;&lt;C&gt;1&lt;/C&gt;&lt;D xsi:type="xsd:long"&gt;204&lt;/D&gt;&lt;/FQL&gt;&lt;FQL&gt;&lt;Q&gt;CC_TH^IMF_IFS_RCPI_Q(0)&lt;/Q&gt;&lt;R&gt;1&lt;/R&gt;&lt;C&gt;1&lt;/C&gt;&lt;D xsi:type="xsd:double"&gt;-0.78397644&lt;/D&gt;&lt;/FQL&gt;&lt;FQL&gt;&lt;Q&gt;TUR^PERCENT_CHANGE(FMA_EPS(+1,0,,,,"PORTAGG","MEAN"),FMA_EPS(+1,-3AM,,,,"PORTAGG","MEAN"))&lt;/Q&gt;&lt;R&gt;1&lt;/R&gt;&lt;C&gt;1&lt;/C&gt;&lt;D xsi:type="xsd:double"&gt;-7.62930143404004&lt;/D&gt;&lt;/FQL&gt;&lt;FQL&gt;&lt;Q&gt;ECH^FG_TOTAL_RETURNC(0,-3AM)&lt;/Q&gt;&lt;R&gt;1&lt;/R&gt;&lt;C&gt;1&lt;/C&gt;&lt;D xsi:type="xsd:double"&gt;1.8630147&lt;/D&gt;&lt;/FQL&gt;&lt;FQL&gt;&lt;Q&gt;TRYGR10Y-FDS^FG_YIELD(0,,,,"YTM")&lt;/Q&gt;&lt;R&gt;1&lt;/R&gt;&lt;C&gt;1&lt;/C&gt;&lt;D xsi:type="xsd:double"&gt;3.653&lt;/D&gt;&lt;/FQL&gt;&lt;FQL&gt;&lt;Q&gt;VGK^FG_FCF_YIELD_NTM(0)&lt;/Q&gt;&lt;R&gt;1&lt;/R&gt;&lt;C&gt;1&lt;/C&gt;&lt;D xsi:type="xsd:double"&gt;5.34815334664735&lt;/D&gt;&lt;/FQL&gt;&lt;FQL&gt;&lt;Q&gt;QAT^FMA_DIV_YLD(NTMA,NOW,NOW,M,"PORTAGG","MEANR")&lt;/Q&gt;&lt;R&gt;1&lt;/R&gt;&lt;C&gt;1&lt;/C&gt;&lt;D xsi:type="xsd:double"&gt;5.95568343367073&lt;/D&gt;&lt;/FQL&gt;&lt;FQL&gt;&lt;Q&gt;TUR^PERCENT_CHANGE(FMA_EPS(+1,0,,,,"PORTAGG","MEAN"),FMA_EPS(+1,-1AM,,,,"PORTAGG","MEAN"))&lt;/Q&gt;&lt;R&gt;1&lt;/R&gt;&lt;C&gt;1&lt;/C&gt;&lt;D xsi:type="xsd:double"&gt;-6.90394458364396&lt;/D&gt;&lt;/FQL&gt;&lt;FQL&gt;&lt;Q&gt;QAT^FG_ROE(0)&lt;/Q&gt;&lt;R&gt;1&lt;/R&gt;&lt;C&gt;1&lt;/C&gt;&lt;D xsi:type="xsd:double"&gt;11.1893166475097&lt;/D&gt;&lt;/FQL&gt;&lt;FQL&gt;&lt;Q&gt;TRYZA10Y-FDS^FG_YIELD(0,,,,"YTM")&lt;/Q&gt;&lt;R&gt;1&lt;/R&gt;&lt;C&gt;1&lt;/C&gt;&lt;D xsi:type="xsd:double"&gt;11.272925&lt;/D&gt;&lt;/FQL&gt;&lt;FQL&gt;&lt;Q&gt;TRYMY10Y-FDS^FG_YIELD(0,,,,"YTM")&lt;/Q&gt;&lt;R&gt;1&lt;/R&gt;&lt;C&gt;1&lt;/C&gt;&lt;D xsi:type="xsd:double"&gt;3.856926&lt;/D&gt;&lt;/FQL&gt;&lt;FQL&gt;&lt;Q&gt;KSA^FMA_DIV_YLD(NTMA,NOW,NOW,M,"PORTAGG","MEANR")&lt;/Q&gt;&lt;R&gt;1&lt;/R&gt;&lt;C&gt;1&lt;/C&gt;&lt;D xsi:type="xsd:double"&gt;3.71702096070811&lt;/D&gt;&lt;/FQL&gt;&lt;FQL&gt;&lt;Q&gt;INDA^FMA_PE(LTM,0,,,"PORTAGG","MEANR")&lt;/Q&gt;&lt;R&gt;1&lt;/R&gt;&lt;C&gt;1&lt;/C&gt;&lt;D xsi:type="xsd:double"&gt;26.9185452987436&lt;/D&gt;&lt;/FQL&gt;&lt;FQL&gt;&lt;Q&gt;TRYBR10Y-FDS^PCTCHG(FG_YIELD(0,,,,"YTM"),FG_YIELD(-1AM,,,,"YTM"))&lt;/Q&gt;&lt;R&gt;1&lt;/R&gt;&lt;C&gt;1&lt;/C&gt;&lt;D xsi:type="xsd:double"&gt;2.7268617&lt;/D&gt;&lt;/FQL&gt;&lt;FQL&gt;&lt;Q&gt;VNM^JULIAN(FMA_DIV_YLD(NTMA,NOW,NOW,M,"PORTAGG","MEANR").DATES)&lt;/Q&gt;&lt;R&gt;1&lt;/R&gt;&lt;C&gt;1&lt;/C&gt;&lt;D xsi:type="xsd:long"&gt;45443&lt;/D&gt;&lt;/FQL&gt;&lt;FQL&gt;&lt;Q&gt;QAT^P_PRICE(0)/P_PRICE_LOW_PR(0,,,,,,"PRICE","INTRA","52W")-1&lt;/Q&gt;&lt;R&gt;1&lt;/R&gt;&lt;C&gt;1&lt;/C&gt;&lt;D xsi:type="xsd:double"&gt;0.044061303&lt;/D&gt;&lt;/FQL&gt;&lt;FQL&gt;&lt;Q&gt;TRYAE10Y-FDS^PCTCHG(FG_YIELD(0,,,,"YTM"),FG_YIELD(-3AM,,,,"YTM"))&lt;/Q&gt;&lt;R&gt;0&lt;/R&gt;&lt;C&gt;0&lt;/C&gt;&lt;/FQL&gt;&lt;FQL&gt;&lt;Q&gt;INDA^FG_TOTAL_RETURNC(0,-1AM)&lt;/Q&gt;&lt;R&gt;1&lt;/R&gt;&lt;C&gt;1&lt;/C&gt;&lt;D xsi:type="xsd:double"&gt;3.4450293&lt;/D&gt;&lt;/FQL&gt;&lt;FQL&gt;&lt;Q&gt;EWZ^FG_COMPANY_NAME&lt;/Q&gt;&lt;R&gt;1&lt;/R&gt;&lt;C&gt;1&lt;/C&gt;&lt;D xsi:type="xsd:string"&gt;iShares MSCI Brazil ETF&lt;/D&gt;&lt;/FQL&gt;&lt;FQL&gt;&lt;Q&gt;EWW^FG_COMPANY_NAME&lt;/Q&gt;&lt;R&gt;1&lt;/R&gt;&lt;C&gt;1&lt;/C&gt;&lt;D xsi:type="xsd:string"&gt;iShares MSCI Mexico ETF&lt;/D&gt;&lt;/FQL&gt;&lt;FQL&gt;&lt;Q&gt;EIDO^FG_FCF_YIELD_NTM(0)&lt;/Q&gt;&lt;R&gt;0&lt;/R&gt;&lt;C&gt;0&lt;/C&gt;&lt;/FQL&gt;&lt;FQL&gt;&lt;Q&gt;EPHE^JULIAN(FMA_DIV_YLD(NTMA,NOW,NOW,M,"PORTAGG","MEANR").DATES)&lt;/Q&gt;&lt;R&gt;1&lt;/R&gt;&lt;C&gt;1&lt;/C&gt;&lt;D xsi:type="xsd:long"&gt;45443&lt;/D&gt;&lt;/FQL&gt;&lt;FQL&gt;&lt;Q&gt;EIDO^FMA_EVAL_EBIT(LTMA,NOW,NOW,M,"PORTAGG","MEANR")&lt;/Q&gt;&lt;R&gt;1&lt;/R&gt;&lt;C&gt;1&lt;/C&gt;&lt;D xsi:type="xsd:double"&gt;9.16778297240095&lt;/D&gt;&lt;/FQL&gt;&lt;FQL&gt;&lt;Q&gt;REFVNDISC-FDS^FG_YIELD(NOW,,,0)&lt;/Q&gt;&lt;R&gt;1&lt;/R&gt;&lt;C&gt;1&lt;/C&gt;&lt;D xsi:type="xsd:double"&gt;3&lt;/D&gt;&lt;/FQL&gt;&lt;FQL&gt;&lt;Q&gt;TRYTW10Y-FDS^PCTCHG(FG_YIELD(0,,,,"YTM"),FG_YIELD(-3AM,,,,"YTM"))&lt;/Q&gt;&lt;R&gt;1&lt;/R&gt;&lt;C&gt;1&lt;/C&gt;&lt;D xsi:type="xsd:double"&gt;40.256516&lt;/D&gt;&lt;/FQL&gt;&lt;FQL&gt;&lt;Q&gt;EWJ^FMA_COS_DOWN("EPS","1M",+1,NOW,,,"PORTAGG","MEANR")&lt;/Q&gt;&lt;R&gt;1&lt;/R&gt;&lt;C&gt;1&lt;/C&gt;&lt;D xsi:type="xsd:double"&gt;88&lt;/D&gt;&lt;/FQL&gt;&lt;FQL&gt;&lt;Q&gt;EWT^FG_FCF_YIELD_NTM(0)&lt;/Q&gt;&lt;R&gt;1&lt;/R&gt;&lt;C&gt;1&lt;/C&gt;&lt;D xsi:type="xsd:double"&gt;3.99496928274079&lt;/D&gt;&lt;/FQL&gt;&lt;FQL&gt;&lt;Q&gt;INDA^P_PRICE(0)/P_PRICE_LOW_PR(0,,,,,,"PRICE","INTRA","52W")-1&lt;/Q&gt;&lt;R&gt;1&lt;/R&gt;&lt;C&gt;1&lt;/C&gt;&lt;D xsi:type="xsd:double"&gt;0.2941593&lt;/D&gt;&lt;/FQL&gt;&lt;FQL&gt;&lt;Q&gt;VGK^P_PRICE(0)/P_PRICE_LOW_PR(0,,,,,,"PRICE","INTRA","52W")-1&lt;/Q&gt;&lt;R&gt;1&lt;/R&gt;&lt;C&gt;1&lt;/C&gt;&lt;D xsi:type="xsd:double"&gt;0.24663997&lt;/D&gt;&lt;/FQL&gt;&lt;FQL&gt;&lt;Q&gt;MCHI^FMA_EVAL_EBIT(LTMA,NOW,NOW,M,"PORTAGG","MEANR")&lt;/Q&gt;&lt;R&gt;1&lt;/R&gt;&lt;C&gt;1&lt;/C&gt;&lt;D xsi:type="xsd:double"&gt;13.7237128095867&lt;/D&gt;&lt;/FQL&gt;&lt;FQL&gt;&lt;Q&gt;EWY^FMA_PE(NTMA,0,,,"PORTAGG","MEANR")&lt;/Q&gt;&lt;R&gt;1&lt;/R&gt;&lt;C&gt;1&lt;/C&gt;&lt;D xsi:type="xsd:double"&gt;9.66502487832332&lt;/D&gt;&lt;/FQL&gt;&lt;FQL&gt;&lt;Q&gt;EWY^FG_COMPANY_NAME&lt;/Q&gt;&lt;R&gt;1&lt;/R&gt;&lt;C&gt;1&lt;/C&gt;&lt;D xsi:type="xsd:string"&gt;iShares MSCI South Korea ETF&lt;/D&gt;&lt;/FQL&gt;&lt;FQL&gt;&lt;Q&gt;EWW^FMA_PE(LTM,0,,,"PORTAGG","MEANR")&lt;/Q&gt;&lt;R&gt;1&lt;/R&gt;&lt;C&gt;1&lt;/C&gt;&lt;D xsi:type="xsd:double"&gt;13.2969702689691&lt;/D&gt;&lt;/FQL&gt;&lt;FQL&gt;&lt;Q&gt;SPY^PERCENT_CHANGE(FMA_EPS(+1,0,,,,"PORTAGG","MEAN"),FMA_EPS(+1,-1AM,,,,"PORTAGG","MEAN"))&lt;/Q&gt;&lt;R&gt;1&lt;/R&gt;&lt;C&gt;1&lt;/C&gt;&lt;D xsi:type="xsd:double"&gt;3.08439694104022&lt;/D&gt;&lt;/FQL&gt;&lt;FQL&gt;&lt;Q&gt;KSA^FMA_PE(NTMA,0,,,"PORTAGG","MEANR")&lt;/Q&gt;&lt;R&gt;1&lt;/R&gt;&lt;C&gt;1&lt;/C&gt;&lt;D xsi:type="xsd:double"&gt;16.4332142861946&lt;/D&gt;&lt;/FQL&gt;&lt;FQL&gt;&lt;Q&gt;MCHI^FMA_EVAL_EBITDA(NTMA,0,,,"PORTAGG","MEANR")&lt;/Q&gt;&lt;R&gt;1&lt;/R&gt;&lt;C&gt;1&lt;/C&gt;&lt;D xsi:type="xsd:double"&gt;8.74540861064924&lt;/D&gt;&lt;/FQL&gt;&lt;FQL&gt;&lt;Q&gt;EPHE^FMA_PE(NTMA,0,,,"PORTAGG","MEANR")&lt;/Q&gt;&lt;R&gt;1&lt;/R&gt;&lt;C&gt;1&lt;/C&gt;&lt;D xsi:type="xsd:double"&gt;8.78482921546277&lt;/D&gt;&lt;/FQL&gt;&lt;FQL&gt;&lt;Q&gt;GREK^FG_COMPANY_NAME&lt;/Q&gt;&lt;R&gt;1&lt;/R&gt;&lt;C&gt;1&lt;/C&gt;&lt;D xsi:type="xsd:string"&gt;Global X MSCI Greece ETF&lt;/D&gt;&lt;/FQL&gt;&lt;FQL&gt;&lt;Q&gt;INDA^PERCENT_CHANGE(FMA_EPS(+1,0,,,,"PORTAGG","MEAN"),FMA_EPS(+1,-3AM,,,,"PORTAGG","MEAN"))&lt;/Q&gt;&lt;R&gt;1&lt;/R&gt;&lt;C&gt;1&lt;/C&gt;&lt;D xsi:type="xsd:double"&gt;-1.48004803608136&lt;/D&gt;&lt;/FQL&gt;&lt;FQL&gt;&lt;Q&gt;TRYTH10Y-FDS^PCTCHG(FG_YIELD(0,,,,"YTM"),FG_YIELD(-1AM,,,,"YTM"))&lt;/Q&gt;&lt;R&gt;1&lt;/R&gt;&lt;C&gt;1&lt;/C&gt;&lt;D xsi:type="xsd:double"&gt;0.096646756&lt;/D&gt;&lt;/FQL&gt;&lt;FQL&gt;&lt;Q&gt;MCHI^FMA_PE(LTM,0,,,"PORTAGG","MEANR")&lt;/Q&gt;&lt;R&gt;1&lt;/R&gt;&lt;C&gt;1&lt;/C&gt;&lt;D xsi:type="xsd:double"&gt;12.9564969137623&lt;/D&gt;&lt;/FQL&gt;&lt;FQL&gt;&lt;Q&gt;EWY^FG_TOTAL_RETURNC(0,-12AM)&lt;/Q&gt;&lt;R&gt;1&lt;/R&gt;&lt;C&gt;1&lt;/C&gt;&lt;D xsi:type="xsd:double"&gt;2.8990626&lt;/D&gt;&lt;/FQL&gt;&lt;FQL&gt;&lt;Q&gt;VNM^FG_FCF_YIELD_NTM(0)&lt;/Q&gt;&lt;R&gt;1&lt;/R&gt;&lt;C&gt;1&lt;/C&gt;&lt;D xsi:type="xsd:double"&gt;-0.168748599582867&lt;/D&gt;&lt;/FQL&gt;&lt;FQL&gt;&lt;Q&gt;TRYKR10Y-FDS^PCTCHG(FG_YIELD(0,,,,"YTM"),FG_YIELD(-3AM,,,,"YTM"))&lt;/Q&gt;&lt;R&gt;1&lt;/R&gt;&lt;C&gt;1&lt;/C&gt;&lt;D xsi:type="xsd:double"&gt;-4.9417124&lt;/D&gt;&lt;/FQL&gt;&lt;FQL&gt;&lt;Q&gt;EWT^FG_COMPANY_NAME&lt;/Q&gt;&lt;R&gt;1&lt;/R&gt;&lt;C&gt;1&lt;/C&gt;&lt;D xsi:type="xsd:string"&gt;iShares MSCI Taiwan ETF&lt;/D&gt;&lt;/FQL&gt;&lt;FQL&gt;&lt;Q&gt;UAE^SIZE(FG_CONSTITUENTS)&lt;/Q&gt;&lt;R&gt;1&lt;/R&gt;&lt;C&gt;1&lt;/C&gt;&lt;D xsi:type="xsd:long"&gt;44&lt;/D&gt;&lt;/FQL&gt;&lt;FQL&gt;&lt;Q&gt;EZA^FG_TOTAL_RETURNC(0,-1AM)&lt;/Q&gt;&lt;R&gt;1&lt;/R&gt;&lt;C&gt;1&lt;/C&gt;&lt;D xsi:type="xsd:double"&gt;1.6389489&lt;/D&gt;&lt;/FQL&gt;&lt;FQL&gt;&lt;Q&gt;EIDO^FMA_EVAL_EBITDA(NTMA,0,,,"PORTAGG","MEANR")&lt;/Q&gt;&lt;R&gt;1&lt;/R&gt;&lt;C&gt;1&lt;/C&gt;&lt;D xsi:type="xsd:double"&gt;6.11445620129158&lt;/D&gt;&lt;/FQL&gt;&lt;FQL&gt;&lt;Q&gt;EPOL^FG_COMPANY_NAME&lt;/Q&gt;&lt;R&gt;1&lt;/R&gt;&lt;C&gt;1&lt;/C&gt;&lt;D xsi:type="xsd:string"&gt;iShares MSCI Poland ETF&lt;/D&gt;&lt;/FQL&gt;&lt;FQL&gt;&lt;Q&gt;EWT^FMA_EVAL_EBITDA(NTMA,0,,,"PORTAGG","MEANR")&lt;/Q&gt;&lt;R&gt;1&lt;/R&gt;&lt;C&gt;1&lt;/C&gt;&lt;D xsi:type="xsd:double"&gt;10.6091639601545&lt;/D&gt;&lt;/FQL&gt;&lt;FQL&gt;&lt;Q&gt;CC_TR^IMF_IFS_RCPI_Q(0)&lt;/Q&gt;&lt;R&gt;1&lt;/R&gt;&lt;C&gt;1&lt;/C&gt;&lt;D xsi:type="xsd:double"&gt;66.839935&lt;/D&gt;&lt;/FQL&gt;&lt;FQL&gt;&lt;Q&gt;MCHI^FG_PRICE_MAVG(0,,,,200)&lt;/Q&gt;&lt;R&gt;1&lt;/R&gt;&lt;C&gt;1&lt;/C&gt;&lt;D xsi:type="xsd:double"&gt;41.517&lt;/D&gt;&lt;/FQL&gt;&lt;FQL&gt;&lt;Q&gt;EWY^FG_TOTAL_RETURNC(0,-1AM)&lt;/Q&gt;&lt;R&gt;1&lt;/R&gt;&lt;C&gt;1&lt;/C&gt;&lt;D xsi:type="xsd:double"&gt;0.18393993&lt;/D&gt;&lt;/FQL&gt;&lt;FQL&gt;&lt;Q&gt;GREK^FG_FCF_YIELD_NTM(0)&lt;/Q&gt;&lt;R&gt;0&lt;/R&gt;&lt;C&gt;0&lt;/C&gt;&lt;/FQL&gt;&lt;FQL&gt;&lt;Q&gt;INDA^FG_PRICE_MAVG(0,,,,200)&lt;/Q&gt;&lt;R&gt;1&lt;/R&gt;&lt;C&gt;1&lt;/C&gt;&lt;D xsi:type="xsd:double"&gt;48.988575&lt;/D&gt;&lt;/FQL&gt;&lt;FQL&gt;&lt;Q&gt;MCHI^FMA_COS_DOWN("EPS","1M",+1,NOW,,,"PORTAGG","MEANR")&lt;/Q&gt;&lt;R&gt;1&lt;/R&gt;&lt;C&gt;1&lt;/C&gt;&lt;D xsi:type="xsd:double"&gt;190&lt;/D&gt;&lt;/FQL&gt;&lt;FQL&gt;&lt;Q&gt;DUMMY^ECON_DATE(45343,,, 'MM/YYYY')&lt;/Q&gt;&lt;R&gt;1&lt;/R&gt;&lt;C&gt;1&lt;/C&gt;&lt;D xsi:type="xsd:string"&gt;02/2024&lt;/D&gt;&lt;/FQL&gt;&lt;FQL&gt;&lt;Q&gt;DUMMY^ECON_DATE(45433,,, 'MM/YYYY')&lt;/Q&gt;&lt;R&gt;1&lt;/R&gt;&lt;C&gt;1&lt;/C&gt;&lt;D xsi:type="xsd:string"&gt;05/2024&lt;/D&gt;&lt;/FQL&gt;&lt;FQL&gt;&lt;Q&gt;CC_ID^IMF_IFS_RCPI_Q(-1AM)&lt;/Q&gt;&lt;R&gt;0&lt;/R&gt;&lt;C&gt;0&lt;/C&gt;&lt;/FQL&gt;&lt;FQL&gt;&lt;Q&gt;CC_AE^IMF_IFS_RCPI_Q(-1AM)&lt;/Q&gt;&lt;R&gt;0&lt;/R&gt;&lt;C&gt;0&lt;/C&gt;&lt;/FQL&gt;&lt;FQL&gt;&lt;Q&gt;CC_QA^IMF_IFS_RCPI_Q(-1AM)&lt;/Q&gt;&lt;R&gt;0&lt;/R&gt;&lt;C&gt;0&lt;/C&gt;&lt;/FQL&gt;&lt;FQL&gt;&lt;Q&gt;CC_TW^IMF_IFS_RCPI_Q(-1AM)&lt;/Q&gt;&lt;R&gt;0&lt;/R&gt;&lt;C&gt;0&lt;/C&gt;&lt;/FQL&gt;&lt;FQL&gt;&lt;Q&gt;DUMMY^ECON_EXPR_DATA('FDS_ECON[NTCPMIMFGSA@CN]',05/2024,,Q)&lt;/Q&gt;&lt;R&gt;1&lt;/R&gt;&lt;C&gt;1&lt;/C&gt;&lt;D xsi:type="xsd:double"&gt;50.938282&lt;/D&gt;&lt;/FQL&gt;&lt;FQL&gt;&lt;Q&gt;DUMMY^ECON_EXPR_DATA('FDS_ECON[NTCPMIMFGSA@CN]',02/2024,,Q)&lt;/Q&gt;&lt;R&gt;1&lt;/R&gt;&lt;C&gt;1&lt;/C&gt;&lt;D xsi:type="xsd:double"&gt;50.34384&lt;/D&gt;&lt;/FQL&gt;&lt;FQL&gt;&lt;Q&gt;DUMMY^ECON_EXPR_DATA('FDS_ECON[NTCPMIMFGSA@CL]',05/2024,,Q)&lt;/Q&gt;&lt;R&gt;0&lt;/R&gt;&lt;C&gt;0&lt;/C&gt;&lt;/FQL&gt;&lt;FQL&gt;&lt;Q&gt;DUMMY^ECON_EXPR_DATA('FDS_ECON[NTCPMIMFGSA@CL]',02/2024,,Q)&lt;/Q&gt;&lt;R&gt;0&lt;/R&gt;&lt;C&gt;0&lt;/C&gt;&lt;/FQL&gt;&lt;FQL&gt;&lt;Q&gt;DUMMY^ECON_EXPR_DATA('FDS_ECON[NTCPMIMFGSA@ID]',05/2024,,Q)&lt;/Q&gt;&lt;R&gt;1&lt;/R&gt;&lt;C&gt;1&lt;/C&gt;&lt;D xsi:type="xsd:double"&gt;53.247562&lt;/D&gt;&lt;/FQL&gt;&lt;FQL&gt;&lt;Q&gt;DUMMY^ECON_EXPR_DATA('FDS_ECON[NTCPMIMFGSA@ID]',02/2024,,Q)&lt;/Q&gt;&lt;R&gt;1&lt;/R&gt;&lt;C&gt;1&lt;/C&gt;&lt;D xsi:type="xsd:double"&gt;51.828487&lt;/D&gt;&lt;/FQL&gt;&lt;FQL&gt;&lt;Q&gt;DUMMY^ECON_EXPR_DATA('FDS_ECON[NTCPMIPHMANHE]',05/2024,,Q)&lt;/Q&gt;&lt;R&gt;1&lt;/R&gt;&lt;C&gt;1&lt;/C&gt;&lt;D xsi:type="xsd:double"&gt;50.931423&lt;/D&gt;&lt;/FQL&gt;&lt;FQL&gt;&lt;Q&gt;DUMMY^ECON_EXPR_DATA('FDS_ECON[NTCPMIPHMANHE]',02/2024,,Q)&lt;/Q&gt;&lt;R&gt;1&lt;/R&gt;&lt;C&gt;1&lt;/C&gt;&lt;D xsi:type="xsd:double"&gt;52.222515&lt;/D&gt;&lt;/FQL&gt;&lt;FQL&gt;&lt;Q&gt;DUMMY^ECON_EXPR_DATA('FDS_ECON[NTCPMIMFGSA@PL]',05/2024,,Q)&lt;/Q&gt;&lt;R&gt;1&lt;/R&gt;&lt;C&gt;1&lt;/C&gt;&lt;D xsi:type="xsd:double"&gt;47.64948&lt;/D&gt;&lt;/FQL&gt;&lt;FQL&gt;&lt;Q&gt;DUMMY^ECON_EXPR_DATA('FDS_ECON[NTCPMIMFGSA@PL]',02/2024,,Q)&lt;/Q&gt;&lt;R&gt;1&lt;/R&gt;&lt;C&gt;1&lt;/C&gt;&lt;D xsi:type="xsd:double"&gt;46.884846&lt;/D&gt;&lt;/FQL&gt;&lt;FQL&gt;&lt;Q&gt;DUMMY^ECON_EXPR_DATA('FDS_ECON[NTCPMIMFGSA@PE]',05/2024,,Q)&lt;/Q&gt;&lt;R&gt;0&lt;/R&gt;&lt;C&gt;0&lt;/C&gt;&lt;/FQL&gt;&lt;FQL&gt;&lt;Q&gt;DUMMY^ECON_EXPR_DATA('FDS_ECON[NTCPMIMFGSA@PE]',02/2024,,Q)&lt;/Q&gt;&lt;R&gt;0&lt;/R&gt;&lt;C&gt;0&lt;/C&gt;&lt;/FQL&gt;&lt;FQL&gt;&lt;Q&gt;DUMMY^ECON_EXPR_DATA('FDS_ECON[PMIMYMANHE]',05/2024,,Q)&lt;/Q&gt;&lt;R&gt;1&lt;/R&gt;&lt;C&gt;1&lt;/C&gt;&lt;D xsi:type="xsd:double"&gt;48.94971&lt;/D&gt;&lt;/FQL&gt;&lt;FQL&gt;&lt;Q&gt;DUMMY^ECON_EXPR_DATA('FDS_ECON[PMIMYMANHE]',02/2024,,Q)&lt;/Q&gt;&lt;R&gt;1&lt;/R&gt;&lt;C&gt;1&lt;/C&gt;&lt;D xsi:type="xsd:double"&gt;47.499214&lt;/D&gt;&lt;/FQL&gt;&lt;FQL&gt;&lt;Q&gt;DUMMY^ECON_EXPR_DATA('FDS_ECON[NTCPMIMFGSA@TW]',05/2024,,Q)&lt;/Q&gt;&lt;R&gt;1&lt;/R&gt;&lt;C&gt;1&lt;/C&gt;&lt;D xsi:type="xsd:double"&gt;48.895138&lt;/D&gt;&lt;/FQL&gt;&lt;FQL&gt;&lt;Q&gt;DUMMY^ECON_EXPR_DATA('FDS_ECON[NTCPMIMFGSA@TW]',02/2024,,Q)&lt;/Q&gt;&lt;R&gt;1&lt;/R&gt;&lt;C&gt;1&lt;/C&gt;&lt;D xsi:type="xsd:double"&gt;47.63588&lt;/D&gt;&lt;/FQL&gt;&lt;FQL&gt;&lt;Q&gt;DUMMY^ECON_EXPR_DATA('FDS_ECON[NTCPMIMFGSA@MX]',05/2024,,Q)&lt;/Q&gt;&lt;R&gt;1&lt;/R&gt;&lt;C&gt;1&lt;/C&gt;&lt;D xsi:type="xsd:double"&gt;51.565502&lt;/D&gt;&lt;/FQL&gt;&lt;FQL&gt;&lt;Q&gt;DUMMY^ECON_EXPR_DATA('FDS_ECON[NTCPMIMFGSA@MX]',02/2024,,Q)&lt;/Q&gt;&lt;R&gt;1&lt;/R&gt;&lt;C&gt;1&lt;/C&gt;&lt;D xsi:type="xsd:double"&gt;52.180695&lt;/D&gt;&lt;/FQL&gt;&lt;FQL&gt;&lt;Q&gt;DUMMY^ECON_EXPR_DATA('FDS_ECON[NTCPMIMFGSA@KR]',05/2024,,Q)&lt;/Q&gt;&lt;R&gt;1&lt;/R&gt;&lt;C&gt;1&lt;/C&gt;&lt;D xsi:type="xsd:double"&gt;50.57622&lt;/D&gt;&lt;/FQL&gt;&lt;FQL&gt;&lt;Q&gt;DUMMY^ECON_EXPR_DATA('FDS_ECON[NTCPMIMFGSA@KR]',02/2024,,Q)&lt;/Q&gt;&lt;R&gt;1&lt;/R&gt;&lt;C&gt;1&lt;/C&gt;&lt;D xsi:type="xsd:double"&gt;49.900604&lt;/D&gt;&lt;/FQL&gt;&lt;FQL&gt;&lt;Q&gt;DUMMY^ECON_EXPR_DATA('FDS_ECON[NTCPMIMFGSA@BR]',05/2024,,Q)&lt;/Q&gt;&lt;R&gt;1&lt;/R&gt;&lt;C&gt;1&lt;/C&gt;&lt;D xsi:type="xsd:double"&gt;53.509575&lt;/D&gt;&lt;/FQL&gt;&lt;FQL&gt;&lt;Q&gt;DUMMY^ECON_EXPR_DATA('FDS_ECON[NTCPMIMFGSA@BR]',02/2024,,Q)&lt;/Q&gt;&lt;R&gt;1&lt;/R&gt;&lt;C&gt;1&lt;/C&gt;&lt;D xsi:type="xsd:double"&gt;48.798813&lt;/D&gt;&lt;/FQL&gt;&lt;FQL&gt;&lt;Q&gt;DUMMY^ECON_EXPR_DATA('FDS_ECON[PMIMFGSA@ZA]',05/2024,,Q)&lt;/Q&gt;&lt;R&gt;1&lt;/R&gt;&lt;C&gt;1&lt;/C&gt;&lt;D xsi:type="xsd:double"&gt;49.458923&lt;/D&gt;&lt;/FQL&gt;&lt;FQL&gt;&lt;Q&gt;DUMMY^ECON_EXPR_DATA('FDS_ECON[PMIMFGSA@ZA]',02/2024,,Q)&lt;/Q&gt;&lt;R&gt;1&lt;/R&gt;&lt;C&gt;1&lt;/C&gt;&lt;D xsi:type="xsd:double"&gt;49.293606&lt;/D&gt;&lt;/FQL&gt;&lt;FQL&gt;&lt;Q&gt;DUMMY^ECON_EXPR_DATA('FDS_ECON[NTCPMIMFGSA@GR]',05/2024,,Q)&lt;/Q&gt;&lt;R&gt;1&lt;/R&gt;&lt;C&gt;1&lt;/C&gt;&lt;D xsi:type="xsd:double"&gt;55.77546&lt;/D&gt;&lt;/FQL&gt;&lt;FQL&gt;&lt;Q&gt;DUMMY^ECON_EXPR_DATA('FDS_ECON[NTCPMIMFGSA@GR]',02/2024,,Q)&lt;/Q&gt;&lt;R&gt;1&lt;/R&gt;&lt;C&gt;1&lt;/C&gt;&lt;D xsi:type="xsd:double"&gt;50.99575&lt;/D&gt;&lt;/FQL&gt;&lt;FQL&gt;&lt;Q&gt;DUMMY^ECON_EXPR_DATA('FDS_ECON[NTCPMIMFGSA@IN]',05/2024,,Q)&lt;/Q&gt;&lt;R&gt;1&lt;/R&gt;&lt;C&gt;1&lt;/C&gt;&lt;D xsi:type="xsd:double"&gt;57.516636&lt;/D&gt;&lt;/FQL&gt;&lt;FQL&gt;&lt;Q&gt;DUMMY^ECON_EXPR_DATA('FDS_ECON[NTCPMIMFGSA@IN]',02/2024,,Q)&lt;/Q&gt;&lt;R&gt;1&lt;/R&gt;&lt;C&gt;1&lt;/C&gt;&lt;D xsi:type="xsd:double"&gt;55.461708&lt;/D&gt;&lt;/FQL&gt;&lt;FQL&gt;&lt;Q&gt;DUMMY^ECON_EXPR_DATA('FDS_ECON[PMIQAWHEHE]',05/2024,,Q)&lt;/Q&gt;&lt;R&gt;1&lt;/R&gt;&lt;C&gt;1&lt;/C&gt;&lt;D xsi:type="xsd:double"&gt;50.683044&lt;/D&gt;&lt;/FQL&gt;&lt;FQL&gt;&lt;Q&gt;DUMMY^ECON_EXPR_DATA('FDS_ECON[PMIQAWHEHE]',02/2024,,Q)&lt;/Q&gt;&lt;R&gt;1&lt;/R&gt;&lt;C&gt;1&lt;/C&gt;&lt;D xsi:type="xsd:double"&gt;50.688427&lt;/D&gt;&lt;/FQL&gt;&lt;FQL&gt;&lt;Q&gt;DUMMY^ECON_EXPR_DATA('FDS_ECON[NTCPMITHMANHE]',05/2024,,Q)&lt;/Q&gt;&lt;R&gt;1&lt;/R&gt;&lt;C&gt;1&lt;/C&gt;&lt;D xsi:type="xsd:double"&gt;47.04389&lt;/D&gt;&lt;/FQL&gt;&lt;FQL&gt;&lt;Q&gt;DUMMY^ECON_EXPR_DATA('FDS_ECON[NTCPMITHMANHE]',02/2024,,Q)&lt;/Q&gt;&lt;R&gt;1&lt;/R&gt;&lt;C&gt;1&lt;/C&gt;&lt;D xsi:type="xsd:double"&gt;46.69516&lt;/D&gt;&lt;/FQL&gt;&lt;FQL&gt;&lt;Q&gt;DUMMY^ECON_EXPR_DATA('FDS_ECON[NTCPMIMFGSA@TR]',05/2024,,Q)&lt;/Q&gt;&lt;R&gt;1&lt;/R&gt;&lt;C&gt;1&lt;/C&gt;&lt;D xsi:type="xsd:double"&gt;49.822453&lt;/D&gt;&lt;/FQL&gt;&lt;FQL&gt;&lt;Q&gt;DUMMY^ECON_EXPR_DATA('FDS_ECON[NTCPMIMFGSA@TR]',02/2024,,Q)&lt;/Q&gt;&lt;R&gt;1&lt;/R&gt;&lt;C&gt;1&lt;/C&gt;&lt;D xsi:type="xsd:double"&gt;47.664864&lt;/D&gt;&lt;/FQL&gt;&lt;FQL&gt;&lt;Q&gt;DUMMY^ECON_EXPR_DATA('FDS_ECON[NTCPMIMFGSA@AE]',05/2024,,Q)&lt;/Q&gt;&lt;R&gt;0&lt;/R&gt;&lt;C&gt;0&lt;/C&gt;&lt;/FQL&gt;&lt;FQL&gt;&lt;Q&gt;DUMMY^ECON_EXPR_DATA('FDS_ECON[NTCPMIMFGSA@AE]',02/2024,,Q)&lt;/Q&gt;&lt;R&gt;0&lt;/R&gt;&lt;C&gt;0&lt;/C&gt;&lt;/FQL&gt;&lt;FQL&gt;&lt;Q&gt;DUMMY^ECON_EXPR_DATA('FDS_ECON[NTCPMIMFGSA@VN]',05/2024,,Q)&lt;/Q&gt;&lt;R&gt;1&lt;/R&gt;&lt;C&gt;1&lt;/C&gt;&lt;D xsi:type="xsd:double"&gt;50.18627&lt;/D&gt;&lt;/FQL&gt;&lt;FQL&gt;&lt;Q&gt;DUMMY^ECON_EXPR_DATA('FDS_ECON[NTCPMIMFGSA@VN]',02/2024,,Q)&lt;/Q&gt;&lt;R&gt;1&lt;/R&gt;&lt;C&gt;1&lt;/C&gt;&lt;D xsi:type="xsd:double"&gt;48.59743&lt;/D&gt;&lt;/FQL&gt;&lt;FQL&gt;&lt;Q&gt;DUMMY^ECON_EXPR_DATA('FDS_ECON[NTCPMIINDEXSA@SA]',05/2024,,Q)&lt;/Q&gt;&lt;R&gt;1&lt;/R&gt;&lt;C&gt;1&lt;/C&gt;&lt;D xsi:type="xsd:double"&gt;56.53707&lt;/D&gt;&lt;/FQL&gt;&lt;FQL&gt;&lt;Q&gt;DUMMY^ECON_EXPR_DATA('FDS_ECON[NTCPMIINDEXSA@SA]',02/2024,,Q)&lt;/Q&gt;&lt;R&gt;1&lt;/R&gt;&lt;C&gt;1&lt;/C&gt;&lt;D xsi:type="xsd:double"&gt;57.793106&lt;/D&gt;&lt;/FQL&gt;&lt;FQL&gt;&lt;Q&gt;DUMMY^ECON_EXPR_DATA('FDS_ECON[PMIDMMANHE]',05/2024,,Q)&lt;/Q&gt;&lt;R&gt;1&lt;/R&gt;&lt;C&gt;1&lt;/C&gt;&lt;D xsi:type="xsd:double"&gt;49.135414&lt;/D&gt;&lt;/FQL&gt;&lt;FQL&gt;&lt;Q&gt;DUMMY^ECON_EXPR_DATA('FDS_ECON[PMIDMMANHE]',02/2024,,Q)&lt;/Q&gt;&lt;R&gt;1&lt;/R&gt;&lt;C&gt;1&lt;/C&gt;&lt;D xsi:type="xsd:double"&gt;47.377968&lt;/D&gt;&lt;/FQL&gt;&lt;FQL&gt;&lt;Q&gt;DUMMY^ECON_EXPR_DATA('FDS_ECON[NTCPMIMFGSA@EME]',05/2024,,Q)&lt;/Q&gt;&lt;R&gt;1&lt;/R&gt;&lt;C&gt;1&lt;/C&gt;&lt;D xsi:type="xsd:double"&gt;51.51058&lt;/D&gt;&lt;/FQL&gt;&lt;FQL&gt;&lt;Q&gt;DUMMY^ECON_EXPR_DATA('FDS_ECON[NTCPMIMFGSA@EME]',02/2024,,Q)&lt;/Q&gt;&lt;R&gt;1&lt;/R&gt;&lt;C&gt;1&lt;/C&gt;&lt;D xsi:type="xsd:double"&gt;50.624123&lt;/D&gt;&lt;/FQL&gt;&lt;FQL&gt;&lt;Q&gt;CC_TW^IMF_IFS_RCPI_Q(-2AM)&lt;/Q&gt;&lt;R&gt;0&lt;/R&gt;&lt;C&gt;0&lt;/C&gt;&lt;/FQL&gt;&lt;FQL&gt;&lt;Q&gt;CC_QA^IMF_IFS_RCPI_Q(-2AM)&lt;/Q&gt;&lt;R&gt;0&lt;/R&gt;&lt;C&gt;0&lt;/C&gt;&lt;/FQL&gt;&lt;FQL&gt;&lt;Q&gt;CC_AE^IMF_IFS_RCPI_Q(-2AM)&lt;/Q&gt;&lt;R&gt;0&lt;/R&gt;&lt;C&gt;0&lt;/C&gt;&lt;/FQL&gt;&lt;FQL&gt;&lt;Q&gt;CC_ID^IMF_IFS_RCPI_Q(-2AM)&lt;/Q&gt;&lt;R&gt;0&lt;/R&gt;&lt;C&gt;0&lt;/C&gt;&lt;/FQL&gt;&lt;FQL&gt;&lt;Q&gt;CC_ID^IMF_IFS_RCPI_Q(-3AM)&lt;/Q&gt;&lt;R&gt;1&lt;/R&gt;&lt;C&gt;1&lt;/C&gt;&lt;D xsi:type="xsd:double"&gt;2.681245&lt;/D&gt;&lt;/FQL&gt;&lt;FQL&gt;&lt;Q&gt;CC_AE^IMF_IFS_RCPI_Q(-3AM)&lt;/Q&gt;&lt;R&gt;0&lt;/R&gt;&lt;C&gt;0&lt;/C&gt;&lt;/FQL&gt;&lt;FQL&gt;&lt;Q&gt;CC_QA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<sst xmlns="http://schemas.openxmlformats.org/spreadsheetml/2006/main" count="2612" uniqueCount="922">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</sst>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0.23809523809523808</v>
      </c>
    </row>
    <row r="7" spans="3:4" x14ac:dyDescent="0.35">
      <c r="C7" s="59" t="s">
        <v>910</v>
      </c>
      <c r="D7" s="60">
        <f>Timing!M30</f>
        <v>0.2857142857142857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J35" sqref="J35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13.600000000000001</v>
      </c>
      <c r="F7" s="128">
        <f>VLOOKUP(B7,Safety!$B$4:$R$24,17,FALSE)</f>
        <v>50</v>
      </c>
      <c r="G7" s="134">
        <f t="shared" ref="G7:G26" si="0">(D7*$D$2 +E7*$E$2 +F7*$F$2)/($D$2+$E$2+$F$2)</f>
        <v>45.433333333333337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45.4</v>
      </c>
      <c r="J7" s="126">
        <f ca="1">VLOOKUP(B7,'Momnetum ranking'!A:AJ,36,FALSE)</f>
        <v>4.5</v>
      </c>
      <c r="K7" s="173">
        <f>VLOOKUP(B7,'Momnetum ranking'!$A$3:$H$23,8,FALSE)</f>
        <v>0.32</v>
      </c>
      <c r="L7" s="127">
        <f>VLOOKUP(B7,'Currency- 2'!$A$3:$U$23,21,FALSE)</f>
        <v>4.5</v>
      </c>
      <c r="M7" s="136">
        <f t="shared" ref="M7:M26" ca="1" si="1">D7*$D$2 + E7*$E$2 + F7*$F$2 + I7*$I$2 + J7*$J$2 + L7*$L$2</f>
        <v>24.958637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81.8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33.266666666666673</v>
      </c>
      <c r="H8" s="134" cm="1">
        <f t="array" ref="H8">_xlfn.PERCENTRANK.EXC(_xlfn._xlws.FILTER($G$7:G$26, ISNUMBER($G$7:G$26)),G8)*100</f>
        <v>14.2</v>
      </c>
      <c r="I8" s="171">
        <f>VLOOKUP(B8,'LIQIDITY 2'!$A$3:$X$23,24,FALSE)</f>
        <v>45.4</v>
      </c>
      <c r="J8" s="126">
        <f ca="1">VLOOKUP(B8,'Momnetum ranking'!A:AJ,36,FALSE)</f>
        <v>63.6</v>
      </c>
      <c r="K8" s="173">
        <f>VLOOKUP(B8,'Momnetum ranking'!$A$3:$H$23,8,FALSE)</f>
        <v>0.45454545454545453</v>
      </c>
      <c r="L8" s="127">
        <f>VLOOKUP(B8,'Currency- 2'!$A$3:$U$23,21,FALSE)</f>
        <v>40.9</v>
      </c>
      <c r="M8" s="136">
        <f t="shared" ca="1" si="1"/>
        <v>48.589002000000008</v>
      </c>
      <c r="N8" s="127" cm="1">
        <f t="array" aca="1" ref="N8" ca="1">_xlfn.PERCENTRANK.EXC(_xlfn._xlws.FILTER($M$7:M$26, ISNUMBER($M$7:M$26)),M8)*100</f>
        <v>47.599999999999994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31.8</v>
      </c>
      <c r="E9" s="128">
        <f>VLOOKUP(B9,'Quality - 2'!$B$2:$S$22,18,FALSE)</f>
        <v>72.7</v>
      </c>
      <c r="F9" s="128">
        <f>VLOOKUP(B9,Safety!$B$4:$R$24,17,FALSE)</f>
        <v>40.9</v>
      </c>
      <c r="G9" s="134">
        <f t="shared" si="0"/>
        <v>48.466666666666676</v>
      </c>
      <c r="H9" s="134" cm="1">
        <f t="array" ref="H9">_xlfn.PERCENTRANK.EXC(_xlfn._xlws.FILTER($G$7:G$26, ISNUMBER($G$7:G$26)),G9)*100</f>
        <v>52.300000000000004</v>
      </c>
      <c r="I9" s="171">
        <f>VLOOKUP(B9,'LIQIDITY 2'!$A$3:$X$23,24,FALSE)</f>
        <v>45.4</v>
      </c>
      <c r="J9" s="126">
        <f ca="1">VLOOKUP(B9,'Momnetum ranking'!A:AJ,36,FALSE)</f>
        <v>59</v>
      </c>
      <c r="K9" s="173">
        <f>VLOOKUP(B9,'Momnetum ranking'!$A$3:$H$23,8,FALSE)</f>
        <v>0.36893203883495146</v>
      </c>
      <c r="L9" s="127">
        <f>VLOOKUP(B9,'Currency- 2'!$A$3:$U$23,21,FALSE)</f>
        <v>27.200000000000003</v>
      </c>
      <c r="M9" s="136">
        <f t="shared" ca="1" si="1"/>
        <v>49.938546000000002</v>
      </c>
      <c r="N9" s="127" cm="1">
        <f t="array" aca="1" ref="N9" ca="1">_xlfn.PERCENTRANK.EXC(_xlfn._xlws.FILTER($M$7:M$26, ISNUMBER($M$7:M$26)),M9)*100</f>
        <v>57.099999999999994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22.7</v>
      </c>
      <c r="E10" s="128">
        <f>VLOOKUP(B10,'Quality - 2'!$B$2:$S$22,18,FALSE)</f>
        <v>90.9</v>
      </c>
      <c r="F10" s="128">
        <f>VLOOKUP(B10,Safety!$B$4:$R$24,17,FALSE)</f>
        <v>59</v>
      </c>
      <c r="G10" s="134">
        <f t="shared" si="0"/>
        <v>57.533333333333339</v>
      </c>
      <c r="H10" s="134" cm="1">
        <f t="array" ref="H10">_xlfn.PERCENTRANK.EXC(_xlfn._xlws.FILTER($G$7:G$26, ISNUMBER($G$7:G$26)),G10)*100</f>
        <v>66.600000000000009</v>
      </c>
      <c r="I10" s="171">
        <f>VLOOKUP(B10,'LIQIDITY 2'!$A$3:$X$23,24,FALSE)</f>
        <v>4.5</v>
      </c>
      <c r="J10" s="126">
        <f ca="1">VLOOKUP(B10,'Momnetum ranking'!A:AJ,36,FALSE)</f>
        <v>95.399999999999991</v>
      </c>
      <c r="K10" s="173">
        <f>VLOOKUP(B10,'Momnetum ranking'!$A$3:$H$23,8,FALSE)</f>
        <v>0.42222222222222222</v>
      </c>
      <c r="L10" s="127">
        <f>VLOOKUP(B10,'Currency- 2'!$A$3:$U$23,21,FALSE)</f>
        <v>72.7</v>
      </c>
      <c r="M10" s="136">
        <f t="shared" ca="1" si="1"/>
        <v>63.588273999999998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77.2</v>
      </c>
      <c r="F11" s="128">
        <f>VLOOKUP(B11,Safety!$B$4:$R$24,17,FALSE)</f>
        <v>63.6</v>
      </c>
      <c r="G11" s="134">
        <f t="shared" si="0"/>
        <v>48.433333333333337</v>
      </c>
      <c r="H11" s="134" cm="1">
        <f t="array" ref="H11">_xlfn.PERCENTRANK.EXC(_xlfn._xlws.FILTER($G$7:G$26, ISNUMBER($G$7:G$26)),G11)*100</f>
        <v>47.599999999999994</v>
      </c>
      <c r="I11" s="171">
        <f>VLOOKUP(B11,'LIQIDITY 2'!$A$3:$X$23,24,FALSE)</f>
        <v>45.4</v>
      </c>
      <c r="J11" s="126">
        <f ca="1">VLOOKUP(B11,'Momnetum ranking'!A:AJ,36,FALSE)</f>
        <v>86.3</v>
      </c>
      <c r="K11" s="173">
        <f>VLOOKUP(B11,'Momnetum ranking'!$A$3:$H$23,8,FALSE)</f>
        <v>0.41496598639455784</v>
      </c>
      <c r="L11" s="127">
        <f>VLOOKUP(B11,'Currency- 2'!$A$3:$U$23,21,FALSE)</f>
        <v>81.8</v>
      </c>
      <c r="M11" s="136">
        <f t="shared" ca="1" si="1"/>
        <v>66.308547000000004</v>
      </c>
      <c r="N11" s="127" cm="1">
        <f t="array" aca="1" ref="N11" ca="1">_xlfn.PERCENTRANK.EXC(_xlfn._xlws.FILTER($M$7:M$26, ISNUMBER($M$7:M$26)),M11)*100</f>
        <v>90.4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90.9</v>
      </c>
      <c r="E12" s="128">
        <f>VLOOKUP(B12,'Quality - 2'!$B$2:$S$22,18,FALSE)</f>
        <v>18.099999999999998</v>
      </c>
      <c r="F12" s="128">
        <f>VLOOKUP(B12,Safety!$B$4:$R$24,17,FALSE)</f>
        <v>63.6</v>
      </c>
      <c r="G12" s="134">
        <f t="shared" si="0"/>
        <v>57.533333333333339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36.299999999999997</v>
      </c>
      <c r="J12" s="126">
        <f ca="1">VLOOKUP(B12,'Momnetum ranking'!A:AJ,36,FALSE)</f>
        <v>31.8</v>
      </c>
      <c r="K12" s="173">
        <f>VLOOKUP(B12,'Momnetum ranking'!$A$3:$H$23,8,FALSE)</f>
        <v>0.15909090909090909</v>
      </c>
      <c r="L12" s="127">
        <f>VLOOKUP(B12,'Currency- 2'!$A$3:$U$23,21,FALSE)</f>
        <v>90.9</v>
      </c>
      <c r="M12" s="136">
        <f t="shared" ca="1" si="1"/>
        <v>46.328274</v>
      </c>
      <c r="N12" s="127" cm="1">
        <f t="array" aca="1" ref="N12" ca="1">_xlfn.PERCENTRANK.EXC(_xlfn._xlws.FILTER($M$7:M$26, ISNUMBER($M$7:M$26)),M12)*100</f>
        <v>42.8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40.9</v>
      </c>
      <c r="G13" s="134">
        <f t="shared" si="0"/>
        <v>68.13333333333334</v>
      </c>
      <c r="H13" s="134" cm="1">
        <f t="array" ref="H13">_xlfn.PERCENTRANK.EXC(_xlfn._xlws.FILTER($G$7:G$26, ISNUMBER($G$7:G$26)),G13)*100</f>
        <v>90.4</v>
      </c>
      <c r="I13" s="171">
        <f>VLOOKUP(B13,'LIQIDITY 2'!$A$3:$X$23,24,FALSE)</f>
        <v>90.9</v>
      </c>
      <c r="J13" s="126">
        <f ca="1">VLOOKUP(B13,'Momnetum ranking'!A:AJ,36,FALSE)</f>
        <v>68.100000000000009</v>
      </c>
      <c r="K13" s="173">
        <f>VLOOKUP(B13,'Momnetum ranking'!$A$3:$H$23,8,FALSE)</f>
        <v>0.19113149847094801</v>
      </c>
      <c r="L13" s="127">
        <f>VLOOKUP(B13,'Currency- 2'!$A$3:$U$23,21,FALSE)</f>
        <v>63.6</v>
      </c>
      <c r="M13" s="136">
        <f t="shared" ca="1" si="1"/>
        <v>72.217956000000015</v>
      </c>
      <c r="N13" s="127" cm="1">
        <f t="array" aca="1" ref="N13" ca="1">_xlfn.PERCENTRANK.EXC(_xlfn._xlws.FILTER($M$7:M$26, ISNUMBER($M$7:M$26)),M13)*100</f>
        <v>95.199999999999989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54.500000000000007</v>
      </c>
      <c r="G14" s="134">
        <f t="shared" si="0"/>
        <v>71.166666666666671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90.9</v>
      </c>
      <c r="J14" s="126">
        <f ca="1">VLOOKUP(B14,'Momnetum ranking'!A:AJ,36,FALSE)</f>
        <v>40.9</v>
      </c>
      <c r="K14" s="173">
        <f>VLOOKUP(B14,'Momnetum ranking'!$A$3:$H$23,8,FALSE)</f>
        <v>0.15670103092783505</v>
      </c>
      <c r="L14" s="127">
        <f>VLOOKUP(B14,'Currency- 2'!$A$3:$U$23,21,FALSE)</f>
        <v>63.6</v>
      </c>
      <c r="M14" s="136">
        <f t="shared" ca="1" si="1"/>
        <v>62.247865000000004</v>
      </c>
      <c r="N14" s="127" cm="1">
        <f t="array" aca="1" ref="N14" ca="1">_xlfn.PERCENTRANK.EXC(_xlfn._xlws.FILTER($M$7:M$26, ISNUMBER($M$7:M$26)),M14)*100</f>
        <v>80.900000000000006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23.799999999999997</v>
      </c>
      <c r="I15" s="171">
        <f>VLOOKUP(B15,'LIQIDITY 2'!$A$3:$X$23,24,FALSE)</f>
        <v>4.5</v>
      </c>
      <c r="J15" s="126">
        <f ca="1">VLOOKUP(B15,'Momnetum ranking'!A:AJ,36,FALSE)</f>
        <v>54.500000000000007</v>
      </c>
      <c r="K15" s="173">
        <f>VLOOKUP(B15,'Momnetum ranking'!$A$3:$H$23,8,FALSE)</f>
        <v>0.4375</v>
      </c>
      <c r="L15" s="127">
        <f>VLOOKUP(B15,'Currency- 2'!$A$3:$U$23,21,FALSE)</f>
        <v>50</v>
      </c>
      <c r="M15" s="136">
        <f t="shared" ca="1" si="1"/>
        <v>39.048865000000006</v>
      </c>
      <c r="N15" s="127" cm="1">
        <f t="array" aca="1" ref="N15" ca="1">_xlfn.PERCENTRANK.EXC(_xlfn._xlws.FILTER($M$7:M$26, ISNUMBER($M$7:M$26)),M15)*100</f>
        <v>28.499999999999996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63.6</v>
      </c>
      <c r="F16" s="128">
        <f>VLOOKUP(B16,Safety!$B$4:$R$24,17,FALSE)</f>
        <v>77.2</v>
      </c>
      <c r="G16" s="134">
        <f t="shared" si="0"/>
        <v>66.600000000000009</v>
      </c>
      <c r="H16" s="134" cm="1">
        <f t="array" ref="H16">_xlfn.PERCENTRANK.EXC(_xlfn._xlws.FILTER($G$7:G$26, ISNUMBER($G$7:G$26)),G16)*100</f>
        <v>85.7</v>
      </c>
      <c r="I16" s="171">
        <f>VLOOKUP(B16,'LIQIDITY 2'!$A$3:$X$23,24,FALSE)</f>
        <v>4.5</v>
      </c>
      <c r="J16" s="126">
        <f ca="1">VLOOKUP(B16,'Momnetum ranking'!A:AJ,36,FALSE)</f>
        <v>27.200000000000003</v>
      </c>
      <c r="K16" s="173">
        <f>VLOOKUP(B16,'Momnetum ranking'!$A$3:$H$23,8,FALSE)</f>
        <v>0.42424242424242425</v>
      </c>
      <c r="L16" s="127">
        <f>VLOOKUP(B16,'Currency- 2'!$A$3:$U$23,21,FALSE)</f>
        <v>22.7</v>
      </c>
      <c r="M16" s="136">
        <f t="shared" ca="1" si="1"/>
        <v>34.028002000000001</v>
      </c>
      <c r="N16" s="127" cm="1">
        <f t="array" aca="1" ref="N16" ca="1">_xlfn.PERCENTRANK.EXC(_xlfn._xlws.FILTER($M$7:M$26, ISNUMBER($M$7:M$26)),M16)*100</f>
        <v>19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18.099999999999998</v>
      </c>
      <c r="E17" s="128">
        <f>VLOOKUP(B17,'Quality - 2'!$B$2:$S$22,18,FALSE)</f>
        <v>68.100000000000009</v>
      </c>
      <c r="F17" s="128">
        <f>VLOOKUP(B17,Safety!$B$4:$R$24,17,FALSE)</f>
        <v>31.8</v>
      </c>
      <c r="G17" s="134">
        <f t="shared" si="0"/>
        <v>39.333333333333336</v>
      </c>
      <c r="H17" s="134" cm="1">
        <f t="array" ref="H17">_xlfn.PERCENTRANK.EXC(_xlfn._xlws.FILTER($G$7:G$26, ISNUMBER($G$7:G$26)),G17)*100</f>
        <v>28.499999999999996</v>
      </c>
      <c r="I17" s="171">
        <f>VLOOKUP(B17,'LIQIDITY 2'!$A$3:$X$23,24,FALSE)</f>
        <v>45.4</v>
      </c>
      <c r="J17" s="126">
        <f ca="1">VLOOKUP(B17,'Momnetum ranking'!A:AJ,36,FALSE)</f>
        <v>72.7</v>
      </c>
      <c r="K17" s="173">
        <f>VLOOKUP(B17,'Momnetum ranking'!$A$3:$H$23,8,FALSE)</f>
        <v>0.51515151515151514</v>
      </c>
      <c r="L17" s="127">
        <f>VLOOKUP(B17,'Currency- 2'!$A$3:$U$23,21,FALSE)</f>
        <v>77.2</v>
      </c>
      <c r="M17" s="136">
        <f t="shared" ca="1" si="1"/>
        <v>57.678820000000002</v>
      </c>
      <c r="N17" s="127" cm="1">
        <f t="array" aca="1" ref="N17" ca="1">_xlfn.PERCENTRANK.EXC(_xlfn._xlws.FILTER($M$7:M$26, ISNUMBER($M$7:M$26)),M17)*100</f>
        <v>76.099999999999994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31.8</v>
      </c>
      <c r="F18" s="128">
        <f>VLOOKUP(B18,Safety!$B$4:$R$24,17,FALSE)</f>
        <v>90.9</v>
      </c>
      <c r="G18" s="134">
        <f t="shared" si="0"/>
        <v>45.433333333333344</v>
      </c>
      <c r="H18" s="134" cm="1">
        <f t="array" ref="H18">_xlfn.PERCENTRANK.EXC(_xlfn._xlws.FILTER($G$7:G$26, ISNUMBER($G$7:G$26)),G18)*100</f>
        <v>42.8</v>
      </c>
      <c r="I18" s="171">
        <f>VLOOKUP(B18,'LIQIDITY 2'!$A$3:$X$23,24,FALSE)</f>
        <v>36.299999999999997</v>
      </c>
      <c r="J18" s="126">
        <f ca="1">VLOOKUP(B18,'Momnetum ranking'!A:AJ,36,FALSE)</f>
        <v>50</v>
      </c>
      <c r="K18" s="173">
        <f>VLOOKUP(B18,'Momnetum ranking'!$A$3:$H$23,8,FALSE)</f>
        <v>0.19354838709677419</v>
      </c>
      <c r="L18" s="127">
        <f>VLOOKUP(B18,'Currency- 2'!$A$3:$U$23,21,FALSE)</f>
        <v>86.3</v>
      </c>
      <c r="M18" s="136">
        <f t="shared" ca="1" si="1"/>
        <v>49.518637000000005</v>
      </c>
      <c r="N18" s="127" cm="1">
        <f t="array" aca="1" ref="N18" ca="1">_xlfn.PERCENTRANK.EXC(_xlfn._xlws.FILTER($M$7:M$26, ISNUMBER($M$7:M$26)),M18)*100</f>
        <v>52.300000000000004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36.299999999999997</v>
      </c>
      <c r="E19" s="128">
        <f>VLOOKUP(B19,'Quality - 2'!$B$2:$S$22,18,FALSE)</f>
        <v>54.500000000000007</v>
      </c>
      <c r="F19" s="128">
        <f>VLOOKUP(B19,Safety!$B$4:$R$24,17,FALSE)</f>
        <v>77.2</v>
      </c>
      <c r="G19" s="134">
        <f t="shared" si="0"/>
        <v>56.000000000000007</v>
      </c>
      <c r="H19" s="134" cm="1">
        <f t="array" ref="H19">_xlfn.PERCENTRANK.EXC(_xlfn._xlws.FILTER($G$7:G$26, ISNUMBER($G$7:G$26)),G19)*100</f>
        <v>61.9</v>
      </c>
      <c r="I19" s="171">
        <f>VLOOKUP(B19,'LIQIDITY 2'!$A$3:$X$23,24,FALSE)</f>
        <v>45.4</v>
      </c>
      <c r="J19" s="126">
        <f ca="1">VLOOKUP(B19,'Momnetum ranking'!A:AJ,36,FALSE)</f>
        <v>13.600000000000001</v>
      </c>
      <c r="K19" s="173">
        <f>VLOOKUP(B19,'Momnetum ranking'!$A$3:$H$23,8,FALSE)</f>
        <v>0.22727272727272727</v>
      </c>
      <c r="L19" s="127">
        <f>VLOOKUP(B19,'Currency- 2'!$A$3:$U$23,21,FALSE)</f>
        <v>13.600000000000001</v>
      </c>
      <c r="M19" s="136">
        <f t="shared" ca="1" si="1"/>
        <v>32.678320000000006</v>
      </c>
      <c r="N19" s="127" cm="1">
        <f t="array" aca="1" ref="N19" ca="1">_xlfn.PERCENTRANK.EXC(_xlfn._xlws.FILTER($M$7:M$26, ISNUMBER($M$7:M$26)),M19)*100</f>
        <v>14.2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40.9</v>
      </c>
      <c r="E20" s="128">
        <f>VLOOKUP(B20,'Quality - 2'!$B$2:$S$22,18,FALSE)</f>
        <v>45.4</v>
      </c>
      <c r="F20" s="128">
        <f>VLOOKUP(B20,Safety!$B$4:$R$24,17,FALSE)</f>
        <v>22.7</v>
      </c>
      <c r="G20" s="134">
        <f t="shared" si="0"/>
        <v>36.333333333333343</v>
      </c>
      <c r="H20" s="134" cm="1">
        <f t="array" ref="H20">_xlfn.PERCENTRANK.EXC(_xlfn._xlws.FILTER($G$7:G$26, ISNUMBER($G$7:G$26)),G20)*100</f>
        <v>19</v>
      </c>
      <c r="I20" s="171">
        <f>VLOOKUP(B20,'LIQIDITY 2'!$A$3:$X$23,24,FALSE)</f>
        <v>45.4</v>
      </c>
      <c r="J20" s="126">
        <f ca="1">VLOOKUP(B20,'Momnetum ranking'!A:AJ,36,FALSE)</f>
        <v>77.2</v>
      </c>
      <c r="K20" s="173">
        <f>VLOOKUP(B20,'Momnetum ranking'!$A$3:$H$23,8,FALSE)</f>
        <v>0.33333333333333331</v>
      </c>
      <c r="L20" s="127">
        <f>VLOOKUP(B20,'Currency- 2'!$A$3:$U$23,21,FALSE)</f>
        <v>31.8</v>
      </c>
      <c r="M20" s="136">
        <f t="shared" ca="1" si="1"/>
        <v>54.038910000000001</v>
      </c>
      <c r="N20" s="127" cm="1">
        <f t="array" aca="1" ref="N20" ca="1">_xlfn.PERCENTRANK.EXC(_xlfn._xlws.FILTER($M$7:M$26, ISNUMBER($M$7:M$26)),M20)*100</f>
        <v>66.600000000000009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27.200000000000003</v>
      </c>
      <c r="E21" s="128">
        <f>VLOOKUP(B21,'Quality - 2'!$B$2:$S$22,18,FALSE)</f>
        <v>22.7</v>
      </c>
      <c r="F21" s="128">
        <f>VLOOKUP(B21,Safety!$B$4:$R$24,17,FALSE)</f>
        <v>18.099999999999998</v>
      </c>
      <c r="G21" s="134">
        <f t="shared" si="0"/>
        <v>22.666666666666668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45.4</v>
      </c>
      <c r="J21" s="126">
        <f ca="1">VLOOKUP(B21,'Momnetum ranking'!A:AJ,36,FALSE)</f>
        <v>81.8</v>
      </c>
      <c r="K21" s="173">
        <f>VLOOKUP(B21,'Momnetum ranking'!$A$3:$H$23,8,FALSE)</f>
        <v>0.24242424242424243</v>
      </c>
      <c r="L21" s="127">
        <f>VLOOKUP(B21,'Currency- 2'!$A$3:$U$23,21,FALSE)</f>
        <v>54.500000000000007</v>
      </c>
      <c r="M21" s="136">
        <f t="shared" ca="1" si="1"/>
        <v>54.049320000000002</v>
      </c>
      <c r="N21" s="127" cm="1">
        <f t="array" aca="1" ref="N21" ca="1">_xlfn.PERCENTRANK.EXC(_xlfn._xlws.FILTER($M$7:M$26, ISNUMBER($M$7:M$26)),M21)*100</f>
        <v>71.399999999999991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9</v>
      </c>
      <c r="E22" s="128">
        <f>VLOOKUP(B22,'Quality - 2'!$B$2:$S$22,18,FALSE)</f>
        <v>27.200000000000003</v>
      </c>
      <c r="F22" s="128">
        <f>VLOOKUP(B22,Safety!$B$4:$R$24,17,FALSE)</f>
        <v>36.299999999999997</v>
      </c>
      <c r="G22" s="134">
        <f t="shared" si="0"/>
        <v>24.166666666666668</v>
      </c>
      <c r="H22" s="134" cm="1">
        <f t="array" ref="H22">_xlfn.PERCENTRANK.EXC(_xlfn._xlws.FILTER($G$7:G$26, ISNUMBER($G$7:G$26)),G22)*100</f>
        <v>9.5</v>
      </c>
      <c r="I22" s="171">
        <f>VLOOKUP(B22,'LIQIDITY 2'!$A$3:$X$23,24,FALSE)</f>
        <v>86.3</v>
      </c>
      <c r="J22" s="126">
        <f ca="1">VLOOKUP(B22,'Momnetum ranking'!A:AJ,36,FALSE)</f>
        <v>18.099999999999998</v>
      </c>
      <c r="K22" s="173">
        <f>VLOOKUP(B22,'Momnetum ranking'!$A$3:$H$23,8,FALSE)</f>
        <v>0.25</v>
      </c>
      <c r="L22" s="127">
        <f>VLOOKUP(B22,'Currency- 2'!$A$3:$U$23,21,FALSE)</f>
        <v>59</v>
      </c>
      <c r="M22" s="136">
        <f t="shared" ca="1" si="1"/>
        <v>37.649275000000003</v>
      </c>
      <c r="N22" s="127" cm="1">
        <f t="array" aca="1" ref="N22" ca="1">_xlfn.PERCENTRANK.EXC(_xlfn._xlws.FILTER($M$7:M$26, ISNUMBER($M$7:M$26)),M22)*100</f>
        <v>23.799999999999997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59</v>
      </c>
      <c r="F23" s="128">
        <f>VLOOKUP(B23,Safety!$B$4:$R$24,17,FALSE)</f>
        <v>4.5</v>
      </c>
      <c r="G23" s="134">
        <f t="shared" si="0"/>
        <v>39.333333333333336</v>
      </c>
      <c r="H23" s="134" cm="1">
        <f t="array" ref="H23">_xlfn.PERCENTRANK.EXC(_xlfn._xlws.FILTER($G$7:G$26, ISNUMBER($G$7:G$26)),G23)*100</f>
        <v>28.499999999999996</v>
      </c>
      <c r="I23" s="171">
        <f>VLOOKUP(B23,'LIQIDITY 2'!$A$3:$X$23,24,FALSE)</f>
        <v>4.5</v>
      </c>
      <c r="J23" s="126">
        <f ca="1">VLOOKUP(B23,'Momnetum ranking'!A:AJ,36,FALSE)</f>
        <v>90.9</v>
      </c>
      <c r="K23" s="173">
        <f>VLOOKUP(B23,'Momnetum ranking'!$A$3:$H$23,8,FALSE)</f>
        <v>0.16494845360824742</v>
      </c>
      <c r="L23" s="127">
        <f>VLOOKUP(B23,'Currency- 2'!$A$3:$U$23,21,FALSE)</f>
        <v>9</v>
      </c>
      <c r="M23" s="136">
        <f t="shared" ca="1" si="1"/>
        <v>49.958820000000003</v>
      </c>
      <c r="N23" s="127" cm="1">
        <f t="array" aca="1" ref="N23" ca="1">_xlfn.PERCENTRANK.EXC(_xlfn._xlws.FILTER($M$7:M$26, ISNUMBER($M$7:M$26)),M23)*100</f>
        <v>61.9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86.3</v>
      </c>
      <c r="E24" s="128">
        <f>VLOOKUP(B24,'Quality - 2'!$B$2:$S$22,18,FALSE)</f>
        <v>50</v>
      </c>
      <c r="F24" s="128">
        <f>VLOOKUP(B24,Safety!$B$4:$R$24,17,FALSE)</f>
        <v>27.200000000000003</v>
      </c>
      <c r="G24" s="134">
        <f t="shared" si="0"/>
        <v>54.500000000000014</v>
      </c>
      <c r="H24" s="134" cm="1">
        <f t="array" ref="H24">_xlfn.PERCENTRANK.EXC(_xlfn._xlws.FILTER($G$7:G$26, ISNUMBER($G$7:G$26)),G24)*100</f>
        <v>57.099999999999994</v>
      </c>
      <c r="I24" s="171">
        <f>VLOOKUP(B24,'LIQIDITY 2'!$A$3:$X$23,24,FALSE)</f>
        <v>45.4</v>
      </c>
      <c r="J24" s="126">
        <f ca="1">VLOOKUP(B24,'Momnetum ranking'!A:AJ,36,FALSE)</f>
        <v>45.4</v>
      </c>
      <c r="K24" s="173">
        <f>VLOOKUP(B24,'Momnetum ranking'!$A$3:$H$23,8,FALSE)</f>
        <v>0.2413793103448276</v>
      </c>
      <c r="L24" s="127">
        <f>VLOOKUP(B24,'Currency- 2'!$A$3:$U$23,21,FALSE)</f>
        <v>18.099999999999998</v>
      </c>
      <c r="M24" s="136">
        <f t="shared" ca="1" si="1"/>
        <v>45.398364999999998</v>
      </c>
      <c r="N24" s="127" cm="1">
        <f t="array" aca="1" ref="N24" ca="1">_xlfn.PERCENTRANK.EXC(_xlfn._xlws.FILTER($M$7:M$26, ISNUMBER($M$7:M$26)),M24)*100</f>
        <v>38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36.299999999999997</v>
      </c>
      <c r="F25" s="128">
        <f>VLOOKUP(B25,Safety!$B$4:$R$24,17,FALSE)</f>
        <v>72.7</v>
      </c>
      <c r="G25" s="134">
        <f t="shared" si="0"/>
        <v>59.033333333333339</v>
      </c>
      <c r="H25" s="134" cm="1">
        <f t="array" ref="H25">_xlfn.PERCENTRANK.EXC(_xlfn._xlws.FILTER($G$7:G$26, ISNUMBER($G$7:G$26)),G25)*100</f>
        <v>80.900000000000006</v>
      </c>
      <c r="I25" s="171">
        <f>VLOOKUP(B25,'LIQIDITY 2'!$A$3:$X$23,24,FALSE)</f>
        <v>4.5</v>
      </c>
      <c r="J25" s="126">
        <f ca="1">VLOOKUP(B25,'Momnetum ranking'!A:AJ,36,FALSE)</f>
        <v>36.299999999999997</v>
      </c>
      <c r="K25" s="173">
        <f>VLOOKUP(B25,'Momnetum ranking'!$A$3:$H$23,8,FALSE)</f>
        <v>0.1388888888888889</v>
      </c>
      <c r="L25" s="127">
        <f>VLOOKUP(B25,'Currency- 2'!$A$3:$U$23,21,FALSE)</f>
        <v>95.399999999999991</v>
      </c>
      <c r="M25" s="136">
        <f t="shared" ca="1" si="1"/>
        <v>42.668228999999997</v>
      </c>
      <c r="N25" s="127" cm="1">
        <f t="array" aca="1" ref="N25" ca="1">_xlfn.PERCENTRANK.EXC(_xlfn._xlws.FILTER($M$7:M$26, ISNUMBER($M$7:M$26)),M25)*100</f>
        <v>33.300000000000004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45.4</v>
      </c>
      <c r="E26" s="129">
        <f>VLOOKUP(B26,'Quality - 2'!$B$2:$S$22,18,FALSE)</f>
        <v>40.9</v>
      </c>
      <c r="F26" s="129">
        <f>VLOOKUP(B26,Safety!$B$4:$R$24,17,FALSE)</f>
        <v>86.3</v>
      </c>
      <c r="G26" s="135">
        <f t="shared" si="0"/>
        <v>57.533333333333339</v>
      </c>
      <c r="H26" s="135" cm="1">
        <f t="array" ref="H26">_xlfn.PERCENTRANK.EXC(_xlfn._xlws.FILTER($G$7:G$26, ISNUMBER($G$7:G$26)),G26)*100</f>
        <v>66.600000000000009</v>
      </c>
      <c r="I26" s="172">
        <f>VLOOKUP(B26,'LIQIDITY 2'!$A$3:$X$23,24,FALSE)</f>
        <v>4.5</v>
      </c>
      <c r="J26" s="130">
        <f ca="1">VLOOKUP(B26,'Momnetum ranking'!A:AJ,36,FALSE)</f>
        <v>9</v>
      </c>
      <c r="K26" s="174">
        <f>VLOOKUP(B26,'Momnetum ranking'!$A$3:$H$23,8,FALSE)</f>
        <v>0.24</v>
      </c>
      <c r="L26" s="131">
        <f>VLOOKUP(B26,'Currency- 2'!$A$3:$U$23,21,FALSE)</f>
        <v>36.299999999999997</v>
      </c>
      <c r="M26" s="137">
        <f t="shared" ca="1" si="1"/>
        <v>25.388273999999999</v>
      </c>
      <c r="N26" s="131" cm="1">
        <f t="array" aca="1" ref="N26" ca="1">_xlfn.PERCENTRANK.EXC(_xlfn._xlws.FILTER($M$7:M$26, ISNUMBER($M$7:M$26)),M26)*100</f>
        <v>9.5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0.20832913719872706</v>
      </c>
      <c r="F9" s="10">
        <f ca="1">VLOOKUP(B9,OUTPUT_COUNTRY!$B$7:$N$26, 9, FALSE)</f>
        <v>40.9</v>
      </c>
      <c r="G9" s="176">
        <f>VLOOKUP(B9,OUTPUT_COUNTRY!$B$7:$N$26, 7, FALSE)</f>
        <v>95.199999999999989</v>
      </c>
      <c r="H9" s="10">
        <f>VLOOKUP(B9,OUTPUT_COUNTRY!$B$7:$N$26, 8, FALSE)</f>
        <v>90.9</v>
      </c>
      <c r="I9" s="10">
        <f>VLOOKUP(B9,OUTPUT_COUNTRY!$B$7:$N$26, 11, FALSE)</f>
        <v>63.6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4.8000966808886218</v>
      </c>
      <c r="M9" s="175" t="e">
        <f t="shared" ref="M9:M29" si="3">L9/$L$30</f>
        <v>#N/A</v>
      </c>
      <c r="N9" s="10">
        <f>IF(H9&gt;=$F$3,1/E9,0)</f>
        <v>4.8000966808886218</v>
      </c>
      <c r="O9" s="175" t="e">
        <f t="shared" ref="O9:O29" si="4">N9/$N$30</f>
        <v>#N/A</v>
      </c>
      <c r="P9" s="10">
        <f>IF(I9&gt;=$F$5,1/E9,0)</f>
        <v>4.8000966808886218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0.29777798602677341</v>
      </c>
      <c r="F10">
        <f ca="1">VLOOKUP(B10,OUTPUT_COUNTRY!$B$7:$N$26, 9, FALSE)</f>
        <v>45.4</v>
      </c>
      <c r="G10" s="47">
        <f>VLOOKUP(B10,OUTPUT_COUNTRY!$B$7:$N$26, 7, FALSE)</f>
        <v>57.099999999999994</v>
      </c>
      <c r="H10">
        <f>VLOOKUP(B10,OUTPUT_COUNTRY!$B$7:$N$26, 8, FALSE)</f>
        <v>45.4</v>
      </c>
      <c r="I10">
        <f>VLOOKUP(B10,OUTPUT_COUNTRY!$B$7:$N$26, 11, FALSE)</f>
        <v>18.099999999999998</v>
      </c>
      <c r="J10" s="47">
        <f t="shared" ca="1" si="0"/>
        <v>0</v>
      </c>
      <c r="K10" s="147" t="e">
        <f t="shared" ca="1" si="1"/>
        <v>#N/A</v>
      </c>
      <c r="L10">
        <f t="shared" si="2"/>
        <v>0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0.28363162063002673</v>
      </c>
      <c r="F11">
        <f ca="1">VLOOKUP(B11,OUTPUT_COUNTRY!$B$7:$N$26, 9, FALSE)</f>
        <v>9</v>
      </c>
      <c r="G11" s="47">
        <f>VLOOKUP(B11,OUTPUT_COUNTRY!$B$7:$N$26, 7, FALSE)</f>
        <v>66.600000000000009</v>
      </c>
      <c r="H11">
        <f>VLOOKUP(B11,OUTPUT_COUNTRY!$B$7:$N$26, 8, FALSE)</f>
        <v>4.5</v>
      </c>
      <c r="I11">
        <f>VLOOKUP(B11,OUTPUT_COUNTRY!$B$7:$N$26, 11, FALSE)</f>
        <v>36.299999999999997</v>
      </c>
      <c r="J11" s="47">
        <f t="shared" ca="1" si="0"/>
        <v>0</v>
      </c>
      <c r="K11" s="147" t="e">
        <f t="shared" ca="1" si="1"/>
        <v>#N/A</v>
      </c>
      <c r="L11">
        <f t="shared" si="2"/>
        <v>0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0.25033492704683535</v>
      </c>
      <c r="F12">
        <f ca="1">VLOOKUP(B12,OUTPUT_COUNTRY!$B$7:$N$26, 9, FALSE)</f>
        <v>27.200000000000003</v>
      </c>
      <c r="G12" s="47">
        <f>VLOOKUP(B12,OUTPUT_COUNTRY!$B$7:$N$26, 7, FALSE)</f>
        <v>85.7</v>
      </c>
      <c r="H12">
        <f>VLOOKUP(B12,OUTPUT_COUNTRY!$B$7:$N$26, 8, FALSE)</f>
        <v>4.5</v>
      </c>
      <c r="I12">
        <f>VLOOKUP(B12,OUTPUT_COUNTRY!$B$7:$N$26, 11, FALSE)</f>
        <v>22.7</v>
      </c>
      <c r="J12" s="47">
        <f t="shared" ca="1" si="0"/>
        <v>0</v>
      </c>
      <c r="K12" s="147" t="e">
        <f t="shared" ca="1" si="1"/>
        <v>#N/A</v>
      </c>
      <c r="L12">
        <f t="shared" si="2"/>
        <v>3.9946483369174817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0.30372559526808862</v>
      </c>
      <c r="F13">
        <f ca="1">VLOOKUP(B13,OUTPUT_COUNTRY!$B$7:$N$26, 9, FALSE)</f>
        <v>63.6</v>
      </c>
      <c r="G13" s="47">
        <f>VLOOKUP(B13,OUTPUT_COUNTRY!$B$7:$N$26, 7, FALSE)</f>
        <v>14.2</v>
      </c>
      <c r="H13">
        <f>VLOOKUP(B13,OUTPUT_COUNTRY!$B$7:$N$26, 8, FALSE)</f>
        <v>45.4</v>
      </c>
      <c r="I13">
        <f>VLOOKUP(B13,OUTPUT_COUNTRY!$B$7:$N$26, 11, FALSE)</f>
        <v>40.9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0</v>
      </c>
      <c r="O13" s="147" t="e">
        <f t="shared" si="4"/>
        <v>#N/A</v>
      </c>
      <c r="P13">
        <f t="shared" si="9"/>
        <v>0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0.28850053130961267</v>
      </c>
      <c r="F14">
        <f ca="1">VLOOKUP(B14,OUTPUT_COUNTRY!$B$7:$N$26, 9, FALSE)</f>
        <v>77.2</v>
      </c>
      <c r="G14" s="47">
        <f>VLOOKUP(B14,OUTPUT_COUNTRY!$B$7:$N$26, 7, FALSE)</f>
        <v>19</v>
      </c>
      <c r="H14">
        <f>VLOOKUP(B14,OUTPUT_COUNTRY!$B$7:$N$26, 8, FALSE)</f>
        <v>45.4</v>
      </c>
      <c r="I14">
        <f>VLOOKUP(B14,OUTPUT_COUNTRY!$B$7:$N$26, 11, FALSE)</f>
        <v>31.8</v>
      </c>
      <c r="J14" s="47">
        <f t="shared" ca="1" si="0"/>
        <v>3.4661981226191267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0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0.17521180509494974</v>
      </c>
      <c r="F15">
        <f ca="1">VLOOKUP(B15,OUTPUT_COUNTRY!$B$7:$N$26, 9, FALSE)</f>
        <v>72.7</v>
      </c>
      <c r="G15" s="47">
        <f>VLOOKUP(B15,OUTPUT_COUNTRY!$B$7:$N$26, 7, FALSE)</f>
        <v>28.499999999999996</v>
      </c>
      <c r="H15">
        <f>VLOOKUP(B15,OUTPUT_COUNTRY!$B$7:$N$26, 8, FALSE)</f>
        <v>45.4</v>
      </c>
      <c r="I15">
        <f>VLOOKUP(B15,OUTPUT_COUNTRY!$B$7:$N$26, 11, FALSE)</f>
        <v>77.2</v>
      </c>
      <c r="J15" s="47">
        <f t="shared" ca="1" si="0"/>
        <v>5.7073779900737049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5.7073779900737049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0.20897137616054787</v>
      </c>
      <c r="F16">
        <f ca="1">VLOOKUP(B16,OUTPUT_COUNTRY!$B$7:$N$26, 9, FALSE)</f>
        <v>95.399999999999991</v>
      </c>
      <c r="G16" s="47">
        <f>VLOOKUP(B16,OUTPUT_COUNTRY!$B$7:$N$26, 7, FALSE)</f>
        <v>66.600000000000009</v>
      </c>
      <c r="H16">
        <f>VLOOKUP(B16,OUTPUT_COUNTRY!$B$7:$N$26, 8, FALSE)</f>
        <v>4.5</v>
      </c>
      <c r="I16">
        <f>VLOOKUP(B16,OUTPUT_COUNTRY!$B$7:$N$26, 11, FALSE)</f>
        <v>72.7</v>
      </c>
      <c r="J16" s="47">
        <f t="shared" ca="1" si="0"/>
        <v>4.7853443776516222</v>
      </c>
      <c r="K16" s="147" t="e">
        <f t="shared" ca="1" si="1"/>
        <v>#N/A</v>
      </c>
      <c r="L16">
        <f t="shared" si="2"/>
        <v>0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4.7853443776516222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0.27851284344262683</v>
      </c>
      <c r="F17">
        <f ca="1">VLOOKUP(B17,OUTPUT_COUNTRY!$B$7:$N$26, 9, FALSE)</f>
        <v>13.600000000000001</v>
      </c>
      <c r="G17" s="47">
        <f>VLOOKUP(B17,OUTPUT_COUNTRY!$B$7:$N$26, 7, FALSE)</f>
        <v>61.9</v>
      </c>
      <c r="H17">
        <f>VLOOKUP(B17,OUTPUT_COUNTRY!$B$7:$N$26, 8, FALSE)</f>
        <v>45.4</v>
      </c>
      <c r="I17">
        <f>VLOOKUP(B17,OUTPUT_COUNTRY!$B$7:$N$26, 11, FALSE)</f>
        <v>13.600000000000001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0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0.25569943796632466</v>
      </c>
      <c r="F18">
        <f ca="1">VLOOKUP(B18,OUTPUT_COUNTRY!$B$7:$N$26, 9, FALSE)</f>
        <v>59</v>
      </c>
      <c r="G18" s="47">
        <f>VLOOKUP(B18,OUTPUT_COUNTRY!$B$7:$N$26, 7, FALSE)</f>
        <v>52.300000000000004</v>
      </c>
      <c r="H18">
        <f>VLOOKUP(B18,OUTPUT_COUNTRY!$B$7:$N$26, 8, FALSE)</f>
        <v>45.4</v>
      </c>
      <c r="I18">
        <f>VLOOKUP(B18,OUTPUT_COUNTRY!$B$7:$N$26, 11, FALSE)</f>
        <v>27.200000000000003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0.34716290853194914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45.4</v>
      </c>
      <c r="I19">
        <f>VLOOKUP(B19,OUTPUT_COUNTRY!$B$7:$N$26, 11, FALSE)</f>
        <v>4.5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0.29838755122306371</v>
      </c>
      <c r="F20">
        <f ca="1">VLOOKUP(B20,OUTPUT_COUNTRY!$B$7:$N$26, 9, FALSE)</f>
        <v>81.8</v>
      </c>
      <c r="G20" s="47">
        <f>VLOOKUP(B20,OUTPUT_COUNTRY!$B$7:$N$26, 7, FALSE)</f>
        <v>4.7</v>
      </c>
      <c r="H20">
        <f>VLOOKUP(B20,OUTPUT_COUNTRY!$B$7:$N$26, 8, FALSE)</f>
        <v>45.4</v>
      </c>
      <c r="I20">
        <f>VLOOKUP(B20,OUTPUT_COUNTRY!$B$7:$N$26, 11, FALSE)</f>
        <v>54.500000000000007</v>
      </c>
      <c r="J20" s="47">
        <f t="shared" ca="1" si="0"/>
        <v>3.3513462471912452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0.31877039707650889</v>
      </c>
      <c r="F21">
        <f ca="1">VLOOKUP(B21,OUTPUT_COUNTRY!$B$7:$N$26, 9, FALSE)</f>
        <v>54.500000000000007</v>
      </c>
      <c r="G21" s="47">
        <f>VLOOKUP(B21,OUTPUT_COUNTRY!$B$7:$N$26, 7, FALSE)</f>
        <v>23.799999999999997</v>
      </c>
      <c r="H21">
        <f>VLOOKUP(B21,OUTPUT_COUNTRY!$B$7:$N$26, 8, FALSE)</f>
        <v>4.5</v>
      </c>
      <c r="I21">
        <f>VLOOKUP(B21,OUTPUT_COUNTRY!$B$7:$N$26, 11, FALSE)</f>
        <v>50</v>
      </c>
      <c r="J21" s="47">
        <f t="shared" ca="1" si="0"/>
        <v>0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0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0.20882291164495742</v>
      </c>
      <c r="F22">
        <f ca="1">VLOOKUP(B22,OUTPUT_COUNTRY!$B$7:$N$26, 9, FALSE)</f>
        <v>86.3</v>
      </c>
      <c r="G22" s="47">
        <f>VLOOKUP(B22,OUTPUT_COUNTRY!$B$7:$N$26, 7, FALSE)</f>
        <v>47.599999999999994</v>
      </c>
      <c r="H22">
        <f>VLOOKUP(B22,OUTPUT_COUNTRY!$B$7:$N$26, 8, FALSE)</f>
        <v>45.4</v>
      </c>
      <c r="I22">
        <f>VLOOKUP(B22,OUTPUT_COUNTRY!$B$7:$N$26, 11, FALSE)</f>
        <v>81.8</v>
      </c>
      <c r="J22" s="47">
        <f t="shared" ca="1" si="0"/>
        <v>4.7887465610105506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4.7887465610105506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0.26038723838377437</v>
      </c>
      <c r="F23">
        <f ca="1">VLOOKUP(B23,OUTPUT_COUNTRY!$B$7:$N$26, 9, FALSE)</f>
        <v>68.100000000000009</v>
      </c>
      <c r="G23" s="47">
        <f>VLOOKUP(B23,OUTPUT_COUNTRY!$B$7:$N$26, 7, FALSE)</f>
        <v>90.4</v>
      </c>
      <c r="H23">
        <f>VLOOKUP(B23,OUTPUT_COUNTRY!$B$7:$N$26, 8, FALSE)</f>
        <v>90.9</v>
      </c>
      <c r="I23">
        <f>VLOOKUP(B23,OUTPUT_COUNTRY!$B$7:$N$26, 11, FALSE)</f>
        <v>63.6</v>
      </c>
      <c r="J23" s="47">
        <f t="shared" ca="1" si="0"/>
        <v>0</v>
      </c>
      <c r="K23" s="147" t="e">
        <f t="shared" ca="1" si="1"/>
        <v>#N/A</v>
      </c>
      <c r="L23">
        <f t="shared" si="2"/>
        <v>3.8404339867307162</v>
      </c>
      <c r="M23" s="147" t="e">
        <f t="shared" si="3"/>
        <v>#N/A</v>
      </c>
      <c r="N23">
        <f t="shared" si="8"/>
        <v>3.8404339867307162</v>
      </c>
      <c r="O23" s="147" t="e">
        <f t="shared" si="4"/>
        <v>#N/A</v>
      </c>
      <c r="P23">
        <f t="shared" si="9"/>
        <v>3.8404339867307162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0.17496291129181193</v>
      </c>
      <c r="F24">
        <f ca="1">VLOOKUP(B24,OUTPUT_COUNTRY!$B$7:$N$26, 9, FALSE)</f>
        <v>36.299999999999997</v>
      </c>
      <c r="G24" s="47">
        <f>VLOOKUP(B24,OUTPUT_COUNTRY!$B$7:$N$26, 7, FALSE)</f>
        <v>80.900000000000006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5.7154970308658717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5.7154970308658717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0.16199309700117975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0.34082856789699867</v>
      </c>
      <c r="F26">
        <f ca="1">VLOOKUP(B26,OUTPUT_COUNTRY!$B$7:$N$26, 9, FALSE)</f>
        <v>90.9</v>
      </c>
      <c r="G26" s="47">
        <f>VLOOKUP(B26,OUTPUT_COUNTRY!$B$7:$N$26, 7, FALSE)</f>
        <v>28.499999999999996</v>
      </c>
      <c r="H26">
        <f>VLOOKUP(B26,OUTPUT_COUNTRY!$B$7:$N$26, 8, FALSE)</f>
        <v>4.5</v>
      </c>
      <c r="I26">
        <f>VLOOKUP(B26,OUTPUT_COUNTRY!$B$7:$N$26, 11, FALSE)</f>
        <v>9</v>
      </c>
      <c r="J26" s="47">
        <f t="shared" ca="1" si="0"/>
        <v>2.9340263528091595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0.19938956804162375</v>
      </c>
      <c r="F27">
        <f ca="1">VLOOKUP(B27,OUTPUT_COUNTRY!$B$7:$N$26, 9, FALSE)</f>
        <v>31.8</v>
      </c>
      <c r="G27" s="47">
        <f>VLOOKUP(B27,OUTPUT_COUNTRY!$B$7:$N$26, 7, FALSE)</f>
        <v>66.600000000000009</v>
      </c>
      <c r="H27">
        <f>VLOOKUP(B27,OUTPUT_COUNTRY!$B$7:$N$26, 8, FALSE)</f>
        <v>36.299999999999997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5.0153075199563304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0.23530516836863277</v>
      </c>
      <c r="F28">
        <f ca="1">VLOOKUP(B28,OUTPUT_COUNTRY!$B$7:$N$26, 9, FALSE)</f>
        <v>18.099999999999998</v>
      </c>
      <c r="G28" s="47">
        <f>VLOOKUP(B28,OUTPUT_COUNTRY!$B$7:$N$26, 7, FALSE)</f>
        <v>9.5</v>
      </c>
      <c r="H28">
        <f>VLOOKUP(B28,OUTPUT_COUNTRY!$B$7:$N$26, 8, FALSE)</f>
        <v>86.3</v>
      </c>
      <c r="I28">
        <f>VLOOKUP(B28,OUTPUT_COUNTRY!$B$7:$N$26, 11, FALSE)</f>
        <v>59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4.2498004057156296</v>
      </c>
      <c r="O28" s="147" t="e">
        <f t="shared" si="4"/>
        <v>#N/A</v>
      </c>
      <c r="P28">
        <f t="shared" si="9"/>
        <v>0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0.20292818833952028</v>
      </c>
      <c r="F29" s="13">
        <f ca="1">VLOOKUP(B29,OUTPUT_COUNTRY!$B$7:$N$26, 9, FALSE)</f>
        <v>50</v>
      </c>
      <c r="G29" s="149">
        <f>VLOOKUP(B29,OUTPUT_COUNTRY!$B$7:$N$26, 7, FALSE)</f>
        <v>42.8</v>
      </c>
      <c r="H29" s="13">
        <f>VLOOKUP(B29,OUTPUT_COUNTRY!$B$7:$N$26, 8, FALSE)</f>
        <v>36.299999999999997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4.9278516118563793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+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+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-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-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++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+</v>
      </c>
      <c r="L9" s="126" t="str">
        <f ca="1">IF(VLOOKUP(C9,OUTPUT_COUNTRY!$B$7:$N$26,13,FALSE)&gt;75,"++",(IF(VLOOKUP(C9,OUTPUT_COUNTRY!$B$7:$N$26,13,FALSE)&gt;50,"+",(IF(VLOOKUP(C9,OUTPUT_COUNTRY!$B$7:$N$26,13,FALSE)&gt;25,"-","--")))))</f>
        <v>++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-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-</v>
      </c>
      <c r="L10" s="126" t="str">
        <f ca="1">IF(VLOOKUP(C10,OUTPUT_COUNTRY!$B$7:$N$26,13,FALSE)&gt;75,"++",(IF(VLOOKUP(C10,OUTPUT_COUNTRY!$B$7:$N$26,13,FALSE)&gt;50,"+",(IF(VLOOKUP(C10,OUTPUT_COUNTRY!$B$7:$N$26,13,FALSE)&gt;25,"-","--")))))</f>
        <v>-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+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-</v>
      </c>
      <c r="L12" s="126" t="str">
        <f ca="1">IF(VLOOKUP(C12,OUTPUT_COUNTRY!$B$7:$N$26,13,FALSE)&gt;75,"++",(IF(VLOOKUP(C12,OUTPUT_COUNTRY!$B$7:$N$26,13,FALSE)&gt;50,"+",(IF(VLOOKUP(C12,OUTPUT_COUNTRY!$B$7:$N$26,13,FALSE)&gt;25,"-","--")))))</f>
        <v>-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++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+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+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-</v>
      </c>
      <c r="H15" s="128" t="str">
        <f>IF(VLOOKUP(C15,OUTPUT_COUNTRY!$B$7:$N$26,7,FALSE)&gt;75,"++",(IF(VLOOKUP(C15,OUTPUT_COUNTRY!$B$7:$N$26,7,FALSE)&gt;50,"+",(IF(VLOOKUP(C15,OUTPUT_COUNTRY!$B$7:$N$26,7,FALSE)&gt;25,"-","--")))))</f>
        <v>+</v>
      </c>
      <c r="I15" s="128" t="str">
        <f>IF(VLOOKUP(C15,OUTPUT_COUNTRY!$B$7:$N$26,8,FALSE)&gt;75,"++",(IF(VLOOKUP(C15,OUTPUT_COUNTRY!$B$7:$N$26,8,FALSE)&gt;50,"+",(IF(VLOOKUP(C15,OUTPUT_COUNTRY!$B$7:$N$26,8,FALSE)&gt;25,"-","--")))))</f>
        <v>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-</v>
      </c>
      <c r="J18" s="128" t="str">
        <f ca="1">IF(VLOOKUP(C18,OUTPUT_COUNTRY!$B$7:$N$26,9,FALSE)&gt;75,"++",(IF(VLOOKUP(C18,OUTPUT_COUNTRY!$B$7:$N$26,9,FALSE)&gt;50,"+",(IF(VLOOKUP(C18,OUTPUT_COUNTRY!$B$7:$N$26,9,FALSE)&gt;25,"-","--")))))</f>
        <v>++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</v>
      </c>
      <c r="H19" s="128" t="str">
        <f>IF(VLOOKUP(C19,OUTPUT_COUNTRY!$B$7:$N$26,7,FALSE)&gt;75,"++",(IF(VLOOKUP(C19,OUTPUT_COUNTRY!$B$7:$N$26,7,FALSE)&gt;50,"+",(IF(VLOOKUP(C19,OUTPUT_COUNTRY!$B$7:$N$26,7,FALSE)&gt;25,"-","--")))))</f>
        <v>-</v>
      </c>
      <c r="I19" s="128" t="str">
        <f>IF(VLOOKUP(C19,OUTPUT_COUNTRY!$B$7:$N$26,8,FALSE)&gt;75,"++",(IF(VLOOKUP(C19,OUTPUT_COUNTRY!$B$7:$N$26,8,FALSE)&gt;50,"+",(IF(VLOOKUP(C19,OUTPUT_COUNTRY!$B$7:$N$26,8,FALSE)&gt;25,"-","--")))))</f>
        <v>-</v>
      </c>
      <c r="J19" s="128" t="str">
        <f ca="1">IF(VLOOKUP(C19,OUTPUT_COUNTRY!$B$7:$N$26,9,FALSE)&gt;75,"++",(IF(VLOOKUP(C19,OUTPUT_COUNTRY!$B$7:$N$26,9,FALSE)&gt;50,"+",(IF(VLOOKUP(C19,OUTPUT_COUNTRY!$B$7:$N$26,9,FALSE)&gt;25,"-","--")))))</f>
        <v>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--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+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45443</v>
      </c>
      <c r="G3" s="4" cm="1">
        <f t="array" ref="G3">_xll.FDS(D3,"FMA_PE(LTM,0,,,""PORTAGG"",""MEANR"")")</f>
        <v>14.5729246367861</v>
      </c>
      <c r="H3" s="4" cm="1">
        <f t="array" ref="H3">_xll.FDS(D3,"FMA_PE(NTMA,0,,,""PORTAGG"",""MEANR"")")</f>
        <v>12.3252623124284</v>
      </c>
      <c r="I3" cm="1">
        <f t="array" ref="I3">_xll.FDS(D3,"FMA_DIV_YLD(NTMA,NOW,NOW,M,""PORTAGG"",""MEANR"")")</f>
        <v>2.8812851790392702</v>
      </c>
      <c r="J3" s="55" cm="1">
        <f t="array" ref="J3">IFERROR(_xll.FDS(D3,"FG_FCF_YIELD_NTM(0)"),(1/G3*100))</f>
        <v>5.8445009222854898</v>
      </c>
      <c r="K3" s="3" cm="1">
        <f t="array" ref="K3">_xll.FDS(D3,"FMA_EVAL_EBITDA(NTMA,0,,,""PORTAGG"",""MEANR"")")</f>
        <v>9.7858710783600298</v>
      </c>
      <c r="L3" cm="1">
        <f t="array" ref="L3">_xll.FDS(D3,"FMA_EVAL_EBIT(LTMA,NOW,NOW,M,""PORTAGG"",""MEANR"")")</f>
        <v>16.5606952626704</v>
      </c>
      <c r="M3">
        <f>HLOOKUP(D3,'Index ROE'!$A$1:$V$25,25,FALSE)</f>
        <v>12.0076265807225</v>
      </c>
      <c r="N3">
        <f>VLOOKUP(A3,'LIQIDITY 2'!$A$3:$E$26,5,FALSE)</f>
        <v>2.2566000000000002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0.62468517903927001</v>
      </c>
      <c r="R3" s="55">
        <f t="shared" ref="R3:R23" si="1">J3-N3</f>
        <v>3.5879009222854896</v>
      </c>
      <c r="S3">
        <f t="shared" ref="S3:S23" si="2">M3-N3</f>
        <v>9.7510265807224989</v>
      </c>
      <c r="T3">
        <f>M3-O3</f>
        <v>12.0398115807225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31.899999999999995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57.500000000000007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45443</v>
      </c>
      <c r="G4" s="4" cm="1">
        <f t="array" ref="G4">_xll.FDS(D4,"FMA_PE(LTM,0,,,""PORTAGG"",""MEANR"")")</f>
        <v>13.5074470635825</v>
      </c>
      <c r="H4" s="4" cm="1">
        <f t="array" ref="H4">_xll.FDS(D4,"FMA_PE(NTMA,0,,,""PORTAGG"",""MEANR"")")</f>
        <v>7.8578921746632497</v>
      </c>
      <c r="I4" cm="1">
        <f t="array" ref="I4">_xll.FDS(D4,"FMA_DIV_YLD(NTMA,NOW,NOW,M,""PORTAGG"",""MEANR"")")</f>
        <v>4.9963780329824097</v>
      </c>
      <c r="J4" s="55" cm="1">
        <f t="array" ref="J4">IFERROR(_xll.FDS(D4,"FG_FCF_YIELD_NTM(0)"),(1/G4*100))</f>
        <v>9.4450252717412901</v>
      </c>
      <c r="K4" s="3" cm="1">
        <f t="array" ref="K4">_xll.FDS(D4,"FMA_EVAL_EBITDA(NTMA,0,,,""PORTAGG"",""MEANR"")")</f>
        <v>6.05641335404475</v>
      </c>
      <c r="L4" cm="1">
        <f t="array" ref="L4">_xll.FDS(D4,"FMA_EVAL_EBIT(LTMA,NOW,NOW,M,""PORTAGG"",""MEANR"")")</f>
        <v>9.5771497549344193</v>
      </c>
      <c r="M4">
        <f>HLOOKUP(D4,'Index ROE'!$A$1:$V$25,25,FALSE)</f>
        <v>13.769715255584901</v>
      </c>
      <c r="N4">
        <f>VLOOKUP(A4,'LIQIDITY 2'!$A$3:$E$26,5,FALSE)</f>
        <v>2.7686625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2.2277155329824097</v>
      </c>
      <c r="R4" s="55">
        <f t="shared" si="1"/>
        <v>6.6763627717412906</v>
      </c>
      <c r="S4">
        <f t="shared" si="2"/>
        <v>11.001052755584901</v>
      </c>
      <c r="T4">
        <f t="shared" ref="T4:T23" si="3">M4-O4</f>
        <v>9.7284202555849006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50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75.009999999999991</v>
      </c>
      <c r="AC4" cm="1">
        <f t="array" ref="AC4">_xlfn.PERCENTRANK.EXC(_xlfn._xlws.FILTER(AB$3:AB$23, ISNUMBER(AB$3:AB$23)),AB4)*100</f>
        <v>86.3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45443</v>
      </c>
      <c r="G5" s="4" cm="1">
        <f t="array" ref="G5">_xll.FDS(D5,"FMA_PE(LTM,0,,,""PORTAGG"",""MEANR"")")</f>
        <v>14.5745615246122</v>
      </c>
      <c r="H5" s="4" cm="1">
        <f t="array" ref="H5">_xll.FDS(D5,"FMA_PE(NTMA,0,,,""PORTAGG"",""MEANR"")")</f>
        <v>11.544792278290201</v>
      </c>
      <c r="I5" cm="1">
        <f t="array" ref="I5">_xll.FDS(D5,"FMA_DIV_YLD(NTMA,NOW,NOW,M,""PORTAGG"",""MEANR"")")</f>
        <v>4.7120789656247997</v>
      </c>
      <c r="J5" s="55" cm="1">
        <f t="array" ref="J5">IFERROR(_xll.FDS(D5,"FG_FCF_YIELD_NTM(0)"),(1/G5*100))</f>
        <v>6.8612698797922018</v>
      </c>
      <c r="K5" s="3" cm="1">
        <f t="array" ref="K5">_xll.FDS(D5,"FMA_EVAL_EBITDA(NTMA,0,,,""PORTAGG"",""MEANR"")")</f>
        <v>6.1144562012915804</v>
      </c>
      <c r="L5" cm="1">
        <f t="array" ref="L5">_xll.FDS(D5,"FMA_EVAL_EBIT(LTMA,NOW,NOW,M,""PORTAGG"",""MEANR"")")</f>
        <v>9.1677829724009499</v>
      </c>
      <c r="M5">
        <f>HLOOKUP(D5,'Index ROE'!$A$1:$V$25,25,FALSE)</f>
        <v>14.0234033144087</v>
      </c>
      <c r="N5">
        <f>VLOOKUP(A5,'LIQIDITY 2'!$A$3:$E$26,5,FALSE)</f>
        <v>7.0908829999999998</v>
      </c>
      <c r="O5" cm="1">
        <f t="array" ref="O5">IFERROR(IFERROR(IFERROR(IFERROR(_xll.FDS(B5,"IMF_IFS_RCPI_Q(0)"),_xll.FDS(B5,"IMF_IFS_RCPI_Q(-1AM)")),_xll.FDS(B5,"IMF_IFS_RCPI_Q(-2AM)")),_xll.FDS(B5,"IMF_IFS_RCPI_Q(-3AM)")),$D$31)</f>
        <v>2.6812450000000001</v>
      </c>
      <c r="P5">
        <f>VLOOKUP(E5,GDP_GROWTH!$B$10:$W$165,22,FALSE)</f>
        <v>3.8153657829076093</v>
      </c>
      <c r="Q5">
        <f t="shared" si="0"/>
        <v>-2.3788040343752002</v>
      </c>
      <c r="R5" s="55">
        <f t="shared" si="1"/>
        <v>-0.229613120207798</v>
      </c>
      <c r="S5">
        <f t="shared" si="2"/>
        <v>6.9325203144087002</v>
      </c>
      <c r="T5">
        <f t="shared" si="3"/>
        <v>11.342158314408699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45.02</v>
      </c>
      <c r="AC5" cm="1">
        <f t="array" ref="AC5">_xlfn.PERCENTRANK.EXC(_xlfn._xlws.FILTER(AB$3:AB$23, ISNUMBER(AB$3:AB$23)),AB5)*100</f>
        <v>45.4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45443</v>
      </c>
      <c r="G6" s="4" cm="1">
        <f t="array" ref="G6">_xll.FDS(D6,"FMA_PE(LTM,0,,,""PORTAGG"",""MEANR"")")</f>
        <v>9.9422731590590807</v>
      </c>
      <c r="H6" s="4" cm="1">
        <f t="array" ref="H6">_xll.FDS(D6,"FMA_PE(NTMA,0,,,""PORTAGG"",""MEANR"")")</f>
        <v>8.7848292154627696</v>
      </c>
      <c r="I6" cm="1">
        <f t="array" ref="I6">_xll.FDS(D6,"FMA_DIV_YLD(NTMA,NOW,NOW,M,""PORTAGG"",""MEANR"")")</f>
        <v>3.3993853652864399</v>
      </c>
      <c r="J6" s="55" cm="1">
        <f t="array" ref="J6">IFERROR(_xll.FDS(D6,"FG_FCF_YIELD_NTM(0)"),(1/G6*100))</f>
        <v>5.4519649680720601</v>
      </c>
      <c r="K6" s="3" cm="1">
        <f t="array" ref="K6">_xll.FDS(D6,"FMA_EVAL_EBITDA(NTMA,0,,,""PORTAGG"",""MEANR"")")</f>
        <v>7.8071437422462999</v>
      </c>
      <c r="L6" cm="1">
        <f t="array" ref="L6">_xll.FDS(D6,"FMA_EVAL_EBIT(LTMA,NOW,NOW,M,""PORTAGG"",""MEANR"")")</f>
        <v>12.5726812403924</v>
      </c>
      <c r="M6">
        <f>HLOOKUP(D6,'Index ROE'!$A$1:$V$25,25,FALSE)</f>
        <v>11.9407094450378</v>
      </c>
      <c r="N6">
        <f>VLOOKUP(A6,'LIQIDITY 2'!$A$3:$E$26,5,FALSE)</f>
        <v>6.6943172999999998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-3.2949319347135599</v>
      </c>
      <c r="R6" s="55">
        <f t="shared" si="1"/>
        <v>-1.2423523319279397</v>
      </c>
      <c r="S6">
        <f t="shared" si="2"/>
        <v>5.2463921450378006</v>
      </c>
      <c r="T6">
        <f t="shared" si="3"/>
        <v>8.6431036450378009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27.200000000000003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48.870000000000005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45443</v>
      </c>
      <c r="G7" s="4" cm="1">
        <f t="array" ref="G7">_xll.FDS(D7,"FMA_PE(LTM,0,,,""PORTAGG"",""MEANR"")")</f>
        <v>8.5660102859525704</v>
      </c>
      <c r="H7" s="4" cm="1">
        <f t="array" ref="H7">_xll.FDS(D7,"FMA_PE(NTMA,0,,,""PORTAGG"",""MEANR"")")</f>
        <v>8.8677214827478092</v>
      </c>
      <c r="I7" cm="1">
        <f t="array" ref="I7">_xll.FDS(D7,"FMA_DIV_YLD(NTMA,NOW,NOW,M,""PORTAGG"",""MEANR"")")</f>
        <v>5.1649713575601304</v>
      </c>
      <c r="J7" s="55" cm="1">
        <f t="array" ref="J7">IFERROR(_xll.FDS(D7,"FG_FCF_YIELD_NTM(0)"),(1/G7*100))</f>
        <v>11.674046220092723</v>
      </c>
      <c r="K7" s="3" cm="1">
        <f t="array" ref="K7">_xll.FDS(D7,"FMA_EVAL_EBITDA(NTMA,0,,,""PORTAGG"",""MEANR"")")</f>
        <v>4.8740234819914896</v>
      </c>
      <c r="L7" cm="1">
        <f t="array" ref="L7">_xll.FDS(D7,"FMA_EVAL_EBIT(LTMA,NOW,NOW,M,""PORTAGG"",""MEANR"")")</f>
        <v>8.2764790091454596</v>
      </c>
      <c r="M7">
        <f>HLOOKUP(D7,'Index ROE'!$A$1:$V$25,25,FALSE)</f>
        <v>12.394579327579899</v>
      </c>
      <c r="N7">
        <f>VLOOKUP(A7,'LIQIDITY 2'!$A$3:$E$26,5,FALSE)</f>
        <v>5.8003999999999998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-0.63542864243986941</v>
      </c>
      <c r="R7" s="55">
        <f t="shared" si="1"/>
        <v>5.8736462200927235</v>
      </c>
      <c r="S7">
        <f t="shared" si="2"/>
        <v>6.5941793275798997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40.9</v>
      </c>
      <c r="X7" cm="1">
        <f t="array" ref="X7">(1-_xlfn.PERCENTRANK.EXC(_xlfn._xlws.FILTER(G$3:G$23, ISNUMBER(G$3:G$23)),G7))*100</f>
        <v>81.899999999999991</v>
      </c>
      <c r="Y7" cm="1">
        <f t="array" ref="Y7">(1-_xlfn.PERCENTRANK.EXC(_xlfn._xlws.FILTER(H$3:H$23, ISNUMBER(H$3:H$23)),H7))*100</f>
        <v>68.199999999999989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70.454999999999998</v>
      </c>
      <c r="AC7" cm="1">
        <f t="array" ref="AC7">_xlfn.PERCENTRANK.EXC(_xlfn._xlws.FILTER(AB$3:AB$23, ISNUMBER(AB$3:AB$23)),AB7)*100</f>
        <v>81.8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45443</v>
      </c>
      <c r="G8" s="4" cm="1">
        <f t="array" ref="G8">_xll.FDS(D8,"FMA_PE(LTM,0,,,""PORTAGG"",""MEANR"")")</f>
        <v>16.9061001745632</v>
      </c>
      <c r="H8" s="4" cm="1">
        <f t="array" ref="H8">_xll.FDS(D8,"FMA_PE(NTMA,0,,,""PORTAGG"",""MEANR"")")</f>
        <v>11.493721578492501</v>
      </c>
      <c r="I8" cm="1">
        <f t="array" ref="I8">_xll.FDS(D8,"FMA_DIV_YLD(NTMA,NOW,NOW,M,""PORTAGG"",""MEANR"")")</f>
        <v>3.4972004233709999</v>
      </c>
      <c r="J8" s="55" cm="1">
        <f t="array" ref="J8">IFERROR(_xll.FDS(D8,"FG_FCF_YIELD_NTM(0)"),(1/G8*100))</f>
        <v>7.6813532863358702</v>
      </c>
      <c r="K8" s="3" cm="1">
        <f t="array" ref="K8">_xll.FDS(D8,"FMA_EVAL_EBITDA(NTMA,0,,,""PORTAGG"",""MEANR"")")</f>
        <v>6.4220245326337899</v>
      </c>
      <c r="L8" cm="1">
        <f t="array" ref="L8">_xll.FDS(D8,"FMA_EVAL_EBIT(LTMA,NOW,NOW,M,""PORTAGG"",""MEANR"")")</f>
        <v>13.1421361516924</v>
      </c>
      <c r="M8">
        <f>HLOOKUP(D8,'Index ROE'!$A$1:$V$25,25,FALSE)</f>
        <v>12.932447426875701</v>
      </c>
      <c r="N8">
        <f>VLOOKUP(A8,'LIQIDITY 2'!$A$3:$E$26,5,FALSE)</f>
        <v>7.1522480000000002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-3.6550475766290003</v>
      </c>
      <c r="R8" s="55">
        <f t="shared" si="1"/>
        <v>0.52910528633587006</v>
      </c>
      <c r="S8">
        <f t="shared" si="2"/>
        <v>5.7801994268757007</v>
      </c>
      <c r="T8">
        <f t="shared" si="3"/>
        <v>10.082769826875701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31.899999999999995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63.6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40.475000000000001</v>
      </c>
      <c r="AC8" cm="1">
        <f t="array" ref="AC8">_xlfn.PERCENTRANK.EXC(_xlfn._xlws.FILTER(AB$3:AB$23, ISNUMBER(AB$3:AB$23)),AB8)*100</f>
        <v>40.9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45443</v>
      </c>
      <c r="G9" s="4" cm="1">
        <f t="array" ref="G9">_xll.FDS(D9,"FMA_PE(LTM,0,,,""PORTAGG"",""MEANR"")")</f>
        <v>17.870462089602899</v>
      </c>
      <c r="H9" s="4" cm="1">
        <f t="array" ref="H9">_xll.FDS(D9,"FMA_PE(NTMA,0,,,""PORTAGG"",""MEANR"")")</f>
        <v>14.1040138180149</v>
      </c>
      <c r="I9" cm="1">
        <f t="array" ref="I9">_xll.FDS(D9,"FMA_DIV_YLD(NTMA,NOW,NOW,M,""PORTAGG"",""MEANR"")")</f>
        <v>4.0955351012919898</v>
      </c>
      <c r="J9" s="55" cm="1">
        <f t="array" ref="J9">IFERROR(_xll.FDS(D9,"FG_FCF_YIELD_NTM(0)"),(1/G9*100))</f>
        <v>5.9544234748201603</v>
      </c>
      <c r="K9" s="3" cm="1">
        <f t="array" ref="K9">_xll.FDS(D9,"FMA_EVAL_EBITDA(NTMA,0,,,""PORTAGG"",""MEANR"")")</f>
        <v>8.9374879963628295</v>
      </c>
      <c r="L9" cm="1">
        <f t="array" ref="L9">_xll.FDS(D9,"FMA_EVAL_EBIT(LTMA,NOW,NOW,M,""PORTAGG"",""MEANR"")")</f>
        <v>17.5498983680185</v>
      </c>
      <c r="M9">
        <f>HLOOKUP(D9,'Index ROE'!$A$1:$V$25,25,FALSE)</f>
        <v>9.5588573391121194</v>
      </c>
      <c r="N9">
        <f>VLOOKUP(A9,'LIQIDITY 2'!$A$3:$E$26,5,FALSE)</f>
        <v>3.8569260000000001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0.23860910129198976</v>
      </c>
      <c r="R9" s="55">
        <f t="shared" si="1"/>
        <v>2.0974974748201602</v>
      </c>
      <c r="S9">
        <f t="shared" si="2"/>
        <v>5.7019313391121198</v>
      </c>
      <c r="T9">
        <f t="shared" si="3"/>
        <v>7.8887650391121191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22.799999999999997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31.355</v>
      </c>
      <c r="AC9" cm="1">
        <f t="array" ref="AC9">_xlfn.PERCENTRANK.EXC(_xlfn._xlws.FILTER(AB$3:AB$23, ISNUMBER(AB$3:AB$23)),AB9)*100</f>
        <v>18.099999999999998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45443</v>
      </c>
      <c r="G10" s="4" cm="1">
        <f t="array" ref="G10">_xll.FDS(D10,"FMA_PE(LTM,0,,,""PORTAGG"",""MEANR"")")</f>
        <v>22.4588865985728</v>
      </c>
      <c r="H10" s="4" cm="1">
        <f t="array" ref="H10">_xll.FDS(D10,"FMA_PE(NTMA,0,,,""PORTAGG"",""MEANR"")")</f>
        <v>18.086204629320601</v>
      </c>
      <c r="I10" cm="1">
        <f t="array" ref="I10">_xll.FDS(D10,"FMA_DIV_YLD(NTMA,NOW,NOW,M,""PORTAGG"",""MEANR"")")</f>
        <v>3.1458073104987001</v>
      </c>
      <c r="J10" s="55" cm="1">
        <f t="array" ref="J10">IFERROR(_xll.FDS(D10,"FG_FCF_YIELD_NTM(0)"),(1/G10*100))</f>
        <v>3.9949692827407901</v>
      </c>
      <c r="K10" s="3" cm="1">
        <f t="array" ref="K10">_xll.FDS(D10,"FMA_EVAL_EBITDA(NTMA,0,,,""PORTAGG"",""MEANR"")")</f>
        <v>10.6091639601545</v>
      </c>
      <c r="L10" cm="1">
        <f t="array" ref="L10">_xll.FDS(D10,"FMA_EVAL_EBIT(LTMA,NOW,NOW,M,""PORTAGG"",""MEANR"")")</f>
        <v>19.891545609456202</v>
      </c>
      <c r="M10">
        <f>HLOOKUP(D10,'Index ROE'!$A$1:$V$25,25,FALSE)</f>
        <v>11.9152161134332</v>
      </c>
      <c r="N10">
        <f>VLOOKUP(A10,'LIQIDITY 2'!$A$3:$E$26,5,FALSE)</f>
        <v>1.6950000000000001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3.5195870793715778</v>
      </c>
      <c r="Q10">
        <f t="shared" si="0"/>
        <v>1.4508073104987</v>
      </c>
      <c r="R10" s="55">
        <f t="shared" si="1"/>
        <v>2.2999692827407898</v>
      </c>
      <c r="S10">
        <f t="shared" si="2"/>
        <v>10.220216113433199</v>
      </c>
      <c r="T10">
        <f t="shared" si="3"/>
        <v>8.705700113433199</v>
      </c>
      <c r="U10" cm="1">
        <f t="array" ref="U10">_xlfn.PERCENTRANK.EXC(_xlfn._xlws.FILTER(Q$3:Q$23, ISNUMBER(Q$3:Q$23)),Q10)*100</f>
        <v>81.8</v>
      </c>
      <c r="V10" cm="1">
        <f t="array" ref="V10">_xlfn.PERCENTRANK.EXC(_xlfn._xlws.FILTER(R$3:R$23, ISNUMBER(R$3:R$23)),R10)*100</f>
        <v>63.6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36.35</v>
      </c>
      <c r="AC10" cm="1">
        <f t="array" ref="AC10">_xlfn.PERCENTRANK.EXC(_xlfn._xlws.FILTER(AB$3:AB$23, ISNUMBER(AB$3:AB$23)),AB10)*100</f>
        <v>22.7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45443</v>
      </c>
      <c r="G11" s="4" cm="1">
        <f t="array" ref="G11">_xll.FDS(D11,"FMA_PE(LTM,0,,,""PORTAGG"",""MEANR"")")</f>
        <v>13.296970268969099</v>
      </c>
      <c r="H11" s="4" cm="1">
        <f t="array" ref="H11">_xll.FDS(D11,"FMA_PE(NTMA,0,,,""PORTAGG"",""MEANR"")")</f>
        <v>11.256891738085899</v>
      </c>
      <c r="I11" cm="1">
        <f t="array" ref="I11">_xll.FDS(D11,"FMA_DIV_YLD(NTMA,NOW,NOW,M,""PORTAGG"",""MEANR"")")</f>
        <v>4.3912803224058896</v>
      </c>
      <c r="J11" s="55" cm="1">
        <f t="array" ref="J11">IFERROR(_xll.FDS(D11,"FG_FCF_YIELD_NTM(0)"),(1/G11*100))</f>
        <v>9.0920281800185894</v>
      </c>
      <c r="K11" s="3" cm="1">
        <f t="array" ref="K11">_xll.FDS(D11,"FMA_EVAL_EBITDA(NTMA,0,,,""PORTAGG"",""MEANR"")")</f>
        <v>5.9990144340066598</v>
      </c>
      <c r="L11" cm="1">
        <f t="array" ref="L11">_xll.FDS(D11,"FMA_EVAL_EBIT(LTMA,NOW,NOW,M,""PORTAGG"",""MEANR"")")</f>
        <v>10.2995510850704</v>
      </c>
      <c r="M11">
        <f>HLOOKUP(D11,'Index ROE'!$A$1:$V$25,25,FALSE)</f>
        <v>13.7129718327555</v>
      </c>
      <c r="N11">
        <f>VLOOKUP(A11,'LIQIDITY 2'!$A$3:$E$26,5,FALSE)</f>
        <v>9.9373000000000005</v>
      </c>
      <c r="O11" cm="1">
        <f t="array" ref="O11">IFERROR(IFERROR(IFERROR(IFERROR(_xll.FDS(B11,"IMF_IFS_RCPI_Q(0)"),_xll.FDS(B11,"IMF_IFS_RCPI_Q(-1AM)")),_xll.FDS(B11,"IMF_IFS_RCPI_Q(-2AM)")),_xll.FDS(B11,"IMF_IFS_RCPI_Q(-3AM)")),$D$31)</f>
        <v>4.5678280000000004</v>
      </c>
      <c r="P11">
        <f>VLOOKUP(E11,GDP_GROWTH!$B$10:$W$165,22,FALSE)</f>
        <v>0.75528355941661962</v>
      </c>
      <c r="Q11">
        <f t="shared" si="0"/>
        <v>-5.5460196775941109</v>
      </c>
      <c r="R11" s="55">
        <f t="shared" si="1"/>
        <v>-0.8452718199814111</v>
      </c>
      <c r="S11">
        <f t="shared" si="2"/>
        <v>3.7756718327554992</v>
      </c>
      <c r="T11">
        <f t="shared" si="3"/>
        <v>9.1451438327554992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36.299999999999997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39.994999999999997</v>
      </c>
      <c r="AC11" cm="1">
        <f t="array" ref="AC11">_xlfn.PERCENTRANK.EXC(_xlfn._xlws.FILTER(AB$3:AB$23, ISNUMBER(AB$3:AB$23)),AB11)*100</f>
        <v>36.299999999999997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45443</v>
      </c>
      <c r="G12" s="4" cm="1">
        <f t="array" ref="G12">_xll.FDS(D12,"FMA_PE(LTM,0,,,""PORTAGG"",""MEANR"")")</f>
        <v>17.298174572463001</v>
      </c>
      <c r="H12" s="4" cm="1">
        <f t="array" ref="H12">_xll.FDS(D12,"FMA_PE(NTMA,0,,,""PORTAGG"",""MEANR"")")</f>
        <v>9.6650248783233206</v>
      </c>
      <c r="I12" cm="1">
        <f t="array" ref="I12">_xll.FDS(D12,"FMA_DIV_YLD(NTMA,NOW,NOW,M,""PORTAGG"",""MEANR"")")</f>
        <v>2.26720797066957</v>
      </c>
      <c r="J12" s="55" cm="1">
        <f t="array" ref="J12">IFERROR(_xll.FDS(D12,"FG_FCF_YIELD_NTM(0)"),(1/G12*100))</f>
        <v>5.28815891657168</v>
      </c>
      <c r="K12" s="3" cm="1">
        <f t="array" ref="K12">_xll.FDS(D12,"FMA_EVAL_EBITDA(NTMA,0,,,""PORTAGG"",""MEANR"")")</f>
        <v>6.2577379308560603</v>
      </c>
      <c r="L12" cm="1">
        <f t="array" ref="L12">_xll.FDS(D12,"FMA_EVAL_EBIT(LTMA,NOW,NOW,M,""PORTAGG"",""MEANR"")")</f>
        <v>18.134656552933201</v>
      </c>
      <c r="M12">
        <f>HLOOKUP(D12,'Index ROE'!$A$1:$V$25,25,FALSE)</f>
        <v>8.9059619431978803</v>
      </c>
      <c r="N12">
        <f>VLOOKUP(A12,'LIQIDITY 2'!$A$3:$E$26,5,FALSE)</f>
        <v>3.2700999999999998</v>
      </c>
      <c r="O12" cm="1">
        <f t="array" ref="O12">IFERROR(IFERROR(IFERROR(IFERROR(_xll.FDS(B12,"IMF_IFS_RCPI_Q(0)"),_xll.FDS(B12,"IMF_IFS_RCPI_Q(-1AM)")),_xll.FDS(B12,"IMF_IFS_RCPI_Q(-2AM)")),_xll.FDS(B12,"IMF_IFS_RCPI_Q(-3AM)")),$D$31)</f>
        <v>3.0037531999999998</v>
      </c>
      <c r="P12">
        <f>VLOOKUP(E12,GDP_GROWTH!$B$10:$W$165,22,FALSE)</f>
        <v>2.41003689527024</v>
      </c>
      <c r="Q12">
        <f t="shared" si="0"/>
        <v>-1.0028920293304298</v>
      </c>
      <c r="R12" s="55">
        <f t="shared" si="1"/>
        <v>2.0180589165716802</v>
      </c>
      <c r="S12">
        <f t="shared" si="2"/>
        <v>5.6358619431978809</v>
      </c>
      <c r="T12">
        <f t="shared" si="3"/>
        <v>5.90220874319788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27.3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39.54</v>
      </c>
      <c r="AC12" cm="1">
        <f t="array" ref="AC12">_xlfn.PERCENTRANK.EXC(_xlfn._xlws.FILTER(AB$3:AB$23, ISNUMBER(AB$3:AB$23)),AB12)*100</f>
        <v>31.8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45443</v>
      </c>
      <c r="G13" s="4" cm="1">
        <f t="array" ref="G13">_xll.FDS(D13,"FMA_PE(LTM,0,,,""PORTAGG"",""MEANR"")")</f>
        <v>6.85375178115408</v>
      </c>
      <c r="H13" s="4" cm="1">
        <f t="array" ref="H13">_xll.FDS(D13,"FMA_PE(NTMA,0,,,""PORTAGG"",""MEANR"")")</f>
        <v>6.8614422698244297</v>
      </c>
      <c r="I13" cm="1">
        <f t="array" ref="I13">_xll.FDS(D13,"FMA_DIV_YLD(NTMA,NOW,NOW,M,""PORTAGG"",""MEANR"")")</f>
        <v>7.2915582102214804</v>
      </c>
      <c r="J13" s="55" cm="1">
        <f t="array" ref="J13">IFERROR(_xll.FDS(D13,"FG_FCF_YIELD_NTM(0)"),(1/G13*100))</f>
        <v>10.846757430807299</v>
      </c>
      <c r="K13" s="3" cm="1">
        <f t="array" ref="K13">_xll.FDS(D13,"FMA_EVAL_EBITDA(NTMA,0,,,""PORTAGG"",""MEANR"")")</f>
        <v>4.3982399066795699</v>
      </c>
      <c r="L13" cm="1">
        <f t="array" ref="L13">_xll.FDS(D13,"FMA_EVAL_EBIT(LTMA,NOW,NOW,M,""PORTAGG"",""MEANR"")")</f>
        <v>6.6726386972335803</v>
      </c>
      <c r="M13">
        <f>HLOOKUP(D13,'Index ROE'!$A$1:$V$25,25,FALSE)</f>
        <v>18.6086842273203</v>
      </c>
      <c r="N13">
        <f>VLOOKUP(A13,'LIQIDITY 2'!$A$3:$E$26,5,FALSE)</f>
        <v>12.223409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-4.9318507897785198</v>
      </c>
      <c r="R13" s="55">
        <f t="shared" si="1"/>
        <v>-1.3766515691927008</v>
      </c>
      <c r="S13">
        <f t="shared" si="2"/>
        <v>6.3852752273202995</v>
      </c>
      <c r="T13">
        <f t="shared" si="3"/>
        <v>14.3005535273203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65.454999999999998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45443</v>
      </c>
      <c r="G14" s="4" cm="1">
        <f t="array" ref="G14">_xll.FDS(D14,"FMA_PE(LTM,0,,,""PORTAGG"",""MEANR"")")</f>
        <v>11.2687255421788</v>
      </c>
      <c r="H14" s="4" cm="1">
        <f t="array" ref="H14">_xll.FDS(D14,"FMA_PE(NTMA,0,,,""PORTAGG"",""MEANR"")")</f>
        <v>9.5225900548485196</v>
      </c>
      <c r="I14" cm="1">
        <f t="array" ref="I14">_xll.FDS(D14,"FMA_DIV_YLD(NTMA,NOW,NOW,M,""PORTAGG"",""MEANR"")")</f>
        <v>4.1511616663844197</v>
      </c>
      <c r="J14" s="55" cm="1">
        <f t="array" ref="J14">IFERROR(_xll.FDS(D14,"FG_FCF_YIELD_NTM(0)"),(1/G14*100))</f>
        <v>6.86128566184966</v>
      </c>
      <c r="K14" s="3" cm="1">
        <f t="array" ref="K14">_xll.FDS(D14,"FMA_EVAL_EBITDA(NTMA,0,,,""PORTAGG"",""MEANR"")")</f>
        <v>7.2854893173597102</v>
      </c>
      <c r="L14" cm="1">
        <f t="array" ref="L14">_xll.FDS(D14,"FMA_EVAL_EBIT(LTMA,NOW,NOW,M,""PORTAGG"",""MEANR"")")</f>
        <v>12.1888431536567</v>
      </c>
      <c r="M14">
        <f>HLOOKUP(D14,'Index ROE'!$A$1:$V$25,25,FALSE)</f>
        <v>14.5722752976358</v>
      </c>
      <c r="N14">
        <f>VLOOKUP(A14,'LIQIDITY 2'!$A$3:$E$26,5,FALSE)</f>
        <v>11.272925000000001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-7.121763333615581</v>
      </c>
      <c r="R14" s="55">
        <f t="shared" si="1"/>
        <v>-4.4116393381503407</v>
      </c>
      <c r="S14">
        <f t="shared" si="2"/>
        <v>3.2993502976357991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39.539999999999992</v>
      </c>
      <c r="AC14" cm="1">
        <f t="array" ref="AC14">_xlfn.PERCENTRANK.EXC(_xlfn._xlws.FILTER(AB$3:AB$23, ISNUMBER(AB$3:AB$23)),AB14)*100</f>
        <v>27.200000000000003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45443</v>
      </c>
      <c r="G15" s="4" cm="1">
        <f t="array" ref="G15">_xll.FDS(D15,"FMA_PE(LTM,0,,,""PORTAGG"",""MEANR"")")</f>
        <v>7.19187754613462</v>
      </c>
      <c r="H15" s="4" cm="1">
        <f t="array" ref="H15">_xll.FDS(D15,"FMA_PE(NTMA,0,,,""PORTAGG"",""MEANR"")")</f>
        <v>6.78446049333151</v>
      </c>
      <c r="I15" cm="1">
        <f t="array" ref="I15">_xll.FDS(D15,"FMA_DIV_YLD(NTMA,NOW,NOW,M,""PORTAGG"",""MEANR"")")</f>
        <v>5.6380064302335597</v>
      </c>
      <c r="J15" s="55" cm="1">
        <f t="array" ref="J15">IFERROR(_xll.FDS(D15,"FG_FCF_YIELD_NTM(0)"),(1/G15*100))</f>
        <v>13.90457489835133</v>
      </c>
      <c r="K15" s="3" cm="1">
        <f t="array" ref="K15">_xll.FDS(D15,"FMA_EVAL_EBITDA(NTMA,0,,,""PORTAGG"",""MEANR"")")</f>
        <v>5.3594375738154003</v>
      </c>
      <c r="L15" cm="1">
        <f t="array" ref="L15">_xll.FDS(D15,"FMA_EVAL_EBIT(LTMA,NOW,NOW,M,""PORTAGG"",""MEANR"")")</f>
        <v>7.5809687251110303</v>
      </c>
      <c r="M15">
        <f>HLOOKUP(D15,'Index ROE'!$A$1:$V$25,25,FALSE)</f>
        <v>13.1253657894167</v>
      </c>
      <c r="N15">
        <f>VLOOKUP(A15,'LIQIDITY 2'!$A$3:$E$26,5,FALSE)</f>
        <v>3.653</v>
      </c>
      <c r="O15" cm="1">
        <f t="array" ref="O15">IFERROR(IFERROR(IFERROR(IFERROR(_xll.FDS(B15,"IMF_IFS_RCPI_Q(0)"),_xll.FDS(B15,"IMF_IFS_RCPI_Q(-1AM)")),_xll.FDS(B15,"IMF_IFS_RCPI_Q(-2AM)")),_xll.FDS(B15,"IMF_IFS_RCPI_Q(-3AM)")),$D$31)</f>
        <v>3.0938485</v>
      </c>
      <c r="P15">
        <f>VLOOKUP(E15,GDP_GROWTH!$B$10:$W$165,22,FALSE)</f>
        <v>0.85736345187500396</v>
      </c>
      <c r="Q15">
        <f t="shared" si="0"/>
        <v>1.9850064302335597</v>
      </c>
      <c r="R15" s="55">
        <f t="shared" si="1"/>
        <v>10.251574898351329</v>
      </c>
      <c r="S15">
        <f t="shared" si="2"/>
        <v>9.472365789416699</v>
      </c>
      <c r="T15">
        <f t="shared" si="3"/>
        <v>10.0315172894167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59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87.974999999999994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45443</v>
      </c>
      <c r="G16" s="4" cm="1">
        <f t="array" ref="G16">_xll.FDS(D16,"FMA_PE(LTM,0,,,""PORTAGG"",""MEANR"")")</f>
        <v>26.918545298743599</v>
      </c>
      <c r="H16" s="4" cm="1">
        <f t="array" ref="H16">_xll.FDS(D16,"FMA_PE(NTMA,0,,,""PORTAGG"",""MEANR"")")</f>
        <v>23.452645207532299</v>
      </c>
      <c r="I16" cm="1">
        <f t="array" ref="I16">_xll.FDS(D16,"FMA_DIV_YLD(NTMA,NOW,NOW,M,""PORTAGG"",""MEANR"")")</f>
        <v>1.3607867791339501</v>
      </c>
      <c r="J16" s="55" cm="1">
        <f t="array" ref="J16">IFERROR(_xll.FDS(D16,"FG_FCF_YIELD_NTM(0)"),(1/G16*100))</f>
        <v>2.7366419316055599</v>
      </c>
      <c r="K16" s="3" cm="1">
        <f t="array" ref="K16">_xll.FDS(D16,"FMA_EVAL_EBITDA(NTMA,0,,,""PORTAGG"",""MEANR"")")</f>
        <v>15.581621528057999</v>
      </c>
      <c r="L16" cm="1">
        <f t="array" ref="L16">_xll.FDS(D16,"FMA_EVAL_EBIT(LTMA,NOW,NOW,M,""PORTAGG"",""MEANR"")")</f>
        <v>22.5626157693289</v>
      </c>
      <c r="M16">
        <f>HLOOKUP(D16,'Index ROE'!$A$1:$V$25,25,FALSE)</f>
        <v>16.082350935412201</v>
      </c>
      <c r="N16">
        <f>VLOOKUP(A16,'LIQIDITY 2'!$A$3:$E$26,5,FALSE)</f>
        <v>7.0289999999999999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-5.6682132208660496</v>
      </c>
      <c r="R16" s="55">
        <f t="shared" si="1"/>
        <v>-4.2923580683944405</v>
      </c>
      <c r="S16">
        <f t="shared" si="2"/>
        <v>9.053350935412201</v>
      </c>
      <c r="T16">
        <f t="shared" si="3"/>
        <v>11.068209935412201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13.600000000000001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21.370000000000005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45443</v>
      </c>
      <c r="G17" s="4" cm="1">
        <f t="array" ref="G17">_xll.FDS(D17,"FMA_PE(LTM,0,,,""PORTAGG"",""MEANR"")")</f>
        <v>12.956496913762299</v>
      </c>
      <c r="H17" s="4" cm="1">
        <f t="array" ref="H17">_xll.FDS(D17,"FMA_PE(NTMA,0,,,""PORTAGG"",""MEANR"")")</f>
        <v>9.8313522767186807</v>
      </c>
      <c r="I17" cm="1">
        <f t="array" ref="I17">_xll.FDS(D17,"FMA_DIV_YLD(NTMA,NOW,NOW,M,""PORTAGG"",""MEANR"")")</f>
        <v>2.8569213794482899</v>
      </c>
      <c r="J17" s="55" cm="1">
        <f t="array" ref="J17">IFERROR(_xll.FDS(D17,"FG_FCF_YIELD_NTM(0)"),(1/G17*100))</f>
        <v>7.09131119068154</v>
      </c>
      <c r="K17" s="3" cm="1">
        <f t="array" ref="K17">_xll.FDS(D17,"FMA_EVAL_EBITDA(NTMA,0,,,""PORTAGG"",""MEANR"")")</f>
        <v>8.7454086106492408</v>
      </c>
      <c r="L17" cm="1">
        <f t="array" ref="L17">_xll.FDS(D17,"FMA_EVAL_EBIT(LTMA,NOW,NOW,M,""PORTAGG"",""MEANR"")")</f>
        <v>13.723712809586701</v>
      </c>
      <c r="M17">
        <f>HLOOKUP(D17,'Index ROE'!$A$1:$V$25,25,FALSE)</f>
        <v>11.5631030994246</v>
      </c>
      <c r="N17">
        <f>VLOOKUP(A17,'LIQIDITY 2'!$A$3:$E$26,5,FALSE)</f>
        <v>2.2566000000000002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0.60032137944828978</v>
      </c>
      <c r="R17" s="55">
        <f t="shared" si="1"/>
        <v>4.8347111906815403</v>
      </c>
      <c r="S17">
        <f t="shared" si="2"/>
        <v>9.3065030994245994</v>
      </c>
      <c r="T17">
        <f t="shared" si="3"/>
        <v>11.5952880994246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54.6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66.13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45443</v>
      </c>
      <c r="G18" s="4" cm="1">
        <f t="array" ref="G18">_xll.FDS(D18,"FMA_PE(LTM,0,,,""PORTAGG"",""MEANR"")")</f>
        <v>10.8365691918669</v>
      </c>
      <c r="H18" s="4" cm="1">
        <f t="array" ref="H18">_xll.FDS(D18,"FMA_PE(NTMA,0,,,""PORTAGG"",""MEANR"")")</f>
        <v>9.8549773545583097</v>
      </c>
      <c r="I18" cm="1">
        <f t="array" ref="I18">_xll.FDS(D18,"FMA_DIV_YLD(NTMA,NOW,NOW,M,""PORTAGG"",""MEANR"")")</f>
        <v>5.9556834336707301</v>
      </c>
      <c r="J18" s="55" cm="1">
        <f t="array" ref="J18">IFERROR(_xll.FDS(D18,"FG_FCF_YIELD_NTM(0)"),(1/G18*100))</f>
        <v>9.2280128728428501</v>
      </c>
      <c r="K18" s="3" cm="1">
        <f t="array" ref="K18">_xll.FDS(D18,"FMA_EVAL_EBITDA(NTMA,0,,,""PORTAGG"",""MEANR"")")</f>
        <v>8.9771208624316206</v>
      </c>
      <c r="L18" cm="1">
        <f t="array" ref="L18">_xll.FDS(D18,"FMA_EVAL_EBIT(LTMA,NOW,NOW,M,""PORTAGG"",""MEANR"")")</f>
        <v>15.3004477078194</v>
      </c>
      <c r="M18">
        <f>HLOOKUP(D18,'Index ROE'!$A$1:$V$25,25,FALSE)</f>
        <v>12.1192289718939</v>
      </c>
      <c r="N18">
        <f>VLOOKUP(A18,'LIQIDITY 2'!$A$3:$E$26,5,FALSE)</f>
        <v>4.2526000000000002</v>
      </c>
      <c r="O18" cm="1">
        <f t="array" ref="O18">IFERROR(IFERROR(IFERROR(IFERROR(_xll.FDS(B18,"IMF_IFS_RCPI_Q(0)"),_xll.FDS(B18,"IMF_IFS_RCPI_Q(-1AM)")),_xll.FDS(B18,"IMF_IFS_RCPI_Q(-2AM)")),_xll.FDS(B18,"IMF_IFS_RCPI_Q(-3AM)")),$D$31)</f>
        <v>3.2095159999999998</v>
      </c>
      <c r="P18">
        <f>VLOOKUP(E18,GDP_GROWTH!$B$10:$W$165,22,FALSE)</f>
        <v>1.453731693851934</v>
      </c>
      <c r="Q18">
        <f t="shared" si="0"/>
        <v>1.7030834336707299</v>
      </c>
      <c r="R18" s="55">
        <f t="shared" si="1"/>
        <v>4.9754128728428499</v>
      </c>
      <c r="S18">
        <f t="shared" si="2"/>
        <v>7.8666289718939</v>
      </c>
      <c r="T18">
        <f t="shared" si="3"/>
        <v>8.9097129718938994</v>
      </c>
      <c r="U18" cm="1">
        <f t="array" ref="U18">_xlfn.PERCENTRANK.EXC(_xlfn._xlws.FILTER(Q$3:Q$23, ISNUMBER(Q$3:Q$23)),Q18)*100</f>
        <v>86.3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62.244999999999997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45443</v>
      </c>
      <c r="G19" s="4" cm="1">
        <f t="array" ref="G19">_xll.FDS(D19,"FMA_PE(LTM,0,,,""PORTAGG"",""MEANR"")")</f>
        <v>16.377865357743499</v>
      </c>
      <c r="H19" s="4" cm="1">
        <f t="array" ref="H19">_xll.FDS(D19,"FMA_PE(NTMA,0,,,""PORTAGG"",""MEANR"")")</f>
        <v>13.403240466384201</v>
      </c>
      <c r="I19" cm="1">
        <f t="array" ref="I19">_xll.FDS(D19,"FMA_DIV_YLD(NTMA,NOW,NOW,M,""PORTAGG"",""MEANR"")")</f>
        <v>3.7226299798554199</v>
      </c>
      <c r="J19" s="55" cm="1">
        <f t="array" ref="J19">IFERROR(_xll.FDS(D19,"FG_FCF_YIELD_NTM(0)"),(1/G19*100))</f>
        <v>4.8900133066282701</v>
      </c>
      <c r="K19" s="3" cm="1">
        <f t="array" ref="K19">_xll.FDS(D19,"FMA_EVAL_EBITDA(NTMA,0,,,""PORTAGG"",""MEANR"")")</f>
        <v>9.1183138289035401</v>
      </c>
      <c r="L19" cm="1">
        <f t="array" ref="L19">_xll.FDS(D19,"FMA_EVAL_EBIT(LTMA,NOW,NOW,M,""PORTAGG"",""MEANR"")")</f>
        <v>18.357476324684999</v>
      </c>
      <c r="M19">
        <f>HLOOKUP(D19,'Index ROE'!$A$1:$V$25,25,FALSE)</f>
        <v>9.34877442177023</v>
      </c>
      <c r="N19">
        <f>VLOOKUP(A19,'LIQIDITY 2'!$A$3:$E$26,5,FALSE)</f>
        <v>2.7465929999999998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0.97603697985542004</v>
      </c>
      <c r="R19" s="55">
        <f t="shared" si="1"/>
        <v>2.1434203066282702</v>
      </c>
      <c r="S19">
        <f t="shared" si="2"/>
        <v>6.6021814217702302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59</v>
      </c>
      <c r="W19" cm="1">
        <f t="array" ref="W19">_xlfn.PERCENTRANK.EXC(_xlfn._xlws.FILTER(S$3:S$23, ISNUMBER(S$3:S$23)),S19)*100</f>
        <v>50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72.7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46.580000000000005</v>
      </c>
      <c r="AC19" cm="1">
        <f t="array" ref="AC19">_xlfn.PERCENTRANK.EXC(_xlfn._xlws.FILTER(AB$3:AB$23, ISNUMBER(AB$3:AB$23)),AB19)*100</f>
        <v>50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45443</v>
      </c>
      <c r="G20" s="4" cm="1">
        <f t="array" ref="G20">_xll.FDS(D20,"FMA_PE(LTM,0,,,""PORTAGG"",""MEANR"")")</f>
        <v>8.5628369575441905</v>
      </c>
      <c r="H20" s="4" cm="1">
        <f t="array" ref="H20">_xll.FDS(D20,"FMA_PE(NTMA,0,,,""PORTAGG"",""MEANR"")")</f>
        <v>5.88916443409218</v>
      </c>
      <c r="I20" cm="1">
        <f t="array" ref="I20">_xll.FDS(D20,"FMA_DIV_YLD(NTMA,NOW,NOW,M,""PORTAGG"",""MEANR"")")</f>
        <v>4.2908311733115498</v>
      </c>
      <c r="J20" s="55" cm="1">
        <f t="array" ref="J20">IFERROR(_xll.FDS(D20,"FG_FCF_YIELD_NTM(0)"),(1/G20*100))</f>
        <v>11.678372541228423</v>
      </c>
      <c r="K20" s="3" cm="1">
        <f t="array" ref="K20">_xll.FDS(D20,"FMA_EVAL_EBITDA(NTMA,0,,,""PORTAGG"",""MEANR"")")</f>
        <v>4.9148992868986898</v>
      </c>
      <c r="L20" cm="1">
        <f t="array" ref="L20">_xll.FDS(D20,"FMA_EVAL_EBIT(LTMA,NOW,NOW,M,""PORTAGG"",""MEANR"")")</f>
        <v>7.4076327139543903</v>
      </c>
      <c r="M20">
        <f>HLOOKUP(D20,'Index ROE'!$A$1:$V$25,25,FALSE)</f>
        <v>25.846008849302699</v>
      </c>
      <c r="N20">
        <f>VLOOKUP(A20,'LIQIDITY 2'!$A$3:$E$26,5,FALSE)</f>
        <v>25.392067000000001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66.839934999999997</v>
      </c>
      <c r="P20">
        <f>VLOOKUP(E20,GDP_GROWTH!$B$10:$W$165,22,FALSE)</f>
        <v>4.8494927539907469</v>
      </c>
      <c r="Q20">
        <f t="shared" si="0"/>
        <v>-21.101235826688452</v>
      </c>
      <c r="R20" s="55">
        <f t="shared" si="1"/>
        <v>-13.713694458771577</v>
      </c>
      <c r="S20">
        <f t="shared" si="2"/>
        <v>0.45394184930269788</v>
      </c>
      <c r="T20">
        <f t="shared" si="3"/>
        <v>-40.993926150697298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86.4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47.725000000000009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45443</v>
      </c>
      <c r="G21" s="4" cm="1">
        <f t="array" ref="G21">_xll.FDS(D21,"FMA_PE(LTM,0,,,""PORTAGG"",""MEANR"")")</f>
        <v>9.36096595353869</v>
      </c>
      <c r="H21" s="4" cm="1">
        <f t="array" ref="H21">_xll.FDS(D21,"FMA_PE(NTMA,0,,,""PORTAGG"",""MEANR"")")</f>
        <v>8.3947064637796895</v>
      </c>
      <c r="I21" cm="1">
        <f t="array" ref="I21">_xll.FDS(D21,"FMA_DIV_YLD(NTMA,NOW,NOW,M,""PORTAGG"",""MEANR"")")</f>
        <v>5.9374530268441603</v>
      </c>
      <c r="J21" s="55" cm="1">
        <f t="array" ref="J21">IFERROR(_xll.FDS(D21,"FG_FCF_YIELD_NTM(0)"),(1/G21*100))</f>
        <v>10.4571167552199</v>
      </c>
      <c r="K21" s="3" cm="1">
        <f t="array" ref="K21">_xll.FDS(D21,"FMA_EVAL_EBITDA(NTMA,0,,,""PORTAGG"",""MEANR"")")</f>
        <v>5.7433609560951204</v>
      </c>
      <c r="L21" cm="1">
        <f t="array" ref="L21">_xll.FDS(D21,"FMA_EVAL_EBIT(LTMA,NOW,NOW,M,""PORTAGG"",""MEANR"")")</f>
        <v>9.4562880042606601</v>
      </c>
      <c r="M21">
        <f>HLOOKUP(D21,'Index ROE'!$A$1:$V$25,25,FALSE)</f>
        <v>13.2251182354264</v>
      </c>
      <c r="N21">
        <f>VLOOKUP(A21,'LIQIDITY 2'!$A$3:$E$26,5,FALSE)</f>
        <v>4.8001003000000004</v>
      </c>
      <c r="O21" cm="1">
        <f t="array" ref="O21">IFERROR(IFERROR(IFERROR(IFERROR(_xll.FDS(B21,"IMF_IFS_RCPI_Q(0)"),_xll.FDS(B21,"IMF_IFS_RCPI_Q(-1AM)")),_xll.FDS(B21,"IMF_IFS_RCPI_Q(-2AM)")),_xll.FDS(B21,"IMF_IFS_RCPI_Q(-3AM)")),$D$31)</f>
        <v>3.2095159999999998</v>
      </c>
      <c r="P21">
        <f>VLOOKUP(E21,GDP_GROWTH!$B$10:$W$165,22,FALSE)</f>
        <v>2.4407957064008778</v>
      </c>
      <c r="Q21">
        <f t="shared" si="0"/>
        <v>1.1373527268441599</v>
      </c>
      <c r="R21" s="55">
        <f t="shared" si="1"/>
        <v>5.6570164552198996</v>
      </c>
      <c r="S21">
        <f t="shared" si="2"/>
        <v>8.4250179354263999</v>
      </c>
      <c r="T21">
        <f t="shared" si="3"/>
        <v>10.0156022354264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77.3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75.22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45443</v>
      </c>
      <c r="G22" s="4" cm="1">
        <f t="array" ref="G22">_xll.FDS(D22,"FMA_PE(LTM,0,,,""PORTAGG"",""MEANR"")")</f>
        <v>17.615282091096802</v>
      </c>
      <c r="H22" s="4" cm="1">
        <f t="array" ref="H22">_xll.FDS(D22,"FMA_PE(NTMA,0,,,""PORTAGG"",""MEANR"")")</f>
        <v>15.3260046648643</v>
      </c>
      <c r="I22" cm="1">
        <f t="array" ref="I22">_xll.FDS(D22,"FMA_DIV_YLD(NTMA,NOW,NOW,M,""PORTAGG"",""MEANR"")")</f>
        <v>1.9731883413436699</v>
      </c>
      <c r="J22" s="55" cm="1">
        <f t="array" ref="J22">IFERROR(_xll.FDS(D22,"FG_FCF_YIELD_NTM(0)"),(1/G22*100))</f>
        <v>-0.168748599582867</v>
      </c>
      <c r="K22" s="3" cm="1">
        <f t="array" ref="K22">_xll.FDS(D22,"FMA_EVAL_EBITDA(NTMA,0,,,""PORTAGG"",""MEANR"")")</f>
        <v>10.6263796142955</v>
      </c>
      <c r="L22" cm="1">
        <f t="array" ref="L22">_xll.FDS(D22,"FMA_EVAL_EBIT(LTMA,NOW,NOW,M,""PORTAGG"",""MEANR"")")</f>
        <v>18.5968110618659</v>
      </c>
      <c r="M22">
        <f>HLOOKUP(D22,'Index ROE'!$A$1:$V$25,25,FALSE)</f>
        <v>10.743199281587099</v>
      </c>
      <c r="N22">
        <f>VLOOKUP(A22,'LIQIDITY 2'!$A$3:$E$26,5,FALSE)</f>
        <v>2.6822870000000001</v>
      </c>
      <c r="O22" cm="1">
        <f t="array" ref="O22">IFERROR(IFERROR(IFERROR(IFERROR(_xll.FDS(B22,"IMF_IFS_RCPI_Q(0)"),_xll.FDS(B22,"IMF_IFS_RCPI_Q(-1AM)")),_xll.FDS(B22,"IMF_IFS_RCPI_Q(-2AM)")),_xll.FDS(B22,"IMF_IFS_RCPI_Q(-3AM)")),$D$31)</f>
        <v>3.7726899999999999</v>
      </c>
      <c r="P22">
        <f>VLOOKUP(E22,GDP_GROWTH!$B$10:$W$165,22,FALSE)</f>
        <v>8.3599457036252378</v>
      </c>
      <c r="Q22">
        <f t="shared" si="0"/>
        <v>-0.70909865865633015</v>
      </c>
      <c r="R22" s="55">
        <f t="shared" si="1"/>
        <v>-2.8510355995828669</v>
      </c>
      <c r="S22">
        <f t="shared" si="2"/>
        <v>8.0609122815870986</v>
      </c>
      <c r="T22">
        <f t="shared" si="3"/>
        <v>6.9705092815870993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18.099999999999998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24.994999999999997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45443</v>
      </c>
      <c r="G23" s="4" cm="1">
        <f t="array" ref="G23">_xll.FDS(D23,"FMA_PE(LTM,0,,,""PORTAGG"",""MEANR"")")</f>
        <v>20.301582765287399</v>
      </c>
      <c r="H23" s="4" cm="1">
        <f t="array" ref="H23">_xll.FDS(D23,"FMA_PE(NTMA,0,,,""PORTAGG"",""MEANR"")")</f>
        <v>16.433214286194598</v>
      </c>
      <c r="I23" cm="1">
        <f t="array" ref="I23">_xll.FDS(D23,"FMA_DIV_YLD(NTMA,NOW,NOW,M,""PORTAGG"",""MEANR"")")</f>
        <v>3.7170209607081102</v>
      </c>
      <c r="J23" s="55" cm="1">
        <f t="array" ref="J23">IFERROR(_xll.FDS(D23,"FG_FCF_YIELD_NTM(0)"),(1/G23*100))</f>
        <v>3.9409664433871301</v>
      </c>
      <c r="K23" s="3" cm="1">
        <f t="array" ref="K23">_xll.FDS(D23,"FMA_EVAL_EBITDA(NTMA,0,,,""PORTAGG"",""MEANR"")")</f>
        <v>10.6603877086306</v>
      </c>
      <c r="L23" cm="1">
        <f t="array" ref="L23">_xll.FDS(D23,"FMA_EVAL_EBIT(LTMA,NOW,NOW,M,""PORTAGG"",""MEANR"")")</f>
        <v>21.8103266697035</v>
      </c>
      <c r="M23">
        <f>HLOOKUP(D23,'Index ROE'!$A$1:$V$25,25,FALSE)</f>
        <v>11.758331061377</v>
      </c>
      <c r="N23">
        <f>VLOOKUP(A23,'LIQIDITY 2'!$A$3:$E$26,5,FALSE)</f>
        <v>5.1579079999999999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-1.4408870392918898</v>
      </c>
      <c r="R23" s="55">
        <f t="shared" si="1"/>
        <v>-1.2169415566128698</v>
      </c>
      <c r="S23">
        <f t="shared" si="2"/>
        <v>6.6004230613769996</v>
      </c>
      <c r="T23">
        <f t="shared" si="3"/>
        <v>10.087375361376999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45.4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68.100000000000009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28.195000000000004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45412</v>
      </c>
      <c r="G27" s="4" cm="1">
        <f t="array" ref="G27">_xll.FDS(D27,"FG_PE(0)")</f>
        <v>12.946078249087501</v>
      </c>
      <c r="H27" s="4" cm="1">
        <f t="array" ref="H27">_xll.FDS(D27,"FG_PE_NTM(0,,,90,0)")</f>
        <v>13.2957259910071</v>
      </c>
      <c r="I27" cm="1">
        <f t="array" ref="I27">_xll.FDS(D27,"FMA_DIV_YLD(NTMA,NOW,NOW,M,""PORTAGG"",""MEANR"")")</f>
        <v>3.5200636086928401</v>
      </c>
      <c r="J27" s="55" cm="1">
        <f t="array" ref="J27">_xll.FDS(D27,"FG_FCF_YIELD_NTM(0)")</f>
        <v>5.3481533466473499</v>
      </c>
      <c r="K27" s="3" cm="1">
        <f t="array" ref="K27">_xll.FDS(D27,"FMA_EVAL_EBITDA(NTMA,0,,,""PORTAGG"",""MEANR"")")</f>
        <v>8.8397671371035909</v>
      </c>
      <c r="L27" cm="1">
        <f t="array" ref="L27">_xll.FDS(D27,"FMA_EVAL_EBIT(LTMA,NOW,NOW,M,""PORTAGG"",""MEANR"")")</f>
        <v>13.200223062004101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45412</v>
      </c>
      <c r="G28" s="4" cm="1">
        <f t="array" ref="G28">_xll.FDS(D28,"FG_PE(0)")</f>
        <v>14.3800357678673</v>
      </c>
      <c r="H28" s="4" cm="1">
        <f t="array" ref="H28">_xll.FDS(D28,"FG_PE_NTM(0,,,90,0)")</f>
        <v>12.745668826423</v>
      </c>
      <c r="I28" cm="1">
        <f t="array" ref="I28">_xll.FDS(D28,"FMA_DIV_YLD(NTMA,NOW,NOW,M,""PORTAGG"",""MEANR"")")</f>
        <v>3.0653166949172599</v>
      </c>
      <c r="J28" s="55" cm="1">
        <f t="array" ref="J28">_xll.FDS(D28,"FG_FCF_YIELD_NTM(0)")</f>
        <v>5.3864292057758396</v>
      </c>
      <c r="K28" s="3" cm="1">
        <f t="array" ref="K28">_xll.FDS(D28,"FMA_EVAL_EBITDA(NTMA,0,,,""PORTAGG"",""MEANR"")")</f>
        <v>8.9042449723279304</v>
      </c>
      <c r="L28" cm="1">
        <f t="array" ref="L28">_xll.FDS(D28,"FMA_EVAL_EBIT(LTMA,NOW,NOW,M,""PORTAGG"",""MEANR"")")</f>
        <v>14.3820306853732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3.2095159999999998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2.2566000000000002</v>
      </c>
      <c r="G3" s="26" cm="1">
        <f t="array" ref="G3">_xll.FDSB(C3,"PCTCHG(FG_YIELD(0,,,,""YTM""),FG_YIELD(-1AM,,,,""YTM""))")</f>
        <v>-2.7956132999999999</v>
      </c>
      <c r="H3" s="26" cm="1">
        <f t="array" ref="H3">_xll.FDSB(C3,"PCTCHG(FG_YIELD(0,,,,""YTM""),FG_YIELD(-3AM,,,,""YTM""))")</f>
        <v>-4.0602010000000002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90.9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2.7686625</v>
      </c>
      <c r="G4" s="26" cm="1">
        <f t="array" ref="G4">_xll.FDSB(C4,"PCTCHG(FG_YIELD(0,,,,""YTM""),FG_YIELD(-1AM,,,,""YTM""))")</f>
        <v>9.9367059999999992</v>
      </c>
      <c r="H4" s="26" cm="1">
        <f t="array" ref="H4">_xll.FDSB(C4,"PCTCHG(FG_YIELD(0,,,,""YTM""),FG_YIELD(-3AM,,,,""YTM""))")</f>
        <v>14.275036999999999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45.4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7.0908829999999998</v>
      </c>
      <c r="G5" s="26" cm="1">
        <f t="array" ref="G5">_xll.FDSB(C5,"PCTCHG(FG_YIELD(0,,,,""YTM""),FG_YIELD(-1AM,,,,""YTM""))")</f>
        <v>3.1836112000000001</v>
      </c>
      <c r="H5" s="26" cm="1">
        <f t="array" ref="H5">_xll.FDSB(C5,"PCTCHG(FG_YIELD(0,,,,""YTM""),FG_YIELD(-3AM,,,,""YTM""))")</f>
        <v>6.2197589999999998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6.6943172999999998</v>
      </c>
      <c r="G6" s="26" cm="1">
        <f t="array" ref="G6">_xll.FDSB(C6,"PCTCHG(FG_YIELD(0,,,,""YTM""),FG_YIELD(-1AM,,,,""YTM""))")</f>
        <v>0.76819680000000001</v>
      </c>
      <c r="H6" s="26" cm="1">
        <f t="array" ref="H6">_xll.FDSB(C6,"PCTCHG(FG_YIELD(0,,,,""YTM""),FG_YIELD(-3AM,,,,""YTM""))")</f>
        <v>7.1960544999999998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5.8003999999999998</v>
      </c>
      <c r="G7" s="26" cm="1">
        <f t="array" ref="G7">_xll.FDSB(C7,"PCTCHG(FG_YIELD(0,,,,""YTM""),FG_YIELD(-1AM,,,,""YTM""))")</f>
        <v>2.4353180000000001</v>
      </c>
      <c r="H7" s="26" cm="1">
        <f t="array" ref="H7">_xll.FDSB(C7,"PCTCHG(FG_YIELD(0,,,,""YTM""),FG_YIELD(-3AM,,,,""YTM""))")</f>
        <v>5.8776200000000003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45.4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7.1522480000000002</v>
      </c>
      <c r="G8" s="26" cm="1">
        <f t="array" ref="G8">_xll.FDSB(C8,"PCTCHG(FG_YIELD(0,,,,""YTM""),FG_YIELD(-1AM,,,,""YTM""))")</f>
        <v>1.7684181999999999</v>
      </c>
      <c r="H8" s="26" cm="1">
        <f t="array" ref="H8">_xll.FDSB(C8,"PCTCHG(FG_YIELD(0,,,,""YTM""),FG_YIELD(-3AM,,,,""YTM""))")</f>
        <v>2.314174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45.4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3.8569260000000001</v>
      </c>
      <c r="G9" s="26" cm="1">
        <f t="array" ref="G9">_xll.FDSB(C9,"PCTCHG(FG_YIELD(0,,,,""YTM""),FG_YIELD(-1AM,,,,""YTM""))")</f>
        <v>-0.50378769999999995</v>
      </c>
      <c r="H9" s="26" cm="1">
        <f t="array" ref="H9">_xll.FDSB(C9,"PCTCHG(FG_YIELD(0,,,,""YTM""),FG_YIELD(-3AM,,,,""YTM""))")</f>
        <v>-0.4968784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45.4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1.6950000000000001</v>
      </c>
      <c r="G10" s="26" cm="1">
        <f t="array" ref="G10">_xll.FDSB(C10,"PCTCHG(FG_YIELD(0,,,,""YTM""),FG_YIELD(-1AM,,,,""YTM""))")</f>
        <v>5.2795056999999996</v>
      </c>
      <c r="H10" s="26" cm="1">
        <f t="array" ref="H10">_xll.FDSB(C10,"PCTCHG(FG_YIELD(0,,,,""YTM""),FG_YIELD(-3AM,,,,""YTM""))")</f>
        <v>40.256515999999998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9.9373000000000005</v>
      </c>
      <c r="G11" s="26" cm="1">
        <f t="array" ref="G11">_xll.FDSB(C11,"PCTCHG(FG_YIELD(0,,,,""YTM""),FG_YIELD(-1AM,,,,""YTM""))")</f>
        <v>2.5690460000000002</v>
      </c>
      <c r="H11" s="26" cm="1">
        <f t="array" ref="H11">_xll.FDSB(C11,"PCTCHG(FG_YIELD(0,,,,""YTM""),FG_YIELD(-3AM,,,,""YTM""))")</f>
        <v>7.1846100000000002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45.4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3.2700999999999998</v>
      </c>
      <c r="G12" s="26" cm="1">
        <f t="array" ref="G12">_xll.FDSB(C12,"PCTCHG(FG_YIELD(0,,,,""YTM""),FG_YIELD(-1AM,,,,""YTM""))")</f>
        <v>-6.4937633999999997</v>
      </c>
      <c r="H12" s="26" cm="1">
        <f t="array" ref="H12">_xll.FDSB(C12,"PCTCHG(FG_YIELD(0,,,,""YTM""),FG_YIELD(-3AM,,,,""YTM""))")</f>
        <v>-4.9417124000000001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45.4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12.223409</v>
      </c>
      <c r="G13" s="26" cm="1">
        <f t="array" ref="G13">_xll.FDSB(C13,"PCTCHG(FG_YIELD(0,,,,""YTM""),FG_YIELD(-1AM,,,,""YTM""))")</f>
        <v>2.7268617000000002</v>
      </c>
      <c r="H13" s="26" cm="1">
        <f t="array" ref="H13">_xll.FDSB(C13,"PCTCHG(FG_YIELD(0,,,,""YTM""),FG_YIELD(-3AM,,,,""YTM""))")</f>
        <v>10.637366999999999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45.4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11.272925000000001</v>
      </c>
      <c r="G14" s="26" cm="1">
        <f t="array" ref="G14">_xll.FDSB(C14,"PCTCHG(FG_YIELD(0,,,,""YTM""),FG_YIELD(-1AM,,,,""YTM""))")</f>
        <v>-4.9034443000000003</v>
      </c>
      <c r="H14" s="26" cm="1">
        <f t="array" ref="H14">_xll.FDSB(C14,"PCTCHG(FG_YIELD(0,,,,""YTM""),FG_YIELD(-3AM,,,,""YTM""))")</f>
        <v>-6.0746830000000003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45.4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3.653</v>
      </c>
      <c r="G15" s="26" cm="1">
        <f t="array" ref="G15">_xll.FDSB(C15,"PCTCHG(FG_YIELD(0,,,,""YTM""),FG_YIELD(-1AM,,,,""YTM""))")</f>
        <v>4.67049</v>
      </c>
      <c r="H15" s="26" cm="1">
        <f t="array" ref="H15">_xll.FDSB(C15,"PCTCHG(FG_YIELD(0,,,,""YTM""),FG_YIELD(-3AM,,,,""YTM""))")</f>
        <v>6.8753694999999997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7.0289999999999999</v>
      </c>
      <c r="G16" s="26" cm="1">
        <f t="array" ref="G16">_xll.FDSB(C16,"PCTCHG(FG_YIELD(0,,,,""YTM""),FG_YIELD(-1AM,,,,""YTM""))")</f>
        <v>-0.9581558</v>
      </c>
      <c r="H16" s="26" cm="1">
        <f t="array" ref="H16">_xll.FDSB(C16,"PCTCHG(FG_YIELD(0,,,,""YTM""),FG_YIELD(-3AM,,,,""YTM""))")</f>
        <v>-2.0962505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45.4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2.2566000000000002</v>
      </c>
      <c r="G17" s="26" cm="1">
        <f t="array" ref="G17">_xll.FDSB(C17,"PCTCHG(FG_YIELD(0,,,,""YTM""),FG_YIELD(-1AM,,,,""YTM""))")</f>
        <v>-2.7956132999999999</v>
      </c>
      <c r="H17" s="26" cm="1">
        <f t="array" ref="H17">_xll.FDSB(C17,"PCTCHG(FG_YIELD(0,,,,""YTM""),FG_YIELD(-3AM,,,,""YTM""))")</f>
        <v>-4.0602010000000002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90.9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4.2526000000000002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2.7465929999999998</v>
      </c>
      <c r="G19" s="26" cm="1">
        <f t="array" ref="G19">_xll.FDSB(C19,"PCTCHG(FG_YIELD(0,,,,""YTM""),FG_YIELD(-1AM,,,,""YTM""))")</f>
        <v>9.6646756E-2</v>
      </c>
      <c r="H19" s="26" cm="1">
        <f t="array" ref="H19">_xll.FDSB(C19,"PCTCHG(FG_YIELD(0,,,,""YTM""),FG_YIELD(-3AM,,,,""YTM""))")</f>
        <v>8.0815400000000004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0</v>
      </c>
      <c r="V19" s="47">
        <f t="shared" si="6"/>
        <v>0</v>
      </c>
      <c r="X19">
        <f t="shared" si="2"/>
        <v>4.5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25.392067000000001</v>
      </c>
      <c r="G20" s="26" cm="1">
        <f t="array" ref="G20">_xll.FDSB(C20,"PCTCHG(FG_YIELD(0,,,,""YTM""),FG_YIELD(-1AM,,,,""YTM""))")</f>
        <v>3.7588387000000001</v>
      </c>
      <c r="H20" s="26" cm="1">
        <f t="array" ref="H20">_xll.FDSB(C20,"PCTCHG(FG_YIELD(0,,,,""YTM""),FG_YIELD(-3AM,,,,""YTM""))")</f>
        <v>4.7648289999999998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0</v>
      </c>
      <c r="U20">
        <f t="shared" si="5"/>
        <v>0</v>
      </c>
      <c r="V20" s="47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4.8001003000000004</v>
      </c>
      <c r="G21" s="26" cm="1">
        <f t="array" ref="G21">_xll.FDSB(C21,"PCTCHG(FG_YIELD(0,,,,""YTM""),FG_YIELD(-1AM,,,,""YTM""))")</f>
        <v>-1.5697443</v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1</v>
      </c>
      <c r="U21">
        <f t="shared" si="5"/>
        <v>0</v>
      </c>
      <c r="V21" s="47">
        <f t="shared" si="6"/>
        <v>0.25</v>
      </c>
      <c r="X21">
        <f t="shared" si="2"/>
        <v>36.299999999999997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2.6822870000000001</v>
      </c>
      <c r="G22" s="26" cm="1">
        <f t="array" ref="G22">_xll.FDSB(C22,"PCTCHG(FG_YIELD(0,,,,""YTM""),FG_YIELD(-1AM,,,,""YTM""))")</f>
        <v>-1.4088571000000001</v>
      </c>
      <c r="H22" s="26" cm="1">
        <f t="array" ref="H22">_xll.FDSB(C22,"PCTCHG(FG_YIELD(0,,,,""YTM""),FG_YIELD(-3AM,,,,""YTM""))")</f>
        <v>3.1085829999999999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0</v>
      </c>
      <c r="V22" s="47">
        <f t="shared" si="6"/>
        <v>0.75</v>
      </c>
      <c r="X22">
        <f t="shared" si="2"/>
        <v>86.3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5.1579079999999999</v>
      </c>
      <c r="G23" s="26" cm="1">
        <f t="array" ref="G23">_xll.FDSB(C23,"PCTCHG(FG_YIELD(0,,,,""YTM""),FG_YIELD(-1AM,,,,""YTM""))")</f>
        <v>-0.95527569999999995</v>
      </c>
      <c r="H23" s="26" cm="1">
        <f t="array" ref="H23">_xll.FDSB(C23,"PCTCHG(FG_YIELD(0,,,,""YTM""),FG_YIELD(-3AM,,,,""YTM""))")</f>
        <v>0.13858612000000001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0</v>
      </c>
      <c r="V23" s="47">
        <f t="shared" si="6"/>
        <v>0.25</v>
      </c>
      <c r="X23">
        <f t="shared" si="2"/>
        <v>36.299999999999997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4.2526000000000002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2.2566000000000002</v>
      </c>
      <c r="H2" cm="1">
        <f t="array" ref="H2">_xll.FDS(B2,"FG_ROE(0)")</f>
        <v>9.9881940118530697</v>
      </c>
      <c r="I2">
        <f>HLOOKUP(B2,'Index ROE'!$B$1:$V$25,24,FALSE)</f>
        <v>13.109448959781851</v>
      </c>
      <c r="J2" cm="1">
        <f t="array" ref="J2">_xll.FDS(B2, "FMA_RBICS_REV_CURRENT(30, LOC, ""PORTAGG"")")</f>
        <v>20.7140435561742</v>
      </c>
      <c r="K2" s="77">
        <f>HLOOKUP(B2,'Index earnings'!$A$1:$V$26,26,FALSE)</f>
        <v>7.2133344064685856E-2</v>
      </c>
      <c r="L2">
        <f>HLOOKUP(B2,'Yearly returns'!$B$1:$V$128,126,FALSE)</f>
        <v>-30.356162999999999</v>
      </c>
      <c r="M2">
        <f>I2-G2</f>
        <v>10.85284895978185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2.7686625</v>
      </c>
      <c r="H3" cm="1">
        <f t="array" ref="H3">_xll.FDS(B3,"FG_ROE(0)")</f>
        <v>8.0573591782064895</v>
      </c>
      <c r="I3">
        <f>HLOOKUP(B3,'Index ROE'!$B$1:$V$25,24,FALSE)</f>
        <v>11.2778516938703</v>
      </c>
      <c r="J3" cm="1">
        <f t="array" ref="J3">_xll.FDS(B3, "FMA_RBICS_REV_CURRENT(30, LOC, ""PORTAGG"")")</f>
        <v>31.713108395642799</v>
      </c>
      <c r="K3" s="77">
        <f>HLOOKUP(B3,'Index earnings'!$A$1:$V$26,26,FALSE)</f>
        <v>3.8689699842481939E-2</v>
      </c>
      <c r="L3">
        <f>HLOOKUP(B3,'Yearly returns'!$B$1:$V$128,126,FALSE)</f>
        <v>-56.232821999999999</v>
      </c>
      <c r="M3">
        <f t="shared" ref="M3:M22" si="0">I3-G3</f>
        <v>8.5091891938703004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9</v>
      </c>
      <c r="R3">
        <f>N3*Assumption!$F$64 + O3*Assumption!$F$61 + P3*Assumption!$F$62 + Q3*Assumption!$F$63</f>
        <v>47.675000000000004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7.0908829999999998</v>
      </c>
      <c r="H4" cm="1">
        <f t="array" ref="H4">_xll.FDS(B4,"FG_ROE(0)")</f>
        <v>12.605580687271001</v>
      </c>
      <c r="I4">
        <f>HLOOKUP(B4,'Index ROE'!$B$1:$V$25,24,FALSE)</f>
        <v>15.6575175090816</v>
      </c>
      <c r="J4" cm="1">
        <f t="array" ref="J4">_xll.FDS(B4, "FMA_RBICS_REV_CURRENT(30, LOC, ""PORTAGG"")")</f>
        <v>52.254687611587897</v>
      </c>
      <c r="K4" s="77">
        <f>HLOOKUP(B4,'Index earnings'!$A$1:$V$26,26,FALSE)</f>
        <v>4.2935760206193274E-2</v>
      </c>
      <c r="L4">
        <f>HLOOKUP(B4,'Yearly returns'!$B$1:$V$128,126,FALSE)</f>
        <v>-50.115906000000003</v>
      </c>
      <c r="M4">
        <f t="shared" si="0"/>
        <v>8.5666345090816005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27.200000000000003</v>
      </c>
      <c r="R4">
        <f>N4*Assumption!$F$64 + O4*Assumption!$F$61 + P4*Assumption!$F$62 + Q4*Assumption!$F$63</f>
        <v>46.55</v>
      </c>
      <c r="S4" cm="1">
        <f t="array" ref="S4">_xlfn.PERCENTRANK.EXC(_xlfn._xlws.FILTER(R$2:R$22, ISNUMBER(R$2:R$22)),R4)*100</f>
        <v>40.9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6.6943172999999998</v>
      </c>
      <c r="H5" cm="1">
        <f t="array" ref="H5">_xll.FDS(B5,"FG_ROE(0)")</f>
        <v>12.472648979379899</v>
      </c>
      <c r="I5">
        <f>HLOOKUP(B5,'Index ROE'!$B$1:$V$25,24,FALSE)</f>
        <v>12.530824852807651</v>
      </c>
      <c r="J5" cm="1">
        <f t="array" ref="J5">_xll.FDS(B5, "FMA_RBICS_REV_CURRENT(30, LOC, ""PORTAGG"")")</f>
        <v>41.470472841179003</v>
      </c>
      <c r="K5" s="77">
        <f>HLOOKUP(B5,'Index earnings'!$A$1:$V$26,26,FALSE)</f>
        <v>6.5968962435704714E-2</v>
      </c>
      <c r="L5">
        <f>HLOOKUP(B5,'Yearly returns'!$B$1:$V$128,126,FALSE)</f>
        <v>-40.239082000000003</v>
      </c>
      <c r="M5">
        <f t="shared" si="0"/>
        <v>5.8365075528076513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36.4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50</v>
      </c>
      <c r="R5">
        <f>N5*Assumption!$F$64 + O5*Assumption!$F$61 + P5*Assumption!$F$62 + Q5*Assumption!$F$63</f>
        <v>51.125</v>
      </c>
      <c r="S5" cm="1">
        <f t="array" ref="S5">_xlfn.PERCENTRANK.EXC(_xlfn._xlws.FILTER(R$2:R$22, ISNUMBER(R$2:R$22)),R5)*100</f>
        <v>63.6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5.8003999999999998</v>
      </c>
      <c r="H6" cm="1">
        <f t="array" ref="H6">_xll.FDS(B6,"FG_ROE(0)")</f>
        <v>13.485930046942901</v>
      </c>
      <c r="I6">
        <f>HLOOKUP(B6,'Index ROE'!$B$1:$V$25,24,FALSE)</f>
        <v>10.013481596831115</v>
      </c>
      <c r="J6" cm="1">
        <f t="array" ref="J6">_xll.FDS(B6, "FMA_RBICS_REV_CURRENT(30, LOC, ""PORTAGG"")")</f>
        <v>46.836101390260502</v>
      </c>
      <c r="K6" s="77">
        <f>HLOOKUP(B6,'Index earnings'!$A$1:$V$26,26,FALSE)</f>
        <v>3.6620331475524681E-2</v>
      </c>
      <c r="L6">
        <f>HLOOKUP(B6,'Yearly returns'!$B$1:$V$128,126,FALSE)</f>
        <v>-51.646275000000003</v>
      </c>
      <c r="M6">
        <f t="shared" si="0"/>
        <v>4.213081596831115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28.4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7.1522480000000002</v>
      </c>
      <c r="H7" cm="1">
        <f t="array" ref="H7">_xll.FDS(B7,"FG_ROE(0)")</f>
        <v>9.8685358492240596</v>
      </c>
      <c r="I7">
        <f>HLOOKUP(B7,'Index ROE'!$B$1:$V$25,24,FALSE)</f>
        <v>12.932447426875701</v>
      </c>
      <c r="J7" cm="1">
        <f t="array" ref="J7">_xll.FDS(B7, "FMA_RBICS_REV_CURRENT(30, LOC, ""PORTAGG"")")</f>
        <v>23.546799773732399</v>
      </c>
      <c r="K7" s="77">
        <f>HLOOKUP(B7,'Index earnings'!$A$1:$V$26,26,FALSE)</f>
        <v>1.6222354296116848E-2</v>
      </c>
      <c r="L7">
        <f>HLOOKUP(B7,'Yearly returns'!$B$1:$V$128,126,FALSE)</f>
        <v>-43.717945</v>
      </c>
      <c r="M7">
        <f t="shared" si="0"/>
        <v>5.7801994268757007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77.3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46.575000000000003</v>
      </c>
      <c r="S7" cm="1">
        <f t="array" ref="S7">_xlfn.PERCENTRANK.EXC(_xlfn._xlws.FILTER(R$2:R$22, ISNUMBER(R$2:R$22)),R7)*100</f>
        <v>45.4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3.8569260000000001</v>
      </c>
      <c r="H8" cm="1">
        <f t="array" ref="H8">_xll.FDS(B8,"FG_ROE(0)")</f>
        <v>8.2326362842350296</v>
      </c>
      <c r="I8">
        <f>HLOOKUP(B8,'Index ROE'!$B$1:$V$25,24,FALSE)</f>
        <v>11.93920849991995</v>
      </c>
      <c r="J8" cm="1">
        <f t="array" ref="J8">_xll.FDS(B8, "FMA_RBICS_REV_CURRENT(30, LOC, ""PORTAGG"")")</f>
        <v>39.853866324654803</v>
      </c>
      <c r="K8" s="77">
        <f>HLOOKUP(B8,'Index earnings'!$A$1:$V$26,26,FALSE)</f>
        <v>2.3760455869373587E-2</v>
      </c>
      <c r="L8">
        <f>HLOOKUP(B8,'Yearly returns'!$B$1:$V$128,126,FALSE)</f>
        <v>-35.960293</v>
      </c>
      <c r="M8">
        <f t="shared" si="0"/>
        <v>8.0822824999199501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63.6</v>
      </c>
      <c r="R8">
        <f>N8*Assumption!$F$64 + O8*Assumption!$F$61 + P8*Assumption!$F$62 + Q8*Assumption!$F$63</f>
        <v>52.25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1.6950000000000001</v>
      </c>
      <c r="H9" cm="1">
        <f t="array" ref="H9">_xll.FDS(B9,"FG_ROE(0)")</f>
        <v>10.473669296981299</v>
      </c>
      <c r="I9">
        <f>HLOOKUP(B9,'Index ROE'!$B$1:$V$25,24,FALSE)</f>
        <v>12.14902034365935</v>
      </c>
      <c r="J9" cm="1">
        <f t="array" ref="J9">_xll.FDS(B9, "FMA_RBICS_REV_CURRENT(30, LOC, ""PORTAGG"")")</f>
        <v>17.676195460890799</v>
      </c>
      <c r="K9" s="77">
        <f>HLOOKUP(B9,'Index earnings'!$A$1:$V$26,26,FALSE)</f>
        <v>3.7645355784835077E-2</v>
      </c>
      <c r="L9">
        <f>HLOOKUP(B9,'Yearly returns'!$B$1:$V$128,126,FALSE)</f>
        <v>-31.333659999999998</v>
      </c>
      <c r="M9">
        <f t="shared" si="0"/>
        <v>10.45402034365935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77.2</v>
      </c>
      <c r="R9">
        <f>N9*Assumption!$F$64 + O9*Assumption!$F$61 + P9*Assumption!$F$62 + Q9*Assumption!$F$63</f>
        <v>77.25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9.9373000000000005</v>
      </c>
      <c r="H10" cm="1">
        <f t="array" ref="H10">_xll.FDS(B10,"FG_ROE(0)")</f>
        <v>10.7432968010338</v>
      </c>
      <c r="I10">
        <f>HLOOKUP(B10,'Index ROE'!$B$1:$V$25,24,FALSE)</f>
        <v>12.78064669069385</v>
      </c>
      <c r="J10" cm="1">
        <f t="array" ref="J10">_xll.FDS(B10, "FMA_RBICS_REV_CURRENT(30, LOC, ""PORTAGG"")")</f>
        <v>28.8062616361414</v>
      </c>
      <c r="K10" s="77">
        <f>HLOOKUP(B10,'Index earnings'!$A$1:$V$26,26,FALSE)</f>
        <v>5.8038772053721877E-2</v>
      </c>
      <c r="L10">
        <f>HLOOKUP(B10,'Yearly returns'!$B$1:$V$128,126,FALSE)</f>
        <v>-39.677300000000002</v>
      </c>
      <c r="M10">
        <f t="shared" si="0"/>
        <v>2.8433466906938492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51.099999999999994</v>
      </c>
      <c r="S10" cm="1">
        <f t="array" ref="S10">_xlfn.PERCENTRANK.EXC(_xlfn._xlws.FILTER(R$2:R$22, ISNUMBER(R$2:R$22)),R10)*100</f>
        <v>54.500000000000007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3.2700999999999998</v>
      </c>
      <c r="H11" cm="1">
        <f t="array" ref="H11">_xll.FDS(B11,"FG_ROE(0)")</f>
        <v>6.2085381627908198</v>
      </c>
      <c r="I11">
        <f>HLOOKUP(B11,'Index ROE'!$B$1:$V$25,24,FALSE)</f>
        <v>10.67142731585205</v>
      </c>
      <c r="J11" cm="1">
        <f t="array" ref="J11">_xll.FDS(B11, "FMA_RBICS_REV_CURRENT(30, LOC, ""PORTAGG"")")</f>
        <v>15.382647811505301</v>
      </c>
      <c r="K11" s="77">
        <f>HLOOKUP(B11,'Index earnings'!$A$1:$V$26,26,FALSE)</f>
        <v>2.4555712418224518E-2</v>
      </c>
      <c r="L11">
        <f>HLOOKUP(B11,'Yearly returns'!$B$1:$V$128,126,FALSE)</f>
        <v>-37.252735000000001</v>
      </c>
      <c r="M11">
        <f t="shared" si="0"/>
        <v>7.4013273158520505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72.7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12.223409</v>
      </c>
      <c r="H12" cm="1">
        <f t="array" ref="H12">_xll.FDS(B12,"FG_ROE(0)")</f>
        <v>19.314406793625199</v>
      </c>
      <c r="I12">
        <f>HLOOKUP(B12,'Index ROE'!$B$1:$V$25,24,FALSE)</f>
        <v>14.789114395471049</v>
      </c>
      <c r="J12" cm="1">
        <f t="array" ref="J12">_xll.FDS(B12, "FMA_RBICS_REV_CURRENT(30, LOC, ""PORTAGG"")")</f>
        <v>26.8630183361668</v>
      </c>
      <c r="K12" s="77">
        <f>HLOOKUP(B12,'Index earnings'!$A$1:$V$26,26,FALSE)</f>
        <v>2.0697122002270474E-2</v>
      </c>
      <c r="L12">
        <f>HLOOKUP(B12,'Yearly returns'!$B$1:$V$128,126,FALSE)</f>
        <v>-51.555329999999998</v>
      </c>
      <c r="M12">
        <f t="shared" si="0"/>
        <v>2.5657053954710491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63.7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32.925000000000004</v>
      </c>
      <c r="S12" cm="1">
        <f t="array" ref="S12">_xlfn.PERCENTRANK.EXC(_xlfn._xlws.FILTER(R$2:R$22, ISNUMBER(R$2:R$22)),R12)*100</f>
        <v>13.600000000000001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11.272925000000001</v>
      </c>
      <c r="H13" cm="1">
        <f t="array" ref="H13">_xll.FDS(B13,"FG_ROE(0)")</f>
        <v>14.9947010823256</v>
      </c>
      <c r="I13">
        <f>HLOOKUP(B13,'Index ROE'!$B$1:$V$25,24,FALSE)</f>
        <v>16.7616860731518</v>
      </c>
      <c r="J13" cm="1">
        <f t="array" ref="J13">_xll.FDS(B13, "FMA_RBICS_REV_CURRENT(30, LOC, ""PORTAGG"")")</f>
        <v>40.800249972439602</v>
      </c>
      <c r="K13" s="77">
        <f>HLOOKUP(B13,'Index earnings'!$A$1:$V$26,26,FALSE)</f>
        <v>2.384197868685578E-2</v>
      </c>
      <c r="L13">
        <f>HLOOKUP(B13,'Yearly returns'!$B$1:$V$128,126,FALSE)</f>
        <v>-45.883569999999999</v>
      </c>
      <c r="M13">
        <f t="shared" si="0"/>
        <v>5.4887610731517995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36.35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3.653</v>
      </c>
      <c r="H14" cm="1">
        <f t="array" ref="H14">_xll.FDS(B14,"FG_ROE(0)")</f>
        <v>15.0661328158809</v>
      </c>
      <c r="I14">
        <f>HLOOKUP(B14,'Index ROE'!$B$1:$V$25,24,FALSE)</f>
        <v>5.4192242708958744</v>
      </c>
      <c r="J14" cm="1">
        <f t="array" ref="J14">_xll.FDS(B14, "FMA_RBICS_REV_CURRENT(30, LOC, ""PORTAGG"")")</f>
        <v>44.667591399586001</v>
      </c>
      <c r="K14" s="77">
        <f>HLOOKUP(B14,'Index earnings'!$A$1:$V$26,26,FALSE)</f>
        <v>-9.9977006807554725E-2</v>
      </c>
      <c r="L14">
        <f>HLOOKUP(B14,'Yearly returns'!$B$1:$V$128,126,FALSE)</f>
        <v>-57.445369999999997</v>
      </c>
      <c r="M14">
        <f t="shared" si="0"/>
        <v>1.7662242708958744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27.3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11.324999999999999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7.0289999999999999</v>
      </c>
      <c r="H15" cm="1">
        <f t="array" ref="H15">_xll.FDS(B15,"FG_ROE(0)")</f>
        <v>15.289930344838</v>
      </c>
      <c r="I15">
        <f>HLOOKUP(B15,'Index ROE'!$B$1:$V$25,24,FALSE)</f>
        <v>15.463136340534799</v>
      </c>
      <c r="J15" cm="1">
        <f t="array" ref="J15">_xll.FDS(B15, "FMA_RBICS_REV_CURRENT(30, LOC, ""PORTAGG"")")</f>
        <v>29.6814915797842</v>
      </c>
      <c r="K15" s="77">
        <f>HLOOKUP(B15,'Index earnings'!$A$1:$V$26,26,FALSE)</f>
        <v>6.0144664111019042E-2</v>
      </c>
      <c r="L15">
        <f>HLOOKUP(B15,'Yearly returns'!$B$1:$V$128,126,FALSE)</f>
        <v>-34.653545000000001</v>
      </c>
      <c r="M15">
        <f t="shared" si="0"/>
        <v>8.4341363405347991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68.100000000000009</v>
      </c>
      <c r="R15">
        <f>N15*Assumption!$F$64 + O15*Assumption!$F$61 + P15*Assumption!$F$62 + Q15*Assumption!$F$63</f>
        <v>65.875</v>
      </c>
      <c r="S15" cm="1">
        <f t="array" ref="S15">_xlfn.PERCENTRANK.EXC(_xlfn._xlws.FILTER(R$2:R$22, ISNUMBER(R$2:R$22)),R15)*100</f>
        <v>77.2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2.2566000000000002</v>
      </c>
      <c r="H16" cm="1">
        <f t="array" ref="H16">_xll.FDS(B16,"FG_ROE(0)")</f>
        <v>10.736320014812</v>
      </c>
      <c r="I16">
        <f>HLOOKUP(B16,'Index ROE'!$B$1:$V$25,24,FALSE)</f>
        <v>12.8854406369879</v>
      </c>
      <c r="J16" cm="1">
        <f t="array" ref="J16">_xll.FDS(B16, "FMA_RBICS_REV_CURRENT(30, LOC, ""PORTAGG"")")</f>
        <v>24.5296712824201</v>
      </c>
      <c r="K16" s="77">
        <f>HLOOKUP(B16,'Index earnings'!$A$1:$V$26,26,FALSE)</f>
        <v>7.2133344064685856E-2</v>
      </c>
      <c r="L16">
        <f>HLOOKUP(B16,'Yearly returns'!$B$1:$V$128,126,FALSE)</f>
        <v>-44.819629999999997</v>
      </c>
      <c r="M16">
        <f t="shared" si="0"/>
        <v>10.628840636987899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68.199999999999989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40.9</v>
      </c>
      <c r="R16">
        <f>N16*Assumption!$F$64 + O16*Assumption!$F$61 + P16*Assumption!$F$62 + Q16*Assumption!$F$63</f>
        <v>70.424999999999997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4.2526000000000002</v>
      </c>
      <c r="H17" cm="1">
        <f t="array" ref="H17">_xll.FDS(B17,"FG_ROE(0)")</f>
        <v>11.189316647509701</v>
      </c>
      <c r="I17">
        <f>HLOOKUP(B17,'Index ROE'!$B$1:$V$25,24,FALSE)</f>
        <v>12.269166041116101</v>
      </c>
      <c r="J17" cm="1">
        <f t="array" ref="J17">_xll.FDS(B17, "FMA_RBICS_REV_CURRENT(30, LOC, ""PORTAGG"")")</f>
        <v>60.350758855706999</v>
      </c>
      <c r="K17" s="77">
        <f>HLOOKUP(B17,'Index earnings'!$A$1:$V$26,26,FALSE)</f>
        <v>8.8740466700483189E-3</v>
      </c>
      <c r="L17">
        <f>HLOOKUP(B17,'Yearly returns'!$B$1:$V$128,126,FALSE)</f>
        <v>-28.470486000000001</v>
      </c>
      <c r="M17">
        <f t="shared" si="0"/>
        <v>8.0165660411160999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44.3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2.7465929999999998</v>
      </c>
      <c r="H18" cm="1">
        <f t="array" ref="H18">_xll.FDS(B18,"FG_ROE(0)")</f>
        <v>7.5214884306809298</v>
      </c>
      <c r="I18">
        <f>HLOOKUP(B18,'Index ROE'!$B$1:$V$25,24,FALSE)</f>
        <v>13.0025654489041</v>
      </c>
      <c r="J18" cm="1">
        <f t="array" ref="J18">_xll.FDS(B18, "FMA_RBICS_REV_CURRENT(30, LOC, ""PORTAGG"")")</f>
        <v>23.687577132474999</v>
      </c>
      <c r="K18" s="77">
        <f>HLOOKUP(B18,'Index earnings'!$A$1:$V$26,26,FALSE)</f>
        <v>1.2617045604024435E-2</v>
      </c>
      <c r="L18">
        <f>HLOOKUP(B18,'Yearly returns'!$B$1:$V$128,126,FALSE)</f>
        <v>-30.74305</v>
      </c>
      <c r="M18">
        <f t="shared" si="0"/>
        <v>10.2559724489041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86.3</v>
      </c>
      <c r="R18">
        <f>N18*Assumption!$F$64 + O18*Assumption!$F$61 + P18*Assumption!$F$62 + Q18*Assumption!$F$63</f>
        <v>65.875</v>
      </c>
      <c r="S18" cm="1">
        <f t="array" ref="S18">_xlfn.PERCENTRANK.EXC(_xlfn._xlws.FILTER(R$2:R$22, ISNUMBER(R$2:R$22)),R18)*100</f>
        <v>77.2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25.392067000000001</v>
      </c>
      <c r="H19" cm="1">
        <f t="array" ref="H19">_xll.FDS(B19,"FG_ROE(0)")</f>
        <v>19.585227531197798</v>
      </c>
      <c r="I19">
        <f>HLOOKUP(B19,'Index ROE'!$B$1:$V$25,24,FALSE)</f>
        <v>14.774119846351301</v>
      </c>
      <c r="J19" cm="1">
        <f t="array" ref="J19">_xll.FDS(B19, "FMA_RBICS_REV_CURRENT(30, LOC, ""PORTAGG"")")</f>
        <v>23.0597669667848</v>
      </c>
      <c r="K19" s="77">
        <f>HLOOKUP(B19,'Index earnings'!$A$1:$V$26,26,FALSE)</f>
        <v>8.2005715561249914E-2</v>
      </c>
      <c r="L19">
        <f>HLOOKUP(B19,'Yearly returns'!$B$1:$V$128,126,FALSE)</f>
        <v>-50.653910000000003</v>
      </c>
      <c r="M19">
        <f t="shared" si="0"/>
        <v>-10.6179471536487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59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4.8001003000000004</v>
      </c>
      <c r="H20" cm="1">
        <f t="array" ref="H20">_xll.FDS(B20,"FG_ROE(0)")</f>
        <v>13.647892740412701</v>
      </c>
      <c r="I20">
        <f>HLOOKUP(B20,'Index ROE'!$B$1:$V$25,24,FALSE)</f>
        <v>11.156370494280349</v>
      </c>
      <c r="J20" cm="1">
        <f t="array" ref="J20">_xll.FDS(B20, "FMA_RBICS_REV_CURRENT(30, LOC, ""PORTAGG"")")</f>
        <v>59.611239157517197</v>
      </c>
      <c r="K20" s="77">
        <f>HLOOKUP(B20,'Index earnings'!$A$1:$V$26,26,FALSE)</f>
        <v>8.3481705833627906E-3</v>
      </c>
      <c r="L20">
        <f>HLOOKUP(B20,'Yearly returns'!$B$1:$V$128,126,FALSE)</f>
        <v>-34.039436000000002</v>
      </c>
      <c r="M20">
        <f t="shared" si="0"/>
        <v>6.3562701942803486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72.7</v>
      </c>
      <c r="R20">
        <f>N20*Assumption!$F$64 + O20*Assumption!$F$61 + P20*Assumption!$F$62 + Q20*Assumption!$F$63</f>
        <v>35.200000000000003</v>
      </c>
      <c r="S20" cm="1">
        <f t="array" ref="S20">_xlfn.PERCENTRANK.EXC(_xlfn._xlws.FILTER(R$2:R$22, ISNUMBER(R$2:R$22)),R20)*100</f>
        <v>18.099999999999998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2.6822870000000001</v>
      </c>
      <c r="H21" cm="1">
        <f t="array" ref="H21">_xll.FDS(B21,"FG_ROE(0)")</f>
        <v>9.5107612488443092</v>
      </c>
      <c r="I21">
        <f>HLOOKUP(B21,'Index ROE'!$B$1:$V$25,24,FALSE)</f>
        <v>15.109726785561501</v>
      </c>
      <c r="J21" cm="1">
        <f t="array" ref="J21">_xll.FDS(B21, "FMA_RBICS_REV_CURRENT(30, LOC, ""PORTAGG"")")</f>
        <v>54.212495107395597</v>
      </c>
      <c r="K21" s="77">
        <f>HLOOKUP(B21,'Index earnings'!$A$1:$V$26,26,FALSE)</f>
        <v>-4.493608283335615E-2</v>
      </c>
      <c r="L21">
        <f>HLOOKUP(B21,'Yearly returns'!$B$1:$V$128,126,FALSE)</f>
        <v>-45.146500000000003</v>
      </c>
      <c r="M21">
        <f t="shared" si="0"/>
        <v>12.4274397855615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5.1579079999999999</v>
      </c>
      <c r="H22" cm="1">
        <f t="array" ref="H22">_xll.FDS(B22,"FG_ROE(0)")</f>
        <v>10.9966555091905</v>
      </c>
      <c r="I22">
        <f>HLOOKUP(B22,'Index ROE'!$B$1:$V$25,24,FALSE)</f>
        <v>11.9967853551854</v>
      </c>
      <c r="J22" cm="1">
        <f t="array" ref="J22">_xll.FDS(B22, "FMA_RBICS_REV_CURRENT(30, LOC, ""PORTAGG"")")</f>
        <v>42.358085309568402</v>
      </c>
      <c r="K22" s="77">
        <f>HLOOKUP(B22,'Index earnings'!$A$1:$V$26,26,FALSE)</f>
        <v>-1.6026351247029669E-2</v>
      </c>
      <c r="L22">
        <f>HLOOKUP(B22,'Yearly returns'!$B$1:$V$128,126,FALSE)</f>
        <v>-30.822265999999999</v>
      </c>
      <c r="M22">
        <f t="shared" si="0"/>
        <v>6.8388773551854003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43.174999999999997</v>
      </c>
      <c r="S22" cm="1">
        <f t="array" ref="S22">_xlfn.PERCENTRANK.EXC(_xlfn._xlws.FILTER(R$2:R$22, ISNUMBER(R$2:R$22)),R22)*100</f>
        <v>31.8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7237431</v>
      </c>
      <c r="E3" cm="1">
        <f t="array" ref="E3">_xll.FDS(C3,"FMA_COS_UP(""EPS"",""1M"",+1,NOW,,,""PORTAGG"",""MEANR"")")</f>
        <v>76</v>
      </c>
      <c r="F3" cm="1">
        <f t="array" ref="F3">_xll.FDS(C3,"FMA_COS_DOWN(""EPS"",""1M"",+1,NOW,,,""PORTAGG"",""MEANR"")")</f>
        <v>133</v>
      </c>
      <c r="G3" cm="1">
        <f t="array" ref="G3">_xll.FDS(A3,"SIZE(FG_CONSTITUENTS)")</f>
        <v>485</v>
      </c>
      <c r="H3" s="9">
        <f t="shared" ref="H3:H23" si="0">E3/$G3</f>
        <v>0.15670103092783505</v>
      </c>
      <c r="I3" s="9">
        <f t="shared" ref="I3:I23" si="1">F3/$G3</f>
        <v>0.27422680412371137</v>
      </c>
      <c r="J3" s="9">
        <f t="shared" ref="J3:J23" si="2">H3-I3</f>
        <v>-0.11752577319587632</v>
      </c>
      <c r="K3" s="5" cm="1">
        <f t="array" ref="K3">_xll.FDS(A3,"FMA_PCT_ABOVE_MAVG(200,0,,,,""PORTAGG"")")/100</f>
        <v>0.48453608247422703</v>
      </c>
      <c r="L3" s="41" cm="1">
        <f t="array" ref="L3">_xll.FDSB(A3,"PERCENT_CHANGE(FMA_EPS(+1,0,,,,""PORTAGG"",""MEAN""),FMA_EPS(+1,-1AM,,,,""PORTAGG"",""MEAN""))")</f>
        <v>0.62236389759803201</v>
      </c>
      <c r="M3" s="41" cm="1">
        <f t="array" ref="M3">_xll.FDSB(A3,"PERCENT_CHANGE(FMA_EPS(+1,0,,,,""PORTAGG"",""MEAN""),FMA_EPS(+1,-3AM,,,,""PORTAGG"",""MEAN""))")</f>
        <v>-8.7139410297811501</v>
      </c>
      <c r="N3" s="3" cm="1">
        <f t="array" ref="N3">_xll.FDS(C3,"FG_TOTAL_RETURNC(0,-1AM)")</f>
        <v>-5.3340730000000001</v>
      </c>
      <c r="O3" s="3" cm="1">
        <f t="array" ref="O3">_xll.FDS(C3,"FG_TOTAL_RETURNC(0,-3AM)")</f>
        <v>-3.600657</v>
      </c>
      <c r="P3" s="3" cm="1">
        <f t="array" ref="P3">_xll.FDS(C3,"FG_TOTAL_RETURNC(0,-6AM)")</f>
        <v>4.2702675000000001</v>
      </c>
      <c r="Q3" s="9" cm="1">
        <f t="array" ref="Q3">_xll.FDS(C3,"P_PRICE(0)/P_PRICE_HIGH_PR(0,,,,,,""PRICE"",""INTRA"",""52W"")")</f>
        <v>0.8235671</v>
      </c>
      <c r="R3" s="9" cm="1">
        <f t="array" ref="R3">_xll.FDS(C3,"P_PRICE(0)/P_PRICE_low_PR(0,,,,,,""PRICE"",""INTRA"",""52W"")-1")</f>
        <v>0.11680412</v>
      </c>
      <c r="S3" s="3" cm="1">
        <f t="array" ref="S3">_xll.FDS(C3,"FG_TOTAL_RETURNC(0,-12AM)")</f>
        <v>-10.098725</v>
      </c>
      <c r="T3" s="4" cm="1">
        <f t="array" ref="T3">_xlfn.PERCENTRANK.EXC(_xlfn._xlws.FILTER($R$3:$R$23, ISNUMBER($R$3:$R$23)),R3)*100</f>
        <v>40.9</v>
      </c>
      <c r="U3" s="4">
        <f t="shared" ref="U3:U23" si="3">100-T3</f>
        <v>59.1</v>
      </c>
      <c r="V3" s="4" cm="1">
        <f t="array" ref="V3">_xlfn.PERCENTRANK.EXC(_xlfn._xlws.FILTER($Q$3:$Q$23, ISNUMBER($Q$3:$Q$23)),Q3)*100</f>
        <v>27.200000000000003</v>
      </c>
      <c r="W3" s="4" cm="1">
        <f t="array" ref="W3">_xlfn.PERCENTRANK.EXC(_xlfn._xlws.FILTER($O$3:$O$23, ISNUMBER($O$3:$O$23)),O3)*100</f>
        <v>45.4</v>
      </c>
      <c r="X3" s="4" cm="1">
        <f t="array" ref="X3">_xlfn.PERCENTRANK.EXC(_xlfn._xlws.FILTER($P$3:$P$23, ISNUMBER($P$3:$P$23)),P3)*100</f>
        <v>54.500000000000007</v>
      </c>
      <c r="Y3" s="200" cm="1">
        <f t="array" ref="Y3">_xlfn.PERCENTRANK.EXC(_xlfn._xlws.FILTER($S$3:$S$23, ISNUMBER($S$3:$S$23)),S3)*100</f>
        <v>18.099999999999998</v>
      </c>
      <c r="Z3" s="4" cm="1">
        <f t="array" ref="Z3">_xlfn.PERCENTRANK.EXC(_xlfn._xlws.FILTER($K$3:$K$23, ISNUMBER($K$3:$K$23)),K3)*100</f>
        <v>40.9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27.200000000000003</v>
      </c>
      <c r="AC3" s="4">
        <f t="shared" ref="AC3:AC23" si="4">_xlfn.PERCENTRANK.EXC($L$3:$L$23,L3)*100</f>
        <v>72.7</v>
      </c>
      <c r="AD3" s="4">
        <f t="shared" ref="AD3:AD23" si="5">_xlfn.PERCENTRANK.EXC($M$3:$M$23,M3)*100</f>
        <v>13.600000000000001</v>
      </c>
      <c r="AE3" s="4">
        <f t="shared" ref="AE3:AE23" si="6">_xlfn.PERCENTRANK.EXC($D$3:$D$23,D3)*100</f>
        <v>90.9</v>
      </c>
      <c r="AF3" s="4">
        <f>'Economic Momentum'!Q4</f>
        <v>45.4</v>
      </c>
      <c r="AG3" s="4">
        <f ca="1">'Economic Momentum'!R4</f>
        <v>31.8</v>
      </c>
      <c r="AH3" s="4">
        <f t="shared" ref="AH3:AH23" ca="1" si="7">SUMPRODUCT($U$2:$AG$2,U3:AG3)</f>
        <v>40.85</v>
      </c>
      <c r="AJ3" s="3" cm="1">
        <f t="array" aca="1" ref="AJ3" ca="1">_xlfn.PERCENTRANK.EXC(_xlfn._xlws.FILTER($AH$3:$AH$23, ISNUMBER($AH$3:$AH$23)),AH3)*100</f>
        <v>40.9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144077.89000000001</v>
      </c>
      <c r="E4" cm="1">
        <f t="array" ref="E4">_xll.FDS(C4,"FMA_COS_UP(""EPS"",""1M"",+1,NOW,,,""PORTAGG"",""MEANR"")")</f>
        <v>7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29</v>
      </c>
      <c r="H4" s="9">
        <f t="shared" si="0"/>
        <v>0.2413793103448276</v>
      </c>
      <c r="I4" s="9">
        <f t="shared" si="1"/>
        <v>0.27586206896551724</v>
      </c>
      <c r="J4" s="9">
        <f t="shared" si="2"/>
        <v>-3.4482758620689641E-2</v>
      </c>
      <c r="K4" s="5" cm="1">
        <f t="array" ref="K4">_xll.FDS(A4,"FMA_PCT_ABOVE_MAVG(200,0,,,,""PORTAGG"")")/100</f>
        <v>0.58620689655172398</v>
      </c>
      <c r="L4" s="41" cm="1">
        <f t="array" ref="L4">_xll.FDSB(A4,"PERCENT_CHANGE(FMA_EPS(+1,0,,,,""PORTAGG"",""MEAN""),FMA_EPS(+1,-1AM,,,,""PORTAGG"",""MEAN""))")</f>
        <v>9.4114853499973794</v>
      </c>
      <c r="M4" s="41" cm="1">
        <f t="array" ref="M4">_xll.FDSB(A4,"PERCENT_CHANGE(FMA_EPS(+1,0,,,,""PORTAGG"",""MEAN""),FMA_EPS(+1,-3AM,,,,""PORTAGG"",""MEAN""))")</f>
        <v>-1.8723461548262801</v>
      </c>
      <c r="N4" s="3" cm="1">
        <f t="array" ref="N4">_xll.FDS(C4,"FG_TOTAL_RETURNC(0,-1AM)")</f>
        <v>-7.8020690000000004</v>
      </c>
      <c r="O4" s="3" cm="1">
        <f t="array" ref="O4">_xll.FDS(C4,"FG_TOTAL_RETURNC(0,-3AM)")</f>
        <v>1.8630146999999999</v>
      </c>
      <c r="P4" s="3" cm="1">
        <f t="array" ref="P4">_xll.FDS(C4,"FG_TOTAL_RETURNC(0,-6AM)")</f>
        <v>-0.62961579999999995</v>
      </c>
      <c r="Q4" s="9" cm="1">
        <f t="array" ref="Q4">_xll.FDS(C4,"P_PRICE(0)/P_PRICE_HIGH_PR(0,,,,,,""PRICE"",""INTRA"",""52W"")")</f>
        <v>0.82719900000000002</v>
      </c>
      <c r="R4" s="9" cm="1">
        <f t="array" ref="R4">_xll.FDS(C4,"P_PRICE(0)/P_PRICE_low_PR(0,,,,,,""PRICE"",""INTRA"",""52W"")-1")</f>
        <v>0.120405555</v>
      </c>
      <c r="S4" s="3" cm="1">
        <f t="array" ref="S4">_xll.FDS(C4,"FG_TOTAL_RETURNC(0,-12AM)")</f>
        <v>-5.6096259999999996</v>
      </c>
      <c r="T4" s="4" cm="1">
        <f t="array" ref="T4">_xlfn.PERCENTRANK.EXC(_xlfn._xlws.FILTER($R$3:$R$23, ISNUMBER($R$3:$R$23)),R4)*100</f>
        <v>45.4</v>
      </c>
      <c r="U4" s="4">
        <f t="shared" si="3"/>
        <v>54.6</v>
      </c>
      <c r="V4" s="4" cm="1">
        <f t="array" ref="V4">_xlfn.PERCENTRANK.EXC(_xlfn._xlws.FILTER($Q$3:$Q$23, ISNUMBER($Q$3:$Q$23)),Q4)*100</f>
        <v>31.8</v>
      </c>
      <c r="W4" s="4" cm="1">
        <f t="array" ref="W4">_xlfn.PERCENTRANK.EXC(_xlfn._xlws.FILTER($O$3:$O$23, ISNUMBER($O$3:$O$23)),O4)*100</f>
        <v>59</v>
      </c>
      <c r="X4" s="4" cm="1">
        <f t="array" ref="X4">_xlfn.PERCENTRANK.EXC(_xlfn._xlws.FILTER($P$3:$P$23, ISNUMBER($P$3:$P$23)),P4)*100</f>
        <v>36.299999999999997</v>
      </c>
      <c r="Y4" s="200" cm="1">
        <f t="array" ref="Y4">_xlfn.PERCENTRANK.EXC(_xlfn._xlws.FILTER($S$3:$S$23, ISNUMBER($S$3:$S$23)),S4)*100</f>
        <v>31.8</v>
      </c>
      <c r="Z4" s="4" cm="1">
        <f t="array" ref="Z4">_xlfn.PERCENTRANK.EXC(_xlfn._xlws.FILTER($K$3:$K$23, ISNUMBER($K$3:$K$23)),K4)*100</f>
        <v>63.6</v>
      </c>
      <c r="AA4" s="4" cm="1">
        <f t="array" ref="AA4">_xlfn.PERCENTRANK.EXC(_xlfn._xlws.FILTER($H$3:$H$23, ISNUMBER($H$3:$H$23)),H4)*100</f>
        <v>40.9</v>
      </c>
      <c r="AB4" s="4" cm="1">
        <f t="array" ref="AB4">_xlfn.PERCENTRANK.EXC(_xlfn._xlws.FILTER($J$3:$J$23, ISNUMBER($J$3:$J$23)),J4)*100</f>
        <v>40.9</v>
      </c>
      <c r="AC4" s="4">
        <f t="shared" si="4"/>
        <v>95.399999999999991</v>
      </c>
      <c r="AD4" s="4">
        <f t="shared" si="5"/>
        <v>45.4</v>
      </c>
      <c r="AE4" s="4">
        <f t="shared" si="6"/>
        <v>18.099999999999998</v>
      </c>
      <c r="AF4" s="4">
        <f>'Economic Momentum'!Q5</f>
        <v>59</v>
      </c>
      <c r="AG4" s="4">
        <f ca="1">'Economic Momentum'!R5</f>
        <v>50</v>
      </c>
      <c r="AH4" s="4">
        <f t="shared" ca="1" si="7"/>
        <v>41.31</v>
      </c>
      <c r="AJ4" s="3" cm="1">
        <f t="array" aca="1" ref="AJ4" ca="1">_xlfn.PERCENTRANK.EXC(_xlfn._xlws.FILTER($AH$3:$AH$23, ISNUMBER($AH$3:$AH$23)),AH4)*100</f>
        <v>45.4</v>
      </c>
      <c r="AK4">
        <f t="shared" si="8"/>
        <v>0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626638.93999999994</v>
      </c>
      <c r="E5" cm="1">
        <f t="array" ref="E5">_xll.FDS(C5,"FMA_COS_UP(""EPS"",""1M"",+1,NOW,,,""PORTAGG"",""MEANR"")")</f>
        <v>18</v>
      </c>
      <c r="F5" cm="1">
        <f t="array" ref="F5">_xll.FDS(C5,"FMA_COS_DOWN(""EPS"",""1M"",+1,NOW,,,""PORTAGG"",""MEANR"")")</f>
        <v>19</v>
      </c>
      <c r="G5" cm="1">
        <f t="array" ref="G5">_xll.FDS(A5,"SIZE(FG_CONSTITUENTS)")</f>
        <v>75</v>
      </c>
      <c r="H5" s="9">
        <f t="shared" si="0"/>
        <v>0.24</v>
      </c>
      <c r="I5" s="9">
        <f t="shared" si="1"/>
        <v>0.25333333333333335</v>
      </c>
      <c r="J5" s="9">
        <f t="shared" si="2"/>
        <v>-1.3333333333333364E-2</v>
      </c>
      <c r="K5" s="5" cm="1">
        <f t="array" ref="K5">_xll.FDS(A5,"FMA_PCT_ABOVE_MAVG(200,0,,,,""PORTAGG"")")/100</f>
        <v>0.18918918918918901</v>
      </c>
      <c r="L5" s="41" cm="1">
        <f t="array" ref="L5">_xll.FDSB(A5,"PERCENT_CHANGE(FMA_EPS(+1,0,,,,""PORTAGG"",""MEAN""),FMA_EPS(+1,-1AM,,,,""PORTAGG"",""MEAN""))")</f>
        <v>-10.351014019671601</v>
      </c>
      <c r="M5" s="41" cm="1">
        <f t="array" ref="M5">_xll.FDSB(A5,"PERCENT_CHANGE(FMA_EPS(+1,0,,,,""PORTAGG"",""MEAN""),FMA_EPS(+1,-3AM,,,,""PORTAGG"",""MEAN""))")</f>
        <v>-11.727838368500899</v>
      </c>
      <c r="N5" s="3" cm="1">
        <f t="array" ref="N5">_xll.FDS(C5,"FG_TOTAL_RETURNC(0,-1AM)")</f>
        <v>-9.2624960000000005</v>
      </c>
      <c r="O5" s="3" cm="1">
        <f t="array" ref="O5">_xll.FDS(C5,"FG_TOTAL_RETURNC(0,-3AM)")</f>
        <v>-17.187166000000001</v>
      </c>
      <c r="P5" s="3" cm="1">
        <f t="array" ref="P5">_xll.FDS(C5,"FG_TOTAL_RETURNC(0,-6AM)")</f>
        <v>-12.768454</v>
      </c>
      <c r="Q5" s="9" cm="1">
        <f t="array" ref="Q5">_xll.FDS(C5,"P_PRICE(0)/P_PRICE_HIGH_PR(0,,,,,,""PRICE"",""INTRA"",""52W"")")</f>
        <v>0.76813410000000004</v>
      </c>
      <c r="R5" s="9" cm="1">
        <f t="array" ref="R5">_xll.FDS(C5,"P_PRICE(0)/P_PRICE_low_PR(0,,,,,,""PRICE"",""INTRA"",""52W"")-1")</f>
        <v>1.2714148E-2</v>
      </c>
      <c r="S5" s="3" cm="1">
        <f t="array" ref="S5">_xll.FDS(C5,"FG_TOTAL_RETURNC(0,-12AM)")</f>
        <v>-16.772096999999999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9</v>
      </c>
      <c r="W5" s="4" cm="1">
        <f t="array" ref="W5">_xlfn.PERCENTRANK.EXC(_xlfn._xlws.FILTER($O$3:$O$23, ISNUMBER($O$3:$O$23)),O5)*100</f>
        <v>4.5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4.5</v>
      </c>
      <c r="Z5" s="4" cm="1">
        <f t="array" ref="Z5">_xlfn.PERCENTRANK.EXC(_xlfn._xlws.FILTER($K$3:$K$23, ISNUMBER($K$3:$K$23)),K5)*100</f>
        <v>9</v>
      </c>
      <c r="AA5" s="4" cm="1">
        <f t="array" ref="AA5">_xlfn.PERCENTRANK.EXC(_xlfn._xlws.FILTER($H$3:$H$23, ISNUMBER($H$3:$H$23)),H5)*100</f>
        <v>36.299999999999997</v>
      </c>
      <c r="AB5" s="4" cm="1">
        <f t="array" ref="AB5">_xlfn.PERCENTRANK.EXC(_xlfn._xlws.FILTER($J$3:$J$23, ISNUMBER($J$3:$J$23)),J5)*100</f>
        <v>50</v>
      </c>
      <c r="AC5" s="4">
        <f t="shared" si="4"/>
        <v>9</v>
      </c>
      <c r="AD5" s="4">
        <f t="shared" si="5"/>
        <v>9</v>
      </c>
      <c r="AE5" s="4">
        <f t="shared" si="6"/>
        <v>59</v>
      </c>
      <c r="AF5" s="4">
        <f>'Economic Momentum'!Q6</f>
        <v>77.2</v>
      </c>
      <c r="AG5" s="4">
        <f ca="1">'Economic Momentum'!R6</f>
        <v>68.100000000000009</v>
      </c>
      <c r="AH5" s="4">
        <f t="shared" ca="1" si="7"/>
        <v>9.0300000000000011</v>
      </c>
      <c r="AJ5" s="3" cm="1">
        <f t="array" aca="1" ref="AJ5" ca="1">_xlfn.PERCENTRANK.EXC(_xlfn._xlws.FILTER($AH$3:$AH$23, ISNUMBER($AH$3:$AH$23)),AH5)*100</f>
        <v>9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197737.03</v>
      </c>
      <c r="E6" cm="1">
        <f t="array" ref="E6">_xll.FDS(C6,"FMA_COS_UP(""EPS"",""1M"",+1,NOW,,,""PORTAGG"",""MEANR"")")</f>
        <v>14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33</v>
      </c>
      <c r="H6" s="9">
        <f t="shared" si="0"/>
        <v>0.42424242424242425</v>
      </c>
      <c r="I6" s="9">
        <f t="shared" si="1"/>
        <v>0.33333333333333331</v>
      </c>
      <c r="J6" s="9">
        <f t="shared" si="2"/>
        <v>9.0909090909090939E-2</v>
      </c>
      <c r="K6" s="5" cm="1">
        <f t="array" ref="K6">_xll.FDS(A6,"FMA_PCT_ABOVE_MAVG(200,0,,,,""PORTAGG"")")/100</f>
        <v>0.42424242424242403</v>
      </c>
      <c r="L6" s="41" cm="1">
        <f t="array" ref="L6">_xll.FDSB(A6,"PERCENT_CHANGE(FMA_EPS(+1,0,,,,""PORTAGG"",""MEAN""),FMA_EPS(+1,-1AM,,,,""PORTAGG"",""MEAN""))")</f>
        <v>-5.5839962973442203</v>
      </c>
      <c r="M6" s="41" cm="1">
        <f t="array" ref="M6">_xll.FDSB(A6,"PERCENT_CHANGE(FMA_EPS(+1,0,,,,""PORTAGG"",""MEAN""),FMA_EPS(+1,-3AM,,,,""PORTAGG"",""MEAN""))")</f>
        <v>-1.6349973507069699</v>
      </c>
      <c r="N6" s="3" cm="1">
        <f t="array" ref="N6">_xll.FDS(C6,"FG_TOTAL_RETURNC(0,-1AM)")</f>
        <v>-7.7954650000000001</v>
      </c>
      <c r="O6" s="3" cm="1">
        <f t="array" ref="O6">_xll.FDS(C6,"FG_TOTAL_RETURNC(0,-3AM)")</f>
        <v>-12.832129</v>
      </c>
      <c r="P6" s="3" cm="1">
        <f t="array" ref="P6">_xll.FDS(C6,"FG_TOTAL_RETURNC(0,-6AM)")</f>
        <v>-7.1516932999999998</v>
      </c>
      <c r="Q6" s="9" cm="1">
        <f t="array" ref="Q6">_xll.FDS(C6,"P_PRICE(0)/P_PRICE_HIGH_PR(0,,,,,,""PRICE"",""INTRA"",""52W"")")</f>
        <v>0.84004277000000005</v>
      </c>
      <c r="R6" s="9" cm="1">
        <f t="array" ref="R6">_xll.FDS(C6,"P_PRICE(0)/P_PRICE_low_PR(0,,,,,,""PRICE"",""INTRA"",""52W"")-1")</f>
        <v>1.8574475999999999E-2</v>
      </c>
      <c r="S6" s="3" cm="1">
        <f t="array" ref="S6">_xll.FDS(C6,"FG_TOTAL_RETURNC(0,-12AM)")</f>
        <v>-5.6941930000000003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36.299999999999997</v>
      </c>
      <c r="W6" s="4" cm="1">
        <f t="array" ref="W6">_xlfn.PERCENTRANK.EXC(_xlfn._xlws.FILTER($O$3:$O$23, ISNUMBER($O$3:$O$23)),O6)*100</f>
        <v>18.099999999999998</v>
      </c>
      <c r="X6" s="4" cm="1">
        <f t="array" ref="X6">_xlfn.PERCENTRANK.EXC(_xlfn._xlws.FILTER($P$3:$P$23, ISNUMBER($P$3:$P$23)),P6)*100</f>
        <v>22.7</v>
      </c>
      <c r="Y6" s="200" cm="1">
        <f t="array" ref="Y6">_xlfn.PERCENTRANK.EXC(_xlfn._xlws.FILTER($S$3:$S$23, ISNUMBER($S$3:$S$23)),S6)*100</f>
        <v>27.200000000000003</v>
      </c>
      <c r="Z6" s="4" cm="1">
        <f t="array" ref="Z6">_xlfn.PERCENTRANK.EXC(_xlfn._xlws.FILTER($K$3:$K$23, ISNUMBER($K$3:$K$23)),K6)*100</f>
        <v>31.8</v>
      </c>
      <c r="AA6" s="4" cm="1">
        <f t="array" ref="AA6">_xlfn.PERCENTRANK.EXC(_xlfn._xlws.FILTER($H$3:$H$23, ISNUMBER($H$3:$H$23)),H6)*100</f>
        <v>77.2</v>
      </c>
      <c r="AB6" s="4" cm="1">
        <f t="array" ref="AB6">_xlfn.PERCENTRANK.EXC(_xlfn._xlws.FILTER($J$3:$J$23, ISNUMBER($J$3:$J$23)),J6)*100</f>
        <v>77.2</v>
      </c>
      <c r="AC6" s="4">
        <f t="shared" si="4"/>
        <v>27.200000000000003</v>
      </c>
      <c r="AD6" s="4">
        <f t="shared" si="5"/>
        <v>50</v>
      </c>
      <c r="AE6" s="4">
        <f t="shared" si="6"/>
        <v>27.200000000000003</v>
      </c>
      <c r="AF6" s="4">
        <f>'Economic Momentum'!Q7</f>
        <v>54.500000000000007</v>
      </c>
      <c r="AG6" s="4">
        <f ca="1">'Economic Momentum'!R7</f>
        <v>4.5</v>
      </c>
      <c r="AH6" s="4">
        <f t="shared" ca="1" si="7"/>
        <v>26.759999999999998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2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204234.17</v>
      </c>
      <c r="E7" cm="1">
        <f t="array" ref="E7">_xll.FDS(C7,"FMA_COS_UP(""EPS"",""1M"",+1,NOW,,,""PORTAGG"",""MEANR"")")</f>
        <v>15</v>
      </c>
      <c r="F7" cm="1">
        <f t="array" ref="F7">_xll.FDS(C7,"FMA_COS_DOWN(""EPS"",""1M"",+1,NOW,,,""PORTAGG"",""MEANR"")")</f>
        <v>6</v>
      </c>
      <c r="G7" cm="1">
        <f t="array" ref="G7">_xll.FDS(A7,"SIZE(FG_CONSTITUENTS)")</f>
        <v>33</v>
      </c>
      <c r="H7" s="9">
        <f t="shared" si="0"/>
        <v>0.45454545454545453</v>
      </c>
      <c r="I7" s="9">
        <f t="shared" si="1"/>
        <v>0.18181818181818182</v>
      </c>
      <c r="J7" s="9">
        <f t="shared" si="2"/>
        <v>0.27272727272727271</v>
      </c>
      <c r="K7" s="5" cm="1">
        <f t="array" ref="K7">_xll.FDS(A7,"FMA_PCT_ABOVE_MAVG(200,0,,,,""PORTAGG"")")/100</f>
        <v>0.69696969696969702</v>
      </c>
      <c r="L7" s="41" cm="1">
        <f t="array" ref="L7">_xll.FDSB(A7,"PERCENT_CHANGE(FMA_EPS(+1,0,,,,""PORTAGG"",""MEAN""),FMA_EPS(+1,-1AM,,,,""PORTAGG"",""MEAN""))")</f>
        <v>-7.9974138240306596</v>
      </c>
      <c r="M7" s="41" cm="1">
        <f t="array" ref="M7">_xll.FDSB(A7,"PERCENT_CHANGE(FMA_EPS(+1,0,,,,""PORTAGG"",""MEAN""),FMA_EPS(+1,-3AM,,,,""PORTAGG"",""MEAN""))")</f>
        <v>1.2283760110033899</v>
      </c>
      <c r="N7" s="3" cm="1">
        <f t="array" ref="N7">_xll.FDS(C7,"FG_TOTAL_RETURNC(0,-1AM)")</f>
        <v>-6.8897905000000002</v>
      </c>
      <c r="O7" s="3" cm="1">
        <f t="array" ref="O7">_xll.FDS(C7,"FG_TOTAL_RETURNC(0,-3AM)")</f>
        <v>4.8295380000000003</v>
      </c>
      <c r="P7" s="3" cm="1">
        <f t="array" ref="P7">_xll.FDS(C7,"FG_TOTAL_RETURNC(0,-6AM)")</f>
        <v>8.8795549999999999</v>
      </c>
      <c r="Q7" s="9" cm="1">
        <f t="array" ref="Q7">_xll.FDS(C7,"P_PRICE(0)/P_PRICE_HIGH_PR(0,,,,,,""PRICE"",""INTRA"",""52W"")")</f>
        <v>0.91184365999999994</v>
      </c>
      <c r="R7" s="9" cm="1">
        <f t="array" ref="R7">_xll.FDS(C7,"P_PRICE(0)/P_PRICE_low_PR(0,,,,,,""PRICE"",""INTRA"",""52W"")-1")</f>
        <v>0.44884288</v>
      </c>
      <c r="S7" s="3" cm="1">
        <f t="array" ref="S7">_xll.FDS(C7,"FG_TOTAL_RETURNC(0,-12AM)")</f>
        <v>30.227447999999999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63.6</v>
      </c>
      <c r="W7" s="4" cm="1">
        <f t="array" ref="W7">_xlfn.PERCENTRANK.EXC(_xlfn._xlws.FILTER($O$3:$O$23, ISNUMBER($O$3:$O$23)),O7)*100</f>
        <v>68.100000000000009</v>
      </c>
      <c r="X7" s="4" cm="1">
        <f t="array" ref="X7">_xlfn.PERCENTRANK.EXC(_xlfn._xlws.FILTER($P$3:$P$23, ISNUMBER($P$3:$P$23)),P7)*100</f>
        <v>68.100000000000009</v>
      </c>
      <c r="Y7" s="200" cm="1">
        <f t="array" ref="Y7">_xlfn.PERCENTRANK.EXC(_xlfn._xlws.FILTER($S$3:$S$23, ISNUMBER($S$3:$S$23)),S7)*100</f>
        <v>86.3</v>
      </c>
      <c r="Z7" s="4" cm="1">
        <f t="array" ref="Z7">_xlfn.PERCENTRANK.EXC(_xlfn._xlws.FILTER($K$3:$K$23, ISNUMBER($K$3:$K$23)),K7)*100</f>
        <v>81.8</v>
      </c>
      <c r="AA7" s="4" cm="1">
        <f t="array" ref="AA7">_xlfn.PERCENTRANK.EXC(_xlfn._xlws.FILTER($H$3:$H$23, ISNUMBER($H$3:$H$23)),H7)*100</f>
        <v>86.3</v>
      </c>
      <c r="AB7" s="4" cm="1">
        <f t="array" ref="AB7">_xlfn.PERCENTRANK.EXC(_xlfn._xlws.FILTER($J$3:$J$23, ISNUMBER($J$3:$J$23)),J7)*100</f>
        <v>90.9</v>
      </c>
      <c r="AC7" s="4">
        <f t="shared" si="4"/>
        <v>13.600000000000001</v>
      </c>
      <c r="AD7" s="4">
        <f t="shared" si="5"/>
        <v>72.7</v>
      </c>
      <c r="AE7" s="4">
        <f t="shared" si="6"/>
        <v>31.8</v>
      </c>
      <c r="AF7" s="4">
        <f>'Economic Momentum'!Q8</f>
        <v>4.5</v>
      </c>
      <c r="AG7" s="4">
        <f ca="1">'Economic Momentum'!R8</f>
        <v>45.4</v>
      </c>
      <c r="AH7" s="4">
        <f t="shared" ca="1" si="7"/>
        <v>66.300000000000011</v>
      </c>
      <c r="AJ7" s="3" cm="1">
        <f t="array" aca="1" ref="AJ7" ca="1">_xlfn.PERCENTRANK.EXC(_xlfn._xlws.FILTER($AH$3:$AH$23, ISNUMBER($AH$3:$AH$23)),AH7)*100</f>
        <v>63.6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37087</v>
      </c>
      <c r="E8" cm="1">
        <f t="array" ref="E8">_xll.FDS(C8,"FMA_COS_UP(""EPS"",""1M"",+1,NOW,,,""PORTAGG"",""MEANR"")")</f>
        <v>9</v>
      </c>
      <c r="F8" cm="1">
        <f t="array" ref="F8">_xll.FDS(C8,"FMA_COS_DOWN(""EPS"",""1M"",+1,NOW,,,""PORTAGG"",""MEANR"")")</f>
        <v>4</v>
      </c>
      <c r="G8" cm="1">
        <f t="array" ref="G8">_xll.FDS(A8,"SIZE(FG_CONSTITUENTS)")</f>
        <v>27</v>
      </c>
      <c r="H8" s="9">
        <f t="shared" si="0"/>
        <v>0.33333333333333331</v>
      </c>
      <c r="I8" s="9">
        <f t="shared" si="1"/>
        <v>0.14814814814814814</v>
      </c>
      <c r="J8" s="9">
        <f t="shared" si="2"/>
        <v>0.18518518518518517</v>
      </c>
      <c r="K8" s="5" cm="1">
        <f t="array" ref="K8">_xll.FDS(A8,"FMA_PCT_ABOVE_MAVG(200,0,,,,""PORTAGG"")")/100</f>
        <v>0.73076923076923095</v>
      </c>
      <c r="L8" s="41" cm="1">
        <f t="array" ref="L8">_xll.FDSB(A8,"PERCENT_CHANGE(FMA_EPS(+1,0,,,,""PORTAGG"",""MEAN""),FMA_EPS(+1,-1AM,,,,""PORTAGG"",""MEAN""))")</f>
        <v>7.5626567440486401</v>
      </c>
      <c r="M8" s="41" cm="1">
        <f t="array" ref="M8">_xll.FDSB(A8,"PERCENT_CHANGE(FMA_EPS(+1,0,,,,""PORTAGG"",""MEAN""),FMA_EPS(+1,-3AM,,,,""PORTAGG"",""MEAN""))")</f>
        <v>7.7967696204834898</v>
      </c>
      <c r="N8" s="3" cm="1">
        <f t="array" ref="N8">_xll.FDS(C8,"FG_TOTAL_RETURNC(0,-1AM)")</f>
        <v>-6.9850086999999998</v>
      </c>
      <c r="O8" s="3" cm="1">
        <f t="array" ref="O8">_xll.FDS(C8,"FG_TOTAL_RETURNC(0,-3AM)")</f>
        <v>5.7748436999999999</v>
      </c>
      <c r="P8" s="3" cm="1">
        <f t="array" ref="P8">_xll.FDS(C8,"FG_TOTAL_RETURNC(0,-6AM)")</f>
        <v>23.499084</v>
      </c>
      <c r="Q8" s="9" cm="1">
        <f t="array" ref="Q8">_xll.FDS(C8,"P_PRICE(0)/P_PRICE_HIGH_PR(0,,,,,,""PRICE"",""INTRA"",""52W"")")</f>
        <v>0.90682673000000003</v>
      </c>
      <c r="R8" s="9" cm="1">
        <f t="array" ref="R8">_xll.FDS(C8,"P_PRICE(0)/P_PRICE_low_PR(0,,,,,,""PRICE"",""INTRA"",""52W"")-1")</f>
        <v>0.42837130000000001</v>
      </c>
      <c r="S8" s="3" cm="1">
        <f t="array" ref="S8">_xll.FDS(C8,"FG_TOTAL_RETURNC(0,-12AM)")</f>
        <v>37.606789999999997</v>
      </c>
      <c r="T8" s="4" cm="1">
        <f t="array" ref="T8">_xlfn.PERCENTRANK.EXC(_xlfn._xlws.FILTER($R$3:$R$23, ISNUMBER($R$3:$R$23)),R8)*100</f>
        <v>86.3</v>
      </c>
      <c r="U8" s="4">
        <f t="shared" si="3"/>
        <v>13.700000000000003</v>
      </c>
      <c r="V8" s="4" cm="1">
        <f t="array" ref="V8">_xlfn.PERCENTRANK.EXC(_xlfn._xlws.FILTER($Q$3:$Q$23, ISNUMBER($Q$3:$Q$23)),Q8)*100</f>
        <v>54.500000000000007</v>
      </c>
      <c r="W8" s="4" cm="1">
        <f t="array" ref="W8">_xlfn.PERCENTRANK.EXC(_xlfn._xlws.FILTER($O$3:$O$23, ISNUMBER($O$3:$O$23)),O8)*100</f>
        <v>72.7</v>
      </c>
      <c r="X8" s="4" cm="1">
        <f t="array" ref="X8">_xlfn.PERCENTRANK.EXC(_xlfn._xlws.FILTER($P$3:$P$23, ISNUMBER($P$3:$P$23)),P8)*100</f>
        <v>86.3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86.3</v>
      </c>
      <c r="AA8" s="4" cm="1">
        <f t="array" ref="AA8">_xlfn.PERCENTRANK.EXC(_xlfn._xlws.FILTER($H$3:$H$23, ISNUMBER($H$3:$H$23)),H8)*100</f>
        <v>59</v>
      </c>
      <c r="AB8" s="4" cm="1">
        <f t="array" ref="AB8">_xlfn.PERCENTRANK.EXC(_xlfn._xlws.FILTER($J$3:$J$23, ISNUMBER($J$3:$J$23)),J8)*100</f>
        <v>86.3</v>
      </c>
      <c r="AC8" s="4">
        <f t="shared" si="4"/>
        <v>90.9</v>
      </c>
      <c r="AD8" s="4">
        <f t="shared" si="5"/>
        <v>95.399999999999991</v>
      </c>
      <c r="AE8" s="4">
        <f t="shared" si="6"/>
        <v>9</v>
      </c>
      <c r="AF8" s="4">
        <f>'Economic Momentum'!Q9</f>
        <v>59</v>
      </c>
      <c r="AG8" s="4">
        <f ca="1">'Economic Momentum'!R9</f>
        <v>50</v>
      </c>
      <c r="AH8" s="4">
        <f t="shared" ca="1" si="7"/>
        <v>69.5</v>
      </c>
      <c r="AJ8" s="3" cm="1">
        <f t="array" aca="1" ref="AJ8" ca="1">_xlfn.PERCENTRANK.EXC(_xlfn._xlws.FILTER($AH$3:$AH$23, ISNUMBER($AH$3:$AH$23)),AH8)*100</f>
        <v>77.2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398041.72</v>
      </c>
      <c r="E9" cm="1">
        <f t="array" ref="E9">_xll.FDS(C9,"FMA_COS_UP(""EPS"",""1M"",+1,NOW,,,""PORTAGG"",""MEANR"")")</f>
        <v>17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33</v>
      </c>
      <c r="H9" s="9">
        <f t="shared" si="0"/>
        <v>0.51515151515151514</v>
      </c>
      <c r="I9" s="9">
        <f t="shared" si="1"/>
        <v>0.42424242424242425</v>
      </c>
      <c r="J9" s="9">
        <f t="shared" si="2"/>
        <v>9.0909090909090884E-2</v>
      </c>
      <c r="K9" s="5" cm="1">
        <f t="array" ref="K9">_xll.FDS(A9,"FMA_PCT_ABOVE_MAVG(200,0,,,,""PORTAGG"")")/100</f>
        <v>0.60606060606060597</v>
      </c>
      <c r="L9" s="41" cm="1">
        <f t="array" ref="L9">_xll.FDSB(A9,"PERCENT_CHANGE(FMA_EPS(+1,0,,,,""PORTAGG"",""MEAN""),FMA_EPS(+1,-1AM,,,,""PORTAGG"",""MEAN""))")</f>
        <v>-0.34753494569045701</v>
      </c>
      <c r="M9" s="41" cm="1">
        <f t="array" ref="M9">_xll.FDSB(A9,"PERCENT_CHANGE(FMA_EPS(+1,0,,,,""PORTAGG"",""MEAN""),FMA_EPS(+1,-3AM,,,,""PORTAGG"",""MEAN""))")</f>
        <v>0.31703421175465302</v>
      </c>
      <c r="N9" s="3" cm="1">
        <f t="array" ref="N9">_xll.FDS(C9,"FG_TOTAL_RETURNC(0,-1AM)")</f>
        <v>-2.6497543000000001</v>
      </c>
      <c r="O9" s="3" cm="1">
        <f t="array" ref="O9">_xll.FDS(C9,"FG_TOTAL_RETURNC(0,-3AM)")</f>
        <v>4.1545269999999999</v>
      </c>
      <c r="P9" s="3" cm="1">
        <f t="array" ref="P9">_xll.FDS(C9,"FG_TOTAL_RETURNC(0,-6AM)")</f>
        <v>8.4653969999999994</v>
      </c>
      <c r="Q9" s="9" cm="1">
        <f t="array" ref="Q9">_xll.FDS(C9,"P_PRICE(0)/P_PRICE_HIGH_PR(0,,,,,,""PRICE"",""INTRA"",""52W"")")</f>
        <v>0.95774649999999995</v>
      </c>
      <c r="R9" s="9" cm="1">
        <f t="array" ref="R9">_xll.FDS(C9,"P_PRICE(0)/P_PRICE_low_PR(0,,,,,,""PRICE"",""INTRA"",""52W"")-1")</f>
        <v>0.13104843999999999</v>
      </c>
      <c r="S9" s="3" cm="1">
        <f t="array" ref="S9">_xll.FDS(C9,"FG_TOTAL_RETURNC(0,-12AM)")</f>
        <v>15.434861</v>
      </c>
      <c r="T9" s="4" cm="1">
        <f t="array" ref="T9">_xlfn.PERCENTRANK.EXC(_xlfn._xlws.FILTER($R$3:$R$23, ISNUMBER($R$3:$R$23)),R9)*100</f>
        <v>50</v>
      </c>
      <c r="U9" s="4">
        <f t="shared" si="3"/>
        <v>50</v>
      </c>
      <c r="V9" s="4" cm="1">
        <f t="array" ref="V9">_xlfn.PERCENTRANK.EXC(_xlfn._xlws.FILTER($Q$3:$Q$23, ISNUMBER($Q$3:$Q$23)),Q9)*100</f>
        <v>77.2</v>
      </c>
      <c r="W9" s="4" cm="1">
        <f t="array" ref="W9">_xlfn.PERCENTRANK.EXC(_xlfn._xlws.FILTER($O$3:$O$23, ISNUMBER($O$3:$O$23)),O9)*100</f>
        <v>63.6</v>
      </c>
      <c r="X9" s="4" cm="1">
        <f t="array" ref="X9">_xlfn.PERCENTRANK.EXC(_xlfn._xlws.FILTER($P$3:$P$23, ISNUMBER($P$3:$P$23)),P9)*100</f>
        <v>63.6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90.9</v>
      </c>
      <c r="AB9" s="4" cm="1">
        <f t="array" ref="AB9">_xlfn.PERCENTRANK.EXC(_xlfn._xlws.FILTER($J$3:$J$23, ISNUMBER($J$3:$J$23)),J9)*100</f>
        <v>72.7</v>
      </c>
      <c r="AC9" s="4">
        <f t="shared" si="4"/>
        <v>59</v>
      </c>
      <c r="AD9" s="4">
        <f t="shared" si="5"/>
        <v>63.6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69.039999999999992</v>
      </c>
      <c r="AJ9" s="3" cm="1">
        <f t="array" aca="1" ref="AJ9" ca="1">_xlfn.PERCENTRANK.EXC(_xlfn._xlws.FILTER($AH$3:$AH$23, ISNUMBER($AH$3:$AH$23)),AH9)*100</f>
        <v>72.7</v>
      </c>
      <c r="AK9">
        <f t="shared" si="8"/>
        <v>4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2506834</v>
      </c>
      <c r="E10" cm="1">
        <f t="array" ref="E10">_xll.FDS(C10,"FMA_COS_UP(""EPS"",""1M"",+1,NOW,,,""PORTAGG"",""MEANR"")")</f>
        <v>38</v>
      </c>
      <c r="F10" cm="1">
        <f t="array" ref="F10">_xll.FDS(C10,"FMA_COS_DOWN(""EPS"",""1M"",+1,NOW,,,""PORTAGG"",""MEANR"")")</f>
        <v>25</v>
      </c>
      <c r="G10" cm="1">
        <f t="array" ref="G10">_xll.FDS(A10,"SIZE(FG_CONSTITUENTS)")</f>
        <v>90</v>
      </c>
      <c r="H10" s="9">
        <f t="shared" si="0"/>
        <v>0.42222222222222222</v>
      </c>
      <c r="I10" s="9">
        <f t="shared" si="1"/>
        <v>0.27777777777777779</v>
      </c>
      <c r="J10" s="9">
        <f t="shared" si="2"/>
        <v>0.14444444444444443</v>
      </c>
      <c r="K10" s="5" cm="1">
        <f t="array" ref="K10">_xll.FDS(A10,"FMA_PCT_ABOVE_MAVG(200,0,,,,""PORTAGG"")")/100</f>
        <v>0.78651685393258408</v>
      </c>
      <c r="L10" s="41" cm="1">
        <f t="array" ref="L10">_xll.FDSB(A10,"PERCENT_CHANGE(FMA_EPS(+1,0,,,,""PORTAGG"",""MEAN""),FMA_EPS(+1,-1AM,,,,""PORTAGG"",""MEAN""))")</f>
        <v>3.1998956993686898</v>
      </c>
      <c r="M10" s="41" cm="1">
        <f t="array" ref="M10">_xll.FDSB(A10,"PERCENT_CHANGE(FMA_EPS(+1,0,,,,""PORTAGG"",""MEAN""),FMA_EPS(+1,-3AM,,,,""PORTAGG"",""MEAN""))")</f>
        <v>2.3211334744213898</v>
      </c>
      <c r="N10" s="3" cm="1">
        <f t="array" ref="N10">_xll.FDS(C10,"FG_TOTAL_RETURNC(0,-1AM)")</f>
        <v>7.9480529999999998</v>
      </c>
      <c r="O10" s="3" cm="1">
        <f t="array" ref="O10">_xll.FDS(C10,"FG_TOTAL_RETURNC(0,-3AM)")</f>
        <v>13.227404</v>
      </c>
      <c r="P10" s="3" cm="1">
        <f t="array" ref="P10">_xll.FDS(C10,"FG_TOTAL_RETURNC(0,-6AM)")</f>
        <v>26.341235999999999</v>
      </c>
      <c r="Q10" s="9" cm="1">
        <f t="array" ref="Q10">_xll.FDS(C10,"P_PRICE(0)/P_PRICE_HIGH_PR(0,,,,,,""PRICE"",""INTRA"",""52W"")")</f>
        <v>0.99079083999999995</v>
      </c>
      <c r="R10" s="9" cm="1">
        <f t="array" ref="R10">_xll.FDS(C10,"P_PRICE(0)/P_PRICE_low_PR(0,,,,,,""PRICE"",""INTRA"",""52W"")-1")</f>
        <v>0.30255187</v>
      </c>
      <c r="S10" s="3" cm="1">
        <f t="array" ref="S10">_xll.FDS(C10,"FG_TOTAL_RETURNC(0,-12AM)")</f>
        <v>29.291058</v>
      </c>
      <c r="T10" s="4" cm="1">
        <f t="array" ref="T10">_xlfn.PERCENTRANK.EXC(_xlfn._xlws.FILTER($R$3:$R$23, ISNUMBER($R$3:$R$23)),R10)*100</f>
        <v>77.2</v>
      </c>
      <c r="U10" s="4">
        <f t="shared" si="3"/>
        <v>22.799999999999997</v>
      </c>
      <c r="V10" s="4" cm="1">
        <f t="array" ref="V10">_xlfn.PERCENTRANK.EXC(_xlfn._xlws.FILTER($Q$3:$Q$23, ISNUMBER($Q$3:$Q$23)),Q10)*100</f>
        <v>95.399999999999991</v>
      </c>
      <c r="W10" s="4" cm="1">
        <f t="array" ref="W10">_xlfn.PERCENTRANK.EXC(_xlfn._xlws.FILTER($O$3:$O$23, ISNUMBER($O$3:$O$23)),O10)*100</f>
        <v>86.3</v>
      </c>
      <c r="X10" s="4" cm="1">
        <f t="array" ref="X10">_xlfn.PERCENTRANK.EXC(_xlfn._xlws.FILTER($P$3:$P$23, ISNUMBER($P$3:$P$23)),P10)*100</f>
        <v>90.9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90.9</v>
      </c>
      <c r="AA10" s="4" cm="1">
        <f t="array" ref="AA10">_xlfn.PERCENTRANK.EXC(_xlfn._xlws.FILTER($H$3:$H$23, ISNUMBER($H$3:$H$23)),H10)*100</f>
        <v>72.7</v>
      </c>
      <c r="AB10" s="4" cm="1">
        <f t="array" ref="AB10">_xlfn.PERCENTRANK.EXC(_xlfn._xlws.FILTER($J$3:$J$23, ISNUMBER($J$3:$J$23)),J10)*100</f>
        <v>81.8</v>
      </c>
      <c r="AC10" s="4">
        <f t="shared" si="4"/>
        <v>86.3</v>
      </c>
      <c r="AD10" s="4">
        <f t="shared" si="5"/>
        <v>86.3</v>
      </c>
      <c r="AE10" s="4">
        <f t="shared" si="6"/>
        <v>77.2</v>
      </c>
      <c r="AF10" s="4">
        <f>'Economic Momentum'!Q11</f>
        <v>31.8</v>
      </c>
      <c r="AG10" s="4">
        <f ca="1">'Economic Momentum'!R11</f>
        <v>63.6</v>
      </c>
      <c r="AH10" s="4">
        <f t="shared" ca="1" si="7"/>
        <v>91.32</v>
      </c>
      <c r="AJ10" s="3" cm="1">
        <f t="array" aca="1" ref="AJ10" ca="1">_xlfn.PERCENTRANK.EXC(_xlfn._xlws.FILTER($AH$3:$AH$23, ISNUMBER($AH$3:$AH$23)),AH10)*100</f>
        <v>95.399999999999991</v>
      </c>
      <c r="AK10">
        <f t="shared" si="8"/>
        <v>7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455645.34</v>
      </c>
      <c r="E11" cm="1">
        <f t="array" ref="E11">_xll.FDS(C11,"FMA_COS_UP(""EPS"",""1M"",+1,NOW,,,""PORTAGG"",""MEANR"")")</f>
        <v>10</v>
      </c>
      <c r="F11" cm="1">
        <f t="array" ref="F11">_xll.FDS(C11,"FMA_COS_DOWN(""EPS"",""1M"",+1,NOW,,,""PORTAGG"",""MEANR"")")</f>
        <v>16</v>
      </c>
      <c r="G11" cm="1">
        <f t="array" ref="G11">_xll.FDS(A11,"SIZE(FG_CONSTITUENTS)")</f>
        <v>44</v>
      </c>
      <c r="H11" s="9">
        <f t="shared" si="0"/>
        <v>0.22727272727272727</v>
      </c>
      <c r="I11" s="9">
        <f t="shared" si="1"/>
        <v>0.36363636363636365</v>
      </c>
      <c r="J11" s="9">
        <f t="shared" si="2"/>
        <v>-0.13636363636363638</v>
      </c>
      <c r="K11" s="5" cm="1">
        <f t="array" ref="K11">_xll.FDS(A11,"FMA_PCT_ABOVE_MAVG(200,0,,,,""PORTAGG"")")/100</f>
        <v>0.31818181818181801</v>
      </c>
      <c r="L11" s="41" cm="1">
        <f t="array" ref="L11">_xll.FDSB(A11,"PERCENT_CHANGE(FMA_EPS(+1,0,,,,""PORTAGG"",""MEAN""),FMA_EPS(+1,-1AM,,,,""PORTAGG"",""MEAN""))")</f>
        <v>-11.3974148947675</v>
      </c>
      <c r="M11" s="41" cm="1">
        <f t="array" ref="M11">_xll.FDSB(A11,"PERCENT_CHANGE(FMA_EPS(+1,0,,,,""PORTAGG"",""MEAN""),FMA_EPS(+1,-3AM,,,,""PORTAGG"",""MEAN""))")</f>
        <v>-12.116011906479301</v>
      </c>
      <c r="N11" s="3" cm="1">
        <f t="array" ref="N11">_xll.FDS(C11,"FG_TOTAL_RETURNC(0,-1AM)")</f>
        <v>-16.279136999999999</v>
      </c>
      <c r="O11" s="3" cm="1">
        <f t="array" ref="O11">_xll.FDS(C11,"FG_TOTAL_RETURNC(0,-3AM)")</f>
        <v>-15.107965</v>
      </c>
      <c r="P11" s="3" cm="1">
        <f t="array" ref="P11">_xll.FDS(C11,"FG_TOTAL_RETURNC(0,-6AM)")</f>
        <v>-13.386136</v>
      </c>
      <c r="Q11" s="9" cm="1">
        <f t="array" ref="Q11">_xll.FDS(C11,"P_PRICE(0)/P_PRICE_HIGH_PR(0,,,,,,""PRICE"",""INTRA"",""52W"")")</f>
        <v>0.80385256000000005</v>
      </c>
      <c r="R11" s="9" cm="1">
        <f t="array" ref="R11">_xll.FDS(C11,"P_PRICE(0)/P_PRICE_low_PR(0,,,,,,""PRICE"",""INTRA"",""52W"")-1")</f>
        <v>9.0399980000000005E-2</v>
      </c>
      <c r="S11" s="3" cm="1">
        <f t="array" ref="S11">_xll.FDS(C11,"FG_TOTAL_RETURNC(0,-12AM)")</f>
        <v>-6.8873350000000002</v>
      </c>
      <c r="T11" s="4" cm="1">
        <f t="array" ref="T11">_xlfn.PERCENTRANK.EXC(_xlfn._xlws.FILTER($R$3:$R$23, ISNUMBER($R$3:$R$23)),R11)*100</f>
        <v>36.299999999999997</v>
      </c>
      <c r="U11" s="4">
        <f t="shared" si="3"/>
        <v>63.7</v>
      </c>
      <c r="V11" s="4" cm="1">
        <f t="array" ref="V11">_xlfn.PERCENTRANK.EXC(_xlfn._xlws.FILTER($Q$3:$Q$23, ISNUMBER($Q$3:$Q$23)),Q11)*100</f>
        <v>18.099999999999998</v>
      </c>
      <c r="W11" s="4" cm="1">
        <f t="array" ref="W11">_xlfn.PERCENTRANK.EXC(_xlfn._xlws.FILTER($O$3:$O$23, ISNUMBER($O$3:$O$23)),O11)*100</f>
        <v>9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22.7</v>
      </c>
      <c r="Z11" s="4" cm="1">
        <f t="array" ref="Z11">_xlfn.PERCENTRANK.EXC(_xlfn._xlws.FILTER($K$3:$K$23, ISNUMBER($K$3:$K$23)),K11)*100</f>
        <v>27.200000000000003</v>
      </c>
      <c r="AA11" s="4" cm="1">
        <f t="array" ref="AA11">_xlfn.PERCENTRANK.EXC(_xlfn._xlws.FILTER($H$3:$H$23, ISNUMBER($H$3:$H$23)),H11)*100</f>
        <v>31.8</v>
      </c>
      <c r="AB11" s="4" cm="1">
        <f t="array" ref="AB11">_xlfn.PERCENTRANK.EXC(_xlfn._xlws.FILTER($J$3:$J$23, ISNUMBER($J$3:$J$23)),J11)*100</f>
        <v>22.7</v>
      </c>
      <c r="AC11" s="4">
        <f t="shared" si="4"/>
        <v>4.5</v>
      </c>
      <c r="AD11" s="4">
        <f t="shared" si="5"/>
        <v>4.5</v>
      </c>
      <c r="AE11" s="4">
        <f t="shared" si="6"/>
        <v>54.500000000000007</v>
      </c>
      <c r="AF11" s="4">
        <f>'Economic Momentum'!Q12</f>
        <v>36.299999999999997</v>
      </c>
      <c r="AG11" s="4">
        <f ca="1">'Economic Momentum'!R12</f>
        <v>13.600000000000001</v>
      </c>
      <c r="AH11" s="4">
        <f t="shared" ca="1" si="7"/>
        <v>12.639999999999999</v>
      </c>
      <c r="AJ11" s="3" cm="1">
        <f t="array" aca="1" ref="AJ11" ca="1">_xlfn.PERCENTRANK.EXC(_xlfn._xlws.FILTER($AH$3:$AH$23, ISNUMBER($AH$3:$AH$23)),AH11)*100</f>
        <v>13.600000000000001</v>
      </c>
      <c r="AK11">
        <f t="shared" si="8"/>
        <v>0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1922231.1</v>
      </c>
      <c r="E12" cm="1">
        <f t="array" ref="E12">_xll.FDS(C12,"FMA_COS_UP(""EPS"",""1M"",+1,NOW,,,""PORTAGG"",""MEANR"")")</f>
        <v>38</v>
      </c>
      <c r="F12" cm="1">
        <f t="array" ref="F12">_xll.FDS(C12,"FMA_COS_DOWN(""EPS"",""1M"",+1,NOW,,,""PORTAGG"",""MEANR"")")</f>
        <v>37</v>
      </c>
      <c r="G12" cm="1">
        <f t="array" ref="G12">_xll.FDS(A12,"SIZE(FG_CONSTITUENTS)")</f>
        <v>103</v>
      </c>
      <c r="H12" s="9">
        <f t="shared" si="0"/>
        <v>0.36893203883495146</v>
      </c>
      <c r="I12" s="9">
        <f t="shared" si="1"/>
        <v>0.35922330097087379</v>
      </c>
      <c r="J12" s="9">
        <f t="shared" si="2"/>
        <v>9.7087378640776656E-3</v>
      </c>
      <c r="K12" s="5" cm="1">
        <f t="array" ref="K12">_xll.FDS(A12,"FMA_PCT_ABOVE_MAVG(200,0,,,,""PORTAGG"")")/100</f>
        <v>0.56435643564356397</v>
      </c>
      <c r="L12" s="41" cm="1">
        <f t="array" ref="L12">_xll.FDSB(A12,"PERCENT_CHANGE(FMA_EPS(+1,0,,,,""PORTAGG"",""MEAN""),FMA_EPS(+1,-1AM,,,,""PORTAGG"",""MEAN""))")</f>
        <v>0.169634108390391</v>
      </c>
      <c r="M12" s="41" cm="1">
        <f t="array" ref="M12">_xll.FDSB(A12,"PERCENT_CHANGE(FMA_EPS(+1,0,,,,""PORTAGG"",""MEAN""),FMA_EPS(+1,-3AM,,,,""PORTAGG"",""MEAN""))")</f>
        <v>0.54145799271774997</v>
      </c>
      <c r="N12" s="3" cm="1">
        <f t="array" ref="N12">_xll.FDS(C12,"FG_TOTAL_RETURNC(0,-1AM)")</f>
        <v>0.18393993</v>
      </c>
      <c r="O12" s="3" cm="1">
        <f t="array" ref="O12">_xll.FDS(C12,"FG_TOTAL_RETURNC(0,-3AM)")</f>
        <v>-2.199614</v>
      </c>
      <c r="P12" s="3" cm="1">
        <f t="array" ref="P12">_xll.FDS(C12,"FG_TOTAL_RETURNC(0,-6AM)")</f>
        <v>3.5488010000000001</v>
      </c>
      <c r="Q12" s="9" cm="1">
        <f t="array" ref="Q12">_xll.FDS(C12,"P_PRICE(0)/P_PRICE_HIGH_PR(0,,,,,,""PRICE"",""INTRA"",""52W"")")</f>
        <v>0.95835780000000004</v>
      </c>
      <c r="R12" s="9" cm="1">
        <f t="array" ref="R12">_xll.FDS(C12,"P_PRICE(0)/P_PRICE_low_PR(0,,,,,,""PRICE"",""INTRA"",""52W"")-1")</f>
        <v>0.19948614000000001</v>
      </c>
      <c r="S12" s="3" cm="1">
        <f t="array" ref="S12">_xll.FDS(C12,"FG_TOTAL_RETURNC(0,-12AM)")</f>
        <v>2.8990626000000002</v>
      </c>
      <c r="T12" s="4" cm="1">
        <f t="array" ref="T12">_xlfn.PERCENTRANK.EXC(_xlfn._xlws.FILTER($R$3:$R$23, ISNUMBER($R$3:$R$23)),R12)*100</f>
        <v>59</v>
      </c>
      <c r="U12" s="4">
        <f t="shared" si="3"/>
        <v>41</v>
      </c>
      <c r="V12" s="4" cm="1">
        <f t="array" ref="V12">_xlfn.PERCENTRANK.EXC(_xlfn._xlws.FILTER($Q$3:$Q$23, ISNUMBER($Q$3:$Q$23)),Q12)*100</f>
        <v>81.8</v>
      </c>
      <c r="W12" s="4" cm="1">
        <f t="array" ref="W12">_xlfn.PERCENTRANK.EXC(_xlfn._xlws.FILTER($O$3:$O$23, ISNUMBER($O$3:$O$23)),O12)*100</f>
        <v>50</v>
      </c>
      <c r="X12" s="4" cm="1">
        <f t="array" ref="X12">_xlfn.PERCENTRANK.EXC(_xlfn._xlws.FILTER($P$3:$P$23, ISNUMBER($P$3:$P$23)),P12)*100</f>
        <v>50</v>
      </c>
      <c r="Y12" s="200" cm="1">
        <f t="array" ref="Y12">_xlfn.PERCENTRANK.EXC(_xlfn._xlws.FILTER($S$3:$S$23, ISNUMBER($S$3:$S$23)),S12)*100</f>
        <v>59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63.6</v>
      </c>
      <c r="AB12" s="4" cm="1">
        <f t="array" ref="AB12">_xlfn.PERCENTRANK.EXC(_xlfn._xlws.FILTER($J$3:$J$23, ISNUMBER($J$3:$J$23)),J12)*100</f>
        <v>54.500000000000007</v>
      </c>
      <c r="AC12" s="4">
        <f t="shared" si="4"/>
        <v>68.100000000000009</v>
      </c>
      <c r="AD12" s="4">
        <f t="shared" si="5"/>
        <v>68.100000000000009</v>
      </c>
      <c r="AE12" s="4">
        <f t="shared" si="6"/>
        <v>72.7</v>
      </c>
      <c r="AF12" s="4">
        <f>'Economic Momentum'!Q13</f>
        <v>40.9</v>
      </c>
      <c r="AG12" s="4">
        <f ca="1">'Economic Momentum'!R13</f>
        <v>40.9</v>
      </c>
      <c r="AH12" s="4">
        <f t="shared" ca="1" si="7"/>
        <v>62.72</v>
      </c>
      <c r="AJ12" s="3" cm="1">
        <f t="array" aca="1" ref="AJ12" ca="1">_xlfn.PERCENTRANK.EXC(_xlfn._xlws.FILTER($AH$3:$AH$23, ISNUMBER($AH$3:$AH$23)),AH12)*100</f>
        <v>59</v>
      </c>
      <c r="AK12">
        <f t="shared" si="8"/>
        <v>1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655326.5</v>
      </c>
      <c r="E13" cm="1">
        <f t="array" ref="E13">_xll.FDS(C13,"FMA_COS_UP(""EPS"",""1M"",+1,NOW,,,""PORTAGG"",""MEANR"")")</f>
        <v>16</v>
      </c>
      <c r="F13" cm="1">
        <f t="array" ref="F13">_xll.FDS(C13,"FMA_COS_DOWN(""EPS"",""1M"",+1,NOW,,,""PORTAGG"",""MEANR"")")</f>
        <v>25</v>
      </c>
      <c r="G13" cm="1">
        <f t="array" ref="G13">_xll.FDS(A13,"SIZE(FG_CONSTITUENTS)")</f>
        <v>50</v>
      </c>
      <c r="H13" s="9">
        <f t="shared" si="0"/>
        <v>0.32</v>
      </c>
      <c r="I13" s="9">
        <f t="shared" si="1"/>
        <v>0.5</v>
      </c>
      <c r="J13" s="9">
        <f t="shared" si="2"/>
        <v>-0.18</v>
      </c>
      <c r="K13" s="5" cm="1">
        <f t="array" ref="K13">_xll.FDS(A13,"FMA_PCT_ABOVE_MAVG(200,0,,,,""PORTAGG"")")/100</f>
        <v>0.183673469387755</v>
      </c>
      <c r="L13" s="41" cm="1">
        <f t="array" ref="L13">_xll.FDSB(A13,"PERCENT_CHANGE(FMA_EPS(+1,0,,,,""PORTAGG"",""MEAN""),FMA_EPS(+1,-1AM,,,,""PORTAGG"",""MEAN""))")</f>
        <v>-7.8087082074984</v>
      </c>
      <c r="M13" s="41" cm="1">
        <f t="array" ref="M13">_xll.FDSB(A13,"PERCENT_CHANGE(FMA_EPS(+1,0,,,,""PORTAGG"",""MEAN""),FMA_EPS(+1,-3AM,,,,""PORTAGG"",""MEAN""))")</f>
        <v>-7.8850946691489803</v>
      </c>
      <c r="N13" s="3" cm="1">
        <f t="array" ref="N13">_xll.FDS(C13,"FG_TOTAL_RETURNC(0,-1AM)")</f>
        <v>-11.462259</v>
      </c>
      <c r="O13" s="3" cm="1">
        <f t="array" ref="O13">_xll.FDS(C13,"FG_TOTAL_RETURNC(0,-3AM)")</f>
        <v>-14.591562</v>
      </c>
      <c r="P13" s="3" cm="1">
        <f t="array" ref="P13">_xll.FDS(C13,"FG_TOTAL_RETURNC(0,-6AM)")</f>
        <v>-17.018795000000001</v>
      </c>
      <c r="Q13" s="9" cm="1">
        <f t="array" ref="Q13">_xll.FDS(C13,"P_PRICE(0)/P_PRICE_HIGH_PR(0,,,,,,""PRICE"",""INTRA"",""52W"")")</f>
        <v>0.75937319999999997</v>
      </c>
      <c r="R13" s="9" cm="1">
        <f t="array" ref="R13">_xll.FDS(C13,"P_PRICE(0)/P_PRICE_low_PR(0,,,,,,""PRICE"",""INTRA"",""52W"")-1")</f>
        <v>1.1365771E-2</v>
      </c>
      <c r="S13" s="3" cm="1">
        <f t="array" ref="S13">_xll.FDS(C13,"FG_TOTAL_RETURNC(0,-12AM)")</f>
        <v>-11.234038999999999</v>
      </c>
      <c r="T13" s="4" cm="1">
        <f t="array" ref="T13">_xlfn.PERCENTRANK.EXC(_xlfn._xlws.FILTER($R$3:$R$23, ISNUMBER($R$3:$R$23)),R13)*100</f>
        <v>4.5</v>
      </c>
      <c r="U13" s="4">
        <f t="shared" si="3"/>
        <v>95.5</v>
      </c>
      <c r="V13" s="4" cm="1">
        <f t="array" ref="V13">_xlfn.PERCENTRANK.EXC(_xlfn._xlws.FILTER($Q$3:$Q$23, ISNUMBER($Q$3:$Q$23)),Q13)*100</f>
        <v>4.5</v>
      </c>
      <c r="W13" s="4" cm="1">
        <f t="array" ref="W13">_xlfn.PERCENTRANK.EXC(_xlfn._xlws.FILTER($O$3:$O$23, ISNUMBER($O$3:$O$23)),O13)*100</f>
        <v>13.600000000000001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13.600000000000001</v>
      </c>
      <c r="Z13" s="4" cm="1">
        <f t="array" ref="Z13">_xlfn.PERCENTRANK.EXC(_xlfn._xlws.FILTER($K$3:$K$23, ISNUMBER($K$3:$K$23)),K13)*100</f>
        <v>4.5</v>
      </c>
      <c r="AA13" s="4" cm="1">
        <f t="array" ref="AA13">_xlfn.PERCENTRANK.EXC(_xlfn._xlws.FILTER($H$3:$H$23, ISNUMBER($H$3:$H$23)),H13)*100</f>
        <v>54.500000000000007</v>
      </c>
      <c r="AB13" s="4" cm="1">
        <f t="array" ref="AB13">_xlfn.PERCENTRANK.EXC(_xlfn._xlws.FILTER($J$3:$J$23, ISNUMBER($J$3:$J$23)),J13)*100</f>
        <v>13.600000000000001</v>
      </c>
      <c r="AC13" s="4">
        <f t="shared" si="4"/>
        <v>18.099999999999998</v>
      </c>
      <c r="AD13" s="4">
        <f t="shared" si="5"/>
        <v>18.099999999999998</v>
      </c>
      <c r="AE13" s="4">
        <f t="shared" si="6"/>
        <v>63.6</v>
      </c>
      <c r="AF13" s="4">
        <f>'Economic Momentum'!Q14</f>
        <v>72.7</v>
      </c>
      <c r="AG13" s="4">
        <f ca="1">'Economic Momentum'!R14</f>
        <v>90.9</v>
      </c>
      <c r="AH13" s="4">
        <f t="shared" ca="1" si="7"/>
        <v>7.2299999999999995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333464.28000000003</v>
      </c>
      <c r="E14" cm="1">
        <f t="array" ref="E14">_xll.FDS(C14,"FMA_COS_UP(""EPS"",""1M"",+1,NOW,,,""PORTAGG"",""MEANR"")")</f>
        <v>8</v>
      </c>
      <c r="F14" cm="1">
        <f t="array" ref="F14">_xll.FDS(C14,"FMA_COS_DOWN(""EPS"",""1M"",+1,NOW,,,""PORTAGG"",""MEANR"")")</f>
        <v>17</v>
      </c>
      <c r="G14" cm="1">
        <f t="array" ref="G14">_xll.FDS(A14,"SIZE(FG_CONSTITUENTS)")</f>
        <v>33</v>
      </c>
      <c r="H14" s="9">
        <f t="shared" si="0"/>
        <v>0.24242424242424243</v>
      </c>
      <c r="I14" s="9">
        <f t="shared" si="1"/>
        <v>0.51515151515151514</v>
      </c>
      <c r="J14" s="9">
        <f t="shared" si="2"/>
        <v>-0.27272727272727271</v>
      </c>
      <c r="K14" s="5" cm="1">
        <f t="array" ref="K14">_xll.FDS(A14,"FMA_PCT_ABOVE_MAVG(200,0,,,,""PORTAGG"")")/100</f>
        <v>0.54545454545454497</v>
      </c>
      <c r="L14" s="41" cm="1">
        <f t="array" ref="L14">_xll.FDSB(A14,"PERCENT_CHANGE(FMA_EPS(+1,0,,,,""PORTAGG"",""MEAN""),FMA_EPS(+1,-1AM,,,,""PORTAGG"",""MEAN""))")</f>
        <v>-1.7259425633823</v>
      </c>
      <c r="M14" s="41" cm="1">
        <f t="array" ref="M14">_xll.FDSB(A14,"PERCENT_CHANGE(FMA_EPS(+1,0,,,,""PORTAGG"",""MEAN""),FMA_EPS(+1,-3AM,,,,""PORTAGG"",""MEAN""))")</f>
        <v>1.3431862382814399</v>
      </c>
      <c r="N14" s="3" cm="1">
        <f t="array" ref="N14">_xll.FDS(C14,"FG_TOTAL_RETURNC(0,-1AM)")</f>
        <v>1.6389488999999999</v>
      </c>
      <c r="O14" s="3" cm="1">
        <f t="array" ref="O14">_xll.FDS(C14,"FG_TOTAL_RETURNC(0,-3AM)")</f>
        <v>15.627420000000001</v>
      </c>
      <c r="P14" s="3" cm="1">
        <f t="array" ref="P14">_xll.FDS(C14,"FG_TOTAL_RETURNC(0,-6AM)")</f>
        <v>10.637331</v>
      </c>
      <c r="Q14" s="9" cm="1">
        <f t="array" ref="Q14">_xll.FDS(C14,"P_PRICE(0)/P_PRICE_HIGH_PR(0,,,,,,""PRICE"",""INTRA"",""52W"")")</f>
        <v>0.98101050000000001</v>
      </c>
      <c r="R14" s="9" cm="1">
        <f t="array" ref="R14">_xll.FDS(C14,"P_PRICE(0)/P_PRICE_low_PR(0,,,,,,""PRICE"",""INTRA"",""52W"")-1")</f>
        <v>0.23517895</v>
      </c>
      <c r="S14" s="3" cm="1">
        <f t="array" ref="S14">_xll.FDS(C14,"FG_TOTAL_RETURNC(0,-12AM)")</f>
        <v>10.224163000000001</v>
      </c>
      <c r="T14" s="4" cm="1">
        <f t="array" ref="T14">_xlfn.PERCENTRANK.EXC(_xlfn._xlws.FILTER($R$3:$R$23, ISNUMBER($R$3:$R$23)),R14)*100</f>
        <v>68.100000000000009</v>
      </c>
      <c r="U14" s="4">
        <f t="shared" si="3"/>
        <v>31.899999999999991</v>
      </c>
      <c r="V14" s="4" cm="1">
        <f t="array" ref="V14">_xlfn.PERCENTRANK.EXC(_xlfn._xlws.FILTER($Q$3:$Q$23, ISNUMBER($Q$3:$Q$23)),Q14)*100</f>
        <v>86.3</v>
      </c>
      <c r="W14" s="4" cm="1">
        <f t="array" ref="W14">_xlfn.PERCENTRANK.EXC(_xlfn._xlws.FILTER($O$3:$O$23, ISNUMBER($O$3:$O$23)),O14)*100</f>
        <v>90.9</v>
      </c>
      <c r="X14" s="4" cm="1">
        <f t="array" ref="X14">_xlfn.PERCENTRANK.EXC(_xlfn._xlws.FILTER($P$3:$P$23, ISNUMBER($P$3:$P$23)),P14)*100</f>
        <v>72.7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50</v>
      </c>
      <c r="AA14" s="4" cm="1">
        <f t="array" ref="AA14">_xlfn.PERCENTRANK.EXC(_xlfn._xlws.FILTER($H$3:$H$23, ISNUMBER($H$3:$H$23)),H14)*100</f>
        <v>45.4</v>
      </c>
      <c r="AB14" s="4" cm="1">
        <f t="array" ref="AB14">_xlfn.PERCENTRANK.EXC(_xlfn._xlws.FILTER($J$3:$J$23, ISNUMBER($J$3:$J$23)),J14)*100</f>
        <v>9</v>
      </c>
      <c r="AC14" s="4">
        <f t="shared" si="4"/>
        <v>40.9</v>
      </c>
      <c r="AD14" s="4">
        <f t="shared" si="5"/>
        <v>77.2</v>
      </c>
      <c r="AE14" s="4">
        <f t="shared" si="6"/>
        <v>36.299999999999997</v>
      </c>
      <c r="AF14" s="4">
        <f>'Economic Momentum'!Q15</f>
        <v>27.200000000000003</v>
      </c>
      <c r="AG14" s="4">
        <f ca="1">'Economic Momentum'!R15</f>
        <v>22.7</v>
      </c>
      <c r="AH14" s="4">
        <f t="shared" ca="1" si="7"/>
        <v>83.600000000000009</v>
      </c>
      <c r="AJ14" s="3" cm="1">
        <f t="array" aca="1" ref="AJ14" ca="1">_xlfn.PERCENTRANK.EXC(_xlfn._xlws.FILTER($AH$3:$AH$23, ISNUMBER($AH$3:$AH$23)),AH14)*100</f>
        <v>81.8</v>
      </c>
      <c r="AK14">
        <f t="shared" si="8"/>
        <v>3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81192.240000000005</v>
      </c>
      <c r="E15" cm="1">
        <f t="array" ref="E15">_xll.FDS(C15,"FMA_COS_UP(""EPS"",""1M"",+1,NOW,,,""PORTAGG"",""MEANR"")")</f>
        <v>14</v>
      </c>
      <c r="F15" cm="1">
        <f t="array" ref="F15">_xll.FDS(C15,"FMA_COS_DOWN(""EPS"",""1M"",+1,NOW,,,""PORTAGG"",""MEANR"")")</f>
        <v>3</v>
      </c>
      <c r="G15" cm="1">
        <f t="array" ref="G15">_xll.FDS(A15,"SIZE(FG_CONSTITUENTS)")</f>
        <v>32</v>
      </c>
      <c r="H15" s="9">
        <f t="shared" si="0"/>
        <v>0.4375</v>
      </c>
      <c r="I15" s="9">
        <f t="shared" si="1"/>
        <v>9.375E-2</v>
      </c>
      <c r="J15" s="9">
        <f t="shared" si="2"/>
        <v>0.34375</v>
      </c>
      <c r="K15" s="5" cm="1">
        <f t="array" ref="K15">_xll.FDS(A15,"FMA_PCT_ABOVE_MAVG(200,0,,,,""PORTAGG"")")/100</f>
        <v>0.57142857142857106</v>
      </c>
      <c r="L15" s="41" cm="1">
        <f t="array" ref="L15">_xll.FDSB(A15,"PERCENT_CHANGE(FMA_EPS(+1,0,,,,""PORTAGG"",""MEAN""),FMA_EPS(+1,-1AM,,,,""PORTAGG"",""MEAN""))")</f>
        <v>-0.52829441160328705</v>
      </c>
      <c r="M15" s="41" cm="1">
        <f t="array" ref="M15">_xll.FDSB(A15,"PERCENT_CHANGE(FMA_EPS(+1,0,,,,""PORTAGG"",""MEAN""),FMA_EPS(+1,-3AM,,,,""PORTAGG"",""MEAN""))")</f>
        <v>2.2971433316690901</v>
      </c>
      <c r="N15" s="3" cm="1">
        <f t="array" ref="N15">_xll.FDS(C15,"FG_TOTAL_RETURNC(0,-1AM)")</f>
        <v>-7.6627374000000001</v>
      </c>
      <c r="O15" s="3" cm="1">
        <f t="array" ref="O15">_xll.FDS(C15,"FG_TOTAL_RETURNC(0,-3AM)")</f>
        <v>-1.8590689</v>
      </c>
      <c r="P15" s="3" cm="1">
        <f t="array" ref="P15">_xll.FDS(C15,"FG_TOTAL_RETURNC(0,-6AM)")</f>
        <v>8.2919710000000002</v>
      </c>
      <c r="Q15" s="9" cm="1">
        <f t="array" ref="Q15">_xll.FDS(C15,"P_PRICE(0)/P_PRICE_HIGH_PR(0,,,,,,""PRICE"",""INTRA"",""52W"")")</f>
        <v>0.91575720000000005</v>
      </c>
      <c r="R15" s="9" cm="1">
        <f t="array" ref="R15">_xll.FDS(C15,"P_PRICE(0)/P_PRICE_low_PR(0,,,,,,""PRICE"",""INTRA"",""52W"")-1")</f>
        <v>0.30331503999999998</v>
      </c>
      <c r="S15" s="3" cm="1">
        <f t="array" ref="S15">_xll.FDS(C15,"FG_TOTAL_RETURNC(0,-12AM)")</f>
        <v>12.513102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68.100000000000009</v>
      </c>
      <c r="W15" s="4" cm="1">
        <f t="array" ref="W15">_xlfn.PERCENTRANK.EXC(_xlfn._xlws.FILTER($O$3:$O$23, ISNUMBER($O$3:$O$23)),O15)*100</f>
        <v>54.500000000000007</v>
      </c>
      <c r="X15" s="4" cm="1">
        <f t="array" ref="X15">_xlfn.PERCENTRANK.EXC(_xlfn._xlws.FILTER($P$3:$P$23, ISNUMBER($P$3:$P$23)),P15)*100</f>
        <v>59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59</v>
      </c>
      <c r="AA15" s="4" cm="1">
        <f t="array" ref="AA15">_xlfn.PERCENTRANK.EXC(_xlfn._xlws.FILTER($H$3:$H$23, ISNUMBER($H$3:$H$23)),H15)*100</f>
        <v>81.8</v>
      </c>
      <c r="AB15" s="4" cm="1">
        <f t="array" ref="AB15">_xlfn.PERCENTRANK.EXC(_xlfn._xlws.FILTER($J$3:$J$23, ISNUMBER($J$3:$J$23)),J15)*100</f>
        <v>95.399999999999991</v>
      </c>
      <c r="AC15" s="4">
        <f t="shared" si="4"/>
        <v>54.500000000000007</v>
      </c>
      <c r="AD15" s="4">
        <f t="shared" si="5"/>
        <v>81.8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61.290000000000006</v>
      </c>
      <c r="AJ15" s="3" cm="1">
        <f t="array" aca="1" ref="AJ15" ca="1">_xlfn.PERCENTRANK.EXC(_xlfn._xlws.FILTER($AH$3:$AH$23, ISNUMBER($AH$3:$AH$23)),AH15)*100</f>
        <v>54.500000000000007</v>
      </c>
      <c r="AK15">
        <f t="shared" si="8"/>
        <v>2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5135216</v>
      </c>
      <c r="E16" cm="1">
        <f t="array" ref="E16">_xll.FDS(C16,"FMA_COS_UP(""EPS"",""1M"",+1,NOW,,,""PORTAGG"",""MEANR"")")</f>
        <v>61</v>
      </c>
      <c r="F16" cm="1">
        <f t="array" ref="F16">_xll.FDS(C16,"FMA_COS_DOWN(""EPS"",""1M"",+1,NOW,,,""PORTAGG"",""MEANR"")")</f>
        <v>52</v>
      </c>
      <c r="G16" cm="1">
        <f t="array" ref="G16">_xll.FDS(A16,"SIZE(FG_CONSTITUENTS)")</f>
        <v>147</v>
      </c>
      <c r="H16" s="9">
        <f t="shared" si="0"/>
        <v>0.41496598639455784</v>
      </c>
      <c r="I16" s="9">
        <f t="shared" si="1"/>
        <v>0.35374149659863946</v>
      </c>
      <c r="J16" s="9">
        <f t="shared" si="2"/>
        <v>6.122448979591838E-2</v>
      </c>
      <c r="K16" s="5" cm="1">
        <f t="array" ref="K16">_xll.FDS(A16,"FMA_PCT_ABOVE_MAVG(200,0,,,,""PORTAGG"")")/100</f>
        <v>0.891156462585034</v>
      </c>
      <c r="L16" s="41" cm="1">
        <f t="array" ref="L16">_xll.FDSB(A16,"PERCENT_CHANGE(FMA_EPS(+1,0,,,,""PORTAGG"",""MEAN""),FMA_EPS(+1,-1AM,,,,""PORTAGG"",""MEAN""))")</f>
        <v>-0.90981791663164402</v>
      </c>
      <c r="M16" s="41" cm="1">
        <f t="array" ref="M16">_xll.FDSB(A16,"PERCENT_CHANGE(FMA_EPS(+1,0,,,,""PORTAGG"",""MEAN""),FMA_EPS(+1,-3AM,,,,""PORTAGG"",""MEAN""))")</f>
        <v>-1.4800480360813599</v>
      </c>
      <c r="N16" s="3" cm="1">
        <f t="array" ref="N16">_xll.FDS(C16,"FG_TOTAL_RETURNC(0,-1AM)")</f>
        <v>3.4450292999999999</v>
      </c>
      <c r="O16" s="3" cm="1">
        <f t="array" ref="O16">_xll.FDS(C16,"FG_TOTAL_RETURNC(0,-3AM)")</f>
        <v>8.9845295000000007</v>
      </c>
      <c r="P16" s="3" cm="1">
        <f t="array" ref="P16">_xll.FDS(C16,"FG_TOTAL_RETURNC(0,-6AM)")</f>
        <v>15.928267999999999</v>
      </c>
      <c r="Q16" s="9" cm="1">
        <f t="array" ref="Q16">_xll.FDS(C16,"P_PRICE(0)/P_PRICE_HIGH_PR(0,,,,,,""PRICE"",""INTRA"",""52W"")")</f>
        <v>0.98991180000000001</v>
      </c>
      <c r="R16" s="9" cm="1">
        <f t="array" ref="R16">_xll.FDS(C16,"P_PRICE(0)/P_PRICE_low_PR(0,,,,,,""PRICE"",""INTRA"",""52W"")-1")</f>
        <v>0.29415930000000001</v>
      </c>
      <c r="S16" s="3" cm="1">
        <f t="array" ref="S16">_xll.FDS(C16,"FG_TOTAL_RETURNC(0,-12AM)")</f>
        <v>27.760994</v>
      </c>
      <c r="T16" s="4" cm="1">
        <f t="array" ref="T16">_xlfn.PERCENTRANK.EXC(_xlfn._xlws.FILTER($R$3:$R$23, ISNUMBER($R$3:$R$23)),R16)*100</f>
        <v>72.7</v>
      </c>
      <c r="U16" s="4">
        <f t="shared" si="3"/>
        <v>27.299999999999997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81.8</v>
      </c>
      <c r="Y16" s="200" cm="1">
        <f t="array" ref="Y16">_xlfn.PERCENTRANK.EXC(_xlfn._xlws.FILTER($S$3:$S$23, ISNUMBER($S$3:$S$23)),S16)*100</f>
        <v>77.2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68.100000000000009</v>
      </c>
      <c r="AB16" s="4" cm="1">
        <f t="array" ref="AB16">_xlfn.PERCENTRANK.EXC(_xlfn._xlws.FILTER($J$3:$J$23, ISNUMBER($J$3:$J$23)),J16)*100</f>
        <v>68.100000000000009</v>
      </c>
      <c r="AC16" s="4">
        <f t="shared" si="4"/>
        <v>50</v>
      </c>
      <c r="AD16" s="4">
        <f t="shared" si="5"/>
        <v>54.500000000000007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85.44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5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7237431</v>
      </c>
      <c r="E17" cm="1">
        <f t="array" ref="E17">_xll.FDS(C17,"FMA_COS_UP(""EPS"",""1M"",+1,NOW,,,""PORTAGG"",""MEANR"")")</f>
        <v>125</v>
      </c>
      <c r="F17" cm="1">
        <f t="array" ref="F17">_xll.FDS(C17,"FMA_COS_DOWN(""EPS"",""1M"",+1,NOW,,,""PORTAGG"",""MEANR"")")</f>
        <v>190</v>
      </c>
      <c r="G17" cm="1">
        <f t="array" ref="G17">_xll.FDS(A17,"SIZE(FG_CONSTITUENTS)")</f>
        <v>654</v>
      </c>
      <c r="H17" s="9">
        <f t="shared" si="0"/>
        <v>0.19113149847094801</v>
      </c>
      <c r="I17" s="9">
        <f t="shared" si="1"/>
        <v>0.29051987767584098</v>
      </c>
      <c r="J17" s="9">
        <f t="shared" si="2"/>
        <v>-9.9388379204892963E-2</v>
      </c>
      <c r="K17" s="5" cm="1">
        <f t="array" ref="K17">_xll.FDS(A17,"FMA_PCT_ABOVE_MAVG(200,0,,,,""PORTAGG"")")/100</f>
        <v>0.50537634408602206</v>
      </c>
      <c r="L17" s="41" cm="1">
        <f t="array" ref="L17">_xll.FDSB(A17,"PERCENT_CHANGE(FMA_EPS(+1,0,,,,""PORTAGG"",""MEAN""),FMA_EPS(+1,-1AM,,,,""PORTAGG"",""MEAN""))")</f>
        <v>1.6004064599060199</v>
      </c>
      <c r="M17" s="41" cm="1">
        <f t="array" ref="M17">_xll.FDSB(A17,"PERCENT_CHANGE(FMA_EPS(+1,0,,,,""PORTAGG"",""MEAN""),FMA_EPS(+1,-3AM,,,,""PORTAGG"",""MEAN""))")</f>
        <v>-0.817737686496259</v>
      </c>
      <c r="N17" s="3" cm="1">
        <f t="array" ref="N17">_xll.FDS(C17,"FG_TOTAL_RETURNC(0,-1AM)")</f>
        <v>-6.8409863</v>
      </c>
      <c r="O17" s="3" cm="1">
        <f t="array" ref="O17">_xll.FDS(C17,"FG_TOTAL_RETURNC(0,-3AM)")</f>
        <v>8.3362099999999995</v>
      </c>
      <c r="P17" s="3" cm="1">
        <f t="array" ref="P17">_xll.FDS(C17,"FG_TOTAL_RETURNC(0,-6AM)")</f>
        <v>11.563134</v>
      </c>
      <c r="Q17" s="9" cm="1">
        <f t="array" ref="Q17">_xll.FDS(C17,"P_PRICE(0)/P_PRICE_HIGH_PR(0,,,,,,""PRICE"",""INTRA"",""52W"")")</f>
        <v>0.87364839999999999</v>
      </c>
      <c r="R17" s="9" cm="1">
        <f t="array" ref="R17">_xll.FDS(C17,"P_PRICE(0)/P_PRICE_low_PR(0,,,,,,""PRICE"",""INTRA"",""52W"")-1")</f>
        <v>0.22625065</v>
      </c>
      <c r="S17" s="3" cm="1">
        <f t="array" ref="S17">_xll.FDS(C17,"FG_TOTAL_RETURNC(0,-12AM)")</f>
        <v>-1.6825378</v>
      </c>
      <c r="T17" s="4" cm="1">
        <f t="array" ref="T17">_xlfn.PERCENTRANK.EXC(_xlfn._xlws.FILTER($R$3:$R$23, ISNUMBER($R$3:$R$23)),R17)*100</f>
        <v>63.6</v>
      </c>
      <c r="U17" s="4">
        <f t="shared" si="3"/>
        <v>36.4</v>
      </c>
      <c r="V17" s="4" cm="1">
        <f t="array" ref="V17">_xlfn.PERCENTRANK.EXC(_xlfn._xlws.FILTER($Q$3:$Q$23, ISNUMBER($Q$3:$Q$23)),Q17)*100</f>
        <v>50</v>
      </c>
      <c r="W17" s="4" cm="1">
        <f t="array" ref="W17">_xlfn.PERCENTRANK.EXC(_xlfn._xlws.FILTER($O$3:$O$23, ISNUMBER($O$3:$O$23)),O17)*100</f>
        <v>77.2</v>
      </c>
      <c r="X17" s="4" cm="1">
        <f t="array" ref="X17">_xlfn.PERCENTRANK.EXC(_xlfn._xlws.FILTER($P$3:$P$23, ISNUMBER($P$3:$P$23)),P17)*100</f>
        <v>77.2</v>
      </c>
      <c r="Y17" s="200" cm="1">
        <f t="array" ref="Y17">_xlfn.PERCENTRANK.EXC(_xlfn._xlws.FILTER($S$3:$S$23, ISNUMBER($S$3:$S$23)),S17)*100</f>
        <v>45.4</v>
      </c>
      <c r="Z17" s="4" cm="1">
        <f t="array" ref="Z17">_xlfn.PERCENTRANK.EXC(_xlfn._xlws.FILTER($K$3:$K$23, ISNUMBER($K$3:$K$23)),K17)*100</f>
        <v>45.4</v>
      </c>
      <c r="AA17" s="4" cm="1">
        <f t="array" ref="AA17">_xlfn.PERCENTRANK.EXC(_xlfn._xlws.FILTER($H$3:$H$23, ISNUMBER($H$3:$H$23)),H17)*100</f>
        <v>22.7</v>
      </c>
      <c r="AB17" s="4" cm="1">
        <f t="array" ref="AB17">_xlfn.PERCENTRANK.EXC(_xlfn._xlws.FILTER($J$3:$J$23, ISNUMBER($J$3:$J$23)),J17)*100</f>
        <v>31.8</v>
      </c>
      <c r="AC17" s="4">
        <f t="shared" si="4"/>
        <v>81.8</v>
      </c>
      <c r="AD17" s="4">
        <f t="shared" si="5"/>
        <v>59</v>
      </c>
      <c r="AE17" s="4">
        <f t="shared" si="6"/>
        <v>90.9</v>
      </c>
      <c r="AF17" s="4">
        <f>'Economic Momentum'!Q18</f>
        <v>45.4</v>
      </c>
      <c r="AG17" s="4">
        <f ca="1">'Economic Momentum'!R18</f>
        <v>31.8</v>
      </c>
      <c r="AH17" s="4">
        <f t="shared" ca="1" si="7"/>
        <v>66.319999999999993</v>
      </c>
      <c r="AJ17" s="3" cm="1">
        <f t="array" aca="1" ref="AJ17" ca="1">_xlfn.PERCENTRANK.EXC(_xlfn._xlws.FILTER($AH$3:$AH$23, ISNUMBER($AH$3:$AH$23)),AH17)*100</f>
        <v>68.100000000000009</v>
      </c>
      <c r="AK17">
        <f t="shared" si="8"/>
        <v>2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153965.70000000001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6</v>
      </c>
      <c r="G18" cm="1">
        <f t="array" ref="G18">_xll.FDS(A18,"SIZE(FG_CONSTITUENTS)")</f>
        <v>36</v>
      </c>
      <c r="H18" s="9">
        <f t="shared" si="0"/>
        <v>0.1388888888888889</v>
      </c>
      <c r="I18" s="9">
        <f t="shared" si="1"/>
        <v>0.16666666666666666</v>
      </c>
      <c r="J18" s="9">
        <f t="shared" si="2"/>
        <v>-2.7777777777777762E-2</v>
      </c>
      <c r="K18" s="5" cm="1">
        <f t="array" ref="K18">_xll.FDS(A18,"FMA_PCT_ABOVE_MAVG(200,0,,,,""PORTAGG"")")/100</f>
        <v>0.28571428571428603</v>
      </c>
      <c r="L18" s="41" cm="1">
        <f t="array" ref="L18">_xll.FDSB(A18,"PERCENT_CHANGE(FMA_EPS(+1,0,,,,""PORTAGG"",""MEAN""),FMA_EPS(+1,-1AM,,,,""PORTAGG"",""MEAN""))")</f>
        <v>-3.9972643102362699</v>
      </c>
      <c r="M18" s="41" cm="1">
        <f t="array" ref="M18">_xll.FDSB(A18,"PERCENT_CHANGE(FMA_EPS(+1,0,,,,""PORTAGG"",""MEAN""),FMA_EPS(+1,-3AM,,,,""PORTAGG"",""MEAN""))")</f>
        <v>-2.6163930886358702</v>
      </c>
      <c r="N18" s="3" cm="1">
        <f t="array" ref="N18">_xll.FDS(C18,"FG_TOTAL_RETURNC(0,-1AM)")</f>
        <v>-1.2213111000000001</v>
      </c>
      <c r="O18" s="3" cm="1">
        <f t="array" ref="O18">_xll.FDS(C18,"FG_TOTAL_RETURNC(0,-3AM)")</f>
        <v>-5.1615120000000001</v>
      </c>
      <c r="P18" s="3" cm="1">
        <f t="array" ref="P18">_xll.FDS(C18,"FG_TOTAL_RETURNC(0,-6AM)")</f>
        <v>-1.7880320000000001</v>
      </c>
      <c r="Q18" s="9" cm="1">
        <f t="array" ref="Q18">_xll.FDS(C18,"P_PRICE(0)/P_PRICE_HIGH_PR(0,,,,,,""PRICE"",""INTRA"",""52W"")")</f>
        <v>0.8515625</v>
      </c>
      <c r="R18" s="9" cm="1">
        <f t="array" ref="R18">_xll.FDS(C18,"P_PRICE(0)/P_PRICE_low_PR(0,,,,,,""PRICE"",""INTRA"",""52W"")-1")</f>
        <v>4.4061303000000003E-2</v>
      </c>
      <c r="S18" s="3" cm="1">
        <f t="array" ref="S18">_xll.FDS(C18,"FG_TOTAL_RETURNC(0,-12AM)")</f>
        <v>-4.5800150000000004</v>
      </c>
      <c r="T18" s="4" cm="1">
        <f t="array" ref="T18">_xlfn.PERCENTRANK.EXC(_xlfn._xlws.FILTER($R$3:$R$23, ISNUMBER($R$3:$R$23)),R18)*100</f>
        <v>27.200000000000003</v>
      </c>
      <c r="U18" s="4">
        <f t="shared" si="3"/>
        <v>72.8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40.9</v>
      </c>
      <c r="X18" s="4" cm="1">
        <f t="array" ref="X18">_xlfn.PERCENTRANK.EXC(_xlfn._xlws.FILTER($P$3:$P$23, ISNUMBER($P$3:$P$23)),P18)*100</f>
        <v>31.8</v>
      </c>
      <c r="Y18" s="200" cm="1">
        <f t="array" ref="Y18">_xlfn.PERCENTRANK.EXC(_xlfn._xlws.FILTER($S$3:$S$23, ISNUMBER($S$3:$S$23)),S18)*100</f>
        <v>36.299999999999997</v>
      </c>
      <c r="Z18" s="4" cm="1">
        <f t="array" ref="Z18">_xlfn.PERCENTRANK.EXC(_xlfn._xlws.FILTER($K$3:$K$23, ISNUMBER($K$3:$K$23)),K18)*100</f>
        <v>22.7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45.4</v>
      </c>
      <c r="AC18" s="4">
        <f t="shared" si="4"/>
        <v>31.8</v>
      </c>
      <c r="AD18" s="4">
        <f t="shared" si="5"/>
        <v>31.8</v>
      </c>
      <c r="AE18" s="4">
        <f t="shared" si="6"/>
        <v>22.7</v>
      </c>
      <c r="AF18" s="4">
        <f>'Economic Momentum'!Q19</f>
        <v>81.8</v>
      </c>
      <c r="AG18" s="4">
        <f ca="1">'Economic Momentum'!R19</f>
        <v>18.099999999999998</v>
      </c>
      <c r="AH18" s="4">
        <f t="shared" ca="1" si="7"/>
        <v>38.17</v>
      </c>
      <c r="AJ18" s="3" cm="1">
        <f t="array" aca="1" ref="AJ18" ca="1">_xlfn.PERCENTRANK.EXC(_xlfn._xlws.FILTER($AH$3:$AH$23, ISNUMBER($AH$3:$AH$23)),AH18)*100</f>
        <v>36.299999999999997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436432.08368984098</v>
      </c>
      <c r="E19" cm="1">
        <f t="array" ref="E19">_xll.FDS(C19,"FMA_COS_UP(""EPS"",""1M"",+1,NOW,,,""PORTAGG"",""MEANR"")")</f>
        <v>63</v>
      </c>
      <c r="F19" cm="1">
        <f t="array" ref="F19">_xll.FDS(C19,"FMA_COS_DOWN(""EPS"",""1M"",+1,NOW,,,""PORTAGG"",""MEANR"")")</f>
        <v>76</v>
      </c>
      <c r="G19" s="1" cm="1">
        <f t="array" ref="G19">_xll.FDS(A19,"SIZE(FG_CONSTITUENTS)")</f>
        <v>1</v>
      </c>
      <c r="H19" s="48">
        <f t="shared" si="0"/>
        <v>63</v>
      </c>
      <c r="I19" s="48">
        <f t="shared" si="1"/>
        <v>76</v>
      </c>
      <c r="J19" s="9">
        <f t="shared" si="2"/>
        <v>-13</v>
      </c>
      <c r="K19" s="6" cm="1">
        <f t="array" ref="K19">_xll.FDS(A19,"FMA_PCT_ABOVE_MAVG(200,0,,,,""PORTAGG"")")/100</f>
        <v>0.20601503759398501</v>
      </c>
      <c r="L19" s="41" cm="1">
        <f t="array" ref="L19">_xll.FDSB(A19,"PERCENT_CHANGE(FMA_EPS(+1,0,,,,""PORTAGG"",""MEAN""),FMA_EPS(+1,-1AM,,,,""PORTAGG"",""MEAN""))")</f>
        <v>-0.26879293738256699</v>
      </c>
      <c r="M19" s="41" cm="1">
        <f t="array" ref="M19">_xll.FDSB(A19,"PERCENT_CHANGE(FMA_EPS(+1,0,,,,""PORTAGG"",""MEAN""),FMA_EPS(+1,-3AM,,,,""PORTAGG"",""MEAN""))")</f>
        <v>-2.4671471573181201</v>
      </c>
      <c r="N19" s="3" cm="1">
        <f t="array" ref="N19">_xll.FDS(C19,"FG_TOTAL_RETURNC(0,-1AM)")</f>
        <v>-5.8323026000000002</v>
      </c>
      <c r="O19" s="54" cm="1">
        <f t="array" ref="O19">_xll.FDS(C19,"FG_TOTAL_RETURNC(0,-3AM)")</f>
        <v>-5.4537654</v>
      </c>
      <c r="P19" s="54" cm="1">
        <f t="array" ref="P19">_xll.FDS(C19,"FG_TOTAL_RETURNC(0,-6AM)")</f>
        <v>-7.2894993000000001</v>
      </c>
      <c r="Q19" s="9" cm="1">
        <f t="array" ref="Q19">_xll.FDS(C19,"P_PRICE(0)/P_PRICE_HIGH_PR(0,,,,,,""PRICE"",""INTRA"",""52W"")")</f>
        <v>0.82199909999999998</v>
      </c>
      <c r="R19" s="9" cm="1">
        <f t="array" ref="R19">_xll.FDS(C19,"P_PRICE(0)/P_PRICE_low_PR(0,,,,,,""PRICE"",""INTRA"",""52W"")-1")</f>
        <v>1.2809396000000001E-2</v>
      </c>
      <c r="S19" s="3" cm="1">
        <f t="array" ref="S19">_xll.FDS(C19,"FG_TOTAL_RETURNC(0,-12AM)")</f>
        <v>-15.563314999999999</v>
      </c>
      <c r="T19" s="4" cm="1">
        <f t="array" ref="T19">_xlfn.PERCENTRANK.EXC(_xlfn._xlws.FILTER($R$3:$R$23, ISNUMBER($R$3:$R$23)),R19)*100</f>
        <v>13.600000000000001</v>
      </c>
      <c r="U19" s="4">
        <f t="shared" si="3"/>
        <v>86.4</v>
      </c>
      <c r="V19" s="4" cm="1">
        <f t="array" ref="V19">_xlfn.PERCENTRANK.EXC(_xlfn._xlws.FILTER($Q$3:$Q$23, ISNUMBER($Q$3:$Q$23)),Q19)*100</f>
        <v>22.7</v>
      </c>
      <c r="W19" s="4" cm="1">
        <f t="array" ref="W19">_xlfn.PERCENTRANK.EXC(_xlfn._xlws.FILTER($O$3:$O$23, ISNUMBER($O$3:$O$23)),O19)*100</f>
        <v>36.299999999999997</v>
      </c>
      <c r="X19" s="4" cm="1">
        <f t="array" ref="X19">_xlfn.PERCENTRANK.EXC(_xlfn._xlws.FILTER($P$3:$P$23, ISNUMBER($P$3:$P$23)),P19)*100</f>
        <v>18.099999999999998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13.600000000000001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63.6</v>
      </c>
      <c r="AD19" s="4">
        <f t="shared" si="5"/>
        <v>36.299999999999997</v>
      </c>
      <c r="AE19" s="4">
        <f t="shared" si="6"/>
        <v>50</v>
      </c>
      <c r="AF19" s="4">
        <f>'Economic Momentum'!Q20</f>
        <v>22.7</v>
      </c>
      <c r="AG19" s="4">
        <f ca="1">'Economic Momentum'!R20</f>
        <v>27.200000000000003</v>
      </c>
      <c r="AH19" s="4">
        <f t="shared" ca="1" si="7"/>
        <v>25.4</v>
      </c>
      <c r="AJ19" s="3" cm="1">
        <f t="array" aca="1" ref="AJ19" ca="1">_xlfn.PERCENTRANK.EXC(_xlfn._xlws.FILTER($AH$3:$AH$23, ISNUMBER($AH$3:$AH$23)),AH19)*100</f>
        <v>22.7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418156.13</v>
      </c>
      <c r="E20" cm="1">
        <f t="array" ref="E20">_xll.FDS(C20,"FMA_COS_UP(""EPS"",""1M"",+1,NOW,,,""PORTAGG"",""MEANR"")")</f>
        <v>16</v>
      </c>
      <c r="F20" cm="1">
        <f t="array" ref="F20">_xll.FDS(C20,"FMA_COS_DOWN(""EPS"",""1M"",+1,NOW,,,""PORTAGG"",""MEANR"")")</f>
        <v>13</v>
      </c>
      <c r="G20" cm="1">
        <f t="array" ref="G20">_xll.FDS(A20,"SIZE(FG_CONSTITUENTS)")</f>
        <v>97</v>
      </c>
      <c r="H20" s="9">
        <f t="shared" si="0"/>
        <v>0.16494845360824742</v>
      </c>
      <c r="I20" s="9">
        <f t="shared" si="1"/>
        <v>0.13402061855670103</v>
      </c>
      <c r="J20" s="9">
        <f t="shared" si="2"/>
        <v>3.0927835051546393E-2</v>
      </c>
      <c r="K20" s="5" cm="1">
        <f t="array" ref="K20">_xll.FDS(A20,"FMA_PCT_ABOVE_MAVG(200,0,,,,""PORTAGG"")")/100</f>
        <v>0.62765957446808496</v>
      </c>
      <c r="L20" s="41" cm="1">
        <f t="array" ref="L20">_xll.FDSB(A20,"PERCENT_CHANGE(FMA_EPS(+1,0,,,,""PORTAGG"",""MEAN""),FMA_EPS(+1,-1AM,,,,""PORTAGG"",""MEAN""))")</f>
        <v>-6.9039445836439599</v>
      </c>
      <c r="M20" s="41" cm="1">
        <f t="array" ref="M20">_xll.FDSB(A20,"PERCENT_CHANGE(FMA_EPS(+1,0,,,,""PORTAGG"",""MEAN""),FMA_EPS(+1,-3AM,,,,""PORTAGG"",""MEAN""))")</f>
        <v>-7.6293014340400402</v>
      </c>
      <c r="N20" s="3" cm="1">
        <f t="array" ref="N20">_xll.FDS(C20,"FG_TOTAL_RETURNC(0,-1AM)")</f>
        <v>-2.3173094000000001</v>
      </c>
      <c r="O20" s="3" cm="1">
        <f t="array" ref="O20">_xll.FDS(C20,"FG_TOTAL_RETURNC(0,-3AM)")</f>
        <v>20.125162</v>
      </c>
      <c r="P20" s="3" cm="1">
        <f t="array" ref="P20">_xll.FDS(C20,"FG_TOTAL_RETURNC(0,-6AM)")</f>
        <v>27.808857</v>
      </c>
      <c r="Q20" s="9" cm="1">
        <f t="array" ref="Q20">_xll.FDS(C20,"P_PRICE(0)/P_PRICE_HIGH_PR(0,,,,,,""PRICE"",""INTRA"",""52W"")")</f>
        <v>0.94663364000000005</v>
      </c>
      <c r="R20" s="9" cm="1">
        <f t="array" ref="R20">_xll.FDS(C20,"P_PRICE(0)/P_PRICE_low_PR(0,,,,,,""PRICE"",""INTRA"",""52W"")-1")</f>
        <v>0.52263680000000001</v>
      </c>
      <c r="S20" s="3" cm="1">
        <f t="array" ref="S20">_xll.FDS(C20,"FG_TOTAL_RETURNC(0,-12AM)")</f>
        <v>52.19914</v>
      </c>
      <c r="T20" s="4" cm="1">
        <f t="array" ref="T20">_xlfn.PERCENTRANK.EXC(_xlfn._xlws.FILTER($R$3:$R$23, ISNUMBER($R$3:$R$23)),R20)*100</f>
        <v>95.399999999999991</v>
      </c>
      <c r="U20" s="4">
        <f t="shared" si="3"/>
        <v>4.6000000000000085</v>
      </c>
      <c r="V20" s="4" cm="1">
        <f t="array" ref="V20">_xlfn.PERCENTRANK.EXC(_xlfn._xlws.FILTER($Q$3:$Q$23, ISNUMBER($Q$3:$Q$23)),Q20)*100</f>
        <v>72.7</v>
      </c>
      <c r="W20" s="4" cm="1">
        <f t="array" ref="W20">_xlfn.PERCENTRANK.EXC(_xlfn._xlws.FILTER($O$3:$O$23, ISNUMBER($O$3:$O$23)),O20)*100</f>
        <v>95.399999999999991</v>
      </c>
      <c r="X20" s="4" cm="1">
        <f t="array" ref="X20">_xlfn.PERCENTRANK.EXC(_xlfn._xlws.FILTER($P$3:$P$23, ISNUMBER($P$3:$P$23)),P20)*100</f>
        <v>95.399999999999991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72.7</v>
      </c>
      <c r="AA20" s="4" cm="1">
        <f t="array" ref="AA20">_xlfn.PERCENTRANK.EXC(_xlfn._xlws.FILTER($H$3:$H$23, ISNUMBER($H$3:$H$23)),H20)*100</f>
        <v>18.099999999999998</v>
      </c>
      <c r="AB20" s="4" cm="1">
        <f t="array" ref="AB20">_xlfn.PERCENTRANK.EXC(_xlfn._xlws.FILTER($J$3:$J$23, ISNUMBER($J$3:$J$23)),J20)*100</f>
        <v>59</v>
      </c>
      <c r="AC20" s="4">
        <f t="shared" si="4"/>
        <v>22.7</v>
      </c>
      <c r="AD20" s="4">
        <f t="shared" si="5"/>
        <v>22.7</v>
      </c>
      <c r="AE20" s="4">
        <f t="shared" si="6"/>
        <v>45.4</v>
      </c>
      <c r="AF20" s="4">
        <f>'Economic Momentum'!Q21</f>
        <v>9</v>
      </c>
      <c r="AG20" s="4">
        <f ca="1">'Economic Momentum'!R21</f>
        <v>86.3</v>
      </c>
      <c r="AH20" s="4">
        <f t="shared" ca="1" si="7"/>
        <v>86.32</v>
      </c>
      <c r="AJ20" s="3" cm="1">
        <f t="array" aca="1" ref="AJ20" ca="1">_xlfn.PERCENTRANK.EXC(_xlfn._xlws.FILTER($AH$3:$AH$23, ISNUMBER($AH$3:$AH$23)),AH20)*100</f>
        <v>90.9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849066.94</v>
      </c>
      <c r="E21" cm="1">
        <f t="array" ref="E21">_xll.FDS(C21,"FMA_COS_UP(""EPS"",""1M"",+1,NOW,,,""PORTAGG"",""MEANR"")")</f>
        <v>7</v>
      </c>
      <c r="F21" cm="1">
        <f t="array" ref="F21">_xll.FDS(C21,"FMA_COS_DOWN(""EPS"",""1M"",+1,NOW,,,""PORTAGG"",""MEANR"")")</f>
        <v>9</v>
      </c>
      <c r="G21" cm="1">
        <f t="array" ref="G21">_xll.FDS(A21,"SIZE(FG_CONSTITUENTS)")</f>
        <v>44</v>
      </c>
      <c r="H21" s="9">
        <f t="shared" si="0"/>
        <v>0.15909090909090909</v>
      </c>
      <c r="I21" s="9">
        <f t="shared" si="1"/>
        <v>0.20454545454545456</v>
      </c>
      <c r="J21" s="9">
        <f t="shared" si="2"/>
        <v>-4.545454545454547E-2</v>
      </c>
      <c r="K21" s="5" cm="1">
        <f t="array" ref="K21">_xll.FDS(A21,"FMA_PCT_ABOVE_MAVG(200,0,,,,""PORTAGG"")")/100</f>
        <v>0.22222222222222199</v>
      </c>
      <c r="L21" s="41" cm="1">
        <f t="array" ref="L21">_xll.FDSB(A21,"PERCENT_CHANGE(FMA_EPS(+1,0,,,,""PORTAGG"",""MEAN""),FMA_EPS(+1,-1AM,,,,""PORTAGG"",""MEAN""))")</f>
        <v>-3.6715276660044101</v>
      </c>
      <c r="M21" s="41" cm="1">
        <f t="array" ref="M21">_xll.FDSB(A21,"PERCENT_CHANGE(FMA_EPS(+1,0,,,,""PORTAGG"",""MEAN""),FMA_EPS(+1,-3AM,,,,""PORTAGG"",""MEAN""))")</f>
        <v>4.3925842084448403</v>
      </c>
      <c r="N21" s="3" cm="1">
        <f t="array" ref="N21">_xll.FDS(C21,"FG_TOTAL_RETURNC(0,-1AM)")</f>
        <v>-1.9536495</v>
      </c>
      <c r="O21" s="3" cm="1">
        <f t="array" ref="O21">_xll.FDS(C21,"FG_TOTAL_RETURNC(0,-3AM)")</f>
        <v>-6.031352</v>
      </c>
      <c r="P21" s="3" cm="1">
        <f t="array" ref="P21">_xll.FDS(C21,"FG_TOTAL_RETURNC(0,-6AM)")</f>
        <v>-2.9728115000000002</v>
      </c>
      <c r="Q21" s="9" cm="1">
        <f t="array" ref="Q21">_xll.FDS(C21,"P_PRICE(0)/P_PRICE_HIGH_PR(0,,,,,,""PRICE"",""INTRA"",""52W"")")</f>
        <v>0.85940886000000005</v>
      </c>
      <c r="R21" s="9" cm="1">
        <f t="array" ref="R21">_xll.FDS(C21,"P_PRICE(0)/P_PRICE_low_PR(0,,,,,,""PRICE"",""INTRA"",""52W"")-1")</f>
        <v>1.7742515E-2</v>
      </c>
      <c r="S21" s="3" cm="1">
        <f t="array" ref="S21">_xll.FDS(C21,"FG_TOTAL_RETURNC(0,-12AM)")</f>
        <v>-2.4404824000000001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31.8</v>
      </c>
      <c r="X21" s="4" cm="1">
        <f t="array" ref="X21">_xlfn.PERCENTRANK.EXC(_xlfn._xlws.FILTER($P$3:$P$23, ISNUMBER($P$3:$P$23)),P21)*100</f>
        <v>27.200000000000003</v>
      </c>
      <c r="Y21" s="200" cm="1">
        <f t="array" ref="Y21">_xlfn.PERCENTRANK.EXC(_xlfn._xlws.FILTER($S$3:$S$23, ISNUMBER($S$3:$S$23)),S21)*100</f>
        <v>40.9</v>
      </c>
      <c r="Z21" s="4" cm="1">
        <f t="array" ref="Z21">_xlfn.PERCENTRANK.EXC(_xlfn._xlws.FILTER($K$3:$K$23, ISNUMBER($K$3:$K$23)),K21)*100</f>
        <v>18.099999999999998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36.299999999999997</v>
      </c>
      <c r="AC21" s="4">
        <f t="shared" si="4"/>
        <v>36.299999999999997</v>
      </c>
      <c r="AD21" s="4">
        <f t="shared" si="5"/>
        <v>90.9</v>
      </c>
      <c r="AE21" s="4">
        <f t="shared" si="6"/>
        <v>68.100000000000009</v>
      </c>
      <c r="AF21" s="4">
        <f>'Economic Momentum'!Q22</f>
        <v>59</v>
      </c>
      <c r="AG21" s="4">
        <f ca="1">'Economic Momentum'!R22</f>
        <v>50</v>
      </c>
      <c r="AH21" s="4">
        <f t="shared" ca="1" si="7"/>
        <v>35.86</v>
      </c>
      <c r="AJ21" s="3" cm="1">
        <f t="array" aca="1" ref="AJ21" ca="1">_xlfn.PERCENTRANK.EXC(_xlfn._xlws.FILTER($AH$3:$AH$23, ISNUMBER($AH$3:$AH$23)),AH21)*100</f>
        <v>31.8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23783.052267999999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10</v>
      </c>
      <c r="G22" cm="1">
        <f t="array" ref="G22">_xll.FDS(A22,"SIZE(FG_CONSTITUENTS)")</f>
        <v>48</v>
      </c>
      <c r="H22" s="9">
        <f t="shared" si="0"/>
        <v>0.25</v>
      </c>
      <c r="I22" s="9">
        <f t="shared" si="1"/>
        <v>0.20833333333333334</v>
      </c>
      <c r="J22" s="9">
        <f t="shared" si="2"/>
        <v>4.1666666666666657E-2</v>
      </c>
      <c r="K22" s="5" cm="1">
        <f t="array" ref="K22">_xll.FDS(A22,"FMA_PCT_ABOVE_MAVG(200,0,,,,""PORTAGG"")")/100</f>
        <v>0.67391304347826098</v>
      </c>
      <c r="L22" s="41" cm="1">
        <f t="array" ref="L22">_xll.FDSB(A22,"PERCENT_CHANGE(FMA_EPS(+1,0,,,,""PORTAGG"",""MEAN""),FMA_EPS(+1,-1AM,,,,""PORTAGG"",""MEAN""))")</f>
        <v>0.85721974323532102</v>
      </c>
      <c r="M22" s="41" cm="1">
        <f t="array" ref="M22">_xll.FDSB(A22,"PERCENT_CHANGE(FMA_EPS(+1,0,,,,""PORTAGG"",""MEAN""),FMA_EPS(+1,-3AM,,,,""PORTAGG"",""MEAN""))")</f>
        <v>-2.95013525217187</v>
      </c>
      <c r="N22" s="3" cm="1">
        <f t="array" ref="N22">_xll.FDS(C22,"FG_TOTAL_RETURNC(0,-1AM)")</f>
        <v>-4.163456</v>
      </c>
      <c r="O22" s="3" cm="1">
        <f t="array" ref="O22">_xll.FDS(C22,"FG_TOTAL_RETURNC(0,-3AM)")</f>
        <v>-8.400881</v>
      </c>
      <c r="P22" s="3" cm="1">
        <f t="array" ref="P22">_xll.FDS(C22,"FG_TOTAL_RETURNC(0,-6AM)")</f>
        <v>-0.41650534</v>
      </c>
      <c r="Q22" s="9" cm="1">
        <f t="array" ref="Q22">_xll.FDS(C22,"P_PRICE(0)/P_PRICE_HIGH_PR(0,,,,,,""PRICE"",""INTRA"",""52W"")")</f>
        <v>0.79450303</v>
      </c>
      <c r="R22" s="9" cm="1">
        <f t="array" ref="R22">_xll.FDS(C22,"P_PRICE(0)/P_PRICE_low_PR(0,,,,,,""PRICE"",""INTRA"",""52W"")-1")</f>
        <v>7.9930544000000006E-2</v>
      </c>
      <c r="S22" s="3" cm="1">
        <f t="array" ref="S22">_xll.FDS(C22,"FG_TOTAL_RETURNC(0,-12AM)")</f>
        <v>-2.8967857E-2</v>
      </c>
      <c r="T22" s="4" cm="1">
        <f t="array" ref="T22">_xlfn.PERCENTRANK.EXC(_xlfn._xlws.FILTER($R$3:$R$23, ISNUMBER($R$3:$R$23)),R22)*100</f>
        <v>31.8</v>
      </c>
      <c r="U22" s="4">
        <f t="shared" si="3"/>
        <v>68.2</v>
      </c>
      <c r="V22" s="4" cm="1">
        <f t="array" ref="V22">_xlfn.PERCENTRANK.EXC(_xlfn._xlws.FILTER($Q$3:$Q$23, ISNUMBER($Q$3:$Q$23)),Q22)*100</f>
        <v>13.600000000000001</v>
      </c>
      <c r="W22" s="4" cm="1">
        <f t="array" ref="W22">_xlfn.PERCENTRANK.EXC(_xlfn._xlws.FILTER($O$3:$O$23, ISNUMBER($O$3:$O$23)),O22)*100</f>
        <v>22.7</v>
      </c>
      <c r="X22" s="4" cm="1">
        <f t="array" ref="X22">_xlfn.PERCENTRANK.EXC(_xlfn._xlws.FILTER($P$3:$P$23, ISNUMBER($P$3:$P$23)),P22)*100</f>
        <v>40.9</v>
      </c>
      <c r="Y22" s="200" cm="1">
        <f t="array" ref="Y22">_xlfn.PERCENTRANK.EXC(_xlfn._xlws.FILTER($S$3:$S$23, ISNUMBER($S$3:$S$23)),S22)*100</f>
        <v>50</v>
      </c>
      <c r="Z22" s="4" cm="1">
        <f t="array" ref="Z22">_xlfn.PERCENTRANK.EXC(_xlfn._xlws.FILTER($K$3:$K$23, ISNUMBER($K$3:$K$23)),K22)*100</f>
        <v>77.2</v>
      </c>
      <c r="AA22" s="4" cm="1">
        <f t="array" ref="AA22">_xlfn.PERCENTRANK.EXC(_xlfn._xlws.FILTER($H$3:$H$23, ISNUMBER($H$3:$H$23)),H22)*100</f>
        <v>50</v>
      </c>
      <c r="AB22" s="4" cm="1">
        <f t="array" ref="AB22">_xlfn.PERCENTRANK.EXC(_xlfn._xlws.FILTER($J$3:$J$23, ISNUMBER($J$3:$J$23)),J22)*100</f>
        <v>63.6</v>
      </c>
      <c r="AC22" s="4">
        <f t="shared" si="4"/>
        <v>77.2</v>
      </c>
      <c r="AD22" s="4">
        <f t="shared" si="5"/>
        <v>27.200000000000003</v>
      </c>
      <c r="AE22" s="4">
        <f t="shared" si="6"/>
        <v>4.5</v>
      </c>
      <c r="AF22" s="4">
        <f>'Economic Momentum'!Q23</f>
        <v>18.099999999999998</v>
      </c>
      <c r="AG22" s="4">
        <f ca="1">'Economic Momentum'!R23</f>
        <v>77.2</v>
      </c>
      <c r="AH22" s="4">
        <f t="shared" ca="1" si="7"/>
        <v>24.52</v>
      </c>
      <c r="AJ22" s="3" cm="1">
        <f t="array" aca="1" ref="AJ22" ca="1">_xlfn.PERCENTRANK.EXC(_xlfn._xlws.FILTER($AH$3:$AH$23, ISNUMBER($AH$3:$AH$23)),AH22)*100</f>
        <v>18.099999999999998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2666086</v>
      </c>
      <c r="E23" cm="1">
        <f t="array" ref="E23">_xll.FDS(C23,"FMA_COS_UP(""EPS"",""1M"",+1,NOW,,,""PORTAGG"",""MEANR"")")</f>
        <v>24</v>
      </c>
      <c r="F23" cm="1">
        <f t="array" ref="F23">_xll.FDS(C23,"FMA_COS_DOWN(""EPS"",""1M"",+1,NOW,,,""PORTAGG"",""MEANR"")")</f>
        <v>42</v>
      </c>
      <c r="G23" cm="1">
        <f t="array" ref="G23">_xll.FDS(A23,"SIZE(FG_CONSTITUENTS)")</f>
        <v>124</v>
      </c>
      <c r="H23" s="9">
        <f t="shared" si="0"/>
        <v>0.19354838709677419</v>
      </c>
      <c r="I23" s="9">
        <f t="shared" si="1"/>
        <v>0.33870967741935482</v>
      </c>
      <c r="J23" s="9">
        <f t="shared" si="2"/>
        <v>-0.14516129032258063</v>
      </c>
      <c r="K23" s="5" cm="1">
        <f t="array" ref="K23">_xll.FDS(A23,"FMA_PCT_ABOVE_MAVG(200,0,,,,""PORTAGG"")")/100</f>
        <v>0.47499999999999998</v>
      </c>
      <c r="L23" s="41" cm="1">
        <f t="array" ref="L23">_xll.FDSB(A23,"PERCENT_CHANGE(FMA_EPS(+1,0,,,,""PORTAGG"",""MEAN""),FMA_EPS(+1,-1AM,,,,""PORTAGG"",""MEAN""))")</f>
        <v>-1.4017361351356299</v>
      </c>
      <c r="M23" s="41" cm="1">
        <f t="array" ref="M23">_xll.FDSB(A23,"PERCENT_CHANGE(FMA_EPS(+1,0,,,,""PORTAGG"",""MEAN""),FMA_EPS(+1,-3AM,,,,""PORTAGG"",""MEAN""))")</f>
        <v>-1.93212657177252</v>
      </c>
      <c r="N23" s="3" cm="1">
        <f t="array" ref="N23">_xll.FDS(C23,"FG_TOTAL_RETURNC(0,-1AM)")</f>
        <v>-0.91590285000000005</v>
      </c>
      <c r="O23" s="3" cm="1">
        <f t="array" ref="O23">_xll.FDS(C23,"FG_TOTAL_RETURNC(0,-3AM)")</f>
        <v>-6.6045164999999999</v>
      </c>
      <c r="P23" s="3" cm="1">
        <f t="array" ref="P23">_xll.FDS(C23,"FG_TOTAL_RETURNC(0,-6AM)")</f>
        <v>1.7718673</v>
      </c>
      <c r="Q23" s="9" cm="1">
        <f t="array" ref="Q23">_xll.FDS(C23,"P_PRICE(0)/P_PRICE_HIGH_PR(0,,,,,,""PRICE"",""INTRA"",""52W"")")</f>
        <v>0.90985689999999997</v>
      </c>
      <c r="R23" s="9" cm="1">
        <f t="array" ref="R23">_xll.FDS(C23,"P_PRICE(0)/P_PRICE_low_PR(0,,,,,,""PRICE"",""INTRA"",""52W"")-1")</f>
        <v>0.13311243</v>
      </c>
      <c r="S23" s="3" cm="1">
        <f t="array" ref="S23">_xll.FDS(C23,"FG_TOTAL_RETURNC(0,-12AM)")</f>
        <v>2.4468302999999998</v>
      </c>
      <c r="T23" s="4" cm="1">
        <f t="array" ref="T23">_xlfn.PERCENTRANK.EXC(_xlfn._xlws.FILTER($R$3:$R$23, ISNUMBER($R$3:$R$23)),R23)*100</f>
        <v>54.500000000000007</v>
      </c>
      <c r="U23" s="4">
        <f t="shared" si="3"/>
        <v>45.499999999999993</v>
      </c>
      <c r="V23" s="4" cm="1">
        <f t="array" ref="V23">_xlfn.PERCENTRANK.EXC(_xlfn._xlws.FILTER($Q$3:$Q$23, ISNUMBER($Q$3:$Q$23)),Q23)*100</f>
        <v>59</v>
      </c>
      <c r="W23" s="4" cm="1">
        <f t="array" ref="W23">_xlfn.PERCENTRANK.EXC(_xlfn._xlws.FILTER($O$3:$O$23, ISNUMBER($O$3:$O$23)),O23)*100</f>
        <v>27.200000000000003</v>
      </c>
      <c r="X23" s="4" cm="1">
        <f t="array" ref="X23">_xlfn.PERCENTRANK.EXC(_xlfn._xlws.FILTER($P$3:$P$23, ISNUMBER($P$3:$P$23)),P23)*100</f>
        <v>45.4</v>
      </c>
      <c r="Y23" s="200" cm="1">
        <f t="array" ref="Y23">_xlfn.PERCENTRANK.EXC(_xlfn._xlws.FILTER($S$3:$S$23, ISNUMBER($S$3:$S$23)),S23)*100</f>
        <v>54.500000000000007</v>
      </c>
      <c r="Z23" s="4" cm="1">
        <f t="array" ref="Z23">_xlfn.PERCENTRANK.EXC(_xlfn._xlws.FILTER($K$3:$K$23, ISNUMBER($K$3:$K$23)),K23)*100</f>
        <v>36.299999999999997</v>
      </c>
      <c r="AA23" s="4" cm="1">
        <f t="array" ref="AA23">_xlfn.PERCENTRANK.EXC(_xlfn._xlws.FILTER($H$3:$H$23, ISNUMBER($H$3:$H$23)),H23)*100</f>
        <v>27.200000000000003</v>
      </c>
      <c r="AB23" s="4" cm="1">
        <f t="array" ref="AB23">_xlfn.PERCENTRANK.EXC(_xlfn._xlws.FILTER($J$3:$J$23, ISNUMBER($J$3:$J$23)),J23)*100</f>
        <v>18.099999999999998</v>
      </c>
      <c r="AC23" s="4">
        <f t="shared" si="4"/>
        <v>45.4</v>
      </c>
      <c r="AD23" s="4">
        <f t="shared" si="5"/>
        <v>40.9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9</v>
      </c>
      <c r="AH23" s="4">
        <f t="shared" ca="1" si="7"/>
        <v>45.38</v>
      </c>
      <c r="AJ23" s="3" cm="1">
        <f t="array" aca="1" ref="AJ23" ca="1">_xlfn.PERCENTRANK.EXC(_xlfn._xlws.FILTER($AH$3:$AH$23, ISNUMBER($AH$3:$AH$23)),AH23)*100</f>
        <v>50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466</v>
      </c>
      <c r="F30" cm="1">
        <f t="array" ref="F30">_xll.FDS(C30,"FMA_COS_DOWN(""EPS"",""1M"",+1,NOW,,,""PORTAGG"",""MEANR"")")</f>
        <v>542</v>
      </c>
      <c r="G30" cm="1">
        <f t="array" ref="G30">_xll.FDS(A30,"SIZE(FG_CONSTITUENTS)")</f>
        <v>1279</v>
      </c>
      <c r="H30" s="9">
        <f>E30/$G30</f>
        <v>0.36434714620797498</v>
      </c>
      <c r="I30" s="9">
        <f>F30/$G30</f>
        <v>0.42376856919468336</v>
      </c>
      <c r="J30" s="9">
        <f t="shared" ref="J30" si="9">H30-I30</f>
        <v>-5.9421422986708383E-2</v>
      </c>
      <c r="K30" s="5" cm="1">
        <f t="array" ref="K30">_xll.FDS(A30,"FMA_PCT_ABOVE_MAVG(200,0,,,,""PORTAGG"")")/100</f>
        <v>0.67301587301587307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-1.9154793422595999</v>
      </c>
      <c r="O30" s="3" cm="1">
        <f t="array" ref="O30">_xll.FDS(C30,"FG_TOTAL_RETURNC(0,-3AM)")</f>
        <v>2.1276592999999999</v>
      </c>
      <c r="P30" s="3" cm="1">
        <f t="array" ref="P30">_xll.FDS(C30,"FG_TOTAL_RETURNC(0,-6AM)")</f>
        <v>9.3492270000000008</v>
      </c>
      <c r="Q30" s="9" cm="1">
        <f t="array" ref="Q30">_xll.FDS(C30,"P_PRICE(0)/P_PRICE_HIGH_PR(0,,,,,,""PRICE"",""INTRA"",""52W"")")</f>
        <v>0.97120620000000002</v>
      </c>
      <c r="R30" s="9" cm="1">
        <f t="array" ref="R30">_xll.FDS(C30,"P_PRICE(0)/P_PRICE_low_PR(0,,,,,,""PRICE"",""INTRA"",""52W"")-1")</f>
        <v>0.24663996999999999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858</v>
      </c>
      <c r="F31" cm="1">
        <f t="array" ref="F31">_xll.FDS(C31,"FMA_COS_DOWN(""EPS"",""1M"",+1,NOW,,,""PORTAGG"",""MEANR"")")</f>
        <v>1617</v>
      </c>
      <c r="G31" cm="1">
        <f t="array" ref="G31">_xll.FDS(A31,"SIZE(FG_CONSTITUENTS)")</f>
        <v>4759</v>
      </c>
      <c r="H31" s="9">
        <f>E31/$G31</f>
        <v>0.1802899768859004</v>
      </c>
      <c r="I31" s="9">
        <f>F31/$G31</f>
        <v>0.33977726413111997</v>
      </c>
      <c r="J31" s="9">
        <f t="shared" ref="J31" si="10">H31-I31</f>
        <v>-0.15948728724521957</v>
      </c>
      <c r="K31" s="5" cm="1">
        <f t="array" ref="K31">_xll.FDS(A31,"FMA_PCT_ABOVE_MAVG(200,0,,,,""PORTAGG"")")/100</f>
        <v>0.46885738831615098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-2.61101688271077</v>
      </c>
      <c r="O31" s="3" cm="1">
        <f t="array" ref="O31">_xll.FDS(C31,"FG_TOTAL_RETURNC(0,-3AM)")</f>
        <v>5.7825565000000001</v>
      </c>
      <c r="P31" s="3" cm="1">
        <f t="array" ref="P31">_xll.FDS(C31,"FG_TOTAL_RETURNC(0,-6AM)")</f>
        <v>11.811686</v>
      </c>
      <c r="Q31" s="9" cm="1">
        <f t="array" ref="Q31">_xll.FDS(C31,"P_PRICE(0)/P_PRICE_HIGH_PR(0,,,,,,""PRICE"",""INTRA"",""52W"")")</f>
        <v>0.98452382999999999</v>
      </c>
      <c r="R31" s="9" cm="1">
        <f t="array" ref="R31">_xll.FDS(C31,"P_PRICE(0)/P_PRICE_low_PR(0,,,,,,""PRICE"",""INTRA"",""52W"")-1")</f>
        <v>0.18195164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541</v>
      </c>
      <c r="F32" cm="1">
        <f t="array" ref="F32">_xll.FDS(C32,"FMA_COS_DOWN(""EPS"",""1M"",+1,NOW,,,""PORTAGG"",""MEANR"")")</f>
        <v>493</v>
      </c>
      <c r="G32" cm="1">
        <f t="array" ref="G32">_xll.FDS(A32,"SIZE(FG_CONSTITUENTS)")</f>
        <v>1431</v>
      </c>
      <c r="H32" s="9">
        <f t="shared" ref="H32" si="12">E32/$G32</f>
        <v>0.37805730258560449</v>
      </c>
      <c r="I32" s="9">
        <f t="shared" ref="I32" si="13">F32/$G32</f>
        <v>0.34451432564640111</v>
      </c>
      <c r="J32" s="9">
        <f t="shared" ref="J32" si="14">H32-I32</f>
        <v>3.3542976939203384E-2</v>
      </c>
      <c r="K32" s="5" cm="1">
        <f t="array" ref="K32">_xll.FDS(A32,"FMA_PCT_ABOVE_MAVG(200,0,,,,""PORTAGG"")")/100</f>
        <v>0.62131837307152904</v>
      </c>
      <c r="L32" s="41" cm="1">
        <f t="array" ref="L32">_xll.FDSB(A32,"PERCENT_CHANGE(FMA_EPS(+1,0,,,,""PORTAGG"",""MEAN""),FMA_EPS(+1,-1AM,,,,""PORTAGG"",""MEAN""))")</f>
        <v>-0.693387578035084</v>
      </c>
      <c r="M32" s="41" cm="1">
        <f t="array" ref="M32">_xll.FDSB(A32,"PERCENT_CHANGE(FMA_EPS(+1,0,,,,""PORTAGG"",""MEAN""),FMA_EPS(+1,-3AM,,,,""PORTAGG"",""MEAN""))")</f>
        <v>-0.620594740833317</v>
      </c>
      <c r="O32" s="3" cm="1">
        <f t="array" ref="O32">_xll.FDS(C32,"FG_TOTAL_RETURNC(0,-3AM)")</f>
        <v>3.2685518</v>
      </c>
      <c r="P32" s="3" cm="1">
        <f t="array" ref="P32">_xll.FDS(C32,"FG_TOTAL_RETURNC(0,-6AM)")</f>
        <v>14.004123999999999</v>
      </c>
      <c r="Q32" s="9" cm="1">
        <f t="array" ref="Q32">_xll.FDS(C32,"P_PRICE(0)/P_PRICE_HIGH_PR(0,,,,,,""PRICE"",""INTRA"",""52W"")")</f>
        <v>0.9959325</v>
      </c>
      <c r="R32" s="9" cm="1">
        <f t="array" ref="R32">_xll.FDS(C32,"P_PRICE(0)/P_PRICE_low_PR(0,,,,,,""PRICE"",""INTRA"",""52W"")-1")</f>
        <v>0.28788150000000001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99</v>
      </c>
      <c r="F33" cm="1">
        <f t="array" ref="F33">_xll.FDS(C33,"FMA_COS_DOWN(""EPS"",""1M"",+1,NOW,,,""PORTAGG"",""MEANR"")")</f>
        <v>88</v>
      </c>
      <c r="G33" cm="1">
        <f t="array" ref="G33">_xll.FDS(A33,"SIZE(FG_CONSTITUENTS)")</f>
        <v>204</v>
      </c>
      <c r="H33" s="9">
        <f t="shared" ref="H33:H34" si="16">E33/$G33</f>
        <v>0.48529411764705882</v>
      </c>
      <c r="I33" s="9">
        <f t="shared" ref="I33:I34" si="17">F33/$G33</f>
        <v>0.43137254901960786</v>
      </c>
      <c r="J33" s="9">
        <f t="shared" ref="J33:J34" si="18">H33-I33</f>
        <v>5.3921568627450955E-2</v>
      </c>
      <c r="K33" s="5" cm="1">
        <f t="array" ref="K33">_xll.FDS(A33,"FMA_PCT_ABOVE_MAVG(200,0,,,,""PORTAGG"")")/100</f>
        <v>0.59313725490196101</v>
      </c>
      <c r="L33" s="41" cm="1">
        <f t="array" ref="L33">_xll.FDSB(A33,"PERCENT_CHANGE(FMA_EPS(+1,0,,,,""PORTAGG"",""MEAN""),FMA_EPS(+1,-1AM,,,,""PORTAGG"",""MEAN""))")</f>
        <v>-0.82212779093091104</v>
      </c>
      <c r="M33" s="41" cm="1">
        <f t="array" ref="M33">_xll.FDSB(A33,"PERCENT_CHANGE(FMA_EPS(+1,0,,,,""PORTAGG"",""MEAN""),FMA_EPS(+1,-3AM,,,,""PORTAGG"",""MEAN""))")</f>
        <v>-3.7339256141800901</v>
      </c>
      <c r="O33" s="3" cm="1">
        <f t="array" ref="O33">_xll.FDS(C33,"FG_TOTAL_RETURNC(0,-3AM)")</f>
        <v>-6.2867699999999997</v>
      </c>
      <c r="P33" s="3" cm="1">
        <f t="array" ref="P33">_xll.FDS(C33,"FG_TOTAL_RETURNC(0,-6AM)")</f>
        <v>7.9401254999999997</v>
      </c>
      <c r="Q33" s="9" cm="1">
        <f t="array" ref="Q33">_xll.FDS(C33,"P_PRICE(0)/P_PRICE_HIGH_PR(0,,,,,,""PRICE"",""INTRA"",""52W"")")</f>
        <v>0.92250054999999997</v>
      </c>
      <c r="R33" s="9" cm="1">
        <f t="array" ref="R33">_xll.FDS(C33,"P_PRICE(0)/P_PRICE_low_PR(0,,,,,,""PRICE"",""INTRA"",""52W"")-1")</f>
        <v>0.16223776000000001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161</v>
      </c>
      <c r="F34" cm="1">
        <f t="array" ref="F34">_xll.FDS(C34,"FMA_COS_DOWN(""EPS"",""1M"",+1,NOW,,,""PORTAGG"",""MEANR"")")</f>
        <v>138</v>
      </c>
      <c r="G34" cm="1">
        <f t="array" ref="G34">_xll.FDS(A34,"SIZE(FG_CONSTITUENTS)")</f>
        <v>504</v>
      </c>
      <c r="H34" s="9">
        <f t="shared" si="16"/>
        <v>0.31944444444444442</v>
      </c>
      <c r="I34" s="9">
        <f t="shared" si="17"/>
        <v>0.27380952380952384</v>
      </c>
      <c r="J34" s="9">
        <f t="shared" si="18"/>
        <v>4.5634920634920584E-2</v>
      </c>
      <c r="K34" s="5" cm="1">
        <f t="array" ref="K34">_xll.FDS(A34,"FMA_PCT_ABOVE_MAVG(200,0,,,,""PORTAGG"")")/100</f>
        <v>0.65269461077844293</v>
      </c>
      <c r="L34" s="41" cm="1">
        <f t="array" ref="L34">_xll.FDSB(A34,"PERCENT_CHANGE(FMA_EPS(+1,0,,,,""PORTAGG"",""MEAN""),FMA_EPS(+1,-1AM,,,,""PORTAGG"",""MEAN""))")</f>
        <v>3.0843969410402199</v>
      </c>
      <c r="M34" s="41" cm="1">
        <f t="array" ref="M34">_xll.FDSB(A34,"PERCENT_CHANGE(FMA_EPS(+1,0,,,,""PORTAGG"",""MEAN""),FMA_EPS(+1,-3AM,,,,""PORTAGG"",""MEAN""))")</f>
        <v>3.5037817540003702</v>
      </c>
      <c r="O34" s="3" cm="1">
        <f t="array" ref="O34">_xll.FDS(C34,"FG_TOTAL_RETURNC(0,-3AM)")</f>
        <v>5.0953030000000004</v>
      </c>
      <c r="P34" s="3" cm="1">
        <f t="array" ref="P34">_xll.FDS(C34,"FG_TOTAL_RETURNC(0,-6AM)")</f>
        <v>17.180883000000001</v>
      </c>
      <c r="Q34" s="9" cm="1">
        <f t="array" ref="Q34">_xll.FDS(C34,"P_PRICE(0)/P_PRICE_HIGH_PR(0,,,,,,""PRICE"",""INTRA"",""52W"")")</f>
        <v>0.99432849999999995</v>
      </c>
      <c r="R34" s="9" cm="1">
        <f t="array" ref="R34">_xll.FDS(C34,"P_PRICE(0)/P_PRICE_low_PR(0,,,,,,""PRICE"",""INTRA"",""52W"")-1")</f>
        <v>0.33672202000000001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-0.15040005000000001</v>
      </c>
      <c r="E4" s="9">
        <f>HLOOKUP(B4,'Monthly Returns'!$A$1:$AC$134, 132, FALSE)</f>
        <v>0.19791666666666666</v>
      </c>
      <c r="H4" s="9">
        <f>HLOOKUP(B4,'Yearly returns'!$B$1:$V$140, 133, FALSE)</f>
        <v>0.36470588235294116</v>
      </c>
      <c r="I4" s="9">
        <f>HLOOKUP(B4,'Yearly returns'!$B$1:$V$140, 138, FALSE)</f>
        <v>0.36</v>
      </c>
      <c r="L4" s="47">
        <f t="shared" ref="L4:L24" si="0">(1-PERCENTRANK($E$4:$E$24,E4))*100</f>
        <v>35</v>
      </c>
      <c r="M4" s="47">
        <f t="shared" ref="M4:M24" si="1">(1-PERCENTRANK($H$4:$H$24,H4))*100</f>
        <v>15.000000000000002</v>
      </c>
      <c r="N4" s="47">
        <f t="shared" ref="N4:N24" si="2">(1-PERCENTRANK($I$4:$I$24,I4))*100</f>
        <v>80</v>
      </c>
      <c r="P4">
        <f>L4*Assumption!$E$53 + M4*Assumption!$F$53 + N4*Assumption!$G$53</f>
        <v>52.5</v>
      </c>
      <c r="R4" cm="1">
        <f t="array" ref="R4">_xlfn.PERCENTRANK.EXC(_xlfn._xlws.FILTER(P$4:P$24, ISNUMBER(P$4:P$24)),P4)*100</f>
        <v>54.500000000000007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-0.36918990000000002</v>
      </c>
      <c r="E5" s="9">
        <f>HLOOKUP(B5,'Monthly Returns'!$A$1:$AC$134, 132, FALSE)</f>
        <v>0.21487603305785125</v>
      </c>
      <c r="H5" s="9">
        <f>HLOOKUP(B5,'Yearly returns'!$B$1:$V$140, 133, FALSE)</f>
        <v>0.37190082644628097</v>
      </c>
      <c r="I5" s="9">
        <f>HLOOKUP(B5,'Yearly returns'!$B$1:$V$140, 138, FALSE)</f>
        <v>0.46700000000000003</v>
      </c>
      <c r="L5" s="47">
        <f t="shared" si="0"/>
        <v>30.000000000000004</v>
      </c>
      <c r="M5" s="47">
        <f t="shared" si="1"/>
        <v>9.9999999999999982</v>
      </c>
      <c r="N5" s="47">
        <f t="shared" si="2"/>
        <v>55.000000000000007</v>
      </c>
      <c r="P5">
        <f>L5*Assumption!$E$53 + M5*Assumption!$F$53 + N5*Assumption!$G$53</f>
        <v>37.5</v>
      </c>
      <c r="R5" cm="1">
        <f t="array" ref="R5">_xlfn.PERCENTRANK.EXC(_xlfn._xlws.FILTER(P$4:P$24, ISNUMBER(P$4:P$24)),P5)*100</f>
        <v>27.200000000000003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-0.46250003999999995</v>
      </c>
      <c r="E6" s="9">
        <f>HLOOKUP(B6,'Monthly Returns'!$A$1:$AC$134, 132, FALSE)</f>
        <v>0.16528925619834711</v>
      </c>
      <c r="H6" s="9">
        <f>HLOOKUP(B6,'Yearly returns'!$B$1:$V$140, 133, FALSE)</f>
        <v>0.2231404958677686</v>
      </c>
      <c r="I6" s="9">
        <f>HLOOKUP(B6,'Yearly returns'!$B$1:$V$140, 138, FALSE)</f>
        <v>0.13900000000000001</v>
      </c>
      <c r="L6" s="47">
        <f t="shared" si="0"/>
        <v>70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-0.37379997000000004</v>
      </c>
      <c r="E7" s="9">
        <f>HLOOKUP(B7,'Monthly Returns'!$A$1:$AC$134, 132, FALSE)</f>
        <v>0.17355371900826447</v>
      </c>
      <c r="H7" s="9">
        <f>HLOOKUP(B7,'Yearly returns'!$B$1:$V$140, 133, FALSE)</f>
        <v>0.26446280991735538</v>
      </c>
      <c r="I7" s="9">
        <f>HLOOKUP(B7,'Yearly returns'!$B$1:$V$140, 138, FALSE)</f>
        <v>0.377</v>
      </c>
      <c r="L7" s="47">
        <f t="shared" si="0"/>
        <v>65</v>
      </c>
      <c r="M7" s="47">
        <f t="shared" si="1"/>
        <v>65</v>
      </c>
      <c r="N7" s="47">
        <f t="shared" si="2"/>
        <v>75</v>
      </c>
      <c r="P7">
        <f>L7*Assumption!$E$53 + M7*Assumption!$F$53 + N7*Assumption!$G$53</f>
        <v>70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-0.34584175</v>
      </c>
      <c r="E8" s="9">
        <f>HLOOKUP(B8,'Monthly Returns'!$A$1:$AC$134, 132, FALSE)</f>
        <v>0.26446280991735538</v>
      </c>
      <c r="H8" s="9">
        <f>HLOOKUP(B8,'Yearly returns'!$B$1:$V$140, 133, FALSE)</f>
        <v>0.41322314049586778</v>
      </c>
      <c r="I8" s="9">
        <f>HLOOKUP(B8,'Yearly returns'!$B$1:$V$140, 138, FALSE)</f>
        <v>0.77800000000000002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25</v>
      </c>
      <c r="P8">
        <f>L8*Assumption!$E$53 + M8*Assumption!$F$53 + N8*Assumption!$G$53</f>
        <v>17.5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-0.37189132999999996</v>
      </c>
      <c r="E9" s="9">
        <f>HLOOKUP(B9,'Monthly Returns'!$A$1:$AC$134, 132, FALSE)</f>
        <v>0.19008264462809918</v>
      </c>
      <c r="H9" s="9">
        <f>HLOOKUP(B9,'Yearly returns'!$B$1:$V$140, 133, FALSE)</f>
        <v>0.23966942148760331</v>
      </c>
      <c r="I9" s="9">
        <f>HLOOKUP(B9,'Yearly returns'!$B$1:$V$140, 138, FALSE)</f>
        <v>0.90900000000000003</v>
      </c>
      <c r="L9" s="47">
        <f t="shared" si="0"/>
        <v>44.999999999999993</v>
      </c>
      <c r="M9" s="49">
        <f t="shared" si="1"/>
        <v>75</v>
      </c>
      <c r="N9" s="47">
        <f t="shared" si="2"/>
        <v>9.9999999999999982</v>
      </c>
      <c r="P9">
        <f>L9*Assumption!$E$53 + M9*Assumption!$F$53 + N9*Assumption!$G$53</f>
        <v>35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-0.23524962999999999</v>
      </c>
      <c r="E10" s="9">
        <f>HLOOKUP(B10,'Monthly Returns'!$A$1:$AC$134, 132, FALSE)</f>
        <v>0.1487603305785124</v>
      </c>
      <c r="H10" s="9">
        <f>HLOOKUP(B10,'Yearly returns'!$B$1:$V$140, 133, FALSE)</f>
        <v>0.23966942148760331</v>
      </c>
      <c r="I10" s="9">
        <f>HLOOKUP(B10,'Yearly returns'!$B$1:$V$140, 138, FALSE)</f>
        <v>0.92600000000000005</v>
      </c>
      <c r="L10" s="47">
        <f t="shared" si="0"/>
        <v>80</v>
      </c>
      <c r="M10" s="47">
        <f t="shared" si="1"/>
        <v>75</v>
      </c>
      <c r="N10" s="47">
        <f t="shared" si="2"/>
        <v>0</v>
      </c>
      <c r="P10">
        <f>L10*Assumption!$E$53 + M10*Assumption!$F$53 + N10*Assumption!$G$53</f>
        <v>38.75</v>
      </c>
      <c r="R10" cm="1">
        <f t="array" ref="R10">_xlfn.PERCENTRANK.EXC(_xlfn._xlws.FILTER(P$4:P$24, ISNUMBER(P$4:P$24)),P10)*100</f>
        <v>31.8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-0.21807563999999999</v>
      </c>
      <c r="E11" s="9">
        <f>HLOOKUP(B11,'Monthly Returns'!$A$1:$AC$134, 132, FALSE)</f>
        <v>0.12396694214876033</v>
      </c>
      <c r="H11" s="9">
        <f>HLOOKUP(B11,'Yearly returns'!$B$1:$V$140, 133, FALSE)</f>
        <v>0.17355371900826447</v>
      </c>
      <c r="I11" s="9">
        <f>HLOOKUP(B11,'Yearly returns'!$B$1:$V$140, 138, FALSE)</f>
        <v>0.83599999999999997</v>
      </c>
      <c r="L11" s="47">
        <f t="shared" si="0"/>
        <v>95</v>
      </c>
      <c r="M11" s="47">
        <f t="shared" si="1"/>
        <v>90</v>
      </c>
      <c r="N11" s="47">
        <f t="shared" si="2"/>
        <v>15.000000000000002</v>
      </c>
      <c r="P11">
        <f>L11*Assumption!$E$53 + M11*Assumption!$F$53 + N11*Assumption!$G$53</f>
        <v>53.75</v>
      </c>
      <c r="R11" cm="1">
        <f t="array" ref="R11">_xlfn.PERCENTRANK.EXC(_xlfn._xlws.FILTER(P$4:P$24, ISNUMBER(P$4:P$24)),P11)*100</f>
        <v>59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-0.42222219999999999</v>
      </c>
      <c r="E12" s="9">
        <f>HLOOKUP(B12,'Monthly Returns'!$A$1:$AC$134, 132, FALSE)</f>
        <v>0.17355371900826447</v>
      </c>
      <c r="H12" s="9">
        <f>HLOOKUP(B12,'Yearly returns'!$B$1:$V$140, 133, FALSE)</f>
        <v>0.26446280991735538</v>
      </c>
      <c r="I12" s="9">
        <f>HLOOKUP(B12,'Yearly returns'!$B$1:$V$140, 138, FALSE)</f>
        <v>0.377</v>
      </c>
      <c r="L12" s="47">
        <f t="shared" si="0"/>
        <v>65</v>
      </c>
      <c r="M12" s="47">
        <f t="shared" si="1"/>
        <v>65</v>
      </c>
      <c r="N12" s="47">
        <f t="shared" si="2"/>
        <v>75</v>
      </c>
      <c r="P12">
        <f>L12*Assumption!$E$53 + M12*Assumption!$F$53 + N12*Assumption!$G$53</f>
        <v>70</v>
      </c>
      <c r="R12" cm="1">
        <f t="array" ref="R12">_xlfn.PERCENTRANK.EXC(_xlfn._xlws.FILTER(P$4:P$24, ISNUMBER(P$4:P$24)),P12)*100</f>
        <v>77.2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-0.31464272999999998</v>
      </c>
      <c r="E13" s="9">
        <f>HLOOKUP(B13,'Monthly Returns'!$A$1:$AC$134, 132, FALSE)</f>
        <v>0.18181818181818182</v>
      </c>
      <c r="H13" s="9">
        <f>HLOOKUP(B13,'Yearly returns'!$B$1:$V$140, 133, FALSE)</f>
        <v>0.32231404958677684</v>
      </c>
      <c r="I13" s="9">
        <f>HLOOKUP(B13,'Yearly returns'!$B$1:$V$140, 138, FALSE)</f>
        <v>0.54</v>
      </c>
      <c r="L13" s="47">
        <f t="shared" si="0"/>
        <v>55.000000000000007</v>
      </c>
      <c r="M13" s="47">
        <f t="shared" si="1"/>
        <v>40</v>
      </c>
      <c r="N13" s="47">
        <f t="shared" si="2"/>
        <v>40</v>
      </c>
      <c r="P13">
        <f>L13*Assumption!$E$53 + M13*Assumption!$F$53 + N13*Assumption!$G$53</f>
        <v>43.75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-0.47875815999999999</v>
      </c>
      <c r="E14" s="9">
        <f>HLOOKUP(B14,'Monthly Returns'!$A$1:$AC$134, 132, FALSE)</f>
        <v>0.28925619834710742</v>
      </c>
      <c r="H14" s="9">
        <f>HLOOKUP(B14,'Yearly returns'!$B$1:$V$140, 133, FALSE)</f>
        <v>0.34710743801652894</v>
      </c>
      <c r="I14" s="9">
        <f>HLOOKUP(B14,'Yearly returns'!$B$1:$V$140, 138, FALSE)</f>
        <v>0.31900000000000001</v>
      </c>
      <c r="L14" s="47">
        <f t="shared" si="0"/>
        <v>5.0000000000000044</v>
      </c>
      <c r="M14" s="47">
        <f t="shared" si="1"/>
        <v>30.000000000000004</v>
      </c>
      <c r="N14" s="47">
        <f t="shared" si="2"/>
        <v>85</v>
      </c>
      <c r="P14">
        <f>L14*Assumption!$E$53 + M14*Assumption!$F$53 + N14*Assumption!$G$53</f>
        <v>51.25</v>
      </c>
      <c r="R14" cm="1">
        <f t="array" ref="R14">_xlfn.PERCENTRANK.EXC(_xlfn._xlws.FILTER(P$4:P$24, ISNUMBER(P$4:P$24)),P14)*100</f>
        <v>50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-0.43657950000000001</v>
      </c>
      <c r="E15" s="9">
        <f>HLOOKUP(B15,'Monthly Returns'!$A$1:$AC$134, 132, FALSE)</f>
        <v>0.24793388429752067</v>
      </c>
      <c r="H15" s="9">
        <f>HLOOKUP(B15,'Yearly returns'!$B$1:$V$140, 133, FALSE)</f>
        <v>0.30578512396694213</v>
      </c>
      <c r="I15" s="9">
        <f>HLOOKUP(B15,'Yearly returns'!$B$1:$V$140, 138, FALSE)</f>
        <v>0.71299999999999997</v>
      </c>
      <c r="L15" s="47">
        <f t="shared" si="0"/>
        <v>25</v>
      </c>
      <c r="M15" s="47">
        <f t="shared" si="1"/>
        <v>44.999999999999993</v>
      </c>
      <c r="N15" s="47">
        <f t="shared" si="2"/>
        <v>30.000000000000004</v>
      </c>
      <c r="P15">
        <f>L15*Assumption!$E$53 + M15*Assumption!$F$53 + N15*Assumption!$G$53</f>
        <v>32.5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-0.45711180000000001</v>
      </c>
      <c r="E16" s="9">
        <f>HLOOKUP(B16,'Monthly Returns'!$A$1:$AC$134, 132, FALSE)</f>
        <v>0.28925619834710742</v>
      </c>
      <c r="H16" s="9">
        <f>HLOOKUP(B16,'Yearly returns'!$B$1:$V$140, 133, FALSE)</f>
        <v>0.4462809917355372</v>
      </c>
      <c r="I16" s="9">
        <f>HLOOKUP(B16,'Yearly returns'!$B$1:$V$140, 138, FALSE)</f>
        <v>0.58099999999999996</v>
      </c>
      <c r="L16" s="47">
        <f t="shared" si="0"/>
        <v>5.0000000000000044</v>
      </c>
      <c r="M16" s="47">
        <f t="shared" si="1"/>
        <v>0</v>
      </c>
      <c r="N16" s="47">
        <f t="shared" si="2"/>
        <v>35</v>
      </c>
      <c r="P16">
        <f>L16*Assumption!$E$53 + M16*Assumption!$F$53 + N16*Assumption!$G$53</f>
        <v>18.75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-0.33820999999999996</v>
      </c>
      <c r="E17" s="9">
        <f>HLOOKUP(B17,'Monthly Returns'!$A$1:$AC$134, 132, FALSE)</f>
        <v>0.13223140495867769</v>
      </c>
      <c r="H17" s="9">
        <f>HLOOKUP(B17,'Yearly returns'!$B$1:$V$140, 133, FALSE)</f>
        <v>0.13223140495867769</v>
      </c>
      <c r="I17" s="9">
        <f>HLOOKUP(B17,'Yearly returns'!$B$1:$V$140, 138, FALSE)</f>
        <v>0.80300000000000005</v>
      </c>
      <c r="L17" s="47">
        <f t="shared" si="0"/>
        <v>90</v>
      </c>
      <c r="M17" s="47">
        <f t="shared" si="1"/>
        <v>95</v>
      </c>
      <c r="N17" s="47">
        <f t="shared" si="2"/>
        <v>19.999999999999996</v>
      </c>
      <c r="P17">
        <f>L17*Assumption!$E$53 + M17*Assumption!$F$53 + N17*Assumption!$G$53</f>
        <v>56.25</v>
      </c>
      <c r="R17" cm="1">
        <f t="array" ref="R17">_xlfn.PERCENTRANK.EXC(_xlfn._xlws.FILTER(P$4:P$24, ISNUMBER(P$4:P$24)),P17)*100</f>
        <v>63.6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-0.18525404000000001</v>
      </c>
      <c r="E18" s="9">
        <f>HLOOKUP(B18,'Monthly Returns'!$A$1:$AC$134, 132, FALSE)</f>
        <v>0.256198347107438</v>
      </c>
      <c r="H18" s="9">
        <f>HLOOKUP(B18,'Yearly returns'!$B$1:$V$140, 133, FALSE)</f>
        <v>0.33057851239669422</v>
      </c>
      <c r="I18" s="9">
        <f>HLOOKUP(B18,'Yearly returns'!$B$1:$V$140, 138, FALSE)</f>
        <v>0.45900000000000002</v>
      </c>
      <c r="L18" s="47">
        <f t="shared" si="0"/>
        <v>19.999999999999996</v>
      </c>
      <c r="M18" s="47">
        <f t="shared" si="1"/>
        <v>35</v>
      </c>
      <c r="N18" s="47">
        <f t="shared" si="2"/>
        <v>60</v>
      </c>
      <c r="P18">
        <f>L18*Assumption!$E$53 + M18*Assumption!$F$53 + N18*Assumption!$G$53</f>
        <v>43.75</v>
      </c>
      <c r="R18" cm="1">
        <f t="array" ref="R18">_xlfn.PERCENTRANK.EXC(_xlfn._xlws.FILTER(P$4:P$24, ISNUMBER(P$4:P$24)),P18)*100</f>
        <v>40.9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-0.12725902</v>
      </c>
      <c r="E19" s="9">
        <f>HLOOKUP(B19,'Monthly Returns'!$A$1:$AC$134, 132, FALSE)</f>
        <v>0.19008264462809918</v>
      </c>
      <c r="H19" s="9">
        <f>HLOOKUP(B19,'Yearly returns'!$B$1:$V$140, 133, FALSE)</f>
        <v>0.27272727272727271</v>
      </c>
      <c r="I19" s="9">
        <f>HLOOKUP(B19,'Yearly returns'!$B$1:$V$140, 138, FALSE)</f>
        <v>0.39600000000000002</v>
      </c>
      <c r="L19" s="47">
        <f t="shared" si="0"/>
        <v>44.999999999999993</v>
      </c>
      <c r="M19" s="47">
        <f t="shared" si="1"/>
        <v>55.000000000000007</v>
      </c>
      <c r="N19" s="47">
        <f t="shared" si="2"/>
        <v>65</v>
      </c>
      <c r="P19">
        <f>L19*Assumption!$E$53 + M19*Assumption!$F$53 + N19*Assumption!$G$53</f>
        <v>57.5</v>
      </c>
      <c r="R19" cm="1">
        <f t="array" ref="R19">_xlfn.PERCENTRANK.EXC(_xlfn._xlws.FILTER(P$4:P$24, ISNUMBER(P$4:P$24)),P19)*100</f>
        <v>72.7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-0.24409216</v>
      </c>
      <c r="E20" s="9">
        <f>HLOOKUP(B20,'Monthly Returns'!$A$1:$AC$134, 132, FALSE)</f>
        <v>8.2644628099173556E-2</v>
      </c>
      <c r="H20" s="9">
        <f>HLOOKUP(B20,'Yearly returns'!$B$1:$V$140, 133, FALSE)</f>
        <v>0.19834710743801653</v>
      </c>
      <c r="I20" s="9">
        <f>HLOOKUP(B20,'Yearly returns'!$B$1:$V$140, 138, FALSE)</f>
        <v>0.114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-0.32893745000000002</v>
      </c>
      <c r="E21" s="9">
        <f>HLOOKUP(B21,'Monthly Returns'!$A$1:$AC$134, 132, FALSE)</f>
        <v>0.26446280991735538</v>
      </c>
      <c r="H21" s="9">
        <f>HLOOKUP(B21,'Yearly returns'!$B$1:$V$140, 133, FALSE)</f>
        <v>0.36363636363636365</v>
      </c>
      <c r="I21" s="9">
        <f>HLOOKUP(B21,'Yearly returns'!$B$1:$V$140, 138, FALSE)</f>
        <v>0.90900000000000003</v>
      </c>
      <c r="L21" s="47">
        <f t="shared" si="0"/>
        <v>15.000000000000002</v>
      </c>
      <c r="M21" s="47">
        <f t="shared" si="1"/>
        <v>19.999999999999996</v>
      </c>
      <c r="N21" s="47">
        <f t="shared" si="2"/>
        <v>9.9999999999999982</v>
      </c>
      <c r="P21">
        <f>L21*Assumption!$E$53 + M21*Assumption!$F$53 + N21*Assumption!$G$53</f>
        <v>13.75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-0.28074247000000002</v>
      </c>
      <c r="E22" s="9">
        <f>HLOOKUP(B22,'Monthly Returns'!$A$1:$AC$134, 132, FALSE)</f>
        <v>0.15702479338842976</v>
      </c>
      <c r="H22" s="9">
        <f>HLOOKUP(B22,'Yearly returns'!$B$1:$V$140, 133, FALSE)</f>
        <v>0.2818181818181818</v>
      </c>
      <c r="I22" s="9">
        <f>HLOOKUP(B22,'Yearly returns'!$B$1:$V$140, 138, FALSE)</f>
        <v>0.51300000000000001</v>
      </c>
      <c r="L22" s="47">
        <f t="shared" si="0"/>
        <v>75</v>
      </c>
      <c r="M22" s="47">
        <f t="shared" si="1"/>
        <v>50</v>
      </c>
      <c r="N22" s="47">
        <f t="shared" si="2"/>
        <v>50</v>
      </c>
      <c r="P22">
        <f>L22*Assumption!$E$53 + M22*Assumption!$F$53 + N22*Assumption!$G$53</f>
        <v>56.25</v>
      </c>
      <c r="R22" cm="1">
        <f t="array" ref="R22">_xlfn.PERCENTRANK.EXC(_xlfn._xlws.FILTER(P$4:P$24, ISNUMBER(P$4:P$24)),P22)*100</f>
        <v>63.6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-0.30000001999999998</v>
      </c>
      <c r="E23" s="9">
        <f>HLOOKUP(B23,'Monthly Returns'!$A$1:$AC$134, 132, FALSE)</f>
        <v>0.18181818181818182</v>
      </c>
      <c r="H23" s="9">
        <f>HLOOKUP(B23,'Yearly returns'!$B$1:$V$140, 133, FALSE)</f>
        <v>0.35537190082644626</v>
      </c>
      <c r="I23" s="9">
        <f>HLOOKUP(B23,'Yearly returns'!$B$1:$V$140, 138, FALSE)</f>
        <v>0.53200000000000003</v>
      </c>
      <c r="L23" s="47">
        <f t="shared" si="0"/>
        <v>55.000000000000007</v>
      </c>
      <c r="M23" s="47">
        <f t="shared" si="1"/>
        <v>25</v>
      </c>
      <c r="N23" s="47">
        <f t="shared" si="2"/>
        <v>44.999999999999993</v>
      </c>
      <c r="P23">
        <f>L23*Assumption!$E$53 + M23*Assumption!$F$53 + N23*Assumption!$G$53</f>
        <v>42.5</v>
      </c>
      <c r="R23" cm="1">
        <f t="array" ref="R23">_xlfn.PERCENTRANK.EXC(_xlfn._xlws.FILTER(P$4:P$24, ISNUMBER(P$4:P$24)),P23)*100</f>
        <v>36.299999999999997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-0.24473595000000001</v>
      </c>
      <c r="E24" s="9">
        <f>HLOOKUP(B24,'Monthly Returns'!$A$1:$AC$134, 132, FALSE)</f>
        <v>0.13333333333333333</v>
      </c>
      <c r="H24" s="9">
        <f>HLOOKUP(B24,'Yearly returns'!$B$1:$V$140, 133, FALSE)</f>
        <v>0.1276595744680851</v>
      </c>
      <c r="I24" s="9">
        <f>HLOOKUP(B24,'Yearly returns'!$B$1:$V$140, 138, FALSE)</f>
        <v>0.28399999999999997</v>
      </c>
      <c r="L24" s="47">
        <f t="shared" si="0"/>
        <v>85</v>
      </c>
      <c r="M24" s="47">
        <f t="shared" si="1"/>
        <v>100</v>
      </c>
      <c r="N24" s="47">
        <f t="shared" si="2"/>
        <v>90</v>
      </c>
      <c r="P24">
        <f>L24*Assumption!$E$53 + M24*Assumption!$F$53 + N24*Assumption!$G$53</f>
        <v>91.25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0.185</v>
      </c>
      <c r="G5" s="7" cm="1">
        <f t="array" ref="G5">_xll.FDSZ(C5,"FG_PRICE(0)")</f>
        <v>25.72</v>
      </c>
      <c r="H5" s="7" cm="1">
        <f t="array" ref="H5">_xll.FDSZ(C5,"FG_PRICE_MAVG(0,,,,30)")</f>
        <v>26.604762999999998</v>
      </c>
      <c r="I5" s="7" cm="1">
        <f t="array" ref="I5">_xll.FDSZ(C5,"FG_PRICE_MAVG(0,,,,60)")</f>
        <v>26.465498</v>
      </c>
      <c r="J5" s="7" cm="1">
        <f t="array" ref="J5">_xll.FDSZ(C5,"FG_PRICE_MAVG(0,,,,200)")</f>
        <v>26.449000999999999</v>
      </c>
      <c r="L5">
        <f>IF($G5&gt;H5, 1, 0)</f>
        <v>0</v>
      </c>
      <c r="M5">
        <f t="shared" ref="M5:N5" si="0">IF($G5&gt;I5, 1, 0)</f>
        <v>0</v>
      </c>
      <c r="N5">
        <f t="shared" si="0"/>
        <v>0</v>
      </c>
      <c r="P5">
        <f>SUM(L5:N5)</f>
        <v>0</v>
      </c>
      <c r="R5" t="s">
        <v>864</v>
      </c>
      <c r="S5" s="7" cm="1">
        <f t="array" ref="S5">_xll.FDSZ($R5,"FG_PRICE(0)")</f>
        <v>240.7987</v>
      </c>
      <c r="T5" s="7" cm="1">
        <f t="array" ref="T5">_xll.FDSZ($R5,"FG_PRICE(0)")</f>
        <v>240.7987</v>
      </c>
      <c r="U5" s="7" cm="1">
        <f t="array" ref="U5">_xll.FDSZ($R5,"FG_PRICE(0)")</f>
        <v>240.7987</v>
      </c>
      <c r="V5" s="7" cm="1">
        <f t="array" ref="V5">_xll.FDSZ($R5,"FG_PRICE(0)")</f>
        <v>240.7987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0.13900000000000001</v>
      </c>
      <c r="G6" s="152" cm="1">
        <f t="array" ref="G6">_xll.FDSZ(C6,"FG_PRICE(0)")</f>
        <v>26.52</v>
      </c>
      <c r="H6" s="152" cm="1">
        <f t="array" ref="H6">_xll.FDSZ(C6,"FG_PRICE_MAVG(0,,,,30)")</f>
        <v>28.146999999999998</v>
      </c>
      <c r="I6" s="152" cm="1">
        <f t="array" ref="I6">_xll.FDSZ(C6,"FG_PRICE_MAVG(0,,,,60)")</f>
        <v>27.472999999999999</v>
      </c>
      <c r="J6" s="152" cm="1">
        <f t="array" ref="J6">_xll.FDSZ(C6,"FG_PRICE_MAVG(0,,,,200)")</f>
        <v>26.455694000000001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1</v>
      </c>
      <c r="P6">
        <f t="shared" ref="P6:P25" si="4">SUM(L6:N6)</f>
        <v>1</v>
      </c>
      <c r="R6" t="s">
        <v>865</v>
      </c>
      <c r="S6" s="7" cm="1">
        <f t="array" ref="S6">_xll.FDSZ($R6,"FG_PRICE(0)")</f>
        <v>209.20032</v>
      </c>
      <c r="T6" s="7" cm="1">
        <f t="array" ref="T6">_xll.FDSZ($R6,"FG_PRICE(0)")</f>
        <v>209.20032</v>
      </c>
      <c r="U6" s="7" cm="1">
        <f t="array" ref="U6">_xll.FDSZ($R6,"FG_PRICE(0)")</f>
        <v>209.20032</v>
      </c>
      <c r="V6" s="7" cm="1">
        <f t="array" ref="V6">_xll.FDSZ($R6,"FG_PRICE(0)")</f>
        <v>209.20032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6.5000000000000002E-2</v>
      </c>
      <c r="G7" s="152" cm="1">
        <f t="array" ref="G7">_xll.FDSZ(C7,"FG_PRICE(0)")</f>
        <v>18.32</v>
      </c>
      <c r="H7" s="152" cm="1">
        <f t="array" ref="H7">_xll.FDSZ(C7,"FG_PRICE_MAVG(0,,,,30)")</f>
        <v>19.937000000000001</v>
      </c>
      <c r="I7" s="152" cm="1">
        <f t="array" ref="I7">_xll.FDSZ(C7,"FG_PRICE_MAVG(0,,,,60)")</f>
        <v>20.658667000000001</v>
      </c>
      <c r="J7" s="152" cm="1">
        <f t="array" ref="J7">_xll.FDSZ(C7,"FG_PRICE_MAVG(0,,,,200)")</f>
        <v>21.635549999999999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1041.729</v>
      </c>
      <c r="T7" s="7" cm="1">
        <f t="array" ref="T7">_xll.FDSZ($R7,"FG_PRICE(0)")</f>
        <v>1041.729</v>
      </c>
      <c r="U7" s="7" cm="1">
        <f t="array" ref="U7">_xll.FDSZ($R7,"FG_PRICE(0)")</f>
        <v>1041.729</v>
      </c>
      <c r="V7" s="7" cm="1">
        <f t="array" ref="V7">_xll.FDSZ($R7,"FG_PRICE(0)")</f>
        <v>1041.729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6.5000000000000002E-2</v>
      </c>
      <c r="G8" s="152" cm="1">
        <f t="array" ref="G8">_xll.FDSZ(C8,"FG_PRICE(0)")</f>
        <v>23.58</v>
      </c>
      <c r="H8" s="152" cm="1">
        <f t="array" ref="H8">_xll.FDSZ(C8,"FG_PRICE_MAVG(0,,,,30)")</f>
        <v>24.957999999999998</v>
      </c>
      <c r="I8" s="152" cm="1">
        <f t="array" ref="I8">_xll.FDSZ(C8,"FG_PRICE_MAVG(0,,,,60)")</f>
        <v>25.520499999999998</v>
      </c>
      <c r="J8" s="152" cm="1">
        <f t="array" ref="J8">_xll.FDSZ(C8,"FG_PRICE_MAVG(0,,,,200)")</f>
        <v>25.647545000000001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300.48649999999998</v>
      </c>
      <c r="T8" s="7" cm="1">
        <f t="array" ref="T8">_xll.FDSZ($R8,"FG_PRICE(0)")</f>
        <v>300.48649999999998</v>
      </c>
      <c r="U8" s="7" cm="1">
        <f t="array" ref="U8">_xll.FDSZ($R8,"FG_PRICE(0)")</f>
        <v>300.48649999999998</v>
      </c>
      <c r="V8" s="7" cm="1">
        <f t="array" ref="V8">_xll.FDSZ($R8,"FG_PRICE(0)")</f>
        <v>300.48649999999998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0.19600000000000001</v>
      </c>
      <c r="G9" s="152" cm="1">
        <f t="array" ref="G9">_xll.FDSZ(C9,"FG_PRICE(0)")</f>
        <v>23.79</v>
      </c>
      <c r="H9" s="152" cm="1">
        <f t="array" ref="H9">_xll.FDSZ(C9,"FG_PRICE_MAVG(0,,,,30)")</f>
        <v>24.6755</v>
      </c>
      <c r="I9" s="152" cm="1">
        <f t="array" ref="I9">_xll.FDSZ(C9,"FG_PRICE_MAVG(0,,,,60)")</f>
        <v>24.2135</v>
      </c>
      <c r="J9" s="152" cm="1">
        <f t="array" ref="J9">_xll.FDSZ(C9,"FG_PRICE_MAVG(0,,,,200)")</f>
        <v>21.953924000000001</v>
      </c>
      <c r="L9">
        <f t="shared" si="1"/>
        <v>0</v>
      </c>
      <c r="M9">
        <f t="shared" si="2"/>
        <v>0</v>
      </c>
      <c r="N9">
        <f t="shared" si="3"/>
        <v>1</v>
      </c>
      <c r="P9">
        <f t="shared" si="4"/>
        <v>1</v>
      </c>
      <c r="R9" t="s">
        <v>868</v>
      </c>
      <c r="S9" s="7" cm="1">
        <f t="array" ref="S9">_xll.FDSZ($R9,"FG_PRICE(0)")</f>
        <v>212.32584</v>
      </c>
      <c r="T9" s="7" cm="1">
        <f t="array" ref="T9">_xll.FDSZ($R9,"FG_PRICE(0)")</f>
        <v>212.32584</v>
      </c>
      <c r="U9" s="7" cm="1">
        <f t="array" ref="U9">_xll.FDSZ($R9,"FG_PRICE(0)")</f>
        <v>212.32584</v>
      </c>
      <c r="V9" s="7" cm="1">
        <f t="array" ref="V9">_xll.FDSZ($R9,"FG_PRICE(0)")</f>
        <v>212.32584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0.122</v>
      </c>
      <c r="G10" s="152" cm="1">
        <f t="array" ref="G10">_xll.FDSZ(C10,"FG_PRICE(0)")</f>
        <v>40.78</v>
      </c>
      <c r="H10" s="152" cm="1">
        <f t="array" ref="H10">_xll.FDSZ(C10,"FG_PRICE_MAVG(0,,,,30)")</f>
        <v>42.414380000000001</v>
      </c>
      <c r="I10" s="152" cm="1">
        <f t="array" ref="I10">_xll.FDSZ(C10,"FG_PRICE_MAVG(0,,,,60)")</f>
        <v>41.271120000000003</v>
      </c>
      <c r="J10" s="152" cm="1">
        <f t="array" ref="J10">_xll.FDSZ(C10,"FG_PRICE_MAVG(0,,,,200)")</f>
        <v>35.127842000000001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812.09625000000005</v>
      </c>
      <c r="T10" s="7" cm="1">
        <f t="array" ref="T10">_xll.FDSZ($R10,"FG_PRICE(0)")</f>
        <v>812.09625000000005</v>
      </c>
      <c r="U10" s="7" cm="1">
        <f t="array" ref="U10">_xll.FDSZ($R10,"FG_PRICE(0)")</f>
        <v>812.09625000000005</v>
      </c>
      <c r="V10" s="7" cm="1">
        <f t="array" ref="V10">_xll.FDSZ($R10,"FG_PRICE(0)")</f>
        <v>812.09625000000005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0.23699999999999999</v>
      </c>
      <c r="G11" s="152" cm="1">
        <f t="array" ref="G11">_xll.FDSZ(C11,"FG_PRICE(0)")</f>
        <v>22.44</v>
      </c>
      <c r="H11" s="152" cm="1">
        <f t="array" ref="H11">_xll.FDSZ(C11,"FG_PRICE_MAVG(0,,,,30)")</f>
        <v>22.998000000000001</v>
      </c>
      <c r="I11" s="152" cm="1">
        <f t="array" ref="I11">_xll.FDSZ(C11,"FG_PRICE_MAVG(0,,,,60)")</f>
        <v>22.509831999999999</v>
      </c>
      <c r="J11" s="152" cm="1">
        <f t="array" ref="J11">_xll.FDSZ(C11,"FG_PRICE_MAVG(0,,,,200)")</f>
        <v>21.586749999999999</v>
      </c>
      <c r="L11">
        <f t="shared" si="1"/>
        <v>0</v>
      </c>
      <c r="M11">
        <f t="shared" si="2"/>
        <v>0</v>
      </c>
      <c r="N11">
        <f t="shared" si="3"/>
        <v>1</v>
      </c>
      <c r="P11">
        <f t="shared" si="4"/>
        <v>1</v>
      </c>
      <c r="R11" t="s">
        <v>870</v>
      </c>
      <c r="S11" s="7" cm="1">
        <f t="array" ref="S11">_xll.FDSZ($R11,"FG_PRICE(0)")</f>
        <v>251.51048</v>
      </c>
      <c r="T11" s="7" cm="1">
        <f t="array" ref="T11">_xll.FDSZ($R11,"FG_PRICE(0)")</f>
        <v>251.51048</v>
      </c>
      <c r="U11" s="7" cm="1">
        <f t="array" ref="U11">_xll.FDSZ($R11,"FG_PRICE(0)")</f>
        <v>251.51048</v>
      </c>
      <c r="V11" s="7" cm="1">
        <f t="array" ref="V11">_xll.FDSZ($R11,"FG_PRICE(0)")</f>
        <v>251.51048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0.89300000000000002</v>
      </c>
      <c r="G12" s="152" cm="1">
        <f t="array" ref="G12">_xll.FDSZ(C12,"FG_PRICE(0)")</f>
        <v>54.87</v>
      </c>
      <c r="H12" s="152" cm="1">
        <f t="array" ref="H12">_xll.FDSZ(C12,"FG_PRICE_MAVG(0,,,,30)")</f>
        <v>51.332332999999998</v>
      </c>
      <c r="I12" s="152" cm="1">
        <f t="array" ref="I12">_xll.FDSZ(C12,"FG_PRICE_MAVG(0,,,,60)")</f>
        <v>49.622</v>
      </c>
      <c r="J12" s="152" cm="1">
        <f t="array" ref="J12">_xll.FDSZ(C12,"FG_PRICE_MAVG(0,,,,200)")</f>
        <v>47.155349999999999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871</v>
      </c>
      <c r="S12" s="7" cm="1">
        <f t="array" ref="S12">_xll.FDSZ($R12,"FG_PRICE(0)")</f>
        <v>390.42962999999997</v>
      </c>
      <c r="T12" s="7" cm="1">
        <f t="array" ref="T12">_xll.FDSZ($R12,"FG_PRICE(0)")</f>
        <v>390.42962999999997</v>
      </c>
      <c r="U12" s="7" cm="1">
        <f t="array" ref="U12">_xll.FDSZ($R12,"FG_PRICE(0)")</f>
        <v>390.42962999999997</v>
      </c>
      <c r="V12" s="7" cm="1">
        <f t="array" ref="V12">_xll.FDSZ($R12,"FG_PRICE(0)")</f>
        <v>390.42962999999997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2.4E-2</v>
      </c>
      <c r="G13" s="152" cm="1">
        <f t="array" ref="G13">_xll.FDSZ(C13,"FG_PRICE(0)")</f>
        <v>57.17</v>
      </c>
      <c r="H13" s="152" cm="1">
        <f t="array" ref="H13">_xll.FDSZ(C13,"FG_PRICE_MAVG(0,,,,30)")</f>
        <v>63.005665</v>
      </c>
      <c r="I13" s="152" cm="1">
        <f t="array" ref="I13">_xll.FDSZ(C13,"FG_PRICE_MAVG(0,,,,60)")</f>
        <v>65.188329999999993</v>
      </c>
      <c r="J13" s="152" cm="1">
        <f t="array" ref="J13">_xll.FDSZ(C13,"FG_PRICE_MAVG(0,,,,200)")</f>
        <v>63.493400000000001</v>
      </c>
      <c r="L13">
        <f t="shared" si="1"/>
        <v>0</v>
      </c>
      <c r="M13">
        <f t="shared" si="2"/>
        <v>0</v>
      </c>
      <c r="N13">
        <f t="shared" si="3"/>
        <v>0</v>
      </c>
      <c r="P13">
        <f t="shared" si="4"/>
        <v>0</v>
      </c>
      <c r="R13" t="s">
        <v>872</v>
      </c>
      <c r="S13" s="7" cm="1">
        <f t="array" ref="S13">_xll.FDSZ($R13,"FG_PRICE(0)")</f>
        <v>460.01427999999999</v>
      </c>
      <c r="T13" s="7" cm="1">
        <f t="array" ref="T13">_xll.FDSZ($R13,"FG_PRICE(0)")</f>
        <v>460.01427999999999</v>
      </c>
      <c r="U13" s="7" cm="1">
        <f t="array" ref="U13">_xll.FDSZ($R13,"FG_PRICE(0)")</f>
        <v>460.01427999999999</v>
      </c>
      <c r="V13" s="7" cm="1">
        <f t="array" ref="V13">_xll.FDSZ($R13,"FG_PRICE(0)")</f>
        <v>460.01427999999999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0.49099999999999999</v>
      </c>
      <c r="G14" s="152" cm="1">
        <f t="array" ref="G14">_xll.FDSZ(C14,"FG_PRICE(0)")</f>
        <v>65.36</v>
      </c>
      <c r="H14" s="152" cm="1">
        <f t="array" ref="H14">_xll.FDSZ(C14,"FG_PRICE_MAVG(0,,,,30)")</f>
        <v>64.592330000000004</v>
      </c>
      <c r="I14" s="152" cm="1">
        <f t="array" ref="I14">_xll.FDSZ(C14,"FG_PRICE_MAVG(0,,,,60)")</f>
        <v>64.473500000000001</v>
      </c>
      <c r="J14" s="152" cm="1">
        <f t="array" ref="J14">_xll.FDSZ(C14,"FG_PRICE_MAVG(0,,,,200)")</f>
        <v>62.678899999999999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873</v>
      </c>
      <c r="S14" s="7" cm="1">
        <f t="array" ref="S14">_xll.FDSZ($R14,"FG_PRICE(0)")</f>
        <v>476.75546000000003</v>
      </c>
      <c r="T14" s="7" cm="1">
        <f t="array" ref="T14">_xll.FDSZ($R14,"FG_PRICE(0)")</f>
        <v>476.75546000000003</v>
      </c>
      <c r="U14" s="7" cm="1">
        <f t="array" ref="U14">_xll.FDSZ($R14,"FG_PRICE(0)")</f>
        <v>476.75546000000003</v>
      </c>
      <c r="V14" s="7" cm="1">
        <f t="array" ref="V14">_xll.FDSZ($R14,"FG_PRICE(0)")</f>
        <v>476.75546000000003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7.2999999999999995E-2</v>
      </c>
      <c r="G15" s="152" cm="1">
        <f t="array" ref="G15">_xll.FDSZ(C15,"FG_PRICE(0)")</f>
        <v>27.14</v>
      </c>
      <c r="H15" s="152" cm="1">
        <f t="array" ref="H15">_xll.FDSZ(C15,"FG_PRICE_MAVG(0,,,,30)")</f>
        <v>29.853000000000002</v>
      </c>
      <c r="I15" s="152" cm="1">
        <f t="array" ref="I15">_xll.FDSZ(C15,"FG_PRICE_MAVG(0,,,,60)")</f>
        <v>30.726334000000001</v>
      </c>
      <c r="J15" s="152" cm="1">
        <f t="array" ref="J15">_xll.FDSZ(C15,"FG_PRICE_MAVG(0,,,,200)")</f>
        <v>31.990349999999999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182.30617000000001</v>
      </c>
      <c r="T15" s="7" cm="1">
        <f t="array" ref="T15">_xll.FDSZ($R15,"FG_PRICE(0)")</f>
        <v>182.30617000000001</v>
      </c>
      <c r="U15" s="7" cm="1">
        <f t="array" ref="U15">_xll.FDSZ($R15,"FG_PRICE(0)")</f>
        <v>182.30617000000001</v>
      </c>
      <c r="V15" s="7" cm="1">
        <f t="array" ref="V15">_xll.FDSZ($R15,"FG_PRICE(0)")</f>
        <v>182.30617000000001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0.55700000000000005</v>
      </c>
      <c r="G16" s="152" cm="1">
        <f t="array" ref="G16">_xll.FDSZ(C16,"FG_PRICE(0)")</f>
        <v>44.17</v>
      </c>
      <c r="H16" s="152" cm="1">
        <f t="array" ref="H16">_xll.FDSZ(C16,"FG_PRICE_MAVG(0,,,,30)")</f>
        <v>42.09</v>
      </c>
      <c r="I16" s="152" cm="1">
        <f t="array" ref="I16">_xll.FDSZ(C16,"FG_PRICE_MAVG(0,,,,60)")</f>
        <v>40.904499999999999</v>
      </c>
      <c r="J16" s="152" cm="1">
        <f t="array" ref="J16">_xll.FDSZ(C16,"FG_PRICE_MAVG(0,,,,200)")</f>
        <v>39.499549999999999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343.10034000000002</v>
      </c>
      <c r="T16" s="7" cm="1">
        <f t="array" ref="T16">_xll.FDSZ($R16,"FG_PRICE(0)")</f>
        <v>343.10034000000002</v>
      </c>
      <c r="U16" s="7" cm="1">
        <f t="array" ref="U16">_xll.FDSZ($R16,"FG_PRICE(0)")</f>
        <v>343.10034000000002</v>
      </c>
      <c r="V16" s="7" cm="1">
        <f t="array" ref="V16">_xll.FDSZ($R16,"FG_PRICE(0)")</f>
        <v>343.10034000000002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0.188</v>
      </c>
      <c r="G17" s="152" cm="1">
        <f t="array" ref="G17">_xll.FDSZ(C17,"FG_PRICE(0)")</f>
        <v>39.972799999999999</v>
      </c>
      <c r="H17" s="152" cm="1">
        <f t="array" ref="H17">_xll.FDSZ(C17,"FG_PRICE_MAVG(0,,,,30)")</f>
        <v>41.574420000000003</v>
      </c>
      <c r="I17" s="152" cm="1">
        <f t="array" ref="I17">_xll.FDSZ(C17,"FG_PRICE_MAVG(0,,,,60)")</f>
        <v>40.776960000000003</v>
      </c>
      <c r="J17" s="152" cm="1">
        <f t="array" ref="J17">_xll.FDSZ(C17,"FG_PRICE_MAVG(0,,,,200)")</f>
        <v>38.089095999999998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9.4581239999999998</v>
      </c>
      <c r="T17" s="7" cm="1">
        <f t="array" ref="T17">_xll.FDSZ($R17,"FG_PRICE(0)")</f>
        <v>9.4581239999999998</v>
      </c>
      <c r="U17" s="7" cm="1">
        <f t="array" ref="U17">_xll.FDSZ($R17,"FG_PRICE(0)")</f>
        <v>9.4581239999999998</v>
      </c>
      <c r="V17" s="7" cm="1">
        <f t="array" ref="V17">_xll.FDSZ($R17,"FG_PRICE(0)")</f>
        <v>9.4581239999999998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0.67200000000000004</v>
      </c>
      <c r="G18" s="152" cm="1">
        <f t="array" ref="G18">_xll.FDSZ(C18,"FG_PRICE(0)")</f>
        <v>54.95</v>
      </c>
      <c r="H18" s="152" cm="1">
        <f t="array" ref="H18">_xll.FDSZ(C18,"FG_PRICE_MAVG(0,,,,30)")</f>
        <v>53.411000000000001</v>
      </c>
      <c r="I18" s="152" cm="1">
        <f t="array" ref="I18">_xll.FDSZ(C18,"FG_PRICE_MAVG(0,,,,60)")</f>
        <v>52.645332000000003</v>
      </c>
      <c r="J18" s="152" cm="1">
        <f t="array" ref="J18">_xll.FDSZ(C18,"FG_PRICE_MAVG(0,,,,200)")</f>
        <v>48.988574999999997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1409.0350000000001</v>
      </c>
      <c r="T18" s="7" cm="1">
        <f t="array" ref="T18">_xll.FDSZ($R18,"FG_PRICE(0)")</f>
        <v>1409.0350000000001</v>
      </c>
      <c r="U18" s="7" cm="1">
        <f t="array" ref="U18">_xll.FDSZ($R18,"FG_PRICE(0)")</f>
        <v>1409.0350000000001</v>
      </c>
      <c r="V18" s="7" cm="1">
        <f t="array" ref="V18">_xll.FDSZ($R18,"FG_PRICE(0)")</f>
        <v>1409.0350000000001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0.14699999999999999</v>
      </c>
      <c r="G19" s="152" cm="1">
        <f t="array" ref="G19">_xll.FDSZ(C19,"FG_PRICE(0)")</f>
        <v>43.63</v>
      </c>
      <c r="H19" s="152" cm="1">
        <f t="array" ref="H19">_xll.FDSZ(C19,"FG_PRICE_MAVG(0,,,,30)")</f>
        <v>44.759335</v>
      </c>
      <c r="I19" s="152" cm="1">
        <f t="array" ref="I19">_xll.FDSZ(C19,"FG_PRICE_MAVG(0,,,,60)")</f>
        <v>42.854667999999997</v>
      </c>
      <c r="J19" s="152" cm="1">
        <f t="array" ref="J19">_xll.FDSZ(C19,"FG_PRICE_MAVG(0,,,,200)")</f>
        <v>41.517000000000003</v>
      </c>
      <c r="L19">
        <f t="shared" si="1"/>
        <v>0</v>
      </c>
      <c r="M19">
        <f t="shared" si="2"/>
        <v>1</v>
      </c>
      <c r="N19">
        <f t="shared" si="3"/>
        <v>1</v>
      </c>
      <c r="P19">
        <f t="shared" si="4"/>
        <v>2</v>
      </c>
      <c r="R19" t="s">
        <v>864</v>
      </c>
      <c r="S19" s="7" cm="1">
        <f t="array" ref="S19">_xll.FDSZ($R19,"FG_PRICE(0)")</f>
        <v>240.7987</v>
      </c>
      <c r="T19" s="7" cm="1">
        <f t="array" ref="T19">_xll.FDSZ($R19,"FG_PRICE(0)")</f>
        <v>240.7987</v>
      </c>
      <c r="U19" s="7" cm="1">
        <f t="array" ref="U19">_xll.FDSZ($R19,"FG_PRICE(0)")</f>
        <v>240.7987</v>
      </c>
      <c r="V19" s="7" cm="1">
        <f t="array" ref="V19">_xll.FDSZ($R19,"FG_PRICE(0)")</f>
        <v>240.7987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0.35199999999999998</v>
      </c>
      <c r="G20" s="152" cm="1">
        <f t="array" ref="G20">_xll.FDSZ(C20,"FG_PRICE(0)")</f>
        <v>16.350000000000001</v>
      </c>
      <c r="H20" s="152" cm="1">
        <f t="array" ref="H20">_xll.FDSZ(C20,"FG_PRICE_MAVG(0,,,,30)")</f>
        <v>16.906904000000001</v>
      </c>
      <c r="I20" s="152" cm="1">
        <f t="array" ref="I20">_xll.FDSZ(C20,"FG_PRICE_MAVG(0,,,,60)")</f>
        <v>17.142617999999999</v>
      </c>
      <c r="J20" s="152" cm="1">
        <f t="array" ref="J20">_xll.FDSZ(C20,"FG_PRICE_MAVG(0,,,,200)")</f>
        <v>17.367384000000001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98.894720000000007</v>
      </c>
      <c r="T20" s="7" cm="1">
        <f t="array" ref="T20">_xll.FDSZ($R20,"FG_PRICE(0)")</f>
        <v>98.894720000000007</v>
      </c>
      <c r="U20" s="7" cm="1">
        <f t="array" ref="U20">_xll.FDSZ($R20,"FG_PRICE(0)")</f>
        <v>98.894720000000007</v>
      </c>
      <c r="V20" s="7" cm="1">
        <f t="array" ref="V20">_xll.FDSZ($R20,"FG_PRICE(0)")</f>
        <v>98.894720000000007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7.2999999999999995E-2</v>
      </c>
      <c r="G21" s="152" cm="1">
        <f t="array" ref="G21">_xll.FDSZ(C21,"FG_PRICE(0)")</f>
        <v>1298.29</v>
      </c>
      <c r="H21" s="152" cm="1">
        <f t="array" ref="H21">_xll.FDSZ(C21,"FG_PRICE_MAVG(0,,,,30)")</f>
        <v>1345.1652999999999</v>
      </c>
      <c r="I21" s="152" cm="1">
        <f t="array" ref="I21">_xll.FDSZ(C21,"FG_PRICE_MAVG(0,,,,60)")</f>
        <v>1358.9939999999999</v>
      </c>
      <c r="J21" s="152" cm="1">
        <f t="array" ref="J21">_xll.FDSZ(C21,"FG_PRICE_MAVG(0,,,,200)")</f>
        <v>1404.2836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1298.29</v>
      </c>
      <c r="T21" s="7" cm="1">
        <f t="array" ref="T21">_xll.FDSZ($R21,"FG_PRICE(0)")</f>
        <v>1298.29</v>
      </c>
      <c r="U21" s="7" cm="1">
        <f t="array" ref="U21">_xll.FDSZ($R21,"FG_PRICE(0)")</f>
        <v>1298.29</v>
      </c>
      <c r="V21" s="7" cm="1">
        <f t="array" ref="V21">_xll.FDSZ($R21,"FG_PRICE(0)")</f>
        <v>1298.29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0.33600000000000002</v>
      </c>
      <c r="G22" s="152" cm="1">
        <f t="array" ref="G22">_xll.FDSZ(C22,"FG_PRICE(0)")</f>
        <v>42.04</v>
      </c>
      <c r="H22" s="152" cm="1">
        <f t="array" ref="H22">_xll.FDSZ(C22,"FG_PRICE_MAVG(0,,,,30)")</f>
        <v>41.945329999999998</v>
      </c>
      <c r="I22" s="152" cm="1">
        <f t="array" ref="I22">_xll.FDSZ(C22,"FG_PRICE_MAVG(0,,,,60)")</f>
        <v>40.216084000000002</v>
      </c>
      <c r="J22" s="152" cm="1">
        <f t="array" ref="J22">_xll.FDSZ(C22,"FG_PRICE_MAVG(0,,,,200)")</f>
        <v>37.154525999999997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256.75990000000002</v>
      </c>
      <c r="T22" s="7" cm="1">
        <f t="array" ref="T22">_xll.FDSZ($R22,"FG_PRICE(0)")</f>
        <v>256.75990000000002</v>
      </c>
      <c r="U22" s="7" cm="1">
        <f t="array" ref="U22">_xll.FDSZ($R22,"FG_PRICE(0)")</f>
        <v>256.75990000000002</v>
      </c>
      <c r="V22" s="7" cm="1">
        <f t="array" ref="V22">_xll.FDSZ($R22,"FG_PRICE(0)")</f>
        <v>256.75990000000002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0.30299999999999999</v>
      </c>
      <c r="G23" s="152" cm="1">
        <f t="array" ref="G23">_xll.FDSZ(C23,"FG_PRICE(0)")</f>
        <v>13.48</v>
      </c>
      <c r="H23" s="152" cm="1">
        <f t="array" ref="H23">_xll.FDSZ(C23,"FG_PRICE_MAVG(0,,,,30)")</f>
        <v>13.955123</v>
      </c>
      <c r="I23" s="152" cm="1">
        <f t="array" ref="I23">_xll.FDSZ(C23,"FG_PRICE_MAVG(0,,,,60)")</f>
        <v>14.295612999999999</v>
      </c>
      <c r="J23" s="152" cm="1">
        <f t="array" ref="J23">_xll.FDSZ(C23,"FG_PRICE_MAVG(0,,,,200)")</f>
        <v>14.611411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138.47219999999999</v>
      </c>
      <c r="T23" s="7" cm="1">
        <f t="array" ref="T23">_xll.FDSZ($R23,"FG_PRICE(0)")</f>
        <v>138.47219999999999</v>
      </c>
      <c r="U23" s="7" cm="1">
        <f t="array" ref="U23">_xll.FDSZ($R23,"FG_PRICE(0)")</f>
        <v>138.47219999999999</v>
      </c>
      <c r="V23" s="7" cm="1">
        <f t="array" ref="V23">_xll.FDSZ($R23,"FG_PRICE(0)")</f>
        <v>138.47219999999999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0.221</v>
      </c>
      <c r="G24" s="152" cm="1">
        <f t="array" ref="G24">_xll.FDSZ(C24,"FG_PRICE(0)")</f>
        <v>12.43</v>
      </c>
      <c r="H24" s="152" cm="1">
        <f t="array" ref="H24">_xll.FDSZ(C24,"FG_PRICE_MAVG(0,,,,30)")</f>
        <v>12.747</v>
      </c>
      <c r="I24" s="152" cm="1">
        <f t="array" ref="I24">_xll.FDSZ(C24,"FG_PRICE_MAVG(0,,,,60)")</f>
        <v>12.780832999999999</v>
      </c>
      <c r="J24" s="152" cm="1">
        <f t="array" ref="J24">_xll.FDSZ(C24,"FG_PRICE_MAVG(0,,,,200)")</f>
        <v>13.148775000000001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376.55177766999998</v>
      </c>
      <c r="T24" s="7" cm="1">
        <f t="array" ref="T24">_xll.FDSZ($R24,"FG_PRICE(0)")</f>
        <v>376.55177766999998</v>
      </c>
      <c r="U24" s="7" cm="1">
        <f t="array" ref="U24">_xll.FDSZ($R24,"FG_PRICE(0)")</f>
        <v>376.55177766999998</v>
      </c>
      <c r="V24" s="7" cm="1">
        <f t="array" ref="V24">_xll.FDSZ($R24,"FG_PRICE(0)")</f>
        <v>376.55177766999998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0.36699999999999999</v>
      </c>
      <c r="G25" s="152" cm="1">
        <f t="array" ref="G25">_xll.FDSZ(C25,"FG_PRICE(0)")</f>
        <v>41.03</v>
      </c>
      <c r="H25" s="152" cm="1">
        <f t="array" ref="H25">_xll.FDSZ(C25,"FG_PRICE_MAVG(0,,,,30)")</f>
        <v>41.316000000000003</v>
      </c>
      <c r="I25" s="152" cm="1">
        <f t="array" ref="I25">_xll.FDSZ(C25,"FG_PRICE_MAVG(0,,,,60)")</f>
        <v>42.517166000000003</v>
      </c>
      <c r="J25" s="152" cm="1">
        <f t="array" ref="J25">_xll.FDSZ(C25,"FG_PRICE_MAVG(0,,,,200)")</f>
        <v>41.505600000000001</v>
      </c>
      <c r="L25">
        <f t="shared" si="1"/>
        <v>0</v>
      </c>
      <c r="M25">
        <f t="shared" si="2"/>
        <v>0</v>
      </c>
      <c r="N25">
        <f t="shared" si="3"/>
        <v>0</v>
      </c>
      <c r="P25">
        <f t="shared" si="4"/>
        <v>0</v>
      </c>
      <c r="R25" t="s">
        <v>882</v>
      </c>
      <c r="S25" s="7" cm="1">
        <f t="array" ref="S25">_xll.FDSZ($R25,"FG_PRICE(0)")</f>
        <v>47.286231999999998</v>
      </c>
      <c r="T25" s="7" cm="1">
        <f t="array" ref="T25">_xll.FDSZ($R25,"FG_PRICE(0)")</f>
        <v>47.286231999999998</v>
      </c>
      <c r="U25" s="7" cm="1">
        <f t="array" ref="U25">_xll.FDSZ($R25,"FG_PRICE(0)")</f>
        <v>47.286231999999998</v>
      </c>
      <c r="V25" s="7" cm="1">
        <f t="array" ref="V25">_xll.FDSZ($R25,"FG_PRICE(0)")</f>
        <v>47.286231999999998</v>
      </c>
    </row>
    <row r="27" spans="1:22" x14ac:dyDescent="0.35">
      <c r="K27" s="119" t="s">
        <v>908</v>
      </c>
      <c r="L27" s="119">
        <f>SUM(L5:L25)</f>
        <v>5</v>
      </c>
      <c r="M27" s="119">
        <f>SUM(M5:M25)</f>
        <v>6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0.23809523809523808</v>
      </c>
      <c r="M30" s="178">
        <f t="shared" ref="M30:N30" si="5">M27/M28</f>
        <v>0.2857142857142857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107.15</v>
      </c>
      <c r="D3" cm="1">
        <f t="array" ref="D3">_xll.FDS($A3,"FG_PRICE_MAVG(0,,,,30)")</f>
        <v>113.014336</v>
      </c>
      <c r="E3" s="47" cm="1">
        <f t="array" ref="E3">_xll.FDS($A3,"FG_PRICE_CHANGE(0,-1AM)")</f>
        <v>-8.6062777209143597</v>
      </c>
      <c r="F3" s="47" cm="1">
        <f t="array" ref="F3">_xll.FDS($A3,"FG_PRICE_CHANGE(0,-3AM)")</f>
        <v>-2.84703962281259</v>
      </c>
      <c r="G3" s="47" cm="1">
        <f t="array" ref="G3">_xll.FDS($A3,"FG_PRICE_CHANGE(0,-6AM)")</f>
        <v>-20.541342232109699</v>
      </c>
      <c r="H3" s="47" cm="1">
        <f t="array" ref="H3">_xll.FDS($A3,"FG_PRICE_CHANGE(0,-1AY)")</f>
        <v>-5.2440749911567002</v>
      </c>
      <c r="I3" s="47" cm="1">
        <f t="array" ref="I3">_xll.FDS($A3,"FG_PRICE(0)/MAX(FG_PRICE(0,-1AY))")</f>
        <v>0.74327136514983405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4.6180000000000003</v>
      </c>
      <c r="D4" cm="1">
        <f t="array" ref="D4">_xll.FDS($A4,"FG_PRICE_MAVG(0,,,,30)")</f>
        <v>4.7207499999999998</v>
      </c>
      <c r="E4" s="47" cm="1">
        <f t="array" ref="E4">_xll.FDS($A4,"FG_PRICE_CHANGE(0,-1AM)")</f>
        <v>-9.22850122850123</v>
      </c>
      <c r="F4" s="47" cm="1">
        <f t="array" ref="F4">_xll.FDS($A4,"FG_PRICE_CHANGE(0,-3AM)")</f>
        <v>14.3493871486938</v>
      </c>
      <c r="G4" s="47" cm="1">
        <f t="array" ref="G4">_xll.FDS($A4,"FG_PRICE_CHANGE(0,-6AM)")</f>
        <v>18.3647315135205</v>
      </c>
      <c r="H4" s="47" cm="1">
        <f t="array" ref="H4">_xll.FDS($A4,"FG_PRICE_CHANGE(0,-1AY)")</f>
        <v>19.066649477890898</v>
      </c>
      <c r="I4" s="47" cm="1">
        <f t="array" ref="I4">_xll.FDS($A4,"FG_PRICE(0)/MAX(FG_PRICE(0,-1AY))")</f>
        <v>0.90212932213322905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15.032154340836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5.7275</v>
      </c>
      <c r="D6" cm="1">
        <f t="array" ref="D6">_xll.FDS($A6,"FG_PRICE_MAVG(0,,,,30)")</f>
        <v>6.4969169999999998</v>
      </c>
      <c r="E6" s="47" cm="1">
        <f t="array" ref="E6">_xll.FDS($A6,"FG_PRICE_CHANGE(0,-1AM)")</f>
        <v>-16.842105263157901</v>
      </c>
      <c r="F6" s="47" cm="1">
        <f t="array" ref="F6">_xll.FDS($A6,"FG_PRICE_CHANGE(0,-3AM)")</f>
        <v>5.0917431192660603</v>
      </c>
      <c r="G6" s="47" cm="1">
        <f t="array" ref="G6">_xll.FDS($A6,"FG_PRICE_CHANGE(0,-6AM)")</f>
        <v>-6.1065573770491701</v>
      </c>
      <c r="H6" s="47" cm="1">
        <f t="array" ref="H6">_xll.FDS($A6,"FG_PRICE_CHANGE(0,-1AY)")</f>
        <v>-17.678763923823201</v>
      </c>
      <c r="I6" s="47" cm="1">
        <f t="array" ref="I6">_xll.FDS($A6,"FG_PRICE(0)/MAX(FG_PRICE(0,-1AY))")</f>
        <v>0.75337060177573201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3980</v>
      </c>
      <c r="D7" cm="1">
        <f t="array" ref="D7">_xll.FDS($A7,"FG_PRICE_MAVG(0,,,,30)")</f>
        <v>3921.4666000000002</v>
      </c>
      <c r="E7" s="47" cm="1">
        <f t="array" ref="E7">_xll.FDS($A7,"FG_PRICE_CHANGE(0,-1AM)")</f>
        <v>1.92061459667094</v>
      </c>
      <c r="F7" s="47" cm="1">
        <f t="array" ref="F7">_xll.FDS($A7,"FG_PRICE_CHANGE(0,-3AM)")</f>
        <v>-8.7992667277726806</v>
      </c>
      <c r="G7" s="47" cm="1">
        <f t="array" ref="G7">_xll.FDS($A7,"FG_PRICE_CHANGE(0,-6AM)")</f>
        <v>7.0180155955902102</v>
      </c>
      <c r="H7" s="47" cm="1">
        <f t="array" ref="H7">_xll.FDS($A7,"FG_PRICE_CHANGE(0,-1AY)")</f>
        <v>6.5025421461065003</v>
      </c>
      <c r="I7" s="47" cm="1">
        <f t="array" ref="I7">_xll.FDS($A7,"FG_PRICE(0)/MAX(FG_PRICE(0,-1AY))")</f>
        <v>0.86918541166193497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980</v>
      </c>
      <c r="D8" cm="1">
        <f t="array" ref="D8">_xll.FDS($A8,"FG_PRICE_MAVG(0,,,,30)")</f>
        <v>1012.8333</v>
      </c>
      <c r="E8" s="47" cm="1">
        <f t="array" ref="E8">_xll.FDS($A8,"FG_PRICE_CHANGE(0,-1AM)")</f>
        <v>-7.9812206572770004</v>
      </c>
      <c r="F8" s="47" cm="1">
        <f t="array" ref="F8">_xll.FDS($A8,"FG_PRICE_CHANGE(0,-3AM)")</f>
        <v>8.8888888888888804</v>
      </c>
      <c r="G8" s="47" cm="1">
        <f t="array" ref="G8">_xll.FDS($A8,"FG_PRICE_CHANGE(0,-6AM)")</f>
        <v>1.0309278350515401</v>
      </c>
      <c r="H8" s="47" cm="1">
        <f t="array" ref="H8">_xll.FDS($A8,"FG_PRICE_CHANGE(0,-1AY)")</f>
        <v>1.2396694214876101</v>
      </c>
      <c r="I8" s="47" cm="1">
        <f t="array" ref="I8">_xll.FDS($A8,"FG_PRICE(0)/MAX(FG_PRICE(0,-1AY))")</f>
        <v>0.91674462114125399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17140</v>
      </c>
      <c r="D9" cm="1">
        <f t="array" ref="D9">_xll.FDS($A9,"FG_PRICE_MAVG(0,,,,30)")</f>
        <v>18902.333999999999</v>
      </c>
      <c r="E9" s="47" cm="1">
        <f t="array" ref="E9">_xll.FDS($A9,"FG_PRICE_CHANGE(0,-1AM)")</f>
        <v>-19.417019275975601</v>
      </c>
      <c r="F9" s="47" cm="1">
        <f t="array" ref="F9">_xll.FDS($A9,"FG_PRICE_CHANGE(0,-3AM)")</f>
        <v>-0.92485549132947897</v>
      </c>
      <c r="G9" s="47" cm="1">
        <f t="array" ref="G9">_xll.FDS($A9,"FG_PRICE_CHANGE(0,-6AM)")</f>
        <v>4.7997554264750804</v>
      </c>
      <c r="H9" s="47" cm="1">
        <f t="array" ref="H9">_xll.FDS($A9,"FG_PRICE_CHANGE(0,-1AY)")</f>
        <v>-21.484196060467202</v>
      </c>
      <c r="I9" s="47" cm="1">
        <f t="array" ref="I9">_xll.FDS($A9,"FG_PRICE(0)/MAX(FG_PRICE(0,-1AY))")</f>
        <v>0.76671885484231705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920</v>
      </c>
      <c r="D10" cm="1">
        <f t="array" ref="D10">_xll.FDS($A10,"FG_PRICE_MAVG(0,,,,30)")</f>
        <v>960.36663999999996</v>
      </c>
      <c r="E10" s="47" cm="1">
        <f t="array" ref="E10">_xll.FDS($A10,"FG_PRICE_CHANGE(0,-1AM)")</f>
        <v>-9.3596059113300498</v>
      </c>
      <c r="F10" s="47" cm="1">
        <f t="array" ref="F10">_xll.FDS($A10,"FG_PRICE_CHANGE(0,-3AM)")</f>
        <v>-8</v>
      </c>
      <c r="G10" s="47" cm="1">
        <f t="array" ref="G10">_xll.FDS($A10,"FG_PRICE_CHANGE(0,-6AM)")</f>
        <v>-25.2032520325203</v>
      </c>
      <c r="H10" s="47" cm="1">
        <f t="array" ref="H10">_xll.FDS($A10,"FG_PRICE_CHANGE(0,-1AY)")</f>
        <v>-34.751773049645401</v>
      </c>
      <c r="I10" s="47" cm="1">
        <f t="array" ref="I10">_xll.FDS($A10,"FG_PRICE(0)/MAX(FG_PRICE(0,-1AY))")</f>
        <v>0.65248226950354604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552.70000000000005</v>
      </c>
      <c r="D11" cm="1">
        <f t="array" ref="D11">_xll.FDS($A11,"FG_PRICE_MAVG(0,,,,30)")</f>
        <v>551.3433</v>
      </c>
      <c r="E11" s="47" cm="1">
        <f t="array" ref="E11">_xll.FDS($A11,"FG_PRICE_CHANGE(0,-1AM)")</f>
        <v>0.34495279593320699</v>
      </c>
      <c r="F11" s="47" cm="1">
        <f t="array" ref="F11">_xll.FDS($A11,"FG_PRICE_CHANGE(0,-3AM)")</f>
        <v>-12.102417302798999</v>
      </c>
      <c r="G11" s="47" cm="1">
        <f t="array" ref="G11">_xll.FDS($A11,"FG_PRICE_CHANGE(0,-6AM)")</f>
        <v>-8.7652690656982308</v>
      </c>
      <c r="H11" s="47" cm="1">
        <f t="array" ref="H11">_xll.FDS($A11,"FG_PRICE_CHANGE(0,-1AY)")</f>
        <v>-21.1779806046777</v>
      </c>
      <c r="I11" s="47" cm="1">
        <f t="array" ref="I11">_xll.FDS($A11,"FG_PRICE(0)/MAX(FG_PRICE(0,-1AY))")</f>
        <v>0.72399790411317799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0.94704820000000001</v>
      </c>
      <c r="D12" cm="1">
        <f t="array" ref="D12">_xll.FDS($A12,"FG_PRICE_MAVG(0,,,,30)")</f>
        <v>0.96074619999999999</v>
      </c>
      <c r="E12" s="47" cm="1">
        <f t="array" ref="E12">_xll.FDS($A12,"FG_PRICE_CHANGE(0,-1AM)")</f>
        <v>-1.7351587901841701</v>
      </c>
      <c r="F12" s="47" cm="1">
        <f t="array" ref="F12">_xll.FDS($A12,"FG_PRICE_CHANGE(0,-3AM)")</f>
        <v>-1.65655106413203</v>
      </c>
      <c r="G12" s="47" cm="1">
        <f t="array" ref="G12">_xll.FDS($A12,"FG_PRICE_CHANGE(0,-6AM)")</f>
        <v>-4.4292806111209302</v>
      </c>
      <c r="H12" s="47" cm="1">
        <f t="array" ref="H12">_xll.FDS($A12,"FG_PRICE_CHANGE(0,-1AY)")</f>
        <v>-6.6716058230012303</v>
      </c>
      <c r="I12" s="47" cm="1">
        <f t="array" ref="I12">_xll.FDS($A12,"FG_PRICE(0)/MAX(FG_PRICE(0,-1AY))")</f>
        <v>0.91062326923076897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442</v>
      </c>
      <c r="R14" t="s">
        <v>22</v>
      </c>
      <c r="S14">
        <f>IF(E8&lt;$C$19, -1, "")</f>
        <v>-1</v>
      </c>
      <c r="T14">
        <f t="shared" si="2"/>
        <v>-1</v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41810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15.8707733251118</v>
      </c>
      <c r="D2" s="3" cm="1">
        <f t="array" ref="D2:D122">_xll.FDS(D1,"FMA_PE(LTMA,-10AY,0,AM,""PORTAGG"",""MEANR"")")</f>
        <v>15.4052142247848</v>
      </c>
      <c r="E2" s="3" cm="1">
        <f t="array" ref="E2:E122">_xll.FDS(E1,"FMA_PE(LTMA,-10AY,0,AM,""PORTAGG"",""MEANR"")")</f>
        <v>19.131167995064001</v>
      </c>
      <c r="F2" s="3" cm="1">
        <f t="array" ref="F2:F122">_xll.FDS(F1,"FMA_PE(LTMA,-10AY,0,AM,""PORTAGG"",""MEANR"")")</f>
        <v>15.092329288166599</v>
      </c>
      <c r="G2" s="3" cm="1">
        <f t="array" ref="G2:G122">_xll.FDS(G1,"FMA_PE(LTMA,-10AY,0,AM,""PORTAGG"",""MEANR"")")</f>
        <v>15.287959325231199</v>
      </c>
      <c r="H2" s="3" cm="1">
        <f t="array" ref="H2:H122">_xll.FDS(H1,"FMA_PE(LTMA,-10AY,0,AM,""PORTAGG"",""MEANR"")")</f>
        <v>16.769766399562101</v>
      </c>
      <c r="I2" s="3" cm="1">
        <f t="array" ref="I2:I122">_xll.FDS(I1,"FMA_PE(LTMA,-10AY,0,AM,""PORTAGG"",""MEANR"")")</f>
        <v>15.5363336912152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11.2046016223244</v>
      </c>
      <c r="L2" s="3" cm="1">
        <f t="array" ref="L2:L122">_xll.FDS(L1,"FMA_PE(LTMA,-10AY,0,AM,""PORTAGG"",""MEANR"")")</f>
        <v>11.879894242096</v>
      </c>
      <c r="M2" s="3" cm="1">
        <f t="array" ref="M2:M122">_xll.FDS(M1,"FMA_PE(LTMA,-10AY,0,AM,""PORTAGG"",""MEANR"")")</f>
        <v>15.8717754614327</v>
      </c>
      <c r="N2" s="3" cm="1">
        <f t="array" ref="N2:N122">_xll.FDS(N1,"FMA_PE(LTMA,-10AY,0,AM,""PORTAGG"",""MEANR"")")</f>
        <v>26.448979321921399</v>
      </c>
      <c r="O2" s="3" cm="1">
        <f t="array" ref="O2:O122">_xll.FDS(O1,"FMA_PE(LTMA,-10AY,0,AM,""PORTAGG"",""MEANR"")")</f>
        <v>17.0296371851271</v>
      </c>
      <c r="P2" s="3" cm="1">
        <f t="array" ref="P2:P122">_xll.FDS(P1,"FMA_PE(LTMA,-10AY,0,AM,""PORTAGG"",""MEANR"")")</f>
        <v>9.3265951911554694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17.7844034039666</v>
      </c>
      <c r="S2" s="3" cm="1">
        <f t="array" ref="S2:S122">_xll.FDS(S1,"FMA_PE(LTMA,-10AY,0,AM,""PORTAGG"",""MEANR"")")</f>
        <v>10.264958540414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12.2964995784733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41838</v>
      </c>
      <c r="B3" s="3" t="e">
        <v>#N/A</v>
      </c>
      <c r="C3" s="3">
        <v>16.242957989075599</v>
      </c>
      <c r="D3" s="3">
        <v>15.800875344148899</v>
      </c>
      <c r="E3" s="3">
        <v>19.229123643533299</v>
      </c>
      <c r="F3" s="3">
        <v>14.7440601397061</v>
      </c>
      <c r="G3" s="3">
        <v>15.8289665684879</v>
      </c>
      <c r="H3" s="3">
        <v>16.676940192644601</v>
      </c>
      <c r="I3" s="3">
        <v>15.3465668149565</v>
      </c>
      <c r="J3" s="3" t="e">
        <v>#N/A</v>
      </c>
      <c r="K3" s="3">
        <v>11.3425931785643</v>
      </c>
      <c r="L3" s="3">
        <v>12.138308886773499</v>
      </c>
      <c r="M3" s="3">
        <v>16.044424844680599</v>
      </c>
      <c r="N3" s="3">
        <v>23.757229799218301</v>
      </c>
      <c r="O3" s="3">
        <v>17.2273349734471</v>
      </c>
      <c r="P3" s="3">
        <v>9.4602281876346499</v>
      </c>
      <c r="Q3" s="3" t="e">
        <v>#N/A</v>
      </c>
      <c r="R3" s="3">
        <v>17.8428623143955</v>
      </c>
      <c r="S3" s="3">
        <v>10.7556040256946</v>
      </c>
      <c r="T3" s="3" t="e">
        <v>#N/A</v>
      </c>
      <c r="U3" s="3">
        <v>12.7350877746414</v>
      </c>
      <c r="V3" s="3" t="e">
        <v>#N/A</v>
      </c>
    </row>
    <row r="4" spans="1:22" x14ac:dyDescent="0.35">
      <c r="A4" s="2">
        <v>41871</v>
      </c>
      <c r="B4" s="3" t="e">
        <v>#N/A</v>
      </c>
      <c r="C4" s="3">
        <v>16.4733114317144</v>
      </c>
      <c r="D4" s="3">
        <v>15.999854440097501</v>
      </c>
      <c r="E4" s="3">
        <v>19.577422564906399</v>
      </c>
      <c r="F4" s="3">
        <v>14.9706614430833</v>
      </c>
      <c r="G4" s="3">
        <v>15.730016566316101</v>
      </c>
      <c r="H4" s="3">
        <v>16.846746119339802</v>
      </c>
      <c r="I4" s="3">
        <v>15.058996231298501</v>
      </c>
      <c r="J4" s="3" t="e">
        <v>#N/A</v>
      </c>
      <c r="K4" s="3">
        <v>11.6554607670941</v>
      </c>
      <c r="L4" s="3">
        <v>12.705192462949601</v>
      </c>
      <c r="M4" s="3">
        <v>16.333695790829399</v>
      </c>
      <c r="N4" s="3">
        <v>21.315489077714599</v>
      </c>
      <c r="O4" s="3">
        <v>17.600708317594702</v>
      </c>
      <c r="P4" s="3">
        <v>9.7700380593577005</v>
      </c>
      <c r="Q4" s="3" t="e">
        <v>#N/A</v>
      </c>
      <c r="R4" s="3">
        <v>18.8816118857935</v>
      </c>
      <c r="S4" s="3">
        <v>10.5334220254034</v>
      </c>
      <c r="T4" s="3" t="e">
        <v>#N/A</v>
      </c>
      <c r="U4" s="3">
        <v>12.9651409674125</v>
      </c>
      <c r="V4" s="3" t="e">
        <v>#N/A</v>
      </c>
    </row>
    <row r="5" spans="1:22" x14ac:dyDescent="0.35">
      <c r="A5" s="2">
        <v>41901</v>
      </c>
      <c r="B5" s="3" t="e">
        <v>#N/A</v>
      </c>
      <c r="C5" s="3">
        <v>16.572987779319298</v>
      </c>
      <c r="D5" s="3">
        <v>16.031712897610799</v>
      </c>
      <c r="E5" s="3">
        <v>19.9696189953459</v>
      </c>
      <c r="F5" s="3">
        <v>14.910722360527201</v>
      </c>
      <c r="G5" s="3">
        <v>15.587888750837299</v>
      </c>
      <c r="H5" s="3">
        <v>16.7825669906832</v>
      </c>
      <c r="I5" s="3">
        <v>14.733037986913599</v>
      </c>
      <c r="J5" s="3" t="e">
        <v>#N/A</v>
      </c>
      <c r="K5" s="3">
        <v>11.640039962598401</v>
      </c>
      <c r="L5" s="3">
        <v>12.628251615312699</v>
      </c>
      <c r="M5" s="3">
        <v>16.476118758523199</v>
      </c>
      <c r="N5" s="3">
        <v>19.6748753282309</v>
      </c>
      <c r="O5" s="3">
        <v>18.047880318359599</v>
      </c>
      <c r="P5" s="3">
        <v>9.5922130040095492</v>
      </c>
      <c r="Q5" s="3" t="e">
        <v>#N/A</v>
      </c>
      <c r="R5" s="3">
        <v>19.226541633129301</v>
      </c>
      <c r="S5" s="3">
        <v>10.476146482784999</v>
      </c>
      <c r="T5" s="3" t="e">
        <v>#N/A</v>
      </c>
      <c r="U5" s="3">
        <v>12.9922012910913</v>
      </c>
      <c r="V5" s="3" t="e">
        <v>#N/A</v>
      </c>
    </row>
    <row r="6" spans="1:22" x14ac:dyDescent="0.35">
      <c r="A6" s="2">
        <v>41932</v>
      </c>
      <c r="B6" s="3" t="e">
        <v>#N/A</v>
      </c>
      <c r="C6" s="3">
        <v>16.005866599810702</v>
      </c>
      <c r="D6" s="3">
        <v>15.931379130572999</v>
      </c>
      <c r="E6" s="3">
        <v>19.318462046345498</v>
      </c>
      <c r="F6" s="3">
        <v>14.446524989131101</v>
      </c>
      <c r="G6" s="3">
        <v>14.229963719846999</v>
      </c>
      <c r="H6" s="3">
        <v>16.444114916684999</v>
      </c>
      <c r="I6" s="3">
        <v>13.8932209888447</v>
      </c>
      <c r="J6" s="3" t="e">
        <v>#N/A</v>
      </c>
      <c r="K6" s="3">
        <v>11.050833461573999</v>
      </c>
      <c r="L6" s="3">
        <v>12.3972894748117</v>
      </c>
      <c r="M6" s="3">
        <v>15.876379284156799</v>
      </c>
      <c r="N6" s="3">
        <v>17.185572035076301</v>
      </c>
      <c r="O6" s="3">
        <v>17.753508718920401</v>
      </c>
      <c r="P6" s="3">
        <v>9.2292079225242905</v>
      </c>
      <c r="Q6" s="3" t="e">
        <v>#N/A</v>
      </c>
      <c r="R6" s="3">
        <v>18.703355357230802</v>
      </c>
      <c r="S6" s="3">
        <v>10.496723343987099</v>
      </c>
      <c r="T6" s="3" t="e">
        <v>#N/A</v>
      </c>
      <c r="U6" s="3">
        <v>13.0157695063742</v>
      </c>
      <c r="V6" s="3" t="e">
        <v>#N/A</v>
      </c>
    </row>
    <row r="7" spans="1:22" x14ac:dyDescent="0.35">
      <c r="A7" s="2">
        <v>41963</v>
      </c>
      <c r="B7" s="3" t="e">
        <v>#N/A</v>
      </c>
      <c r="C7" s="3">
        <v>16.500480828986799</v>
      </c>
      <c r="D7" s="3">
        <v>16.108017974335901</v>
      </c>
      <c r="E7" s="3">
        <v>20.1003501966971</v>
      </c>
      <c r="F7" s="3">
        <v>14.600197301968</v>
      </c>
      <c r="G7" s="3">
        <v>14.102148864223601</v>
      </c>
      <c r="H7" s="3">
        <v>16.554616912442601</v>
      </c>
      <c r="I7" s="3">
        <v>14.171144522048801</v>
      </c>
      <c r="J7" s="3" t="e">
        <v>#N/A</v>
      </c>
      <c r="K7" s="3">
        <v>11.532879074782601</v>
      </c>
      <c r="L7" s="3">
        <v>12.5786177235235</v>
      </c>
      <c r="M7" s="3">
        <v>16.430382612327101</v>
      </c>
      <c r="N7" s="3">
        <v>17.347802086929001</v>
      </c>
      <c r="O7" s="3">
        <v>19.235112366106399</v>
      </c>
      <c r="P7" s="3">
        <v>9.3737121931975302</v>
      </c>
      <c r="Q7" s="3" t="e">
        <v>#N/A</v>
      </c>
      <c r="R7" s="3">
        <v>19.7199223306731</v>
      </c>
      <c r="S7" s="3">
        <v>11.3541304734904</v>
      </c>
      <c r="T7" s="3" t="e">
        <v>#N/A</v>
      </c>
      <c r="U7" s="3">
        <v>12.8908324234228</v>
      </c>
      <c r="V7" s="3" t="e">
        <v>#N/A</v>
      </c>
    </row>
    <row r="8" spans="1:22" x14ac:dyDescent="0.35">
      <c r="A8" s="2">
        <v>41992</v>
      </c>
      <c r="B8" s="3" t="e">
        <v>#N/A</v>
      </c>
      <c r="C8" s="3">
        <v>16.524193526068601</v>
      </c>
      <c r="D8" s="3">
        <v>16.724870239072601</v>
      </c>
      <c r="E8" s="3">
        <v>19.696523105640601</v>
      </c>
      <c r="F8" s="3">
        <v>14.3345629718459</v>
      </c>
      <c r="G8" s="3">
        <v>14.0604307432202</v>
      </c>
      <c r="H8" s="3">
        <v>15.973162258436901</v>
      </c>
      <c r="I8" s="3">
        <v>13.637068886328199</v>
      </c>
      <c r="J8" s="3" t="e">
        <v>#N/A</v>
      </c>
      <c r="K8" s="3">
        <v>11.5232364733354</v>
      </c>
      <c r="L8" s="3">
        <v>12.2223398167675</v>
      </c>
      <c r="M8" s="3">
        <v>16.817126032814301</v>
      </c>
      <c r="N8" s="3">
        <v>17.705861901035199</v>
      </c>
      <c r="O8" s="3">
        <v>19.0013876336942</v>
      </c>
      <c r="P8" s="3">
        <v>9.8161303292118909</v>
      </c>
      <c r="Q8" s="3" t="e">
        <v>#N/A</v>
      </c>
      <c r="R8" s="3">
        <v>19.385397364575098</v>
      </c>
      <c r="S8" s="3">
        <v>11.4919765673879</v>
      </c>
      <c r="T8" s="3" t="e">
        <v>#N/A</v>
      </c>
      <c r="U8" s="3">
        <v>12.250981185091</v>
      </c>
      <c r="V8" s="3" t="e">
        <v>#N/A</v>
      </c>
    </row>
    <row r="9" spans="1:22" x14ac:dyDescent="0.35">
      <c r="A9" s="2">
        <v>42024</v>
      </c>
      <c r="B9" s="3" t="e">
        <v>#N/A</v>
      </c>
      <c r="C9" s="3">
        <v>15.907850863305701</v>
      </c>
      <c r="D9" s="3">
        <v>16.5823564038527</v>
      </c>
      <c r="E9" s="3">
        <v>20.4255298550292</v>
      </c>
      <c r="F9" s="3">
        <v>13.9119802948107</v>
      </c>
      <c r="G9" s="3">
        <v>15.0349416567762</v>
      </c>
      <c r="H9" s="3">
        <v>16.263130074489901</v>
      </c>
      <c r="I9" s="3">
        <v>13.956760655494399</v>
      </c>
      <c r="J9" s="3" t="e">
        <v>#N/A</v>
      </c>
      <c r="K9" s="3">
        <v>11.421822719540099</v>
      </c>
      <c r="L9" s="3">
        <v>11.9663737583667</v>
      </c>
      <c r="M9" s="3">
        <v>17.1579414884181</v>
      </c>
      <c r="N9" s="3">
        <v>13.9821880635005</v>
      </c>
      <c r="O9" s="3">
        <v>20.1748597368071</v>
      </c>
      <c r="P9" s="3">
        <v>10.292627938812499</v>
      </c>
      <c r="Q9" s="3">
        <v>14.5131871173764</v>
      </c>
      <c r="R9" s="3">
        <v>19.956788624375999</v>
      </c>
      <c r="S9" s="3">
        <v>12.588014086816999</v>
      </c>
      <c r="T9" s="3">
        <v>12.184459353220801</v>
      </c>
      <c r="U9" s="3">
        <v>12.16608156168</v>
      </c>
      <c r="V9" s="3" t="e">
        <v>#N/A</v>
      </c>
    </row>
    <row r="10" spans="1:22" x14ac:dyDescent="0.35">
      <c r="A10" s="2">
        <v>42055</v>
      </c>
      <c r="B10" s="3" t="e">
        <v>#N/A</v>
      </c>
      <c r="C10" s="3">
        <v>16.788442669466701</v>
      </c>
      <c r="D10" s="3">
        <v>17.789307203610999</v>
      </c>
      <c r="E10" s="3">
        <v>21.159857229938801</v>
      </c>
      <c r="F10" s="3">
        <v>20.3989627022445</v>
      </c>
      <c r="G10" s="3">
        <v>16.406355990093999</v>
      </c>
      <c r="H10" s="3">
        <v>16.5564955491392</v>
      </c>
      <c r="I10" s="3">
        <v>14.2776413430588</v>
      </c>
      <c r="J10" s="3" t="e">
        <v>#N/A</v>
      </c>
      <c r="K10" s="3">
        <v>12.2859350782562</v>
      </c>
      <c r="L10" s="3">
        <v>12.7677889660077</v>
      </c>
      <c r="M10" s="3">
        <v>18.416705193062501</v>
      </c>
      <c r="N10" s="3">
        <v>17.3643722523612</v>
      </c>
      <c r="O10" s="3">
        <v>21.073760868244101</v>
      </c>
      <c r="P10" s="3">
        <v>10.744306352698301</v>
      </c>
      <c r="Q10" s="3">
        <v>15.1384530880926</v>
      </c>
      <c r="R10" s="3">
        <v>23.5104125049663</v>
      </c>
      <c r="S10" s="3">
        <v>12.1328282945721</v>
      </c>
      <c r="T10" s="3">
        <v>12.723550594607</v>
      </c>
      <c r="U10" s="3">
        <v>12.986911575251099</v>
      </c>
      <c r="V10" s="3" t="e">
        <v>#N/A</v>
      </c>
    </row>
    <row r="11" spans="1:22" x14ac:dyDescent="0.35">
      <c r="A11" s="2">
        <v>42083</v>
      </c>
      <c r="B11" s="3" t="e">
        <v>#N/A</v>
      </c>
      <c r="C11" s="3">
        <v>16.4624362582693</v>
      </c>
      <c r="D11" s="3">
        <v>17.910290629956599</v>
      </c>
      <c r="E11" s="3">
        <v>20.935057250645901</v>
      </c>
      <c r="F11" s="3">
        <v>20.071436947278801</v>
      </c>
      <c r="G11" s="3">
        <v>16.132998989353201</v>
      </c>
      <c r="H11" s="3">
        <v>17.0101656054076</v>
      </c>
      <c r="I11" s="3">
        <v>14.285252587457199</v>
      </c>
      <c r="J11" s="3" t="e">
        <v>#N/A</v>
      </c>
      <c r="K11" s="3">
        <v>12.184511682854501</v>
      </c>
      <c r="L11" s="3">
        <v>13.0471802940458</v>
      </c>
      <c r="M11" s="3">
        <v>18.388621356625901</v>
      </c>
      <c r="N11" s="3">
        <v>17.237822944557902</v>
      </c>
      <c r="O11" s="3">
        <v>20.836238099761498</v>
      </c>
      <c r="P11" s="3">
        <v>10.8146700720942</v>
      </c>
      <c r="Q11" s="3">
        <v>14.821675894113699</v>
      </c>
      <c r="R11" s="3">
        <v>23.0863429992982</v>
      </c>
      <c r="S11" s="3">
        <v>11.805876561816101</v>
      </c>
      <c r="T11" s="3">
        <v>12.8628113414404</v>
      </c>
      <c r="U11" s="3">
        <v>16.663983044494898</v>
      </c>
      <c r="V11" s="3" t="e">
        <v>#N/A</v>
      </c>
    </row>
    <row r="12" spans="1:22" x14ac:dyDescent="0.35">
      <c r="A12" s="2">
        <v>42114</v>
      </c>
      <c r="B12" s="3" t="e">
        <v>#N/A</v>
      </c>
      <c r="C12" s="3">
        <v>16.415540487844101</v>
      </c>
      <c r="D12" s="3">
        <v>17.785475115746799</v>
      </c>
      <c r="E12" s="3">
        <v>20.724770783403301</v>
      </c>
      <c r="F12" s="3">
        <v>19.763925641954302</v>
      </c>
      <c r="G12" s="3">
        <v>15.624617363861899</v>
      </c>
      <c r="H12" s="3">
        <v>17.038806780764599</v>
      </c>
      <c r="I12" s="3">
        <v>14.0621376127656</v>
      </c>
      <c r="J12" s="3" t="e">
        <v>#N/A</v>
      </c>
      <c r="K12" s="3">
        <v>12.071239631861401</v>
      </c>
      <c r="L12" s="3">
        <v>13.496610897281499</v>
      </c>
      <c r="M12" s="3">
        <v>18.537696697494201</v>
      </c>
      <c r="N12" s="3">
        <v>16.096641485043801</v>
      </c>
      <c r="O12" s="3">
        <v>20.5624523183074</v>
      </c>
      <c r="P12" s="3">
        <v>11.3428549262063</v>
      </c>
      <c r="Q12" s="3">
        <v>14.7780912029429</v>
      </c>
      <c r="R12" s="3">
        <v>22.427419975527901</v>
      </c>
      <c r="S12" s="3">
        <v>11.6786449469679</v>
      </c>
      <c r="T12" s="3">
        <v>13.499728060191201</v>
      </c>
      <c r="U12" s="3">
        <v>16.744320121432398</v>
      </c>
      <c r="V12" s="3" t="e">
        <v>#N/A</v>
      </c>
    </row>
    <row r="13" spans="1:22" x14ac:dyDescent="0.35">
      <c r="A13" s="2">
        <v>42144</v>
      </c>
      <c r="B13" s="3" t="e">
        <v>#N/A</v>
      </c>
      <c r="C13" s="3">
        <v>16.380361224358399</v>
      </c>
      <c r="D13" s="3">
        <v>17.5866778418163</v>
      </c>
      <c r="E13" s="3">
        <v>20.6585052770311</v>
      </c>
      <c r="F13" s="3">
        <v>19.0808008677995</v>
      </c>
      <c r="G13" s="3">
        <v>15.519332769538901</v>
      </c>
      <c r="H13" s="3">
        <v>16.9043529559852</v>
      </c>
      <c r="I13" s="3">
        <v>14.068257378481899</v>
      </c>
      <c r="J13" s="3" t="e">
        <v>#N/A</v>
      </c>
      <c r="K13" s="3">
        <v>11.7751532583806</v>
      </c>
      <c r="L13" s="3">
        <v>13.769220340235201</v>
      </c>
      <c r="M13" s="3">
        <v>18.432933653474301</v>
      </c>
      <c r="N13" s="3">
        <v>15.0082611090277</v>
      </c>
      <c r="O13" s="3">
        <v>20.4479406861504</v>
      </c>
      <c r="P13" s="3">
        <v>11.5012623719551</v>
      </c>
      <c r="Q13" s="3">
        <v>14.802235097003299</v>
      </c>
      <c r="R13" s="3">
        <v>21.934093120661199</v>
      </c>
      <c r="S13" s="3">
        <v>11.890661159611099</v>
      </c>
      <c r="T13" s="3">
        <v>13.799489713354401</v>
      </c>
      <c r="U13" s="3">
        <v>16.4414439764303</v>
      </c>
      <c r="V13" s="3" t="e">
        <v>#N/A</v>
      </c>
    </row>
    <row r="14" spans="1:22" x14ac:dyDescent="0.35">
      <c r="A14" s="2">
        <v>42174</v>
      </c>
      <c r="B14" s="3" t="e">
        <v>#N/A</v>
      </c>
      <c r="C14" s="3">
        <v>16.018123582295701</v>
      </c>
      <c r="D14" s="3">
        <v>17.1203405899297</v>
      </c>
      <c r="E14" s="3">
        <v>20.187559555521599</v>
      </c>
      <c r="F14" s="3">
        <v>17.8138263905489</v>
      </c>
      <c r="G14" s="3">
        <v>16.2813490407163</v>
      </c>
      <c r="H14" s="3">
        <v>16.6167606658179</v>
      </c>
      <c r="I14" s="3">
        <v>13.768970606943601</v>
      </c>
      <c r="J14" s="3" t="e">
        <v>#N/A</v>
      </c>
      <c r="K14" s="3">
        <v>11.346596705363</v>
      </c>
      <c r="L14" s="3">
        <v>13.918773181178199</v>
      </c>
      <c r="M14" s="3">
        <v>17.919311021261201</v>
      </c>
      <c r="N14" s="3">
        <v>14.053941881179799</v>
      </c>
      <c r="O14" s="3">
        <v>20.217809197301701</v>
      </c>
      <c r="P14" s="3">
        <v>11.2501196025121</v>
      </c>
      <c r="Q14" s="3">
        <v>14.5129146806712</v>
      </c>
      <c r="R14" s="3">
        <v>21.161605674087699</v>
      </c>
      <c r="S14" s="3">
        <v>11.589226663328899</v>
      </c>
      <c r="T14" s="3">
        <v>13.484901024235</v>
      </c>
      <c r="U14" s="3">
        <v>16.698046522392101</v>
      </c>
      <c r="V14" s="3" t="e">
        <v>#N/A</v>
      </c>
    </row>
    <row r="15" spans="1:22" x14ac:dyDescent="0.35">
      <c r="A15" s="2">
        <v>42205</v>
      </c>
      <c r="B15" s="3" t="e">
        <v>#N/A</v>
      </c>
      <c r="C15" s="3">
        <v>15.4326807151379</v>
      </c>
      <c r="D15" s="3">
        <v>16.807121566167002</v>
      </c>
      <c r="E15" s="3">
        <v>20.152676090715801</v>
      </c>
      <c r="F15" s="3">
        <v>16.992684861347499</v>
      </c>
      <c r="G15" s="3">
        <v>15.5686426506253</v>
      </c>
      <c r="H15" s="3">
        <v>16.6036882762454</v>
      </c>
      <c r="I15" s="3">
        <v>13.465211238483</v>
      </c>
      <c r="J15" s="3" t="e">
        <v>#N/A</v>
      </c>
      <c r="K15" s="3">
        <v>11.131215096692999</v>
      </c>
      <c r="L15" s="3">
        <v>13.5697767532412</v>
      </c>
      <c r="M15" s="3">
        <v>18.1050061391567</v>
      </c>
      <c r="N15" s="3">
        <v>12.893204549562499</v>
      </c>
      <c r="O15" s="3">
        <v>21.039009835587301</v>
      </c>
      <c r="P15" s="3">
        <v>10.756973344698901</v>
      </c>
      <c r="Q15" s="3">
        <v>14.6978902202749</v>
      </c>
      <c r="R15" s="3">
        <v>20.543129391296599</v>
      </c>
      <c r="S15" s="3">
        <v>11.381966774195799</v>
      </c>
      <c r="T15" s="3">
        <v>13.752401204327899</v>
      </c>
      <c r="U15" s="3">
        <v>17.137531954382201</v>
      </c>
      <c r="V15" s="3" t="e">
        <v>#N/A</v>
      </c>
    </row>
    <row r="16" spans="1:22" x14ac:dyDescent="0.35">
      <c r="A16" s="2">
        <v>42236</v>
      </c>
      <c r="B16" s="3" t="e">
        <v>#N/A</v>
      </c>
      <c r="C16" s="3">
        <v>15.1352953137804</v>
      </c>
      <c r="D16" s="3">
        <v>15.7074539136296</v>
      </c>
      <c r="E16" s="3">
        <v>19.560611743391501</v>
      </c>
      <c r="F16" s="3">
        <v>15.8624118210459</v>
      </c>
      <c r="G16" s="3">
        <v>14.8895269569873</v>
      </c>
      <c r="H16" s="3">
        <v>15.6851163918239</v>
      </c>
      <c r="I16" s="3">
        <v>12.6623073150186</v>
      </c>
      <c r="J16" s="3" t="e">
        <v>#N/A</v>
      </c>
      <c r="K16" s="3">
        <v>10.804972454406901</v>
      </c>
      <c r="L16" s="3">
        <v>12.709150156661201</v>
      </c>
      <c r="M16" s="3">
        <v>17.065454926069901</v>
      </c>
      <c r="N16" s="3">
        <v>11.921621561390101</v>
      </c>
      <c r="O16" s="3">
        <v>21.134719117267402</v>
      </c>
      <c r="P16" s="3">
        <v>10.155094302318499</v>
      </c>
      <c r="Q16" s="3">
        <v>14.028985311538801</v>
      </c>
      <c r="R16" s="3">
        <v>19.3824907779514</v>
      </c>
      <c r="S16" s="3">
        <v>10.718840896145201</v>
      </c>
      <c r="T16" s="3">
        <v>12.8524150313905</v>
      </c>
      <c r="U16" s="3">
        <v>17.175995607559098</v>
      </c>
      <c r="V16" s="3" t="e">
        <v>#N/A</v>
      </c>
    </row>
    <row r="17" spans="1:22" x14ac:dyDescent="0.35">
      <c r="A17" s="2">
        <v>42265</v>
      </c>
      <c r="B17" s="3" t="e">
        <v>#N/A</v>
      </c>
      <c r="C17" s="3">
        <v>15.249140349527501</v>
      </c>
      <c r="D17" s="3">
        <v>15.8215603905147</v>
      </c>
      <c r="E17" s="3">
        <v>19.270224119165999</v>
      </c>
      <c r="F17" s="3">
        <v>14.875361524498301</v>
      </c>
      <c r="G17" s="3">
        <v>14.556492654373899</v>
      </c>
      <c r="H17" s="3">
        <v>16.430928750231701</v>
      </c>
      <c r="I17" s="3">
        <v>12.922002596642301</v>
      </c>
      <c r="J17" s="3" t="e">
        <v>#N/A</v>
      </c>
      <c r="K17" s="3">
        <v>10.8917606567693</v>
      </c>
      <c r="L17" s="3">
        <v>12.6635393711753</v>
      </c>
      <c r="M17" s="3">
        <v>17.177561122239499</v>
      </c>
      <c r="N17" s="3">
        <v>11.4949751616457</v>
      </c>
      <c r="O17" s="3">
        <v>20.4500108632887</v>
      </c>
      <c r="P17" s="3">
        <v>9.9753632304067601</v>
      </c>
      <c r="Q17" s="3">
        <v>14.0042745707484</v>
      </c>
      <c r="R17" s="3">
        <v>19.0031066676721</v>
      </c>
      <c r="S17" s="3">
        <v>10.6624499311918</v>
      </c>
      <c r="T17" s="3">
        <v>13.3468019415394</v>
      </c>
      <c r="U17" s="3">
        <v>17.9027083089176</v>
      </c>
      <c r="V17" s="3" t="e">
        <v>#N/A</v>
      </c>
    </row>
    <row r="18" spans="1:22" x14ac:dyDescent="0.35">
      <c r="A18" s="2">
        <v>42297</v>
      </c>
      <c r="B18" s="3" t="e">
        <v>#N/A</v>
      </c>
      <c r="C18" s="3">
        <v>15.6078869480802</v>
      </c>
      <c r="D18" s="3">
        <v>16.5787009052891</v>
      </c>
      <c r="E18" s="3">
        <v>19.113263622577598</v>
      </c>
      <c r="F18" s="3">
        <v>14.0252471229668</v>
      </c>
      <c r="G18" s="3">
        <v>11.742356381922599</v>
      </c>
      <c r="H18" s="3">
        <v>16.7558485835536</v>
      </c>
      <c r="I18" s="3">
        <v>12.898552393036899</v>
      </c>
      <c r="J18" s="3" t="e">
        <v>#N/A</v>
      </c>
      <c r="K18" s="3">
        <v>11.2200532474439</v>
      </c>
      <c r="L18" s="3">
        <v>12.4718201075893</v>
      </c>
      <c r="M18" s="3">
        <v>17.8357391346307</v>
      </c>
      <c r="N18" s="3">
        <v>10.473588250183299</v>
      </c>
      <c r="O18" s="3">
        <v>20.842679648418802</v>
      </c>
      <c r="P18" s="3">
        <v>10.3544202228338</v>
      </c>
      <c r="Q18" s="3">
        <v>14.093052560609999</v>
      </c>
      <c r="R18" s="3">
        <v>18.6600166852784</v>
      </c>
      <c r="S18" s="3">
        <v>11.1818416204438</v>
      </c>
      <c r="T18" s="3">
        <v>13.7081784502973</v>
      </c>
      <c r="U18" s="3">
        <v>22.841434906776101</v>
      </c>
      <c r="V18" s="3" t="e">
        <v>#N/A</v>
      </c>
    </row>
    <row r="19" spans="1:22" x14ac:dyDescent="0.35">
      <c r="A19" s="2">
        <v>42328</v>
      </c>
      <c r="B19" s="3" t="e">
        <v>#N/A</v>
      </c>
      <c r="C19" s="3">
        <v>16.361780458153198</v>
      </c>
      <c r="D19" s="3">
        <v>16.529712346018599</v>
      </c>
      <c r="E19" s="3">
        <v>18.314090035765201</v>
      </c>
      <c r="F19" s="3">
        <v>12.794883744948301</v>
      </c>
      <c r="G19" s="3">
        <v>11.4213778598148</v>
      </c>
      <c r="H19" s="3">
        <v>16.464174170610701</v>
      </c>
      <c r="I19" s="3">
        <v>12.733504569859001</v>
      </c>
      <c r="J19" s="3" t="e">
        <v>#N/A</v>
      </c>
      <c r="K19" s="3">
        <v>11.1359876189393</v>
      </c>
      <c r="L19" s="3">
        <v>12.990704761930401</v>
      </c>
      <c r="M19" s="3">
        <v>17.670964307722102</v>
      </c>
      <c r="N19" s="3">
        <v>10.9123790909472</v>
      </c>
      <c r="O19" s="3">
        <v>20.1775159807096</v>
      </c>
      <c r="P19" s="3">
        <v>10.2471509004046</v>
      </c>
      <c r="Q19" s="3">
        <v>13.029127357137099</v>
      </c>
      <c r="R19" s="3">
        <v>16.471244988131499</v>
      </c>
      <c r="S19" s="3">
        <v>11.3219311688765</v>
      </c>
      <c r="T19" s="3">
        <v>12.4067736399544</v>
      </c>
      <c r="U19" s="3">
        <v>25.832866890316801</v>
      </c>
      <c r="V19" s="3" t="e">
        <v>#N/A</v>
      </c>
    </row>
    <row r="20" spans="1:22" x14ac:dyDescent="0.35">
      <c r="A20" s="2">
        <v>42356</v>
      </c>
      <c r="B20" s="3" t="e">
        <v>#N/A</v>
      </c>
      <c r="C20" s="3">
        <v>16.1911612172335</v>
      </c>
      <c r="D20" s="3">
        <v>15.7986612129838</v>
      </c>
      <c r="E20" s="3">
        <v>18.051498318325599</v>
      </c>
      <c r="F20" s="3">
        <v>11.2675641346133</v>
      </c>
      <c r="G20" s="3">
        <v>10.3708259186498</v>
      </c>
      <c r="H20" s="3">
        <v>16.424315555956301</v>
      </c>
      <c r="I20" s="3">
        <v>12.2652654420964</v>
      </c>
      <c r="J20" s="3" t="e">
        <v>#N/A</v>
      </c>
      <c r="K20" s="3">
        <v>10.550368323559301</v>
      </c>
      <c r="L20" s="3">
        <v>12.1350269194582</v>
      </c>
      <c r="M20" s="3">
        <v>16.155238523236299</v>
      </c>
      <c r="N20" s="3">
        <v>-3.0441980630245098</v>
      </c>
      <c r="O20" s="3">
        <v>20.195498583959001</v>
      </c>
      <c r="P20" s="3">
        <v>9.8034694713230301</v>
      </c>
      <c r="Q20" s="3">
        <v>10.909111327524499</v>
      </c>
      <c r="R20" s="3">
        <v>14.616977877518</v>
      </c>
      <c r="S20" s="3">
        <v>9.9962269208233394</v>
      </c>
      <c r="T20" s="3">
        <v>12.075033610075099</v>
      </c>
      <c r="U20" s="3">
        <v>23.044348975655002</v>
      </c>
      <c r="V20" s="3" t="e">
        <v>#N/A</v>
      </c>
    </row>
    <row r="21" spans="1:22" x14ac:dyDescent="0.35">
      <c r="A21" s="2">
        <v>42389</v>
      </c>
      <c r="B21" s="3" t="e">
        <v>#N/A</v>
      </c>
      <c r="C21" s="3">
        <v>14.9524400050016</v>
      </c>
      <c r="D21" s="3">
        <v>15.5468695946682</v>
      </c>
      <c r="E21" s="3">
        <v>16.213459650369099</v>
      </c>
      <c r="F21" s="3">
        <v>10.218358039538201</v>
      </c>
      <c r="G21" s="3">
        <v>13.702457958799799</v>
      </c>
      <c r="H21" s="3">
        <v>16.0419716442333</v>
      </c>
      <c r="I21" s="3">
        <v>11.0332877398261</v>
      </c>
      <c r="J21" s="3">
        <v>22.0991973093303</v>
      </c>
      <c r="K21" s="3">
        <v>9.4731052711120505</v>
      </c>
      <c r="L21" s="3">
        <v>10.7473879205755</v>
      </c>
      <c r="M21" s="3">
        <v>14.475260887468499</v>
      </c>
      <c r="N21" s="3">
        <v>-1.11693004469954</v>
      </c>
      <c r="O21" s="3">
        <v>18.9670691542226</v>
      </c>
      <c r="P21" s="3">
        <v>9.2624248516025904</v>
      </c>
      <c r="Q21" s="3">
        <v>10.2508890342428</v>
      </c>
      <c r="R21" s="3">
        <v>13.8680330594023</v>
      </c>
      <c r="S21" s="3">
        <v>9.3626925038848192</v>
      </c>
      <c r="T21" s="3">
        <v>11.2235243592018</v>
      </c>
      <c r="U21" s="3">
        <v>23.1377925940991</v>
      </c>
      <c r="V21" s="3">
        <v>10.0711724820738</v>
      </c>
    </row>
    <row r="22" spans="1:22" x14ac:dyDescent="0.35">
      <c r="A22" s="2">
        <v>42419</v>
      </c>
      <c r="B22" s="3" t="e">
        <v>#N/A</v>
      </c>
      <c r="C22" s="3">
        <v>15.8842006570218</v>
      </c>
      <c r="D22" s="3">
        <v>16.395645999138701</v>
      </c>
      <c r="E22" s="3">
        <v>17.3385413908962</v>
      </c>
      <c r="F22" s="3">
        <v>12.1973359945874</v>
      </c>
      <c r="G22" s="3">
        <v>17.804701144073899</v>
      </c>
      <c r="H22" s="3">
        <v>16.662816433021899</v>
      </c>
      <c r="I22" s="3">
        <v>12.2807994802177</v>
      </c>
      <c r="J22" s="3">
        <v>24.021745369467499</v>
      </c>
      <c r="K22" s="3">
        <v>10.5836046693152</v>
      </c>
      <c r="L22" s="3">
        <v>11.853038449407601</v>
      </c>
      <c r="M22" s="3">
        <v>15.826043776283999</v>
      </c>
      <c r="N22" s="3">
        <v>-0.285524686126579</v>
      </c>
      <c r="O22" s="3">
        <v>19.385079095609299</v>
      </c>
      <c r="P22" s="3">
        <v>9.5123052848525695</v>
      </c>
      <c r="Q22" s="3">
        <v>12.225394755298501</v>
      </c>
      <c r="R22" s="3">
        <v>16.644534980586702</v>
      </c>
      <c r="S22" s="3">
        <v>9.5425933803148197</v>
      </c>
      <c r="T22" s="3">
        <v>12.5338123840076</v>
      </c>
      <c r="U22" s="3">
        <v>18.825228851704701</v>
      </c>
      <c r="V22" s="3">
        <v>11.1955725794001</v>
      </c>
    </row>
    <row r="23" spans="1:22" x14ac:dyDescent="0.35">
      <c r="A23" s="2">
        <v>42447</v>
      </c>
      <c r="B23" s="3" t="e">
        <v>#N/A</v>
      </c>
      <c r="C23" s="3">
        <v>15.5052879218636</v>
      </c>
      <c r="D23" s="3">
        <v>16.835509760045099</v>
      </c>
      <c r="E23" s="3">
        <v>16.8910200352889</v>
      </c>
      <c r="F23" s="3">
        <v>12.3798005198921</v>
      </c>
      <c r="G23" s="3">
        <v>22.509825359135299</v>
      </c>
      <c r="H23" s="3">
        <v>16.672641348235999</v>
      </c>
      <c r="I23" s="3">
        <v>12.5142305246149</v>
      </c>
      <c r="J23" s="3">
        <v>24.7277604672983</v>
      </c>
      <c r="K23" s="3">
        <v>10.649985935221601</v>
      </c>
      <c r="L23" s="3">
        <v>13.0582819981264</v>
      </c>
      <c r="M23" s="3">
        <v>16.089664087126799</v>
      </c>
      <c r="N23" s="3">
        <v>0.37474461933646702</v>
      </c>
      <c r="O23" s="3">
        <v>18.9428546479608</v>
      </c>
      <c r="P23" s="3">
        <v>9.4898896793513501</v>
      </c>
      <c r="Q23" s="3">
        <v>12.138186488706401</v>
      </c>
      <c r="R23" s="3">
        <v>16.606698767722701</v>
      </c>
      <c r="S23" s="3">
        <v>9.8732496835910695</v>
      </c>
      <c r="T23" s="3">
        <v>13.074623889534299</v>
      </c>
      <c r="U23" s="3">
        <v>-4.7302215235906804</v>
      </c>
      <c r="V23" s="3">
        <v>11.8033989922631</v>
      </c>
    </row>
    <row r="24" spans="1:22" x14ac:dyDescent="0.35">
      <c r="A24" s="2">
        <v>42480</v>
      </c>
      <c r="B24" s="3" t="e">
        <v>#N/A</v>
      </c>
      <c r="C24" s="3">
        <v>15.4169485542903</v>
      </c>
      <c r="D24" s="3">
        <v>16.696920730003299</v>
      </c>
      <c r="E24" s="3">
        <v>16.913051428778601</v>
      </c>
      <c r="F24" s="3">
        <v>12.457403809328</v>
      </c>
      <c r="G24" s="3">
        <v>21.775137643258301</v>
      </c>
      <c r="H24" s="3">
        <v>16.6513668761255</v>
      </c>
      <c r="I24" s="3">
        <v>12.4755022628809</v>
      </c>
      <c r="J24" s="3">
        <v>24.598130529005701</v>
      </c>
      <c r="K24" s="3">
        <v>10.682098804921001</v>
      </c>
      <c r="L24" s="3">
        <v>13.400339235315499</v>
      </c>
      <c r="M24" s="3">
        <v>16.105354236475499</v>
      </c>
      <c r="N24" s="3">
        <v>2.1372522495500501</v>
      </c>
      <c r="O24" s="3">
        <v>19.001975854891299</v>
      </c>
      <c r="P24" s="3">
        <v>9.7024235249625796</v>
      </c>
      <c r="Q24" s="3">
        <v>12.257178354915199</v>
      </c>
      <c r="R24" s="3">
        <v>16.501338811134701</v>
      </c>
      <c r="S24" s="3">
        <v>9.8990160882422398</v>
      </c>
      <c r="T24" s="3">
        <v>13.325506872364301</v>
      </c>
      <c r="U24" s="3">
        <v>-3.0883076218342902</v>
      </c>
      <c r="V24" s="3">
        <v>11.994218113868801</v>
      </c>
    </row>
    <row r="25" spans="1:22" x14ac:dyDescent="0.35">
      <c r="A25" s="2">
        <v>42510</v>
      </c>
      <c r="B25" s="3" t="e">
        <v>#N/A</v>
      </c>
      <c r="C25" s="3">
        <v>15.240258018694</v>
      </c>
      <c r="D25" s="3">
        <v>16.248727051849901</v>
      </c>
      <c r="E25" s="3">
        <v>16.837837180047501</v>
      </c>
      <c r="F25" s="3">
        <v>12.019692019414601</v>
      </c>
      <c r="G25" s="3">
        <v>20.9880000510496</v>
      </c>
      <c r="H25" s="3">
        <v>16.378355557568799</v>
      </c>
      <c r="I25" s="3">
        <v>12.449836988274701</v>
      </c>
      <c r="J25" s="3">
        <v>24.1310104446191</v>
      </c>
      <c r="K25" s="3">
        <v>10.39571256586</v>
      </c>
      <c r="L25" s="3">
        <v>12.939786214036999</v>
      </c>
      <c r="M25" s="3">
        <v>15.6599030221397</v>
      </c>
      <c r="N25" s="3">
        <v>3.7509185002449401</v>
      </c>
      <c r="O25" s="3">
        <v>18.812566541214899</v>
      </c>
      <c r="P25" s="3">
        <v>9.5566886903800405</v>
      </c>
      <c r="Q25" s="3">
        <v>12.014268089425</v>
      </c>
      <c r="R25" s="3">
        <v>16.2486099479686</v>
      </c>
      <c r="S25" s="3">
        <v>9.51430012078891</v>
      </c>
      <c r="T25" s="3">
        <v>13.145834989320999</v>
      </c>
      <c r="U25" s="3">
        <v>-1.08534017168272</v>
      </c>
      <c r="V25" s="3">
        <v>12.4189713557423</v>
      </c>
    </row>
    <row r="26" spans="1:22" x14ac:dyDescent="0.35">
      <c r="A26" s="2">
        <v>42541</v>
      </c>
      <c r="B26" s="3" t="e">
        <v>#N/A</v>
      </c>
      <c r="C26" s="3">
        <v>15.0567751962621</v>
      </c>
      <c r="D26" s="3">
        <v>16.567837775229101</v>
      </c>
      <c r="E26" s="3">
        <v>17.456937295314599</v>
      </c>
      <c r="F26" s="3">
        <v>12.0068141356652</v>
      </c>
      <c r="G26" s="3">
        <v>20.112051537511601</v>
      </c>
      <c r="H26" s="3">
        <v>16.5889808427535</v>
      </c>
      <c r="I26" s="3">
        <v>12.9508414323994</v>
      </c>
      <c r="J26" s="3">
        <v>23.240817304479901</v>
      </c>
      <c r="K26" s="3">
        <v>10.4742797649519</v>
      </c>
      <c r="L26" s="3">
        <v>13.0613039301578</v>
      </c>
      <c r="M26" s="3">
        <v>15.8874494627398</v>
      </c>
      <c r="N26" s="3">
        <v>4.1669421447728903</v>
      </c>
      <c r="O26" s="3">
        <v>19.149139600653101</v>
      </c>
      <c r="P26" s="3">
        <v>10.235891217602701</v>
      </c>
      <c r="Q26" s="3">
        <v>12.2246022037888</v>
      </c>
      <c r="R26" s="3">
        <v>16.321400573631401</v>
      </c>
      <c r="S26" s="3">
        <v>9.5067597290726003</v>
      </c>
      <c r="T26" s="3">
        <v>13.222916709535401</v>
      </c>
      <c r="U26" s="3">
        <v>1.1622559826413399</v>
      </c>
      <c r="V26" s="3">
        <v>12.749509553006201</v>
      </c>
    </row>
    <row r="27" spans="1:22" x14ac:dyDescent="0.35">
      <c r="A27" s="2">
        <v>42571</v>
      </c>
      <c r="B27" s="3" t="e">
        <v>#N/A</v>
      </c>
      <c r="C27" s="3">
        <v>15.625196466376901</v>
      </c>
      <c r="D27" s="3">
        <v>17.4374187638847</v>
      </c>
      <c r="E27" s="3">
        <v>18.1010584249426</v>
      </c>
      <c r="F27" s="3">
        <v>11.9394435013751</v>
      </c>
      <c r="G27" s="3">
        <v>19.759875153748499</v>
      </c>
      <c r="H27" s="3">
        <v>16.856205205302601</v>
      </c>
      <c r="I27" s="3">
        <v>13.3941859639162</v>
      </c>
      <c r="J27" s="3">
        <v>23.146388140322699</v>
      </c>
      <c r="K27" s="3">
        <v>10.573553995890901</v>
      </c>
      <c r="L27" s="3">
        <v>13.9227735877309</v>
      </c>
      <c r="M27" s="3">
        <v>16.3123288651168</v>
      </c>
      <c r="N27" s="3">
        <v>5.4939558830193898</v>
      </c>
      <c r="O27" s="3">
        <v>19.533441170500801</v>
      </c>
      <c r="P27" s="3">
        <v>10.9214447514894</v>
      </c>
      <c r="Q27" s="3">
        <v>12.6112422018739</v>
      </c>
      <c r="R27" s="3">
        <v>16.7619873250643</v>
      </c>
      <c r="S27" s="3">
        <v>9.2945991979832208</v>
      </c>
      <c r="T27" s="3">
        <v>13.6692451256932</v>
      </c>
      <c r="U27" s="3">
        <v>2.5524649749309498</v>
      </c>
      <c r="V27" s="3">
        <v>12.954007475370901</v>
      </c>
    </row>
    <row r="28" spans="1:22" x14ac:dyDescent="0.35">
      <c r="A28" s="2">
        <v>42601</v>
      </c>
      <c r="B28" s="3" t="e">
        <v>#N/A</v>
      </c>
      <c r="C28" s="3">
        <v>15.9739767194358</v>
      </c>
      <c r="D28" s="3">
        <v>17.935252481969599</v>
      </c>
      <c r="E28" s="3">
        <v>18.381807499878899</v>
      </c>
      <c r="F28" s="3">
        <v>12.257889225271599</v>
      </c>
      <c r="G28" s="3">
        <v>18.942618460107099</v>
      </c>
      <c r="H28" s="3">
        <v>17.043280564564299</v>
      </c>
      <c r="I28" s="3">
        <v>13.728119882528</v>
      </c>
      <c r="J28" s="3">
        <v>22.996634859849902</v>
      </c>
      <c r="K28" s="3">
        <v>10.6567059421116</v>
      </c>
      <c r="L28" s="3">
        <v>14.573864872455101</v>
      </c>
      <c r="M28" s="3">
        <v>16.9013555767824</v>
      </c>
      <c r="N28" s="3">
        <v>6.4072643117666601</v>
      </c>
      <c r="O28" s="3">
        <v>19.715834707141699</v>
      </c>
      <c r="P28" s="3">
        <v>11.7892619991218</v>
      </c>
      <c r="Q28" s="3">
        <v>13.573331458894399</v>
      </c>
      <c r="R28" s="3">
        <v>16.647469548058002</v>
      </c>
      <c r="S28" s="3">
        <v>9.5385531098637504</v>
      </c>
      <c r="T28" s="3">
        <v>13.590505314822</v>
      </c>
      <c r="U28" s="3">
        <v>4.1756978857143796</v>
      </c>
      <c r="V28" s="3">
        <v>12.7468556120395</v>
      </c>
    </row>
    <row r="29" spans="1:22" x14ac:dyDescent="0.35">
      <c r="A29" s="2">
        <v>42633</v>
      </c>
      <c r="B29" s="3" t="e">
        <v>#N/A</v>
      </c>
      <c r="C29" s="3">
        <v>16.005389962699301</v>
      </c>
      <c r="D29" s="3">
        <v>17.7623036271217</v>
      </c>
      <c r="E29" s="3">
        <v>17.893543458339899</v>
      </c>
      <c r="F29" s="3">
        <v>12.0980437923031</v>
      </c>
      <c r="G29" s="3">
        <v>17.693747119587101</v>
      </c>
      <c r="H29" s="3">
        <v>17.1000219448871</v>
      </c>
      <c r="I29" s="3">
        <v>14.093968202591499</v>
      </c>
      <c r="J29" s="3">
        <v>21.743240358587698</v>
      </c>
      <c r="K29" s="3">
        <v>10.6514574897696</v>
      </c>
      <c r="L29" s="3">
        <v>14.301364319468099</v>
      </c>
      <c r="M29" s="3">
        <v>16.567441263562799</v>
      </c>
      <c r="N29" s="3">
        <v>8.7121745432273503</v>
      </c>
      <c r="O29" s="3">
        <v>19.778800908286001</v>
      </c>
      <c r="P29" s="3">
        <v>12.4499095665645</v>
      </c>
      <c r="Q29" s="3">
        <v>12.9252115959879</v>
      </c>
      <c r="R29" s="3">
        <v>16.0475468914813</v>
      </c>
      <c r="S29" s="3">
        <v>9.4628505898649493</v>
      </c>
      <c r="T29" s="3">
        <v>13.4692015715057</v>
      </c>
      <c r="U29" s="3">
        <v>7.13483275968811</v>
      </c>
      <c r="V29" s="3">
        <v>12.601278811703001</v>
      </c>
    </row>
    <row r="30" spans="1:22" x14ac:dyDescent="0.35">
      <c r="A30" s="2">
        <v>42663</v>
      </c>
      <c r="B30" s="3" t="e">
        <v>#N/A</v>
      </c>
      <c r="C30" s="3">
        <v>16.946549406705799</v>
      </c>
      <c r="D30" s="3">
        <v>18.2457143218796</v>
      </c>
      <c r="E30" s="3">
        <v>18.106401702886199</v>
      </c>
      <c r="F30" s="3">
        <v>12.4995937449271</v>
      </c>
      <c r="G30" s="3">
        <v>16.5935517597763</v>
      </c>
      <c r="H30" s="3">
        <v>17.321908296532399</v>
      </c>
      <c r="I30" s="3">
        <v>14.4100332544634</v>
      </c>
      <c r="J30" s="3">
        <v>22.314938021651201</v>
      </c>
      <c r="K30" s="3">
        <v>10.8493047531664</v>
      </c>
      <c r="L30" s="3">
        <v>15.486452011668201</v>
      </c>
      <c r="M30" s="3">
        <v>16.617661319207901</v>
      </c>
      <c r="N30" s="3">
        <v>11.0760554170761</v>
      </c>
      <c r="O30" s="3">
        <v>19.824066749402999</v>
      </c>
      <c r="P30" s="3">
        <v>12.8989283551154</v>
      </c>
      <c r="Q30" s="3">
        <v>13.4600188952059</v>
      </c>
      <c r="R30" s="3">
        <v>16.075173691495898</v>
      </c>
      <c r="S30" s="3">
        <v>9.4558813111054203</v>
      </c>
      <c r="T30" s="3">
        <v>13.4989590008859</v>
      </c>
      <c r="U30" s="3">
        <v>10.7088625256354</v>
      </c>
      <c r="V30" s="3">
        <v>12.382032108680001</v>
      </c>
    </row>
    <row r="31" spans="1:22" x14ac:dyDescent="0.35">
      <c r="A31" s="2">
        <v>42692</v>
      </c>
      <c r="B31" s="3" t="e">
        <v>#N/A</v>
      </c>
      <c r="C31" s="3">
        <v>16.5210429490199</v>
      </c>
      <c r="D31" s="3">
        <v>17.1159082846515</v>
      </c>
      <c r="E31" s="3">
        <v>16.9275795072565</v>
      </c>
      <c r="F31" s="3">
        <v>12.2078972960465</v>
      </c>
      <c r="G31" s="3">
        <v>15.6747226212148</v>
      </c>
      <c r="H31" s="3">
        <v>17.002901288487401</v>
      </c>
      <c r="I31" s="3">
        <v>13.895854277079</v>
      </c>
      <c r="J31" s="3">
        <v>20.617592458617199</v>
      </c>
      <c r="K31" s="3">
        <v>10.6281636558318</v>
      </c>
      <c r="L31" s="3">
        <v>14.8497843514008</v>
      </c>
      <c r="M31" s="3">
        <v>16.262544978405099</v>
      </c>
      <c r="N31" s="3">
        <v>13.221595281469</v>
      </c>
      <c r="O31" s="3">
        <v>18.610143277825699</v>
      </c>
      <c r="P31" s="3">
        <v>12.8659446542223</v>
      </c>
      <c r="Q31" s="3">
        <v>12.9786938007699</v>
      </c>
      <c r="R31" s="3">
        <v>15.8178427633143</v>
      </c>
      <c r="S31" s="3">
        <v>8.9770656703538592</v>
      </c>
      <c r="T31" s="3">
        <v>12.6495547411964</v>
      </c>
      <c r="U31" s="3">
        <v>11.722877496786801</v>
      </c>
      <c r="V31" s="3">
        <v>13.955356835877099</v>
      </c>
    </row>
    <row r="32" spans="1:22" x14ac:dyDescent="0.35">
      <c r="A32" s="2">
        <v>42724</v>
      </c>
      <c r="B32" s="3" t="e">
        <v>#N/A</v>
      </c>
      <c r="C32" s="3">
        <v>15.6406964560896</v>
      </c>
      <c r="D32" s="3">
        <v>17.0642189485432</v>
      </c>
      <c r="E32" s="3">
        <v>16.363458363678401</v>
      </c>
      <c r="F32" s="3">
        <v>13.744930540274501</v>
      </c>
      <c r="G32" s="3">
        <v>14.9849215655947</v>
      </c>
      <c r="H32" s="3">
        <v>16.9546295848284</v>
      </c>
      <c r="I32" s="3">
        <v>14.2469498264731</v>
      </c>
      <c r="J32" s="3">
        <v>20.3612734412281</v>
      </c>
      <c r="K32" s="3">
        <v>11.132690235194</v>
      </c>
      <c r="L32" s="3">
        <v>14.208829137980301</v>
      </c>
      <c r="M32" s="3">
        <v>16.6683310480581</v>
      </c>
      <c r="N32" s="3">
        <v>14.0508932549329</v>
      </c>
      <c r="O32" s="3">
        <v>18.770632934493602</v>
      </c>
      <c r="P32" s="3">
        <v>12.8432985676407</v>
      </c>
      <c r="Q32" s="3">
        <v>14.367309026935599</v>
      </c>
      <c r="R32" s="3">
        <v>15.988211183893901</v>
      </c>
      <c r="S32" s="3">
        <v>8.9919105946699496</v>
      </c>
      <c r="T32" s="3">
        <v>12.696393181139801</v>
      </c>
      <c r="U32" s="3">
        <v>13.767905166684301</v>
      </c>
      <c r="V32" s="3">
        <v>14.87688446424</v>
      </c>
    </row>
    <row r="33" spans="1:22" x14ac:dyDescent="0.35">
      <c r="A33" s="2">
        <v>42755</v>
      </c>
      <c r="B33" s="3">
        <v>15.003668338120599</v>
      </c>
      <c r="C33" s="3">
        <v>15.9376002452092</v>
      </c>
      <c r="D33" s="3">
        <v>17.4731562837841</v>
      </c>
      <c r="E33" s="3">
        <v>18.096031374831998</v>
      </c>
      <c r="F33" s="3">
        <v>13.988190288279499</v>
      </c>
      <c r="G33" s="3">
        <v>15.302589208601001</v>
      </c>
      <c r="H33" s="3">
        <v>17.164805457148599</v>
      </c>
      <c r="I33" s="3">
        <v>14.2392466491689</v>
      </c>
      <c r="J33" s="3">
        <v>20.503880816317398</v>
      </c>
      <c r="K33" s="3">
        <v>11.2333961787983</v>
      </c>
      <c r="L33" s="3">
        <v>15.338523563168</v>
      </c>
      <c r="M33" s="3">
        <v>17.279684457603299</v>
      </c>
      <c r="N33" s="3">
        <v>14.300029499068</v>
      </c>
      <c r="O33" s="3">
        <v>19.228052521270101</v>
      </c>
      <c r="P33" s="3">
        <v>13.5614300018553</v>
      </c>
      <c r="Q33" s="3">
        <v>15.0086643924251</v>
      </c>
      <c r="R33" s="3">
        <v>16.474764710014298</v>
      </c>
      <c r="S33" s="3">
        <v>9.4184495363226794</v>
      </c>
      <c r="T33" s="3">
        <v>13.590413697037</v>
      </c>
      <c r="U33" s="3">
        <v>14.458992767877399</v>
      </c>
      <c r="V33" s="3">
        <v>14.862699965525801</v>
      </c>
    </row>
    <row r="34" spans="1:22" x14ac:dyDescent="0.35">
      <c r="A34" s="2">
        <v>42783</v>
      </c>
      <c r="B34" s="3">
        <v>15.0193150681439</v>
      </c>
      <c r="C34" s="3">
        <v>16.6580976431446</v>
      </c>
      <c r="D34" s="3">
        <v>17.565124652161501</v>
      </c>
      <c r="E34" s="3">
        <v>18.224592832508801</v>
      </c>
      <c r="F34" s="3">
        <v>16.142462347832101</v>
      </c>
      <c r="G34" s="3">
        <v>16.937891261651</v>
      </c>
      <c r="H34" s="3">
        <v>17.284517816944099</v>
      </c>
      <c r="I34" s="3">
        <v>14.626487120049701</v>
      </c>
      <c r="J34" s="3">
        <v>21.556371492745299</v>
      </c>
      <c r="K34" s="3">
        <v>11.676850419709201</v>
      </c>
      <c r="L34" s="3">
        <v>16.891536723811701</v>
      </c>
      <c r="M34" s="3">
        <v>18.533519860495598</v>
      </c>
      <c r="N34" s="3">
        <v>13.7103696081201</v>
      </c>
      <c r="O34" s="3">
        <v>20.433352667802499</v>
      </c>
      <c r="P34" s="3">
        <v>14.2183509246564</v>
      </c>
      <c r="Q34" s="3">
        <v>14.937459642788101</v>
      </c>
      <c r="R34" s="3">
        <v>16.3575057476247</v>
      </c>
      <c r="S34" s="3">
        <v>10.051887212340301</v>
      </c>
      <c r="T34" s="3">
        <v>13.5463670009058</v>
      </c>
      <c r="U34" s="3">
        <v>15.895180283790401</v>
      </c>
      <c r="V34" s="3">
        <v>15.3127913489727</v>
      </c>
    </row>
    <row r="35" spans="1:22" x14ac:dyDescent="0.35">
      <c r="A35" s="2">
        <v>42814</v>
      </c>
      <c r="B35" s="3">
        <v>15.1415530053509</v>
      </c>
      <c r="C35" s="3">
        <v>16.8976954801836</v>
      </c>
      <c r="D35" s="3">
        <v>17.490143212850001</v>
      </c>
      <c r="E35" s="3">
        <v>17.859399293559001</v>
      </c>
      <c r="F35" s="3">
        <v>15.619301613477299</v>
      </c>
      <c r="G35" s="3">
        <v>16.1456116655723</v>
      </c>
      <c r="H35" s="3">
        <v>17.133595644403101</v>
      </c>
      <c r="I35" s="3">
        <v>14.4987480495511</v>
      </c>
      <c r="J35" s="3">
        <v>21.369931662787401</v>
      </c>
      <c r="K35" s="3">
        <v>11.5818508343364</v>
      </c>
      <c r="L35" s="3">
        <v>16.542579976081299</v>
      </c>
      <c r="M35" s="3">
        <v>18.517660811333101</v>
      </c>
      <c r="N35" s="3">
        <v>14.116909358114899</v>
      </c>
      <c r="O35" s="3">
        <v>20.4808997251072</v>
      </c>
      <c r="P35" s="3">
        <v>14.084151319645001</v>
      </c>
      <c r="Q35" s="3">
        <v>14.738952437603601</v>
      </c>
      <c r="R35" s="3">
        <v>16.2930102275064</v>
      </c>
      <c r="S35" s="3">
        <v>9.8439693880346493</v>
      </c>
      <c r="T35" s="3">
        <v>13.324947120448799</v>
      </c>
      <c r="U35" s="3">
        <v>15.703879809891999</v>
      </c>
      <c r="V35" s="3">
        <v>15.333204241205401</v>
      </c>
    </row>
    <row r="36" spans="1:22" x14ac:dyDescent="0.35">
      <c r="A36" s="2">
        <v>42845</v>
      </c>
      <c r="B36" s="3">
        <v>15.0557757127792</v>
      </c>
      <c r="C36" s="3">
        <v>17.157733943346201</v>
      </c>
      <c r="D36" s="3">
        <v>17.318304366028698</v>
      </c>
      <c r="E36" s="3">
        <v>17.944433446877301</v>
      </c>
      <c r="F36" s="3">
        <v>15.3236151228697</v>
      </c>
      <c r="G36" s="3">
        <v>15.4669793712086</v>
      </c>
      <c r="H36" s="3">
        <v>17.1488958621396</v>
      </c>
      <c r="I36" s="3">
        <v>14.2787676606677</v>
      </c>
      <c r="J36" s="3">
        <v>20.998864474482801</v>
      </c>
      <c r="K36" s="3">
        <v>11.2167205870669</v>
      </c>
      <c r="L36" s="3">
        <v>16.0787323681792</v>
      </c>
      <c r="M36" s="3">
        <v>18.262528443654599</v>
      </c>
      <c r="N36" s="3">
        <v>14.173721227727</v>
      </c>
      <c r="O36" s="3">
        <v>20.3555082119404</v>
      </c>
      <c r="P36" s="3">
        <v>13.9141148699804</v>
      </c>
      <c r="Q36" s="3">
        <v>14.643834092671501</v>
      </c>
      <c r="R36" s="3">
        <v>16.199760177933399</v>
      </c>
      <c r="S36" s="3">
        <v>9.7311753903922291</v>
      </c>
      <c r="T36" s="3">
        <v>13.291673240196101</v>
      </c>
      <c r="U36" s="3">
        <v>15.665204122771801</v>
      </c>
      <c r="V36" s="3">
        <v>15.1765280311838</v>
      </c>
    </row>
    <row r="37" spans="1:22" x14ac:dyDescent="0.35">
      <c r="A37" s="2">
        <v>42874</v>
      </c>
      <c r="B37" s="3">
        <v>14.9109041023339</v>
      </c>
      <c r="C37" s="3">
        <v>17.2569311287006</v>
      </c>
      <c r="D37" s="3">
        <v>17.467317648980199</v>
      </c>
      <c r="E37" s="3">
        <v>17.957123311271999</v>
      </c>
      <c r="F37" s="3">
        <v>15.0080117747038</v>
      </c>
      <c r="G37" s="3">
        <v>15.226685524061701</v>
      </c>
      <c r="H37" s="3">
        <v>17.2848505780122</v>
      </c>
      <c r="I37" s="3">
        <v>14.321235663088901</v>
      </c>
      <c r="J37" s="3">
        <v>20.5073416691002</v>
      </c>
      <c r="K37" s="3">
        <v>11.1240880855923</v>
      </c>
      <c r="L37" s="3">
        <v>15.662066496477999</v>
      </c>
      <c r="M37" s="3">
        <v>18.3108402501129</v>
      </c>
      <c r="N37" s="3">
        <v>15.2254232546863</v>
      </c>
      <c r="O37" s="3">
        <v>20.3513213763575</v>
      </c>
      <c r="P37" s="3">
        <v>14.0549673027467</v>
      </c>
      <c r="Q37" s="3">
        <v>14.615828963966401</v>
      </c>
      <c r="R37" s="3">
        <v>16.029076963537999</v>
      </c>
      <c r="S37" s="3">
        <v>9.7025078918521093</v>
      </c>
      <c r="T37" s="3">
        <v>13.1264844756755</v>
      </c>
      <c r="U37" s="3">
        <v>15.795429765820501</v>
      </c>
      <c r="V37" s="3">
        <v>15.0254642650804</v>
      </c>
    </row>
    <row r="38" spans="1:22" x14ac:dyDescent="0.35">
      <c r="A38" s="2">
        <v>42906</v>
      </c>
      <c r="B38" s="3">
        <v>15.1520768133202</v>
      </c>
      <c r="C38" s="3">
        <v>17.3499569322437</v>
      </c>
      <c r="D38" s="3">
        <v>17.360410374525401</v>
      </c>
      <c r="E38" s="3">
        <v>18.267653655355499</v>
      </c>
      <c r="F38" s="3">
        <v>14.6641186221034</v>
      </c>
      <c r="G38" s="3">
        <v>14.7036212005663</v>
      </c>
      <c r="H38" s="3">
        <v>17.240562275196702</v>
      </c>
      <c r="I38" s="3">
        <v>14.538113772250099</v>
      </c>
      <c r="J38" s="3">
        <v>20.029009734497901</v>
      </c>
      <c r="K38" s="3">
        <v>11.0090590817438</v>
      </c>
      <c r="L38" s="3">
        <v>15.0141603967195</v>
      </c>
      <c r="M38" s="3">
        <v>17.683330443511299</v>
      </c>
      <c r="N38" s="3">
        <v>15.2318041955625</v>
      </c>
      <c r="O38" s="3">
        <v>20.358313704433399</v>
      </c>
      <c r="P38" s="3">
        <v>14.101395607950501</v>
      </c>
      <c r="Q38" s="3">
        <v>13.966803317084899</v>
      </c>
      <c r="R38" s="3">
        <v>16.101131900201899</v>
      </c>
      <c r="S38" s="3">
        <v>9.6895357813789094</v>
      </c>
      <c r="T38" s="3">
        <v>12.9079589925188</v>
      </c>
      <c r="U38" s="3">
        <v>16.367280426867801</v>
      </c>
      <c r="V38" s="3">
        <v>15.0680108214735</v>
      </c>
    </row>
    <row r="39" spans="1:22" x14ac:dyDescent="0.35">
      <c r="A39" s="2">
        <v>42936</v>
      </c>
      <c r="B39" s="3">
        <v>15.404994723942099</v>
      </c>
      <c r="C39" s="3">
        <v>17.9902023724641</v>
      </c>
      <c r="D39" s="3">
        <v>17.3249007681876</v>
      </c>
      <c r="E39" s="3">
        <v>17.847970598419401</v>
      </c>
      <c r="F39" s="3">
        <v>14.5043387905058</v>
      </c>
      <c r="G39" s="3">
        <v>14.916584942359</v>
      </c>
      <c r="H39" s="3">
        <v>17.159455438504601</v>
      </c>
      <c r="I39" s="3">
        <v>14.7469034397215</v>
      </c>
      <c r="J39" s="3">
        <v>19.928436538869502</v>
      </c>
      <c r="K39" s="3">
        <v>10.932188136531501</v>
      </c>
      <c r="L39" s="3">
        <v>15.016688822803699</v>
      </c>
      <c r="M39" s="3">
        <v>18.0247104150856</v>
      </c>
      <c r="N39" s="3">
        <v>15.575944897204099</v>
      </c>
      <c r="O39" s="3">
        <v>20.704581314828602</v>
      </c>
      <c r="P39" s="3">
        <v>14.4261787611476</v>
      </c>
      <c r="Q39" s="3">
        <v>14.233545815611899</v>
      </c>
      <c r="R39" s="3">
        <v>15.950194609069399</v>
      </c>
      <c r="S39" s="3">
        <v>9.7982167613632107</v>
      </c>
      <c r="T39" s="3">
        <v>12.969771889505299</v>
      </c>
      <c r="U39" s="3">
        <v>15.9213092465573</v>
      </c>
      <c r="V39" s="3">
        <v>15.362260184493699</v>
      </c>
    </row>
    <row r="40" spans="1:22" x14ac:dyDescent="0.35">
      <c r="A40" s="2">
        <v>42965</v>
      </c>
      <c r="B40" s="3">
        <v>15.226264877130101</v>
      </c>
      <c r="C40" s="3">
        <v>18.6637709372066</v>
      </c>
      <c r="D40" s="3">
        <v>17.335600335907898</v>
      </c>
      <c r="E40" s="3">
        <v>17.802135074455901</v>
      </c>
      <c r="F40" s="3">
        <v>14.250441543246399</v>
      </c>
      <c r="G40" s="3">
        <v>15.2650820808148</v>
      </c>
      <c r="H40" s="3">
        <v>17.3471186722232</v>
      </c>
      <c r="I40" s="3">
        <v>14.6453591340962</v>
      </c>
      <c r="J40" s="3">
        <v>19.596448764895001</v>
      </c>
      <c r="K40" s="3">
        <v>10.4746548487913</v>
      </c>
      <c r="L40" s="3">
        <v>15.301964130147301</v>
      </c>
      <c r="M40" s="3">
        <v>18.087182729475199</v>
      </c>
      <c r="N40" s="3">
        <v>15.1756915167422</v>
      </c>
      <c r="O40" s="3">
        <v>20.7588411089339</v>
      </c>
      <c r="P40" s="3">
        <v>14.527942960377301</v>
      </c>
      <c r="Q40" s="3">
        <v>13.952247750816399</v>
      </c>
      <c r="R40" s="3">
        <v>15.9262376107196</v>
      </c>
      <c r="S40" s="3">
        <v>9.4905080780205697</v>
      </c>
      <c r="T40" s="3">
        <v>13.0130709328631</v>
      </c>
      <c r="U40" s="3">
        <v>17.066417334149602</v>
      </c>
      <c r="V40" s="3">
        <v>15.025746808826501</v>
      </c>
    </row>
    <row r="41" spans="1:22" x14ac:dyDescent="0.35">
      <c r="A41" s="2">
        <v>42998</v>
      </c>
      <c r="B41" s="3">
        <v>15.6885816559044</v>
      </c>
      <c r="C41" s="3">
        <v>19.966751160283401</v>
      </c>
      <c r="D41" s="3">
        <v>17.240059333333399</v>
      </c>
      <c r="E41" s="3">
        <v>18.684002814975301</v>
      </c>
      <c r="F41" s="3">
        <v>14.168422462745299</v>
      </c>
      <c r="G41" s="3">
        <v>16.547826968209499</v>
      </c>
      <c r="H41" s="3">
        <v>17.5203430376068</v>
      </c>
      <c r="I41" s="3">
        <v>14.5303407077048</v>
      </c>
      <c r="J41" s="3">
        <v>19.222696638058</v>
      </c>
      <c r="K41" s="3">
        <v>10.4990774845286</v>
      </c>
      <c r="L41" s="3">
        <v>15.8607354441334</v>
      </c>
      <c r="M41" s="3">
        <v>17.642654312374798</v>
      </c>
      <c r="N41" s="3">
        <v>14.3376739190086</v>
      </c>
      <c r="O41" s="3">
        <v>21.308974604278198</v>
      </c>
      <c r="P41" s="3">
        <v>14.955483472408</v>
      </c>
      <c r="Q41" s="3">
        <v>12.829839919306201</v>
      </c>
      <c r="R41" s="3">
        <v>16.552710885341899</v>
      </c>
      <c r="S41" s="3">
        <v>9.2502087192551699</v>
      </c>
      <c r="T41" s="3">
        <v>12.2870903661747</v>
      </c>
      <c r="U41" s="3">
        <v>17.7195865561335</v>
      </c>
      <c r="V41" s="3">
        <v>15.003193529511901</v>
      </c>
    </row>
    <row r="42" spans="1:22" x14ac:dyDescent="0.35">
      <c r="A42" s="2">
        <v>43028</v>
      </c>
      <c r="B42" s="3">
        <v>15.8733657638479</v>
      </c>
      <c r="C42" s="3">
        <v>18.052253058451701</v>
      </c>
      <c r="D42" s="3">
        <v>17.244082283673499</v>
      </c>
      <c r="E42" s="3">
        <v>19.489503745554401</v>
      </c>
      <c r="F42" s="3">
        <v>13.3446853420464</v>
      </c>
      <c r="G42" s="3">
        <v>16.316290811290401</v>
      </c>
      <c r="H42" s="3">
        <v>17.346167278669199</v>
      </c>
      <c r="I42" s="3">
        <v>14.708570249523801</v>
      </c>
      <c r="J42" s="3">
        <v>18.578787672249099</v>
      </c>
      <c r="K42" s="3">
        <v>10.6272768990255</v>
      </c>
      <c r="L42" s="3">
        <v>15.583546619790599</v>
      </c>
      <c r="M42" s="3">
        <v>18.105175125530899</v>
      </c>
      <c r="N42" s="3">
        <v>16.321431745490301</v>
      </c>
      <c r="O42" s="3">
        <v>21.326799139349699</v>
      </c>
      <c r="P42" s="3">
        <v>15.177871247472201</v>
      </c>
      <c r="Q42" s="3">
        <v>12.646258524525599</v>
      </c>
      <c r="R42" s="3">
        <v>16.652178766374401</v>
      </c>
      <c r="S42" s="3">
        <v>9.2330798399109799</v>
      </c>
      <c r="T42" s="3">
        <v>12.4467989511292</v>
      </c>
      <c r="U42" s="3">
        <v>18.379847566893801</v>
      </c>
      <c r="V42" s="3">
        <v>14.4043519143432</v>
      </c>
    </row>
    <row r="43" spans="1:22" x14ac:dyDescent="0.35">
      <c r="A43" s="2">
        <v>43059</v>
      </c>
      <c r="B43" s="3">
        <v>16.527297678031601</v>
      </c>
      <c r="C43" s="3">
        <v>16.509305471063399</v>
      </c>
      <c r="D43" s="3">
        <v>17.297157292004801</v>
      </c>
      <c r="E43" s="3">
        <v>19.312403745313699</v>
      </c>
      <c r="F43" s="3">
        <v>12.803877444031199</v>
      </c>
      <c r="G43" s="3">
        <v>16.6571709004761</v>
      </c>
      <c r="H43" s="3">
        <v>17.1148600622736</v>
      </c>
      <c r="I43" s="3">
        <v>14.7742640497223</v>
      </c>
      <c r="J43" s="3">
        <v>16.970446071842801</v>
      </c>
      <c r="K43" s="3">
        <v>10.407747377126601</v>
      </c>
      <c r="L43" s="3">
        <v>14.6385968047879</v>
      </c>
      <c r="M43" s="3">
        <v>18.9581452912496</v>
      </c>
      <c r="N43" s="3">
        <v>15.8999722289015</v>
      </c>
      <c r="O43" s="3">
        <v>21.709748059610298</v>
      </c>
      <c r="P43" s="3">
        <v>15.6179828151203</v>
      </c>
      <c r="Q43" s="3">
        <v>12.3563497784678</v>
      </c>
      <c r="R43" s="3">
        <v>17.1589934383613</v>
      </c>
      <c r="S43" s="3">
        <v>8.6824015536304007</v>
      </c>
      <c r="T43" s="3">
        <v>11.3366211361732</v>
      </c>
      <c r="U43" s="3">
        <v>19.5702241712507</v>
      </c>
      <c r="V43" s="3">
        <v>14.1367893014516</v>
      </c>
    </row>
    <row r="44" spans="1:22" x14ac:dyDescent="0.35">
      <c r="A44" s="2">
        <v>43089</v>
      </c>
      <c r="B44" s="3">
        <v>15.8462868112024</v>
      </c>
      <c r="C44" s="3">
        <v>17.907973183291801</v>
      </c>
      <c r="D44" s="3">
        <v>17.1630766550666</v>
      </c>
      <c r="E44" s="3">
        <v>19.379154881802702</v>
      </c>
      <c r="F44" s="3">
        <v>12.448729616482</v>
      </c>
      <c r="G44" s="3">
        <v>16.6613754809295</v>
      </c>
      <c r="H44" s="3">
        <v>17.8610483862068</v>
      </c>
      <c r="I44" s="3">
        <v>14.502757652353001</v>
      </c>
      <c r="J44" s="3">
        <v>17.049580622538901</v>
      </c>
      <c r="K44" s="3">
        <v>10.1509933595121</v>
      </c>
      <c r="L44" s="3">
        <v>14.4574985865654</v>
      </c>
      <c r="M44" s="3">
        <v>18.286863077498101</v>
      </c>
      <c r="N44" s="3">
        <v>20.401960467687299</v>
      </c>
      <c r="O44" s="3">
        <v>22.358482280863399</v>
      </c>
      <c r="P44" s="3">
        <v>15.1095434296832</v>
      </c>
      <c r="Q44" s="3">
        <v>13.530818926924001</v>
      </c>
      <c r="R44" s="3">
        <v>17.591237521958998</v>
      </c>
      <c r="S44" s="3">
        <v>8.7382094846502092</v>
      </c>
      <c r="T44" s="3">
        <v>11.6655661889633</v>
      </c>
      <c r="U44" s="3">
        <v>22.241545855367299</v>
      </c>
      <c r="V44" s="3">
        <v>14.419818144869399</v>
      </c>
    </row>
    <row r="45" spans="1:22" x14ac:dyDescent="0.35">
      <c r="A45" s="2">
        <v>43119</v>
      </c>
      <c r="B45" s="3">
        <v>16.6355174167564</v>
      </c>
      <c r="C45" s="3">
        <v>18.648569279420101</v>
      </c>
      <c r="D45" s="3">
        <v>18.316390032100799</v>
      </c>
      <c r="E45" s="3">
        <v>20.391917802458298</v>
      </c>
      <c r="F45" s="3">
        <v>13.1149051958614</v>
      </c>
      <c r="G45" s="3">
        <v>17.518967544239299</v>
      </c>
      <c r="H45" s="3">
        <v>18.6107229861185</v>
      </c>
      <c r="I45" s="3">
        <v>15.1019352475245</v>
      </c>
      <c r="J45" s="3">
        <v>17.3468242656093</v>
      </c>
      <c r="K45" s="3">
        <v>10.406522526024601</v>
      </c>
      <c r="L45" s="3">
        <v>15.6898453815019</v>
      </c>
      <c r="M45" s="3">
        <v>18.664463320571802</v>
      </c>
      <c r="N45" s="3">
        <v>22.410071644766301</v>
      </c>
      <c r="O45" s="3">
        <v>23.142871868630099</v>
      </c>
      <c r="P45" s="3">
        <v>16.3783065844923</v>
      </c>
      <c r="Q45" s="3">
        <v>13.656411868214599</v>
      </c>
      <c r="R45" s="3">
        <v>18.495153905728699</v>
      </c>
      <c r="S45" s="3">
        <v>8.9351747969682904</v>
      </c>
      <c r="T45" s="3">
        <v>12.402998025418199</v>
      </c>
      <c r="U45" s="3">
        <v>25.045463168864501</v>
      </c>
      <c r="V45" s="3">
        <v>15.1818488965322</v>
      </c>
    </row>
    <row r="46" spans="1:22" x14ac:dyDescent="0.35">
      <c r="A46" s="2">
        <v>43151</v>
      </c>
      <c r="B46" s="3">
        <v>15.1344807902389</v>
      </c>
      <c r="C46" s="3">
        <v>17.8707428623546</v>
      </c>
      <c r="D46" s="3">
        <v>18.0839874861888</v>
      </c>
      <c r="E46" s="3">
        <v>19.684133155003401</v>
      </c>
      <c r="F46" s="3">
        <v>12.169948837784601</v>
      </c>
      <c r="G46" s="3">
        <v>18.5167225089608</v>
      </c>
      <c r="H46" s="3">
        <v>18.650319296106002</v>
      </c>
      <c r="I46" s="3">
        <v>14.0268549488293</v>
      </c>
      <c r="J46" s="3">
        <v>17.749647091907701</v>
      </c>
      <c r="K46" s="3">
        <v>10.488493389622301</v>
      </c>
      <c r="L46" s="3">
        <v>16.352090217622401</v>
      </c>
      <c r="M46" s="3">
        <v>17.986475961066201</v>
      </c>
      <c r="N46" s="3">
        <v>23.685179219124599</v>
      </c>
      <c r="O46" s="3">
        <v>21.578706101058099</v>
      </c>
      <c r="P46" s="3">
        <v>15.5445796498274</v>
      </c>
      <c r="Q46" s="3">
        <v>13.533189207065</v>
      </c>
      <c r="R46" s="3">
        <v>17.6639899244033</v>
      </c>
      <c r="S46" s="3">
        <v>8.8247138020347098</v>
      </c>
      <c r="T46" s="3">
        <v>12.4047711385091</v>
      </c>
      <c r="U46" s="3">
        <v>23.811482459275702</v>
      </c>
      <c r="V46" s="3">
        <v>15.1677515621657</v>
      </c>
    </row>
    <row r="47" spans="1:22" x14ac:dyDescent="0.35">
      <c r="A47" s="2">
        <v>43179</v>
      </c>
      <c r="B47" s="3">
        <v>15.2342237603398</v>
      </c>
      <c r="C47" s="3">
        <v>17.321803676728901</v>
      </c>
      <c r="D47" s="3">
        <v>17.393880166464601</v>
      </c>
      <c r="E47" s="3">
        <v>19.111976594508999</v>
      </c>
      <c r="F47" s="3">
        <v>11.6857464535807</v>
      </c>
      <c r="G47" s="3">
        <v>19.442107618071301</v>
      </c>
      <c r="H47" s="3">
        <v>18.461177882960101</v>
      </c>
      <c r="I47" s="3">
        <v>14.485718168471299</v>
      </c>
      <c r="J47" s="3">
        <v>17.797641551779801</v>
      </c>
      <c r="K47" s="3">
        <v>10.5163753600722</v>
      </c>
      <c r="L47" s="3">
        <v>16.3008334062107</v>
      </c>
      <c r="M47" s="3">
        <v>18.191530930817802</v>
      </c>
      <c r="N47" s="3">
        <v>23.2629139220324</v>
      </c>
      <c r="O47" s="3">
        <v>21.459670618078899</v>
      </c>
      <c r="P47" s="3">
        <v>15.348994834221299</v>
      </c>
      <c r="Q47" s="3">
        <v>12.8264904739522</v>
      </c>
      <c r="R47" s="3">
        <v>17.611383143570901</v>
      </c>
      <c r="S47" s="3">
        <v>9.1134554136285999</v>
      </c>
      <c r="T47" s="3">
        <v>12.3405844524318</v>
      </c>
      <c r="U47" s="3">
        <v>24.626408256754502</v>
      </c>
      <c r="V47" s="3">
        <v>15.159599003619499</v>
      </c>
    </row>
    <row r="48" spans="1:22" x14ac:dyDescent="0.35">
      <c r="A48" s="2">
        <v>43210</v>
      </c>
      <c r="B48" s="3">
        <v>14.800561168184</v>
      </c>
      <c r="C48" s="3">
        <v>17.096209928881802</v>
      </c>
      <c r="D48" s="3">
        <v>17.275314885398998</v>
      </c>
      <c r="E48" s="3">
        <v>18.690563518396601</v>
      </c>
      <c r="F48" s="3">
        <v>11.7730725080482</v>
      </c>
      <c r="G48" s="3">
        <v>19.072951840884599</v>
      </c>
      <c r="H48" s="3">
        <v>18.362327268312701</v>
      </c>
      <c r="I48" s="3">
        <v>14.323680277325099</v>
      </c>
      <c r="J48" s="3">
        <v>17.744038757002201</v>
      </c>
      <c r="K48" s="3">
        <v>10.3612923683211</v>
      </c>
      <c r="L48" s="3">
        <v>16.005723535924201</v>
      </c>
      <c r="M48" s="3">
        <v>17.8910428523061</v>
      </c>
      <c r="N48" s="3">
        <v>22.9147181299934</v>
      </c>
      <c r="O48" s="3">
        <v>21.407210007539899</v>
      </c>
      <c r="P48" s="3">
        <v>14.8527798509307</v>
      </c>
      <c r="Q48" s="3">
        <v>12.8336838268027</v>
      </c>
      <c r="R48" s="3">
        <v>17.401703301266298</v>
      </c>
      <c r="S48" s="3">
        <v>8.8899059422216897</v>
      </c>
      <c r="T48" s="3">
        <v>12.4423957632343</v>
      </c>
      <c r="U48" s="3">
        <v>24.382528534281999</v>
      </c>
      <c r="V48" s="3">
        <v>15.4212305423909</v>
      </c>
    </row>
    <row r="49" spans="1:22" x14ac:dyDescent="0.35">
      <c r="A49" s="2">
        <v>43238</v>
      </c>
      <c r="B49" s="3">
        <v>14.494615353540899</v>
      </c>
      <c r="C49" s="3">
        <v>16.576042224374</v>
      </c>
      <c r="D49" s="3">
        <v>16.406830798412201</v>
      </c>
      <c r="E49" s="3">
        <v>18.560466006059599</v>
      </c>
      <c r="F49" s="3">
        <v>11.6816643333133</v>
      </c>
      <c r="G49" s="3">
        <v>18.421060794298299</v>
      </c>
      <c r="H49" s="3">
        <v>18.136155135290899</v>
      </c>
      <c r="I49" s="3">
        <v>14.2816818209931</v>
      </c>
      <c r="J49" s="3">
        <v>17.187405408159901</v>
      </c>
      <c r="K49" s="3">
        <v>10.167126880683</v>
      </c>
      <c r="L49" s="3">
        <v>15.451328887681999</v>
      </c>
      <c r="M49" s="3">
        <v>17.444640835091501</v>
      </c>
      <c r="N49" s="3">
        <v>21.713815153881001</v>
      </c>
      <c r="O49" s="3">
        <v>21.074210512391598</v>
      </c>
      <c r="P49" s="3">
        <v>14.833194583079599</v>
      </c>
      <c r="Q49" s="3">
        <v>12.5656964727328</v>
      </c>
      <c r="R49" s="3">
        <v>17.258758765656999</v>
      </c>
      <c r="S49" s="3">
        <v>8.5241453025032197</v>
      </c>
      <c r="T49" s="3">
        <v>11.9474272291493</v>
      </c>
      <c r="U49" s="3">
        <v>24.1464660038178</v>
      </c>
      <c r="V49" s="3">
        <v>15.2966683315114</v>
      </c>
    </row>
    <row r="50" spans="1:22" x14ac:dyDescent="0.35">
      <c r="A50" s="2">
        <v>43271</v>
      </c>
      <c r="B50" s="3">
        <v>13.959459026101801</v>
      </c>
      <c r="C50" s="3">
        <v>15.686389510000501</v>
      </c>
      <c r="D50" s="3">
        <v>16.0799186458542</v>
      </c>
      <c r="E50" s="3">
        <v>18.005999066619498</v>
      </c>
      <c r="F50" s="3">
        <v>11.4065017960002</v>
      </c>
      <c r="G50" s="3">
        <v>18.004189621057701</v>
      </c>
      <c r="H50" s="3">
        <v>17.6627639669045</v>
      </c>
      <c r="I50" s="3">
        <v>14.225816284364599</v>
      </c>
      <c r="J50" s="3">
        <v>17.2335957454682</v>
      </c>
      <c r="K50" s="3">
        <v>9.9202952285675803</v>
      </c>
      <c r="L50" s="3">
        <v>14.405015517331799</v>
      </c>
      <c r="M50" s="3">
        <v>16.951349428732801</v>
      </c>
      <c r="N50" s="3">
        <v>21.746768439474</v>
      </c>
      <c r="O50" s="3">
        <v>21.261150678796199</v>
      </c>
      <c r="P50" s="3">
        <v>14.514780107326599</v>
      </c>
      <c r="Q50" s="3">
        <v>12.406765529036999</v>
      </c>
      <c r="R50" s="3">
        <v>16.673237118695599</v>
      </c>
      <c r="S50" s="3">
        <v>8.1044375607258097</v>
      </c>
      <c r="T50" s="3">
        <v>11.896185444015901</v>
      </c>
      <c r="U50" s="3">
        <v>22.621176733035799</v>
      </c>
      <c r="V50" s="3">
        <v>15.388923268402801</v>
      </c>
    </row>
    <row r="51" spans="1:22" x14ac:dyDescent="0.35">
      <c r="A51" s="2">
        <v>43301</v>
      </c>
      <c r="B51" s="3">
        <v>13.3284788320464</v>
      </c>
      <c r="C51" s="3">
        <v>15.5577832168028</v>
      </c>
      <c r="D51" s="3">
        <v>15.6717402088033</v>
      </c>
      <c r="E51" s="3">
        <v>17.729915888268099</v>
      </c>
      <c r="F51" s="3">
        <v>11.354205579528999</v>
      </c>
      <c r="G51" s="3">
        <v>17.4487500820896</v>
      </c>
      <c r="H51" s="3">
        <v>17.698749819587199</v>
      </c>
      <c r="I51" s="3">
        <v>14.208057081781</v>
      </c>
      <c r="J51" s="3">
        <v>17.559484087663801</v>
      </c>
      <c r="K51" s="3">
        <v>9.6482035144181904</v>
      </c>
      <c r="L51" s="3">
        <v>14.3705807297527</v>
      </c>
      <c r="M51" s="3">
        <v>16.728864415782301</v>
      </c>
      <c r="N51" s="3">
        <v>21.0793887060982</v>
      </c>
      <c r="O51" s="3">
        <v>21.274872739167201</v>
      </c>
      <c r="P51" s="3">
        <v>14.1509835518104</v>
      </c>
      <c r="Q51" s="3">
        <v>12.6390670014392</v>
      </c>
      <c r="R51" s="3">
        <v>16.4778485434712</v>
      </c>
      <c r="S51" s="3">
        <v>7.8236814129868204</v>
      </c>
      <c r="T51" s="3">
        <v>12.2333341400674</v>
      </c>
      <c r="U51" s="3">
        <v>21.804550494979299</v>
      </c>
      <c r="V51" s="3">
        <v>15.636226681693801</v>
      </c>
    </row>
    <row r="52" spans="1:22" x14ac:dyDescent="0.35">
      <c r="A52" s="2">
        <v>43332</v>
      </c>
      <c r="B52" s="3">
        <v>12.4647011239599</v>
      </c>
      <c r="C52" s="3">
        <v>14.8784532057816</v>
      </c>
      <c r="D52" s="3">
        <v>15.765065860155101</v>
      </c>
      <c r="E52" s="3">
        <v>17.5892607428456</v>
      </c>
      <c r="F52" s="3">
        <v>11.573772410390299</v>
      </c>
      <c r="G52" s="3">
        <v>17.263912544012499</v>
      </c>
      <c r="H52" s="3">
        <v>17.792061599393499</v>
      </c>
      <c r="I52" s="3">
        <v>13.947027584615499</v>
      </c>
      <c r="J52" s="3">
        <v>17.154684875197798</v>
      </c>
      <c r="K52" s="3">
        <v>9.3277716987734305</v>
      </c>
      <c r="L52" s="3">
        <v>13.7157625461767</v>
      </c>
      <c r="M52" s="3">
        <v>16.1581347988222</v>
      </c>
      <c r="N52" s="3">
        <v>20.895789755591402</v>
      </c>
      <c r="O52" s="3">
        <v>22.214109242718699</v>
      </c>
      <c r="P52" s="3">
        <v>13.550121395575999</v>
      </c>
      <c r="Q52" s="3">
        <v>12.806083087253199</v>
      </c>
      <c r="R52" s="3">
        <v>16.292984079612101</v>
      </c>
      <c r="S52" s="3">
        <v>7.3740728400606699</v>
      </c>
      <c r="T52" s="3">
        <v>12.151574145780099</v>
      </c>
      <c r="U52" s="3">
        <v>21.8342422028561</v>
      </c>
      <c r="V52" s="3">
        <v>14.8320906184479</v>
      </c>
    </row>
    <row r="53" spans="1:22" x14ac:dyDescent="0.35">
      <c r="A53" s="2">
        <v>43363</v>
      </c>
      <c r="B53" s="3">
        <v>12.4491615021381</v>
      </c>
      <c r="C53" s="3">
        <v>15.5099735900152</v>
      </c>
      <c r="D53" s="3">
        <v>15.5259576853765</v>
      </c>
      <c r="E53" s="3">
        <v>16.344673337884</v>
      </c>
      <c r="F53" s="3">
        <v>11.461168938408299</v>
      </c>
      <c r="G53" s="3">
        <v>16.516705274005801</v>
      </c>
      <c r="H53" s="3">
        <v>17.756842237319098</v>
      </c>
      <c r="I53" s="3">
        <v>13.733697299956299</v>
      </c>
      <c r="J53" s="3">
        <v>17.2158911044353</v>
      </c>
      <c r="K53" s="3">
        <v>9.3892611781997797</v>
      </c>
      <c r="L53" s="3">
        <v>13.2705141008304</v>
      </c>
      <c r="M53" s="3">
        <v>15.789723918292101</v>
      </c>
      <c r="N53" s="3">
        <v>21.576704732976498</v>
      </c>
      <c r="O53" s="3">
        <v>21.959916263964001</v>
      </c>
      <c r="P53" s="3">
        <v>13.2580628699843</v>
      </c>
      <c r="Q53" s="3">
        <v>13.026176617870499</v>
      </c>
      <c r="R53" s="3">
        <v>16.4920209621914</v>
      </c>
      <c r="S53" s="3">
        <v>7.5274294490456697</v>
      </c>
      <c r="T53" s="3">
        <v>12.720993256435801</v>
      </c>
      <c r="U53" s="3">
        <v>21.965457370290899</v>
      </c>
      <c r="V53" s="3">
        <v>14.715365287255899</v>
      </c>
    </row>
    <row r="54" spans="1:22" x14ac:dyDescent="0.35">
      <c r="A54" s="2">
        <v>43392</v>
      </c>
      <c r="B54" s="3">
        <v>11.675643226294801</v>
      </c>
      <c r="C54" s="3">
        <v>17.0616664866312</v>
      </c>
      <c r="D54" s="3">
        <v>15.099899587663201</v>
      </c>
      <c r="E54" s="3">
        <v>16.218931295107499</v>
      </c>
      <c r="F54" s="3">
        <v>11.311867770915001</v>
      </c>
      <c r="G54" s="3">
        <v>16.081767468061098</v>
      </c>
      <c r="H54" s="3">
        <v>17.003596152562299</v>
      </c>
      <c r="I54" s="3">
        <v>12.791194099604301</v>
      </c>
      <c r="J54" s="3">
        <v>16.472169275946101</v>
      </c>
      <c r="K54" s="3">
        <v>8.7891172346339097</v>
      </c>
      <c r="L54" s="3">
        <v>13.713619344294999</v>
      </c>
      <c r="M54" s="3">
        <v>14.5753944918256</v>
      </c>
      <c r="N54" s="3">
        <v>18.975298944846202</v>
      </c>
      <c r="O54" s="3">
        <v>20.281013665429999</v>
      </c>
      <c r="P54" s="3">
        <v>12.1505442755392</v>
      </c>
      <c r="Q54" s="3">
        <v>13.4096721525673</v>
      </c>
      <c r="R54" s="3">
        <v>15.7086820565004</v>
      </c>
      <c r="S54" s="3">
        <v>7.4051891772201799</v>
      </c>
      <c r="T54" s="3">
        <v>12.6261405933669</v>
      </c>
      <c r="U54" s="3">
        <v>20.182215767074201</v>
      </c>
      <c r="V54" s="3">
        <v>14.7209448734804</v>
      </c>
    </row>
    <row r="55" spans="1:22" x14ac:dyDescent="0.35">
      <c r="A55" s="2">
        <v>43424</v>
      </c>
      <c r="B55" s="3">
        <v>11.5640278918736</v>
      </c>
      <c r="C55" s="3">
        <v>17.258598742613501</v>
      </c>
      <c r="D55" s="3">
        <v>15.5596024133017</v>
      </c>
      <c r="E55" s="3">
        <v>16.055485338331899</v>
      </c>
      <c r="F55" s="3">
        <v>11.059258542876901</v>
      </c>
      <c r="G55" s="3">
        <v>16.654313885730001</v>
      </c>
      <c r="H55" s="3">
        <v>16.8081089910694</v>
      </c>
      <c r="I55" s="3">
        <v>12.4774456365157</v>
      </c>
      <c r="J55" s="3">
        <v>14.8003972033117</v>
      </c>
      <c r="K55" s="3">
        <v>8.4405588524756094</v>
      </c>
      <c r="L55" s="3">
        <v>13.8335717789531</v>
      </c>
      <c r="M55" s="3">
        <v>14.486884386932701</v>
      </c>
      <c r="N55" s="3">
        <v>17.379188600809901</v>
      </c>
      <c r="O55" s="3">
        <v>21.3351934522227</v>
      </c>
      <c r="P55" s="3">
        <v>12.026360636134701</v>
      </c>
      <c r="Q55" s="3">
        <v>13.7599016619798</v>
      </c>
      <c r="R55" s="3">
        <v>14.9874978062831</v>
      </c>
      <c r="S55" s="3">
        <v>6.7289443771611603</v>
      </c>
      <c r="T55" s="3">
        <v>12.851145552194801</v>
      </c>
      <c r="U55" s="3">
        <v>19.1052298698425</v>
      </c>
      <c r="V55" s="3">
        <v>14.4145868902792</v>
      </c>
    </row>
    <row r="56" spans="1:22" x14ac:dyDescent="0.35">
      <c r="A56" s="2">
        <v>43454</v>
      </c>
      <c r="B56" s="3">
        <v>10.9583444078513</v>
      </c>
      <c r="C56" s="3">
        <v>16.2746574523972</v>
      </c>
      <c r="D56" s="3">
        <v>15.5420809602</v>
      </c>
      <c r="E56" s="3">
        <v>16.9279410358773</v>
      </c>
      <c r="F56" s="3">
        <v>11.5615388003852</v>
      </c>
      <c r="G56" s="3">
        <v>17.100805770178798</v>
      </c>
      <c r="H56" s="3">
        <v>16.571132424648098</v>
      </c>
      <c r="I56" s="3">
        <v>12.4689032065763</v>
      </c>
      <c r="J56" s="3">
        <v>14.6822974778584</v>
      </c>
      <c r="K56" s="3">
        <v>8.3038232850795506</v>
      </c>
      <c r="L56" s="3">
        <v>13.4372633084174</v>
      </c>
      <c r="M56" s="3">
        <v>14.6146896713248</v>
      </c>
      <c r="N56" s="3">
        <v>15.279766737299401</v>
      </c>
      <c r="O56" s="3">
        <v>21.834618293022601</v>
      </c>
      <c r="P56" s="3">
        <v>11.493896062298299</v>
      </c>
      <c r="Q56" s="3">
        <v>14.136479174135999</v>
      </c>
      <c r="R56" s="3">
        <v>14.6434138082153</v>
      </c>
      <c r="S56" s="3">
        <v>6.6439460820890899</v>
      </c>
      <c r="T56" s="3">
        <v>12.044932872431801</v>
      </c>
      <c r="U56" s="3">
        <v>18.638862684835001</v>
      </c>
      <c r="V56" s="3">
        <v>15.321301841042199</v>
      </c>
    </row>
    <row r="57" spans="1:22" x14ac:dyDescent="0.35">
      <c r="A57" s="2">
        <v>43483</v>
      </c>
      <c r="B57" s="3">
        <v>11.158543953163701</v>
      </c>
      <c r="C57" s="3">
        <v>17.957046224406401</v>
      </c>
      <c r="D57" s="3">
        <v>16.432123721514699</v>
      </c>
      <c r="E57" s="3">
        <v>17.7490938435276</v>
      </c>
      <c r="F57" s="3">
        <v>11.7723150218439</v>
      </c>
      <c r="G57" s="3">
        <v>17.828242633511099</v>
      </c>
      <c r="H57" s="3">
        <v>16.967407743856501</v>
      </c>
      <c r="I57" s="3">
        <v>12.9637385311436</v>
      </c>
      <c r="J57" s="3">
        <v>15.568539496416401</v>
      </c>
      <c r="K57" s="3">
        <v>8.7608793870628592</v>
      </c>
      <c r="L57" s="3">
        <v>14.9022950850591</v>
      </c>
      <c r="M57" s="3">
        <v>15.319797997992399</v>
      </c>
      <c r="N57" s="3">
        <v>15.279626392214499</v>
      </c>
      <c r="O57" s="3">
        <v>21.560364886027699</v>
      </c>
      <c r="P57" s="3">
        <v>12.106016362224199</v>
      </c>
      <c r="Q57" s="3">
        <v>14.7747883795401</v>
      </c>
      <c r="R57" s="3">
        <v>14.7485165007504</v>
      </c>
      <c r="S57" s="3">
        <v>7.1317628703692302</v>
      </c>
      <c r="T57" s="3">
        <v>11.956436920481</v>
      </c>
      <c r="U57" s="3">
        <v>18.335582839087699</v>
      </c>
      <c r="V57" s="3">
        <v>16.856649673416101</v>
      </c>
    </row>
    <row r="58" spans="1:22" x14ac:dyDescent="0.35">
      <c r="A58" s="2">
        <v>43516</v>
      </c>
      <c r="B58" s="3">
        <v>12.0775314704252</v>
      </c>
      <c r="C58" s="3">
        <v>17.962344513431699</v>
      </c>
      <c r="D58" s="3">
        <v>16.1278868168875</v>
      </c>
      <c r="E58" s="3">
        <v>17.323707755922001</v>
      </c>
      <c r="F58" s="3">
        <v>11.6772562395878</v>
      </c>
      <c r="G58" s="3">
        <v>19.538958964294199</v>
      </c>
      <c r="H58" s="3">
        <v>17.347459990316501</v>
      </c>
      <c r="I58" s="3">
        <v>13.860218991513699</v>
      </c>
      <c r="J58" s="3">
        <v>15.625660906209699</v>
      </c>
      <c r="K58" s="3">
        <v>10.0210758438533</v>
      </c>
      <c r="L58" s="3">
        <v>14.911265686541199</v>
      </c>
      <c r="M58" s="3">
        <v>15.307289231230399</v>
      </c>
      <c r="N58" s="3">
        <v>18.803704422450402</v>
      </c>
      <c r="O58" s="3">
        <v>21.359493027708702</v>
      </c>
      <c r="P58" s="3">
        <v>12.711950060069</v>
      </c>
      <c r="Q58" s="3">
        <v>13.4691338142741</v>
      </c>
      <c r="R58" s="3">
        <v>15.7121116370728</v>
      </c>
      <c r="S58" s="3">
        <v>7.2810581150967302</v>
      </c>
      <c r="T58" s="3">
        <v>12.4981216974464</v>
      </c>
      <c r="U58" s="3">
        <v>19.1007221488174</v>
      </c>
      <c r="V58" s="3">
        <v>17.422660175385499</v>
      </c>
    </row>
    <row r="59" spans="1:22" x14ac:dyDescent="0.35">
      <c r="A59" s="2">
        <v>43544</v>
      </c>
      <c r="B59" s="3">
        <v>12.7146560735794</v>
      </c>
      <c r="C59" s="3">
        <v>15.7894473101582</v>
      </c>
      <c r="D59" s="3">
        <v>15.8970119864743</v>
      </c>
      <c r="E59" s="3">
        <v>16.767458592291501</v>
      </c>
      <c r="F59" s="3">
        <v>11.6195041473336</v>
      </c>
      <c r="G59" s="3">
        <v>20.028850710697</v>
      </c>
      <c r="H59" s="3">
        <v>17.056234595128299</v>
      </c>
      <c r="I59" s="3">
        <v>14.209987851025399</v>
      </c>
      <c r="J59" s="3">
        <v>15.4513571820655</v>
      </c>
      <c r="K59" s="3">
        <v>10.108331685414599</v>
      </c>
      <c r="L59" s="3">
        <v>14.6988098846418</v>
      </c>
      <c r="M59" s="3">
        <v>15.2732115717079</v>
      </c>
      <c r="N59" s="3">
        <v>18.585179094496599</v>
      </c>
      <c r="O59" s="3">
        <v>21.731611267452202</v>
      </c>
      <c r="P59" s="3">
        <v>12.8592398018562</v>
      </c>
      <c r="Q59" s="3">
        <v>13.533360612883</v>
      </c>
      <c r="R59" s="3">
        <v>16.150361367519199</v>
      </c>
      <c r="S59" s="3">
        <v>7.45034849210254</v>
      </c>
      <c r="T59" s="3">
        <v>12.776813611986301</v>
      </c>
      <c r="U59" s="3">
        <v>19.721694569140698</v>
      </c>
      <c r="V59" s="3">
        <v>17.239763669240901</v>
      </c>
    </row>
    <row r="60" spans="1:22" x14ac:dyDescent="0.35">
      <c r="A60" s="2">
        <v>43573</v>
      </c>
      <c r="B60" s="3">
        <v>12.850893799322099</v>
      </c>
      <c r="C60" s="3">
        <v>15.7366059194631</v>
      </c>
      <c r="D60" s="3">
        <v>15.755407035165</v>
      </c>
      <c r="E60" s="3">
        <v>16.663799946189499</v>
      </c>
      <c r="F60" s="3">
        <v>11.6595359848644</v>
      </c>
      <c r="G60" s="3">
        <v>19.4007241632317</v>
      </c>
      <c r="H60" s="3">
        <v>16.8654058827969</v>
      </c>
      <c r="I60" s="3">
        <v>14.4803165338837</v>
      </c>
      <c r="J60" s="3">
        <v>15.484427202199001</v>
      </c>
      <c r="K60" s="3">
        <v>10.432401081323601</v>
      </c>
      <c r="L60" s="3">
        <v>14.193909453028001</v>
      </c>
      <c r="M60" s="3">
        <v>15.392248345754901</v>
      </c>
      <c r="N60" s="3">
        <v>18.438608637337602</v>
      </c>
      <c r="O60" s="3">
        <v>21.572625805931001</v>
      </c>
      <c r="P60" s="3">
        <v>12.9481365114158</v>
      </c>
      <c r="Q60" s="3">
        <v>13.631750933745501</v>
      </c>
      <c r="R60" s="3">
        <v>16.166773825101</v>
      </c>
      <c r="S60" s="3">
        <v>7.2370928304640296</v>
      </c>
      <c r="T60" s="3">
        <v>12.860768809334401</v>
      </c>
      <c r="U60" s="3">
        <v>19.659848877502</v>
      </c>
      <c r="V60" s="3">
        <v>17.542265958120701</v>
      </c>
    </row>
    <row r="61" spans="1:22" x14ac:dyDescent="0.35">
      <c r="A61" s="2">
        <v>43605</v>
      </c>
      <c r="B61" s="3">
        <v>12.314271370310401</v>
      </c>
      <c r="C61" s="3">
        <v>15.439217176121099</v>
      </c>
      <c r="D61" s="3">
        <v>15.037353213123501</v>
      </c>
      <c r="E61" s="3">
        <v>16.507957740021901</v>
      </c>
      <c r="F61" s="3">
        <v>11.3033360223939</v>
      </c>
      <c r="G61" s="3">
        <v>18.244083731558199</v>
      </c>
      <c r="H61" s="3">
        <v>16.724910465077201</v>
      </c>
      <c r="I61" s="3">
        <v>14.348637649663701</v>
      </c>
      <c r="J61" s="3">
        <v>15.107098924974199</v>
      </c>
      <c r="K61" s="3">
        <v>10.419804718005199</v>
      </c>
      <c r="L61" s="3">
        <v>13.9088140334788</v>
      </c>
      <c r="M61" s="3">
        <v>14.9760059441856</v>
      </c>
      <c r="N61" s="3">
        <v>17.4591551395355</v>
      </c>
      <c r="O61" s="3">
        <v>21.597991723877399</v>
      </c>
      <c r="P61" s="3">
        <v>12.4388476547216</v>
      </c>
      <c r="Q61" s="3">
        <v>13.3014749274352</v>
      </c>
      <c r="R61" s="3">
        <v>15.9304085649686</v>
      </c>
      <c r="S61" s="3">
        <v>6.94306326019663</v>
      </c>
      <c r="T61" s="3">
        <v>12.298748969397799</v>
      </c>
      <c r="U61" s="3">
        <v>19.748053782431001</v>
      </c>
      <c r="V61" s="3">
        <v>17.036824534687099</v>
      </c>
    </row>
    <row r="62" spans="1:22" x14ac:dyDescent="0.35">
      <c r="A62" s="2">
        <v>43636</v>
      </c>
      <c r="B62" s="3">
        <v>12.735033673536</v>
      </c>
      <c r="C62" s="3">
        <v>15.8917029735981</v>
      </c>
      <c r="D62" s="3">
        <v>15.5474649573887</v>
      </c>
      <c r="E62" s="3">
        <v>16.7200448887458</v>
      </c>
      <c r="F62" s="3">
        <v>11.5136876187849</v>
      </c>
      <c r="G62" s="3">
        <v>17.898329582930401</v>
      </c>
      <c r="H62" s="3">
        <v>17.2368011119265</v>
      </c>
      <c r="I62" s="3">
        <v>14.797442142864799</v>
      </c>
      <c r="J62" s="3">
        <v>15.0145817566752</v>
      </c>
      <c r="K62" s="3">
        <v>10.9157485543119</v>
      </c>
      <c r="L62" s="3">
        <v>14.3237272891828</v>
      </c>
      <c r="M62" s="3">
        <v>15.1364521879975</v>
      </c>
      <c r="N62" s="3">
        <v>17.662590774388001</v>
      </c>
      <c r="O62" s="3">
        <v>21.471318095133402</v>
      </c>
      <c r="P62" s="3">
        <v>12.647696833776999</v>
      </c>
      <c r="Q62" s="3">
        <v>13.8270355661762</v>
      </c>
      <c r="R62" s="3">
        <v>16.416502808892599</v>
      </c>
      <c r="S62" s="3">
        <v>7.2408105257181097</v>
      </c>
      <c r="T62" s="3">
        <v>12.8903872316966</v>
      </c>
      <c r="U62" s="3">
        <v>19.215189424137598</v>
      </c>
      <c r="V62" s="3">
        <v>17.358871274854501</v>
      </c>
    </row>
    <row r="63" spans="1:22" x14ac:dyDescent="0.35">
      <c r="A63" s="2">
        <v>43665</v>
      </c>
      <c r="B63" s="3">
        <v>12.597994597038999</v>
      </c>
      <c r="C63" s="3">
        <v>16.089577393399399</v>
      </c>
      <c r="D63" s="3">
        <v>16.088985315950801</v>
      </c>
      <c r="E63" s="3">
        <v>16.872901594597</v>
      </c>
      <c r="F63" s="3">
        <v>11.5790831174766</v>
      </c>
      <c r="G63" s="3">
        <v>18.3632048722809</v>
      </c>
      <c r="H63" s="3">
        <v>17.163712549470699</v>
      </c>
      <c r="I63" s="3">
        <v>15.0897590280257</v>
      </c>
      <c r="J63" s="3">
        <v>14.6912191136083</v>
      </c>
      <c r="K63" s="3">
        <v>11.295667403904799</v>
      </c>
      <c r="L63" s="3">
        <v>14.302636996599199</v>
      </c>
      <c r="M63" s="3">
        <v>14.858823308865199</v>
      </c>
      <c r="N63" s="3">
        <v>18.315077307906598</v>
      </c>
      <c r="O63" s="3">
        <v>21.1404696825009</v>
      </c>
      <c r="P63" s="3">
        <v>12.670690564251499</v>
      </c>
      <c r="Q63" s="3">
        <v>13.849863089593599</v>
      </c>
      <c r="R63" s="3">
        <v>16.5600945890566</v>
      </c>
      <c r="S63" s="3">
        <v>7.5404507536744596</v>
      </c>
      <c r="T63" s="3">
        <v>13.084727694439501</v>
      </c>
      <c r="U63" s="3">
        <v>18.778797299832501</v>
      </c>
      <c r="V63" s="3">
        <v>17.695342477603202</v>
      </c>
    </row>
    <row r="64" spans="1:22" x14ac:dyDescent="0.35">
      <c r="A64" s="2">
        <v>43697</v>
      </c>
      <c r="B64" s="3">
        <v>12.5778854780045</v>
      </c>
      <c r="C64" s="3">
        <v>15.213705186973</v>
      </c>
      <c r="D64" s="3">
        <v>15.8887717097112</v>
      </c>
      <c r="E64" s="3">
        <v>16.049437458916898</v>
      </c>
      <c r="F64" s="3">
        <v>10.9617788642795</v>
      </c>
      <c r="G64" s="3">
        <v>17.8612840887474</v>
      </c>
      <c r="H64" s="3">
        <v>16.887853140970101</v>
      </c>
      <c r="I64" s="3">
        <v>14.926342179730501</v>
      </c>
      <c r="J64" s="3">
        <v>14.2431803484066</v>
      </c>
      <c r="K64" s="3">
        <v>11.2920654944835</v>
      </c>
      <c r="L64" s="3">
        <v>14.1004996329803</v>
      </c>
      <c r="M64" s="3">
        <v>13.985107907891701</v>
      </c>
      <c r="N64" s="3">
        <v>18.537646071046399</v>
      </c>
      <c r="O64" s="3">
        <v>21.001892823715899</v>
      </c>
      <c r="P64" s="3">
        <v>12.386953813824199</v>
      </c>
      <c r="Q64" s="3">
        <v>13.400162447123501</v>
      </c>
      <c r="R64" s="3">
        <v>16.185816547896099</v>
      </c>
      <c r="S64" s="3">
        <v>7.4559418609029304</v>
      </c>
      <c r="T64" s="3">
        <v>13.751710374233401</v>
      </c>
      <c r="U64" s="3">
        <v>17.662866410317299</v>
      </c>
      <c r="V64" s="3">
        <v>17.935290967596401</v>
      </c>
    </row>
    <row r="65" spans="1:22" x14ac:dyDescent="0.35">
      <c r="A65" s="2">
        <v>43728</v>
      </c>
      <c r="B65" s="3">
        <v>12.9680255976205</v>
      </c>
      <c r="C65" s="3">
        <v>16.704416593184401</v>
      </c>
      <c r="D65" s="3">
        <v>15.8826008622879</v>
      </c>
      <c r="E65" s="3">
        <v>15.3650943943853</v>
      </c>
      <c r="F65" s="3">
        <v>10.988028059726499</v>
      </c>
      <c r="G65" s="3">
        <v>17.247034398614399</v>
      </c>
      <c r="H65" s="3">
        <v>16.869253113438202</v>
      </c>
      <c r="I65" s="3">
        <v>15.600775844850901</v>
      </c>
      <c r="J65" s="3">
        <v>15.1865552160671</v>
      </c>
      <c r="K65" s="3">
        <v>12.052029397454699</v>
      </c>
      <c r="L65" s="3">
        <v>14.193462836970999</v>
      </c>
      <c r="M65" s="3">
        <v>13.9179321619071</v>
      </c>
      <c r="N65" s="3">
        <v>20.3474805380623</v>
      </c>
      <c r="O65" s="3">
        <v>21.319477326981101</v>
      </c>
      <c r="P65" s="3">
        <v>12.5759350530638</v>
      </c>
      <c r="Q65" s="3">
        <v>14.0248785769487</v>
      </c>
      <c r="R65" s="3">
        <v>16.3995971317336</v>
      </c>
      <c r="S65" s="3">
        <v>7.6169376161576503</v>
      </c>
      <c r="T65" s="3">
        <v>14.548343778200801</v>
      </c>
      <c r="U65" s="3">
        <v>17.578019021452398</v>
      </c>
      <c r="V65" s="3">
        <v>18.114659204750801</v>
      </c>
    </row>
    <row r="66" spans="1:22" x14ac:dyDescent="0.35">
      <c r="A66" s="2">
        <v>43756</v>
      </c>
      <c r="B66" s="3">
        <v>12.825530851607899</v>
      </c>
      <c r="C66" s="3">
        <v>17.257701474651</v>
      </c>
      <c r="D66" s="3">
        <v>15.907385197975501</v>
      </c>
      <c r="E66" s="3">
        <v>15.2020122916511</v>
      </c>
      <c r="F66" s="3">
        <v>10.9181833431578</v>
      </c>
      <c r="G66" s="3">
        <v>17.0617567882393</v>
      </c>
      <c r="H66" s="3">
        <v>16.643812013449601</v>
      </c>
      <c r="I66" s="3">
        <v>15.987615163113899</v>
      </c>
      <c r="J66" s="3">
        <v>15.2751804814867</v>
      </c>
      <c r="K66" s="3">
        <v>12.290890888405301</v>
      </c>
      <c r="L66" s="3">
        <v>14.741285129510899</v>
      </c>
      <c r="M66" s="3">
        <v>13.6468775394099</v>
      </c>
      <c r="N66" s="3">
        <v>15.843927843864501</v>
      </c>
      <c r="O66" s="3">
        <v>21.830719008609901</v>
      </c>
      <c r="P66" s="3">
        <v>12.4173976103288</v>
      </c>
      <c r="Q66" s="3">
        <v>14.2296104034892</v>
      </c>
      <c r="R66" s="3">
        <v>16.754557106490399</v>
      </c>
      <c r="S66" s="3">
        <v>7.5471659603359704</v>
      </c>
      <c r="T66" s="3">
        <v>14.250665008760199</v>
      </c>
      <c r="U66" s="3">
        <v>17.261140299125898</v>
      </c>
      <c r="V66" s="3">
        <v>17.817022318641101</v>
      </c>
    </row>
    <row r="67" spans="1:22" x14ac:dyDescent="0.35">
      <c r="A67" s="2">
        <v>43789</v>
      </c>
      <c r="B67" s="3">
        <v>12.908106670745999</v>
      </c>
      <c r="C67" s="3">
        <v>15.8838707474376</v>
      </c>
      <c r="D67" s="3">
        <v>16.3519001950587</v>
      </c>
      <c r="E67" s="3">
        <v>14.985575522026201</v>
      </c>
      <c r="F67" s="3">
        <v>10.924865875059201</v>
      </c>
      <c r="G67" s="3">
        <v>16.910102873364401</v>
      </c>
      <c r="H67" s="3">
        <v>16.899638369901201</v>
      </c>
      <c r="I67" s="3">
        <v>16.820641817705301</v>
      </c>
      <c r="J67" s="3">
        <v>15.4897009474437</v>
      </c>
      <c r="K67" s="3">
        <v>13.574554740320201</v>
      </c>
      <c r="L67" s="3">
        <v>15.084090015863699</v>
      </c>
      <c r="M67" s="3">
        <v>13.9305500060704</v>
      </c>
      <c r="N67" s="3">
        <v>15.4290662725166</v>
      </c>
      <c r="O67" s="3">
        <v>23.261641754521701</v>
      </c>
      <c r="P67" s="3">
        <v>12.500391564168</v>
      </c>
      <c r="Q67" s="3">
        <v>14.1805216554216</v>
      </c>
      <c r="R67" s="3">
        <v>17.120662390187299</v>
      </c>
      <c r="S67" s="3">
        <v>8.3031207646619105</v>
      </c>
      <c r="T67" s="3">
        <v>14.3868459251172</v>
      </c>
      <c r="U67" s="3">
        <v>17.822412701207501</v>
      </c>
      <c r="V67" s="3">
        <v>18.8565805501052</v>
      </c>
    </row>
    <row r="68" spans="1:22" x14ac:dyDescent="0.35">
      <c r="A68" s="2">
        <v>43819</v>
      </c>
      <c r="B68" s="3">
        <v>14.323540262692299</v>
      </c>
      <c r="C68" s="3">
        <v>15.6697419923601</v>
      </c>
      <c r="D68" s="3">
        <v>16.756281727605899</v>
      </c>
      <c r="E68" s="3">
        <v>15.0008975092243</v>
      </c>
      <c r="F68" s="3">
        <v>10.905004939039699</v>
      </c>
      <c r="G68" s="3">
        <v>17.366755787163498</v>
      </c>
      <c r="H68" s="3">
        <v>17.2416964064263</v>
      </c>
      <c r="I68" s="3">
        <v>17.326635828884001</v>
      </c>
      <c r="J68" s="3">
        <v>15.8300500823684</v>
      </c>
      <c r="K68" s="3">
        <v>14.5192295281983</v>
      </c>
      <c r="L68" s="3">
        <v>17.038471582779302</v>
      </c>
      <c r="M68" s="3">
        <v>14.6262160628114</v>
      </c>
      <c r="N68" s="3">
        <v>16.8750572654147</v>
      </c>
      <c r="O68" s="3">
        <v>23.471009471209399</v>
      </c>
      <c r="P68" s="3">
        <v>13.6052481115255</v>
      </c>
      <c r="Q68" s="3">
        <v>14.4831698925982</v>
      </c>
      <c r="R68" s="3">
        <v>16.885034023983501</v>
      </c>
      <c r="S68" s="3">
        <v>8.8744448384911205</v>
      </c>
      <c r="T68" s="3">
        <v>15.8412534135763</v>
      </c>
      <c r="U68" s="3">
        <v>16.928475520841499</v>
      </c>
      <c r="V68" s="3">
        <v>19.787063521483201</v>
      </c>
    </row>
    <row r="69" spans="1:22" x14ac:dyDescent="0.35">
      <c r="A69" s="2">
        <v>43847</v>
      </c>
      <c r="B69" s="3">
        <v>14.8782541161914</v>
      </c>
      <c r="C69" s="3">
        <v>15.818748615774499</v>
      </c>
      <c r="D69" s="3">
        <v>17.538795944649099</v>
      </c>
      <c r="E69" s="3">
        <v>14.844095949559399</v>
      </c>
      <c r="F69" s="3">
        <v>11.1894287380336</v>
      </c>
      <c r="G69" s="3">
        <v>16.9697327177505</v>
      </c>
      <c r="H69" s="3">
        <v>17.0203790525232</v>
      </c>
      <c r="I69" s="3">
        <v>17.604861389925802</v>
      </c>
      <c r="J69" s="3">
        <v>16.4627156908284</v>
      </c>
      <c r="K69" s="3">
        <v>15.0176846248511</v>
      </c>
      <c r="L69" s="3">
        <v>17.366022570661599</v>
      </c>
      <c r="M69" s="3">
        <v>14.577417634848899</v>
      </c>
      <c r="N69" s="3">
        <v>18.813266967453199</v>
      </c>
      <c r="O69" s="3">
        <v>23.810625728025698</v>
      </c>
      <c r="P69" s="3">
        <v>14.138998192767</v>
      </c>
      <c r="Q69" s="3">
        <v>15.398330544843301</v>
      </c>
      <c r="R69" s="3">
        <v>17.0878867374152</v>
      </c>
      <c r="S69" s="3">
        <v>9.5308743523123205</v>
      </c>
      <c r="T69" s="3">
        <v>16.1477028407873</v>
      </c>
      <c r="U69" s="3">
        <v>16.286064263014499</v>
      </c>
      <c r="V69" s="3">
        <v>20.244481063899201</v>
      </c>
    </row>
    <row r="70" spans="1:22" x14ac:dyDescent="0.35">
      <c r="A70" s="2">
        <v>43881</v>
      </c>
      <c r="B70" s="3">
        <v>14.986069785092001</v>
      </c>
      <c r="C70" s="3">
        <v>14.366607968016901</v>
      </c>
      <c r="D70" s="3">
        <v>16.577027927613901</v>
      </c>
      <c r="E70" s="3">
        <v>14.1516294213167</v>
      </c>
      <c r="F70" s="3">
        <v>11.3432404324956</v>
      </c>
      <c r="G70" s="3">
        <v>17.182279156061799</v>
      </c>
      <c r="H70" s="3">
        <v>16.3743837335082</v>
      </c>
      <c r="I70" s="3">
        <v>17.076821674201099</v>
      </c>
      <c r="J70" s="3">
        <v>16.294500225454001</v>
      </c>
      <c r="K70" s="3">
        <v>16.5741571568316</v>
      </c>
      <c r="L70" s="3">
        <v>16.576609520219101</v>
      </c>
      <c r="M70" s="3">
        <v>14.459129090447799</v>
      </c>
      <c r="N70" s="3">
        <v>15.7615614397636</v>
      </c>
      <c r="O70" s="3">
        <v>23.231898238862499</v>
      </c>
      <c r="P70" s="3">
        <v>13.9007089012688</v>
      </c>
      <c r="Q70" s="3">
        <v>14.3013806572941</v>
      </c>
      <c r="R70" s="3">
        <v>16.522830960470198</v>
      </c>
      <c r="S70" s="3">
        <v>8.8394012841702398</v>
      </c>
      <c r="T70" s="3">
        <v>15.1140601156191</v>
      </c>
      <c r="U70" s="3">
        <v>15.449761282011099</v>
      </c>
      <c r="V70" s="3">
        <v>18.5361743413632</v>
      </c>
    </row>
    <row r="71" spans="1:22" x14ac:dyDescent="0.35">
      <c r="A71" s="2">
        <v>43910</v>
      </c>
      <c r="B71" s="3">
        <v>14.0171465513853</v>
      </c>
      <c r="C71" s="3">
        <v>14.7699080297193</v>
      </c>
      <c r="D71" s="3">
        <v>14.140532866538299</v>
      </c>
      <c r="E71" s="3">
        <v>12.223008019119799</v>
      </c>
      <c r="F71" s="3">
        <v>9.4469689955245197</v>
      </c>
      <c r="G71" s="3">
        <v>15.679964555116699</v>
      </c>
      <c r="H71" s="3">
        <v>16.0267541585761</v>
      </c>
      <c r="I71" s="3">
        <v>15.8008731433947</v>
      </c>
      <c r="J71" s="3">
        <v>14.446257579825399</v>
      </c>
      <c r="K71" s="3">
        <v>14.435337536797901</v>
      </c>
      <c r="L71" s="3">
        <v>16.054400099306399</v>
      </c>
      <c r="M71" s="3">
        <v>11.922698528759801</v>
      </c>
      <c r="N71" s="3">
        <v>11.7783373079554</v>
      </c>
      <c r="O71" s="3">
        <v>20.3004186255896</v>
      </c>
      <c r="P71" s="3">
        <v>12.7714947866637</v>
      </c>
      <c r="Q71" s="3">
        <v>13.5954745443254</v>
      </c>
      <c r="R71" s="3">
        <v>14.583601449167199</v>
      </c>
      <c r="S71" s="3">
        <v>7.7391674975906</v>
      </c>
      <c r="T71" s="3">
        <v>13.927110035966001</v>
      </c>
      <c r="U71" s="3">
        <v>14.622500728506401</v>
      </c>
      <c r="V71" s="3">
        <v>17.068400669947099</v>
      </c>
    </row>
    <row r="72" spans="1:22" x14ac:dyDescent="0.35">
      <c r="A72" s="2">
        <v>43941</v>
      </c>
      <c r="B72" s="3">
        <v>14.1350345483499</v>
      </c>
      <c r="C72" s="3">
        <v>14.92070484554</v>
      </c>
      <c r="D72" s="3">
        <v>14.1783258154537</v>
      </c>
      <c r="E72" s="3">
        <v>12.751648010836201</v>
      </c>
      <c r="F72" s="3">
        <v>10.3526965082825</v>
      </c>
      <c r="G72" s="3">
        <v>16.016553194701899</v>
      </c>
      <c r="H72" s="3">
        <v>16.531984791505899</v>
      </c>
      <c r="I72" s="3">
        <v>16.291152902411099</v>
      </c>
      <c r="J72" s="3">
        <v>14.4862302419739</v>
      </c>
      <c r="K72" s="3">
        <v>14.7243962636052</v>
      </c>
      <c r="L72" s="3">
        <v>16.516467475532099</v>
      </c>
      <c r="M72" s="3">
        <v>12.137333008132901</v>
      </c>
      <c r="N72" s="3">
        <v>11.951779868803399</v>
      </c>
      <c r="O72" s="3">
        <v>20.569726464501901</v>
      </c>
      <c r="P72" s="3">
        <v>13.152820666274</v>
      </c>
      <c r="Q72" s="3">
        <v>13.578394681990501</v>
      </c>
      <c r="R72" s="3">
        <v>15.3325762678906</v>
      </c>
      <c r="S72" s="3">
        <v>7.8250184724669998</v>
      </c>
      <c r="T72" s="3">
        <v>15.258470689676001</v>
      </c>
      <c r="U72" s="3">
        <v>15.3967656766121</v>
      </c>
      <c r="V72" s="3">
        <v>17.612295787439201</v>
      </c>
    </row>
    <row r="73" spans="1:22" x14ac:dyDescent="0.35">
      <c r="A73" s="2">
        <v>43971</v>
      </c>
      <c r="B73" s="3">
        <v>14.3403031307029</v>
      </c>
      <c r="C73" s="3">
        <v>15.724337985816099</v>
      </c>
      <c r="D73" s="3">
        <v>14.5542667129421</v>
      </c>
      <c r="E73" s="3">
        <v>13.558574398188799</v>
      </c>
      <c r="F73" s="3">
        <v>11.2667687722812</v>
      </c>
      <c r="G73" s="3">
        <v>17.6908531226007</v>
      </c>
      <c r="H73" s="3">
        <v>16.9327119551672</v>
      </c>
      <c r="I73" s="3">
        <v>16.5325197243491</v>
      </c>
      <c r="J73" s="3">
        <v>15.983348584589599</v>
      </c>
      <c r="K73" s="3">
        <v>15.050767392454301</v>
      </c>
      <c r="L73" s="3">
        <v>18.146493487201301</v>
      </c>
      <c r="M73" s="3">
        <v>12.587148419822899</v>
      </c>
      <c r="N73" s="3">
        <v>12.366539551646801</v>
      </c>
      <c r="O73" s="3">
        <v>21.1397890723212</v>
      </c>
      <c r="P73" s="3">
        <v>13.423086517918099</v>
      </c>
      <c r="Q73" s="3">
        <v>14.298625074635799</v>
      </c>
      <c r="R73" s="3">
        <v>16.880336384981302</v>
      </c>
      <c r="S73" s="3">
        <v>8.3577422728862203</v>
      </c>
      <c r="T73" s="3">
        <v>16.374601971332201</v>
      </c>
      <c r="U73" s="3">
        <v>15.6267487766839</v>
      </c>
      <c r="V73" s="3">
        <v>18.669057996984499</v>
      </c>
    </row>
    <row r="74" spans="1:22" x14ac:dyDescent="0.35">
      <c r="A74" s="2">
        <v>44001</v>
      </c>
      <c r="B74" s="3">
        <v>14.8139274105233</v>
      </c>
      <c r="C74" s="3">
        <v>16.656509612067499</v>
      </c>
      <c r="D74" s="3">
        <v>16.608258556823301</v>
      </c>
      <c r="E74" s="3">
        <v>15.3215430567786</v>
      </c>
      <c r="F74" s="3">
        <v>12.0864279480438</v>
      </c>
      <c r="G74" s="3">
        <v>20.915409562735402</v>
      </c>
      <c r="H74" s="3">
        <v>18.485291061397</v>
      </c>
      <c r="I74" s="3">
        <v>17.079623266010501</v>
      </c>
      <c r="J74" s="3">
        <v>17.718666777219202</v>
      </c>
      <c r="K74" s="3">
        <v>15.413081601488599</v>
      </c>
      <c r="L74" s="3">
        <v>20.305275904384199</v>
      </c>
      <c r="M74" s="3">
        <v>12.950131534387999</v>
      </c>
      <c r="N74" s="3">
        <v>14.761185520551001</v>
      </c>
      <c r="O74" s="3">
        <v>23.0589714367031</v>
      </c>
      <c r="P74" s="3">
        <v>14.125518913384999</v>
      </c>
      <c r="Q74" s="3">
        <v>14.8386472642615</v>
      </c>
      <c r="R74" s="3">
        <v>18.189665573882401</v>
      </c>
      <c r="S74" s="3">
        <v>9.3242186709864203</v>
      </c>
      <c r="T74" s="3">
        <v>17.7346398185643</v>
      </c>
      <c r="U74" s="3">
        <v>16.250522260094801</v>
      </c>
      <c r="V74" s="3">
        <v>19.4492134115456</v>
      </c>
    </row>
    <row r="75" spans="1:22" x14ac:dyDescent="0.35">
      <c r="A75" s="2">
        <v>44032</v>
      </c>
      <c r="B75" s="3">
        <v>16.096826825732801</v>
      </c>
      <c r="C75" s="3">
        <v>17.0987613898786</v>
      </c>
      <c r="D75" s="3">
        <v>17.182114158363401</v>
      </c>
      <c r="E75" s="3">
        <v>15.922628318272301</v>
      </c>
      <c r="F75" s="3">
        <v>12.1175182718512</v>
      </c>
      <c r="G75" s="3">
        <v>22.6726712287204</v>
      </c>
      <c r="H75" s="3">
        <v>19.535236680852599</v>
      </c>
      <c r="I75" s="3">
        <v>17.6101568015008</v>
      </c>
      <c r="J75" s="3">
        <v>18.314036580781799</v>
      </c>
      <c r="K75" s="3">
        <v>15.473690932500499</v>
      </c>
      <c r="L75" s="3">
        <v>32.261047994099499</v>
      </c>
      <c r="M75" s="3">
        <v>13.549304379997899</v>
      </c>
      <c r="N75" s="3">
        <v>15.6074271354939</v>
      </c>
      <c r="O75" s="3">
        <v>24.605965196936001</v>
      </c>
      <c r="P75" s="3">
        <v>15.0421785319023</v>
      </c>
      <c r="Q75" s="3">
        <v>15.620804178063199</v>
      </c>
      <c r="R75" s="3">
        <v>19.079498831238901</v>
      </c>
      <c r="S75" s="3">
        <v>9.7362743378382408</v>
      </c>
      <c r="T75" s="3">
        <v>18.286066010234801</v>
      </c>
      <c r="U75" s="3">
        <v>16.4045189714485</v>
      </c>
      <c r="V75" s="3">
        <v>19.669677844754101</v>
      </c>
    </row>
    <row r="76" spans="1:22" x14ac:dyDescent="0.35">
      <c r="A76" s="2">
        <v>44063</v>
      </c>
      <c r="B76" s="3">
        <v>16.4066185715423</v>
      </c>
      <c r="C76" s="3">
        <v>19.7417283816837</v>
      </c>
      <c r="D76" s="3">
        <v>18.476091317493999</v>
      </c>
      <c r="E76" s="3">
        <v>17.717837099230199</v>
      </c>
      <c r="F76" s="3">
        <v>12.595153549420299</v>
      </c>
      <c r="G76" s="3">
        <v>29.6068512487224</v>
      </c>
      <c r="H76" s="3">
        <v>19.736897845338301</v>
      </c>
      <c r="I76" s="3">
        <v>17.2467711447689</v>
      </c>
      <c r="J76" s="3">
        <v>20.5953242332433</v>
      </c>
      <c r="K76" s="3">
        <v>15.8023663342617</v>
      </c>
      <c r="L76" s="3">
        <v>34.561844721708603</v>
      </c>
      <c r="M76" s="3">
        <v>13.333422002930501</v>
      </c>
      <c r="N76" s="3">
        <v>15.055144456959599</v>
      </c>
      <c r="O76" s="3">
        <v>25.4875326074893</v>
      </c>
      <c r="P76" s="3">
        <v>15.2384578047064</v>
      </c>
      <c r="Q76" s="3">
        <v>16.289541214891301</v>
      </c>
      <c r="R76" s="3">
        <v>19.956684851289999</v>
      </c>
      <c r="S76" s="3">
        <v>10.006984000961101</v>
      </c>
      <c r="T76" s="3">
        <v>16.420977271790001</v>
      </c>
      <c r="U76" s="3">
        <v>16.547659053165201</v>
      </c>
      <c r="V76" s="3">
        <v>21.2584809178929</v>
      </c>
    </row>
    <row r="77" spans="1:22" x14ac:dyDescent="0.35">
      <c r="A77" s="2">
        <v>44092</v>
      </c>
      <c r="B77" s="3">
        <v>17.157911620485098</v>
      </c>
      <c r="C77" s="3">
        <v>19.156203054582001</v>
      </c>
      <c r="D77" s="3">
        <v>18.357434189350201</v>
      </c>
      <c r="E77" s="3">
        <v>18.648909301617401</v>
      </c>
      <c r="F77" s="3">
        <v>12.7143026648075</v>
      </c>
      <c r="G77" s="3">
        <v>36.148494645126704</v>
      </c>
      <c r="H77" s="3">
        <v>19.9202794109049</v>
      </c>
      <c r="I77" s="3">
        <v>17.314572710539899</v>
      </c>
      <c r="J77" s="3">
        <v>19.650489276817101</v>
      </c>
      <c r="K77" s="3">
        <v>16.372183051868198</v>
      </c>
      <c r="L77" s="3">
        <v>31.4905048335755</v>
      </c>
      <c r="M77" s="3">
        <v>13.3004800381916</v>
      </c>
      <c r="N77" s="3">
        <v>16.127407966863299</v>
      </c>
      <c r="O77" s="3">
        <v>26.110573125170099</v>
      </c>
      <c r="P77" s="3">
        <v>15.8374525789344</v>
      </c>
      <c r="Q77" s="3">
        <v>16.114415805458801</v>
      </c>
      <c r="R77" s="3">
        <v>21.2380988108761</v>
      </c>
      <c r="S77" s="3">
        <v>10.1096425396033</v>
      </c>
      <c r="T77" s="3">
        <v>17.710830114902599</v>
      </c>
      <c r="U77" s="3">
        <v>18.1113702593439</v>
      </c>
      <c r="V77" s="3">
        <v>24.371100289990299</v>
      </c>
    </row>
    <row r="78" spans="1:22" x14ac:dyDescent="0.35">
      <c r="A78" s="2">
        <v>44124</v>
      </c>
      <c r="B78" s="3">
        <v>17.634606621225501</v>
      </c>
      <c r="C78" s="3">
        <v>19.861750632241598</v>
      </c>
      <c r="D78" s="3">
        <v>19.578226799752301</v>
      </c>
      <c r="E78" s="3">
        <v>20.4922855072519</v>
      </c>
      <c r="F78" s="3">
        <v>15.0784724908165</v>
      </c>
      <c r="G78" s="3">
        <v>37.951408727332797</v>
      </c>
      <c r="H78" s="3">
        <v>20.618616369846599</v>
      </c>
      <c r="I78" s="3">
        <v>17.174878293167001</v>
      </c>
      <c r="J78" s="3">
        <v>20.701700383675799</v>
      </c>
      <c r="K78" s="3">
        <v>16.057432287581399</v>
      </c>
      <c r="L78" s="3">
        <v>32.095527633835097</v>
      </c>
      <c r="M78" s="3">
        <v>13.2869831838855</v>
      </c>
      <c r="N78" s="3">
        <v>14.3124282227856</v>
      </c>
      <c r="O78" s="3">
        <v>26.837280411799199</v>
      </c>
      <c r="P78" s="3">
        <v>16.7950411501288</v>
      </c>
      <c r="Q78" s="3">
        <v>16.573739585740601</v>
      </c>
      <c r="R78" s="3">
        <v>21.0953844440666</v>
      </c>
      <c r="S78" s="3">
        <v>11.7432790016979</v>
      </c>
      <c r="T78" s="3">
        <v>16.554771448984201</v>
      </c>
      <c r="U78" s="3">
        <v>18.920794841393601</v>
      </c>
      <c r="V78" s="3">
        <v>25.930179967968101</v>
      </c>
    </row>
    <row r="79" spans="1:22" x14ac:dyDescent="0.35">
      <c r="A79" s="2">
        <v>44155</v>
      </c>
      <c r="B79" s="3">
        <v>18.242349299416201</v>
      </c>
      <c r="C79" s="3">
        <v>22.387810117626501</v>
      </c>
      <c r="D79" s="3">
        <v>22.434864038386401</v>
      </c>
      <c r="E79" s="3">
        <v>25.310647111293701</v>
      </c>
      <c r="F79" s="3">
        <v>19.403467396243901</v>
      </c>
      <c r="G79" s="3">
        <v>45.090554152305401</v>
      </c>
      <c r="H79" s="3">
        <v>20.926650953801001</v>
      </c>
      <c r="I79" s="3">
        <v>17.4076691864657</v>
      </c>
      <c r="J79" s="3">
        <v>23.474786121338699</v>
      </c>
      <c r="K79" s="3">
        <v>17.055846354134101</v>
      </c>
      <c r="L79" s="3">
        <v>31.021200313492301</v>
      </c>
      <c r="M79" s="3">
        <v>13.5699033741557</v>
      </c>
      <c r="N79" s="3">
        <v>15.890011275751201</v>
      </c>
      <c r="O79" s="3">
        <v>27.254495907435999</v>
      </c>
      <c r="P79" s="3">
        <v>17.205307916713998</v>
      </c>
      <c r="Q79" s="3">
        <v>17.255643362625602</v>
      </c>
      <c r="R79" s="3">
        <v>23.294673392042299</v>
      </c>
      <c r="S79" s="3">
        <v>13.0507881501618</v>
      </c>
      <c r="T79" s="3">
        <v>25.402091748120601</v>
      </c>
      <c r="U79" s="3">
        <v>19.476632084722102</v>
      </c>
      <c r="V79" s="3">
        <v>26.909037159966498</v>
      </c>
    </row>
    <row r="80" spans="1:22" x14ac:dyDescent="0.35">
      <c r="A80" s="2">
        <v>44183</v>
      </c>
      <c r="B80" s="3">
        <v>19.184873396604701</v>
      </c>
      <c r="C80" s="3">
        <v>24.459375229503301</v>
      </c>
      <c r="D80" s="3">
        <v>26.1366571965908</v>
      </c>
      <c r="E80" s="3">
        <v>25.11024412315</v>
      </c>
      <c r="F80" s="3">
        <v>21.557175834383699</v>
      </c>
      <c r="G80" s="3">
        <v>52.774709475552697</v>
      </c>
      <c r="H80" s="3">
        <v>21.351979644106599</v>
      </c>
      <c r="I80" s="3">
        <v>17.7296805484768</v>
      </c>
      <c r="J80" s="3">
        <v>31.8160610631625</v>
      </c>
      <c r="K80" s="3">
        <v>18.7403531742358</v>
      </c>
      <c r="L80" s="3">
        <v>35.649078671693701</v>
      </c>
      <c r="M80" s="3">
        <v>14.182395210707</v>
      </c>
      <c r="N80" s="3">
        <v>18.769582365064299</v>
      </c>
      <c r="O80" s="3">
        <v>32.807696496128401</v>
      </c>
      <c r="P80" s="3">
        <v>18.076498032925599</v>
      </c>
      <c r="Q80" s="3">
        <v>17.374956995952701</v>
      </c>
      <c r="R80" s="3">
        <v>25.6000251033519</v>
      </c>
      <c r="S80" s="3">
        <v>12.833714163548301</v>
      </c>
      <c r="T80" s="3">
        <v>24.497455730628499</v>
      </c>
      <c r="U80" s="3">
        <v>21.551040780360701</v>
      </c>
      <c r="V80" s="3">
        <v>28.285528946922899</v>
      </c>
    </row>
    <row r="81" spans="1:22" x14ac:dyDescent="0.35">
      <c r="A81" s="2">
        <v>44216</v>
      </c>
      <c r="B81" s="3">
        <v>21.174719325729601</v>
      </c>
      <c r="C81" s="3">
        <v>24.072559409728399</v>
      </c>
      <c r="D81" s="3">
        <v>26.210858356935301</v>
      </c>
      <c r="E81" s="3">
        <v>25.590757430318501</v>
      </c>
      <c r="F81" s="3">
        <v>16.507612306412401</v>
      </c>
      <c r="G81" s="3">
        <v>48.907521709013203</v>
      </c>
      <c r="H81" s="3">
        <v>20.4488359787549</v>
      </c>
      <c r="I81" s="3">
        <v>19.164604887759602</v>
      </c>
      <c r="J81" s="3">
        <v>31.548975892102899</v>
      </c>
      <c r="K81" s="3">
        <v>21.4221897128607</v>
      </c>
      <c r="L81" s="3">
        <v>30.796780191752202</v>
      </c>
      <c r="M81" s="3">
        <v>14.1108534455753</v>
      </c>
      <c r="N81" s="3">
        <v>17.7987256723613</v>
      </c>
      <c r="O81" s="3">
        <v>34.189442986573503</v>
      </c>
      <c r="P81" s="3">
        <v>21.026274431005302</v>
      </c>
      <c r="Q81" s="3">
        <v>17.708420591476099</v>
      </c>
      <c r="R81" s="3">
        <v>28.115902850445</v>
      </c>
      <c r="S81" s="3">
        <v>13.6516916082377</v>
      </c>
      <c r="T81" s="3">
        <v>27.726532184823999</v>
      </c>
      <c r="U81" s="3">
        <v>23.737614866052901</v>
      </c>
      <c r="V81" s="3">
        <v>27.278091862397201</v>
      </c>
    </row>
    <row r="82" spans="1:22" x14ac:dyDescent="0.35">
      <c r="A82" s="2">
        <v>44246</v>
      </c>
      <c r="B82" s="3">
        <v>22.092389762385999</v>
      </c>
      <c r="C82" s="3">
        <v>26.5441935418261</v>
      </c>
      <c r="D82" s="3">
        <v>24.386814848423999</v>
      </c>
      <c r="E82" s="3">
        <v>24.269725050561799</v>
      </c>
      <c r="F82" s="3">
        <v>15.6322115077798</v>
      </c>
      <c r="G82" s="3">
        <v>60.785460767477801</v>
      </c>
      <c r="H82" s="3">
        <v>19.293794271825998</v>
      </c>
      <c r="I82" s="3">
        <v>19.186642002297098</v>
      </c>
      <c r="J82" s="3">
        <v>28.3133505685187</v>
      </c>
      <c r="K82" s="3">
        <v>21.276015591225299</v>
      </c>
      <c r="L82" s="3">
        <v>27.281227119030401</v>
      </c>
      <c r="M82" s="3">
        <v>14.3620749659281</v>
      </c>
      <c r="N82" s="3">
        <v>17.7312789069838</v>
      </c>
      <c r="O82" s="3">
        <v>32.2782748320788</v>
      </c>
      <c r="P82" s="3">
        <v>21.8713457641467</v>
      </c>
      <c r="Q82" s="3">
        <v>16.479393757636199</v>
      </c>
      <c r="R82" s="3">
        <v>27.776756898197299</v>
      </c>
      <c r="S82" s="3">
        <v>12.2331019420694</v>
      </c>
      <c r="T82" s="3">
        <v>28.0360120385131</v>
      </c>
      <c r="U82" s="3">
        <v>24.628002591727501</v>
      </c>
      <c r="V82" s="3">
        <v>26.596256816024301</v>
      </c>
    </row>
    <row r="83" spans="1:22" x14ac:dyDescent="0.35">
      <c r="A83" s="2">
        <v>44274</v>
      </c>
      <c r="B83" s="3">
        <v>19.778532762819001</v>
      </c>
      <c r="C83" s="3">
        <v>31.485475645591201</v>
      </c>
      <c r="D83" s="3">
        <v>23.748731881421101</v>
      </c>
      <c r="E83" s="3">
        <v>22.425306084495499</v>
      </c>
      <c r="F83" s="3">
        <v>16.820782708252999</v>
      </c>
      <c r="G83" s="3">
        <v>64.414206215870095</v>
      </c>
      <c r="H83" s="3">
        <v>19.518565739248999</v>
      </c>
      <c r="I83" s="3">
        <v>18.4140196590923</v>
      </c>
      <c r="J83" s="3">
        <v>26.7951430972366</v>
      </c>
      <c r="K83" s="3">
        <v>20.0325126287931</v>
      </c>
      <c r="L83" s="3">
        <v>20.0446276372532</v>
      </c>
      <c r="M83" s="3">
        <v>13.426464992661099</v>
      </c>
      <c r="N83" s="3">
        <v>17.535108704796301</v>
      </c>
      <c r="O83" s="3">
        <v>30.697568613847899</v>
      </c>
      <c r="P83" s="3">
        <v>19.584715481751001</v>
      </c>
      <c r="Q83" s="3">
        <v>16.7723060466381</v>
      </c>
      <c r="R83" s="3">
        <v>27.316512109573502</v>
      </c>
      <c r="S83" s="3">
        <v>11.350297524485301</v>
      </c>
      <c r="T83" s="3">
        <v>26.892319044804101</v>
      </c>
      <c r="U83" s="3">
        <v>24.065891145061499</v>
      </c>
      <c r="V83" s="3">
        <v>26.174753521922099</v>
      </c>
    </row>
    <row r="84" spans="1:22" x14ac:dyDescent="0.35">
      <c r="A84" s="2">
        <v>44306</v>
      </c>
      <c r="B84" s="3">
        <v>19.479710186964699</v>
      </c>
      <c r="C84" s="3">
        <v>29.505028494585499</v>
      </c>
      <c r="D84" s="3">
        <v>22.905244181551002</v>
      </c>
      <c r="E84" s="3">
        <v>21.7440512729037</v>
      </c>
      <c r="F84" s="3">
        <v>16.3609884403748</v>
      </c>
      <c r="G84" s="3">
        <v>57.996271635892001</v>
      </c>
      <c r="H84" s="3">
        <v>18.857467030954801</v>
      </c>
      <c r="I84" s="3">
        <v>18.121228857294899</v>
      </c>
      <c r="J84" s="3">
        <v>25.631213400151001</v>
      </c>
      <c r="K84" s="3">
        <v>19.3896466614354</v>
      </c>
      <c r="L84" s="3">
        <v>18.733510673664199</v>
      </c>
      <c r="M84" s="3">
        <v>12.9891140964867</v>
      </c>
      <c r="N84" s="3">
        <v>17.201302192448502</v>
      </c>
      <c r="O84" s="3">
        <v>29.735607540068401</v>
      </c>
      <c r="P84" s="3">
        <v>19.175781151745099</v>
      </c>
      <c r="Q84" s="3">
        <v>16.635351944717801</v>
      </c>
      <c r="R84" s="3">
        <v>26.503104175241099</v>
      </c>
      <c r="S84" s="3">
        <v>10.6177453928922</v>
      </c>
      <c r="T84" s="3">
        <v>25.374159838480001</v>
      </c>
      <c r="U84" s="3">
        <v>23.561021670039199</v>
      </c>
      <c r="V84" s="3">
        <v>25.6374292491444</v>
      </c>
    </row>
    <row r="85" spans="1:22" x14ac:dyDescent="0.35">
      <c r="A85" s="2">
        <v>44336</v>
      </c>
      <c r="B85" s="3">
        <v>19.3184540615316</v>
      </c>
      <c r="C85" s="3">
        <v>26.4922915913018</v>
      </c>
      <c r="D85" s="3">
        <v>21.9078824976325</v>
      </c>
      <c r="E85" s="3">
        <v>21.0950018216265</v>
      </c>
      <c r="F85" s="3">
        <v>16.302995340616199</v>
      </c>
      <c r="G85" s="3">
        <v>52.651618593425198</v>
      </c>
      <c r="H85" s="3">
        <v>18.155970326996499</v>
      </c>
      <c r="I85" s="3">
        <v>16.8287254587561</v>
      </c>
      <c r="J85" s="3">
        <v>24.5273627004924</v>
      </c>
      <c r="K85" s="3">
        <v>17.740805664096001</v>
      </c>
      <c r="L85" s="3">
        <v>17.542472163685002</v>
      </c>
      <c r="M85" s="3">
        <v>12.6160464444147</v>
      </c>
      <c r="N85" s="3">
        <v>15.7118522724406</v>
      </c>
      <c r="O85" s="3">
        <v>29.2956522419497</v>
      </c>
      <c r="P85" s="3">
        <v>18.780577445969499</v>
      </c>
      <c r="Q85" s="3">
        <v>16.3355168237354</v>
      </c>
      <c r="R85" s="3">
        <v>25.095351469758501</v>
      </c>
      <c r="S85" s="3">
        <v>10.198691183198401</v>
      </c>
      <c r="T85" s="3">
        <v>24.283026219565802</v>
      </c>
      <c r="U85" s="3">
        <v>22.7505387488889</v>
      </c>
      <c r="V85" s="3">
        <v>24.888255992302899</v>
      </c>
    </row>
    <row r="86" spans="1:22" x14ac:dyDescent="0.35">
      <c r="A86" s="2">
        <v>44365</v>
      </c>
      <c r="B86" s="3">
        <v>19.1030096303802</v>
      </c>
      <c r="C86" s="3">
        <v>24.539770872960101</v>
      </c>
      <c r="D86" s="3">
        <v>21.245634856971598</v>
      </c>
      <c r="E86" s="3">
        <v>21.519452035809302</v>
      </c>
      <c r="F86" s="3">
        <v>15.715482138546299</v>
      </c>
      <c r="G86" s="3">
        <v>46.109046218130899</v>
      </c>
      <c r="H86" s="3">
        <v>17.688098900958099</v>
      </c>
      <c r="I86" s="3">
        <v>16.684379868869399</v>
      </c>
      <c r="J86" s="3">
        <v>23.430771870608002</v>
      </c>
      <c r="K86" s="3">
        <v>16.994892853199602</v>
      </c>
      <c r="L86" s="3">
        <v>16.5802279445791</v>
      </c>
      <c r="M86" s="3">
        <v>12.185773805541199</v>
      </c>
      <c r="N86" s="3">
        <v>17.035012889268899</v>
      </c>
      <c r="O86" s="3">
        <v>29.1707321952047</v>
      </c>
      <c r="P86" s="3">
        <v>18.742855047829799</v>
      </c>
      <c r="Q86" s="3">
        <v>16.019302680412999</v>
      </c>
      <c r="R86" s="3">
        <v>24.354752740030101</v>
      </c>
      <c r="S86" s="3">
        <v>9.5998406729087193</v>
      </c>
      <c r="T86" s="3">
        <v>23.522687237738399</v>
      </c>
      <c r="U86" s="3">
        <v>23.064176721055599</v>
      </c>
      <c r="V86" s="3">
        <v>24.5087838936217</v>
      </c>
    </row>
    <row r="87" spans="1:22" x14ac:dyDescent="0.35">
      <c r="A87" s="2">
        <v>44397</v>
      </c>
      <c r="B87" s="3">
        <v>18.730373371399502</v>
      </c>
      <c r="C87" s="3">
        <v>22.052191929610501</v>
      </c>
      <c r="D87" s="3">
        <v>20.2749386340417</v>
      </c>
      <c r="E87" s="3">
        <v>20.564578539165101</v>
      </c>
      <c r="F87" s="3">
        <v>14.815514314372701</v>
      </c>
      <c r="G87" s="3">
        <v>39.876446078367003</v>
      </c>
      <c r="H87" s="3">
        <v>16.810623356453501</v>
      </c>
      <c r="I87" s="3">
        <v>16.092345670267701</v>
      </c>
      <c r="J87" s="3">
        <v>21.666895074674802</v>
      </c>
      <c r="K87" s="3">
        <v>15.848941525559599</v>
      </c>
      <c r="L87" s="3">
        <v>14.9086358656025</v>
      </c>
      <c r="M87" s="3">
        <v>11.674243368061299</v>
      </c>
      <c r="N87" s="3">
        <v>15.6317670197024</v>
      </c>
      <c r="O87" s="3">
        <v>28.521234301092299</v>
      </c>
      <c r="P87" s="3">
        <v>17.996996590857702</v>
      </c>
      <c r="Q87" s="3">
        <v>15.4980150950002</v>
      </c>
      <c r="R87" s="3">
        <v>22.896012609726501</v>
      </c>
      <c r="S87" s="3">
        <v>8.9178902797297699</v>
      </c>
      <c r="T87" s="3">
        <v>22.051385185953301</v>
      </c>
      <c r="U87" s="3">
        <v>21.475258946240299</v>
      </c>
      <c r="V87" s="3">
        <v>23.577516846265802</v>
      </c>
    </row>
    <row r="88" spans="1:22" x14ac:dyDescent="0.35">
      <c r="A88" s="2">
        <v>44428</v>
      </c>
      <c r="B88" s="3">
        <v>17.7930705953146</v>
      </c>
      <c r="C88" s="3">
        <v>19.638428409681499</v>
      </c>
      <c r="D88" s="3">
        <v>19.919440254394601</v>
      </c>
      <c r="E88" s="3">
        <v>20.0659420514367</v>
      </c>
      <c r="F88" s="3">
        <v>14.201536447869801</v>
      </c>
      <c r="G88" s="3">
        <v>34.214372716255497</v>
      </c>
      <c r="H88" s="3">
        <v>16.094653278298701</v>
      </c>
      <c r="I88" s="3">
        <v>14.703909675911101</v>
      </c>
      <c r="J88" s="3">
        <v>20.545217818291398</v>
      </c>
      <c r="K88" s="3">
        <v>14.2743844757661</v>
      </c>
      <c r="L88" s="3">
        <v>13.1166212253243</v>
      </c>
      <c r="M88" s="3">
        <v>10.8911845084757</v>
      </c>
      <c r="N88" s="3">
        <v>15.5930192068825</v>
      </c>
      <c r="O88" s="3">
        <v>28.7756420870491</v>
      </c>
      <c r="P88" s="3">
        <v>16.293213669751999</v>
      </c>
      <c r="Q88" s="3">
        <v>15.4939121890766</v>
      </c>
      <c r="R88" s="3">
        <v>22.1029719745985</v>
      </c>
      <c r="S88" s="3">
        <v>8.3274935474345</v>
      </c>
      <c r="T88" s="3">
        <v>21.180011215075101</v>
      </c>
      <c r="U88" s="3">
        <v>20.813231198468099</v>
      </c>
      <c r="V88" s="3">
        <v>23.107232382639602</v>
      </c>
    </row>
    <row r="89" spans="1:22" x14ac:dyDescent="0.35">
      <c r="A89" s="2">
        <v>44459</v>
      </c>
      <c r="B89" s="3">
        <v>17.9202806528099</v>
      </c>
      <c r="C89" s="3">
        <v>17.220753016397801</v>
      </c>
      <c r="D89" s="3">
        <v>19.1358373555681</v>
      </c>
      <c r="E89" s="3">
        <v>20.224963528708599</v>
      </c>
      <c r="F89" s="3">
        <v>13.5909074286644</v>
      </c>
      <c r="G89" s="3">
        <v>28.681368671868199</v>
      </c>
      <c r="H89" s="3">
        <v>15.692664696449899</v>
      </c>
      <c r="I89" s="3">
        <v>14.5767586694475</v>
      </c>
      <c r="J89" s="3">
        <v>18.891427485714502</v>
      </c>
      <c r="K89" s="3">
        <v>13.452058359879</v>
      </c>
      <c r="L89" s="3">
        <v>11.338139366107001</v>
      </c>
      <c r="M89" s="3">
        <v>10.5361815366242</v>
      </c>
      <c r="N89" s="3">
        <v>13.9162461205285</v>
      </c>
      <c r="O89" s="3">
        <v>29.3010888710571</v>
      </c>
      <c r="P89" s="3">
        <v>15.9953647421976</v>
      </c>
      <c r="Q89" s="3">
        <v>15.1198275124851</v>
      </c>
      <c r="R89" s="3">
        <v>21.576404868161401</v>
      </c>
      <c r="S89" s="3">
        <v>7.6154528655532703</v>
      </c>
      <c r="T89" s="3">
        <v>20.210095443560299</v>
      </c>
      <c r="U89" s="3">
        <v>20.327175787280002</v>
      </c>
      <c r="V89" s="3">
        <v>22.3266213087315</v>
      </c>
    </row>
    <row r="90" spans="1:22" x14ac:dyDescent="0.35">
      <c r="A90" s="2">
        <v>44489</v>
      </c>
      <c r="B90" s="3">
        <v>17.914514663647999</v>
      </c>
      <c r="C90" s="3">
        <v>14.70907751307</v>
      </c>
      <c r="D90" s="3">
        <v>19.631543612190299</v>
      </c>
      <c r="E90" s="3">
        <v>21.370996965499401</v>
      </c>
      <c r="F90" s="3">
        <v>14.0543329788471</v>
      </c>
      <c r="G90" s="3">
        <v>24.421509623786701</v>
      </c>
      <c r="H90" s="3">
        <v>15.696236966775899</v>
      </c>
      <c r="I90" s="3">
        <v>13.6726917801724</v>
      </c>
      <c r="J90" s="3">
        <v>17.688956689296599</v>
      </c>
      <c r="K90" s="3">
        <v>12.172886981820399</v>
      </c>
      <c r="L90" s="3">
        <v>10.0284815142718</v>
      </c>
      <c r="M90" s="3">
        <v>10.8983092354087</v>
      </c>
      <c r="N90" s="3">
        <v>14.302678624660601</v>
      </c>
      <c r="O90" s="3">
        <v>29.5803560339399</v>
      </c>
      <c r="P90" s="3">
        <v>16.489928161476701</v>
      </c>
      <c r="Q90" s="3">
        <v>15.6256358834603</v>
      </c>
      <c r="R90" s="3">
        <v>20.870502504829901</v>
      </c>
      <c r="S90" s="3">
        <v>7.065518466706</v>
      </c>
      <c r="T90" s="3">
        <v>18.921114597597299</v>
      </c>
      <c r="U90" s="3">
        <v>20.0968806469557</v>
      </c>
      <c r="V90" s="3">
        <v>22.392619572364499</v>
      </c>
    </row>
    <row r="91" spans="1:22" x14ac:dyDescent="0.35">
      <c r="A91" s="2">
        <v>44519</v>
      </c>
      <c r="B91" s="3">
        <v>17.893124220833499</v>
      </c>
      <c r="C91" s="3">
        <v>12.462410570919401</v>
      </c>
      <c r="D91" s="3">
        <v>18.2324556247912</v>
      </c>
      <c r="E91" s="3">
        <v>20.3543974268174</v>
      </c>
      <c r="F91" s="3">
        <v>12.676935396026</v>
      </c>
      <c r="G91" s="3">
        <v>18.483493430573301</v>
      </c>
      <c r="H91" s="3">
        <v>14.563939411924601</v>
      </c>
      <c r="I91" s="3">
        <v>13.6124437390663</v>
      </c>
      <c r="J91" s="3">
        <v>16.214164112995899</v>
      </c>
      <c r="K91" s="3">
        <v>10.9075759836632</v>
      </c>
      <c r="L91" s="3">
        <v>8.2521911808633899</v>
      </c>
      <c r="M91" s="3">
        <v>10.593743065829999</v>
      </c>
      <c r="N91" s="3">
        <v>17.158851890240701</v>
      </c>
      <c r="O91" s="3">
        <v>28.879878393907902</v>
      </c>
      <c r="P91" s="3">
        <v>15.479102233236899</v>
      </c>
      <c r="Q91" s="3">
        <v>15.5972462382052</v>
      </c>
      <c r="R91" s="3">
        <v>20.076232555973601</v>
      </c>
      <c r="S91" s="3">
        <v>7.2652651537988602</v>
      </c>
      <c r="T91" s="3">
        <v>18.875528811750801</v>
      </c>
      <c r="U91" s="3">
        <v>19.533053357514699</v>
      </c>
      <c r="V91" s="3">
        <v>21.1903605035791</v>
      </c>
    </row>
    <row r="92" spans="1:22" x14ac:dyDescent="0.35">
      <c r="A92" s="2">
        <v>44550</v>
      </c>
      <c r="B92" s="3">
        <v>18.060990411647801</v>
      </c>
      <c r="C92" s="3">
        <v>9.5131692007445903</v>
      </c>
      <c r="D92" s="3">
        <v>16.934090343365799</v>
      </c>
      <c r="E92" s="3">
        <v>19.903218788367099</v>
      </c>
      <c r="F92" s="3">
        <v>10.4708715836219</v>
      </c>
      <c r="G92" s="3">
        <v>12.8519121721103</v>
      </c>
      <c r="H92" s="3">
        <v>14.961219245842299</v>
      </c>
      <c r="I92" s="3">
        <v>12.7966213514842</v>
      </c>
      <c r="J92" s="3">
        <v>15.3381317961904</v>
      </c>
      <c r="K92" s="3">
        <v>9.8281266079446805</v>
      </c>
      <c r="L92" s="3">
        <v>6.9942828661204004</v>
      </c>
      <c r="M92" s="3">
        <v>10.1596031571564</v>
      </c>
      <c r="N92" s="3">
        <v>12.4888864857576</v>
      </c>
      <c r="O92" s="3">
        <v>27.421110658092701</v>
      </c>
      <c r="P92" s="3">
        <v>13.803469617669201</v>
      </c>
      <c r="Q92" s="3">
        <v>14.800836456025801</v>
      </c>
      <c r="R92" s="3">
        <v>18.760798355376799</v>
      </c>
      <c r="S92" s="3">
        <v>7.6461447272620697</v>
      </c>
      <c r="T92" s="3">
        <v>17.2298625383416</v>
      </c>
      <c r="U92" s="3">
        <v>18.8010801233862</v>
      </c>
      <c r="V92" s="3">
        <v>19.550209682000801</v>
      </c>
    </row>
    <row r="93" spans="1:22" x14ac:dyDescent="0.35">
      <c r="A93" s="2">
        <v>44581</v>
      </c>
      <c r="B93" s="3">
        <v>17.469710506677298</v>
      </c>
      <c r="C93" s="3">
        <v>9.4750853463747902</v>
      </c>
      <c r="D93" s="3">
        <v>16.885379728504301</v>
      </c>
      <c r="E93" s="3">
        <v>19.5026636891475</v>
      </c>
      <c r="F93" s="3">
        <v>10.854869777699699</v>
      </c>
      <c r="G93" s="3">
        <v>12.596951492087401</v>
      </c>
      <c r="H93" s="3">
        <v>15.1373252841928</v>
      </c>
      <c r="I93" s="3">
        <v>12.901677759513101</v>
      </c>
      <c r="J93" s="3">
        <v>15.0753750622697</v>
      </c>
      <c r="K93" s="3">
        <v>9.3237430548514997</v>
      </c>
      <c r="L93" s="3">
        <v>6.8431873886677304</v>
      </c>
      <c r="M93" s="3">
        <v>10.8600509386432</v>
      </c>
      <c r="N93" s="3">
        <v>-72.6493182034461</v>
      </c>
      <c r="O93" s="3">
        <v>28.769806662843301</v>
      </c>
      <c r="P93" s="3">
        <v>14.6016032140917</v>
      </c>
      <c r="Q93" s="3">
        <v>15.5140273139962</v>
      </c>
      <c r="R93" s="3">
        <v>18.903242710895299</v>
      </c>
      <c r="S93" s="3">
        <v>6.8463599116589302</v>
      </c>
      <c r="T93" s="3">
        <v>16.988698520750699</v>
      </c>
      <c r="U93" s="3">
        <v>17.387609939547499</v>
      </c>
      <c r="V93" s="3">
        <v>21.3257329788417</v>
      </c>
    </row>
    <row r="94" spans="1:22" x14ac:dyDescent="0.35">
      <c r="A94" s="2">
        <v>44610</v>
      </c>
      <c r="B94" s="3">
        <v>16.837419518442399</v>
      </c>
      <c r="C94" s="3">
        <v>9.5141230796242997</v>
      </c>
      <c r="D94" s="3">
        <v>17.359709917971202</v>
      </c>
      <c r="E94" s="3">
        <v>19.713320476562199</v>
      </c>
      <c r="F94" s="3">
        <v>10.475895183487401</v>
      </c>
      <c r="G94" s="3">
        <v>12.428864512465299</v>
      </c>
      <c r="H94" s="3">
        <v>15.785419438946199</v>
      </c>
      <c r="I94" s="3">
        <v>12.8045506297107</v>
      </c>
      <c r="J94" s="3">
        <v>14.9773460602333</v>
      </c>
      <c r="K94" s="3">
        <v>9.4074222302251496</v>
      </c>
      <c r="L94" s="3">
        <v>7.0639481433396201</v>
      </c>
      <c r="M94" s="3">
        <v>11.2056224351668</v>
      </c>
      <c r="N94" s="3">
        <v>-185.93501798356201</v>
      </c>
      <c r="O94" s="3">
        <v>27.272675275179999</v>
      </c>
      <c r="P94" s="3">
        <v>13.838909412044</v>
      </c>
      <c r="Q94" s="3">
        <v>16.083945381135599</v>
      </c>
      <c r="R94" s="3">
        <v>19.253631630880299</v>
      </c>
      <c r="S94" s="3">
        <v>6.1127965369325103</v>
      </c>
      <c r="T94" s="3">
        <v>16.833093273582602</v>
      </c>
      <c r="U94" s="3">
        <v>17.097549365917398</v>
      </c>
      <c r="V94" s="3">
        <v>21.422118175083799</v>
      </c>
    </row>
    <row r="95" spans="1:22" x14ac:dyDescent="0.35">
      <c r="A95" s="2">
        <v>44638</v>
      </c>
      <c r="B95" s="3">
        <v>16.3442391017694</v>
      </c>
      <c r="C95" s="3">
        <v>9.8629131433125306</v>
      </c>
      <c r="D95" s="3">
        <v>17.286847122797301</v>
      </c>
      <c r="E95" s="3">
        <v>19.024688555218901</v>
      </c>
      <c r="F95" s="3">
        <v>9.7964613138585008</v>
      </c>
      <c r="G95" s="3">
        <v>13.507443702062</v>
      </c>
      <c r="H95" s="3">
        <v>15.913844236274</v>
      </c>
      <c r="I95" s="3">
        <v>12.326653182918101</v>
      </c>
      <c r="J95" s="3">
        <v>15.0899650598723</v>
      </c>
      <c r="K95" s="3">
        <v>9.3169890122354104</v>
      </c>
      <c r="L95" s="3">
        <v>7.0412015559991303</v>
      </c>
      <c r="M95" s="3">
        <v>11.1492096822201</v>
      </c>
      <c r="N95" s="3">
        <v>-90.302537230509103</v>
      </c>
      <c r="O95" s="3">
        <v>26.332921124419801</v>
      </c>
      <c r="P95" s="3">
        <v>12.829023021674701</v>
      </c>
      <c r="Q95" s="3">
        <v>16.231953271445501</v>
      </c>
      <c r="R95" s="3">
        <v>18.788562463303599</v>
      </c>
      <c r="S95" s="3">
        <v>5.7617990426129504</v>
      </c>
      <c r="T95" s="3">
        <v>17.2480534672289</v>
      </c>
      <c r="U95" s="3">
        <v>16.325958434503299</v>
      </c>
      <c r="V95" s="3">
        <v>21.341516542719301</v>
      </c>
    </row>
    <row r="96" spans="1:22" x14ac:dyDescent="0.35">
      <c r="A96" s="2">
        <v>44671</v>
      </c>
      <c r="B96" s="3">
        <v>15.8641688897539</v>
      </c>
      <c r="C96" s="3">
        <v>9.8097461795493803</v>
      </c>
      <c r="D96" s="3">
        <v>16.927017963159599</v>
      </c>
      <c r="E96" s="3">
        <v>18.6228696509847</v>
      </c>
      <c r="F96" s="3">
        <v>9.4267003704275396</v>
      </c>
      <c r="G96" s="3">
        <v>12.775332396642799</v>
      </c>
      <c r="H96" s="3">
        <v>15.842644157112799</v>
      </c>
      <c r="I96" s="3">
        <v>12.1538122094596</v>
      </c>
      <c r="J96" s="3">
        <v>14.933909469140699</v>
      </c>
      <c r="K96" s="3">
        <v>9.3345308680186392</v>
      </c>
      <c r="L96" s="3">
        <v>6.9239396994068398</v>
      </c>
      <c r="M96" s="3">
        <v>10.8907538244154</v>
      </c>
      <c r="N96" s="3">
        <v>-78.4777081280414</v>
      </c>
      <c r="O96" s="3">
        <v>25.960405958682099</v>
      </c>
      <c r="P96" s="3">
        <v>12.5248876500184</v>
      </c>
      <c r="Q96" s="3">
        <v>16.010001854786601</v>
      </c>
      <c r="R96" s="3">
        <v>18.546248552491601</v>
      </c>
      <c r="S96" s="3">
        <v>5.7775181596861804</v>
      </c>
      <c r="T96" s="3">
        <v>17.398554829483601</v>
      </c>
      <c r="U96" s="3">
        <v>15.944420788405999</v>
      </c>
      <c r="V96" s="3">
        <v>21.285472425458501</v>
      </c>
    </row>
    <row r="97" spans="1:22" x14ac:dyDescent="0.35">
      <c r="A97" s="2">
        <v>44701</v>
      </c>
      <c r="B97" s="3">
        <v>15.773646057483401</v>
      </c>
      <c r="C97" s="3">
        <v>9.3738498277497495</v>
      </c>
      <c r="D97" s="3">
        <v>16.2500657879201</v>
      </c>
      <c r="E97" s="3">
        <v>17.766115207471302</v>
      </c>
      <c r="F97" s="3">
        <v>8.6670541709160709</v>
      </c>
      <c r="G97" s="3">
        <v>11.779182824389901</v>
      </c>
      <c r="H97" s="3">
        <v>15.605781160378999</v>
      </c>
      <c r="I97" s="3">
        <v>11.916280901829699</v>
      </c>
      <c r="J97" s="3">
        <v>14.4540622426284</v>
      </c>
      <c r="K97" s="3">
        <v>9.2467217509083905</v>
      </c>
      <c r="L97" s="3">
        <v>6.6146253553356198</v>
      </c>
      <c r="M97" s="3">
        <v>10.496980813097601</v>
      </c>
      <c r="N97" s="3">
        <v>-68.457802859898706</v>
      </c>
      <c r="O97" s="3">
        <v>25.098112851183998</v>
      </c>
      <c r="P97" s="3">
        <v>12.5216881843231</v>
      </c>
      <c r="Q97" s="3">
        <v>15.3425639425084</v>
      </c>
      <c r="R97" s="3">
        <v>18.190867231285001</v>
      </c>
      <c r="S97" s="3">
        <v>5.4023524713426001</v>
      </c>
      <c r="T97" s="3">
        <v>16.7559096872215</v>
      </c>
      <c r="U97" s="3">
        <v>15.2583622703018</v>
      </c>
      <c r="V97" s="3">
        <v>20.134551768636602</v>
      </c>
    </row>
    <row r="98" spans="1:22" x14ac:dyDescent="0.35">
      <c r="A98" s="2">
        <v>44729</v>
      </c>
      <c r="B98" s="3">
        <v>15.8562685141572</v>
      </c>
      <c r="C98" s="3">
        <v>8.2155339492118795</v>
      </c>
      <c r="D98" s="3">
        <v>15.5724900958849</v>
      </c>
      <c r="E98" s="3">
        <v>17.182029115860999</v>
      </c>
      <c r="F98" s="3">
        <v>8.2073224847705202</v>
      </c>
      <c r="G98" s="3">
        <v>11.1419720517433</v>
      </c>
      <c r="H98" s="3">
        <v>15.188531773159401</v>
      </c>
      <c r="I98" s="3">
        <v>11.658930975836901</v>
      </c>
      <c r="J98" s="3">
        <v>13.8609256402419</v>
      </c>
      <c r="K98" s="3">
        <v>8.9300255085884697</v>
      </c>
      <c r="L98" s="3">
        <v>6.3338899161723896</v>
      </c>
      <c r="M98" s="3">
        <v>10.112455412348501</v>
      </c>
      <c r="N98" s="3">
        <v>-59.039505537568502</v>
      </c>
      <c r="O98" s="3">
        <v>24.2286242247432</v>
      </c>
      <c r="P98" s="3">
        <v>12.857981001829</v>
      </c>
      <c r="Q98" s="3">
        <v>14.8549474964332</v>
      </c>
      <c r="R98" s="3">
        <v>17.601265625880501</v>
      </c>
      <c r="S98" s="3">
        <v>5.53229750345601</v>
      </c>
      <c r="T98" s="3">
        <v>15.995289075193</v>
      </c>
      <c r="U98" s="3">
        <v>14.788831079522801</v>
      </c>
      <c r="V98" s="3">
        <v>19.459154768112999</v>
      </c>
    </row>
    <row r="99" spans="1:22" x14ac:dyDescent="0.35">
      <c r="A99" s="2">
        <v>44762</v>
      </c>
      <c r="B99" s="3">
        <v>15.6483728445127</v>
      </c>
      <c r="C99" s="3">
        <v>7.7671286707451097</v>
      </c>
      <c r="D99" s="3">
        <v>15.0759916732531</v>
      </c>
      <c r="E99" s="3">
        <v>16.525624897743299</v>
      </c>
      <c r="F99" s="3">
        <v>7.2990188654553103</v>
      </c>
      <c r="G99" s="3">
        <v>10.2034530726499</v>
      </c>
      <c r="H99" s="3">
        <v>15.0071957363745</v>
      </c>
      <c r="I99" s="3">
        <v>11.071952281708199</v>
      </c>
      <c r="J99" s="3">
        <v>13.552669012659299</v>
      </c>
      <c r="K99" s="3">
        <v>8.9589786790132298</v>
      </c>
      <c r="L99" s="3">
        <v>6.1776335817961101</v>
      </c>
      <c r="M99" s="3">
        <v>10.188441323121999</v>
      </c>
      <c r="N99" s="3">
        <v>-48.058826091662603</v>
      </c>
      <c r="O99" s="3">
        <v>24.694623201002599</v>
      </c>
      <c r="P99" s="3">
        <v>12.7998839337898</v>
      </c>
      <c r="Q99" s="3">
        <v>14.8681555592451</v>
      </c>
      <c r="R99" s="3">
        <v>17.1819746288609</v>
      </c>
      <c r="S99" s="3">
        <v>5.2065521601290996</v>
      </c>
      <c r="T99" s="3">
        <v>15.5785740620795</v>
      </c>
      <c r="U99" s="3">
        <v>13.972923785192201</v>
      </c>
      <c r="V99" s="3">
        <v>19.230307390850498</v>
      </c>
    </row>
    <row r="100" spans="1:22" x14ac:dyDescent="0.35">
      <c r="A100" s="2">
        <v>44792</v>
      </c>
      <c r="B100" s="3">
        <v>15.2332826737698</v>
      </c>
      <c r="C100" s="3">
        <v>7.2602113500592402</v>
      </c>
      <c r="D100" s="3">
        <v>14.882411732946</v>
      </c>
      <c r="E100" s="3">
        <v>16.542186665876802</v>
      </c>
      <c r="F100" s="3">
        <v>7.0441054661580997</v>
      </c>
      <c r="G100" s="3">
        <v>9.9840500386843694</v>
      </c>
      <c r="H100" s="3">
        <v>15.302533839147999</v>
      </c>
      <c r="I100" s="3">
        <v>11.3788621033647</v>
      </c>
      <c r="J100" s="3">
        <v>13.580547643868201</v>
      </c>
      <c r="K100" s="3">
        <v>9.0619799415036102</v>
      </c>
      <c r="L100" s="3">
        <v>6.2202605925713899</v>
      </c>
      <c r="M100" s="3">
        <v>10.1402849520787</v>
      </c>
      <c r="N100" s="3">
        <v>-37.381473579408002</v>
      </c>
      <c r="O100" s="3">
        <v>25.896604143104199</v>
      </c>
      <c r="P100" s="3">
        <v>12.314348723637901</v>
      </c>
      <c r="Q100" s="3">
        <v>15.7259921103922</v>
      </c>
      <c r="R100" s="3">
        <v>17.215120360851401</v>
      </c>
      <c r="S100" s="3">
        <v>4.9530704311270002</v>
      </c>
      <c r="T100" s="3">
        <v>15.593286564253299</v>
      </c>
      <c r="U100" s="3">
        <v>14.130236806029901</v>
      </c>
      <c r="V100" s="3">
        <v>19.149991145093502</v>
      </c>
    </row>
    <row r="101" spans="1:22" x14ac:dyDescent="0.35">
      <c r="A101" s="2">
        <v>44824</v>
      </c>
      <c r="B101" s="3">
        <v>14.6133498196854</v>
      </c>
      <c r="C101" s="3">
        <v>7.6844697564993103</v>
      </c>
      <c r="D101" s="3">
        <v>14.6065917890464</v>
      </c>
      <c r="E101" s="3">
        <v>15.3792753803208</v>
      </c>
      <c r="F101" s="3">
        <v>6.4952211522147998</v>
      </c>
      <c r="G101" s="3">
        <v>9.4878197262808808</v>
      </c>
      <c r="H101" s="3">
        <v>14.9542553787233</v>
      </c>
      <c r="I101" s="3">
        <v>10.9146912429071</v>
      </c>
      <c r="J101" s="3">
        <v>13.073215309105899</v>
      </c>
      <c r="K101" s="3">
        <v>8.7287925998977691</v>
      </c>
      <c r="L101" s="3">
        <v>6.1424130238331998</v>
      </c>
      <c r="M101" s="3">
        <v>9.6067373906194202</v>
      </c>
      <c r="N101" s="3">
        <v>-27.888190550487</v>
      </c>
      <c r="O101" s="3">
        <v>25.798852323134</v>
      </c>
      <c r="P101" s="3">
        <v>12.073753167731301</v>
      </c>
      <c r="Q101" s="3">
        <v>14.6422032647845</v>
      </c>
      <c r="R101" s="3">
        <v>16.878575901458898</v>
      </c>
      <c r="S101" s="3">
        <v>4.7641991078969301</v>
      </c>
      <c r="T101" s="3">
        <v>15.2732391285177</v>
      </c>
      <c r="U101" s="3">
        <v>13.8639058948092</v>
      </c>
      <c r="V101" s="3">
        <v>17.768700242901399</v>
      </c>
    </row>
    <row r="102" spans="1:22" x14ac:dyDescent="0.35">
      <c r="A102" s="2">
        <v>44854</v>
      </c>
      <c r="B102" s="3">
        <v>13.9121379382042</v>
      </c>
      <c r="C102" s="3">
        <v>7.1436054310889299</v>
      </c>
      <c r="D102" s="3">
        <v>13.856418006528701</v>
      </c>
      <c r="E102" s="3">
        <v>14.191464928889101</v>
      </c>
      <c r="F102" s="3">
        <v>6.3484584627371996</v>
      </c>
      <c r="G102" s="3">
        <v>9.1971034758131598</v>
      </c>
      <c r="H102" s="3">
        <v>14.683959269447399</v>
      </c>
      <c r="I102" s="3">
        <v>9.9430361813449792</v>
      </c>
      <c r="J102" s="3">
        <v>12.9433673013427</v>
      </c>
      <c r="K102" s="3">
        <v>8.6643281421351492</v>
      </c>
      <c r="L102" s="3">
        <v>6.3552595747310301</v>
      </c>
      <c r="M102" s="3">
        <v>9.5647083909102903</v>
      </c>
      <c r="N102" s="3">
        <v>-17.5150870748638</v>
      </c>
      <c r="O102" s="3">
        <v>25.2733389094792</v>
      </c>
      <c r="P102" s="3">
        <v>10.784548829426299</v>
      </c>
      <c r="Q102" s="3">
        <v>14.019010578927301</v>
      </c>
      <c r="R102" s="3">
        <v>16.330829266003398</v>
      </c>
      <c r="S102" s="3">
        <v>4.86585330118809</v>
      </c>
      <c r="T102" s="3">
        <v>14.333604128445099</v>
      </c>
      <c r="U102" s="3">
        <v>12.496222551648099</v>
      </c>
      <c r="V102" s="3">
        <v>17.677894973559599</v>
      </c>
    </row>
    <row r="103" spans="1:22" x14ac:dyDescent="0.35">
      <c r="A103" s="2">
        <v>44883</v>
      </c>
      <c r="B103" s="3">
        <v>14.1375030857767</v>
      </c>
      <c r="C103" s="3">
        <v>5.8624671488820201</v>
      </c>
      <c r="D103" s="3">
        <v>13.3133602348816</v>
      </c>
      <c r="E103" s="3">
        <v>14.0323106552565</v>
      </c>
      <c r="F103" s="3">
        <v>6.1609067321498996</v>
      </c>
      <c r="G103" s="3">
        <v>9.9902139556029592</v>
      </c>
      <c r="H103" s="3">
        <v>14.6639002601583</v>
      </c>
      <c r="I103" s="3">
        <v>10.9028969455481</v>
      </c>
      <c r="J103" s="3">
        <v>13.6827809106345</v>
      </c>
      <c r="K103" s="3">
        <v>9.8587016134174803</v>
      </c>
      <c r="L103" s="3">
        <v>5.9286687501754196</v>
      </c>
      <c r="M103" s="3">
        <v>10.257914770355701</v>
      </c>
      <c r="N103" s="3">
        <v>-8.4227874259664404</v>
      </c>
      <c r="O103" s="3">
        <v>26.193331699615001</v>
      </c>
      <c r="P103" s="3">
        <v>11.6048353373618</v>
      </c>
      <c r="Q103" s="3">
        <v>13.798766909530499</v>
      </c>
      <c r="R103" s="3">
        <v>16.6285934220355</v>
      </c>
      <c r="S103" s="3">
        <v>4.9445778004334997</v>
      </c>
      <c r="T103" s="3">
        <v>13.8786796921988</v>
      </c>
      <c r="U103" s="3">
        <v>11.5917321266793</v>
      </c>
      <c r="V103" s="3">
        <v>16.843684805191</v>
      </c>
    </row>
    <row r="104" spans="1:22" x14ac:dyDescent="0.35">
      <c r="A104" s="2">
        <v>44915</v>
      </c>
      <c r="B104" s="3">
        <v>13.967543356347401</v>
      </c>
      <c r="C104" s="3">
        <v>5.5778633371236301</v>
      </c>
      <c r="D104" s="3">
        <v>12.563092938235</v>
      </c>
      <c r="E104" s="3">
        <v>13.2863193840658</v>
      </c>
      <c r="F104" s="3">
        <v>5.9573346723359402</v>
      </c>
      <c r="G104" s="3">
        <v>9.1624491660450804</v>
      </c>
      <c r="H104" s="3">
        <v>14.739237607641099</v>
      </c>
      <c r="I104" s="3">
        <v>10.7435181727159</v>
      </c>
      <c r="J104" s="3">
        <v>13.1380710933948</v>
      </c>
      <c r="K104" s="3">
        <v>9.6567412939038597</v>
      </c>
      <c r="L104" s="3">
        <v>5.5540663820346499</v>
      </c>
      <c r="M104" s="3">
        <v>10.132885506267799</v>
      </c>
      <c r="N104" s="3">
        <v>2.42047978344974</v>
      </c>
      <c r="O104" s="3">
        <v>26.573980638251999</v>
      </c>
      <c r="P104" s="3">
        <v>12.0043946587916</v>
      </c>
      <c r="Q104" s="3">
        <v>12.2801157614535</v>
      </c>
      <c r="R104" s="3">
        <v>16.313185352263101</v>
      </c>
      <c r="S104" s="3">
        <v>5.2128018995241803</v>
      </c>
      <c r="T104" s="3">
        <v>13.247531133025801</v>
      </c>
      <c r="U104" s="3">
        <v>11.8119279766959</v>
      </c>
      <c r="V104" s="3">
        <v>15.3084163438864</v>
      </c>
    </row>
    <row r="105" spans="1:22" x14ac:dyDescent="0.35">
      <c r="A105" s="2">
        <v>44946</v>
      </c>
      <c r="B105" s="3">
        <v>15.064110691522099</v>
      </c>
      <c r="C105" s="3">
        <v>5.4952127981310896</v>
      </c>
      <c r="D105" s="3">
        <v>12.3266264311361</v>
      </c>
      <c r="E105" s="3">
        <v>14.7165445219474</v>
      </c>
      <c r="F105" s="3">
        <v>6.2277636349151901</v>
      </c>
      <c r="G105" s="3">
        <v>10.4708470927715</v>
      </c>
      <c r="H105" s="3">
        <v>15.0203146998438</v>
      </c>
      <c r="I105" s="3">
        <v>11.5834137362619</v>
      </c>
      <c r="J105" s="3">
        <v>14.0123842356608</v>
      </c>
      <c r="K105" s="3">
        <v>10.3499612655456</v>
      </c>
      <c r="L105" s="3">
        <v>5.8268216471092096</v>
      </c>
      <c r="M105" s="3">
        <v>10.930935879106601</v>
      </c>
      <c r="N105" s="3">
        <v>6.3181864628297797</v>
      </c>
      <c r="O105" s="3">
        <v>25.732993404553099</v>
      </c>
      <c r="P105" s="3">
        <v>13.9446036917364</v>
      </c>
      <c r="Q105" s="3">
        <v>12.1895718393405</v>
      </c>
      <c r="R105" s="3">
        <v>17.199578798187598</v>
      </c>
      <c r="S105" s="3">
        <v>5.2390095734401401</v>
      </c>
      <c r="T105" s="3">
        <v>12.522693497838</v>
      </c>
      <c r="U105" s="3">
        <v>12.4616807838971</v>
      </c>
      <c r="V105" s="3">
        <v>15.896082299466601</v>
      </c>
    </row>
    <row r="106" spans="1:22" x14ac:dyDescent="0.35">
      <c r="A106" s="2">
        <v>44974</v>
      </c>
      <c r="B106" s="3">
        <v>14.5775451725317</v>
      </c>
      <c r="C106" s="3">
        <v>6.0028966650486399</v>
      </c>
      <c r="D106" s="3">
        <v>12.4240757550112</v>
      </c>
      <c r="E106" s="3">
        <v>13.911850961606801</v>
      </c>
      <c r="F106" s="3">
        <v>5.48617661069264</v>
      </c>
      <c r="G106" s="3">
        <v>9.7030728824846904</v>
      </c>
      <c r="H106" s="3">
        <v>14.670223854254299</v>
      </c>
      <c r="I106" s="3">
        <v>12.274065953888</v>
      </c>
      <c r="J106" s="3">
        <v>14.5960320478619</v>
      </c>
      <c r="K106" s="3">
        <v>10.9065482233219</v>
      </c>
      <c r="L106" s="3">
        <v>5.7529863297706996</v>
      </c>
      <c r="M106" s="3">
        <v>10.442023720342499</v>
      </c>
      <c r="N106" s="3">
        <v>7.8635528033780702</v>
      </c>
      <c r="O106" s="3">
        <v>25.128569397519598</v>
      </c>
      <c r="P106" s="3">
        <v>12.9512731694516</v>
      </c>
      <c r="Q106" s="3">
        <v>11.973478061407899</v>
      </c>
      <c r="R106" s="3">
        <v>17.2391410278466</v>
      </c>
      <c r="S106" s="3">
        <v>4.5653101267717702</v>
      </c>
      <c r="T106" s="3">
        <v>12.584540156944501</v>
      </c>
      <c r="U106" s="3">
        <v>12.8346897956667</v>
      </c>
      <c r="V106" s="3">
        <v>15.8615872459303</v>
      </c>
    </row>
    <row r="107" spans="1:22" x14ac:dyDescent="0.35">
      <c r="A107" s="2">
        <v>45005</v>
      </c>
      <c r="B107" s="3">
        <v>14.4044070328706</v>
      </c>
      <c r="C107" s="3">
        <v>5.8501919332233303</v>
      </c>
      <c r="D107" s="3">
        <v>11.965292801636499</v>
      </c>
      <c r="E107" s="3">
        <v>13.107531483570799</v>
      </c>
      <c r="F107" s="3">
        <v>5.9695517709728696</v>
      </c>
      <c r="G107" s="3">
        <v>9.3899534517776004</v>
      </c>
      <c r="H107" s="3">
        <v>14.698632214066301</v>
      </c>
      <c r="I107" s="3">
        <v>12.673867022135999</v>
      </c>
      <c r="J107" s="3">
        <v>14.4326246914771</v>
      </c>
      <c r="K107" s="3">
        <v>11.235246762470799</v>
      </c>
      <c r="L107" s="3">
        <v>5.5375962749580996</v>
      </c>
      <c r="M107" s="3">
        <v>10.149198111960899</v>
      </c>
      <c r="N107" s="3">
        <v>7.6375678894512102</v>
      </c>
      <c r="O107" s="3">
        <v>23.854157688251298</v>
      </c>
      <c r="P107" s="3">
        <v>12.212963217250699</v>
      </c>
      <c r="Q107" s="3">
        <v>11.6162038038778</v>
      </c>
      <c r="R107" s="3">
        <v>17.255827558628798</v>
      </c>
      <c r="S107" s="3">
        <v>4.6885144602506204</v>
      </c>
      <c r="T107" s="3">
        <v>12.09570837083</v>
      </c>
      <c r="U107" s="3">
        <v>12.4393916770763</v>
      </c>
      <c r="V107" s="3">
        <v>15.189680778500399</v>
      </c>
    </row>
    <row r="108" spans="1:22" x14ac:dyDescent="0.35">
      <c r="A108" s="2">
        <v>45036</v>
      </c>
      <c r="B108" s="3">
        <v>14.402309299173901</v>
      </c>
      <c r="C108" s="3">
        <v>6.1622020998223901</v>
      </c>
      <c r="D108" s="3">
        <v>12.1507137375618</v>
      </c>
      <c r="E108" s="3">
        <v>12.9741624470026</v>
      </c>
      <c r="F108" s="3">
        <v>6.1146458521274596</v>
      </c>
      <c r="G108" s="3">
        <v>9.6081225990708408</v>
      </c>
      <c r="H108" s="3">
        <v>14.613759676398001</v>
      </c>
      <c r="I108" s="3">
        <v>13.127465537265399</v>
      </c>
      <c r="J108" s="3">
        <v>14.362947967172699</v>
      </c>
      <c r="K108" s="3">
        <v>12.1356729740281</v>
      </c>
      <c r="L108" s="3">
        <v>5.7444834444223396</v>
      </c>
      <c r="M108" s="3">
        <v>10.2520476781289</v>
      </c>
      <c r="N108" s="3">
        <v>7.6444182555827203</v>
      </c>
      <c r="O108" s="3">
        <v>23.680023742738602</v>
      </c>
      <c r="P108" s="3">
        <v>12.2490831460227</v>
      </c>
      <c r="Q108" s="3">
        <v>11.5566041983554</v>
      </c>
      <c r="R108" s="3">
        <v>17.211531699610401</v>
      </c>
      <c r="S108" s="3">
        <v>4.6795721825289496</v>
      </c>
      <c r="T108" s="3">
        <v>12.0810743313871</v>
      </c>
      <c r="U108" s="3">
        <v>12.892629791604399</v>
      </c>
      <c r="V108" s="3">
        <v>15.7866150225077</v>
      </c>
    </row>
    <row r="109" spans="1:22" x14ac:dyDescent="0.35">
      <c r="A109" s="2">
        <v>45065</v>
      </c>
      <c r="B109" s="3">
        <v>14.150407736198501</v>
      </c>
      <c r="C109" s="3">
        <v>6.6367304132607297</v>
      </c>
      <c r="D109" s="3">
        <v>12.111341881212599</v>
      </c>
      <c r="E109" s="3">
        <v>12.7983191252982</v>
      </c>
      <c r="F109" s="3">
        <v>6.2537875856223302</v>
      </c>
      <c r="G109" s="3">
        <v>9.6084794211169502</v>
      </c>
      <c r="H109" s="3">
        <v>14.549394438324599</v>
      </c>
      <c r="I109" s="3">
        <v>13.9150252186394</v>
      </c>
      <c r="J109" s="3">
        <v>14.081048080814099</v>
      </c>
      <c r="K109" s="3">
        <v>12.2734202665181</v>
      </c>
      <c r="L109" s="3">
        <v>6.0108465870814696</v>
      </c>
      <c r="M109" s="3">
        <v>10.059615527885899</v>
      </c>
      <c r="N109" s="3">
        <v>7.4971082373128404</v>
      </c>
      <c r="O109" s="3">
        <v>23.782003727000198</v>
      </c>
      <c r="P109" s="3">
        <v>11.9641602010723</v>
      </c>
      <c r="Q109" s="3">
        <v>11.788892452637</v>
      </c>
      <c r="R109" s="3">
        <v>17.078283602477999</v>
      </c>
      <c r="S109" s="3">
        <v>4.4752142824042398</v>
      </c>
      <c r="T109" s="3">
        <v>11.854860531473699</v>
      </c>
      <c r="U109" s="3">
        <v>13.3524410277548</v>
      </c>
      <c r="V109" s="3">
        <v>16.166994191065601</v>
      </c>
    </row>
    <row r="110" spans="1:22" x14ac:dyDescent="0.35">
      <c r="A110" s="2">
        <v>45097</v>
      </c>
      <c r="B110" s="3">
        <v>14.0911458076021</v>
      </c>
      <c r="C110" s="3">
        <v>6.8920987668014</v>
      </c>
      <c r="D110" s="3">
        <v>12.915306071300501</v>
      </c>
      <c r="E110" s="3">
        <v>12.104907595187701</v>
      </c>
      <c r="F110" s="3">
        <v>6.61033704149283</v>
      </c>
      <c r="G110" s="3">
        <v>10.0579084731992</v>
      </c>
      <c r="H110" s="3">
        <v>14.507636595102101</v>
      </c>
      <c r="I110" s="3">
        <v>14.866251390143001</v>
      </c>
      <c r="J110" s="3">
        <v>13.6898524730306</v>
      </c>
      <c r="K110" s="3">
        <v>12.5691832891487</v>
      </c>
      <c r="L110" s="3">
        <v>6.6426253526072498</v>
      </c>
      <c r="M110" s="3">
        <v>10.163716209023701</v>
      </c>
      <c r="N110" s="3">
        <v>7.8862647626480697</v>
      </c>
      <c r="O110" s="3">
        <v>24.0952690676855</v>
      </c>
      <c r="P110" s="3">
        <v>11.9716972775083</v>
      </c>
      <c r="Q110" s="3">
        <v>11.8175005503732</v>
      </c>
      <c r="R110" s="3">
        <v>17.201743143347901</v>
      </c>
      <c r="S110" s="3">
        <v>4.8027034371099502</v>
      </c>
      <c r="T110" s="3">
        <v>11.759411074017301</v>
      </c>
      <c r="U110" s="3">
        <v>13.7574341735109</v>
      </c>
      <c r="V110" s="3">
        <v>16.668086347496399</v>
      </c>
    </row>
    <row r="111" spans="1:22" x14ac:dyDescent="0.35">
      <c r="A111" s="2">
        <v>45127</v>
      </c>
      <c r="B111" s="3">
        <v>13.7737751745843</v>
      </c>
      <c r="C111" s="3">
        <v>7.7844307395437804</v>
      </c>
      <c r="D111" s="3">
        <v>13.2387134895611</v>
      </c>
      <c r="E111" s="3">
        <v>11.967989848221601</v>
      </c>
      <c r="F111" s="3">
        <v>6.6734622136200903</v>
      </c>
      <c r="G111" s="3">
        <v>10.6152591012426</v>
      </c>
      <c r="H111" s="3">
        <v>14.5914135751516</v>
      </c>
      <c r="I111" s="3">
        <v>15.748663432276899</v>
      </c>
      <c r="J111" s="3">
        <v>13.391548890285</v>
      </c>
      <c r="K111" s="3">
        <v>12.921064508585699</v>
      </c>
      <c r="L111" s="3">
        <v>6.9346662423868599</v>
      </c>
      <c r="M111" s="3">
        <v>10.5718899273744</v>
      </c>
      <c r="N111" s="3">
        <v>8.162253957091</v>
      </c>
      <c r="O111" s="3">
        <v>24.3501057137806</v>
      </c>
      <c r="P111" s="3">
        <v>11.7674148971601</v>
      </c>
      <c r="Q111" s="3">
        <v>11.9479279879356</v>
      </c>
      <c r="R111" s="3">
        <v>17.238226165823001</v>
      </c>
      <c r="S111" s="3">
        <v>5.5057848916844803</v>
      </c>
      <c r="T111" s="3">
        <v>11.7068644746429</v>
      </c>
      <c r="U111" s="3">
        <v>13.6433018794076</v>
      </c>
      <c r="V111" s="3">
        <v>17.370685645029901</v>
      </c>
    </row>
    <row r="112" spans="1:22" x14ac:dyDescent="0.35">
      <c r="A112" s="2">
        <v>45156</v>
      </c>
      <c r="B112" s="3">
        <v>13.7040642111805</v>
      </c>
      <c r="C112" s="3">
        <v>7.8294834165537903</v>
      </c>
      <c r="D112" s="3">
        <v>13.392429385065901</v>
      </c>
      <c r="E112" s="3">
        <v>11.2777766601591</v>
      </c>
      <c r="F112" s="3">
        <v>6.7555974874825502</v>
      </c>
      <c r="G112" s="3">
        <v>10.807203460670401</v>
      </c>
      <c r="H112" s="3">
        <v>14.7379483151541</v>
      </c>
      <c r="I112" s="3">
        <v>15.7585490896801</v>
      </c>
      <c r="J112" s="3">
        <v>13.1611732409603</v>
      </c>
      <c r="K112" s="3">
        <v>12.8459959425583</v>
      </c>
      <c r="L112" s="3">
        <v>7.0205249783427801</v>
      </c>
      <c r="M112" s="3">
        <v>10.302625074509701</v>
      </c>
      <c r="N112" s="3">
        <v>7.49001405035684</v>
      </c>
      <c r="O112" s="3">
        <v>23.577388868317499</v>
      </c>
      <c r="P112" s="3">
        <v>11.5424707625692</v>
      </c>
      <c r="Q112" s="3">
        <v>11.9755004739526</v>
      </c>
      <c r="R112" s="3">
        <v>17.379492790421299</v>
      </c>
      <c r="S112" s="3">
        <v>6.0469099183963904</v>
      </c>
      <c r="T112" s="3">
        <v>11.4912628027338</v>
      </c>
      <c r="U112" s="3">
        <v>14.3340479539415</v>
      </c>
      <c r="V112" s="3">
        <v>17.666924759541299</v>
      </c>
    </row>
    <row r="113" spans="1:37" x14ac:dyDescent="0.35">
      <c r="A113" s="2">
        <v>45189</v>
      </c>
      <c r="B113" s="3">
        <v>13.7597172513159</v>
      </c>
      <c r="C113" s="3">
        <v>7.8987272530442096</v>
      </c>
      <c r="D113" s="3">
        <v>13.5648747502287</v>
      </c>
      <c r="E113" s="3">
        <v>11.018078801264901</v>
      </c>
      <c r="F113" s="3">
        <v>6.9259763739764804</v>
      </c>
      <c r="G113" s="3">
        <v>10.97962692306</v>
      </c>
      <c r="H113" s="3">
        <v>14.9117781811588</v>
      </c>
      <c r="I113" s="3">
        <v>16.2680663993814</v>
      </c>
      <c r="J113" s="3">
        <v>12.902244280053001</v>
      </c>
      <c r="K113" s="3">
        <v>13.722292760582199</v>
      </c>
      <c r="L113" s="3">
        <v>7.3536922314558701</v>
      </c>
      <c r="M113" s="3">
        <v>10.7093872095867</v>
      </c>
      <c r="N113" s="3">
        <v>6.9010929630434701</v>
      </c>
      <c r="O113" s="3">
        <v>23.8151927297762</v>
      </c>
      <c r="P113" s="3">
        <v>11.5579316464855</v>
      </c>
      <c r="Q113" s="3">
        <v>11.663342851943201</v>
      </c>
      <c r="R113" s="3">
        <v>17.255969001378901</v>
      </c>
      <c r="S113" s="3">
        <v>6.1304116165226201</v>
      </c>
      <c r="T113" s="3">
        <v>11.1808808767664</v>
      </c>
      <c r="U113" s="3">
        <v>15.603185290678899</v>
      </c>
      <c r="V113" s="3">
        <v>17.561427460886101</v>
      </c>
    </row>
    <row r="114" spans="1:37" x14ac:dyDescent="0.35">
      <c r="A114" s="2">
        <v>45219</v>
      </c>
      <c r="B114" s="3">
        <v>13.097049359952599</v>
      </c>
      <c r="C114" s="3">
        <v>7.8302655266741796</v>
      </c>
      <c r="D114" s="3">
        <v>13.0565696263338</v>
      </c>
      <c r="E114" s="3">
        <v>10.908293324738899</v>
      </c>
      <c r="F114" s="3">
        <v>7.2417443243976596</v>
      </c>
      <c r="G114" s="3">
        <v>10.667637226242</v>
      </c>
      <c r="H114" s="3">
        <v>14.850368431469199</v>
      </c>
      <c r="I114" s="3">
        <v>16.4585610433823</v>
      </c>
      <c r="J114" s="3">
        <v>11.9774786452687</v>
      </c>
      <c r="K114" s="3">
        <v>13.358529787815201</v>
      </c>
      <c r="L114" s="3">
        <v>7.2574928082631702</v>
      </c>
      <c r="M114" s="3">
        <v>10.471962113081901</v>
      </c>
      <c r="N114" s="3">
        <v>6.7237608643688196</v>
      </c>
      <c r="O114" s="3">
        <v>23.432013372537501</v>
      </c>
      <c r="P114" s="3">
        <v>10.9929025470112</v>
      </c>
      <c r="Q114" s="3">
        <v>11.214455038488</v>
      </c>
      <c r="R114" s="3">
        <v>16.477858724742799</v>
      </c>
      <c r="S114" s="3">
        <v>6.0896804183714801</v>
      </c>
      <c r="T114" s="3">
        <v>10.204410609753401</v>
      </c>
      <c r="U114" s="3">
        <v>15.7255681127734</v>
      </c>
      <c r="V114" s="3">
        <v>17.340915615388798</v>
      </c>
    </row>
    <row r="115" spans="1:37" x14ac:dyDescent="0.35">
      <c r="A115" s="2">
        <v>45250</v>
      </c>
      <c r="B115" s="3">
        <v>13.686238928878801</v>
      </c>
      <c r="C115" s="3">
        <v>8.3534699646395101</v>
      </c>
      <c r="D115" s="3">
        <v>13.2980533126041</v>
      </c>
      <c r="E115" s="3">
        <v>10.590277034819101</v>
      </c>
      <c r="F115" s="3">
        <v>7.4940923143176201</v>
      </c>
      <c r="G115" s="3">
        <v>11.9989082917887</v>
      </c>
      <c r="H115" s="3">
        <v>14.940551958267299</v>
      </c>
      <c r="I115" s="3">
        <v>17.253032493019301</v>
      </c>
      <c r="J115" s="3">
        <v>12.9663040178493</v>
      </c>
      <c r="K115" s="3">
        <v>14.2423950839979</v>
      </c>
      <c r="L115" s="3">
        <v>8.0659148389042308</v>
      </c>
      <c r="M115" s="3">
        <v>11.0721730872497</v>
      </c>
      <c r="N115" s="3">
        <v>6.7300194265599602</v>
      </c>
      <c r="O115" s="3">
        <v>23.4914008651103</v>
      </c>
      <c r="P115" s="3">
        <v>11.3434965730711</v>
      </c>
      <c r="Q115" s="3">
        <v>11.651559121408299</v>
      </c>
      <c r="R115" s="3">
        <v>16.459025973198301</v>
      </c>
      <c r="S115" s="3">
        <v>5.7223385481175999</v>
      </c>
      <c r="T115" s="3">
        <v>10.3811212326281</v>
      </c>
      <c r="U115" s="3">
        <v>15.6419041903204</v>
      </c>
      <c r="V115" s="3">
        <v>18.557770561329299</v>
      </c>
    </row>
    <row r="116" spans="1:37" x14ac:dyDescent="0.35">
      <c r="A116" s="2">
        <v>45280</v>
      </c>
      <c r="B116" s="3">
        <v>12.9841001380629</v>
      </c>
      <c r="C116" s="3">
        <v>8.4956408205268303</v>
      </c>
      <c r="D116" s="3">
        <v>13.7190692026906</v>
      </c>
      <c r="E116" s="3">
        <v>10.034910775030699</v>
      </c>
      <c r="F116" s="3">
        <v>8.9639834473798601</v>
      </c>
      <c r="G116" s="3">
        <v>14.4235698822002</v>
      </c>
      <c r="H116" s="3">
        <v>15.226680240338601</v>
      </c>
      <c r="I116" s="3">
        <v>18.449854803378098</v>
      </c>
      <c r="J116" s="3">
        <v>13.973304593190599</v>
      </c>
      <c r="K116" s="3">
        <v>15.1024226809597</v>
      </c>
      <c r="L116" s="3">
        <v>8.4740874690219208</v>
      </c>
      <c r="M116" s="3">
        <v>11.4244499001907</v>
      </c>
      <c r="N116" s="3">
        <v>6.3813508646603303</v>
      </c>
      <c r="O116" s="3">
        <v>25.013837116136699</v>
      </c>
      <c r="P116" s="3">
        <v>10.611134418560001</v>
      </c>
      <c r="Q116" s="3">
        <v>11.5349105718859</v>
      </c>
      <c r="R116" s="3">
        <v>16.183250336771099</v>
      </c>
      <c r="S116" s="3">
        <v>5.5568720852040103</v>
      </c>
      <c r="T116" s="3">
        <v>9.9958036812345199</v>
      </c>
      <c r="U116" s="3">
        <v>16.520914973491799</v>
      </c>
      <c r="V116" s="3">
        <v>20.3680295672029</v>
      </c>
    </row>
    <row r="117" spans="1:37" x14ac:dyDescent="0.35">
      <c r="A117" s="2">
        <v>45310</v>
      </c>
      <c r="B117" s="3">
        <v>12.6258141411779</v>
      </c>
      <c r="C117" s="3">
        <v>8.4221609868712104</v>
      </c>
      <c r="D117" s="3">
        <v>13.9986317049585</v>
      </c>
      <c r="E117" s="3">
        <v>9.9583036088060002</v>
      </c>
      <c r="F117" s="3">
        <v>8.4326104985624504</v>
      </c>
      <c r="G117" s="3">
        <v>14.642261790835301</v>
      </c>
      <c r="H117" s="3">
        <v>15.2241818594928</v>
      </c>
      <c r="I117" s="3">
        <v>18.855915504530099</v>
      </c>
      <c r="J117" s="3">
        <v>13.5783213750837</v>
      </c>
      <c r="K117" s="3">
        <v>14.586087642120299</v>
      </c>
      <c r="L117" s="3">
        <v>8.1944037487088703</v>
      </c>
      <c r="M117" s="3">
        <v>10.895994661424</v>
      </c>
      <c r="N117" s="3">
        <v>6.4018853109471801</v>
      </c>
      <c r="O117" s="3">
        <v>25.8961734753189</v>
      </c>
      <c r="P117" s="3">
        <v>9.8752678499606397</v>
      </c>
      <c r="Q117" s="3">
        <v>11.6219825526401</v>
      </c>
      <c r="R117" s="3">
        <v>15.5578250883715</v>
      </c>
      <c r="S117" s="3">
        <v>5.7856444622573902</v>
      </c>
      <c r="T117" s="3">
        <v>10.2709324331144</v>
      </c>
      <c r="U117" s="3">
        <v>16.926103702485999</v>
      </c>
      <c r="V117" s="3">
        <v>21.071838930301901</v>
      </c>
    </row>
    <row r="118" spans="1:37" x14ac:dyDescent="0.35">
      <c r="A118" s="2">
        <v>45342</v>
      </c>
      <c r="B118" s="3">
        <v>13.1658726660685</v>
      </c>
      <c r="C118" s="3">
        <v>9.1290087426313899</v>
      </c>
      <c r="D118" s="3">
        <v>14.5045415576867</v>
      </c>
      <c r="E118" s="3">
        <v>10.4238659061969</v>
      </c>
      <c r="F118" s="3">
        <v>9.1737586094858905</v>
      </c>
      <c r="G118" s="3">
        <v>15.1628123625178</v>
      </c>
      <c r="H118" s="3">
        <v>15.745643087651001</v>
      </c>
      <c r="I118" s="3">
        <v>19.682565325093901</v>
      </c>
      <c r="J118" s="3">
        <v>14.8055087787452</v>
      </c>
      <c r="K118" s="3">
        <v>16.625147625172499</v>
      </c>
      <c r="L118" s="3">
        <v>8.3814610213038403</v>
      </c>
      <c r="M118" s="3">
        <v>10.8722181313241</v>
      </c>
      <c r="N118" s="3">
        <v>6.7846104398279898</v>
      </c>
      <c r="O118" s="3">
        <v>26.454635473516401</v>
      </c>
      <c r="P118" s="3">
        <v>10.3289803759997</v>
      </c>
      <c r="Q118" s="3">
        <v>11.6106551687215</v>
      </c>
      <c r="R118" s="3">
        <v>16.3801378347232</v>
      </c>
      <c r="S118" s="3">
        <v>6.7365994808584801</v>
      </c>
      <c r="T118" s="3">
        <v>9.6458827324380305</v>
      </c>
      <c r="U118" s="3">
        <v>17.466400010686002</v>
      </c>
      <c r="V118" s="3">
        <v>21.7279412340093</v>
      </c>
    </row>
    <row r="119" spans="1:37" x14ac:dyDescent="0.35">
      <c r="A119" s="2">
        <v>45371</v>
      </c>
      <c r="B119" s="3">
        <v>13.6152123550519</v>
      </c>
      <c r="C119" s="3">
        <v>7.2796353247469199</v>
      </c>
      <c r="D119" s="3">
        <v>14.143818437012801</v>
      </c>
      <c r="E119" s="3">
        <v>10.647410087205699</v>
      </c>
      <c r="F119" s="3">
        <v>8.9158280755638408</v>
      </c>
      <c r="G119" s="3">
        <v>15.278632352266399</v>
      </c>
      <c r="H119" s="3">
        <v>15.722362466206899</v>
      </c>
      <c r="I119" s="3">
        <v>19.810163019969099</v>
      </c>
      <c r="J119" s="3">
        <v>15.7127798426837</v>
      </c>
      <c r="K119" s="3">
        <v>16.002876352962101</v>
      </c>
      <c r="L119" s="3">
        <v>8.4178234095451803</v>
      </c>
      <c r="M119" s="3">
        <v>10.6380314628645</v>
      </c>
      <c r="N119" s="3">
        <v>6.77322586464925</v>
      </c>
      <c r="O119" s="3">
        <v>25.883181754047399</v>
      </c>
      <c r="P119" s="3">
        <v>10.4529624065541</v>
      </c>
      <c r="Q119" s="3">
        <v>11.4385476239121</v>
      </c>
      <c r="R119" s="3">
        <v>16.5508819861784</v>
      </c>
      <c r="S119" s="3">
        <v>6.5323681989980296</v>
      </c>
      <c r="T119" s="3">
        <v>9.4377571292859006</v>
      </c>
      <c r="U119" s="3">
        <v>18.664981773843099</v>
      </c>
      <c r="V119" s="3">
        <v>21.6352532533061</v>
      </c>
    </row>
    <row r="120" spans="1:37" x14ac:dyDescent="0.35">
      <c r="A120" s="2">
        <v>45401</v>
      </c>
      <c r="B120" s="3">
        <v>13.6142386004642</v>
      </c>
      <c r="C120" s="3">
        <v>7.3746129509322698</v>
      </c>
      <c r="D120" s="3">
        <v>13.739476353549801</v>
      </c>
      <c r="E120" s="3">
        <v>10.307968060386999</v>
      </c>
      <c r="F120" s="3">
        <v>8.8247991459192701</v>
      </c>
      <c r="G120" s="3">
        <v>15.122844770644001</v>
      </c>
      <c r="H120" s="3">
        <v>15.605171460216001</v>
      </c>
      <c r="I120" s="3">
        <v>19.425122230317399</v>
      </c>
      <c r="J120" s="3">
        <v>15.3882335872664</v>
      </c>
      <c r="K120" s="3">
        <v>15.318375668746199</v>
      </c>
      <c r="L120" s="3">
        <v>8.2886898970409906</v>
      </c>
      <c r="M120" s="3">
        <v>10.464490766419001</v>
      </c>
      <c r="N120" s="3">
        <v>6.7586216024672598</v>
      </c>
      <c r="O120" s="3">
        <v>25.702950518255701</v>
      </c>
      <c r="P120" s="3">
        <v>10.3351248159088</v>
      </c>
      <c r="Q120" s="3">
        <v>11.2284039030464</v>
      </c>
      <c r="R120" s="3">
        <v>16.248973506937499</v>
      </c>
      <c r="S120" s="3">
        <v>6.5850341450289598</v>
      </c>
      <c r="T120" s="3">
        <v>9.3289000571329002</v>
      </c>
      <c r="U120" s="3">
        <v>18.0091470958833</v>
      </c>
      <c r="V120" s="3">
        <v>21.238748609781801</v>
      </c>
    </row>
    <row r="121" spans="1:37" x14ac:dyDescent="0.35">
      <c r="A121" s="2">
        <v>45432</v>
      </c>
      <c r="B121" s="3">
        <v>13.901310686554799</v>
      </c>
      <c r="C121" s="3">
        <v>8.2430244451710593</v>
      </c>
      <c r="D121" s="3">
        <v>13.585284196522201</v>
      </c>
      <c r="E121" s="3">
        <v>10.1842071768236</v>
      </c>
      <c r="F121" s="3">
        <v>9.0968757225107897</v>
      </c>
      <c r="G121" s="3">
        <v>15.5722056865964</v>
      </c>
      <c r="H121" s="3">
        <v>15.720834581495399</v>
      </c>
      <c r="I121" s="3">
        <v>19.776618203041501</v>
      </c>
      <c r="J121" s="3">
        <v>15.2230515487351</v>
      </c>
      <c r="K121" s="3">
        <v>14.8157596792761</v>
      </c>
      <c r="L121" s="3">
        <v>8.2057645209919698</v>
      </c>
      <c r="M121" s="3">
        <v>10.794849561811199</v>
      </c>
      <c r="N121" s="3">
        <v>6.9233369216140099</v>
      </c>
      <c r="O121" s="3">
        <v>25.672879500120398</v>
      </c>
      <c r="P121" s="3">
        <v>10.962473491368799</v>
      </c>
      <c r="Q121" s="3">
        <v>11.0450508506453</v>
      </c>
      <c r="R121" s="3">
        <v>16.266670319072301</v>
      </c>
      <c r="S121" s="3">
        <v>6.7733389365956702</v>
      </c>
      <c r="T121" s="3">
        <v>9.0928201027871101</v>
      </c>
      <c r="U121" s="3">
        <v>18.2752820799403</v>
      </c>
      <c r="V121" s="3">
        <v>20.673120609392601</v>
      </c>
    </row>
    <row r="122" spans="1:37" x14ac:dyDescent="0.35">
      <c r="A122" s="2">
        <v>45460</v>
      </c>
      <c r="B122" s="3">
        <v>13.5720293467243</v>
      </c>
      <c r="C122" s="3">
        <v>7.6221332503357102</v>
      </c>
      <c r="D122" s="3">
        <v>13.2847583428024</v>
      </c>
      <c r="E122" s="3">
        <v>9.9982015932534392</v>
      </c>
      <c r="F122" s="3">
        <v>9.07523512481397</v>
      </c>
      <c r="G122" s="3">
        <v>14.2959515046274</v>
      </c>
      <c r="H122" s="3">
        <v>15.465408929729699</v>
      </c>
      <c r="I122" s="3">
        <v>19.865520091346699</v>
      </c>
      <c r="J122" s="3">
        <v>14.414439752747301</v>
      </c>
      <c r="K122" s="3">
        <v>14.277599310964501</v>
      </c>
      <c r="L122" s="3">
        <v>7.8688847844107901</v>
      </c>
      <c r="M122" s="3">
        <v>10.585423808978</v>
      </c>
      <c r="N122" s="3">
        <v>6.7121613822274098</v>
      </c>
      <c r="O122" s="3">
        <v>25.987823802844101</v>
      </c>
      <c r="P122" s="3">
        <v>10.540517151852599</v>
      </c>
      <c r="Q122" s="3">
        <v>10.899880354645299</v>
      </c>
      <c r="R122" s="3">
        <v>15.7247955141254</v>
      </c>
      <c r="S122" s="3">
        <v>6.8126744082497002</v>
      </c>
      <c r="T122" s="3">
        <v>8.9596504049764203</v>
      </c>
      <c r="U122" s="3">
        <v>17.850213640700499</v>
      </c>
      <c r="V122" s="3">
        <v>20.162834991340201</v>
      </c>
    </row>
    <row r="124" spans="1:37" x14ac:dyDescent="0.35">
      <c r="A124" s="2" t="s">
        <v>91</v>
      </c>
      <c r="B124" s="3" cm="1">
        <f t="array" ref="B124">MIN(_xlfn._xlws.FILTER(B1:B122, ISNUMBER(B1:B122)))</f>
        <v>10.9583444078513</v>
      </c>
      <c r="C124" s="3" cm="1">
        <f t="array" ref="C124">MIN(_xlfn._xlws.FILTER(C1:C122, ISNUMBER(C1:C122)))</f>
        <v>5.4952127981310896</v>
      </c>
      <c r="D124" s="3" cm="1">
        <f t="array" ref="D124">MIN(_xlfn._xlws.FILTER(D1:D122, ISNUMBER(D1:D122)))</f>
        <v>11.965292801636499</v>
      </c>
      <c r="E124" s="3" cm="1">
        <f t="array" ref="E124">MIN(_xlfn._xlws.FILTER(E1:E122, ISNUMBER(E1:E122)))</f>
        <v>9.9583036088060002</v>
      </c>
      <c r="F124" s="3" cm="1">
        <f t="array" ref="F124">MIN(_xlfn._xlws.FILTER(F1:F122, ISNUMBER(F1:F122)))</f>
        <v>5.48617661069264</v>
      </c>
      <c r="G124" s="3" cm="1">
        <f t="array" ref="G124">MIN(_xlfn._xlws.FILTER(G1:G122, ISNUMBER(G1:G122)))</f>
        <v>9.1624491660450804</v>
      </c>
      <c r="H124" s="3" cm="1">
        <f t="array" ref="H124">MIN(_xlfn._xlws.FILTER(H1:H122, ISNUMBER(H1:H122)))</f>
        <v>14.507636595102101</v>
      </c>
      <c r="I124" s="3" cm="1">
        <f t="array" ref="I124">MIN(_xlfn._xlws.FILTER(I1:I122, ISNUMBER(I1:I122)))</f>
        <v>9.9430361813449792</v>
      </c>
      <c r="J124" s="3" cm="1">
        <f t="array" ref="J124">MIN(_xlfn._xlws.FILTER(J1:J122, ISNUMBER(J1:J122)))</f>
        <v>11.9774786452687</v>
      </c>
      <c r="K124" s="3" cm="1">
        <f t="array" ref="K124">MIN(_xlfn._xlws.FILTER(K1:K122, ISNUMBER(K1:K122)))</f>
        <v>8.3038232850795506</v>
      </c>
      <c r="L124" s="3" cm="1">
        <f t="array" ref="L124">MIN(_xlfn._xlws.FILTER(L1:L122, ISNUMBER(L1:L122)))</f>
        <v>5.5375962749580996</v>
      </c>
      <c r="M124" s="3" cm="1">
        <f t="array" ref="M124">MIN(_xlfn._xlws.FILTER(M1:M122, ISNUMBER(M1:M122)))</f>
        <v>9.5647083909102903</v>
      </c>
      <c r="N124" s="3" cm="1">
        <f t="array" ref="N124">MIN(_xlfn._xlws.FILTER(N1:N122, ISNUMBER(N1:N122)))</f>
        <v>-185.93501798356201</v>
      </c>
      <c r="O124" s="3" cm="1">
        <f t="array" ref="O124">MIN(_xlfn._xlws.FILTER(O1:O122, ISNUMBER(O1:O122)))</f>
        <v>17.0296371851271</v>
      </c>
      <c r="P124" s="3" cm="1">
        <f t="array" ref="P124">MIN(_xlfn._xlws.FILTER(P1:P122, ISNUMBER(P1:P122)))</f>
        <v>9.2292079225242905</v>
      </c>
      <c r="Q124" s="3" cm="1">
        <f t="array" ref="Q124">MIN(_xlfn._xlws.FILTER(Q1:Q122, ISNUMBER(Q1:Q122)))</f>
        <v>10.2508890342428</v>
      </c>
      <c r="R124" s="3" cm="1">
        <f t="array" ref="R124">MIN(_xlfn._xlws.FILTER(R1:R122, ISNUMBER(R1:R122)))</f>
        <v>13.8680330594023</v>
      </c>
      <c r="S124" s="3" cm="1">
        <f t="array" ref="S124">MIN(_xlfn._xlws.FILTER(S1:S122, ISNUMBER(S1:S122)))</f>
        <v>4.4752142824042398</v>
      </c>
      <c r="T124" s="3" cm="1">
        <f t="array" ref="T124">MIN(_xlfn._xlws.FILTER(T1:T122, ISNUMBER(T1:T122)))</f>
        <v>8.9596504049764203</v>
      </c>
      <c r="U124" s="3" cm="1">
        <f t="array" ref="U124">MIN(_xlfn._xlws.FILTER(U1:U122, ISNUMBER(U1:U122)))</f>
        <v>-4.7302215235906804</v>
      </c>
      <c r="V124" s="3" cm="1">
        <f t="array" ref="V124">MIN(_xlfn._xlws.FILTER(V1:V122, ISNUMBER(V1:V122)))</f>
        <v>10.0711724820738</v>
      </c>
    </row>
    <row r="125" spans="1:37" x14ac:dyDescent="0.35">
      <c r="A125" s="2" t="s">
        <v>92</v>
      </c>
      <c r="B125" s="3" cm="1">
        <f t="array" ref="B125">MAX(_xlfn._xlws.FILTER(B1:B122, ISNUMBER(B1:B122)))</f>
        <v>22.092389762385999</v>
      </c>
      <c r="C125" s="3" cm="1">
        <f t="array" ref="C125">MAX(_xlfn._xlws.FILTER(C1:C122, ISNUMBER(C1:C122)))</f>
        <v>31.485475645591201</v>
      </c>
      <c r="D125" s="3" cm="1">
        <f t="array" ref="D125">MAX(_xlfn._xlws.FILTER(D1:D122, ISNUMBER(D1:D122)))</f>
        <v>26.210858356935301</v>
      </c>
      <c r="E125" s="3" cm="1">
        <f t="array" ref="E125">MAX(_xlfn._xlws.FILTER(E1:E122, ISNUMBER(E1:E122)))</f>
        <v>25.590757430318501</v>
      </c>
      <c r="F125" s="3" cm="1">
        <f t="array" ref="F125">MAX(_xlfn._xlws.FILTER(F1:F122, ISNUMBER(F1:F122)))</f>
        <v>21.557175834383699</v>
      </c>
      <c r="G125" s="3" cm="1">
        <f t="array" ref="G125">MAX(_xlfn._xlws.FILTER(G1:G122, ISNUMBER(G1:G122)))</f>
        <v>64.414206215870095</v>
      </c>
      <c r="H125" s="3" cm="1">
        <f t="array" ref="H125">MAX(_xlfn._xlws.FILTER(H1:H122, ISNUMBER(H1:H122)))</f>
        <v>21.351979644106599</v>
      </c>
      <c r="I125" s="3" cm="1">
        <f t="array" ref="I125">MAX(_xlfn._xlws.FILTER(I1:I122, ISNUMBER(I1:I122)))</f>
        <v>19.865520091346699</v>
      </c>
      <c r="J125" s="3" cm="1">
        <f t="array" ref="J125">MAX(_xlfn._xlws.FILTER(J1:J122, ISNUMBER(J1:J122)))</f>
        <v>31.8160610631625</v>
      </c>
      <c r="K125" s="3" cm="1">
        <f t="array" ref="K125">MAX(_xlfn._xlws.FILTER(K1:K122, ISNUMBER(K1:K122)))</f>
        <v>21.4221897128607</v>
      </c>
      <c r="L125" s="3" cm="1">
        <f t="array" ref="L125">MAX(_xlfn._xlws.FILTER(L1:L122, ISNUMBER(L1:L122)))</f>
        <v>35.649078671693701</v>
      </c>
      <c r="M125" s="3" cm="1">
        <f t="array" ref="M125">MAX(_xlfn._xlws.FILTER(M1:M122, ISNUMBER(M1:M122)))</f>
        <v>18.9581452912496</v>
      </c>
      <c r="N125" s="3" cm="1">
        <f t="array" ref="N125">MAX(_xlfn._xlws.FILTER(N1:N122, ISNUMBER(N1:N122)))</f>
        <v>26.448979321921399</v>
      </c>
      <c r="O125" s="3" cm="1">
        <f t="array" ref="O125">MAX(_xlfn._xlws.FILTER(O1:O122, ISNUMBER(O1:O122)))</f>
        <v>34.189442986573503</v>
      </c>
      <c r="P125" s="3" cm="1">
        <f t="array" ref="P125">MAX(_xlfn._xlws.FILTER(P1:P122, ISNUMBER(P1:P122)))</f>
        <v>21.8713457641467</v>
      </c>
      <c r="Q125" s="3" cm="1">
        <f t="array" ref="Q125">MAX(_xlfn._xlws.FILTER(Q1:Q122, ISNUMBER(Q1:Q122)))</f>
        <v>17.708420591476099</v>
      </c>
      <c r="R125" s="3" cm="1">
        <f t="array" ref="R125">MAX(_xlfn._xlws.FILTER(R1:R122, ISNUMBER(R1:R122)))</f>
        <v>28.115902850445</v>
      </c>
      <c r="S125" s="3" cm="1">
        <f t="array" ref="S125">MAX(_xlfn._xlws.FILTER(S1:S122, ISNUMBER(S1:S122)))</f>
        <v>13.6516916082377</v>
      </c>
      <c r="T125" s="3" cm="1">
        <f t="array" ref="T125">MAX(_xlfn._xlws.FILTER(T1:T122, ISNUMBER(T1:T122)))</f>
        <v>28.0360120385131</v>
      </c>
      <c r="U125" s="3" cm="1">
        <f t="array" ref="U125">MAX(_xlfn._xlws.FILTER(U1:U122, ISNUMBER(U1:U122)))</f>
        <v>25.832866890316801</v>
      </c>
      <c r="V125" s="3" cm="1">
        <f t="array" ref="V125">MAX(_xlfn._xlws.FILTER(V1:V122, ISNUMBER(V1:V122)))</f>
        <v>28.285528946922899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0.318</v>
      </c>
      <c r="C127" s="9" cm="1">
        <f t="array" ref="C127">_xlfn.PERCENTRANK.EXC(_xlfn._xlws.FILTER(C1:C122, ISNUMBER(C1:C122)),C121)</f>
        <v>0.17199999999999999</v>
      </c>
      <c r="D127" s="9" cm="1">
        <f t="array" ref="D127">_xlfn.PERCENTRANK.EXC(_xlfn._xlws.FILTER(D1:D122, ISNUMBER(D1:D122)),D121)</f>
        <v>0.122</v>
      </c>
      <c r="E127" s="9" cm="1">
        <f t="array" ref="E127">_xlfn.PERCENTRANK.EXC(_xlfn._xlws.FILTER(E1:E122, ISNUMBER(E1:E122)),E121)</f>
        <v>3.2000000000000001E-2</v>
      </c>
      <c r="F127" s="9" cm="1">
        <f t="array" ref="F127">_xlfn.PERCENTRANK.EXC(_xlfn._xlws.FILTER(F1:F122, ISNUMBER(F1:F122)),F121)</f>
        <v>0.20399999999999999</v>
      </c>
      <c r="G127" s="9" cm="1">
        <f t="array" ref="G127">_xlfn.PERCENTRANK.EXC(_xlfn._xlws.FILTER(G1:G122, ISNUMBER(G1:G122)),G121)</f>
        <v>0.41799999999999998</v>
      </c>
      <c r="H127" s="9" cm="1">
        <f t="array" ref="H127">_xlfn.PERCENTRANK.EXC(_xlfn._xlws.FILTER(H1:H122, ISNUMBER(H1:H122)),H121)</f>
        <v>0.245</v>
      </c>
      <c r="I127" s="9" cm="1">
        <f t="array" ref="I127">_xlfn.PERCENTRANK.EXC(_xlfn._xlws.FILTER(I1:I122, ISNUMBER(I1:I122)),I121)</f>
        <v>0.97499999999999998</v>
      </c>
      <c r="J127" s="9" cm="1">
        <f t="array" ref="J127">_xlfn.PERCENTRANK.EXC(_xlfn._xlws.FILTER(J1:J122, ISNUMBER(J1:J122)),J121)</f>
        <v>0.35899999999999999</v>
      </c>
      <c r="K127" s="9" cm="1">
        <f t="array" ref="K127">_xlfn.PERCENTRANK.EXC(_xlfn._xlws.FILTER(K1:K122, ISNUMBER(K1:K122)),K121)</f>
        <v>0.81899999999999995</v>
      </c>
      <c r="L127" s="9" cm="1">
        <f t="array" ref="L127">_xlfn.PERCENTRANK.EXC(_xlfn._xlws.FILTER(L1:L122, ISNUMBER(L1:L122)),L121)</f>
        <v>0.221</v>
      </c>
      <c r="M127" s="9" cm="1">
        <f t="array" ref="M127">_xlfn.PERCENTRANK.EXC(_xlfn._xlws.FILTER(M1:M122, ISNUMBER(M1:M122)),M121)</f>
        <v>0.19600000000000001</v>
      </c>
      <c r="N127" s="9" cm="1">
        <f t="array" ref="N127">_xlfn.PERCENTRANK.EXC(_xlfn._xlws.FILTER(N1:N122, ISNUMBER(N1:N122)),N121)</f>
        <v>0.26200000000000001</v>
      </c>
      <c r="O127" s="9" cm="1">
        <f t="array" ref="O127">_xlfn.PERCENTRANK.EXC(_xlfn._xlws.FILTER(O1:O122, ISNUMBER(O1:O122)),O121)</f>
        <v>0.745</v>
      </c>
      <c r="P127" s="9" cm="1">
        <f t="array" ref="P127">_xlfn.PERCENTRANK.EXC(_xlfn._xlws.FILTER(P1:P122, ISNUMBER(P1:P122)),P121)</f>
        <v>0.254</v>
      </c>
      <c r="Q127" s="9" cm="1">
        <f t="array" ref="Q127">_xlfn.PERCENTRANK.EXC(_xlfn._xlws.FILTER(Q1:Q122, ISNUMBER(Q1:Q122)),Q121)</f>
        <v>3.4000000000000002E-2</v>
      </c>
      <c r="R127" s="9" cm="1">
        <f t="array" ref="R127">_xlfn.PERCENTRANK.EXC(_xlfn._xlws.FILTER(R1:R122, ISNUMBER(R1:R122)),R121)</f>
        <v>0.22900000000000001</v>
      </c>
      <c r="S127" s="9" cm="1">
        <f t="array" ref="S127">_xlfn.PERCENTRANK.EXC(_xlfn._xlws.FILTER(S1:S122, ISNUMBER(S1:S122)),S121)</f>
        <v>0.245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0.63900000000000001</v>
      </c>
      <c r="V127" s="9" cm="1">
        <f t="array" ref="V127">_xlfn.PERCENTRANK.EXC(_xlfn._xlws.FILTER(V1:V122, ISNUMBER(V1:V122)),V121)</f>
        <v>0.75700000000000001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41810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14.1844128660144</v>
      </c>
      <c r="D2" s="3" cm="1">
        <f t="array" ref="D2:D122">_xll.FDS(D1,"FMA_PE(NTMA,-10AY,0,AM,""PORTAGG"",""MEANR"")")</f>
        <v>13.8084406748935</v>
      </c>
      <c r="E2" s="3" cm="1">
        <f t="array" ref="E2:E122">_xll.FDS(E1,"FMA_PE(NTMA,-10AY,0,AM,""PORTAGG"",""MEANR"")")</f>
        <v>17.289085256577799</v>
      </c>
      <c r="F2" s="3" cm="1">
        <f t="array" ref="F2:F122">_xll.FDS(F1,"FMA_PE(NTMA,-10AY,0,AM,""PORTAGG"",""MEANR"")")</f>
        <v>13.652143786347001</v>
      </c>
      <c r="G2" s="3" cm="1">
        <f t="array" ref="G2:G122">_xll.FDS(G1,"FMA_PE(NTMA,-10AY,0,AM,""PORTAGG"",""MEANR"")")</f>
        <v>13.8160321296</v>
      </c>
      <c r="H2" s="3" cm="1">
        <f t="array" ref="H2:H122">_xll.FDS(H1,"FMA_PE(NTMA,-10AY,0,AM,""PORTAGG"",""MEANR"")")</f>
        <v>15.8412855801019</v>
      </c>
      <c r="I2" s="3" cm="1">
        <f t="array" ref="I2:I122">_xll.FDS(I1,"FMA_PE(NTMA,-10AY,0,AM,""PORTAGG"",""MEANR"")")</f>
        <v>14.393267215403901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9.4248795015320397</v>
      </c>
      <c r="L2" s="3" cm="1">
        <f t="array" ref="L2:L122">_xll.FDS(L1,"FMA_PE(NTMA,-10AY,0,AM,""PORTAGG"",""MEANR"")")</f>
        <v>11.4915934941671</v>
      </c>
      <c r="M2" s="3" cm="1">
        <f t="array" ref="M2:M122">_xll.FDS(M1,"FMA_PE(NTMA,-10AY,0,AM,""PORTAGG"",""MEANR"")")</f>
        <v>14.8408056533974</v>
      </c>
      <c r="N2" s="3" cm="1">
        <f t="array" ref="N2:N122">_xll.FDS(N1,"FMA_PE(NTMA,-10AY,0,AM,""PORTAGG"",""MEANR"")")</f>
        <v>10.7451163933312</v>
      </c>
      <c r="O2" s="3" cm="1">
        <f t="array" ref="O2:O122">_xll.FDS(O1,"FMA_PE(NTMA,-10AY,0,AM,""PORTAGG"",""MEANR"")")</f>
        <v>16.368227208474799</v>
      </c>
      <c r="P2" s="3" cm="1">
        <f t="array" ref="P2:P122">_xll.FDS(P1,"FMA_PE(NTMA,-10AY,0,AM,""PORTAGG"",""MEANR"")")</f>
        <v>8.7865754528735796</v>
      </c>
      <c r="Q2" s="3" cm="1">
        <f t="array" ref="Q2:Q122">_xll.FDS(Q1,"FMA_PE(NTMA,-10AY,0,AM,""PORTAGG"",""MEANR"")")</f>
        <v>15.0426981692097</v>
      </c>
      <c r="R2" s="3" cm="1">
        <f t="array" ref="R2:R122">_xll.FDS(R1,"FMA_PE(NTMA,-10AY,0,AM,""PORTAGG"",""MEANR"")")</f>
        <v>14.112398262600999</v>
      </c>
      <c r="S2" s="3" cm="1">
        <f t="array" ref="S2:S122">_xll.FDS(S1,"FMA_PE(NTMA,-10AY,0,AM,""PORTAGG"",""MEANR"")")</f>
        <v>10.4838321028381</v>
      </c>
      <c r="T2" s="3" cm="1">
        <f t="array" ref="T2:T122">_xll.FDS(T1,"FMA_PE(NTMA,-10AY,0,AM,""PORTAGG"",""MEANR"")")</f>
        <v>15.115602273799</v>
      </c>
      <c r="U2" s="3" cm="1">
        <f t="array" ref="U2:U122">_xll.FDS(U1,"FMA_PE(NTMA,-10AY,0,AM,""PORTAGG"",""MEANR"")")</f>
        <v>12.437009603316101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41838</v>
      </c>
      <c r="B3" s="3" t="e">
        <v>#N/A</v>
      </c>
      <c r="C3" s="3">
        <v>14.7368644850797</v>
      </c>
      <c r="D3" s="3">
        <v>14.706919146228399</v>
      </c>
      <c r="E3" s="3">
        <v>17.293183413329501</v>
      </c>
      <c r="F3" s="3">
        <v>13.1628708402072</v>
      </c>
      <c r="G3" s="3">
        <v>14.523996735774499</v>
      </c>
      <c r="H3" s="3">
        <v>15.6509814794757</v>
      </c>
      <c r="I3" s="3">
        <v>14.147377649344399</v>
      </c>
      <c r="J3" s="3" t="e">
        <v>#N/A</v>
      </c>
      <c r="K3" s="3">
        <v>9.8930201223499097</v>
      </c>
      <c r="L3" s="3">
        <v>11.783593586017</v>
      </c>
      <c r="M3" s="3">
        <v>14.9944857844774</v>
      </c>
      <c r="N3" s="3">
        <v>8.8582349486390797</v>
      </c>
      <c r="O3" s="3">
        <v>16.463134366113799</v>
      </c>
      <c r="P3" s="3">
        <v>8.9714376888113101</v>
      </c>
      <c r="Q3" s="3">
        <v>15.8135612087406</v>
      </c>
      <c r="R3" s="3">
        <v>14.544638685091099</v>
      </c>
      <c r="S3" s="3">
        <v>10.8905495978136</v>
      </c>
      <c r="T3" s="3">
        <v>14.930950309086199</v>
      </c>
      <c r="U3" s="3">
        <v>12.871638299736899</v>
      </c>
      <c r="V3" s="3" t="e">
        <v>#N/A</v>
      </c>
    </row>
    <row r="4" spans="1:22" x14ac:dyDescent="0.35">
      <c r="A4" s="2">
        <v>41871</v>
      </c>
      <c r="B4" s="3" t="e">
        <v>#N/A</v>
      </c>
      <c r="C4" s="3">
        <v>14.633758515946401</v>
      </c>
      <c r="D4" s="3">
        <v>14.976962345606299</v>
      </c>
      <c r="E4" s="3">
        <v>17.627467283361</v>
      </c>
      <c r="F4" s="3">
        <v>13.462951154509801</v>
      </c>
      <c r="G4" s="3">
        <v>13.7447944459303</v>
      </c>
      <c r="H4" s="3">
        <v>15.8343755758535</v>
      </c>
      <c r="I4" s="3">
        <v>13.780393307591201</v>
      </c>
      <c r="J4" s="3" t="e">
        <v>#N/A</v>
      </c>
      <c r="K4" s="3">
        <v>10.3315124097512</v>
      </c>
      <c r="L4" s="3">
        <v>12.2161852473055</v>
      </c>
      <c r="M4" s="3">
        <v>15.1455632411714</v>
      </c>
      <c r="N4" s="3">
        <v>8.0037209708671497</v>
      </c>
      <c r="O4" s="3">
        <v>16.636692467288899</v>
      </c>
      <c r="P4" s="3">
        <v>9.3303568053831398</v>
      </c>
      <c r="Q4" s="3">
        <v>16.059783641559299</v>
      </c>
      <c r="R4" s="3">
        <v>15.8032297046871</v>
      </c>
      <c r="S4" s="3">
        <v>10.1510662243581</v>
      </c>
      <c r="T4" s="3">
        <v>14.918487551594</v>
      </c>
      <c r="U4" s="3">
        <v>12.7042595398958</v>
      </c>
      <c r="V4" s="3" t="e">
        <v>#N/A</v>
      </c>
    </row>
    <row r="5" spans="1:22" x14ac:dyDescent="0.35">
      <c r="A5" s="2">
        <v>41901</v>
      </c>
      <c r="B5" s="3" t="e">
        <v>#N/A</v>
      </c>
      <c r="C5" s="3">
        <v>14.7346555080393</v>
      </c>
      <c r="D5" s="3">
        <v>14.855102680794101</v>
      </c>
      <c r="E5" s="3">
        <v>17.851743268990301</v>
      </c>
      <c r="F5" s="3">
        <v>13.810285073244099</v>
      </c>
      <c r="G5" s="3">
        <v>13.326325995663799</v>
      </c>
      <c r="H5" s="3">
        <v>15.7172511954301</v>
      </c>
      <c r="I5" s="3">
        <v>13.502462261098</v>
      </c>
      <c r="J5" s="3" t="e">
        <v>#N/A</v>
      </c>
      <c r="K5" s="3">
        <v>10.285927851458901</v>
      </c>
      <c r="L5" s="3">
        <v>11.977990926508999</v>
      </c>
      <c r="M5" s="3">
        <v>15.0305491352608</v>
      </c>
      <c r="N5" s="3">
        <v>7.74785913551551</v>
      </c>
      <c r="O5" s="3">
        <v>16.845478795533602</v>
      </c>
      <c r="P5" s="3">
        <v>8.9844006641066407</v>
      </c>
      <c r="Q5" s="3">
        <v>16.1316344992639</v>
      </c>
      <c r="R5" s="3">
        <v>15.9623831048547</v>
      </c>
      <c r="S5" s="3">
        <v>9.7096436663786907</v>
      </c>
      <c r="T5" s="3">
        <v>15.430053323502699</v>
      </c>
      <c r="U5" s="3">
        <v>12.0023804707431</v>
      </c>
      <c r="V5" s="3" t="e">
        <v>#N/A</v>
      </c>
    </row>
    <row r="6" spans="1:22" x14ac:dyDescent="0.35">
      <c r="A6" s="2">
        <v>41932</v>
      </c>
      <c r="B6" s="3" t="e">
        <v>#N/A</v>
      </c>
      <c r="C6" s="3">
        <v>13.5838129003539</v>
      </c>
      <c r="D6" s="3">
        <v>14.2796297968394</v>
      </c>
      <c r="E6" s="3">
        <v>17.066023784335499</v>
      </c>
      <c r="F6" s="3">
        <v>13.211952241928399</v>
      </c>
      <c r="G6" s="3">
        <v>12.2084593402669</v>
      </c>
      <c r="H6" s="3">
        <v>15.2533334154498</v>
      </c>
      <c r="I6" s="3">
        <v>12.5835797910139</v>
      </c>
      <c r="J6" s="3" t="e">
        <v>#N/A</v>
      </c>
      <c r="K6" s="3">
        <v>9.3925177632816705</v>
      </c>
      <c r="L6" s="3">
        <v>11.3851988419772</v>
      </c>
      <c r="M6" s="3">
        <v>14.0801019786532</v>
      </c>
      <c r="N6" s="3">
        <v>6.5073846665131496</v>
      </c>
      <c r="O6" s="3">
        <v>16.1585195617454</v>
      </c>
      <c r="P6" s="3">
        <v>8.4810609995986699</v>
      </c>
      <c r="Q6" s="3">
        <v>14.574336536883299</v>
      </c>
      <c r="R6" s="3">
        <v>15.070773273474501</v>
      </c>
      <c r="S6" s="3">
        <v>9.5736976615999705</v>
      </c>
      <c r="T6" s="3">
        <v>13.1741578955106</v>
      </c>
      <c r="U6" s="3">
        <v>11.827259197562899</v>
      </c>
      <c r="V6" s="3" t="e">
        <v>#N/A</v>
      </c>
    </row>
    <row r="7" spans="1:22" x14ac:dyDescent="0.35">
      <c r="A7" s="2">
        <v>41963</v>
      </c>
      <c r="B7" s="3" t="e">
        <v>#N/A</v>
      </c>
      <c r="C7" s="3">
        <v>14.454235800390601</v>
      </c>
      <c r="D7" s="3">
        <v>14.7436760649253</v>
      </c>
      <c r="E7" s="3">
        <v>17.644445167518199</v>
      </c>
      <c r="F7" s="3">
        <v>13.2234050856623</v>
      </c>
      <c r="G7" s="3">
        <v>12.187278762399901</v>
      </c>
      <c r="H7" s="3">
        <v>15.435647542737501</v>
      </c>
      <c r="I7" s="3">
        <v>13.2199801106694</v>
      </c>
      <c r="J7" s="3" t="e">
        <v>#N/A</v>
      </c>
      <c r="K7" s="3">
        <v>9.6650447039609908</v>
      </c>
      <c r="L7" s="3">
        <v>11.432349763444901</v>
      </c>
      <c r="M7" s="3">
        <v>15.040952161940201</v>
      </c>
      <c r="N7" s="3">
        <v>6.6729835606309997</v>
      </c>
      <c r="O7" s="3">
        <v>17.277061478642899</v>
      </c>
      <c r="P7" s="3">
        <v>8.6405897319722804</v>
      </c>
      <c r="Q7" s="3">
        <v>15.2149151994919</v>
      </c>
      <c r="R7" s="3">
        <v>15.4792773306544</v>
      </c>
      <c r="S7" s="3">
        <v>10.270770588609199</v>
      </c>
      <c r="T7" s="3">
        <v>13.7280078486605</v>
      </c>
      <c r="U7" s="3">
        <v>11.593056858317301</v>
      </c>
      <c r="V7" s="3" t="e">
        <v>#N/A</v>
      </c>
    </row>
    <row r="8" spans="1:22" x14ac:dyDescent="0.35">
      <c r="A8" s="2">
        <v>41992</v>
      </c>
      <c r="B8" s="3" t="e">
        <v>#N/A</v>
      </c>
      <c r="C8" s="3">
        <v>13.438529436162501</v>
      </c>
      <c r="D8" s="3">
        <v>14.8304896135308</v>
      </c>
      <c r="E8" s="3">
        <v>17.004954948382402</v>
      </c>
      <c r="F8" s="3">
        <v>13.359323831169901</v>
      </c>
      <c r="G8" s="3">
        <v>12.261387234170099</v>
      </c>
      <c r="H8" s="3">
        <v>14.7949503648194</v>
      </c>
      <c r="I8" s="3">
        <v>12.7900072708299</v>
      </c>
      <c r="J8" s="3" t="e">
        <v>#N/A</v>
      </c>
      <c r="K8" s="3">
        <v>9.6249475477620496</v>
      </c>
      <c r="L8" s="3">
        <v>11.029899375924799</v>
      </c>
      <c r="M8" s="3">
        <v>15.625138012588</v>
      </c>
      <c r="N8" s="3">
        <v>5.43251621348311</v>
      </c>
      <c r="O8" s="3">
        <v>16.7269185599664</v>
      </c>
      <c r="P8" s="3">
        <v>9.1143737817964592</v>
      </c>
      <c r="Q8" s="3">
        <v>12.329630854600699</v>
      </c>
      <c r="R8" s="3">
        <v>14.908610130844</v>
      </c>
      <c r="S8" s="3">
        <v>10.261228947053599</v>
      </c>
      <c r="T8" s="3">
        <v>11.4743961472821</v>
      </c>
      <c r="U8" s="3">
        <v>11.3638247184035</v>
      </c>
      <c r="V8" s="3" t="e">
        <v>#N/A</v>
      </c>
    </row>
    <row r="9" spans="1:22" x14ac:dyDescent="0.35">
      <c r="A9" s="2">
        <v>42024</v>
      </c>
      <c r="B9" s="3" t="e">
        <v>#N/A</v>
      </c>
      <c r="C9" s="3">
        <v>12.6903510522873</v>
      </c>
      <c r="D9" s="3">
        <v>14.8146298036795</v>
      </c>
      <c r="E9" s="3">
        <v>17.663378916592698</v>
      </c>
      <c r="F9" s="3">
        <v>12.886875429785301</v>
      </c>
      <c r="G9" s="3">
        <v>12.7604266232283</v>
      </c>
      <c r="H9" s="3">
        <v>15.0731117275448</v>
      </c>
      <c r="I9" s="3">
        <v>12.6114419338044</v>
      </c>
      <c r="J9" s="3" t="e">
        <v>#N/A</v>
      </c>
      <c r="K9" s="3">
        <v>9.5451054346111608</v>
      </c>
      <c r="L9" s="3">
        <v>11.0097914301522</v>
      </c>
      <c r="M9" s="3">
        <v>16.125447683797201</v>
      </c>
      <c r="N9" s="3">
        <v>4.2177444050425397</v>
      </c>
      <c r="O9" s="3">
        <v>17.6606971674688</v>
      </c>
      <c r="P9" s="3">
        <v>9.7025698683304</v>
      </c>
      <c r="Q9" s="3">
        <v>13.297103797229999</v>
      </c>
      <c r="R9" s="3">
        <v>15.3554645426882</v>
      </c>
      <c r="S9" s="3">
        <v>10.9439570193924</v>
      </c>
      <c r="T9" s="3">
        <v>11.866452749379301</v>
      </c>
      <c r="U9" s="3">
        <v>11.957266729361701</v>
      </c>
      <c r="V9" s="3" t="e">
        <v>#N/A</v>
      </c>
    </row>
    <row r="10" spans="1:22" x14ac:dyDescent="0.35">
      <c r="A10" s="2">
        <v>42055</v>
      </c>
      <c r="B10" s="3" t="e">
        <v>#N/A</v>
      </c>
      <c r="C10" s="3">
        <v>13.575381334487201</v>
      </c>
      <c r="D10" s="3">
        <v>15.9650668031557</v>
      </c>
      <c r="E10" s="3">
        <v>18.299064131636801</v>
      </c>
      <c r="F10" s="3">
        <v>13.4046998971561</v>
      </c>
      <c r="G10" s="3">
        <v>13.1486340567897</v>
      </c>
      <c r="H10" s="3">
        <v>15.5452190207459</v>
      </c>
      <c r="I10" s="3">
        <v>12.8042419873053</v>
      </c>
      <c r="J10" s="3" t="e">
        <v>#N/A</v>
      </c>
      <c r="K10" s="3">
        <v>9.7952510562396409</v>
      </c>
      <c r="L10" s="3">
        <v>11.994703738386301</v>
      </c>
      <c r="M10" s="3">
        <v>16.987828383844398</v>
      </c>
      <c r="N10" s="3">
        <v>5.3311728742299804</v>
      </c>
      <c r="O10" s="3">
        <v>18.4227526509674</v>
      </c>
      <c r="P10" s="3">
        <v>10.2307231828695</v>
      </c>
      <c r="Q10" s="3">
        <v>13.9617239952203</v>
      </c>
      <c r="R10" s="3">
        <v>16.138006492965602</v>
      </c>
      <c r="S10" s="3">
        <v>10.5332874882157</v>
      </c>
      <c r="T10" s="3">
        <v>12.8197492779624</v>
      </c>
      <c r="U10" s="3">
        <v>12.965509193238301</v>
      </c>
      <c r="V10" s="3" t="e">
        <v>#N/A</v>
      </c>
    </row>
    <row r="11" spans="1:22" x14ac:dyDescent="0.35">
      <c r="A11" s="2">
        <v>42083</v>
      </c>
      <c r="B11" s="3" t="e">
        <v>#N/A</v>
      </c>
      <c r="C11" s="3">
        <v>13.2369366741521</v>
      </c>
      <c r="D11" s="3">
        <v>15.966655594377601</v>
      </c>
      <c r="E11" s="3">
        <v>18.226671224403901</v>
      </c>
      <c r="F11" s="3">
        <v>13.925329473921799</v>
      </c>
      <c r="G11" s="3">
        <v>12.734291802119399</v>
      </c>
      <c r="H11" s="3">
        <v>15.7048648471634</v>
      </c>
      <c r="I11" s="3">
        <v>12.9452466584377</v>
      </c>
      <c r="J11" s="3" t="e">
        <v>#N/A</v>
      </c>
      <c r="K11" s="3">
        <v>10.054368190411401</v>
      </c>
      <c r="L11" s="3">
        <v>12.857276289761399</v>
      </c>
      <c r="M11" s="3">
        <v>16.7795902192386</v>
      </c>
      <c r="N11" s="3">
        <v>4.5518871654034401</v>
      </c>
      <c r="O11" s="3">
        <v>17.961530284157099</v>
      </c>
      <c r="P11" s="3">
        <v>10.1789072839574</v>
      </c>
      <c r="Q11" s="3">
        <v>12.9365676657296</v>
      </c>
      <c r="R11" s="3">
        <v>15.087891438452401</v>
      </c>
      <c r="S11" s="3">
        <v>10.126812757051299</v>
      </c>
      <c r="T11" s="3">
        <v>11.6532783855112</v>
      </c>
      <c r="U11" s="3">
        <v>12.001413498822799</v>
      </c>
      <c r="V11" s="3" t="e">
        <v>#N/A</v>
      </c>
    </row>
    <row r="12" spans="1:22" x14ac:dyDescent="0.35">
      <c r="A12" s="2">
        <v>42114</v>
      </c>
      <c r="B12" s="3" t="e">
        <v>#N/A</v>
      </c>
      <c r="C12" s="3">
        <v>13.960327541400201</v>
      </c>
      <c r="D12" s="3">
        <v>15.8649842041615</v>
      </c>
      <c r="E12" s="3">
        <v>18.076686260320798</v>
      </c>
      <c r="F12" s="3">
        <v>14.9188991922663</v>
      </c>
      <c r="G12" s="3">
        <v>12.209607047668401</v>
      </c>
      <c r="H12" s="3">
        <v>16.089389770515002</v>
      </c>
      <c r="I12" s="3">
        <v>12.5596269703759</v>
      </c>
      <c r="J12" s="3" t="e">
        <v>#N/A</v>
      </c>
      <c r="K12" s="3">
        <v>10.3357976869793</v>
      </c>
      <c r="L12" s="3">
        <v>13.7725668123032</v>
      </c>
      <c r="M12" s="3">
        <v>17.492427601573201</v>
      </c>
      <c r="N12" s="3">
        <v>4.9153440966737296</v>
      </c>
      <c r="O12" s="3">
        <v>17.6148502030006</v>
      </c>
      <c r="P12" s="3">
        <v>11.9197558876751</v>
      </c>
      <c r="Q12" s="3">
        <v>13.286549022844801</v>
      </c>
      <c r="R12" s="3">
        <v>15.359483713971301</v>
      </c>
      <c r="S12" s="3">
        <v>10.038766077654101</v>
      </c>
      <c r="T12" s="3">
        <v>13.725021826992201</v>
      </c>
      <c r="U12" s="3">
        <v>13.444881298698901</v>
      </c>
      <c r="V12" s="3" t="e">
        <v>#N/A</v>
      </c>
    </row>
    <row r="13" spans="1:22" x14ac:dyDescent="0.35">
      <c r="A13" s="2">
        <v>42144</v>
      </c>
      <c r="B13" s="3" t="e">
        <v>#N/A</v>
      </c>
      <c r="C13" s="3">
        <v>14.1427809009034</v>
      </c>
      <c r="D13" s="3">
        <v>15.528048036068601</v>
      </c>
      <c r="E13" s="3">
        <v>18.374643534001802</v>
      </c>
      <c r="F13" s="3">
        <v>14.5866132744927</v>
      </c>
      <c r="G13" s="3">
        <v>13.233008632074601</v>
      </c>
      <c r="H13" s="3">
        <v>15.816506723300501</v>
      </c>
      <c r="I13" s="3">
        <v>12.8755515419231</v>
      </c>
      <c r="J13" s="3" t="e">
        <v>#N/A</v>
      </c>
      <c r="K13" s="3">
        <v>10.011625375299401</v>
      </c>
      <c r="L13" s="3">
        <v>13.7528925217288</v>
      </c>
      <c r="M13" s="3">
        <v>17.087345000048799</v>
      </c>
      <c r="N13" s="3">
        <v>5.0720424667142403</v>
      </c>
      <c r="O13" s="3">
        <v>17.661737262331702</v>
      </c>
      <c r="P13" s="3">
        <v>11.8807210967042</v>
      </c>
      <c r="Q13" s="3">
        <v>13.610284463380999</v>
      </c>
      <c r="R13" s="3">
        <v>15.494815807919901</v>
      </c>
      <c r="S13" s="3">
        <v>10.707893038430599</v>
      </c>
      <c r="T13" s="3">
        <v>13.9982775288886</v>
      </c>
      <c r="U13" s="3">
        <v>13.2075156647544</v>
      </c>
      <c r="V13" s="3" t="e">
        <v>#N/A</v>
      </c>
    </row>
    <row r="14" spans="1:22" x14ac:dyDescent="0.35">
      <c r="A14" s="2">
        <v>42174</v>
      </c>
      <c r="B14" s="3" t="e">
        <v>#N/A</v>
      </c>
      <c r="C14" s="3">
        <v>13.5528263523926</v>
      </c>
      <c r="D14" s="3">
        <v>14.7170695143844</v>
      </c>
      <c r="E14" s="3">
        <v>17.499473617051201</v>
      </c>
      <c r="F14" s="3">
        <v>13.1761672828887</v>
      </c>
      <c r="G14" s="3">
        <v>13.942305983267101</v>
      </c>
      <c r="H14" s="3">
        <v>15.268376212115699</v>
      </c>
      <c r="I14" s="3">
        <v>12.417423616461701</v>
      </c>
      <c r="J14" s="3" t="e">
        <v>#N/A</v>
      </c>
      <c r="K14" s="3">
        <v>9.4836668721962702</v>
      </c>
      <c r="L14" s="3">
        <v>13.3149393698303</v>
      </c>
      <c r="M14" s="3">
        <v>15.9385840367911</v>
      </c>
      <c r="N14" s="3">
        <v>5.3399154120696801</v>
      </c>
      <c r="O14" s="3">
        <v>17.333743682055701</v>
      </c>
      <c r="P14" s="3">
        <v>11.005770897959501</v>
      </c>
      <c r="Q14" s="3">
        <v>13.111557075765299</v>
      </c>
      <c r="R14" s="3">
        <v>15.071443906334901</v>
      </c>
      <c r="S14" s="3">
        <v>10.041153882732401</v>
      </c>
      <c r="T14" s="3">
        <v>12.9327964147855</v>
      </c>
      <c r="U14" s="3">
        <v>13.894033785168901</v>
      </c>
      <c r="V14" s="3" t="e">
        <v>#N/A</v>
      </c>
    </row>
    <row r="15" spans="1:22" x14ac:dyDescent="0.35">
      <c r="A15" s="2">
        <v>42205</v>
      </c>
      <c r="B15" s="3" t="e">
        <v>#N/A</v>
      </c>
      <c r="C15" s="3">
        <v>12.8377341512504</v>
      </c>
      <c r="D15" s="3">
        <v>14.3359629597182</v>
      </c>
      <c r="E15" s="3">
        <v>17.618960099424701</v>
      </c>
      <c r="F15" s="3">
        <v>12.987399815113299</v>
      </c>
      <c r="G15" s="3">
        <v>12.588434163161899</v>
      </c>
      <c r="H15" s="3">
        <v>15.3054340339491</v>
      </c>
      <c r="I15" s="3">
        <v>12.153062952200401</v>
      </c>
      <c r="J15" s="3" t="e">
        <v>#N/A</v>
      </c>
      <c r="K15" s="3">
        <v>9.5127800242646696</v>
      </c>
      <c r="L15" s="3">
        <v>12.621032192101399</v>
      </c>
      <c r="M15" s="3">
        <v>16.492850705739599</v>
      </c>
      <c r="N15" s="3">
        <v>4.6859019247877098</v>
      </c>
      <c r="O15" s="3">
        <v>18.721369280590402</v>
      </c>
      <c r="P15" s="3">
        <v>9.9753125838913306</v>
      </c>
      <c r="Q15" s="3">
        <v>13.464888542492</v>
      </c>
      <c r="R15" s="3">
        <v>14.938551073403501</v>
      </c>
      <c r="S15" s="3">
        <v>9.8041836592371698</v>
      </c>
      <c r="T15" s="3">
        <v>13.1328838127358</v>
      </c>
      <c r="U15" s="3">
        <v>14.536073136762401</v>
      </c>
      <c r="V15" s="3" t="e">
        <v>#N/A</v>
      </c>
    </row>
    <row r="16" spans="1:22" x14ac:dyDescent="0.35">
      <c r="A16" s="2">
        <v>42236</v>
      </c>
      <c r="B16" s="3" t="e">
        <v>#N/A</v>
      </c>
      <c r="C16" s="3">
        <v>12.5024688195448</v>
      </c>
      <c r="D16" s="3">
        <v>12.949216352633799</v>
      </c>
      <c r="E16" s="3">
        <v>17.017270548999299</v>
      </c>
      <c r="F16" s="3">
        <v>12.7506786817664</v>
      </c>
      <c r="G16" s="3">
        <v>11.1714743765266</v>
      </c>
      <c r="H16" s="3">
        <v>13.9499023569872</v>
      </c>
      <c r="I16" s="3">
        <v>11.1912439386176</v>
      </c>
      <c r="J16" s="3" t="e">
        <v>#N/A</v>
      </c>
      <c r="K16" s="3">
        <v>9.2798304458991492</v>
      </c>
      <c r="L16" s="3">
        <v>11.1319413775069</v>
      </c>
      <c r="M16" s="3">
        <v>14.9618538529138</v>
      </c>
      <c r="N16" s="3">
        <v>4.58763490092052</v>
      </c>
      <c r="O16" s="3">
        <v>18.668240421146201</v>
      </c>
      <c r="P16" s="3">
        <v>9.07035329711759</v>
      </c>
      <c r="Q16" s="3">
        <v>12.4972510086598</v>
      </c>
      <c r="R16" s="3">
        <v>14.011586944031199</v>
      </c>
      <c r="S16" s="3">
        <v>8.8761535135548399</v>
      </c>
      <c r="T16" s="3">
        <v>11.409176682582499</v>
      </c>
      <c r="U16" s="3">
        <v>13.6931370099928</v>
      </c>
      <c r="V16" s="3" t="e">
        <v>#N/A</v>
      </c>
    </row>
    <row r="17" spans="1:22" x14ac:dyDescent="0.35">
      <c r="A17" s="2">
        <v>42265</v>
      </c>
      <c r="B17" s="3" t="e">
        <v>#N/A</v>
      </c>
      <c r="C17" s="3">
        <v>12.652623854556801</v>
      </c>
      <c r="D17" s="3">
        <v>13.3549831638735</v>
      </c>
      <c r="E17" s="3">
        <v>16.753965896367902</v>
      </c>
      <c r="F17" s="3">
        <v>12.4376572200725</v>
      </c>
      <c r="G17" s="3">
        <v>11.3634821629682</v>
      </c>
      <c r="H17" s="3">
        <v>15.158311674625001</v>
      </c>
      <c r="I17" s="3">
        <v>11.949505909656001</v>
      </c>
      <c r="J17" s="3" t="e">
        <v>#N/A</v>
      </c>
      <c r="K17" s="3">
        <v>9.7305271593123202</v>
      </c>
      <c r="L17" s="3">
        <v>11.214525359466499</v>
      </c>
      <c r="M17" s="3">
        <v>15.3946759068989</v>
      </c>
      <c r="N17" s="3">
        <v>4.3086743456225998</v>
      </c>
      <c r="O17" s="3">
        <v>17.674077782418699</v>
      </c>
      <c r="P17" s="3">
        <v>9.0466066086154395</v>
      </c>
      <c r="Q17" s="3">
        <v>12.6773699049401</v>
      </c>
      <c r="R17" s="3">
        <v>14.227059059229701</v>
      </c>
      <c r="S17" s="3">
        <v>8.9247545811199593</v>
      </c>
      <c r="T17" s="3">
        <v>11.958781268897299</v>
      </c>
      <c r="U17" s="3">
        <v>13.6649795580947</v>
      </c>
      <c r="V17" s="3" t="e">
        <v>#N/A</v>
      </c>
    </row>
    <row r="18" spans="1:22" x14ac:dyDescent="0.35">
      <c r="A18" s="2">
        <v>42297</v>
      </c>
      <c r="B18" s="3" t="e">
        <v>#N/A</v>
      </c>
      <c r="C18" s="3">
        <v>12.8447509603582</v>
      </c>
      <c r="D18" s="3">
        <v>14.387718796241099</v>
      </c>
      <c r="E18" s="3">
        <v>16.627616096653298</v>
      </c>
      <c r="F18" s="3">
        <v>12.417120935948001</v>
      </c>
      <c r="G18" s="3">
        <v>8.0563282370533198</v>
      </c>
      <c r="H18" s="3">
        <v>15.5276045432775</v>
      </c>
      <c r="I18" s="3">
        <v>12.1843863944357</v>
      </c>
      <c r="J18" s="3" t="e">
        <v>#N/A</v>
      </c>
      <c r="K18" s="3">
        <v>10.196887898608701</v>
      </c>
      <c r="L18" s="3">
        <v>11.1145910341074</v>
      </c>
      <c r="M18" s="3">
        <v>15.866210900949801</v>
      </c>
      <c r="N18" s="3">
        <v>3.8949750785470698</v>
      </c>
      <c r="O18" s="3">
        <v>17.974612672801399</v>
      </c>
      <c r="P18" s="3">
        <v>9.6206183206945894</v>
      </c>
      <c r="Q18" s="3">
        <v>12.855967278359699</v>
      </c>
      <c r="R18" s="3">
        <v>14.4488783846868</v>
      </c>
      <c r="S18" s="3">
        <v>9.4628863076480894</v>
      </c>
      <c r="T18" s="3">
        <v>12.2012817271694</v>
      </c>
      <c r="U18" s="3">
        <v>14.7839156648543</v>
      </c>
      <c r="V18" s="3">
        <v>12.8986352639738</v>
      </c>
    </row>
    <row r="19" spans="1:22" x14ac:dyDescent="0.35">
      <c r="A19" s="2">
        <v>42328</v>
      </c>
      <c r="B19" s="3" t="e">
        <v>#N/A</v>
      </c>
      <c r="C19" s="3">
        <v>13.9014406986752</v>
      </c>
      <c r="D19" s="3">
        <v>14.4101276836391</v>
      </c>
      <c r="E19" s="3">
        <v>15.9631749690476</v>
      </c>
      <c r="F19" s="3">
        <v>11.9602217643472</v>
      </c>
      <c r="G19" s="3">
        <v>7.7623493692810097</v>
      </c>
      <c r="H19" s="3">
        <v>15.1051263951863</v>
      </c>
      <c r="I19" s="3">
        <v>12.0961732160411</v>
      </c>
      <c r="J19" s="3" t="e">
        <v>#N/A</v>
      </c>
      <c r="K19" s="3">
        <v>10.1521470910067</v>
      </c>
      <c r="L19" s="3">
        <v>11.257865906975301</v>
      </c>
      <c r="M19" s="3">
        <v>15.5147137286824</v>
      </c>
      <c r="N19" s="3">
        <v>3.6862958290379999</v>
      </c>
      <c r="O19" s="3">
        <v>17.174571052849899</v>
      </c>
      <c r="P19" s="3">
        <v>9.6058865431750302</v>
      </c>
      <c r="Q19" s="3">
        <v>11.9284475372437</v>
      </c>
      <c r="R19" s="3">
        <v>13.8472712331734</v>
      </c>
      <c r="S19" s="3">
        <v>9.4167814859193708</v>
      </c>
      <c r="T19" s="3">
        <v>10.868030218927499</v>
      </c>
      <c r="U19" s="3">
        <v>14.623906843200899</v>
      </c>
      <c r="V19" s="3">
        <v>12.3375311778811</v>
      </c>
    </row>
    <row r="20" spans="1:22" x14ac:dyDescent="0.35">
      <c r="A20" s="2">
        <v>42356</v>
      </c>
      <c r="B20" s="3" t="e">
        <v>#N/A</v>
      </c>
      <c r="C20" s="3">
        <v>12.4852486540555</v>
      </c>
      <c r="D20" s="3">
        <v>14.0397328530258</v>
      </c>
      <c r="E20" s="3">
        <v>16.009176218135099</v>
      </c>
      <c r="F20" s="3">
        <v>11.941863410913101</v>
      </c>
      <c r="G20" s="3">
        <v>7.3058311390138604</v>
      </c>
      <c r="H20" s="3">
        <v>15.217337924472201</v>
      </c>
      <c r="I20" s="3">
        <v>11.6785129964465</v>
      </c>
      <c r="J20" s="3" t="e">
        <v>#N/A</v>
      </c>
      <c r="K20" s="3">
        <v>10.021261127959299</v>
      </c>
      <c r="L20" s="3">
        <v>10.5095466481496</v>
      </c>
      <c r="M20" s="3">
        <v>14.133966033507701</v>
      </c>
      <c r="N20" s="3">
        <v>4.74261252576005</v>
      </c>
      <c r="O20" s="3">
        <v>17.072725177895599</v>
      </c>
      <c r="P20" s="3">
        <v>9.2420017903217992</v>
      </c>
      <c r="Q20" s="3">
        <v>10.1023022231707</v>
      </c>
      <c r="R20" s="3">
        <v>12.568872757787799</v>
      </c>
      <c r="S20" s="3">
        <v>8.2479675777609796</v>
      </c>
      <c r="T20" s="3">
        <v>10.6569439235031</v>
      </c>
      <c r="U20" s="3">
        <v>11.6654600575256</v>
      </c>
      <c r="V20" s="3">
        <v>12.886082450716801</v>
      </c>
    </row>
    <row r="21" spans="1:22" x14ac:dyDescent="0.35">
      <c r="A21" s="2">
        <v>42389</v>
      </c>
      <c r="B21" s="3" t="e">
        <v>#N/A</v>
      </c>
      <c r="C21" s="3">
        <v>11.516200568009801</v>
      </c>
      <c r="D21" s="3">
        <v>13.9343951025427</v>
      </c>
      <c r="E21" s="3">
        <v>14.4958062339935</v>
      </c>
      <c r="F21" s="3">
        <v>11.6174508976338</v>
      </c>
      <c r="G21" s="3">
        <v>10.4830511142488</v>
      </c>
      <c r="H21" s="3">
        <v>14.896792572126101</v>
      </c>
      <c r="I21" s="3">
        <v>10.9331831571017</v>
      </c>
      <c r="J21" s="3">
        <v>16.0436419364198</v>
      </c>
      <c r="K21" s="3">
        <v>9.6471025760899902</v>
      </c>
      <c r="L21" s="3">
        <v>9.3192135258853508</v>
      </c>
      <c r="M21" s="3">
        <v>12.678099750540801</v>
      </c>
      <c r="N21" s="3">
        <v>8.6038558161506593</v>
      </c>
      <c r="O21" s="3">
        <v>16.048238528701901</v>
      </c>
      <c r="P21" s="3">
        <v>8.7272560999511803</v>
      </c>
      <c r="Q21" s="3">
        <v>9.7113883532596201</v>
      </c>
      <c r="R21" s="3">
        <v>12.4057791648726</v>
      </c>
      <c r="S21" s="3">
        <v>7.7830936159126498</v>
      </c>
      <c r="T21" s="3">
        <v>9.8418527155774491</v>
      </c>
      <c r="U21" s="3">
        <v>11.9687431006734</v>
      </c>
      <c r="V21" s="3">
        <v>10.6276568899626</v>
      </c>
    </row>
    <row r="22" spans="1:22" x14ac:dyDescent="0.35">
      <c r="A22" s="2">
        <v>42419</v>
      </c>
      <c r="B22" s="3" t="e">
        <v>#N/A</v>
      </c>
      <c r="C22" s="3">
        <v>12.4754154525407</v>
      </c>
      <c r="D22" s="3">
        <v>14.8057851236264</v>
      </c>
      <c r="E22" s="3">
        <v>15.497766034917699</v>
      </c>
      <c r="F22" s="3">
        <v>13.0659168328538</v>
      </c>
      <c r="G22" s="3">
        <v>13.5263216512545</v>
      </c>
      <c r="H22" s="3">
        <v>15.495611498024701</v>
      </c>
      <c r="I22" s="3">
        <v>12.169885524686499</v>
      </c>
      <c r="J22" s="3">
        <v>17.506712248398401</v>
      </c>
      <c r="K22" s="3">
        <v>10.3157805808976</v>
      </c>
      <c r="L22" s="3">
        <v>10.792465804952</v>
      </c>
      <c r="M22" s="3">
        <v>13.9584996105906</v>
      </c>
      <c r="N22" s="3">
        <v>8.1404516282283002</v>
      </c>
      <c r="O22" s="3">
        <v>16.561540261730801</v>
      </c>
      <c r="P22" s="3">
        <v>9.0380942505101505</v>
      </c>
      <c r="Q22" s="3">
        <v>11.609279963415499</v>
      </c>
      <c r="R22" s="3">
        <v>13.615790330245799</v>
      </c>
      <c r="S22" s="3">
        <v>8.2428409185568103</v>
      </c>
      <c r="T22" s="3">
        <v>10.9932028102968</v>
      </c>
      <c r="U22" s="3">
        <v>13.529693245936899</v>
      </c>
      <c r="V22" s="3">
        <v>11.6437977562454</v>
      </c>
    </row>
    <row r="23" spans="1:22" x14ac:dyDescent="0.35">
      <c r="A23" s="2">
        <v>42447</v>
      </c>
      <c r="B23" s="3" t="e">
        <v>#N/A</v>
      </c>
      <c r="C23" s="3">
        <v>13.184069989488099</v>
      </c>
      <c r="D23" s="3">
        <v>15.4047494903116</v>
      </c>
      <c r="E23" s="3">
        <v>16.696609514173499</v>
      </c>
      <c r="F23" s="3">
        <v>13.4990758861871</v>
      </c>
      <c r="G23" s="3">
        <v>15.632999408339099</v>
      </c>
      <c r="H23" s="3">
        <v>16.134172410989301</v>
      </c>
      <c r="I23" s="3">
        <v>12.8889414181528</v>
      </c>
      <c r="J23" s="3">
        <v>18.429869671676801</v>
      </c>
      <c r="K23" s="3">
        <v>10.659205535557</v>
      </c>
      <c r="L23" s="3">
        <v>13.25225293497</v>
      </c>
      <c r="M23" s="3">
        <v>15.200260865736601</v>
      </c>
      <c r="N23" s="3">
        <v>8.3889702805485307</v>
      </c>
      <c r="O23" s="3">
        <v>17.112604389299499</v>
      </c>
      <c r="P23" s="3">
        <v>10.013693326734399</v>
      </c>
      <c r="Q23" s="3">
        <v>12.1761635537777</v>
      </c>
      <c r="R23" s="3">
        <v>14.4472508465625</v>
      </c>
      <c r="S23" s="3">
        <v>9.2820998003545405</v>
      </c>
      <c r="T23" s="3">
        <v>12.5149723748218</v>
      </c>
      <c r="U23" s="3">
        <v>14.5578946984045</v>
      </c>
      <c r="V23" s="3">
        <v>12.8751927136001</v>
      </c>
    </row>
    <row r="24" spans="1:22" x14ac:dyDescent="0.35">
      <c r="A24" s="2">
        <v>42480</v>
      </c>
      <c r="B24" s="3" t="e">
        <v>#N/A</v>
      </c>
      <c r="C24" s="3">
        <v>13.5623545573324</v>
      </c>
      <c r="D24" s="3">
        <v>15.1613894557608</v>
      </c>
      <c r="E24" s="3">
        <v>16.576066365050899</v>
      </c>
      <c r="F24" s="3">
        <v>13.2547962548295</v>
      </c>
      <c r="G24" s="3">
        <v>15.369251852101799</v>
      </c>
      <c r="H24" s="3">
        <v>16.098964251106999</v>
      </c>
      <c r="I24" s="3">
        <v>12.427359450313</v>
      </c>
      <c r="J24" s="3">
        <v>19.547131565788501</v>
      </c>
      <c r="K24" s="3">
        <v>10.5856168535108</v>
      </c>
      <c r="L24" s="3">
        <v>13.845787417152399</v>
      </c>
      <c r="M24" s="3">
        <v>15.343905095976</v>
      </c>
      <c r="N24" s="3">
        <v>10.179452898196701</v>
      </c>
      <c r="O24" s="3">
        <v>17.525242892339499</v>
      </c>
      <c r="P24" s="3">
        <v>10.294599857767899</v>
      </c>
      <c r="Q24" s="3">
        <v>12.2615941373206</v>
      </c>
      <c r="R24" s="3">
        <v>14.5765374599629</v>
      </c>
      <c r="S24" s="3">
        <v>9.3556564574353391</v>
      </c>
      <c r="T24" s="3">
        <v>13.304827093786001</v>
      </c>
      <c r="U24" s="3">
        <v>12.5439786206543</v>
      </c>
      <c r="V24" s="3">
        <v>12.923607893905301</v>
      </c>
    </row>
    <row r="25" spans="1:22" x14ac:dyDescent="0.35">
      <c r="A25" s="2">
        <v>42510</v>
      </c>
      <c r="B25" s="3" t="e">
        <v>#N/A</v>
      </c>
      <c r="C25" s="3">
        <v>13.5302023894297</v>
      </c>
      <c r="D25" s="3">
        <v>14.171636032847401</v>
      </c>
      <c r="E25" s="3">
        <v>16.136789201843399</v>
      </c>
      <c r="F25" s="3">
        <v>11.850142203689501</v>
      </c>
      <c r="G25" s="3">
        <v>14.714009385340299</v>
      </c>
      <c r="H25" s="3">
        <v>15.4176955521755</v>
      </c>
      <c r="I25" s="3">
        <v>12.1258844317666</v>
      </c>
      <c r="J25" s="3">
        <v>19.229584832383701</v>
      </c>
      <c r="K25" s="3">
        <v>9.7839173766710807</v>
      </c>
      <c r="L25" s="3">
        <v>12.2692904906779</v>
      </c>
      <c r="M25" s="3">
        <v>14.158123320120101</v>
      </c>
      <c r="N25" s="3">
        <v>11.0155509535767</v>
      </c>
      <c r="O25" s="3">
        <v>17.066514379999301</v>
      </c>
      <c r="P25" s="3">
        <v>9.5465672969287105</v>
      </c>
      <c r="Q25" s="3">
        <v>11.447837907953399</v>
      </c>
      <c r="R25" s="3">
        <v>14.179423701403699</v>
      </c>
      <c r="S25" s="3">
        <v>8.3141305583003096</v>
      </c>
      <c r="T25" s="3">
        <v>12.4347288895241</v>
      </c>
      <c r="U25" s="3">
        <v>12.830659913262</v>
      </c>
      <c r="V25" s="3">
        <v>13.515599893727</v>
      </c>
    </row>
    <row r="26" spans="1:22" x14ac:dyDescent="0.35">
      <c r="A26" s="2">
        <v>42541</v>
      </c>
      <c r="B26" s="3" t="e">
        <v>#N/A</v>
      </c>
      <c r="C26" s="3">
        <v>13.739641153864101</v>
      </c>
      <c r="D26" s="3">
        <v>14.9608525526668</v>
      </c>
      <c r="E26" s="3">
        <v>17.243558482232501</v>
      </c>
      <c r="F26" s="3">
        <v>11.777921765479901</v>
      </c>
      <c r="G26" s="3">
        <v>14.1073137370325</v>
      </c>
      <c r="H26" s="3">
        <v>16.035372587044101</v>
      </c>
      <c r="I26" s="3">
        <v>13.0435374477265</v>
      </c>
      <c r="J26" s="3">
        <v>18.499581026746601</v>
      </c>
      <c r="K26" s="3">
        <v>9.9752526833218607</v>
      </c>
      <c r="L26" s="3">
        <v>12.2513065538679</v>
      </c>
      <c r="M26" s="3">
        <v>14.749969739743999</v>
      </c>
      <c r="N26" s="3">
        <v>9.1468377498043605</v>
      </c>
      <c r="O26" s="3">
        <v>17.692252970896799</v>
      </c>
      <c r="P26" s="3">
        <v>10.622764273191899</v>
      </c>
      <c r="Q26" s="3">
        <v>11.791777414673</v>
      </c>
      <c r="R26" s="3">
        <v>14.5283762481754</v>
      </c>
      <c r="S26" s="3">
        <v>8.3818815633007802</v>
      </c>
      <c r="T26" s="3">
        <v>12.456862151665099</v>
      </c>
      <c r="U26" s="3">
        <v>12.6867587627108</v>
      </c>
      <c r="V26" s="3">
        <v>13.566190889883901</v>
      </c>
    </row>
    <row r="27" spans="1:22" x14ac:dyDescent="0.35">
      <c r="A27" s="2">
        <v>42571</v>
      </c>
      <c r="B27" s="3">
        <v>13.7283249990467</v>
      </c>
      <c r="C27" s="3">
        <v>15.141733002251</v>
      </c>
      <c r="D27" s="3">
        <v>16.459762073389999</v>
      </c>
      <c r="E27" s="3">
        <v>18.0266823652799</v>
      </c>
      <c r="F27" s="3">
        <v>11.777276416357999</v>
      </c>
      <c r="G27" s="3">
        <v>14.2488154931231</v>
      </c>
      <c r="H27" s="3">
        <v>16.524544767564301</v>
      </c>
      <c r="I27" s="3">
        <v>13.553645544696501</v>
      </c>
      <c r="J27" s="3">
        <v>18.768927548376301</v>
      </c>
      <c r="K27" s="3">
        <v>10.0966004249315</v>
      </c>
      <c r="L27" s="3">
        <v>13.520066999840701</v>
      </c>
      <c r="M27" s="3">
        <v>15.382694310796801</v>
      </c>
      <c r="N27" s="3">
        <v>9.0903828100598094</v>
      </c>
      <c r="O27" s="3">
        <v>18.141584715592099</v>
      </c>
      <c r="P27" s="3">
        <v>11.4235079328636</v>
      </c>
      <c r="Q27" s="3">
        <v>12.473862826872701</v>
      </c>
      <c r="R27" s="3">
        <v>15.363135139324401</v>
      </c>
      <c r="S27" s="3">
        <v>8.0757375816632209</v>
      </c>
      <c r="T27" s="3">
        <v>13.0617943664748</v>
      </c>
      <c r="U27" s="3">
        <v>12.350867964678899</v>
      </c>
      <c r="V27" s="3">
        <v>13.512713756602</v>
      </c>
    </row>
    <row r="28" spans="1:22" x14ac:dyDescent="0.35">
      <c r="A28" s="2">
        <v>42601</v>
      </c>
      <c r="B28" s="3">
        <v>14.060473498200199</v>
      </c>
      <c r="C28" s="3">
        <v>15.662835622616999</v>
      </c>
      <c r="D28" s="3">
        <v>16.724327501320701</v>
      </c>
      <c r="E28" s="3">
        <v>18.143770683703501</v>
      </c>
      <c r="F28" s="3">
        <v>12.161489390206</v>
      </c>
      <c r="G28" s="3">
        <v>14.467379315294499</v>
      </c>
      <c r="H28" s="3">
        <v>16.7032921089232</v>
      </c>
      <c r="I28" s="3">
        <v>13.6027278169838</v>
      </c>
      <c r="J28" s="3">
        <v>18.830574888927998</v>
      </c>
      <c r="K28" s="3">
        <v>10.1962014544404</v>
      </c>
      <c r="L28" s="3">
        <v>14.0858040354087</v>
      </c>
      <c r="M28" s="3">
        <v>15.701477800950499</v>
      </c>
      <c r="N28" s="3">
        <v>8.5144285727883897</v>
      </c>
      <c r="O28" s="3">
        <v>18.127508614238799</v>
      </c>
      <c r="P28" s="3">
        <v>12.1740780658779</v>
      </c>
      <c r="Q28" s="3">
        <v>13.7407005216547</v>
      </c>
      <c r="R28" s="3">
        <v>15.275399730149401</v>
      </c>
      <c r="S28" s="3">
        <v>8.4816737544826299</v>
      </c>
      <c r="T28" s="3">
        <v>12.6341475067358</v>
      </c>
      <c r="U28" s="3">
        <v>11.7511839961753</v>
      </c>
      <c r="V28" s="3">
        <v>12.643363485120799</v>
      </c>
    </row>
    <row r="29" spans="1:22" x14ac:dyDescent="0.35">
      <c r="A29" s="2">
        <v>42633</v>
      </c>
      <c r="B29" s="3">
        <v>13.614759471906901</v>
      </c>
      <c r="C29" s="3">
        <v>15.3622094289484</v>
      </c>
      <c r="D29" s="3">
        <v>16.0731342776741</v>
      </c>
      <c r="E29" s="3">
        <v>17.181972620867899</v>
      </c>
      <c r="F29" s="3">
        <v>11.6802230844078</v>
      </c>
      <c r="G29" s="3">
        <v>13.5365398180555</v>
      </c>
      <c r="H29" s="3">
        <v>16.621345089584299</v>
      </c>
      <c r="I29" s="3">
        <v>13.668476896432001</v>
      </c>
      <c r="J29" s="3">
        <v>17.5026978474651</v>
      </c>
      <c r="K29" s="3">
        <v>10.0210200159162</v>
      </c>
      <c r="L29" s="3">
        <v>13.588931608043501</v>
      </c>
      <c r="M29" s="3">
        <v>14.820210843757501</v>
      </c>
      <c r="N29" s="3">
        <v>8.6286349422211206</v>
      </c>
      <c r="O29" s="3">
        <v>17.912846958582701</v>
      </c>
      <c r="P29" s="3">
        <v>12.3614739804751</v>
      </c>
      <c r="Q29" s="3">
        <v>12.485000781749299</v>
      </c>
      <c r="R29" s="3">
        <v>14.442314915235199</v>
      </c>
      <c r="S29" s="3">
        <v>8.3381730385292006</v>
      </c>
      <c r="T29" s="3">
        <v>12.135434246657899</v>
      </c>
      <c r="U29" s="3">
        <v>12.4775349792406</v>
      </c>
      <c r="V29" s="3">
        <v>12.094262181563799</v>
      </c>
    </row>
    <row r="30" spans="1:22" x14ac:dyDescent="0.35">
      <c r="A30" s="2">
        <v>42663</v>
      </c>
      <c r="B30" s="3">
        <v>13.749928581922299</v>
      </c>
      <c r="C30" s="3">
        <v>16.429604268013598</v>
      </c>
      <c r="D30" s="3">
        <v>16.404886706640301</v>
      </c>
      <c r="E30" s="3">
        <v>17.134371782825301</v>
      </c>
      <c r="F30" s="3">
        <v>11.7097721183254</v>
      </c>
      <c r="G30" s="3">
        <v>12.6222474886074</v>
      </c>
      <c r="H30" s="3">
        <v>16.7174178049709</v>
      </c>
      <c r="I30" s="3">
        <v>13.719800483361499</v>
      </c>
      <c r="J30" s="3">
        <v>18.176297496509601</v>
      </c>
      <c r="K30" s="3">
        <v>10.074805979582999</v>
      </c>
      <c r="L30" s="3">
        <v>14.7292028210189</v>
      </c>
      <c r="M30" s="3">
        <v>14.583927628415401</v>
      </c>
      <c r="N30" s="3">
        <v>9.0816410971584194</v>
      </c>
      <c r="O30" s="3">
        <v>17.697858582106999</v>
      </c>
      <c r="P30" s="3">
        <v>12.2692448411896</v>
      </c>
      <c r="Q30" s="3">
        <v>12.915648742317099</v>
      </c>
      <c r="R30" s="3">
        <v>14.620178133052301</v>
      </c>
      <c r="S30" s="3">
        <v>8.3849222719634096</v>
      </c>
      <c r="T30" s="3">
        <v>12.1535887743586</v>
      </c>
      <c r="U30" s="3">
        <v>13.2449616622901</v>
      </c>
      <c r="V30" s="3">
        <v>11.504148111115899</v>
      </c>
    </row>
    <row r="31" spans="1:22" x14ac:dyDescent="0.35">
      <c r="A31" s="2">
        <v>42692</v>
      </c>
      <c r="B31" s="3">
        <v>14.0313431092834</v>
      </c>
      <c r="C31" s="3">
        <v>15.954840620503299</v>
      </c>
      <c r="D31" s="3">
        <v>15.0530850150279</v>
      </c>
      <c r="E31" s="3">
        <v>15.6750338745644</v>
      </c>
      <c r="F31" s="3">
        <v>11.217325686978</v>
      </c>
      <c r="G31" s="3">
        <v>11.4716384611003</v>
      </c>
      <c r="H31" s="3">
        <v>16.2427690873619</v>
      </c>
      <c r="I31" s="3">
        <v>12.911205537991099</v>
      </c>
      <c r="J31" s="3">
        <v>16.437604885084799</v>
      </c>
      <c r="K31" s="3">
        <v>9.5950279989476197</v>
      </c>
      <c r="L31" s="3">
        <v>13.518888323193201</v>
      </c>
      <c r="M31" s="3">
        <v>14.1292526890315</v>
      </c>
      <c r="N31" s="3">
        <v>9.2222469615257907</v>
      </c>
      <c r="O31" s="3">
        <v>16.080473081784501</v>
      </c>
      <c r="P31" s="3">
        <v>11.7359416747636</v>
      </c>
      <c r="Q31" s="3">
        <v>12.1909818873993</v>
      </c>
      <c r="R31" s="3">
        <v>14.393284909991101</v>
      </c>
      <c r="S31" s="3">
        <v>7.7007445744419103</v>
      </c>
      <c r="T31" s="3">
        <v>11.495405362568601</v>
      </c>
      <c r="U31" s="3">
        <v>12.4861295106295</v>
      </c>
      <c r="V31" s="3">
        <v>13.5497003298933</v>
      </c>
    </row>
    <row r="32" spans="1:22" x14ac:dyDescent="0.35">
      <c r="A32" s="2">
        <v>42724</v>
      </c>
      <c r="B32" s="3">
        <v>13.286624292195601</v>
      </c>
      <c r="C32" s="3">
        <v>15.6054213296808</v>
      </c>
      <c r="D32" s="3">
        <v>14.6317579379953</v>
      </c>
      <c r="E32" s="3">
        <v>14.8826863138262</v>
      </c>
      <c r="F32" s="3">
        <v>11.918899900140801</v>
      </c>
      <c r="G32" s="3">
        <v>11.351062612066499</v>
      </c>
      <c r="H32" s="3">
        <v>16.371315633480201</v>
      </c>
      <c r="I32" s="3">
        <v>12.971166256625001</v>
      </c>
      <c r="J32" s="3">
        <v>16.0731332027772</v>
      </c>
      <c r="K32" s="3">
        <v>9.8512210513402092</v>
      </c>
      <c r="L32" s="3">
        <v>12.265009280541101</v>
      </c>
      <c r="M32" s="3">
        <v>14.303513699751299</v>
      </c>
      <c r="N32" s="3">
        <v>8.7995105616552394</v>
      </c>
      <c r="O32" s="3">
        <v>16.079762647095901</v>
      </c>
      <c r="P32" s="3">
        <v>11.2859860717217</v>
      </c>
      <c r="Q32" s="3">
        <v>13.3030159884153</v>
      </c>
      <c r="R32" s="3">
        <v>14.631639105442</v>
      </c>
      <c r="S32" s="3">
        <v>7.6718994215027303</v>
      </c>
      <c r="T32" s="3">
        <v>11.6208388389697</v>
      </c>
      <c r="U32" s="3">
        <v>12.3450768213494</v>
      </c>
      <c r="V32" s="3">
        <v>13.9340108576456</v>
      </c>
    </row>
    <row r="33" spans="1:22" x14ac:dyDescent="0.35">
      <c r="A33" s="2">
        <v>42755</v>
      </c>
      <c r="B33" s="3">
        <v>13.1964701834448</v>
      </c>
      <c r="C33" s="3">
        <v>15.657762862336201</v>
      </c>
      <c r="D33" s="3">
        <v>15.0136450920951</v>
      </c>
      <c r="E33" s="3">
        <v>16.6538626189271</v>
      </c>
      <c r="F33" s="3">
        <v>11.842132540711701</v>
      </c>
      <c r="G33" s="3">
        <v>12.142387624157699</v>
      </c>
      <c r="H33" s="3">
        <v>16.518702267582299</v>
      </c>
      <c r="I33" s="3">
        <v>12.9275800146791</v>
      </c>
      <c r="J33" s="3">
        <v>16.065314202285101</v>
      </c>
      <c r="K33" s="3">
        <v>9.7470323489074993</v>
      </c>
      <c r="L33" s="3">
        <v>13.331981985753499</v>
      </c>
      <c r="M33" s="3">
        <v>14.9542052264128</v>
      </c>
      <c r="N33" s="3">
        <v>9.1769428587528203</v>
      </c>
      <c r="O33" s="3">
        <v>16.561155473389402</v>
      </c>
      <c r="P33" s="3">
        <v>11.808908501764</v>
      </c>
      <c r="Q33" s="3">
        <v>13.8021444632541</v>
      </c>
      <c r="R33" s="3">
        <v>14.986067664233399</v>
      </c>
      <c r="S33" s="3">
        <v>8.1658733188591501</v>
      </c>
      <c r="T33" s="3">
        <v>12.3386117357856</v>
      </c>
      <c r="U33" s="3">
        <v>12.422095455450201</v>
      </c>
      <c r="V33" s="3">
        <v>14.0910169796106</v>
      </c>
    </row>
    <row r="34" spans="1:22" x14ac:dyDescent="0.35">
      <c r="A34" s="2">
        <v>42783</v>
      </c>
      <c r="B34" s="3">
        <v>13.054612987103599</v>
      </c>
      <c r="C34" s="3">
        <v>16.069168147163001</v>
      </c>
      <c r="D34" s="3">
        <v>15.178641282232901</v>
      </c>
      <c r="E34" s="3">
        <v>16.570267557586199</v>
      </c>
      <c r="F34" s="3">
        <v>12.7806344595362</v>
      </c>
      <c r="G34" s="3">
        <v>13.4655797606889</v>
      </c>
      <c r="H34" s="3">
        <v>16.750022549419398</v>
      </c>
      <c r="I34" s="3">
        <v>13.1436216730994</v>
      </c>
      <c r="J34" s="3">
        <v>16.383931448004098</v>
      </c>
      <c r="K34" s="3">
        <v>9.4222816926571102</v>
      </c>
      <c r="L34" s="3">
        <v>13.782728460162099</v>
      </c>
      <c r="M34" s="3">
        <v>15.4141570739356</v>
      </c>
      <c r="N34" s="3">
        <v>8.8421372946583308</v>
      </c>
      <c r="O34" s="3">
        <v>17.660149788318598</v>
      </c>
      <c r="P34" s="3">
        <v>12.401214650503601</v>
      </c>
      <c r="Q34" s="3">
        <v>13.440986779686099</v>
      </c>
      <c r="R34" s="3">
        <v>15.079596169466001</v>
      </c>
      <c r="S34" s="3">
        <v>8.6423529837716</v>
      </c>
      <c r="T34" s="3">
        <v>12.41047611544</v>
      </c>
      <c r="U34" s="3">
        <v>13.273691408818101</v>
      </c>
      <c r="V34" s="3">
        <v>14.422016624063399</v>
      </c>
    </row>
    <row r="35" spans="1:22" x14ac:dyDescent="0.35">
      <c r="A35" s="2">
        <v>42814</v>
      </c>
      <c r="B35" s="3">
        <v>13.2340350872801</v>
      </c>
      <c r="C35" s="3">
        <v>16.5116582702424</v>
      </c>
      <c r="D35" s="3">
        <v>15.3786703556215</v>
      </c>
      <c r="E35" s="3">
        <v>16.8840057691026</v>
      </c>
      <c r="F35" s="3">
        <v>12.6681202433995</v>
      </c>
      <c r="G35" s="3">
        <v>13.1630933568894</v>
      </c>
      <c r="H35" s="3">
        <v>17.0010863502009</v>
      </c>
      <c r="I35" s="3">
        <v>13.2647802931802</v>
      </c>
      <c r="J35" s="3">
        <v>16.944700425798501</v>
      </c>
      <c r="K35" s="3">
        <v>9.6807135257989998</v>
      </c>
      <c r="L35" s="3">
        <v>12.8230925906983</v>
      </c>
      <c r="M35" s="3">
        <v>16.368263095837602</v>
      </c>
      <c r="N35" s="3">
        <v>9.1601220249590192</v>
      </c>
      <c r="O35" s="3">
        <v>17.931343444150802</v>
      </c>
      <c r="P35" s="3">
        <v>12.750717645854399</v>
      </c>
      <c r="Q35" s="3">
        <v>12.836823573966299</v>
      </c>
      <c r="R35" s="3">
        <v>14.898718123572801</v>
      </c>
      <c r="S35" s="3">
        <v>8.5923146626975999</v>
      </c>
      <c r="T35" s="3">
        <v>11.9114304962396</v>
      </c>
      <c r="U35" s="3">
        <v>14.013274589253101</v>
      </c>
      <c r="V35" s="3">
        <v>14.109538992331901</v>
      </c>
    </row>
    <row r="36" spans="1:22" x14ac:dyDescent="0.35">
      <c r="A36" s="2">
        <v>42845</v>
      </c>
      <c r="B36" s="3">
        <v>13.3887566333091</v>
      </c>
      <c r="C36" s="3">
        <v>17.224314401181701</v>
      </c>
      <c r="D36" s="3">
        <v>15.2411335995849</v>
      </c>
      <c r="E36" s="3">
        <v>17.234090411423299</v>
      </c>
      <c r="F36" s="3">
        <v>12.589794503894799</v>
      </c>
      <c r="G36" s="3">
        <v>11.8952803554567</v>
      </c>
      <c r="H36" s="3">
        <v>16.824937338425599</v>
      </c>
      <c r="I36" s="3">
        <v>12.8409281558278</v>
      </c>
      <c r="J36" s="3">
        <v>16.910930045918398</v>
      </c>
      <c r="K36" s="3">
        <v>9.0987551905033399</v>
      </c>
      <c r="L36" s="3">
        <v>12.401613813891499</v>
      </c>
      <c r="M36" s="3">
        <v>15.917000328858601</v>
      </c>
      <c r="N36" s="3">
        <v>10.6034243639976</v>
      </c>
      <c r="O36" s="3">
        <v>17.946380774483899</v>
      </c>
      <c r="P36" s="3">
        <v>12.4274080059208</v>
      </c>
      <c r="Q36" s="3">
        <v>12.942537307058201</v>
      </c>
      <c r="R36" s="3">
        <v>14.8072674527229</v>
      </c>
      <c r="S36" s="3">
        <v>8.4675137204144892</v>
      </c>
      <c r="T36" s="3">
        <v>12.013211415714601</v>
      </c>
      <c r="U36" s="3">
        <v>14.057930305194301</v>
      </c>
      <c r="V36" s="3">
        <v>13.6906108173491</v>
      </c>
    </row>
    <row r="37" spans="1:22" x14ac:dyDescent="0.35">
      <c r="A37" s="2">
        <v>42874</v>
      </c>
      <c r="B37" s="3">
        <v>13.2450697404546</v>
      </c>
      <c r="C37" s="3">
        <v>17.2422249271197</v>
      </c>
      <c r="D37" s="3">
        <v>15.8730848292295</v>
      </c>
      <c r="E37" s="3">
        <v>17.197596051805998</v>
      </c>
      <c r="F37" s="3">
        <v>12.4111642355761</v>
      </c>
      <c r="G37" s="3">
        <v>12.007792518184001</v>
      </c>
      <c r="H37" s="3">
        <v>16.979248641641</v>
      </c>
      <c r="I37" s="3">
        <v>13.2554788601374</v>
      </c>
      <c r="J37" s="3">
        <v>16.5277323108735</v>
      </c>
      <c r="K37" s="3">
        <v>9.3886132301122505</v>
      </c>
      <c r="L37" s="3">
        <v>12.0950490834199</v>
      </c>
      <c r="M37" s="3">
        <v>16.272988439282599</v>
      </c>
      <c r="N37" s="3">
        <v>13.535030543627</v>
      </c>
      <c r="O37" s="3">
        <v>18.1273423151261</v>
      </c>
      <c r="P37" s="3">
        <v>12.9420413822493</v>
      </c>
      <c r="Q37" s="3">
        <v>13.018615399295401</v>
      </c>
      <c r="R37" s="3">
        <v>14.5574128320364</v>
      </c>
      <c r="S37" s="3">
        <v>8.5163487121493908</v>
      </c>
      <c r="T37" s="3">
        <v>11.6460512238754</v>
      </c>
      <c r="U37" s="3">
        <v>14.5357218943441</v>
      </c>
      <c r="V37" s="3">
        <v>13.5177591427416</v>
      </c>
    </row>
    <row r="38" spans="1:22" x14ac:dyDescent="0.35">
      <c r="A38" s="2">
        <v>42906</v>
      </c>
      <c r="B38" s="3">
        <v>13.901719719939299</v>
      </c>
      <c r="C38" s="3">
        <v>17.001920279275801</v>
      </c>
      <c r="D38" s="3">
        <v>15.725977376941</v>
      </c>
      <c r="E38" s="3">
        <v>17.665866398215801</v>
      </c>
      <c r="F38" s="3">
        <v>12.384583180191701</v>
      </c>
      <c r="G38" s="3">
        <v>11.554229970996399</v>
      </c>
      <c r="H38" s="3">
        <v>16.627743034988601</v>
      </c>
      <c r="I38" s="3">
        <v>13.8554093238403</v>
      </c>
      <c r="J38" s="3">
        <v>16.4778079665242</v>
      </c>
      <c r="K38" s="3">
        <v>9.5176903696185597</v>
      </c>
      <c r="L38" s="3">
        <v>11.611542503680701</v>
      </c>
      <c r="M38" s="3">
        <v>15.055282407474801</v>
      </c>
      <c r="N38" s="3">
        <v>13.028845618870101</v>
      </c>
      <c r="O38" s="3">
        <v>18.164348645538901</v>
      </c>
      <c r="P38" s="3">
        <v>13.011880448748499</v>
      </c>
      <c r="Q38" s="3">
        <v>11.8954168134913</v>
      </c>
      <c r="R38" s="3">
        <v>14.856034411748</v>
      </c>
      <c r="S38" s="3">
        <v>8.6552261826036698</v>
      </c>
      <c r="T38" s="3">
        <v>11.290714861840099</v>
      </c>
      <c r="U38" s="3">
        <v>15.581845414733699</v>
      </c>
      <c r="V38" s="3">
        <v>13.8784455589403</v>
      </c>
    </row>
    <row r="39" spans="1:22" x14ac:dyDescent="0.35">
      <c r="A39" s="2">
        <v>42936</v>
      </c>
      <c r="B39" s="3">
        <v>14.295540313442601</v>
      </c>
      <c r="C39" s="3">
        <v>17.712105371478501</v>
      </c>
      <c r="D39" s="3">
        <v>15.6568215492038</v>
      </c>
      <c r="E39" s="3">
        <v>16.688716893446799</v>
      </c>
      <c r="F39" s="3">
        <v>12.678591859235301</v>
      </c>
      <c r="G39" s="3">
        <v>12.3069032129312</v>
      </c>
      <c r="H39" s="3">
        <v>16.2859549192621</v>
      </c>
      <c r="I39" s="3">
        <v>14.083440343836999</v>
      </c>
      <c r="J39" s="3">
        <v>17.0641450329862</v>
      </c>
      <c r="K39" s="3">
        <v>9.6123096904195702</v>
      </c>
      <c r="L39" s="3">
        <v>12.2774406594275</v>
      </c>
      <c r="M39" s="3">
        <v>15.801348130883399</v>
      </c>
      <c r="N39" s="3">
        <v>13.213605217125201</v>
      </c>
      <c r="O39" s="3">
        <v>18.707482131742601</v>
      </c>
      <c r="P39" s="3">
        <v>13.4745685517504</v>
      </c>
      <c r="Q39" s="3">
        <v>12.489144073394099</v>
      </c>
      <c r="R39" s="3">
        <v>14.6483179560643</v>
      </c>
      <c r="S39" s="3">
        <v>8.9395797867726294</v>
      </c>
      <c r="T39" s="3">
        <v>11.5192818046415</v>
      </c>
      <c r="U39" s="3">
        <v>14.684400770075399</v>
      </c>
      <c r="V39" s="3">
        <v>14.5153739965965</v>
      </c>
    </row>
    <row r="40" spans="1:22" x14ac:dyDescent="0.35">
      <c r="A40" s="2">
        <v>42965</v>
      </c>
      <c r="B40" s="3">
        <v>13.935452134058</v>
      </c>
      <c r="C40" s="3">
        <v>18.117424917808702</v>
      </c>
      <c r="D40" s="3">
        <v>15.715625657137</v>
      </c>
      <c r="E40" s="3">
        <v>16.5463325916675</v>
      </c>
      <c r="F40" s="3">
        <v>12.470770005033399</v>
      </c>
      <c r="G40" s="3">
        <v>12.9317477577759</v>
      </c>
      <c r="H40" s="3">
        <v>16.376761633286101</v>
      </c>
      <c r="I40" s="3">
        <v>13.8171545960909</v>
      </c>
      <c r="J40" s="3">
        <v>17.112856145064899</v>
      </c>
      <c r="K40" s="3">
        <v>9.1259189505791394</v>
      </c>
      <c r="L40" s="3">
        <v>13.050214659632401</v>
      </c>
      <c r="M40" s="3">
        <v>15.7457476742512</v>
      </c>
      <c r="N40" s="3">
        <v>12.279136269500899</v>
      </c>
      <c r="O40" s="3">
        <v>18.613069586264402</v>
      </c>
      <c r="P40" s="3">
        <v>13.430602022275901</v>
      </c>
      <c r="Q40" s="3">
        <v>12.101783107213</v>
      </c>
      <c r="R40" s="3">
        <v>14.6650443118385</v>
      </c>
      <c r="S40" s="3">
        <v>8.5442057780707295</v>
      </c>
      <c r="T40" s="3">
        <v>11.6590966084659</v>
      </c>
      <c r="U40" s="3">
        <v>15.685843095716899</v>
      </c>
      <c r="V40" s="3">
        <v>13.8046839068964</v>
      </c>
    </row>
    <row r="41" spans="1:22" x14ac:dyDescent="0.35">
      <c r="A41" s="2">
        <v>42998</v>
      </c>
      <c r="B41" s="3">
        <v>14.3435455578747</v>
      </c>
      <c r="C41" s="3">
        <v>19.035909274582298</v>
      </c>
      <c r="D41" s="3">
        <v>15.479066988965799</v>
      </c>
      <c r="E41" s="3">
        <v>17.153464659136901</v>
      </c>
      <c r="F41" s="3">
        <v>12.6074171322089</v>
      </c>
      <c r="G41" s="3">
        <v>12.898126261896399</v>
      </c>
      <c r="H41" s="3">
        <v>16.399722384599801</v>
      </c>
      <c r="I41" s="3">
        <v>13.6918675386462</v>
      </c>
      <c r="J41" s="3">
        <v>16.862379076760998</v>
      </c>
      <c r="K41" s="3">
        <v>9.3087533514563301</v>
      </c>
      <c r="L41" s="3">
        <v>14.178763078562699</v>
      </c>
      <c r="M41" s="3">
        <v>15.102331814116299</v>
      </c>
      <c r="N41" s="3">
        <v>10.805440592646599</v>
      </c>
      <c r="O41" s="3">
        <v>19.011563474378502</v>
      </c>
      <c r="P41" s="3">
        <v>13.799205705482001</v>
      </c>
      <c r="Q41" s="3">
        <v>10.842483381062999</v>
      </c>
      <c r="R41" s="3">
        <v>15.5040427025728</v>
      </c>
      <c r="S41" s="3">
        <v>8.2716648639025205</v>
      </c>
      <c r="T41" s="3">
        <v>11.141830839241001</v>
      </c>
      <c r="U41" s="3">
        <v>15.291724054975701</v>
      </c>
      <c r="V41" s="3">
        <v>13.790990754449799</v>
      </c>
    </row>
    <row r="42" spans="1:22" x14ac:dyDescent="0.35">
      <c r="A42" s="2">
        <v>43028</v>
      </c>
      <c r="B42" s="3">
        <v>14.371000039513101</v>
      </c>
      <c r="C42" s="3">
        <v>15.4333023704525</v>
      </c>
      <c r="D42" s="3">
        <v>15.4659336649474</v>
      </c>
      <c r="E42" s="3">
        <v>17.954276305150799</v>
      </c>
      <c r="F42" s="3">
        <v>12.086965878395899</v>
      </c>
      <c r="G42" s="3">
        <v>13.2185828954477</v>
      </c>
      <c r="H42" s="3">
        <v>15.9815781843433</v>
      </c>
      <c r="I42" s="3">
        <v>13.737423322412701</v>
      </c>
      <c r="J42" s="3">
        <v>16.291355584742899</v>
      </c>
      <c r="K42" s="3">
        <v>9.4367360208958893</v>
      </c>
      <c r="L42" s="3">
        <v>13.9896636998057</v>
      </c>
      <c r="M42" s="3">
        <v>15.4112752471805</v>
      </c>
      <c r="N42" s="3">
        <v>12.1908715709594</v>
      </c>
      <c r="O42" s="3">
        <v>18.682107098699099</v>
      </c>
      <c r="P42" s="3">
        <v>13.7756751762911</v>
      </c>
      <c r="Q42" s="3">
        <v>10.8313753005504</v>
      </c>
      <c r="R42" s="3">
        <v>15.5481918838884</v>
      </c>
      <c r="S42" s="3">
        <v>8.3388362839130394</v>
      </c>
      <c r="T42" s="3">
        <v>11.504467674372201</v>
      </c>
      <c r="U42" s="3">
        <v>16.3292203570808</v>
      </c>
      <c r="V42" s="3">
        <v>13.045312435966499</v>
      </c>
    </row>
    <row r="43" spans="1:22" x14ac:dyDescent="0.35">
      <c r="A43" s="2">
        <v>43059</v>
      </c>
      <c r="B43" s="3">
        <v>14.763270645106701</v>
      </c>
      <c r="C43" s="3">
        <v>13.0765744789067</v>
      </c>
      <c r="D43" s="3">
        <v>15.420399024846001</v>
      </c>
      <c r="E43" s="3">
        <v>17.354598750832899</v>
      </c>
      <c r="F43" s="3">
        <v>11.8895537950704</v>
      </c>
      <c r="G43" s="3">
        <v>12.4969065901919</v>
      </c>
      <c r="H43" s="3">
        <v>15.5311462718333</v>
      </c>
      <c r="I43" s="3">
        <v>13.6151522966315</v>
      </c>
      <c r="J43" s="3">
        <v>15.7187500375511</v>
      </c>
      <c r="K43" s="3">
        <v>9.3430487593845797</v>
      </c>
      <c r="L43" s="3">
        <v>13.0837850739589</v>
      </c>
      <c r="M43" s="3">
        <v>15.9580569217178</v>
      </c>
      <c r="N43" s="3">
        <v>11.3442490225914</v>
      </c>
      <c r="O43" s="3">
        <v>18.703528126203501</v>
      </c>
      <c r="P43" s="3">
        <v>14.052989449839099</v>
      </c>
      <c r="Q43" s="3">
        <v>10.7940820293712</v>
      </c>
      <c r="R43" s="3">
        <v>15.682375814672</v>
      </c>
      <c r="S43" s="3">
        <v>7.7983487588997003</v>
      </c>
      <c r="T43" s="3">
        <v>10.611085727875601</v>
      </c>
      <c r="U43" s="3">
        <v>17.3750282408262</v>
      </c>
      <c r="V43" s="3">
        <v>12.8522664939746</v>
      </c>
    </row>
    <row r="44" spans="1:22" x14ac:dyDescent="0.35">
      <c r="A44" s="2">
        <v>43089</v>
      </c>
      <c r="B44" s="3">
        <v>13.834455566919999</v>
      </c>
      <c r="C44" s="3">
        <v>14.133531695277</v>
      </c>
      <c r="D44" s="3">
        <v>15.210666374037499</v>
      </c>
      <c r="E44" s="3">
        <v>17.262501531040702</v>
      </c>
      <c r="F44" s="3">
        <v>11.8724084822907</v>
      </c>
      <c r="G44" s="3">
        <v>12.6300222862053</v>
      </c>
      <c r="H44" s="3">
        <v>16.028637586684599</v>
      </c>
      <c r="I44" s="3">
        <v>13.124148554375299</v>
      </c>
      <c r="J44" s="3">
        <v>15.7512728671001</v>
      </c>
      <c r="K44" s="3">
        <v>9.1021463707233501</v>
      </c>
      <c r="L44" s="3">
        <v>13.0407532523254</v>
      </c>
      <c r="M44" s="3">
        <v>14.808961508386901</v>
      </c>
      <c r="N44" s="3">
        <v>14.1352469704883</v>
      </c>
      <c r="O44" s="3">
        <v>18.902526590756299</v>
      </c>
      <c r="P44" s="3">
        <v>13.227356140360699</v>
      </c>
      <c r="Q44" s="3">
        <v>11.8603059425905</v>
      </c>
      <c r="R44" s="3">
        <v>15.799074366795301</v>
      </c>
      <c r="S44" s="3">
        <v>7.9107076893330497</v>
      </c>
      <c r="T44" s="3">
        <v>10.8375837425026</v>
      </c>
      <c r="U44" s="3">
        <v>18.623399816563801</v>
      </c>
      <c r="V44" s="3">
        <v>13.2532789823951</v>
      </c>
    </row>
    <row r="45" spans="1:22" x14ac:dyDescent="0.35">
      <c r="A45" s="2">
        <v>43119</v>
      </c>
      <c r="B45" s="3">
        <v>14.3523970210338</v>
      </c>
      <c r="C45" s="3">
        <v>14.7270921428427</v>
      </c>
      <c r="D45" s="3">
        <v>16.006970385362301</v>
      </c>
      <c r="E45" s="3">
        <v>18.138684165276899</v>
      </c>
      <c r="F45" s="3">
        <v>12.8276777910859</v>
      </c>
      <c r="G45" s="3">
        <v>14.2848228862126</v>
      </c>
      <c r="H45" s="3">
        <v>16.701632286253599</v>
      </c>
      <c r="I45" s="3">
        <v>13.9103948892233</v>
      </c>
      <c r="J45" s="3">
        <v>16.038396747616101</v>
      </c>
      <c r="K45" s="3">
        <v>9.2734788074451693</v>
      </c>
      <c r="L45" s="3">
        <v>13.779377140145201</v>
      </c>
      <c r="M45" s="3">
        <v>15.1746188330855</v>
      </c>
      <c r="N45" s="3">
        <v>14.440579369001799</v>
      </c>
      <c r="O45" s="3">
        <v>19.3467426187323</v>
      </c>
      <c r="P45" s="3">
        <v>14.1898648855373</v>
      </c>
      <c r="Q45" s="3">
        <v>12.134022425157699</v>
      </c>
      <c r="R45" s="3">
        <v>16.429414794133301</v>
      </c>
      <c r="S45" s="3">
        <v>8.1609175572479202</v>
      </c>
      <c r="T45" s="3">
        <v>11.559445554629001</v>
      </c>
      <c r="U45" s="3">
        <v>20.8136656487948</v>
      </c>
      <c r="V45" s="3">
        <v>13.958540812898701</v>
      </c>
    </row>
    <row r="46" spans="1:22" x14ac:dyDescent="0.35">
      <c r="A46" s="2">
        <v>43151</v>
      </c>
      <c r="B46" s="3">
        <v>13.088241784060401</v>
      </c>
      <c r="C46" s="3">
        <v>14.3261225098413</v>
      </c>
      <c r="D46" s="3">
        <v>15.757925976940101</v>
      </c>
      <c r="E46" s="3">
        <v>17.461761934466999</v>
      </c>
      <c r="F46" s="3">
        <v>11.688663633804801</v>
      </c>
      <c r="G46" s="3">
        <v>13.2930938128089</v>
      </c>
      <c r="H46" s="3">
        <v>16.804168531710701</v>
      </c>
      <c r="I46" s="3">
        <v>12.971991038388101</v>
      </c>
      <c r="J46" s="3">
        <v>15.6228751945011</v>
      </c>
      <c r="K46" s="3">
        <v>8.9281629543357806</v>
      </c>
      <c r="L46" s="3">
        <v>13.7406094149773</v>
      </c>
      <c r="M46" s="3">
        <v>14.894364150492599</v>
      </c>
      <c r="N46" s="3">
        <v>14.192644145600701</v>
      </c>
      <c r="O46" s="3">
        <v>18.243649089761899</v>
      </c>
      <c r="P46" s="3">
        <v>13.386132906093501</v>
      </c>
      <c r="Q46" s="3">
        <v>11.7273423204448</v>
      </c>
      <c r="R46" s="3">
        <v>15.9325618134386</v>
      </c>
      <c r="S46" s="3">
        <v>7.8569311095556804</v>
      </c>
      <c r="T46" s="3">
        <v>11.0660076484891</v>
      </c>
      <c r="U46" s="3">
        <v>19.693213391986699</v>
      </c>
      <c r="V46" s="3">
        <v>13.731965675868199</v>
      </c>
    </row>
    <row r="47" spans="1:22" x14ac:dyDescent="0.35">
      <c r="A47" s="2">
        <v>43179</v>
      </c>
      <c r="B47" s="3">
        <v>13.2773779384134</v>
      </c>
      <c r="C47" s="3">
        <v>13.8126069222397</v>
      </c>
      <c r="D47" s="3">
        <v>14.5959205934578</v>
      </c>
      <c r="E47" s="3">
        <v>16.3173424762842</v>
      </c>
      <c r="F47" s="3">
        <v>11.043980824596799</v>
      </c>
      <c r="G47" s="3">
        <v>13.425007217720699</v>
      </c>
      <c r="H47" s="3">
        <v>16.4303003483314</v>
      </c>
      <c r="I47" s="3">
        <v>13.6945269480339</v>
      </c>
      <c r="J47" s="3">
        <v>15.1735100148874</v>
      </c>
      <c r="K47" s="3">
        <v>9.1505501582886009</v>
      </c>
      <c r="L47" s="3">
        <v>12.743107609759599</v>
      </c>
      <c r="M47" s="3">
        <v>16.006248450500099</v>
      </c>
      <c r="N47" s="3">
        <v>13.695805063636</v>
      </c>
      <c r="O47" s="3">
        <v>17.790272974017402</v>
      </c>
      <c r="P47" s="3">
        <v>13.635288563100101</v>
      </c>
      <c r="Q47" s="3">
        <v>11.4496307910656</v>
      </c>
      <c r="R47" s="3">
        <v>15.545301184994999</v>
      </c>
      <c r="S47" s="3">
        <v>7.8576716809162104</v>
      </c>
      <c r="T47" s="3">
        <v>10.959548099233</v>
      </c>
      <c r="U47" s="3">
        <v>21.476328991951799</v>
      </c>
      <c r="V47" s="3">
        <v>14.4512886539564</v>
      </c>
    </row>
    <row r="48" spans="1:22" x14ac:dyDescent="0.35">
      <c r="A48" s="2">
        <v>43210</v>
      </c>
      <c r="B48" s="3">
        <v>12.2861897960712</v>
      </c>
      <c r="C48" s="3">
        <v>13.997428606500799</v>
      </c>
      <c r="D48" s="3">
        <v>14.9249428290516</v>
      </c>
      <c r="E48" s="3">
        <v>15.6543013734008</v>
      </c>
      <c r="F48" s="3">
        <v>11.3783560682326</v>
      </c>
      <c r="G48" s="3">
        <v>14.0902045560135</v>
      </c>
      <c r="H48" s="3">
        <v>16.608955701038699</v>
      </c>
      <c r="I48" s="3">
        <v>13.394578518441101</v>
      </c>
      <c r="J48" s="3">
        <v>15.6241922145687</v>
      </c>
      <c r="K48" s="3">
        <v>9.0139539672244204</v>
      </c>
      <c r="L48" s="3">
        <v>12.8261689782403</v>
      </c>
      <c r="M48" s="3">
        <v>15.4359249294767</v>
      </c>
      <c r="N48" s="3">
        <v>15.016776314408901</v>
      </c>
      <c r="O48" s="3">
        <v>18.4036609503699</v>
      </c>
      <c r="P48" s="3">
        <v>12.3331505264222</v>
      </c>
      <c r="Q48" s="3">
        <v>11.762663276931301</v>
      </c>
      <c r="R48" s="3">
        <v>15.463579062103401</v>
      </c>
      <c r="S48" s="3">
        <v>7.4021105239335903</v>
      </c>
      <c r="T48" s="3">
        <v>11.4764729447874</v>
      </c>
      <c r="U48" s="3">
        <v>21.204210230945598</v>
      </c>
      <c r="V48" s="3">
        <v>15.2781691068984</v>
      </c>
    </row>
    <row r="49" spans="1:22" x14ac:dyDescent="0.35">
      <c r="A49" s="2">
        <v>43238</v>
      </c>
      <c r="B49" s="3">
        <v>11.9740349862006</v>
      </c>
      <c r="C49" s="3">
        <v>13.179023948407</v>
      </c>
      <c r="D49" s="3">
        <v>13.095954434011301</v>
      </c>
      <c r="E49" s="3">
        <v>15.9244370465379</v>
      </c>
      <c r="F49" s="3">
        <v>11.0864390485645</v>
      </c>
      <c r="G49" s="3">
        <v>13.4952712774455</v>
      </c>
      <c r="H49" s="3">
        <v>16.305077711695699</v>
      </c>
      <c r="I49" s="3">
        <v>13.433982222220401</v>
      </c>
      <c r="J49" s="3">
        <v>14.4524531575218</v>
      </c>
      <c r="K49" s="3">
        <v>8.7787908447691496</v>
      </c>
      <c r="L49" s="3">
        <v>12.0190293524675</v>
      </c>
      <c r="M49" s="3">
        <v>14.6569392329188</v>
      </c>
      <c r="N49" s="3">
        <v>13.6726870060997</v>
      </c>
      <c r="O49" s="3">
        <v>17.9041888385877</v>
      </c>
      <c r="P49" s="3">
        <v>12.6935125900652</v>
      </c>
      <c r="Q49" s="3">
        <v>11.2761461153949</v>
      </c>
      <c r="R49" s="3">
        <v>15.351356326588</v>
      </c>
      <c r="S49" s="3">
        <v>6.7291145030928998</v>
      </c>
      <c r="T49" s="3">
        <v>10.554333989287599</v>
      </c>
      <c r="U49" s="3">
        <v>20.6333389676332</v>
      </c>
      <c r="V49" s="3">
        <v>14.804680296983401</v>
      </c>
    </row>
    <row r="50" spans="1:22" x14ac:dyDescent="0.35">
      <c r="A50" s="2">
        <v>43271</v>
      </c>
      <c r="B50" s="3">
        <v>11.325751526631599</v>
      </c>
      <c r="C50" s="3">
        <v>11.931921551578601</v>
      </c>
      <c r="D50" s="3">
        <v>13.0947431307047</v>
      </c>
      <c r="E50" s="3">
        <v>15.1969603249311</v>
      </c>
      <c r="F50" s="3">
        <v>10.490381975737501</v>
      </c>
      <c r="G50" s="3">
        <v>13.629028900355401</v>
      </c>
      <c r="H50" s="3">
        <v>15.6331284588736</v>
      </c>
      <c r="I50" s="3">
        <v>13.425447643648599</v>
      </c>
      <c r="J50" s="3">
        <v>14.8288480113492</v>
      </c>
      <c r="K50" s="3">
        <v>8.5731755675345696</v>
      </c>
      <c r="L50" s="3">
        <v>10.577366767611499</v>
      </c>
      <c r="M50" s="3">
        <v>14.011809021273899</v>
      </c>
      <c r="N50" s="3">
        <v>14.940829721301199</v>
      </c>
      <c r="O50" s="3">
        <v>18.600851849003998</v>
      </c>
      <c r="P50" s="3">
        <v>12.3044088224015</v>
      </c>
      <c r="Q50" s="3">
        <v>11.035779712677501</v>
      </c>
      <c r="R50" s="3">
        <v>14.476405407946199</v>
      </c>
      <c r="S50" s="3">
        <v>6.2200158895226902</v>
      </c>
      <c r="T50" s="3">
        <v>10.694061986554299</v>
      </c>
      <c r="U50" s="3">
        <v>17.850701016673099</v>
      </c>
      <c r="V50" s="3">
        <v>14.805583542749501</v>
      </c>
    </row>
    <row r="51" spans="1:22" x14ac:dyDescent="0.35">
      <c r="A51" s="2">
        <v>43301</v>
      </c>
      <c r="B51" s="3">
        <v>10.6403170170069</v>
      </c>
      <c r="C51" s="3">
        <v>12.0539598752929</v>
      </c>
      <c r="D51" s="3">
        <v>12.838248106490299</v>
      </c>
      <c r="E51" s="3">
        <v>15.110287345202501</v>
      </c>
      <c r="F51" s="3">
        <v>10.5139215643668</v>
      </c>
      <c r="G51" s="3">
        <v>13.350724151514401</v>
      </c>
      <c r="H51" s="3">
        <v>16.0186742476501</v>
      </c>
      <c r="I51" s="3">
        <v>13.4400577934927</v>
      </c>
      <c r="J51" s="3">
        <v>15.554897944202301</v>
      </c>
      <c r="K51" s="3">
        <v>8.3437287241027391</v>
      </c>
      <c r="L51" s="3">
        <v>11.1501638082705</v>
      </c>
      <c r="M51" s="3">
        <v>13.9496274586305</v>
      </c>
      <c r="N51" s="3">
        <v>14.4097464159357</v>
      </c>
      <c r="O51" s="3">
        <v>18.6719189338421</v>
      </c>
      <c r="P51" s="3">
        <v>11.876211960272199</v>
      </c>
      <c r="Q51" s="3">
        <v>11.623015420224</v>
      </c>
      <c r="R51" s="3">
        <v>14.4916955096999</v>
      </c>
      <c r="S51" s="3">
        <v>6.0790689941982103</v>
      </c>
      <c r="T51" s="3">
        <v>11.3018639358224</v>
      </c>
      <c r="U51" s="3">
        <v>17.1960930033399</v>
      </c>
      <c r="V51" s="3">
        <v>15.1622855770912</v>
      </c>
    </row>
    <row r="52" spans="1:22" x14ac:dyDescent="0.35">
      <c r="A52" s="2">
        <v>43332</v>
      </c>
      <c r="B52" s="3">
        <v>9.8274363171461996</v>
      </c>
      <c r="C52" s="3">
        <v>11.3820089101963</v>
      </c>
      <c r="D52" s="3">
        <v>13.470228693103</v>
      </c>
      <c r="E52" s="3">
        <v>15.1394847712786</v>
      </c>
      <c r="F52" s="3">
        <v>10.810407830381299</v>
      </c>
      <c r="G52" s="3">
        <v>13.4724344439164</v>
      </c>
      <c r="H52" s="3">
        <v>16.3246609828986</v>
      </c>
      <c r="I52" s="3">
        <v>13.169785858318701</v>
      </c>
      <c r="J52" s="3">
        <v>15.0560101748621</v>
      </c>
      <c r="K52" s="3">
        <v>8.0816524180112701</v>
      </c>
      <c r="L52" s="3">
        <v>10.732730491891701</v>
      </c>
      <c r="M52" s="3">
        <v>13.2750575079867</v>
      </c>
      <c r="N52" s="3">
        <v>14.335869350345501</v>
      </c>
      <c r="O52" s="3">
        <v>19.784359100613401</v>
      </c>
      <c r="P52" s="3">
        <v>11.2450003027108</v>
      </c>
      <c r="Q52" s="3">
        <v>11.9116432964137</v>
      </c>
      <c r="R52" s="3">
        <v>14.6327813365462</v>
      </c>
      <c r="S52" s="3">
        <v>5.7695049287923297</v>
      </c>
      <c r="T52" s="3">
        <v>11.226287900196599</v>
      </c>
      <c r="U52" s="3">
        <v>17.517171057146001</v>
      </c>
      <c r="V52" s="3">
        <v>13.8368627828933</v>
      </c>
    </row>
    <row r="53" spans="1:22" x14ac:dyDescent="0.35">
      <c r="A53" s="2">
        <v>43363</v>
      </c>
      <c r="B53" s="3">
        <v>10.204308643285801</v>
      </c>
      <c r="C53" s="3">
        <v>12.299106738895</v>
      </c>
      <c r="D53" s="3">
        <v>13.358270910579099</v>
      </c>
      <c r="E53" s="3">
        <v>13.787426654972</v>
      </c>
      <c r="F53" s="3">
        <v>10.705587540661501</v>
      </c>
      <c r="G53" s="3">
        <v>13.066203266637601</v>
      </c>
      <c r="H53" s="3">
        <v>16.4703909707669</v>
      </c>
      <c r="I53" s="3">
        <v>13.0423846541345</v>
      </c>
      <c r="J53" s="3">
        <v>15.114477297750099</v>
      </c>
      <c r="K53" s="3">
        <v>8.3637202263320596</v>
      </c>
      <c r="L53" s="3">
        <v>10.600909374006701</v>
      </c>
      <c r="M53" s="3">
        <v>13.139032612720699</v>
      </c>
      <c r="N53" s="3">
        <v>14.311008803747301</v>
      </c>
      <c r="O53" s="3">
        <v>19.142195820659101</v>
      </c>
      <c r="P53" s="3">
        <v>11.1153816175845</v>
      </c>
      <c r="Q53" s="3">
        <v>12.2585806954669</v>
      </c>
      <c r="R53" s="3">
        <v>15.0327540273725</v>
      </c>
      <c r="S53" s="3">
        <v>5.9766394987824896</v>
      </c>
      <c r="T53" s="3">
        <v>11.819058196659199</v>
      </c>
      <c r="U53" s="3">
        <v>17.345161404531598</v>
      </c>
      <c r="V53" s="3">
        <v>13.732192210096001</v>
      </c>
    </row>
    <row r="54" spans="1:22" x14ac:dyDescent="0.35">
      <c r="A54" s="2">
        <v>43392</v>
      </c>
      <c r="B54" s="3">
        <v>9.6240315047728906</v>
      </c>
      <c r="C54" s="3">
        <v>15.038492496075801</v>
      </c>
      <c r="D54" s="3">
        <v>13.0704101504636</v>
      </c>
      <c r="E54" s="3">
        <v>13.900826863210099</v>
      </c>
      <c r="F54" s="3">
        <v>10.435660464120501</v>
      </c>
      <c r="G54" s="3">
        <v>12.8241317822276</v>
      </c>
      <c r="H54" s="3">
        <v>15.7352189446193</v>
      </c>
      <c r="I54" s="3">
        <v>12.0905250920743</v>
      </c>
      <c r="J54" s="3">
        <v>14.295606082177599</v>
      </c>
      <c r="K54" s="3">
        <v>7.8207326876082899</v>
      </c>
      <c r="L54" s="3">
        <v>11.1095247444071</v>
      </c>
      <c r="M54" s="3">
        <v>11.982370096321199</v>
      </c>
      <c r="N54" s="3">
        <v>12.2848003032974</v>
      </c>
      <c r="O54" s="3">
        <v>17.071879527172001</v>
      </c>
      <c r="P54" s="3">
        <v>10.062379919208301</v>
      </c>
      <c r="Q54" s="3">
        <v>12.686723462221099</v>
      </c>
      <c r="R54" s="3">
        <v>14.264704536859201</v>
      </c>
      <c r="S54" s="3">
        <v>6.0239605415064101</v>
      </c>
      <c r="T54" s="3">
        <v>11.520316937350399</v>
      </c>
      <c r="U54" s="3">
        <v>15.1592102948903</v>
      </c>
      <c r="V54" s="3">
        <v>13.695309899091299</v>
      </c>
    </row>
    <row r="55" spans="1:22" x14ac:dyDescent="0.35">
      <c r="A55" s="2">
        <v>43424</v>
      </c>
      <c r="B55" s="3">
        <v>9.8813266120598193</v>
      </c>
      <c r="C55" s="3">
        <v>14.897736352615899</v>
      </c>
      <c r="D55" s="3">
        <v>13.756564894466999</v>
      </c>
      <c r="E55" s="3">
        <v>14.0173723476726</v>
      </c>
      <c r="F55" s="3">
        <v>10.216446674174801</v>
      </c>
      <c r="G55" s="3">
        <v>13.083530178509401</v>
      </c>
      <c r="H55" s="3">
        <v>15.810045374511599</v>
      </c>
      <c r="I55" s="3">
        <v>12.274997110184399</v>
      </c>
      <c r="J55" s="3">
        <v>12.4785372347995</v>
      </c>
      <c r="K55" s="3">
        <v>7.8752601483625204</v>
      </c>
      <c r="L55" s="3">
        <v>11.5158885224555</v>
      </c>
      <c r="M55" s="3">
        <v>12.1440778852301</v>
      </c>
      <c r="N55" s="3">
        <v>11.4828664491724</v>
      </c>
      <c r="O55" s="3">
        <v>17.952755086456001</v>
      </c>
      <c r="P55" s="3">
        <v>10.2961803227491</v>
      </c>
      <c r="Q55" s="3">
        <v>12.8143090407466</v>
      </c>
      <c r="R55" s="3">
        <v>13.754724996191699</v>
      </c>
      <c r="S55" s="3">
        <v>5.6432376984103003</v>
      </c>
      <c r="T55" s="3">
        <v>11.7387238152146</v>
      </c>
      <c r="U55" s="3">
        <v>15.164384553891001</v>
      </c>
      <c r="V55" s="3">
        <v>13.216546841025901</v>
      </c>
    </row>
    <row r="56" spans="1:22" x14ac:dyDescent="0.35">
      <c r="A56" s="2">
        <v>43454</v>
      </c>
      <c r="B56" s="3">
        <v>9.6010591076954999</v>
      </c>
      <c r="C56" s="3">
        <v>14.3331474563348</v>
      </c>
      <c r="D56" s="3">
        <v>14.055913860005999</v>
      </c>
      <c r="E56" s="3">
        <v>15.0274633410933</v>
      </c>
      <c r="F56" s="3">
        <v>10.7488818210298</v>
      </c>
      <c r="G56" s="3">
        <v>13.1592255151257</v>
      </c>
      <c r="H56" s="3">
        <v>15.6395143572599</v>
      </c>
      <c r="I56" s="3">
        <v>12.3380663735837</v>
      </c>
      <c r="J56" s="3">
        <v>12.502406055765499</v>
      </c>
      <c r="K56" s="3">
        <v>8.3179554049876998</v>
      </c>
      <c r="L56" s="3">
        <v>11.228109212527499</v>
      </c>
      <c r="M56" s="3">
        <v>12.376626290235601</v>
      </c>
      <c r="N56" s="3">
        <v>11.351737164148799</v>
      </c>
      <c r="O56" s="3">
        <v>18.239114497937699</v>
      </c>
      <c r="P56" s="3">
        <v>10.089636034853299</v>
      </c>
      <c r="Q56" s="3">
        <v>13.00676145984</v>
      </c>
      <c r="R56" s="3">
        <v>13.7573217243865</v>
      </c>
      <c r="S56" s="3">
        <v>5.9646418390419704</v>
      </c>
      <c r="T56" s="3">
        <v>11.092649911735201</v>
      </c>
      <c r="U56" s="3">
        <v>15.094871573191799</v>
      </c>
      <c r="V56" s="3">
        <v>14.2283180641884</v>
      </c>
    </row>
    <row r="57" spans="1:22" x14ac:dyDescent="0.35">
      <c r="A57" s="2">
        <v>43483</v>
      </c>
      <c r="B57" s="3">
        <v>9.9543641660457904</v>
      </c>
      <c r="C57" s="3">
        <v>15.772756421814</v>
      </c>
      <c r="D57" s="3">
        <v>14.803838550902499</v>
      </c>
      <c r="E57" s="3">
        <v>15.858385387757799</v>
      </c>
      <c r="F57" s="3">
        <v>11.065217634150899</v>
      </c>
      <c r="G57" s="3">
        <v>14.6503471410212</v>
      </c>
      <c r="H57" s="3">
        <v>16.233846216597801</v>
      </c>
      <c r="I57" s="3">
        <v>13.204054552689101</v>
      </c>
      <c r="J57" s="3">
        <v>13.2860260255047</v>
      </c>
      <c r="K57" s="3">
        <v>9.1490788010210995</v>
      </c>
      <c r="L57" s="3">
        <v>13.0276428193818</v>
      </c>
      <c r="M57" s="3">
        <v>13.0676196012146</v>
      </c>
      <c r="N57" s="3">
        <v>11.0947906387435</v>
      </c>
      <c r="O57" s="3">
        <v>17.9892849709342</v>
      </c>
      <c r="P57" s="3">
        <v>10.8077454420081</v>
      </c>
      <c r="Q57" s="3">
        <v>13.542839290755399</v>
      </c>
      <c r="R57" s="3">
        <v>13.923708817546601</v>
      </c>
      <c r="S57" s="3">
        <v>6.8422878964991902</v>
      </c>
      <c r="T57" s="3">
        <v>10.8262752635315</v>
      </c>
      <c r="U57" s="3">
        <v>14.9438139911432</v>
      </c>
      <c r="V57" s="3">
        <v>15.6531124061922</v>
      </c>
    </row>
    <row r="58" spans="1:22" x14ac:dyDescent="0.35">
      <c r="A58" s="2">
        <v>43516</v>
      </c>
      <c r="B58" s="3">
        <v>10.776873514175801</v>
      </c>
      <c r="C58" s="3">
        <v>15.860830867561701</v>
      </c>
      <c r="D58" s="3">
        <v>14.563849291256201</v>
      </c>
      <c r="E58" s="3">
        <v>15.363140032019601</v>
      </c>
      <c r="F58" s="3">
        <v>10.826370688746501</v>
      </c>
      <c r="G58" s="3">
        <v>16.037642119969998</v>
      </c>
      <c r="H58" s="3">
        <v>16.743856651895999</v>
      </c>
      <c r="I58" s="3">
        <v>14.0958074001057</v>
      </c>
      <c r="J58" s="3">
        <v>12.990307704598999</v>
      </c>
      <c r="K58" s="3">
        <v>10.3950771563198</v>
      </c>
      <c r="L58" s="3">
        <v>12.6001200199393</v>
      </c>
      <c r="M58" s="3">
        <v>13.0920653799741</v>
      </c>
      <c r="N58" s="3">
        <v>11.886194136363001</v>
      </c>
      <c r="O58" s="3">
        <v>17.971373323064999</v>
      </c>
      <c r="P58" s="3">
        <v>11.2725221962846</v>
      </c>
      <c r="Q58" s="3">
        <v>12.504694995215999</v>
      </c>
      <c r="R58" s="3">
        <v>14.774984106775999</v>
      </c>
      <c r="S58" s="3">
        <v>6.9884972063752899</v>
      </c>
      <c r="T58" s="3">
        <v>11.0572375525208</v>
      </c>
      <c r="U58" s="3">
        <v>16.264782750036701</v>
      </c>
      <c r="V58" s="3">
        <v>16.0899745950347</v>
      </c>
    </row>
    <row r="59" spans="1:22" x14ac:dyDescent="0.35">
      <c r="A59" s="2">
        <v>43544</v>
      </c>
      <c r="B59" s="3">
        <v>11.6546994885573</v>
      </c>
      <c r="C59" s="3">
        <v>15.206680418668199</v>
      </c>
      <c r="D59" s="3">
        <v>14.6374000250179</v>
      </c>
      <c r="E59" s="3">
        <v>15.1885824372964</v>
      </c>
      <c r="F59" s="3">
        <v>11.2517178016094</v>
      </c>
      <c r="G59" s="3">
        <v>15.8040158659163</v>
      </c>
      <c r="H59" s="3">
        <v>16.4525946665715</v>
      </c>
      <c r="I59" s="3">
        <v>14.6659272052694</v>
      </c>
      <c r="J59" s="3">
        <v>13.0584087574513</v>
      </c>
      <c r="K59" s="3">
        <v>10.588056442463801</v>
      </c>
      <c r="L59" s="3">
        <v>12.5441945360151</v>
      </c>
      <c r="M59" s="3">
        <v>12.8889332358646</v>
      </c>
      <c r="N59" s="3">
        <v>13.192371636900999</v>
      </c>
      <c r="O59" s="3">
        <v>19.005513843038202</v>
      </c>
      <c r="P59" s="3">
        <v>11.8147488610183</v>
      </c>
      <c r="Q59" s="3">
        <v>12.4039339910825</v>
      </c>
      <c r="R59" s="3">
        <v>14.7550052073406</v>
      </c>
      <c r="S59" s="3">
        <v>7.1606771104405098</v>
      </c>
      <c r="T59" s="3">
        <v>11.9253447858055</v>
      </c>
      <c r="U59" s="3">
        <v>17.569561096408101</v>
      </c>
      <c r="V59" s="3">
        <v>16.275478167829601</v>
      </c>
    </row>
    <row r="60" spans="1:22" x14ac:dyDescent="0.35">
      <c r="A60" s="2">
        <v>43573</v>
      </c>
      <c r="B60" s="3">
        <v>12.2838449241526</v>
      </c>
      <c r="C60" s="3">
        <v>14.9971785616152</v>
      </c>
      <c r="D60" s="3">
        <v>14.3603079477299</v>
      </c>
      <c r="E60" s="3">
        <v>15.1253483193641</v>
      </c>
      <c r="F60" s="3">
        <v>11.2715579161568</v>
      </c>
      <c r="G60" s="3">
        <v>14.8471684299111</v>
      </c>
      <c r="H60" s="3">
        <v>15.886128288178901</v>
      </c>
      <c r="I60" s="3">
        <v>15.2193563899875</v>
      </c>
      <c r="J60" s="3">
        <v>13.7279920295697</v>
      </c>
      <c r="K60" s="3">
        <v>11.172799381472201</v>
      </c>
      <c r="L60" s="3">
        <v>11.455917539348899</v>
      </c>
      <c r="M60" s="3">
        <v>13.803545833932301</v>
      </c>
      <c r="N60" s="3">
        <v>13.925104375976399</v>
      </c>
      <c r="O60" s="3">
        <v>18.945474135822302</v>
      </c>
      <c r="P60" s="3">
        <v>12.241287622405901</v>
      </c>
      <c r="Q60" s="3">
        <v>12.996264474402899</v>
      </c>
      <c r="R60" s="3">
        <v>15.0980193772491</v>
      </c>
      <c r="S60" s="3">
        <v>6.3108014727481798</v>
      </c>
      <c r="T60" s="3">
        <v>12.2003979170539</v>
      </c>
      <c r="U60" s="3">
        <v>17.773878102720701</v>
      </c>
      <c r="V60" s="3">
        <v>17.360288191718698</v>
      </c>
    </row>
    <row r="61" spans="1:22" x14ac:dyDescent="0.35">
      <c r="A61" s="2">
        <v>43605</v>
      </c>
      <c r="B61" s="3">
        <v>10.8728098216848</v>
      </c>
      <c r="C61" s="3">
        <v>13.953860763686301</v>
      </c>
      <c r="D61" s="3">
        <v>12.6931188358637</v>
      </c>
      <c r="E61" s="3">
        <v>14.925525289978101</v>
      </c>
      <c r="F61" s="3">
        <v>10.177124691222399</v>
      </c>
      <c r="G61" s="3">
        <v>13.088015935848</v>
      </c>
      <c r="H61" s="3">
        <v>15.654753195437699</v>
      </c>
      <c r="I61" s="3">
        <v>14.3643743713664</v>
      </c>
      <c r="J61" s="3">
        <v>13.0679519066504</v>
      </c>
      <c r="K61" s="3">
        <v>10.5502550061261</v>
      </c>
      <c r="L61" s="3">
        <v>11.284950668527699</v>
      </c>
      <c r="M61" s="3">
        <v>12.888418967450001</v>
      </c>
      <c r="N61" s="3">
        <v>12.146723817272299</v>
      </c>
      <c r="O61" s="3">
        <v>19.1383400989757</v>
      </c>
      <c r="P61" s="3">
        <v>10.9247427756651</v>
      </c>
      <c r="Q61" s="3">
        <v>12.1605143810414</v>
      </c>
      <c r="R61" s="3">
        <v>14.563786393133199</v>
      </c>
      <c r="S61" s="3">
        <v>5.5947281377597404</v>
      </c>
      <c r="T61" s="3">
        <v>10.711590544532701</v>
      </c>
      <c r="U61" s="3">
        <v>17.818495700429601</v>
      </c>
      <c r="V61" s="3">
        <v>15.875664016609701</v>
      </c>
    </row>
    <row r="62" spans="1:22" x14ac:dyDescent="0.35">
      <c r="A62" s="2">
        <v>43636</v>
      </c>
      <c r="B62" s="3">
        <v>11.848142536117299</v>
      </c>
      <c r="C62" s="3">
        <v>14.8199879093911</v>
      </c>
      <c r="D62" s="3">
        <v>14.0597585113519</v>
      </c>
      <c r="E62" s="3">
        <v>15.484703283704899</v>
      </c>
      <c r="F62" s="3">
        <v>10.7323746501343</v>
      </c>
      <c r="G62" s="3">
        <v>13.5670688745611</v>
      </c>
      <c r="H62" s="3">
        <v>16.792884499953502</v>
      </c>
      <c r="I62" s="3">
        <v>15.029057603065301</v>
      </c>
      <c r="J62" s="3">
        <v>13.105951402644701</v>
      </c>
      <c r="K62" s="3">
        <v>11.1108670591275</v>
      </c>
      <c r="L62" s="3">
        <v>12.464086857737099</v>
      </c>
      <c r="M62" s="3">
        <v>13.4516448567854</v>
      </c>
      <c r="N62" s="3">
        <v>13.4630302675866</v>
      </c>
      <c r="O62" s="3">
        <v>18.935281287606799</v>
      </c>
      <c r="P62" s="3">
        <v>11.479338639233999</v>
      </c>
      <c r="Q62" s="3">
        <v>13.4046824474209</v>
      </c>
      <c r="R62" s="3">
        <v>15.712630647028099</v>
      </c>
      <c r="S62" s="3">
        <v>6.1510186823605899</v>
      </c>
      <c r="T62" s="3">
        <v>11.876754501631099</v>
      </c>
      <c r="U62" s="3">
        <v>16.605804577971401</v>
      </c>
      <c r="V62" s="3">
        <v>16.6744111959643</v>
      </c>
    </row>
    <row r="63" spans="1:22" x14ac:dyDescent="0.35">
      <c r="A63" s="2">
        <v>43665</v>
      </c>
      <c r="B63" s="3">
        <v>11.545498182699101</v>
      </c>
      <c r="C63" s="3">
        <v>15.1200185385315</v>
      </c>
      <c r="D63" s="3">
        <v>15.0451589789516</v>
      </c>
      <c r="E63" s="3">
        <v>15.779208932630199</v>
      </c>
      <c r="F63" s="3">
        <v>10.799327905993501</v>
      </c>
      <c r="G63" s="3">
        <v>14.9331511067327</v>
      </c>
      <c r="H63" s="3">
        <v>16.558457923611002</v>
      </c>
      <c r="I63" s="3">
        <v>15.0797696873896</v>
      </c>
      <c r="J63" s="3">
        <v>12.6449013192473</v>
      </c>
      <c r="K63" s="3">
        <v>11.263044051288</v>
      </c>
      <c r="L63" s="3">
        <v>12.6584417018157</v>
      </c>
      <c r="M63" s="3">
        <v>13.078395767304301</v>
      </c>
      <c r="N63" s="3">
        <v>14.024885834619401</v>
      </c>
      <c r="O63" s="3">
        <v>18.323929365626999</v>
      </c>
      <c r="P63" s="3">
        <v>11.5081464284749</v>
      </c>
      <c r="Q63" s="3">
        <v>13.314623298951901</v>
      </c>
      <c r="R63" s="3">
        <v>15.8538024586994</v>
      </c>
      <c r="S63" s="3">
        <v>6.5450985529548102</v>
      </c>
      <c r="T63" s="3">
        <v>12.004166778937</v>
      </c>
      <c r="U63" s="3">
        <v>15.863628176490799</v>
      </c>
      <c r="V63" s="3">
        <v>17.1363004392073</v>
      </c>
    </row>
    <row r="64" spans="1:22" x14ac:dyDescent="0.35">
      <c r="A64" s="2">
        <v>43697</v>
      </c>
      <c r="B64" s="3">
        <v>11.5155880559509</v>
      </c>
      <c r="C64" s="3">
        <v>13.6601310688786</v>
      </c>
      <c r="D64" s="3">
        <v>14.653930734455701</v>
      </c>
      <c r="E64" s="3">
        <v>14.644943067121799</v>
      </c>
      <c r="F64" s="3">
        <v>9.7813314260941393</v>
      </c>
      <c r="G64" s="3">
        <v>14.2811469779944</v>
      </c>
      <c r="H64" s="3">
        <v>16.043958391547701</v>
      </c>
      <c r="I64" s="3">
        <v>14.585455079335899</v>
      </c>
      <c r="J64" s="3">
        <v>12.264148569759399</v>
      </c>
      <c r="K64" s="3">
        <v>10.6638074736801</v>
      </c>
      <c r="L64" s="3">
        <v>12.3217360456392</v>
      </c>
      <c r="M64" s="3">
        <v>11.8230221396897</v>
      </c>
      <c r="N64" s="3">
        <v>13.484033450119901</v>
      </c>
      <c r="O64" s="3">
        <v>18.0825367813733</v>
      </c>
      <c r="P64" s="3">
        <v>11.097656334260501</v>
      </c>
      <c r="Q64" s="3">
        <v>12.6085305778261</v>
      </c>
      <c r="R64" s="3">
        <v>15.077165048078999</v>
      </c>
      <c r="S64" s="3">
        <v>6.2008870908747999</v>
      </c>
      <c r="T64" s="3">
        <v>12.1756576508131</v>
      </c>
      <c r="U64" s="3">
        <v>14.3126566009923</v>
      </c>
      <c r="V64" s="3">
        <v>17.072466225750599</v>
      </c>
    </row>
    <row r="65" spans="1:22" x14ac:dyDescent="0.35">
      <c r="A65" s="2">
        <v>43728</v>
      </c>
      <c r="B65" s="3">
        <v>11.941514440774</v>
      </c>
      <c r="C65" s="3">
        <v>15.2572096932084</v>
      </c>
      <c r="D65" s="3">
        <v>14.540608469969399</v>
      </c>
      <c r="E65" s="3">
        <v>13.9259145025132</v>
      </c>
      <c r="F65" s="3">
        <v>9.8743851787616403</v>
      </c>
      <c r="G65" s="3">
        <v>13.9929656868658</v>
      </c>
      <c r="H65" s="3">
        <v>16.065343743539401</v>
      </c>
      <c r="I65" s="3">
        <v>15.2663653900765</v>
      </c>
      <c r="J65" s="3">
        <v>13.5908592469737</v>
      </c>
      <c r="K65" s="3">
        <v>11.191059499255401</v>
      </c>
      <c r="L65" s="3">
        <v>12.9625285378364</v>
      </c>
      <c r="M65" s="3">
        <v>11.9858216978092</v>
      </c>
      <c r="N65" s="3">
        <v>14.156181107560601</v>
      </c>
      <c r="O65" s="3">
        <v>18.249264958830899</v>
      </c>
      <c r="P65" s="3">
        <v>11.3995740185162</v>
      </c>
      <c r="Q65" s="3">
        <v>13.470140686358301</v>
      </c>
      <c r="R65" s="3">
        <v>15.264034560238199</v>
      </c>
      <c r="S65" s="3">
        <v>6.2949265446796003</v>
      </c>
      <c r="T65" s="3">
        <v>13.0525965474034</v>
      </c>
      <c r="U65" s="3">
        <v>14.1982501632313</v>
      </c>
      <c r="V65" s="3">
        <v>16.868859614234001</v>
      </c>
    </row>
    <row r="66" spans="1:22" x14ac:dyDescent="0.35">
      <c r="A66" s="2">
        <v>43756</v>
      </c>
      <c r="B66" s="3">
        <v>11.6029203161022</v>
      </c>
      <c r="C66" s="3">
        <v>15.649384841697399</v>
      </c>
      <c r="D66" s="3">
        <v>14.517157220017401</v>
      </c>
      <c r="E66" s="3">
        <v>13.9117496762281</v>
      </c>
      <c r="F66" s="3">
        <v>9.9011210827287393</v>
      </c>
      <c r="G66" s="3">
        <v>13.8364766952678</v>
      </c>
      <c r="H66" s="3">
        <v>15.7819143971986</v>
      </c>
      <c r="I66" s="3">
        <v>15.290702097013501</v>
      </c>
      <c r="J66" s="3">
        <v>13.641162781552399</v>
      </c>
      <c r="K66" s="3">
        <v>10.911203731450501</v>
      </c>
      <c r="L66" s="3">
        <v>13.0706391559784</v>
      </c>
      <c r="M66" s="3">
        <v>11.7357250488056</v>
      </c>
      <c r="N66" s="3">
        <v>11.9214824866763</v>
      </c>
      <c r="O66" s="3">
        <v>18.6166600731407</v>
      </c>
      <c r="P66" s="3">
        <v>11.1596388395535</v>
      </c>
      <c r="Q66" s="3">
        <v>13.642523036102199</v>
      </c>
      <c r="R66" s="3">
        <v>15.4786461826937</v>
      </c>
      <c r="S66" s="3">
        <v>6.0657331980420599</v>
      </c>
      <c r="T66" s="3">
        <v>13.214365475431499</v>
      </c>
      <c r="U66" s="3">
        <v>14.259833878833501</v>
      </c>
      <c r="V66" s="3">
        <v>16.145099623617199</v>
      </c>
    </row>
    <row r="67" spans="1:22" x14ac:dyDescent="0.35">
      <c r="A67" s="2">
        <v>43789</v>
      </c>
      <c r="B67" s="3">
        <v>11.530458621968201</v>
      </c>
      <c r="C67" s="3">
        <v>14.138893776725499</v>
      </c>
      <c r="D67" s="3">
        <v>14.854938053550301</v>
      </c>
      <c r="E67" s="3">
        <v>13.862820985867801</v>
      </c>
      <c r="F67" s="3">
        <v>10.1044764887047</v>
      </c>
      <c r="G67" s="3">
        <v>13.729233717397401</v>
      </c>
      <c r="H67" s="3">
        <v>16.081959826069699</v>
      </c>
      <c r="I67" s="3">
        <v>15.7732392681752</v>
      </c>
      <c r="J67" s="3">
        <v>13.753839347814701</v>
      </c>
      <c r="K67" s="3">
        <v>11.3365556589624</v>
      </c>
      <c r="L67" s="3">
        <v>13.2953734931528</v>
      </c>
      <c r="M67" s="3">
        <v>12.0903595146666</v>
      </c>
      <c r="N67" s="3">
        <v>11.7423065896193</v>
      </c>
      <c r="O67" s="3">
        <v>19.3601054362741</v>
      </c>
      <c r="P67" s="3">
        <v>11.2715758627453</v>
      </c>
      <c r="Q67" s="3">
        <v>13.2825617908748</v>
      </c>
      <c r="R67" s="3">
        <v>15.6426514843708</v>
      </c>
      <c r="S67" s="3">
        <v>6.3790464971942198</v>
      </c>
      <c r="T67" s="3">
        <v>12.934483634261399</v>
      </c>
      <c r="U67" s="3">
        <v>14.932970283451199</v>
      </c>
      <c r="V67" s="3">
        <v>16.8569914203376</v>
      </c>
    </row>
    <row r="68" spans="1:22" x14ac:dyDescent="0.35">
      <c r="A68" s="2">
        <v>43819</v>
      </c>
      <c r="B68" s="3">
        <v>12.5041872827617</v>
      </c>
      <c r="C68" s="3">
        <v>13.5462791479369</v>
      </c>
      <c r="D68" s="3">
        <v>15.1191810773106</v>
      </c>
      <c r="E68" s="3">
        <v>14.029809173442899</v>
      </c>
      <c r="F68" s="3">
        <v>10.131648293768199</v>
      </c>
      <c r="G68" s="3">
        <v>14.8374653688726</v>
      </c>
      <c r="H68" s="3">
        <v>16.289133609536002</v>
      </c>
      <c r="I68" s="3">
        <v>15.76871910783</v>
      </c>
      <c r="J68" s="3">
        <v>14.139087440336899</v>
      </c>
      <c r="K68" s="3">
        <v>11.4868915733233</v>
      </c>
      <c r="L68" s="3">
        <v>14.3326570468956</v>
      </c>
      <c r="M68" s="3">
        <v>12.4390173454067</v>
      </c>
      <c r="N68" s="3">
        <v>11.1837458614815</v>
      </c>
      <c r="O68" s="3">
        <v>19.353960362142999</v>
      </c>
      <c r="P68" s="3">
        <v>12.2350673109115</v>
      </c>
      <c r="Q68" s="3">
        <v>13.6853798328309</v>
      </c>
      <c r="R68" s="3">
        <v>15.2978530175688</v>
      </c>
      <c r="S68" s="3">
        <v>6.3774776602893199</v>
      </c>
      <c r="T68" s="3">
        <v>13.6924649074173</v>
      </c>
      <c r="U68" s="3">
        <v>14.1367933756884</v>
      </c>
      <c r="V68" s="3">
        <v>16.991528974860898</v>
      </c>
    </row>
    <row r="69" spans="1:22" x14ac:dyDescent="0.35">
      <c r="A69" s="2">
        <v>43847</v>
      </c>
      <c r="B69" s="3">
        <v>12.908863086640199</v>
      </c>
      <c r="C69" s="3">
        <v>13.985696638624001</v>
      </c>
      <c r="D69" s="3">
        <v>15.6799943175069</v>
      </c>
      <c r="E69" s="3">
        <v>13.780371802883201</v>
      </c>
      <c r="F69" s="3">
        <v>10.5717929834379</v>
      </c>
      <c r="G69" s="3">
        <v>14.7198817056571</v>
      </c>
      <c r="H69" s="3">
        <v>16.016311075374901</v>
      </c>
      <c r="I69" s="3">
        <v>15.580492475238399</v>
      </c>
      <c r="J69" s="3">
        <v>14.584455887876</v>
      </c>
      <c r="K69" s="3">
        <v>11.6335862765296</v>
      </c>
      <c r="L69" s="3">
        <v>14.6211791186628</v>
      </c>
      <c r="M69" s="3">
        <v>12.3880994494736</v>
      </c>
      <c r="N69" s="3">
        <v>11.2966647254422</v>
      </c>
      <c r="O69" s="3">
        <v>19.434313306745899</v>
      </c>
      <c r="P69" s="3">
        <v>12.6408205745297</v>
      </c>
      <c r="Q69" s="3">
        <v>14.2186545133171</v>
      </c>
      <c r="R69" s="3">
        <v>15.6475080936628</v>
      </c>
      <c r="S69" s="3">
        <v>6.7701494079567102</v>
      </c>
      <c r="T69" s="3">
        <v>13.857996415070501</v>
      </c>
      <c r="U69" s="3">
        <v>13.9092948535076</v>
      </c>
      <c r="V69" s="3">
        <v>17.264298040239598</v>
      </c>
    </row>
    <row r="70" spans="1:22" x14ac:dyDescent="0.35">
      <c r="A70" s="2">
        <v>43881</v>
      </c>
      <c r="B70" s="3">
        <v>12.989075048298201</v>
      </c>
      <c r="C70" s="3">
        <v>12.7761314904906</v>
      </c>
      <c r="D70" s="3">
        <v>14.6310041961835</v>
      </c>
      <c r="E70" s="3">
        <v>13.256418527288201</v>
      </c>
      <c r="F70" s="3">
        <v>10.688071347008</v>
      </c>
      <c r="G70" s="3">
        <v>14.687746242460699</v>
      </c>
      <c r="H70" s="3">
        <v>15.4905583089357</v>
      </c>
      <c r="I70" s="3">
        <v>14.9983116534797</v>
      </c>
      <c r="J70" s="3">
        <v>14.2534498980122</v>
      </c>
      <c r="K70" s="3">
        <v>11.2743610929219</v>
      </c>
      <c r="L70" s="3">
        <v>14.2174708881802</v>
      </c>
      <c r="M70" s="3">
        <v>11.9328355217901</v>
      </c>
      <c r="N70" s="3">
        <v>11.056133654121201</v>
      </c>
      <c r="O70" s="3">
        <v>19.210649007721699</v>
      </c>
      <c r="P70" s="3">
        <v>12.5035910112494</v>
      </c>
      <c r="Q70" s="3">
        <v>13.227782543540901</v>
      </c>
      <c r="R70" s="3">
        <v>15.2496114370357</v>
      </c>
      <c r="S70" s="3">
        <v>6.4066682898826297</v>
      </c>
      <c r="T70" s="3">
        <v>12.773414331479</v>
      </c>
      <c r="U70" s="3">
        <v>13.343725021224801</v>
      </c>
      <c r="V70" s="3">
        <v>16.095352230017902</v>
      </c>
    </row>
    <row r="71" spans="1:22" x14ac:dyDescent="0.35">
      <c r="A71" s="2">
        <v>43910</v>
      </c>
      <c r="B71" s="3">
        <v>11.557390477049401</v>
      </c>
      <c r="C71" s="3">
        <v>8.6589964509407196</v>
      </c>
      <c r="D71" s="3">
        <v>9.5926423985292999</v>
      </c>
      <c r="E71" s="3">
        <v>8.7466711853689194</v>
      </c>
      <c r="F71" s="3">
        <v>8.1525932711126892</v>
      </c>
      <c r="G71" s="3">
        <v>9.8224986243876806</v>
      </c>
      <c r="H71" s="3">
        <v>13.932203838685901</v>
      </c>
      <c r="I71" s="3">
        <v>12.337103122234</v>
      </c>
      <c r="J71" s="3">
        <v>10.3904342051325</v>
      </c>
      <c r="K71" s="3">
        <v>8.2197311987762394</v>
      </c>
      <c r="L71" s="3">
        <v>9.3074307652248596</v>
      </c>
      <c r="M71" s="3">
        <v>7.6232227656180296</v>
      </c>
      <c r="N71" s="3">
        <v>6.3884285323613197</v>
      </c>
      <c r="O71" s="3">
        <v>14.1685365206952</v>
      </c>
      <c r="P71" s="3">
        <v>10.8227632431717</v>
      </c>
      <c r="Q71" s="3">
        <v>11.6806610261235</v>
      </c>
      <c r="R71" s="3">
        <v>12.615989410693899</v>
      </c>
      <c r="S71" s="3">
        <v>4.8790765405571896</v>
      </c>
      <c r="T71" s="3">
        <v>9.3212061373054809</v>
      </c>
      <c r="U71" s="3">
        <v>11.2895988785833</v>
      </c>
      <c r="V71" s="3">
        <v>13.662113326428999</v>
      </c>
    </row>
    <row r="72" spans="1:22" x14ac:dyDescent="0.35">
      <c r="A72" s="2">
        <v>43941</v>
      </c>
      <c r="B72" s="3">
        <v>12.537525328807</v>
      </c>
      <c r="C72" s="3">
        <v>10.8982279853506</v>
      </c>
      <c r="D72" s="3">
        <v>10.9859346575226</v>
      </c>
      <c r="E72" s="3">
        <v>11.4218117852523</v>
      </c>
      <c r="F72" s="3">
        <v>10.9273193633912</v>
      </c>
      <c r="G72" s="3">
        <v>12.1650323449445</v>
      </c>
      <c r="H72" s="3">
        <v>15.9954464382668</v>
      </c>
      <c r="I72" s="3">
        <v>14.7858933896265</v>
      </c>
      <c r="J72" s="3">
        <v>11.577086855005099</v>
      </c>
      <c r="K72" s="3">
        <v>10.786273769604801</v>
      </c>
      <c r="L72" s="3">
        <v>12.4783980376447</v>
      </c>
      <c r="M72" s="3">
        <v>9.5113003009733603</v>
      </c>
      <c r="N72" s="3">
        <v>8.5393428057212208</v>
      </c>
      <c r="O72" s="3">
        <v>16.677436651582099</v>
      </c>
      <c r="P72" s="3">
        <v>12.406787641606501</v>
      </c>
      <c r="Q72" s="3">
        <v>12.099373132802</v>
      </c>
      <c r="R72" s="3">
        <v>15.4456669211311</v>
      </c>
      <c r="S72" s="3">
        <v>5.9456973898019001</v>
      </c>
      <c r="T72" s="3">
        <v>14.3196887429449</v>
      </c>
      <c r="U72" s="3">
        <v>14.4273463977704</v>
      </c>
      <c r="V72" s="3">
        <v>16.111402103827398</v>
      </c>
    </row>
    <row r="73" spans="1:22" x14ac:dyDescent="0.35">
      <c r="A73" s="2">
        <v>43971</v>
      </c>
      <c r="B73" s="3">
        <v>13.1819682106677</v>
      </c>
      <c r="C73" s="3">
        <v>13.212103745796</v>
      </c>
      <c r="D73" s="3">
        <v>12.468673762924199</v>
      </c>
      <c r="E73" s="3">
        <v>13.088996014299401</v>
      </c>
      <c r="F73" s="3">
        <v>12.1540454879368</v>
      </c>
      <c r="G73" s="3">
        <v>16.0103913108081</v>
      </c>
      <c r="H73" s="3">
        <v>16.7339248917845</v>
      </c>
      <c r="I73" s="3">
        <v>15.344265461947799</v>
      </c>
      <c r="J73" s="3">
        <v>14.621967252514001</v>
      </c>
      <c r="K73" s="3">
        <v>11.9076359599987</v>
      </c>
      <c r="L73" s="3">
        <v>15.6455047834488</v>
      </c>
      <c r="M73" s="3">
        <v>10.8357713976632</v>
      </c>
      <c r="N73" s="3">
        <v>10.3075136060573</v>
      </c>
      <c r="O73" s="3">
        <v>18.398447038065601</v>
      </c>
      <c r="P73" s="3">
        <v>12.936810952509701</v>
      </c>
      <c r="Q73" s="3">
        <v>13.8850052428722</v>
      </c>
      <c r="R73" s="3">
        <v>18.361716568230701</v>
      </c>
      <c r="S73" s="3">
        <v>7.1402767790728099</v>
      </c>
      <c r="T73" s="3">
        <v>16.0417189942685</v>
      </c>
      <c r="U73" s="3">
        <v>14.7508001016338</v>
      </c>
      <c r="V73" s="3">
        <v>18.700208519433399</v>
      </c>
    </row>
    <row r="74" spans="1:22" x14ac:dyDescent="0.35">
      <c r="A74" s="2">
        <v>44001</v>
      </c>
      <c r="B74" s="3">
        <v>14.0753921617366</v>
      </c>
      <c r="C74" s="3">
        <v>14.7156993231899</v>
      </c>
      <c r="D74" s="3">
        <v>16.0140031353918</v>
      </c>
      <c r="E74" s="3">
        <v>15.7230832029972</v>
      </c>
      <c r="F74" s="3">
        <v>13.0687697554352</v>
      </c>
      <c r="G74" s="3">
        <v>19.5282744303132</v>
      </c>
      <c r="H74" s="3">
        <v>18.978819979981601</v>
      </c>
      <c r="I74" s="3">
        <v>16.235368891905999</v>
      </c>
      <c r="J74" s="3">
        <v>17.0243801136941</v>
      </c>
      <c r="K74" s="3">
        <v>12.6959744885574</v>
      </c>
      <c r="L74" s="3">
        <v>18.4679593791864</v>
      </c>
      <c r="M74" s="3">
        <v>11.3201841800695</v>
      </c>
      <c r="N74" s="3">
        <v>13.9868379147344</v>
      </c>
      <c r="O74" s="3">
        <v>21.907271020147</v>
      </c>
      <c r="P74" s="3">
        <v>14.031222751336999</v>
      </c>
      <c r="Q74" s="3">
        <v>14.725162964087801</v>
      </c>
      <c r="R74" s="3">
        <v>19.495659467403001</v>
      </c>
      <c r="S74" s="3">
        <v>8.4154171667160007</v>
      </c>
      <c r="T74" s="3">
        <v>17.546694008515001</v>
      </c>
      <c r="U74" s="3">
        <v>15.2941648403324</v>
      </c>
      <c r="V74" s="3">
        <v>19.5336332104152</v>
      </c>
    </row>
    <row r="75" spans="1:22" x14ac:dyDescent="0.35">
      <c r="A75" s="2">
        <v>44032</v>
      </c>
      <c r="B75" s="3">
        <v>15.9470758511904</v>
      </c>
      <c r="C75" s="3">
        <v>14.560706755127899</v>
      </c>
      <c r="D75" s="3">
        <v>16.1938933931721</v>
      </c>
      <c r="E75" s="3">
        <v>15.416203330808701</v>
      </c>
      <c r="F75" s="3">
        <v>12.756986972980799</v>
      </c>
      <c r="G75" s="3">
        <v>19.660248166831</v>
      </c>
      <c r="H75" s="3">
        <v>19.549051044610501</v>
      </c>
      <c r="I75" s="3">
        <v>16.680680006182001</v>
      </c>
      <c r="J75" s="3">
        <v>16.383113518441899</v>
      </c>
      <c r="K75" s="3">
        <v>12.5691561651524</v>
      </c>
      <c r="L75" s="3">
        <v>27.2991938764943</v>
      </c>
      <c r="M75" s="3">
        <v>11.892478896299799</v>
      </c>
      <c r="N75" s="3">
        <v>13.8069841720311</v>
      </c>
      <c r="O75" s="3">
        <v>23.488838881762501</v>
      </c>
      <c r="P75" s="3">
        <v>15.0569033593674</v>
      </c>
      <c r="Q75" s="3">
        <v>15.268469545899499</v>
      </c>
      <c r="R75" s="3">
        <v>19.486143273056499</v>
      </c>
      <c r="S75" s="3">
        <v>8.3713668568808295</v>
      </c>
      <c r="T75" s="3">
        <v>16.520292211909801</v>
      </c>
      <c r="U75" s="3">
        <v>14.965501551043699</v>
      </c>
      <c r="V75" s="3">
        <v>19.493319150243899</v>
      </c>
    </row>
    <row r="76" spans="1:22" x14ac:dyDescent="0.35">
      <c r="A76" s="2">
        <v>44063</v>
      </c>
      <c r="B76" s="3">
        <v>15.8653118044293</v>
      </c>
      <c r="C76" s="3">
        <v>16.051021994241101</v>
      </c>
      <c r="D76" s="3">
        <v>16.9504854498607</v>
      </c>
      <c r="E76" s="3">
        <v>16.103142972174599</v>
      </c>
      <c r="F76" s="3">
        <v>12.547732385012001</v>
      </c>
      <c r="G76" s="3">
        <v>22.999450847007601</v>
      </c>
      <c r="H76" s="3">
        <v>18.787289463431499</v>
      </c>
      <c r="I76" s="3">
        <v>15.9200158058993</v>
      </c>
      <c r="J76" s="3">
        <v>17.324745647216201</v>
      </c>
      <c r="K76" s="3">
        <v>12.5617928083421</v>
      </c>
      <c r="L76" s="3">
        <v>24.252504841358501</v>
      </c>
      <c r="M76" s="3">
        <v>11.0301909043389</v>
      </c>
      <c r="N76" s="3">
        <v>12.125612201793899</v>
      </c>
      <c r="O76" s="3">
        <v>23.481046797556601</v>
      </c>
      <c r="P76" s="3">
        <v>14.8060845863811</v>
      </c>
      <c r="Q76" s="3">
        <v>15.6567533582609</v>
      </c>
      <c r="R76" s="3">
        <v>18.951198110788798</v>
      </c>
      <c r="S76" s="3">
        <v>7.9030461835426298</v>
      </c>
      <c r="T76" s="3">
        <v>13.974164222795901</v>
      </c>
      <c r="U76" s="3">
        <v>14.236202294319501</v>
      </c>
      <c r="V76" s="3">
        <v>20.396836469785502</v>
      </c>
    </row>
    <row r="77" spans="1:22" x14ac:dyDescent="0.35">
      <c r="A77" s="2">
        <v>44092</v>
      </c>
      <c r="B77" s="3">
        <v>16.223273407821399</v>
      </c>
      <c r="C77" s="3">
        <v>14.4088126228677</v>
      </c>
      <c r="D77" s="3">
        <v>15.650431472779699</v>
      </c>
      <c r="E77" s="3">
        <v>15.819539676895101</v>
      </c>
      <c r="F77" s="3">
        <v>11.6640740578863</v>
      </c>
      <c r="G77" s="3">
        <v>21.864344573563798</v>
      </c>
      <c r="H77" s="3">
        <v>17.508566428689001</v>
      </c>
      <c r="I77" s="3">
        <v>15.711967038190201</v>
      </c>
      <c r="J77" s="3">
        <v>15.1787519290358</v>
      </c>
      <c r="K77" s="3">
        <v>12.895955347074301</v>
      </c>
      <c r="L77" s="3">
        <v>19.2156044798793</v>
      </c>
      <c r="M77" s="3">
        <v>10.686027561732899</v>
      </c>
      <c r="N77" s="3">
        <v>12.4163762693107</v>
      </c>
      <c r="O77" s="3">
        <v>23.255606748087299</v>
      </c>
      <c r="P77" s="3">
        <v>14.919750128497</v>
      </c>
      <c r="Q77" s="3">
        <v>15.247506802076099</v>
      </c>
      <c r="R77" s="3">
        <v>18.9190665429017</v>
      </c>
      <c r="S77" s="3">
        <v>7.5064640843294397</v>
      </c>
      <c r="T77" s="3">
        <v>13.9507570627585</v>
      </c>
      <c r="U77" s="3">
        <v>15.4884222802075</v>
      </c>
      <c r="V77" s="3">
        <v>21.7784685173709</v>
      </c>
    </row>
    <row r="78" spans="1:22" x14ac:dyDescent="0.35">
      <c r="A78" s="2">
        <v>44124</v>
      </c>
      <c r="B78" s="3">
        <v>16.156137126295199</v>
      </c>
      <c r="C78" s="3">
        <v>13.9097997822205</v>
      </c>
      <c r="D78" s="3">
        <v>15.737236306927899</v>
      </c>
      <c r="E78" s="3">
        <v>16.128517654211301</v>
      </c>
      <c r="F78" s="3">
        <v>11.5957114467686</v>
      </c>
      <c r="G78" s="3">
        <v>18.487778376235902</v>
      </c>
      <c r="H78" s="3">
        <v>17.167352752172299</v>
      </c>
      <c r="I78" s="3">
        <v>15.1845007920216</v>
      </c>
      <c r="J78" s="3">
        <v>14.9664694858934</v>
      </c>
      <c r="K78" s="3">
        <v>12.200959535960701</v>
      </c>
      <c r="L78" s="3">
        <v>16.663132859848101</v>
      </c>
      <c r="M78" s="3">
        <v>10.369535460676</v>
      </c>
      <c r="N78" s="3">
        <v>10.1458337608388</v>
      </c>
      <c r="O78" s="3">
        <v>22.928613631437301</v>
      </c>
      <c r="P78" s="3">
        <v>15.455467148168699</v>
      </c>
      <c r="Q78" s="3">
        <v>15.390358039644701</v>
      </c>
      <c r="R78" s="3">
        <v>17.314579919629701</v>
      </c>
      <c r="S78" s="3">
        <v>8.0080356202656606</v>
      </c>
      <c r="T78" s="3">
        <v>12.5421495447869</v>
      </c>
      <c r="U78" s="3">
        <v>15.633461264583101</v>
      </c>
      <c r="V78" s="3">
        <v>21.463052279404302</v>
      </c>
    </row>
    <row r="79" spans="1:22" x14ac:dyDescent="0.35">
      <c r="A79" s="2">
        <v>44155</v>
      </c>
      <c r="B79" s="3">
        <v>16.241091817028899</v>
      </c>
      <c r="C79" s="3">
        <v>14.780433194379199</v>
      </c>
      <c r="D79" s="3">
        <v>17.354017936934099</v>
      </c>
      <c r="E79" s="3">
        <v>18.082313573846001</v>
      </c>
      <c r="F79" s="3">
        <v>13.430866467376701</v>
      </c>
      <c r="G79" s="3">
        <v>17.600175371296601</v>
      </c>
      <c r="H79" s="3">
        <v>16.352023937076499</v>
      </c>
      <c r="I79" s="3">
        <v>15.472587563844099</v>
      </c>
      <c r="J79" s="3">
        <v>15.4405069735732</v>
      </c>
      <c r="K79" s="3">
        <v>12.5334118234433</v>
      </c>
      <c r="L79" s="3">
        <v>14.459331052642501</v>
      </c>
      <c r="M79" s="3">
        <v>10.298510863374901</v>
      </c>
      <c r="N79" s="3">
        <v>10.684398891309201</v>
      </c>
      <c r="O79" s="3">
        <v>22.661633688080599</v>
      </c>
      <c r="P79" s="3">
        <v>15.264406223297</v>
      </c>
      <c r="Q79" s="3">
        <v>14.991984004933199</v>
      </c>
      <c r="R79" s="3">
        <v>18.988989732726999</v>
      </c>
      <c r="S79" s="3">
        <v>8.2965271856477791</v>
      </c>
      <c r="T79" s="3">
        <v>15.714913901619701</v>
      </c>
      <c r="U79" s="3">
        <v>15.446669805928201</v>
      </c>
      <c r="V79" s="3">
        <v>20.0585878952512</v>
      </c>
    </row>
    <row r="80" spans="1:22" x14ac:dyDescent="0.35">
      <c r="A80" s="2">
        <v>44183</v>
      </c>
      <c r="B80" s="3">
        <v>16.584928844387299</v>
      </c>
      <c r="C80" s="3">
        <v>14.0874692973831</v>
      </c>
      <c r="D80" s="3">
        <v>18.580322163017701</v>
      </c>
      <c r="E80" s="3">
        <v>16.9528066473462</v>
      </c>
      <c r="F80" s="3">
        <v>13.4457447505586</v>
      </c>
      <c r="G80" s="3">
        <v>15.660633794530399</v>
      </c>
      <c r="H80" s="3">
        <v>15.3470234092752</v>
      </c>
      <c r="I80" s="3">
        <v>15.607485383599499</v>
      </c>
      <c r="J80" s="3">
        <v>15.325074877776</v>
      </c>
      <c r="K80" s="3">
        <v>13.179974387296101</v>
      </c>
      <c r="L80" s="3">
        <v>13.436364429670601</v>
      </c>
      <c r="M80" s="3">
        <v>10.1328408832742</v>
      </c>
      <c r="N80" s="3">
        <v>12.3676551289527</v>
      </c>
      <c r="O80" s="3">
        <v>24.205900299381401</v>
      </c>
      <c r="P80" s="3">
        <v>15.5297211867685</v>
      </c>
      <c r="Q80" s="3">
        <v>14.3315133225311</v>
      </c>
      <c r="R80" s="3">
        <v>19.380283206012599</v>
      </c>
      <c r="S80" s="3">
        <v>7.8093586217476396</v>
      </c>
      <c r="T80" s="3">
        <v>15.4945525684101</v>
      </c>
      <c r="U80" s="3">
        <v>16.124594854133399</v>
      </c>
      <c r="V80" s="3">
        <v>19.386051809142799</v>
      </c>
    </row>
    <row r="81" spans="1:22" x14ac:dyDescent="0.35">
      <c r="A81" s="2">
        <v>44216</v>
      </c>
      <c r="B81" s="3">
        <v>18.057210920021198</v>
      </c>
      <c r="C81" s="3">
        <v>15.0741564804957</v>
      </c>
      <c r="D81" s="3">
        <v>18.5150848145731</v>
      </c>
      <c r="E81" s="3">
        <v>16.667182563797699</v>
      </c>
      <c r="F81" s="3">
        <v>11.2263293228987</v>
      </c>
      <c r="G81" s="3">
        <v>14.589006415058799</v>
      </c>
      <c r="H81" s="3">
        <v>14.539778222988</v>
      </c>
      <c r="I81" s="3">
        <v>16.682702589596001</v>
      </c>
      <c r="J81" s="3">
        <v>14.998663009527499</v>
      </c>
      <c r="K81" s="3">
        <v>14.473963577706501</v>
      </c>
      <c r="L81" s="3">
        <v>12.0054377724838</v>
      </c>
      <c r="M81" s="3">
        <v>10.0970750141468</v>
      </c>
      <c r="N81" s="3">
        <v>11.355363636519201</v>
      </c>
      <c r="O81" s="3">
        <v>24.5178783347578</v>
      </c>
      <c r="P81" s="3">
        <v>17.717064649431599</v>
      </c>
      <c r="Q81" s="3">
        <v>14.4004214621147</v>
      </c>
      <c r="R81" s="3">
        <v>19.9240098366792</v>
      </c>
      <c r="S81" s="3">
        <v>7.9818225601479096</v>
      </c>
      <c r="T81" s="3">
        <v>16.729785751551201</v>
      </c>
      <c r="U81" s="3">
        <v>16.8985018148874</v>
      </c>
      <c r="V81" s="3">
        <v>19.049155536266699</v>
      </c>
    </row>
    <row r="82" spans="1:22" x14ac:dyDescent="0.35">
      <c r="A82" s="2">
        <v>44246</v>
      </c>
      <c r="B82" s="3">
        <v>18.822102108847499</v>
      </c>
      <c r="C82" s="3">
        <v>14.5928283822617</v>
      </c>
      <c r="D82" s="3">
        <v>17.356855595894501</v>
      </c>
      <c r="E82" s="3">
        <v>15.7703353045874</v>
      </c>
      <c r="F82" s="3">
        <v>11.126666159119999</v>
      </c>
      <c r="G82" s="3">
        <v>15.732868307118601</v>
      </c>
      <c r="H82" s="3">
        <v>14.074259557883099</v>
      </c>
      <c r="I82" s="3">
        <v>16.157799316667798</v>
      </c>
      <c r="J82" s="3">
        <v>14.442463572067201</v>
      </c>
      <c r="K82" s="3">
        <v>13.8196802682554</v>
      </c>
      <c r="L82" s="3">
        <v>11.044454193099501</v>
      </c>
      <c r="M82" s="3">
        <v>10.397170547957201</v>
      </c>
      <c r="N82" s="3">
        <v>11.9567457052128</v>
      </c>
      <c r="O82" s="3">
        <v>23.4604297026188</v>
      </c>
      <c r="P82" s="3">
        <v>18.643466496039899</v>
      </c>
      <c r="Q82" s="3">
        <v>13.4570796607586</v>
      </c>
      <c r="R82" s="3">
        <v>19.1906983514628</v>
      </c>
      <c r="S82" s="3">
        <v>7.3832121923066998</v>
      </c>
      <c r="T82" s="3">
        <v>15.198679928094601</v>
      </c>
      <c r="U82" s="3">
        <v>17.232129235811598</v>
      </c>
      <c r="V82" s="3">
        <v>18.4333937728031</v>
      </c>
    </row>
    <row r="83" spans="1:22" x14ac:dyDescent="0.35">
      <c r="A83" s="2">
        <v>44274</v>
      </c>
      <c r="B83" s="3">
        <v>16.0119714847099</v>
      </c>
      <c r="C83" s="3">
        <v>14.813961289511701</v>
      </c>
      <c r="D83" s="3">
        <v>17.014018618021598</v>
      </c>
      <c r="E83" s="3">
        <v>14.9120870776805</v>
      </c>
      <c r="F83" s="3">
        <v>11.4188857470676</v>
      </c>
      <c r="G83" s="3">
        <v>14.107097384508499</v>
      </c>
      <c r="H83" s="3">
        <v>14.471437260784599</v>
      </c>
      <c r="I83" s="3">
        <v>15.316613073142999</v>
      </c>
      <c r="J83" s="3">
        <v>14.8225353621038</v>
      </c>
      <c r="K83" s="3">
        <v>13.153768907239</v>
      </c>
      <c r="L83" s="3">
        <v>9.6097507253058598</v>
      </c>
      <c r="M83" s="3">
        <v>10.0256346099296</v>
      </c>
      <c r="N83" s="3">
        <v>11.927907699992399</v>
      </c>
      <c r="O83" s="3">
        <v>22.997982120958799</v>
      </c>
      <c r="P83" s="3">
        <v>16.598566897224099</v>
      </c>
      <c r="Q83" s="3">
        <v>13.534660552882601</v>
      </c>
      <c r="R83" s="3">
        <v>19.505257672529599</v>
      </c>
      <c r="S83" s="3">
        <v>7.28167452315801</v>
      </c>
      <c r="T83" s="3">
        <v>15.344105251434501</v>
      </c>
      <c r="U83" s="3">
        <v>16.7831603695731</v>
      </c>
      <c r="V83" s="3">
        <v>18.665994344456699</v>
      </c>
    </row>
    <row r="84" spans="1:22" x14ac:dyDescent="0.35">
      <c r="A84" s="2">
        <v>44306</v>
      </c>
      <c r="B84" s="3">
        <v>16.091907033719501</v>
      </c>
      <c r="C84" s="3">
        <v>14.232533258464301</v>
      </c>
      <c r="D84" s="3">
        <v>16.208386029923801</v>
      </c>
      <c r="E84" s="3">
        <v>14.8192785686314</v>
      </c>
      <c r="F84" s="3">
        <v>11.801528190897701</v>
      </c>
      <c r="G84" s="3">
        <v>11.236121211457901</v>
      </c>
      <c r="H84" s="3">
        <v>14.209387181381301</v>
      </c>
      <c r="I84" s="3">
        <v>15.4247948221521</v>
      </c>
      <c r="J84" s="3">
        <v>15.1235273774316</v>
      </c>
      <c r="K84" s="3">
        <v>13.1975325576899</v>
      </c>
      <c r="L84" s="3">
        <v>9.2804079982246606</v>
      </c>
      <c r="M84" s="3">
        <v>9.7617632714408291</v>
      </c>
      <c r="N84" s="3">
        <v>12.193204608557</v>
      </c>
      <c r="O84" s="3">
        <v>22.003318182188799</v>
      </c>
      <c r="P84" s="3">
        <v>15.9677805283415</v>
      </c>
      <c r="Q84" s="3">
        <v>14.043311151187</v>
      </c>
      <c r="R84" s="3">
        <v>19.084366667324801</v>
      </c>
      <c r="S84" s="3">
        <v>6.1285358579141</v>
      </c>
      <c r="T84" s="3">
        <v>14.1052718402106</v>
      </c>
      <c r="U84" s="3">
        <v>17.3149362967727</v>
      </c>
      <c r="V84" s="3">
        <v>19.181929913927</v>
      </c>
    </row>
    <row r="85" spans="1:22" x14ac:dyDescent="0.35">
      <c r="A85" s="2">
        <v>44336</v>
      </c>
      <c r="B85" s="3">
        <v>16.336576619144299</v>
      </c>
      <c r="C85" s="3">
        <v>11.194947244646899</v>
      </c>
      <c r="D85" s="3">
        <v>15.239847955489401</v>
      </c>
      <c r="E85" s="3">
        <v>14.5723062765175</v>
      </c>
      <c r="F85" s="3">
        <v>12.7871013577256</v>
      </c>
      <c r="G85" s="3">
        <v>11.3808501545303</v>
      </c>
      <c r="H85" s="3">
        <v>13.889331472629999</v>
      </c>
      <c r="I85" s="3">
        <v>12.9683312056272</v>
      </c>
      <c r="J85" s="3">
        <v>15.083666242888</v>
      </c>
      <c r="K85" s="3">
        <v>11.116699156038299</v>
      </c>
      <c r="L85" s="3">
        <v>9.0076578639108096</v>
      </c>
      <c r="M85" s="3">
        <v>9.6400725424278697</v>
      </c>
      <c r="N85" s="3">
        <v>8.5209789764578208</v>
      </c>
      <c r="O85" s="3">
        <v>22.4469031821158</v>
      </c>
      <c r="P85" s="3">
        <v>15.5471426072257</v>
      </c>
      <c r="Q85" s="3">
        <v>13.7432680082761</v>
      </c>
      <c r="R85" s="3">
        <v>17.587152283855499</v>
      </c>
      <c r="S85" s="3">
        <v>6.2275866962931898</v>
      </c>
      <c r="T85" s="3">
        <v>14.409461654889</v>
      </c>
      <c r="U85" s="3">
        <v>16.7053080907679</v>
      </c>
      <c r="V85" s="3">
        <v>18.914110540428901</v>
      </c>
    </row>
    <row r="86" spans="1:22" x14ac:dyDescent="0.35">
      <c r="A86" s="2">
        <v>44365</v>
      </c>
      <c r="B86" s="3">
        <v>16.281320626996699</v>
      </c>
      <c r="C86" s="3">
        <v>11.2624654593054</v>
      </c>
      <c r="D86" s="3">
        <v>15.1554139304173</v>
      </c>
      <c r="E86" s="3">
        <v>16.284761673354399</v>
      </c>
      <c r="F86" s="3">
        <v>12.4912749891195</v>
      </c>
      <c r="G86" s="3">
        <v>8.6461557506654305</v>
      </c>
      <c r="H86" s="3">
        <v>14.060905175409401</v>
      </c>
      <c r="I86" s="3">
        <v>13.7980811756152</v>
      </c>
      <c r="J86" s="3">
        <v>15.0939013027873</v>
      </c>
      <c r="K86" s="3">
        <v>11.302178808261999</v>
      </c>
      <c r="L86" s="3">
        <v>9.3758475085933703</v>
      </c>
      <c r="M86" s="3">
        <v>9.4177049007135007</v>
      </c>
      <c r="N86" s="3">
        <v>12.5071131953639</v>
      </c>
      <c r="O86" s="3">
        <v>23.258079672649199</v>
      </c>
      <c r="P86" s="3">
        <v>15.8759176643948</v>
      </c>
      <c r="Q86" s="3">
        <v>13.5269807528396</v>
      </c>
      <c r="R86" s="3">
        <v>17.808485152821401</v>
      </c>
      <c r="S86" s="3">
        <v>5.8482403427525496</v>
      </c>
      <c r="T86" s="3">
        <v>15.0821755911577</v>
      </c>
      <c r="U86" s="3">
        <v>18.170751225514099</v>
      </c>
      <c r="V86" s="3">
        <v>19.425936853313399</v>
      </c>
    </row>
    <row r="87" spans="1:22" x14ac:dyDescent="0.35">
      <c r="A87" s="2">
        <v>44397</v>
      </c>
      <c r="B87" s="3">
        <v>16.070861411458299</v>
      </c>
      <c r="C87" s="3">
        <v>10.709539912000499</v>
      </c>
      <c r="D87" s="3">
        <v>14.620692803213601</v>
      </c>
      <c r="E87" s="3">
        <v>15.332807850152101</v>
      </c>
      <c r="F87" s="3">
        <v>11.7180788431469</v>
      </c>
      <c r="G87" s="3">
        <v>9.0047943456054398</v>
      </c>
      <c r="H87" s="3">
        <v>13.541974379303801</v>
      </c>
      <c r="I87" s="3">
        <v>13.6295164493895</v>
      </c>
      <c r="J87" s="3">
        <v>14.1656506447958</v>
      </c>
      <c r="K87" s="3">
        <v>10.8917006776249</v>
      </c>
      <c r="L87" s="3">
        <v>8.6687644631785403</v>
      </c>
      <c r="M87" s="3">
        <v>9.2102388274427405</v>
      </c>
      <c r="N87" s="3">
        <v>10.677396880442499</v>
      </c>
      <c r="O87" s="3">
        <v>22.8052622134161</v>
      </c>
      <c r="P87" s="3">
        <v>14.9606080849344</v>
      </c>
      <c r="Q87" s="3">
        <v>13.006084793062399</v>
      </c>
      <c r="R87" s="3">
        <v>16.706161068368601</v>
      </c>
      <c r="S87" s="3">
        <v>5.4744832822224598</v>
      </c>
      <c r="T87" s="3">
        <v>14.178570290322</v>
      </c>
      <c r="U87" s="3">
        <v>16.446583874465201</v>
      </c>
      <c r="V87" s="3">
        <v>18.959191611591901</v>
      </c>
    </row>
    <row r="88" spans="1:22" x14ac:dyDescent="0.35">
      <c r="A88" s="2">
        <v>44428</v>
      </c>
      <c r="B88" s="3">
        <v>14.9215108665947</v>
      </c>
      <c r="C88" s="3">
        <v>10.1045890024778</v>
      </c>
      <c r="D88" s="3">
        <v>15.002139666102201</v>
      </c>
      <c r="E88" s="3">
        <v>15.1825024622282</v>
      </c>
      <c r="F88" s="3">
        <v>11.7759481304156</v>
      </c>
      <c r="G88" s="3">
        <v>8.4523735758749705</v>
      </c>
      <c r="H88" s="3">
        <v>13.51823967558</v>
      </c>
      <c r="I88" s="3">
        <v>12.4049470641763</v>
      </c>
      <c r="J88" s="3">
        <v>14.4211576437972</v>
      </c>
      <c r="K88" s="3">
        <v>9.9625912560263696</v>
      </c>
      <c r="L88" s="3">
        <v>7.7695940123673397</v>
      </c>
      <c r="M88" s="3">
        <v>8.6903813130290803</v>
      </c>
      <c r="N88" s="3">
        <v>10.7722539566204</v>
      </c>
      <c r="O88" s="3">
        <v>23.556018207054802</v>
      </c>
      <c r="P88" s="3">
        <v>12.8816826747031</v>
      </c>
      <c r="Q88" s="3">
        <v>13.4475859481055</v>
      </c>
      <c r="R88" s="3">
        <v>16.880036709751199</v>
      </c>
      <c r="S88" s="3">
        <v>5.4626330303313901</v>
      </c>
      <c r="T88" s="3">
        <v>14.4623708267497</v>
      </c>
      <c r="U88" s="3">
        <v>16.1839815553558</v>
      </c>
      <c r="V88" s="3">
        <v>18.877033618537201</v>
      </c>
    </row>
    <row r="89" spans="1:22" x14ac:dyDescent="0.35">
      <c r="A89" s="2">
        <v>44459</v>
      </c>
      <c r="B89" s="3">
        <v>15.272934505885001</v>
      </c>
      <c r="C89" s="3">
        <v>9.8740463661197992</v>
      </c>
      <c r="D89" s="3">
        <v>14.7184447632185</v>
      </c>
      <c r="E89" s="3">
        <v>15.5537996872271</v>
      </c>
      <c r="F89" s="3">
        <v>11.205757116553499</v>
      </c>
      <c r="G89" s="3">
        <v>8.6971779885704805</v>
      </c>
      <c r="H89" s="3">
        <v>13.933624613361401</v>
      </c>
      <c r="I89" s="3">
        <v>13.107203528234001</v>
      </c>
      <c r="J89" s="3">
        <v>13.8033712594695</v>
      </c>
      <c r="K89" s="3">
        <v>10.307187488618601</v>
      </c>
      <c r="L89" s="3">
        <v>7.3315326556739899</v>
      </c>
      <c r="M89" s="3">
        <v>8.6680448494155797</v>
      </c>
      <c r="N89" s="3">
        <v>10.330668104120701</v>
      </c>
      <c r="O89" s="3">
        <v>24.4210080813566</v>
      </c>
      <c r="P89" s="3">
        <v>13.009415222840399</v>
      </c>
      <c r="Q89" s="3">
        <v>13.1013860664983</v>
      </c>
      <c r="R89" s="3">
        <v>17.217886473947502</v>
      </c>
      <c r="S89" s="3">
        <v>5.13642111015242</v>
      </c>
      <c r="T89" s="3">
        <v>14.7184779863075</v>
      </c>
      <c r="U89" s="3">
        <v>16.301290474508999</v>
      </c>
      <c r="V89" s="3">
        <v>18.789571137532999</v>
      </c>
    </row>
    <row r="90" spans="1:22" x14ac:dyDescent="0.35">
      <c r="A90" s="2">
        <v>44489</v>
      </c>
      <c r="B90" s="3">
        <v>15.3681752204474</v>
      </c>
      <c r="C90" s="3">
        <v>9.1564148357666593</v>
      </c>
      <c r="D90" s="3">
        <v>15.9147898808931</v>
      </c>
      <c r="E90" s="3">
        <v>16.832563374540999</v>
      </c>
      <c r="F90" s="3">
        <v>12.088042756517799</v>
      </c>
      <c r="G90" s="3">
        <v>10.182675876710899</v>
      </c>
      <c r="H90" s="3">
        <v>14.779353287419699</v>
      </c>
      <c r="I90" s="3">
        <v>12.7084450482504</v>
      </c>
      <c r="J90" s="3">
        <v>14.163149203580399</v>
      </c>
      <c r="K90" s="3">
        <v>10.056331748051599</v>
      </c>
      <c r="L90" s="3">
        <v>7.73224443709928</v>
      </c>
      <c r="M90" s="3">
        <v>9.6311058660833702</v>
      </c>
      <c r="N90" s="3">
        <v>10.5573390846201</v>
      </c>
      <c r="O90" s="3">
        <v>24.661387474873699</v>
      </c>
      <c r="P90" s="3">
        <v>13.9493783324733</v>
      </c>
      <c r="Q90" s="3">
        <v>13.612934915681199</v>
      </c>
      <c r="R90" s="3">
        <v>17.373861318851901</v>
      </c>
      <c r="S90" s="3">
        <v>5.1509208016601402</v>
      </c>
      <c r="T90" s="3">
        <v>14.655745775166301</v>
      </c>
      <c r="U90" s="3">
        <v>16.1394049124258</v>
      </c>
      <c r="V90" s="3">
        <v>19.425423631306501</v>
      </c>
    </row>
    <row r="91" spans="1:22" x14ac:dyDescent="0.35">
      <c r="A91" s="2">
        <v>44519</v>
      </c>
      <c r="B91" s="3">
        <v>15.2693981721564</v>
      </c>
      <c r="C91" s="3">
        <v>9.3942978451388299</v>
      </c>
      <c r="D91" s="3">
        <v>15.2827512057153</v>
      </c>
      <c r="E91" s="3">
        <v>16.082877520096002</v>
      </c>
      <c r="F91" s="3">
        <v>11.2373933349401</v>
      </c>
      <c r="G91" s="3">
        <v>9.8089857963846594</v>
      </c>
      <c r="H91" s="3">
        <v>14.286944980152001</v>
      </c>
      <c r="I91" s="3">
        <v>13.473385791571999</v>
      </c>
      <c r="J91" s="3">
        <v>13.3361355546726</v>
      </c>
      <c r="K91" s="3">
        <v>10.053788073507601</v>
      </c>
      <c r="L91" s="3">
        <v>7.31022581691838</v>
      </c>
      <c r="M91" s="3">
        <v>9.5920285029125605</v>
      </c>
      <c r="N91" s="3">
        <v>11.6198953328957</v>
      </c>
      <c r="O91" s="3">
        <v>23.6581315941702</v>
      </c>
      <c r="P91" s="3">
        <v>13.2658251324851</v>
      </c>
      <c r="Q91" s="3">
        <v>13.6559788618968</v>
      </c>
      <c r="R91" s="3">
        <v>17.489493521529798</v>
      </c>
      <c r="S91" s="3">
        <v>5.8493987395047702</v>
      </c>
      <c r="T91" s="3">
        <v>15.637340298627899</v>
      </c>
      <c r="U91" s="3">
        <v>15.8200403814923</v>
      </c>
      <c r="V91" s="3">
        <v>18.709424683028899</v>
      </c>
    </row>
    <row r="92" spans="1:22" x14ac:dyDescent="0.35">
      <c r="A92" s="2">
        <v>44550</v>
      </c>
      <c r="B92" s="3">
        <v>15.2080096850146</v>
      </c>
      <c r="C92" s="3">
        <v>8.9399126449990902</v>
      </c>
      <c r="D92" s="3">
        <v>14.594652757380899</v>
      </c>
      <c r="E92" s="3">
        <v>15.463280305747199</v>
      </c>
      <c r="F92" s="3">
        <v>10.140562787475</v>
      </c>
      <c r="G92" s="3">
        <v>9.5391281506802006</v>
      </c>
      <c r="H92" s="3">
        <v>15.0107470678869</v>
      </c>
      <c r="I92" s="3">
        <v>13.314344780612601</v>
      </c>
      <c r="J92" s="3">
        <v>13.477173811633801</v>
      </c>
      <c r="K92" s="3">
        <v>10.1448952773718</v>
      </c>
      <c r="L92" s="3">
        <v>7.7314798493545203</v>
      </c>
      <c r="M92" s="3">
        <v>9.3986995099042208</v>
      </c>
      <c r="N92" s="3">
        <v>9.4420123215629896</v>
      </c>
      <c r="O92" s="3">
        <v>22.191450947684999</v>
      </c>
      <c r="P92" s="3">
        <v>12.0086225576499</v>
      </c>
      <c r="Q92" s="3">
        <v>13.077548638529899</v>
      </c>
      <c r="R92" s="3">
        <v>16.816978964642601</v>
      </c>
      <c r="S92" s="3">
        <v>6.3832554804196002</v>
      </c>
      <c r="T92" s="3">
        <v>15.790157569346899</v>
      </c>
      <c r="U92" s="3">
        <v>16.422462808626399</v>
      </c>
      <c r="V92" s="3">
        <v>17.5494097943368</v>
      </c>
    </row>
    <row r="93" spans="1:22" x14ac:dyDescent="0.35">
      <c r="A93" s="2">
        <v>44581</v>
      </c>
      <c r="B93" s="3">
        <v>14.706714162022999</v>
      </c>
      <c r="C93" s="3">
        <v>9.7558454388097005</v>
      </c>
      <c r="D93" s="3">
        <v>14.717496891367899</v>
      </c>
      <c r="E93" s="3">
        <v>15.1076099582344</v>
      </c>
      <c r="F93" s="3">
        <v>10.7194193842352</v>
      </c>
      <c r="G93" s="3">
        <v>11.4312330317826</v>
      </c>
      <c r="H93" s="3">
        <v>15.2632260819996</v>
      </c>
      <c r="I93" s="3">
        <v>13.1063616623538</v>
      </c>
      <c r="J93" s="3">
        <v>13.609370516473099</v>
      </c>
      <c r="K93" s="3">
        <v>9.7378637858631905</v>
      </c>
      <c r="L93" s="3">
        <v>8.0070584715306605</v>
      </c>
      <c r="M93" s="3">
        <v>10.008791711118301</v>
      </c>
      <c r="N93" s="3">
        <v>10.0770984008357</v>
      </c>
      <c r="O93" s="3">
        <v>23.270828631604701</v>
      </c>
      <c r="P93" s="3">
        <v>12.877957960337501</v>
      </c>
      <c r="Q93" s="3">
        <v>13.654789546809701</v>
      </c>
      <c r="R93" s="3">
        <v>17.2476225060954</v>
      </c>
      <c r="S93" s="3">
        <v>5.4023625901295196</v>
      </c>
      <c r="T93" s="3">
        <v>15.932368099937401</v>
      </c>
      <c r="U93" s="3">
        <v>15.2085316715792</v>
      </c>
      <c r="V93" s="3">
        <v>19.301206393318001</v>
      </c>
    </row>
    <row r="94" spans="1:22" x14ac:dyDescent="0.35">
      <c r="A94" s="2">
        <v>44610</v>
      </c>
      <c r="B94" s="3">
        <v>14.0090198312494</v>
      </c>
      <c r="C94" s="3">
        <v>9.9592406675836802</v>
      </c>
      <c r="D94" s="3">
        <v>15.3089682288952</v>
      </c>
      <c r="E94" s="3">
        <v>15.330597624359999</v>
      </c>
      <c r="F94" s="3">
        <v>9.8199972448932602</v>
      </c>
      <c r="G94" s="3">
        <v>11.0342327955294</v>
      </c>
      <c r="H94" s="3">
        <v>15.6406716713714</v>
      </c>
      <c r="I94" s="3">
        <v>12.873153854448001</v>
      </c>
      <c r="J94" s="3">
        <v>13.440342705882699</v>
      </c>
      <c r="K94" s="3">
        <v>9.4774063867524792</v>
      </c>
      <c r="L94" s="3">
        <v>8.0099229932999094</v>
      </c>
      <c r="M94" s="3">
        <v>10.0537203757874</v>
      </c>
      <c r="N94" s="3">
        <v>10.201557210517301</v>
      </c>
      <c r="O94" s="3">
        <v>22.0660892943684</v>
      </c>
      <c r="P94" s="3">
        <v>12.099041887706599</v>
      </c>
      <c r="Q94" s="3">
        <v>13.6645929212682</v>
      </c>
      <c r="R94" s="3">
        <v>17.6300519578113</v>
      </c>
      <c r="S94" s="3">
        <v>4.5816877858273299</v>
      </c>
      <c r="T94" s="3">
        <v>15.738886674798801</v>
      </c>
      <c r="U94" s="3">
        <v>15.1246790861625</v>
      </c>
      <c r="V94" s="3">
        <v>19.069907582587</v>
      </c>
    </row>
    <row r="95" spans="1:22" x14ac:dyDescent="0.35">
      <c r="A95" s="2">
        <v>44638</v>
      </c>
      <c r="B95" s="3">
        <v>12.904956762813301</v>
      </c>
      <c r="C95" s="3">
        <v>9.6206481860499604</v>
      </c>
      <c r="D95" s="3">
        <v>14.848000384038301</v>
      </c>
      <c r="E95" s="3">
        <v>14.4255732345078</v>
      </c>
      <c r="F95" s="3">
        <v>9.3489995979185903</v>
      </c>
      <c r="G95" s="3">
        <v>11.530039602872399</v>
      </c>
      <c r="H95" s="3">
        <v>15.328967973475599</v>
      </c>
      <c r="I95" s="3">
        <v>12.3289352019337</v>
      </c>
      <c r="J95" s="3">
        <v>14.095407963071599</v>
      </c>
      <c r="K95" s="3">
        <v>9.3297643948044104</v>
      </c>
      <c r="L95" s="3">
        <v>7.8262589511124299</v>
      </c>
      <c r="M95" s="3">
        <v>10.0479948889872</v>
      </c>
      <c r="N95" s="3">
        <v>9.72878723858339</v>
      </c>
      <c r="O95" s="3">
        <v>21.901240375705001</v>
      </c>
      <c r="P95" s="3">
        <v>10.6327871203565</v>
      </c>
      <c r="Q95" s="3">
        <v>14.1950607397659</v>
      </c>
      <c r="R95" s="3">
        <v>17.0491697982809</v>
      </c>
      <c r="S95" s="3">
        <v>4.6487742146702304</v>
      </c>
      <c r="T95" s="3">
        <v>15.989184280898201</v>
      </c>
      <c r="U95" s="3">
        <v>14.368764927773899</v>
      </c>
      <c r="V95" s="3">
        <v>19.1301356531072</v>
      </c>
    </row>
    <row r="96" spans="1:22" x14ac:dyDescent="0.35">
      <c r="A96" s="2">
        <v>44671</v>
      </c>
      <c r="B96" s="3">
        <v>12.3089980721748</v>
      </c>
      <c r="C96" s="3">
        <v>9.5949849607531998</v>
      </c>
      <c r="D96" s="3">
        <v>14.4164865136924</v>
      </c>
      <c r="E96" s="3">
        <v>14.564058487863599</v>
      </c>
      <c r="F96" s="3">
        <v>8.4171768356599301</v>
      </c>
      <c r="G96" s="3">
        <v>9.9165468075001595</v>
      </c>
      <c r="H96" s="3">
        <v>15.0426044413379</v>
      </c>
      <c r="I96" s="3">
        <v>11.7829118567669</v>
      </c>
      <c r="J96" s="3">
        <v>13.6422760088895</v>
      </c>
      <c r="K96" s="3">
        <v>9.1848392529440996</v>
      </c>
      <c r="L96" s="3">
        <v>7.3195855089603299</v>
      </c>
      <c r="M96" s="3">
        <v>9.5080004292120694</v>
      </c>
      <c r="N96" s="3">
        <v>10.5001455992111</v>
      </c>
      <c r="O96" s="3">
        <v>21.830307312736501</v>
      </c>
      <c r="P96" s="3">
        <v>10.2202807608288</v>
      </c>
      <c r="Q96" s="3">
        <v>14.041514939879301</v>
      </c>
      <c r="R96" s="3">
        <v>16.646906836293901</v>
      </c>
      <c r="S96" s="3">
        <v>5.0479617580033702</v>
      </c>
      <c r="T96" s="3">
        <v>16.4749322326483</v>
      </c>
      <c r="U96" s="3">
        <v>13.5489033914708</v>
      </c>
      <c r="V96" s="3">
        <v>19.385332156609898</v>
      </c>
    </row>
    <row r="97" spans="1:22" x14ac:dyDescent="0.35">
      <c r="A97" s="2">
        <v>44701</v>
      </c>
      <c r="B97" s="3">
        <v>12.754623548892701</v>
      </c>
      <c r="C97" s="3">
        <v>8.6298947556036794</v>
      </c>
      <c r="D97" s="3">
        <v>13.3931179200372</v>
      </c>
      <c r="E97" s="3">
        <v>13.1827014562462</v>
      </c>
      <c r="F97" s="3">
        <v>6.8621664660596702</v>
      </c>
      <c r="G97" s="3">
        <v>8.0838351171688299</v>
      </c>
      <c r="H97" s="3">
        <v>14.394091950674699</v>
      </c>
      <c r="I97" s="3">
        <v>11.369584066588301</v>
      </c>
      <c r="J97" s="3">
        <v>12.593345053974501</v>
      </c>
      <c r="K97" s="3">
        <v>8.9098066328385901</v>
      </c>
      <c r="L97" s="3">
        <v>6.5529576927987598</v>
      </c>
      <c r="M97" s="3">
        <v>8.7854507800167791</v>
      </c>
      <c r="N97" s="3">
        <v>9.0593418426616292</v>
      </c>
      <c r="O97" s="3">
        <v>20.417425164813899</v>
      </c>
      <c r="P97" s="3">
        <v>10.610507368490101</v>
      </c>
      <c r="Q97" s="3">
        <v>12.6733422145667</v>
      </c>
      <c r="R97" s="3">
        <v>16.082494746373801</v>
      </c>
      <c r="S97" s="3">
        <v>4.3250727685804398</v>
      </c>
      <c r="T97" s="3">
        <v>14.754935251537001</v>
      </c>
      <c r="U97" s="3">
        <v>12.255325285075701</v>
      </c>
      <c r="V97" s="3">
        <v>16.7722372598401</v>
      </c>
    </row>
    <row r="98" spans="1:22" x14ac:dyDescent="0.35">
      <c r="A98" s="2">
        <v>44729</v>
      </c>
      <c r="B98" s="3">
        <v>13.336541324730501</v>
      </c>
      <c r="C98" s="3">
        <v>6.6390669099038497</v>
      </c>
      <c r="D98" s="3">
        <v>12.643966763641799</v>
      </c>
      <c r="E98" s="3">
        <v>12.873465898159001</v>
      </c>
      <c r="F98" s="3">
        <v>6.5039768762477301</v>
      </c>
      <c r="G98" s="3">
        <v>7.5827139834230799</v>
      </c>
      <c r="H98" s="3">
        <v>13.580182058217799</v>
      </c>
      <c r="I98" s="3">
        <v>10.9266469774608</v>
      </c>
      <c r="J98" s="3">
        <v>11.5797363470021</v>
      </c>
      <c r="K98" s="3">
        <v>8.2244236200916507</v>
      </c>
      <c r="L98" s="3">
        <v>6.0237765440561901</v>
      </c>
      <c r="M98" s="3">
        <v>8.2950298553537607</v>
      </c>
      <c r="N98" s="3">
        <v>8.3670002768591196</v>
      </c>
      <c r="O98" s="3">
        <v>19.349213284305499</v>
      </c>
      <c r="P98" s="3">
        <v>11.512591116042</v>
      </c>
      <c r="Q98" s="3">
        <v>12.107538837557801</v>
      </c>
      <c r="R98" s="3">
        <v>15.192342242057499</v>
      </c>
      <c r="S98" s="3">
        <v>4.8242696651075496</v>
      </c>
      <c r="T98" s="3">
        <v>13.423594794556699</v>
      </c>
      <c r="U98" s="3">
        <v>11.8568911512354</v>
      </c>
      <c r="V98" s="3">
        <v>15.980394782870601</v>
      </c>
    </row>
    <row r="99" spans="1:22" x14ac:dyDescent="0.35">
      <c r="A99" s="2">
        <v>44762</v>
      </c>
      <c r="B99" s="3">
        <v>13.2266865810828</v>
      </c>
      <c r="C99" s="3">
        <v>6.5618486738319097</v>
      </c>
      <c r="D99" s="3">
        <v>12.577168081718</v>
      </c>
      <c r="E99" s="3">
        <v>12.660312620700401</v>
      </c>
      <c r="F99" s="3">
        <v>6.0002852339794801</v>
      </c>
      <c r="G99" s="3">
        <v>7.0635187368066701</v>
      </c>
      <c r="H99" s="3">
        <v>13.397284198309499</v>
      </c>
      <c r="I99" s="3">
        <v>10.334121422651</v>
      </c>
      <c r="J99" s="3">
        <v>11.476844788313601</v>
      </c>
      <c r="K99" s="3">
        <v>8.4104624623862296</v>
      </c>
      <c r="L99" s="3">
        <v>5.9342570655110602</v>
      </c>
      <c r="M99" s="3">
        <v>8.7127385267724602</v>
      </c>
      <c r="N99" s="3">
        <v>7.6961794822561904</v>
      </c>
      <c r="O99" s="3">
        <v>20.9151408264336</v>
      </c>
      <c r="P99" s="3">
        <v>11.404028255698901</v>
      </c>
      <c r="Q99" s="3">
        <v>12.807223534139499</v>
      </c>
      <c r="R99" s="3">
        <v>14.860798449514901</v>
      </c>
      <c r="S99" s="3">
        <v>4.3083463888294604</v>
      </c>
      <c r="T99" s="3">
        <v>13.1106562819062</v>
      </c>
      <c r="U99" s="3">
        <v>10.940530050662201</v>
      </c>
      <c r="V99" s="3">
        <v>16.174207574633101</v>
      </c>
    </row>
    <row r="100" spans="1:22" x14ac:dyDescent="0.35">
      <c r="A100" s="2">
        <v>44792</v>
      </c>
      <c r="B100" s="3">
        <v>12.7286529434637</v>
      </c>
      <c r="C100" s="3">
        <v>6.4627813276576598</v>
      </c>
      <c r="D100" s="3">
        <v>12.9208448700928</v>
      </c>
      <c r="E100" s="3">
        <v>13.2891405610475</v>
      </c>
      <c r="F100" s="3">
        <v>6.2662199704010604</v>
      </c>
      <c r="G100" s="3">
        <v>7.6353362207512498</v>
      </c>
      <c r="H100" s="3">
        <v>13.9471022368568</v>
      </c>
      <c r="I100" s="3">
        <v>11.2662543865925</v>
      </c>
      <c r="J100" s="3">
        <v>11.8300900069314</v>
      </c>
      <c r="K100" s="3">
        <v>8.7781844522605308</v>
      </c>
      <c r="L100" s="3">
        <v>6.3492601852097001</v>
      </c>
      <c r="M100" s="3">
        <v>8.6083888218773996</v>
      </c>
      <c r="N100" s="3">
        <v>8.3575072505109809</v>
      </c>
      <c r="O100" s="3">
        <v>22.7554243724835</v>
      </c>
      <c r="P100" s="3">
        <v>10.6892590711465</v>
      </c>
      <c r="Q100" s="3">
        <v>14.231124785113</v>
      </c>
      <c r="R100" s="3">
        <v>15.4875457047327</v>
      </c>
      <c r="S100" s="3">
        <v>4.49632546124072</v>
      </c>
      <c r="T100" s="3">
        <v>13.477516179339201</v>
      </c>
      <c r="U100" s="3">
        <v>11.573289306582399</v>
      </c>
      <c r="V100" s="3">
        <v>16.648913869988899</v>
      </c>
    </row>
    <row r="101" spans="1:22" x14ac:dyDescent="0.35">
      <c r="A101" s="2">
        <v>44824</v>
      </c>
      <c r="B101" s="3">
        <v>12.0511425642368</v>
      </c>
      <c r="C101" s="3">
        <v>7.5711681586752304</v>
      </c>
      <c r="D101" s="3">
        <v>13.1238050577071</v>
      </c>
      <c r="E101" s="3">
        <v>12.458614344132499</v>
      </c>
      <c r="F101" s="3">
        <v>5.8115378563006201</v>
      </c>
      <c r="G101" s="3">
        <v>8.1505768586813101</v>
      </c>
      <c r="H101" s="3">
        <v>13.4318468060148</v>
      </c>
      <c r="I101" s="3">
        <v>10.852075689905</v>
      </c>
      <c r="J101" s="3">
        <v>11.4559585644671</v>
      </c>
      <c r="K101" s="3">
        <v>8.5514273022233596</v>
      </c>
      <c r="L101" s="3">
        <v>6.5883815443599998</v>
      </c>
      <c r="M101" s="3">
        <v>8.0944672054957501</v>
      </c>
      <c r="N101" s="3">
        <v>6.8584475927308297</v>
      </c>
      <c r="O101" s="3">
        <v>22.5131667964489</v>
      </c>
      <c r="P101" s="3">
        <v>10.427836021934301</v>
      </c>
      <c r="Q101" s="3">
        <v>12.9254037893262</v>
      </c>
      <c r="R101" s="3">
        <v>15.4794011499693</v>
      </c>
      <c r="S101" s="3">
        <v>4.5465269347798296</v>
      </c>
      <c r="T101" s="3">
        <v>13.2721524239972</v>
      </c>
      <c r="U101" s="3">
        <v>11.549826563920201</v>
      </c>
      <c r="V101" s="3">
        <v>15.0135560726044</v>
      </c>
    </row>
    <row r="102" spans="1:22" x14ac:dyDescent="0.35">
      <c r="A102" s="2">
        <v>44854</v>
      </c>
      <c r="B102" s="3">
        <v>11.4500141870002</v>
      </c>
      <c r="C102" s="3">
        <v>7.1924572258209203</v>
      </c>
      <c r="D102" s="3">
        <v>12.6187923547261</v>
      </c>
      <c r="E102" s="3">
        <v>11.655115418755299</v>
      </c>
      <c r="F102" s="3">
        <v>6.47716214950389</v>
      </c>
      <c r="G102" s="3">
        <v>8.4209720734434406</v>
      </c>
      <c r="H102" s="3">
        <v>13.0883464580013</v>
      </c>
      <c r="I102" s="3">
        <v>10.244574608883299</v>
      </c>
      <c r="J102" s="3">
        <v>11.5656586950552</v>
      </c>
      <c r="K102" s="3">
        <v>8.8766972210143607</v>
      </c>
      <c r="L102" s="3">
        <v>7.1391947920641599</v>
      </c>
      <c r="M102" s="3">
        <v>8.2368282614174095</v>
      </c>
      <c r="N102" s="3">
        <v>7.0126734609807997</v>
      </c>
      <c r="O102" s="3">
        <v>21.765464190197001</v>
      </c>
      <c r="P102" s="3">
        <v>9.0705180373452006</v>
      </c>
      <c r="Q102" s="3">
        <v>12.606879037847699</v>
      </c>
      <c r="R102" s="3">
        <v>15.169878364369399</v>
      </c>
      <c r="S102" s="3">
        <v>4.88726811929864</v>
      </c>
      <c r="T102" s="3">
        <v>12.546316031442499</v>
      </c>
      <c r="U102" s="3">
        <v>10.4989288377403</v>
      </c>
      <c r="V102" s="3">
        <v>15.601193141954999</v>
      </c>
    </row>
    <row r="103" spans="1:22" x14ac:dyDescent="0.35">
      <c r="A103" s="2">
        <v>44883</v>
      </c>
      <c r="B103" s="3">
        <v>11.7889469859646</v>
      </c>
      <c r="C103" s="3">
        <v>6.8860712165797597</v>
      </c>
      <c r="D103" s="3">
        <v>12.6020397801227</v>
      </c>
      <c r="E103" s="3">
        <v>12.032786222966299</v>
      </c>
      <c r="F103" s="3">
        <v>7.2337154507055503</v>
      </c>
      <c r="G103" s="3">
        <v>9.6579685666312791</v>
      </c>
      <c r="H103" s="3">
        <v>13.105139137012999</v>
      </c>
      <c r="I103" s="3">
        <v>12.4610059184536</v>
      </c>
      <c r="J103" s="3">
        <v>12.601092732109899</v>
      </c>
      <c r="K103" s="3">
        <v>10.6267059587984</v>
      </c>
      <c r="L103" s="3">
        <v>6.8236862506391098</v>
      </c>
      <c r="M103" s="3">
        <v>8.9809962892189503</v>
      </c>
      <c r="N103" s="3">
        <v>6.7889567814407004</v>
      </c>
      <c r="O103" s="3">
        <v>22.390110704458401</v>
      </c>
      <c r="P103" s="3">
        <v>10.0468833380537</v>
      </c>
      <c r="Q103" s="3">
        <v>12.639232483208</v>
      </c>
      <c r="R103" s="3">
        <v>15.560087155181799</v>
      </c>
      <c r="S103" s="3">
        <v>5.2411124962734199</v>
      </c>
      <c r="T103" s="3">
        <v>12.3806320164271</v>
      </c>
      <c r="U103" s="3">
        <v>10.230157877352999</v>
      </c>
      <c r="V103" s="3">
        <v>14.9824925075658</v>
      </c>
    </row>
    <row r="104" spans="1:22" x14ac:dyDescent="0.35">
      <c r="A104" s="2">
        <v>44915</v>
      </c>
      <c r="B104" s="3">
        <v>11.6950842097934</v>
      </c>
      <c r="C104" s="3">
        <v>7.3654472699102103</v>
      </c>
      <c r="D104" s="3">
        <v>12.262928094162399</v>
      </c>
      <c r="E104" s="3">
        <v>12.2318998845422</v>
      </c>
      <c r="F104" s="3">
        <v>7.3760858974400003</v>
      </c>
      <c r="G104" s="3">
        <v>9.0373981064658206</v>
      </c>
      <c r="H104" s="3">
        <v>13.320960962256301</v>
      </c>
      <c r="I104" s="3">
        <v>12.498516742060801</v>
      </c>
      <c r="J104" s="3">
        <v>12.095374059528799</v>
      </c>
      <c r="K104" s="3">
        <v>10.7696351477394</v>
      </c>
      <c r="L104" s="3">
        <v>6.78014829237617</v>
      </c>
      <c r="M104" s="3">
        <v>8.8768716566397803</v>
      </c>
      <c r="N104" s="3">
        <v>6.6586570364450504</v>
      </c>
      <c r="O104" s="3">
        <v>22.464934634201899</v>
      </c>
      <c r="P104" s="3">
        <v>10.478138349344199</v>
      </c>
      <c r="Q104" s="3">
        <v>11.477917713310401</v>
      </c>
      <c r="R104" s="3">
        <v>15.370936613190301</v>
      </c>
      <c r="S104" s="3">
        <v>5.8046328538724303</v>
      </c>
      <c r="T104" s="3">
        <v>12.196869027282499</v>
      </c>
      <c r="U104" s="3">
        <v>10.992980006531401</v>
      </c>
      <c r="V104" s="3">
        <v>14.054062388902601</v>
      </c>
    </row>
    <row r="105" spans="1:22" x14ac:dyDescent="0.35">
      <c r="A105" s="2">
        <v>44946</v>
      </c>
      <c r="B105" s="3">
        <v>12.658717441860301</v>
      </c>
      <c r="C105" s="3">
        <v>7.4166298946563796</v>
      </c>
      <c r="D105" s="3">
        <v>12.170907726108799</v>
      </c>
      <c r="E105" s="3">
        <v>13.384761844444499</v>
      </c>
      <c r="F105" s="3">
        <v>7.9204629329009704</v>
      </c>
      <c r="G105" s="3">
        <v>10.3028757140548</v>
      </c>
      <c r="H105" s="3">
        <v>13.6197246224813</v>
      </c>
      <c r="I105" s="3">
        <v>13.827192865294201</v>
      </c>
      <c r="J105" s="3">
        <v>12.895171080062701</v>
      </c>
      <c r="K105" s="3">
        <v>11.6042262845717</v>
      </c>
      <c r="L105" s="3">
        <v>7.0795415449052896</v>
      </c>
      <c r="M105" s="3">
        <v>9.4256408613215008</v>
      </c>
      <c r="N105" s="3">
        <v>6.4646634411396402</v>
      </c>
      <c r="O105" s="3">
        <v>21.680461630466901</v>
      </c>
      <c r="P105" s="3">
        <v>12.0225217599387</v>
      </c>
      <c r="Q105" s="3">
        <v>11.334486864023001</v>
      </c>
      <c r="R105" s="3">
        <v>15.9312139608273</v>
      </c>
      <c r="S105" s="3">
        <v>5.5867113871402303</v>
      </c>
      <c r="T105" s="3">
        <v>12.123003003318299</v>
      </c>
      <c r="U105" s="3">
        <v>11.697632722713401</v>
      </c>
      <c r="V105" s="3">
        <v>14.8390060294387</v>
      </c>
    </row>
    <row r="106" spans="1:22" x14ac:dyDescent="0.35">
      <c r="A106" s="2">
        <v>44974</v>
      </c>
      <c r="B106" s="3">
        <v>12.1984085012026</v>
      </c>
      <c r="C106" s="3">
        <v>7.8572976839923996</v>
      </c>
      <c r="D106" s="3">
        <v>12.216109577678001</v>
      </c>
      <c r="E106" s="3">
        <v>12.627123845242499</v>
      </c>
      <c r="F106" s="3">
        <v>7.7094093084703497</v>
      </c>
      <c r="G106" s="3">
        <v>9.6074757632454109</v>
      </c>
      <c r="H106" s="3">
        <v>13.336567315933101</v>
      </c>
      <c r="I106" s="3">
        <v>14.3073336881433</v>
      </c>
      <c r="J106" s="3">
        <v>12.835861019057401</v>
      </c>
      <c r="K106" s="3">
        <v>12.7552557205022</v>
      </c>
      <c r="L106" s="3">
        <v>7.09083755376568</v>
      </c>
      <c r="M106" s="3">
        <v>9.0785290050355307</v>
      </c>
      <c r="N106" s="3">
        <v>7.8927025073083499</v>
      </c>
      <c r="O106" s="3">
        <v>20.984753433041</v>
      </c>
      <c r="P106" s="3">
        <v>11.182733537697001</v>
      </c>
      <c r="Q106" s="3">
        <v>11.1677464538976</v>
      </c>
      <c r="R106" s="3">
        <v>15.757350242545</v>
      </c>
      <c r="S106" s="3">
        <v>4.9743144196422504</v>
      </c>
      <c r="T106" s="3">
        <v>12.0893469549965</v>
      </c>
      <c r="U106" s="3">
        <v>12.368639496165599</v>
      </c>
      <c r="V106" s="3">
        <v>15.1178990732326</v>
      </c>
    </row>
    <row r="107" spans="1:22" x14ac:dyDescent="0.35">
      <c r="A107" s="2">
        <v>45005</v>
      </c>
      <c r="B107" s="3">
        <v>11.7175702071664</v>
      </c>
      <c r="C107" s="3">
        <v>7.3171637093444302</v>
      </c>
      <c r="D107" s="3">
        <v>11.502810776616601</v>
      </c>
      <c r="E107" s="3">
        <v>11.5360173940111</v>
      </c>
      <c r="F107" s="3">
        <v>6.8820909416474398</v>
      </c>
      <c r="G107" s="3">
        <v>9.3898041899540701</v>
      </c>
      <c r="H107" s="3">
        <v>12.825495937679101</v>
      </c>
      <c r="I107" s="3">
        <v>14.609333671123199</v>
      </c>
      <c r="J107" s="3">
        <v>12.2520140547603</v>
      </c>
      <c r="K107" s="3">
        <v>12.852570213505301</v>
      </c>
      <c r="L107" s="3">
        <v>6.4079651637356196</v>
      </c>
      <c r="M107" s="3">
        <v>8.51369339764444</v>
      </c>
      <c r="N107" s="3">
        <v>7.0111392166116397</v>
      </c>
      <c r="O107" s="3">
        <v>19.653746034498699</v>
      </c>
      <c r="P107" s="3">
        <v>10.313710237142001</v>
      </c>
      <c r="Q107" s="3">
        <v>10.3287623790634</v>
      </c>
      <c r="R107" s="3">
        <v>15.272105251318401</v>
      </c>
      <c r="S107" s="3">
        <v>4.8182826530477803</v>
      </c>
      <c r="T107" s="3">
        <v>10.875696094671801</v>
      </c>
      <c r="U107" s="3">
        <v>12.5054891652194</v>
      </c>
      <c r="V107" s="3">
        <v>14.2882855655367</v>
      </c>
    </row>
    <row r="108" spans="1:22" x14ac:dyDescent="0.35">
      <c r="A108" s="2">
        <v>45036</v>
      </c>
      <c r="B108" s="3">
        <v>12.3636999490927</v>
      </c>
      <c r="C108" s="3">
        <v>7.85951909642095</v>
      </c>
      <c r="D108" s="3">
        <v>12.152916012477201</v>
      </c>
      <c r="E108" s="3">
        <v>11.449747820971499</v>
      </c>
      <c r="F108" s="3">
        <v>7.2930848156292098</v>
      </c>
      <c r="G108" s="3">
        <v>9.8897727641730597</v>
      </c>
      <c r="H108" s="3">
        <v>13.0669684974985</v>
      </c>
      <c r="I108" s="3">
        <v>14.9021793927921</v>
      </c>
      <c r="J108" s="3">
        <v>12.567645344052501</v>
      </c>
      <c r="K108" s="3">
        <v>14.1400020014357</v>
      </c>
      <c r="L108" s="3">
        <v>6.7863478525122503</v>
      </c>
      <c r="M108" s="3">
        <v>9.2468958283816693</v>
      </c>
      <c r="N108" s="3">
        <v>7.2263258562864401</v>
      </c>
      <c r="O108" s="3">
        <v>20.0640116814828</v>
      </c>
      <c r="P108" s="3">
        <v>10.8552245621325</v>
      </c>
      <c r="Q108" s="3">
        <v>10.4678258719164</v>
      </c>
      <c r="R108" s="3">
        <v>15.5216597307319</v>
      </c>
      <c r="S108" s="3">
        <v>4.6893662100484397</v>
      </c>
      <c r="T108" s="3">
        <v>11.2456873373122</v>
      </c>
      <c r="U108" s="3">
        <v>13.686912867747401</v>
      </c>
      <c r="V108" s="3">
        <v>16.232694162400001</v>
      </c>
    </row>
    <row r="109" spans="1:22" x14ac:dyDescent="0.35">
      <c r="A109" s="2">
        <v>45065</v>
      </c>
      <c r="B109" s="3">
        <v>11.9951204016284</v>
      </c>
      <c r="C109" s="3">
        <v>8.5551236151942494</v>
      </c>
      <c r="D109" s="3">
        <v>11.925116163551101</v>
      </c>
      <c r="E109" s="3">
        <v>11.3070832293204</v>
      </c>
      <c r="F109" s="3">
        <v>7.4099936936326998</v>
      </c>
      <c r="G109" s="3">
        <v>9.4892652855709692</v>
      </c>
      <c r="H109" s="3">
        <v>13.18821137844</v>
      </c>
      <c r="I109" s="3">
        <v>15.805793027106599</v>
      </c>
      <c r="J109" s="3">
        <v>12.2020856085236</v>
      </c>
      <c r="K109" s="3">
        <v>13.0897746621319</v>
      </c>
      <c r="L109" s="3">
        <v>7.1732439376908497</v>
      </c>
      <c r="M109" s="3">
        <v>8.8547454202581193</v>
      </c>
      <c r="N109" s="3">
        <v>6.9733312109451004</v>
      </c>
      <c r="O109" s="3">
        <v>20.802082358124402</v>
      </c>
      <c r="P109" s="3">
        <v>10.2999789286149</v>
      </c>
      <c r="Q109" s="3">
        <v>11.2376527264479</v>
      </c>
      <c r="R109" s="3">
        <v>15.364338856459099</v>
      </c>
      <c r="S109" s="3">
        <v>4.0523778752582498</v>
      </c>
      <c r="T109" s="3">
        <v>10.9607743010309</v>
      </c>
      <c r="U109" s="3">
        <v>14.368059238395899</v>
      </c>
      <c r="V109" s="3">
        <v>16.704638665556701</v>
      </c>
    </row>
    <row r="110" spans="1:22" x14ac:dyDescent="0.35">
      <c r="A110" s="2">
        <v>45097</v>
      </c>
      <c r="B110" s="3">
        <v>12.1087864805314</v>
      </c>
      <c r="C110" s="3">
        <v>8.4623971229900992</v>
      </c>
      <c r="D110" s="3">
        <v>13.3331980120607</v>
      </c>
      <c r="E110" s="3">
        <v>10.157807681660101</v>
      </c>
      <c r="F110" s="3">
        <v>8.0572808388279409</v>
      </c>
      <c r="G110" s="3">
        <v>10.070352143307501</v>
      </c>
      <c r="H110" s="3">
        <v>13.2710083564897</v>
      </c>
      <c r="I110" s="3">
        <v>16.457896737457499</v>
      </c>
      <c r="J110" s="3">
        <v>11.936841438381</v>
      </c>
      <c r="K110" s="3">
        <v>12.508714098151099</v>
      </c>
      <c r="L110" s="3">
        <v>7.9096486528398797</v>
      </c>
      <c r="M110" s="3">
        <v>9.2528157826355706</v>
      </c>
      <c r="N110" s="3">
        <v>7.83342896567114</v>
      </c>
      <c r="O110" s="3">
        <v>21.630500117285901</v>
      </c>
      <c r="P110" s="3">
        <v>10.5282103128689</v>
      </c>
      <c r="Q110" s="3">
        <v>11.221260149797001</v>
      </c>
      <c r="R110" s="3">
        <v>15.6957244698817</v>
      </c>
      <c r="S110" s="3">
        <v>4.6967982972884199</v>
      </c>
      <c r="T110" s="3">
        <v>11.0989874629398</v>
      </c>
      <c r="U110" s="3">
        <v>14.2423459776477</v>
      </c>
      <c r="V110" s="3">
        <v>16.985258710060101</v>
      </c>
    </row>
    <row r="111" spans="1:22" x14ac:dyDescent="0.35">
      <c r="A111" s="2">
        <v>45127</v>
      </c>
      <c r="B111" s="3">
        <v>11.7053143622185</v>
      </c>
      <c r="C111" s="3">
        <v>9.4434210280972994</v>
      </c>
      <c r="D111" s="3">
        <v>13.617266185635399</v>
      </c>
      <c r="E111" s="3">
        <v>10.3063457686647</v>
      </c>
      <c r="F111" s="3">
        <v>8.2120656858618801</v>
      </c>
      <c r="G111" s="3">
        <v>10.5460888630592</v>
      </c>
      <c r="H111" s="3">
        <v>13.475795781125701</v>
      </c>
      <c r="I111" s="3">
        <v>16.732958453509099</v>
      </c>
      <c r="J111" s="3">
        <v>11.7926488654788</v>
      </c>
      <c r="K111" s="3">
        <v>12.0233763240599</v>
      </c>
      <c r="L111" s="3">
        <v>7.88747154612998</v>
      </c>
      <c r="M111" s="3">
        <v>9.8823000295658492</v>
      </c>
      <c r="N111" s="3">
        <v>8.3089364406738309</v>
      </c>
      <c r="O111" s="3">
        <v>21.962329347112</v>
      </c>
      <c r="P111" s="3">
        <v>10.265047365367099</v>
      </c>
      <c r="Q111" s="3">
        <v>11.3989198917644</v>
      </c>
      <c r="R111" s="3">
        <v>15.699937201433601</v>
      </c>
      <c r="S111" s="3">
        <v>5.4820587436126198</v>
      </c>
      <c r="T111" s="3">
        <v>11.3181494832487</v>
      </c>
      <c r="U111" s="3">
        <v>13.704938612298999</v>
      </c>
      <c r="V111" s="3">
        <v>17.524829149543802</v>
      </c>
    </row>
    <row r="112" spans="1:22" x14ac:dyDescent="0.35">
      <c r="A112" s="2">
        <v>45156</v>
      </c>
      <c r="B112" s="3">
        <v>11.7181548818876</v>
      </c>
      <c r="C112" s="3">
        <v>9.1132573865009192</v>
      </c>
      <c r="D112" s="3">
        <v>13.448688299644701</v>
      </c>
      <c r="E112" s="3">
        <v>9.5404231192593301</v>
      </c>
      <c r="F112" s="3">
        <v>8.0645984402055593</v>
      </c>
      <c r="G112" s="3">
        <v>10.2466949942113</v>
      </c>
      <c r="H112" s="3">
        <v>13.710048844562101</v>
      </c>
      <c r="I112" s="3">
        <v>15.747465777766299</v>
      </c>
      <c r="J112" s="3">
        <v>11.7339528778987</v>
      </c>
      <c r="K112" s="3">
        <v>11.0704133876981</v>
      </c>
      <c r="L112" s="3">
        <v>7.8295000891028099</v>
      </c>
      <c r="M112" s="3">
        <v>9.3694323905362893</v>
      </c>
      <c r="N112" s="3">
        <v>7.2902107282254898</v>
      </c>
      <c r="O112" s="3">
        <v>20.6707273405626</v>
      </c>
      <c r="P112" s="3">
        <v>10.023231231459899</v>
      </c>
      <c r="Q112" s="3">
        <v>11.3329025335136</v>
      </c>
      <c r="R112" s="3">
        <v>15.7186152904575</v>
      </c>
      <c r="S112" s="3">
        <v>5.9786969579806701</v>
      </c>
      <c r="T112" s="3">
        <v>11.302191797897301</v>
      </c>
      <c r="U112" s="3">
        <v>14.0018718118459</v>
      </c>
      <c r="V112" s="3">
        <v>17.166225087316299</v>
      </c>
    </row>
    <row r="113" spans="1:37" x14ac:dyDescent="0.35">
      <c r="A113" s="2">
        <v>45189</v>
      </c>
      <c r="B113" s="3">
        <v>11.752606471946599</v>
      </c>
      <c r="C113" s="3">
        <v>8.6354435372054805</v>
      </c>
      <c r="D113" s="3">
        <v>13.3861677650107</v>
      </c>
      <c r="E113" s="3">
        <v>9.5617498367205993</v>
      </c>
      <c r="F113" s="3">
        <v>7.9045897930540701</v>
      </c>
      <c r="G113" s="3">
        <v>10.0519512696237</v>
      </c>
      <c r="H113" s="3">
        <v>13.801206201968499</v>
      </c>
      <c r="I113" s="3">
        <v>15.5326294294871</v>
      </c>
      <c r="J113" s="3">
        <v>11.678474134185301</v>
      </c>
      <c r="K113" s="3">
        <v>11.0880314790636</v>
      </c>
      <c r="L113" s="3">
        <v>7.8775568715253197</v>
      </c>
      <c r="M113" s="3">
        <v>9.6700445179539294</v>
      </c>
      <c r="N113" s="3">
        <v>6.5303924660019801</v>
      </c>
      <c r="O113" s="3">
        <v>20.920423981356102</v>
      </c>
      <c r="P113" s="3">
        <v>10.0389534943856</v>
      </c>
      <c r="Q113" s="3">
        <v>10.877711825712</v>
      </c>
      <c r="R113" s="3">
        <v>15.4825552375217</v>
      </c>
      <c r="S113" s="3">
        <v>5.6659137333811804</v>
      </c>
      <c r="T113" s="3">
        <v>11.0955919143783</v>
      </c>
      <c r="U113" s="3">
        <v>14.791869096277701</v>
      </c>
      <c r="V113" s="3">
        <v>16.318512595994999</v>
      </c>
    </row>
    <row r="114" spans="1:37" x14ac:dyDescent="0.35">
      <c r="A114" s="2">
        <v>45219</v>
      </c>
      <c r="B114" s="3">
        <v>11.038182585211301</v>
      </c>
      <c r="C114" s="3">
        <v>8.4353954674142493</v>
      </c>
      <c r="D114" s="3">
        <v>12.546531633872499</v>
      </c>
      <c r="E114" s="3">
        <v>9.6493373063247301</v>
      </c>
      <c r="F114" s="3">
        <v>8.1297123406282896</v>
      </c>
      <c r="G114" s="3">
        <v>9.5533372237219805</v>
      </c>
      <c r="H114" s="3">
        <v>13.6114308252442</v>
      </c>
      <c r="I114" s="3">
        <v>15.141041774675999</v>
      </c>
      <c r="J114" s="3">
        <v>10.8377049487219</v>
      </c>
      <c r="K114" s="3">
        <v>10.047715375723399</v>
      </c>
      <c r="L114" s="3">
        <v>7.2969460058551503</v>
      </c>
      <c r="M114" s="3">
        <v>9.2204832104480499</v>
      </c>
      <c r="N114" s="3">
        <v>6.5346125982565102</v>
      </c>
      <c r="O114" s="3">
        <v>20.340906887203701</v>
      </c>
      <c r="P114" s="3">
        <v>9.4166008491583693</v>
      </c>
      <c r="Q114" s="3">
        <v>10.280723217269299</v>
      </c>
      <c r="R114" s="3">
        <v>14.333610829211199</v>
      </c>
      <c r="S114" s="3">
        <v>5.3755485065014499</v>
      </c>
      <c r="T114" s="3">
        <v>9.7965734271071003</v>
      </c>
      <c r="U114" s="3">
        <v>13.6342187087014</v>
      </c>
      <c r="V114" s="3">
        <v>15.566793536307401</v>
      </c>
    </row>
    <row r="115" spans="1:37" x14ac:dyDescent="0.35">
      <c r="A115" s="2">
        <v>45250</v>
      </c>
      <c r="B115" s="3">
        <v>11.673804934634999</v>
      </c>
      <c r="C115" s="3">
        <v>8.8995188740753992</v>
      </c>
      <c r="D115" s="3">
        <v>12.4695339920934</v>
      </c>
      <c r="E115" s="3">
        <v>9.5904602652528705</v>
      </c>
      <c r="F115" s="3">
        <v>8.42159284825747</v>
      </c>
      <c r="G115" s="3">
        <v>10.222810886483</v>
      </c>
      <c r="H115" s="3">
        <v>13.616217114434701</v>
      </c>
      <c r="I115" s="3">
        <v>15.6170632368038</v>
      </c>
      <c r="J115" s="3">
        <v>11.9624104102652</v>
      </c>
      <c r="K115" s="3">
        <v>10.239634589576999</v>
      </c>
      <c r="L115" s="3">
        <v>7.8855882023947599</v>
      </c>
      <c r="M115" s="3">
        <v>9.7220823101229907</v>
      </c>
      <c r="N115" s="3">
        <v>6.8038945984527901</v>
      </c>
      <c r="O115" s="3">
        <v>20.316405522472898</v>
      </c>
      <c r="P115" s="3">
        <v>9.8164214924952802</v>
      </c>
      <c r="Q115" s="3">
        <v>10.7160861704459</v>
      </c>
      <c r="R115" s="3">
        <v>14.6617439601446</v>
      </c>
      <c r="S115" s="3">
        <v>4.8939725660503104</v>
      </c>
      <c r="T115" s="3">
        <v>10.409824491796501</v>
      </c>
      <c r="U115" s="3">
        <v>14.0461266495895</v>
      </c>
      <c r="V115" s="3">
        <v>16.4904567079621</v>
      </c>
    </row>
    <row r="116" spans="1:37" x14ac:dyDescent="0.35">
      <c r="A116" s="2">
        <v>45280</v>
      </c>
      <c r="B116" s="3">
        <v>11.0080692261349</v>
      </c>
      <c r="C116" s="3">
        <v>8.0466642658134209</v>
      </c>
      <c r="D116" s="3">
        <v>12.6820484221043</v>
      </c>
      <c r="E116" s="3">
        <v>9.4312924897391692</v>
      </c>
      <c r="F116" s="3">
        <v>8.5475720935096007</v>
      </c>
      <c r="G116" s="3">
        <v>11.680856442311701</v>
      </c>
      <c r="H116" s="3">
        <v>13.7566975597005</v>
      </c>
      <c r="I116" s="3">
        <v>15.9693903266459</v>
      </c>
      <c r="J116" s="3">
        <v>12.8564944249687</v>
      </c>
      <c r="K116" s="3">
        <v>10.291371429474401</v>
      </c>
      <c r="L116" s="3">
        <v>7.8381518543553099</v>
      </c>
      <c r="M116" s="3">
        <v>9.8780863500087701</v>
      </c>
      <c r="N116" s="3">
        <v>6.6986209721108096</v>
      </c>
      <c r="O116" s="3">
        <v>21.448918289871099</v>
      </c>
      <c r="P116" s="3">
        <v>9.1591330041164198</v>
      </c>
      <c r="Q116" s="3">
        <v>10.5478533261586</v>
      </c>
      <c r="R116" s="3">
        <v>14.430139489461601</v>
      </c>
      <c r="S116" s="3">
        <v>4.5702921120259301</v>
      </c>
      <c r="T116" s="3">
        <v>10.311491008633</v>
      </c>
      <c r="U116" s="3">
        <v>14.265837908521499</v>
      </c>
      <c r="V116" s="3">
        <v>17.583638511679901</v>
      </c>
    </row>
    <row r="117" spans="1:37" x14ac:dyDescent="0.35">
      <c r="A117" s="2">
        <v>45310</v>
      </c>
      <c r="B117" s="3">
        <v>10.7546050182388</v>
      </c>
      <c r="C117" s="3">
        <v>7.8118426618149801</v>
      </c>
      <c r="D117" s="3">
        <v>12.846034485380001</v>
      </c>
      <c r="E117" s="3">
        <v>9.3781066265089308</v>
      </c>
      <c r="F117" s="3">
        <v>8.0465520124269592</v>
      </c>
      <c r="G117" s="3">
        <v>11.2169915574699</v>
      </c>
      <c r="H117" s="3">
        <v>13.697258104290899</v>
      </c>
      <c r="I117" s="3">
        <v>15.754805237122801</v>
      </c>
      <c r="J117" s="3">
        <v>12.4550431166092</v>
      </c>
      <c r="K117" s="3">
        <v>9.6011086011861799</v>
      </c>
      <c r="L117" s="3">
        <v>7.5388561245446102</v>
      </c>
      <c r="M117" s="3">
        <v>9.2998940140481707</v>
      </c>
      <c r="N117" s="3">
        <v>6.7651670129386696</v>
      </c>
      <c r="O117" s="3">
        <v>22.105422706899599</v>
      </c>
      <c r="P117" s="3">
        <v>8.5158708119789104</v>
      </c>
      <c r="Q117" s="3">
        <v>10.7300395607776</v>
      </c>
      <c r="R117" s="3">
        <v>14.2428411770459</v>
      </c>
      <c r="S117" s="3">
        <v>4.6830764360194097</v>
      </c>
      <c r="T117" s="3">
        <v>10.6454796173005</v>
      </c>
      <c r="U117" s="3">
        <v>14.582856725403699</v>
      </c>
      <c r="V117" s="3">
        <v>18.1833663841164</v>
      </c>
    </row>
    <row r="118" spans="1:37" x14ac:dyDescent="0.35">
      <c r="A118" s="2">
        <v>45342</v>
      </c>
      <c r="B118" s="3">
        <v>11.205875807</v>
      </c>
      <c r="C118" s="3">
        <v>8.30313321150423</v>
      </c>
      <c r="D118" s="3">
        <v>13.2387823848757</v>
      </c>
      <c r="E118" s="3">
        <v>9.8186483474951292</v>
      </c>
      <c r="F118" s="3">
        <v>9.2845810279151895</v>
      </c>
      <c r="G118" s="3">
        <v>11.756979418098201</v>
      </c>
      <c r="H118" s="3">
        <v>14.2500311164011</v>
      </c>
      <c r="I118" s="3">
        <v>16.447069812037299</v>
      </c>
      <c r="J118" s="3">
        <v>12.812259338547801</v>
      </c>
      <c r="K118" s="3">
        <v>10.5287897273667</v>
      </c>
      <c r="L118" s="3">
        <v>7.9698128929853498</v>
      </c>
      <c r="M118" s="3">
        <v>9.3673009886591991</v>
      </c>
      <c r="N118" s="3">
        <v>7.1006999013390297</v>
      </c>
      <c r="O118" s="3">
        <v>22.6925237293182</v>
      </c>
      <c r="P118" s="3">
        <v>8.9870757208975007</v>
      </c>
      <c r="Q118" s="3">
        <v>10.7100373225136</v>
      </c>
      <c r="R118" s="3">
        <v>14.298175944068801</v>
      </c>
      <c r="S118" s="3">
        <v>5.2836399048367797</v>
      </c>
      <c r="T118" s="3">
        <v>10.2292792013148</v>
      </c>
      <c r="U118" s="3">
        <v>15.208227091246499</v>
      </c>
      <c r="V118" s="3">
        <v>18.9900243520826</v>
      </c>
    </row>
    <row r="119" spans="1:37" x14ac:dyDescent="0.35">
      <c r="A119" s="2">
        <v>45371</v>
      </c>
      <c r="B119" s="3">
        <v>11.8787044056648</v>
      </c>
      <c r="C119" s="3">
        <v>7.9797663624131498</v>
      </c>
      <c r="D119" s="3">
        <v>13.0422953246379</v>
      </c>
      <c r="E119" s="3">
        <v>10.010041105612601</v>
      </c>
      <c r="F119" s="3">
        <v>9.1385815709156493</v>
      </c>
      <c r="G119" s="3">
        <v>13.014917369088501</v>
      </c>
      <c r="H119" s="3">
        <v>13.889279877097101</v>
      </c>
      <c r="I119" s="3">
        <v>17.184236721647999</v>
      </c>
      <c r="J119" s="3">
        <v>12.556189824357199</v>
      </c>
      <c r="K119" s="3">
        <v>10.492121010232101</v>
      </c>
      <c r="L119" s="3">
        <v>7.8195773723092303</v>
      </c>
      <c r="M119" s="3">
        <v>9.2799040045014092</v>
      </c>
      <c r="N119" s="3">
        <v>7.0589796070348898</v>
      </c>
      <c r="O119" s="3">
        <v>21.836103629813799</v>
      </c>
      <c r="P119" s="3">
        <v>9.2848022454944594</v>
      </c>
      <c r="Q119" s="3">
        <v>10.514071332699899</v>
      </c>
      <c r="R119" s="3">
        <v>14.207105366214501</v>
      </c>
      <c r="S119" s="3">
        <v>5.0721270322930003</v>
      </c>
      <c r="T119" s="3">
        <v>9.7518342047758804</v>
      </c>
      <c r="U119" s="3">
        <v>16.297392336302</v>
      </c>
      <c r="V119" s="3">
        <v>18.3673010630114</v>
      </c>
    </row>
    <row r="120" spans="1:37" x14ac:dyDescent="0.35">
      <c r="A120" s="2">
        <v>45401</v>
      </c>
      <c r="B120" s="3">
        <v>12.233723900551</v>
      </c>
      <c r="C120" s="3">
        <v>7.7847274872797501</v>
      </c>
      <c r="D120" s="3">
        <v>11.954508947214901</v>
      </c>
      <c r="E120" s="3">
        <v>8.8078411772804905</v>
      </c>
      <c r="F120" s="3">
        <v>8.6938448373528896</v>
      </c>
      <c r="G120" s="3">
        <v>12.9293069257082</v>
      </c>
      <c r="H120" s="3">
        <v>13.961168522315999</v>
      </c>
      <c r="I120" s="3">
        <v>16.418178042705101</v>
      </c>
      <c r="J120" s="3">
        <v>12.2904591633525</v>
      </c>
      <c r="K120" s="3">
        <v>9.8409169484467292</v>
      </c>
      <c r="L120" s="3">
        <v>7.5293840167991197</v>
      </c>
      <c r="M120" s="3">
        <v>8.9950781929769992</v>
      </c>
      <c r="N120" s="3">
        <v>6.9349859775652503</v>
      </c>
      <c r="O120" s="3">
        <v>22.166768056885999</v>
      </c>
      <c r="P120" s="3">
        <v>9.1479803747893804</v>
      </c>
      <c r="Q120" s="3">
        <v>10.046392605905099</v>
      </c>
      <c r="R120" s="3">
        <v>13.7749145556245</v>
      </c>
      <c r="S120" s="3">
        <v>5.5097842558199996</v>
      </c>
      <c r="T120" s="3">
        <v>9.22405782086431</v>
      </c>
      <c r="U120" s="3">
        <v>14.7907285608816</v>
      </c>
      <c r="V120" s="3">
        <v>17.776532328225301</v>
      </c>
    </row>
    <row r="121" spans="1:37" x14ac:dyDescent="0.35">
      <c r="A121" s="2">
        <v>45432</v>
      </c>
      <c r="B121" s="3">
        <v>13.0813954187861</v>
      </c>
      <c r="C121" s="3">
        <v>9.8379106693608307</v>
      </c>
      <c r="D121" s="3">
        <v>11.9341094263114</v>
      </c>
      <c r="E121" s="3">
        <v>9.01221437914805</v>
      </c>
      <c r="F121" s="3">
        <v>9.1229129671178697</v>
      </c>
      <c r="G121" s="3">
        <v>14.2240665043087</v>
      </c>
      <c r="H121" s="3">
        <v>14.5607723572976</v>
      </c>
      <c r="I121" s="3">
        <v>17.743338754229299</v>
      </c>
      <c r="J121" s="3">
        <v>12.5458898000083</v>
      </c>
      <c r="K121" s="3">
        <v>9.9425236007923008</v>
      </c>
      <c r="L121" s="3">
        <v>7.5129862837095898</v>
      </c>
      <c r="M121" s="3">
        <v>9.9794104320803498</v>
      </c>
      <c r="N121" s="3">
        <v>7.3857838515550203</v>
      </c>
      <c r="O121" s="3">
        <v>22.6395910154075</v>
      </c>
      <c r="P121" s="3">
        <v>10.8982977901266</v>
      </c>
      <c r="Q121" s="3">
        <v>9.8896379677601391</v>
      </c>
      <c r="R121" s="3">
        <v>14.2915294670292</v>
      </c>
      <c r="S121" s="3">
        <v>5.95902796300589</v>
      </c>
      <c r="T121" s="3">
        <v>8.6563238486538001</v>
      </c>
      <c r="U121" s="3">
        <v>16.125756603351501</v>
      </c>
      <c r="V121" s="3">
        <v>17.0138854336032</v>
      </c>
    </row>
    <row r="122" spans="1:37" x14ac:dyDescent="0.35">
      <c r="A122" s="2">
        <v>45460</v>
      </c>
      <c r="B122" s="3">
        <v>12.3252623124284</v>
      </c>
      <c r="C122" s="3">
        <v>7.8578921746632497</v>
      </c>
      <c r="D122" s="3">
        <v>11.544792278290201</v>
      </c>
      <c r="E122" s="3">
        <v>8.7848292154627696</v>
      </c>
      <c r="F122" s="3">
        <v>8.8677214827478092</v>
      </c>
      <c r="G122" s="3">
        <v>11.493721578492501</v>
      </c>
      <c r="H122" s="3">
        <v>14.1040138180149</v>
      </c>
      <c r="I122" s="3">
        <v>18.086204629320601</v>
      </c>
      <c r="J122" s="3">
        <v>11.256891738085899</v>
      </c>
      <c r="K122" s="3">
        <v>9.6650248783233206</v>
      </c>
      <c r="L122" s="3">
        <v>6.8614422698244297</v>
      </c>
      <c r="M122" s="3">
        <v>9.5225900548485196</v>
      </c>
      <c r="N122" s="3">
        <v>6.78446049333151</v>
      </c>
      <c r="O122" s="3">
        <v>23.452645207532299</v>
      </c>
      <c r="P122" s="3">
        <v>9.8313522767186807</v>
      </c>
      <c r="Q122" s="3">
        <v>9.8549773545583097</v>
      </c>
      <c r="R122" s="3">
        <v>13.403240466384201</v>
      </c>
      <c r="S122" s="3">
        <v>5.88916443409218</v>
      </c>
      <c r="T122" s="3">
        <v>8.3947064637796895</v>
      </c>
      <c r="U122" s="3">
        <v>15.3260046648643</v>
      </c>
      <c r="V122" s="3">
        <v>16.433214286194598</v>
      </c>
    </row>
    <row r="124" spans="1:37" x14ac:dyDescent="0.35">
      <c r="A124" s="2" t="s">
        <v>91</v>
      </c>
      <c r="B124" s="3" cm="1">
        <f t="array" ref="B124">MIN(_xlfn._xlws.FILTER(B1:B122, ISNUMBER(B1:B122)))</f>
        <v>9.6010591076954999</v>
      </c>
      <c r="C124" s="3" cm="1">
        <f t="array" ref="C124">MIN(_xlfn._xlws.FILTER(C1:C122, ISNUMBER(C1:C122)))</f>
        <v>6.4627813276576598</v>
      </c>
      <c r="D124" s="3" cm="1">
        <f t="array" ref="D124">MIN(_xlfn._xlws.FILTER(D1:D122, ISNUMBER(D1:D122)))</f>
        <v>9.5926423985292999</v>
      </c>
      <c r="E124" s="3" cm="1">
        <f t="array" ref="E124">MIN(_xlfn._xlws.FILTER(E1:E122, ISNUMBER(E1:E122)))</f>
        <v>8.7466711853689194</v>
      </c>
      <c r="F124" s="3" cm="1">
        <f t="array" ref="F124">MIN(_xlfn._xlws.FILTER(F1:F122, ISNUMBER(F1:F122)))</f>
        <v>5.8115378563006201</v>
      </c>
      <c r="G124" s="3" cm="1">
        <f t="array" ref="G124">MIN(_xlfn._xlws.FILTER(G1:G122, ISNUMBER(G1:G122)))</f>
        <v>7.0635187368066701</v>
      </c>
      <c r="H124" s="3" cm="1">
        <f t="array" ref="H124">MIN(_xlfn._xlws.FILTER(H1:H122, ISNUMBER(H1:H122)))</f>
        <v>12.825495937679101</v>
      </c>
      <c r="I124" s="3" cm="1">
        <f t="array" ref="I124">MIN(_xlfn._xlws.FILTER(I1:I122, ISNUMBER(I1:I122)))</f>
        <v>10.244574608883299</v>
      </c>
      <c r="J124" s="3" cm="1">
        <f t="array" ref="J124">MIN(_xlfn._xlws.FILTER(J1:J122, ISNUMBER(J1:J122)))</f>
        <v>10.3904342051325</v>
      </c>
      <c r="K124" s="3" cm="1">
        <f t="array" ref="K124">MIN(_xlfn._xlws.FILTER(K1:K122, ISNUMBER(K1:K122)))</f>
        <v>7.8207326876082899</v>
      </c>
      <c r="L124" s="3" cm="1">
        <f t="array" ref="L124">MIN(_xlfn._xlws.FILTER(L1:L122, ISNUMBER(L1:L122)))</f>
        <v>5.9342570655110602</v>
      </c>
      <c r="M124" s="3" cm="1">
        <f t="array" ref="M124">MIN(_xlfn._xlws.FILTER(M1:M122, ISNUMBER(M1:M122)))</f>
        <v>7.6232227656180296</v>
      </c>
      <c r="N124" s="3" cm="1">
        <f t="array" ref="N124">MIN(_xlfn._xlws.FILTER(N1:N122, ISNUMBER(N1:N122)))</f>
        <v>3.6862958290379999</v>
      </c>
      <c r="O124" s="3" cm="1">
        <f t="array" ref="O124">MIN(_xlfn._xlws.FILTER(O1:O122, ISNUMBER(O1:O122)))</f>
        <v>14.1685365206952</v>
      </c>
      <c r="P124" s="3" cm="1">
        <f t="array" ref="P124">MIN(_xlfn._xlws.FILTER(P1:P122, ISNUMBER(P1:P122)))</f>
        <v>8.4810609995986699</v>
      </c>
      <c r="Q124" s="3" cm="1">
        <f t="array" ref="Q124">MIN(_xlfn._xlws.FILTER(Q1:Q122, ISNUMBER(Q1:Q122)))</f>
        <v>9.7113883532596201</v>
      </c>
      <c r="R124" s="3" cm="1">
        <f t="array" ref="R124">MIN(_xlfn._xlws.FILTER(R1:R122, ISNUMBER(R1:R122)))</f>
        <v>12.4057791648726</v>
      </c>
      <c r="S124" s="3" cm="1">
        <f t="array" ref="S124">MIN(_xlfn._xlws.FILTER(S1:S122, ISNUMBER(S1:S122)))</f>
        <v>4.0523778752582498</v>
      </c>
      <c r="T124" s="3" cm="1">
        <f t="array" ref="T124">MIN(_xlfn._xlws.FILTER(T1:T122, ISNUMBER(T1:T122)))</f>
        <v>8.3947064637796895</v>
      </c>
      <c r="U124" s="3" cm="1">
        <f t="array" ref="U124">MIN(_xlfn._xlws.FILTER(U1:U122, ISNUMBER(U1:U122)))</f>
        <v>10.230157877352999</v>
      </c>
      <c r="V124" s="3" cm="1">
        <f t="array" ref="V124">MIN(_xlfn._xlws.FILTER(V1:V122, ISNUMBER(V1:V122)))</f>
        <v>10.6276568899626</v>
      </c>
    </row>
    <row r="125" spans="1:37" x14ac:dyDescent="0.35">
      <c r="A125" s="2" t="s">
        <v>92</v>
      </c>
      <c r="B125" s="3" cm="1">
        <f t="array" ref="B125">MAX(_xlfn._xlws.FILTER(B1:B122, ISNUMBER(B1:B122)))</f>
        <v>18.822102108847499</v>
      </c>
      <c r="C125" s="3" cm="1">
        <f t="array" ref="C125">MAX(_xlfn._xlws.FILTER(C1:C122, ISNUMBER(C1:C122)))</f>
        <v>19.035909274582298</v>
      </c>
      <c r="D125" s="3" cm="1">
        <f t="array" ref="D125">MAX(_xlfn._xlws.FILTER(D1:D122, ISNUMBER(D1:D122)))</f>
        <v>18.580322163017701</v>
      </c>
      <c r="E125" s="3" cm="1">
        <f t="array" ref="E125">MAX(_xlfn._xlws.FILTER(E1:E122, ISNUMBER(E1:E122)))</f>
        <v>18.374643534001802</v>
      </c>
      <c r="F125" s="3" cm="1">
        <f t="array" ref="F125">MAX(_xlfn._xlws.FILTER(F1:F122, ISNUMBER(F1:F122)))</f>
        <v>14.9188991922663</v>
      </c>
      <c r="G125" s="3" cm="1">
        <f t="array" ref="G125">MAX(_xlfn._xlws.FILTER(G1:G122, ISNUMBER(G1:G122)))</f>
        <v>22.999450847007601</v>
      </c>
      <c r="H125" s="3" cm="1">
        <f t="array" ref="H125">MAX(_xlfn._xlws.FILTER(H1:H122, ISNUMBER(H1:H122)))</f>
        <v>19.549051044610501</v>
      </c>
      <c r="I125" s="3" cm="1">
        <f t="array" ref="I125">MAX(_xlfn._xlws.FILTER(I1:I122, ISNUMBER(I1:I122)))</f>
        <v>18.086204629320601</v>
      </c>
      <c r="J125" s="3" cm="1">
        <f t="array" ref="J125">MAX(_xlfn._xlws.FILTER(J1:J122, ISNUMBER(J1:J122)))</f>
        <v>19.547131565788501</v>
      </c>
      <c r="K125" s="3" cm="1">
        <f t="array" ref="K125">MAX(_xlfn._xlws.FILTER(K1:K122, ISNUMBER(K1:K122)))</f>
        <v>14.473963577706501</v>
      </c>
      <c r="L125" s="3" cm="1">
        <f t="array" ref="L125">MAX(_xlfn._xlws.FILTER(L1:L122, ISNUMBER(L1:L122)))</f>
        <v>27.2991938764943</v>
      </c>
      <c r="M125" s="3" cm="1">
        <f t="array" ref="M125">MAX(_xlfn._xlws.FILTER(M1:M122, ISNUMBER(M1:M122)))</f>
        <v>17.492427601573201</v>
      </c>
      <c r="N125" s="3" cm="1">
        <f t="array" ref="N125">MAX(_xlfn._xlws.FILTER(N1:N122, ISNUMBER(N1:N122)))</f>
        <v>15.016776314408901</v>
      </c>
      <c r="O125" s="3" cm="1">
        <f t="array" ref="O125">MAX(_xlfn._xlws.FILTER(O1:O122, ISNUMBER(O1:O122)))</f>
        <v>24.661387474873699</v>
      </c>
      <c r="P125" s="3" cm="1">
        <f t="array" ref="P125">MAX(_xlfn._xlws.FILTER(P1:P122, ISNUMBER(P1:P122)))</f>
        <v>18.643466496039899</v>
      </c>
      <c r="Q125" s="3" cm="1">
        <f t="array" ref="Q125">MAX(_xlfn._xlws.FILTER(Q1:Q122, ISNUMBER(Q1:Q122)))</f>
        <v>16.1316344992639</v>
      </c>
      <c r="R125" s="3" cm="1">
        <f t="array" ref="R125">MAX(_xlfn._xlws.FILTER(R1:R122, ISNUMBER(R1:R122)))</f>
        <v>19.9240098366792</v>
      </c>
      <c r="S125" s="3" cm="1">
        <f t="array" ref="S125">MAX(_xlfn._xlws.FILTER(S1:S122, ISNUMBER(S1:S122)))</f>
        <v>10.9439570193924</v>
      </c>
      <c r="T125" s="3" cm="1">
        <f t="array" ref="T125">MAX(_xlfn._xlws.FILTER(T1:T122, ISNUMBER(T1:T122)))</f>
        <v>17.546694008515001</v>
      </c>
      <c r="U125" s="3" cm="1">
        <f t="array" ref="U125">MAX(_xlfn._xlws.FILTER(U1:U122, ISNUMBER(U1:U122)))</f>
        <v>21.476328991951799</v>
      </c>
      <c r="V125" s="3" cm="1">
        <f t="array" ref="V125">MAX(_xlfn._xlws.FILTER(V1:V122, ISNUMBER(V1:V122)))</f>
        <v>21.7784685173709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0.42199999999999999</v>
      </c>
      <c r="C127" s="9" cm="1">
        <f t="array" ref="C127">_xlfn.PERCENTRANK.EXC(_xlfn._xlws.FILTER(C1:C122, ISNUMBER(C1:C122)),C122)</f>
        <v>0.106</v>
      </c>
      <c r="D127" s="9" cm="1">
        <f t="array" ref="D127">_xlfn.PERCENTRANK.EXC(_xlfn._xlws.FILTER(D1:D122, ISNUMBER(D1:D122)),D122)</f>
        <v>3.2000000000000001E-2</v>
      </c>
      <c r="E127" s="9" cm="1">
        <f t="array" ref="E127">_xlfn.PERCENTRANK.EXC(_xlfn._xlws.FILTER(E1:E122, ISNUMBER(E1:E122)),E122)</f>
        <v>1.6E-2</v>
      </c>
      <c r="F127" s="9" cm="1">
        <f t="array" ref="F127">_xlfn.PERCENTRANK.EXC(_xlfn._xlws.FILTER(F1:F122, ISNUMBER(F1:F122)),F122)</f>
        <v>0.20399999999999999</v>
      </c>
      <c r="G127" s="9" cm="1">
        <f t="array" ref="G127">_xlfn.PERCENTRANK.EXC(_xlfn._xlws.FILTER(G1:G122, ISNUMBER(G1:G122)),G122)</f>
        <v>0.34399999999999997</v>
      </c>
      <c r="H127" s="9" cm="1">
        <f t="array" ref="H127">_xlfn.PERCENTRANK.EXC(_xlfn._xlws.FILTER(H1:H122, ISNUMBER(H1:H122)),H122)</f>
        <v>0.254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2.9000000000000001E-2</v>
      </c>
      <c r="K127" s="9" cm="1">
        <f t="array" ref="K127">_xlfn.PERCENTRANK.EXC(_xlfn._xlws.FILTER(K1:K122, ISNUMBER(K1:K122)),K122)</f>
        <v>0.36</v>
      </c>
      <c r="L127" s="9" cm="1">
        <f t="array" ref="L127">_xlfn.PERCENTRANK.EXC(_xlfn._xlws.FILTER(L1:L122, ISNUMBER(L1:L122)),L122)</f>
        <v>8.1000000000000003E-2</v>
      </c>
      <c r="M127" s="9" cm="1">
        <f t="array" ref="M127">_xlfn.PERCENTRANK.EXC(_xlfn._xlws.FILTER(M1:M122, ISNUMBER(M1:M122)),M122)</f>
        <v>0.23699999999999999</v>
      </c>
      <c r="N127" s="9" cm="1">
        <f t="array" ref="N127">_xlfn.PERCENTRANK.EXC(_xlfn._xlws.FILTER(N1:N122, ISNUMBER(N1:N122)),N122)</f>
        <v>0.188</v>
      </c>
      <c r="O127" s="9" cm="1">
        <f t="array" ref="O127">_xlfn.PERCENTRANK.EXC(_xlfn._xlws.FILTER(O1:O122, ISNUMBER(O1:O122)),O122)</f>
        <v>0.91800000000000004</v>
      </c>
      <c r="P127" s="9" cm="1">
        <f t="array" ref="P127">_xlfn.PERCENTRANK.EXC(_xlfn._xlws.FILTER(P1:P122, ISNUMBER(P1:P122)),P122)</f>
        <v>0.20399999999999999</v>
      </c>
      <c r="Q127" s="9" cm="1">
        <f t="array" ref="Q127">_xlfn.PERCENTRANK.EXC(_xlfn._xlws.FILTER(Q1:Q122, ISNUMBER(Q1:Q122)),Q122)</f>
        <v>1.6E-2</v>
      </c>
      <c r="R127" s="9" cm="1">
        <f t="array" ref="R127">_xlfn.PERCENTRANK.EXC(_xlfn._xlws.FILTER(R1:R122, ISNUMBER(R1:R122)),R122)</f>
        <v>3.2000000000000001E-2</v>
      </c>
      <c r="S127" s="9" cm="1">
        <f t="array" ref="S127">_xlfn.PERCENTRANK.EXC(_xlfn._xlws.FILTER(S1:S122, ISNUMBER(S1:S122)),S122)</f>
        <v>0.311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0.68</v>
      </c>
      <c r="V127" s="9" cm="1">
        <f t="array" ref="V127">_xlfn.PERCENTRANK.EXC(_xlfn._xlws.FILTER(V1:V122, ISNUMBER(V1:V122)),V122)</f>
        <v>0.56599999999999995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41810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3.0598985374520602</v>
      </c>
      <c r="D2" s="3" cm="1">
        <f t="array" ref="D2:D122">_xll.FDS(D1,"FMA_DIV_YLD(NTMA,-10AY,0,AM,""PORTAGG"",""MEANR"")")</f>
        <v>2.6403174513692802</v>
      </c>
      <c r="E2" s="3" cm="1">
        <f t="array" ref="E2:E122">_xll.FDS(E1,"FMA_DIV_YLD(NTMA,-10AY,0,AM,""PORTAGG"",""MEANR"")")</f>
        <v>2.2087795356219</v>
      </c>
      <c r="F2" s="3" cm="1">
        <f t="array" ref="F2:F122">_xll.FDS(F1,"FMA_DIV_YLD(NTMA,-10AY,0,AM,""PORTAGG"",""MEANR"")")</f>
        <v>4.0134134176776097</v>
      </c>
      <c r="G2" s="3" cm="1">
        <f t="array" ref="G2:G122">_xll.FDS(G1,"FMA_DIV_YLD(NTMA,-10AY,0,AM,""PORTAGG"",""MEANR"")")</f>
        <v>2.2089361491989599</v>
      </c>
      <c r="H2" s="3" cm="1">
        <f t="array" ref="H2:H122">_xll.FDS(H1,"FMA_DIV_YLD(NTMA,-10AY,0,AM,""PORTAGG"",""MEANR"")")</f>
        <v>3.1037177670445</v>
      </c>
      <c r="I2" s="3" cm="1">
        <f t="array" ref="I2:I122">_xll.FDS(I1,"FMA_DIV_YLD(NTMA,-10AY,0,AM,""PORTAGG"",""MEANR"")")</f>
        <v>3.1819707730798599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1.29314656875573</v>
      </c>
      <c r="L2" s="3" cm="1">
        <f t="array" ref="L2:L122">_xll.FDS(L1,"FMA_DIV_YLD(NTMA,-10AY,0,AM,""PORTAGG"",""MEANR"")")</f>
        <v>3.98277299969706</v>
      </c>
      <c r="M2" s="3" cm="1">
        <f t="array" ref="M2:M122">_xll.FDS(M1,"FMA_DIV_YLD(NTMA,-10AY,0,AM,""PORTAGG"",""MEANR"")")</f>
        <v>3.2789897244624</v>
      </c>
      <c r="N2" s="3" cm="1">
        <f t="array" ref="N2:N122">_xll.FDS(N1,"FMA_DIV_YLD(NTMA,-10AY,0,AM,""PORTAGG"",""MEANR"")")</f>
        <v>1.79497898024445</v>
      </c>
      <c r="O2" s="3" cm="1">
        <f t="array" ref="O2:O122">_xll.FDS(O1,"FMA_DIV_YLD(NTMA,-10AY,0,AM,""PORTAGG"",""MEANR"")")</f>
        <v>1.5633530707298799</v>
      </c>
      <c r="P2" s="3" cm="1">
        <f t="array" ref="P2:P122">_xll.FDS(P1,"FMA_DIV_YLD(NTMA,-10AY,0,AM,""PORTAGG"",""MEANR"")")</f>
        <v>3.6735991095301999</v>
      </c>
      <c r="Q2" s="3" cm="1">
        <f t="array" ref="Q2:Q122">_xll.FDS(Q1,"FMA_DIV_YLD(NTMA,-10AY,0,AM,""PORTAGG"",""MEANR"")")</f>
        <v>4.1191552347006599</v>
      </c>
      <c r="R2" s="3" cm="1">
        <f t="array" ref="R2:R122">_xll.FDS(R1,"FMA_DIV_YLD(NTMA,-10AY,0,AM,""PORTAGG"",""MEANR"")")</f>
        <v>5.4785661179791303</v>
      </c>
      <c r="S2" s="3" cm="1">
        <f t="array" ref="S2:S122">_xll.FDS(S1,"FMA_DIV_YLD(NTMA,-10AY,0,AM,""PORTAGG"",""MEANR"")")</f>
        <v>2.9939209308610901</v>
      </c>
      <c r="T2" s="3" cm="1">
        <f t="array" ref="T2:T122">_xll.FDS(T1,"FMA_DIV_YLD(NTMA,-10AY,0,AM,""PORTAGG"",""MEANR"")")</f>
        <v>2.5701354068577098</v>
      </c>
      <c r="U2" s="3" cm="1">
        <f t="array" ref="U2:U122">_xll.FDS(U1,"FMA_DIV_YLD(NTMA,-10AY,0,AM,""PORTAGG"",""MEANR"")")</f>
        <v>3.0838411236085901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41838</v>
      </c>
      <c r="B3" s="3" t="e">
        <v>#N/A</v>
      </c>
      <c r="C3" s="3">
        <v>3.1041175394385299</v>
      </c>
      <c r="D3" s="3">
        <v>2.52984351128715</v>
      </c>
      <c r="E3" s="3">
        <v>2.0811316517159901</v>
      </c>
      <c r="F3" s="3">
        <v>4.1085637119195004</v>
      </c>
      <c r="G3" s="3">
        <v>2.2353025953819499</v>
      </c>
      <c r="H3" s="3">
        <v>3.1633567624087799</v>
      </c>
      <c r="I3" s="3">
        <v>3.15631724494546</v>
      </c>
      <c r="J3" s="3" t="e">
        <v>#N/A</v>
      </c>
      <c r="K3" s="3">
        <v>1.2843169844696301</v>
      </c>
      <c r="L3" s="3">
        <v>3.7721534909077001</v>
      </c>
      <c r="M3" s="3">
        <v>3.2523965896896998</v>
      </c>
      <c r="N3" s="3">
        <v>2.08721824855684</v>
      </c>
      <c r="O3" s="3">
        <v>1.58928133863583</v>
      </c>
      <c r="P3" s="3">
        <v>3.6165379749234301</v>
      </c>
      <c r="Q3" s="3">
        <v>3.9419261004038799</v>
      </c>
      <c r="R3" s="3">
        <v>5.5387451472003004</v>
      </c>
      <c r="S3" s="3">
        <v>2.6956427860356</v>
      </c>
      <c r="T3" s="3">
        <v>2.5650205002804198</v>
      </c>
      <c r="U3" s="3">
        <v>3.47747513251527</v>
      </c>
      <c r="V3" s="3" t="e">
        <v>#N/A</v>
      </c>
    </row>
    <row r="4" spans="1:22" x14ac:dyDescent="0.35">
      <c r="A4" s="2">
        <v>41871</v>
      </c>
      <c r="B4" s="3" t="e">
        <v>#N/A</v>
      </c>
      <c r="C4" s="3">
        <v>3.0775066425674198</v>
      </c>
      <c r="D4" s="3">
        <v>2.4955434375589398</v>
      </c>
      <c r="E4" s="3">
        <v>2.0189834976597201</v>
      </c>
      <c r="F4" s="3">
        <v>4.08011947348857</v>
      </c>
      <c r="G4" s="3">
        <v>2.1546631703607901</v>
      </c>
      <c r="H4" s="3">
        <v>3.1306422700279701</v>
      </c>
      <c r="I4" s="3">
        <v>3.2404127386599799</v>
      </c>
      <c r="J4" s="3" t="e">
        <v>#N/A</v>
      </c>
      <c r="K4" s="3">
        <v>1.27669712158448</v>
      </c>
      <c r="L4" s="3">
        <v>3.64971474516428</v>
      </c>
      <c r="M4" s="3">
        <v>3.2550405302809899</v>
      </c>
      <c r="N4" s="3">
        <v>2.1029107463295902</v>
      </c>
      <c r="O4" s="3">
        <v>1.5778670506107799</v>
      </c>
      <c r="P4" s="3">
        <v>3.4660446527965698</v>
      </c>
      <c r="Q4" s="3">
        <v>3.92335374262248</v>
      </c>
      <c r="R4" s="3">
        <v>3.4236002198229398</v>
      </c>
      <c r="S4" s="3">
        <v>3.0847175691288098</v>
      </c>
      <c r="T4" s="3">
        <v>2.5922276183275699</v>
      </c>
      <c r="U4" s="3">
        <v>3.4048534336164198</v>
      </c>
      <c r="V4" s="3" t="e">
        <v>#N/A</v>
      </c>
    </row>
    <row r="5" spans="1:22" x14ac:dyDescent="0.35">
      <c r="A5" s="2">
        <v>41901</v>
      </c>
      <c r="B5" s="3" t="e">
        <v>#N/A</v>
      </c>
      <c r="C5" s="3">
        <v>3.0228144519226801</v>
      </c>
      <c r="D5" s="3">
        <v>2.4886222520268899</v>
      </c>
      <c r="E5" s="3">
        <v>1.9395206321348399</v>
      </c>
      <c r="F5" s="3">
        <v>4.0680230883807003</v>
      </c>
      <c r="G5" s="3">
        <v>2.1475403949385399</v>
      </c>
      <c r="H5" s="3">
        <v>3.1976177343660899</v>
      </c>
      <c r="I5" s="3">
        <v>3.32735343833486</v>
      </c>
      <c r="J5" s="3" t="e">
        <v>#N/A</v>
      </c>
      <c r="K5" s="3">
        <v>1.3185212762059599</v>
      </c>
      <c r="L5" s="3">
        <v>3.7306347221961298</v>
      </c>
      <c r="M5" s="3">
        <v>3.33359296242699</v>
      </c>
      <c r="N5" s="3">
        <v>2.1735189868842202</v>
      </c>
      <c r="O5" s="3">
        <v>1.5452289353031201</v>
      </c>
      <c r="P5" s="3">
        <v>3.5879714544701402</v>
      </c>
      <c r="Q5" s="3">
        <v>3.8690322873409602</v>
      </c>
      <c r="R5" s="3">
        <v>3.3440393310915799</v>
      </c>
      <c r="S5" s="3">
        <v>3.1233403216829401</v>
      </c>
      <c r="T5" s="3">
        <v>2.4585881703297598</v>
      </c>
      <c r="U5" s="3">
        <v>3.4026018283225898</v>
      </c>
      <c r="V5" s="3" t="e">
        <v>#N/A</v>
      </c>
    </row>
    <row r="6" spans="1:22" x14ac:dyDescent="0.35">
      <c r="A6" s="2">
        <v>41932</v>
      </c>
      <c r="B6" s="3" t="e">
        <v>#N/A</v>
      </c>
      <c r="C6" s="3">
        <v>3.2827033752757999</v>
      </c>
      <c r="D6" s="3">
        <v>2.60675533271489</v>
      </c>
      <c r="E6" s="3">
        <v>2.2688207128989499</v>
      </c>
      <c r="F6" s="3">
        <v>4.1241058123699403</v>
      </c>
      <c r="G6" s="3">
        <v>2.30665096861404</v>
      </c>
      <c r="H6" s="3">
        <v>3.2938608270434799</v>
      </c>
      <c r="I6" s="3">
        <v>3.6038150147421599</v>
      </c>
      <c r="J6" s="3" t="e">
        <v>#N/A</v>
      </c>
      <c r="K6" s="3">
        <v>1.45837642271368</v>
      </c>
      <c r="L6" s="3">
        <v>3.8218933550565199</v>
      </c>
      <c r="M6" s="3">
        <v>3.57636347555278</v>
      </c>
      <c r="N6" s="3">
        <v>2.5891513063739602</v>
      </c>
      <c r="O6" s="3">
        <v>1.6349354052868199</v>
      </c>
      <c r="P6" s="3">
        <v>3.7856518232897001</v>
      </c>
      <c r="Q6" s="3">
        <v>4.2503252370976998</v>
      </c>
      <c r="R6" s="3">
        <v>3.4964542507036098</v>
      </c>
      <c r="S6" s="3">
        <v>3.11699654694007</v>
      </c>
      <c r="T6" s="3">
        <v>2.9205569846147701</v>
      </c>
      <c r="U6" s="3">
        <v>2.9422408824216801</v>
      </c>
      <c r="V6" s="3" t="e">
        <v>#N/A</v>
      </c>
    </row>
    <row r="7" spans="1:22" x14ac:dyDescent="0.35">
      <c r="A7" s="2">
        <v>41963</v>
      </c>
      <c r="B7" s="3" t="e">
        <v>#N/A</v>
      </c>
      <c r="C7" s="3">
        <v>2.9272372884267299</v>
      </c>
      <c r="D7" s="3">
        <v>2.5288043905532498</v>
      </c>
      <c r="E7" s="3">
        <v>2.1636564694783802</v>
      </c>
      <c r="F7" s="3">
        <v>4.0249818572664999</v>
      </c>
      <c r="G7" s="3">
        <v>2.24872461652545</v>
      </c>
      <c r="H7" s="3">
        <v>3.22296804470411</v>
      </c>
      <c r="I7" s="3">
        <v>3.4009273194485301</v>
      </c>
      <c r="J7" s="3" t="e">
        <v>#N/A</v>
      </c>
      <c r="K7" s="3">
        <v>1.41099769665798</v>
      </c>
      <c r="L7" s="3">
        <v>3.78652908186069</v>
      </c>
      <c r="M7" s="3">
        <v>3.3583637847790899</v>
      </c>
      <c r="N7" s="3">
        <v>2.5750756994975101</v>
      </c>
      <c r="O7" s="3">
        <v>1.53950669405973</v>
      </c>
      <c r="P7" s="3">
        <v>3.7379929816516002</v>
      </c>
      <c r="Q7" s="3">
        <v>3.8494688661919301</v>
      </c>
      <c r="R7" s="3">
        <v>3.3706313498828999</v>
      </c>
      <c r="S7" s="3">
        <v>2.8422944446073299</v>
      </c>
      <c r="T7" s="3">
        <v>2.8617224942973398</v>
      </c>
      <c r="U7" s="3">
        <v>2.9881872746750102</v>
      </c>
      <c r="V7" s="3" t="e">
        <v>#N/A</v>
      </c>
    </row>
    <row r="8" spans="1:22" x14ac:dyDescent="0.35">
      <c r="A8" s="2">
        <v>41992</v>
      </c>
      <c r="B8" s="3" t="e">
        <v>#N/A</v>
      </c>
      <c r="C8" s="3">
        <v>3.2287634010344299</v>
      </c>
      <c r="D8" s="3">
        <v>2.4965947598165901</v>
      </c>
      <c r="E8" s="3">
        <v>2.18385661517592</v>
      </c>
      <c r="F8" s="3">
        <v>4.0427508902238296</v>
      </c>
      <c r="G8" s="3">
        <v>2.1725227199308801</v>
      </c>
      <c r="H8" s="3">
        <v>3.3871313149612798</v>
      </c>
      <c r="I8" s="3">
        <v>3.4643541876202</v>
      </c>
      <c r="J8" s="3" t="e">
        <v>#N/A</v>
      </c>
      <c r="K8" s="3">
        <v>1.4063426501090901</v>
      </c>
      <c r="L8" s="3">
        <v>4.23500721272727</v>
      </c>
      <c r="M8" s="3">
        <v>3.3436428348209399</v>
      </c>
      <c r="N8" s="3">
        <v>2.9526130120333201</v>
      </c>
      <c r="O8" s="3">
        <v>1.59407988581039</v>
      </c>
      <c r="P8" s="3">
        <v>3.49895489613233</v>
      </c>
      <c r="Q8" s="3">
        <v>4.8594184778958596</v>
      </c>
      <c r="R8" s="3">
        <v>3.46994072216952</v>
      </c>
      <c r="S8" s="3">
        <v>2.7949706624941899</v>
      </c>
      <c r="T8" s="3">
        <v>3.61545485771093</v>
      </c>
      <c r="U8" s="3">
        <v>3.46532456529585</v>
      </c>
      <c r="V8" s="3" t="e">
        <v>#N/A</v>
      </c>
    </row>
    <row r="9" spans="1:22" x14ac:dyDescent="0.35">
      <c r="A9" s="2">
        <v>42024</v>
      </c>
      <c r="B9" s="3" t="e">
        <v>#N/A</v>
      </c>
      <c r="C9" s="3">
        <v>3.2844401934576402</v>
      </c>
      <c r="D9" s="3">
        <v>2.5282551716950001</v>
      </c>
      <c r="E9" s="3">
        <v>2.10717790083774</v>
      </c>
      <c r="F9" s="3">
        <v>4.16799647102801</v>
      </c>
      <c r="G9" s="3">
        <v>2.2675761643919499</v>
      </c>
      <c r="H9" s="3">
        <v>3.3084736920794899</v>
      </c>
      <c r="I9" s="3">
        <v>3.49614350904245</v>
      </c>
      <c r="J9" s="3" t="e">
        <v>#N/A</v>
      </c>
      <c r="K9" s="3">
        <v>1.5237215318695301</v>
      </c>
      <c r="L9" s="3">
        <v>4.2444500790758397</v>
      </c>
      <c r="M9" s="3">
        <v>3.3041205294253602</v>
      </c>
      <c r="N9" s="3">
        <v>3.1911047086045801</v>
      </c>
      <c r="O9" s="3">
        <v>1.51541181213965</v>
      </c>
      <c r="P9" s="3">
        <v>3.28080301439083</v>
      </c>
      <c r="Q9" s="3">
        <v>4.5742157132223404</v>
      </c>
      <c r="R9" s="3">
        <v>3.35602382420719</v>
      </c>
      <c r="S9" s="3">
        <v>2.6528666039965199</v>
      </c>
      <c r="T9" s="3">
        <v>3.37089690033635</v>
      </c>
      <c r="U9" s="3">
        <v>3.0599745648604402</v>
      </c>
      <c r="V9" s="3" t="e">
        <v>#N/A</v>
      </c>
    </row>
    <row r="10" spans="1:22" x14ac:dyDescent="0.35">
      <c r="A10" s="2">
        <v>42055</v>
      </c>
      <c r="B10" s="3" t="e">
        <v>#N/A</v>
      </c>
      <c r="C10" s="3">
        <v>3.11719529647698</v>
      </c>
      <c r="D10" s="3">
        <v>2.3277092811506601</v>
      </c>
      <c r="E10" s="3">
        <v>1.94995409545376</v>
      </c>
      <c r="F10" s="3">
        <v>3.77111522923511</v>
      </c>
      <c r="G10" s="3">
        <v>2.1923951542281599</v>
      </c>
      <c r="H10" s="3">
        <v>3.2076593534529199</v>
      </c>
      <c r="I10" s="3">
        <v>3.4076336477131899</v>
      </c>
      <c r="J10" s="3" t="e">
        <v>#N/A</v>
      </c>
      <c r="K10" s="3">
        <v>1.58590947495506</v>
      </c>
      <c r="L10" s="3">
        <v>3.9678958966003899</v>
      </c>
      <c r="M10" s="3">
        <v>3.0545656026331498</v>
      </c>
      <c r="N10" s="3">
        <v>3.2269102752260901</v>
      </c>
      <c r="O10" s="3">
        <v>1.47016899847209</v>
      </c>
      <c r="P10" s="3">
        <v>3.1079032903111199</v>
      </c>
      <c r="Q10" s="3">
        <v>4.1113873110908701</v>
      </c>
      <c r="R10" s="3">
        <v>3.1593766061380699</v>
      </c>
      <c r="S10" s="3">
        <v>2.86726159165354</v>
      </c>
      <c r="T10" s="3">
        <v>3.4012766867786901</v>
      </c>
      <c r="U10" s="3">
        <v>3.11754698527435</v>
      </c>
      <c r="V10" s="3" t="e">
        <v>#N/A</v>
      </c>
    </row>
    <row r="11" spans="1:22" x14ac:dyDescent="0.35">
      <c r="A11" s="2">
        <v>42083</v>
      </c>
      <c r="B11" s="3" t="e">
        <v>#N/A</v>
      </c>
      <c r="C11" s="3">
        <v>3.3164578535875</v>
      </c>
      <c r="D11" s="3">
        <v>2.30553480647482</v>
      </c>
      <c r="E11" s="3">
        <v>1.91424214303512</v>
      </c>
      <c r="F11" s="3">
        <v>3.65384204507449</v>
      </c>
      <c r="G11" s="3">
        <v>2.3186601389910901</v>
      </c>
      <c r="H11" s="3">
        <v>3.2108918643585498</v>
      </c>
      <c r="I11" s="3">
        <v>3.3977618257042801</v>
      </c>
      <c r="J11" s="3" t="e">
        <v>#N/A</v>
      </c>
      <c r="K11" s="3">
        <v>1.5321934787620799</v>
      </c>
      <c r="L11" s="3">
        <v>3.8194354446616101</v>
      </c>
      <c r="M11" s="3">
        <v>3.05967498188242</v>
      </c>
      <c r="N11" s="3">
        <v>3.6172416945345902</v>
      </c>
      <c r="O11" s="3">
        <v>1.51415354929146</v>
      </c>
      <c r="P11" s="3">
        <v>3.1015043439268002</v>
      </c>
      <c r="Q11" s="3">
        <v>4.5301785047291601</v>
      </c>
      <c r="R11" s="3">
        <v>3.3844789980075798</v>
      </c>
      <c r="S11" s="3">
        <v>2.9597075038879601</v>
      </c>
      <c r="T11" s="3">
        <v>3.76585523068273</v>
      </c>
      <c r="U11" s="3">
        <v>3.0636487808812198</v>
      </c>
      <c r="V11" s="3" t="e">
        <v>#N/A</v>
      </c>
    </row>
    <row r="12" spans="1:22" x14ac:dyDescent="0.35">
      <c r="A12" s="2">
        <v>42114</v>
      </c>
      <c r="B12" s="3" t="e">
        <v>#N/A</v>
      </c>
      <c r="C12" s="3">
        <v>3.1303246172154702</v>
      </c>
      <c r="D12" s="3">
        <v>2.31695039467508</v>
      </c>
      <c r="E12" s="3">
        <v>1.9108508961630599</v>
      </c>
      <c r="F12" s="3">
        <v>3.3193644717695401</v>
      </c>
      <c r="G12" s="3">
        <v>2.2448815950725902</v>
      </c>
      <c r="H12" s="3">
        <v>3.1148538309510001</v>
      </c>
      <c r="I12" s="3">
        <v>3.6083661816851298</v>
      </c>
      <c r="J12" s="3" t="e">
        <v>#N/A</v>
      </c>
      <c r="K12" s="3">
        <v>1.48725157197153</v>
      </c>
      <c r="L12" s="3">
        <v>3.6679344858135501</v>
      </c>
      <c r="M12" s="3">
        <v>2.97666142172277</v>
      </c>
      <c r="N12" s="3">
        <v>3.6933078466024698</v>
      </c>
      <c r="O12" s="3">
        <v>1.5711737010712701</v>
      </c>
      <c r="P12" s="3">
        <v>2.6024658458310101</v>
      </c>
      <c r="Q12" s="3">
        <v>4.6032531984534897</v>
      </c>
      <c r="R12" s="3">
        <v>3.3354607559852698</v>
      </c>
      <c r="S12" s="3">
        <v>2.93667152597896</v>
      </c>
      <c r="T12" s="3">
        <v>3.1463235461440902</v>
      </c>
      <c r="U12" s="3">
        <v>2.9409929912474801</v>
      </c>
      <c r="V12" s="3" t="e">
        <v>#N/A</v>
      </c>
    </row>
    <row r="13" spans="1:22" x14ac:dyDescent="0.35">
      <c r="A13" s="2">
        <v>42144</v>
      </c>
      <c r="B13" s="3" t="e">
        <v>#N/A</v>
      </c>
      <c r="C13" s="3">
        <v>3.2086724913346001</v>
      </c>
      <c r="D13" s="3">
        <v>2.3274138135564102</v>
      </c>
      <c r="E13" s="3">
        <v>1.90464799075479</v>
      </c>
      <c r="F13" s="3">
        <v>3.3340194732365398</v>
      </c>
      <c r="G13" s="3">
        <v>1.92241002537059</v>
      </c>
      <c r="H13" s="3">
        <v>3.1623144303525299</v>
      </c>
      <c r="I13" s="3">
        <v>3.7000844844388401</v>
      </c>
      <c r="J13" s="3" t="e">
        <v>#N/A</v>
      </c>
      <c r="K13" s="3">
        <v>1.5562022413229399</v>
      </c>
      <c r="L13" s="3">
        <v>3.7047491724103501</v>
      </c>
      <c r="M13" s="3">
        <v>3.0892452337040499</v>
      </c>
      <c r="N13" s="3">
        <v>3.1717266697533701</v>
      </c>
      <c r="O13" s="3">
        <v>1.6247693294943499</v>
      </c>
      <c r="P13" s="3">
        <v>2.57979343175964</v>
      </c>
      <c r="Q13" s="3">
        <v>4.5134538893948699</v>
      </c>
      <c r="R13" s="3">
        <v>3.3840621334944201</v>
      </c>
      <c r="S13" s="3">
        <v>2.7505850249478301</v>
      </c>
      <c r="T13" s="3">
        <v>3.2304857517242098</v>
      </c>
      <c r="U13" s="3">
        <v>2.7992931708062798</v>
      </c>
      <c r="V13" s="3" t="e">
        <v>#N/A</v>
      </c>
    </row>
    <row r="14" spans="1:22" x14ac:dyDescent="0.35">
      <c r="A14" s="2">
        <v>42174</v>
      </c>
      <c r="B14" s="3" t="e">
        <v>#N/A</v>
      </c>
      <c r="C14" s="3">
        <v>3.4367211726439999</v>
      </c>
      <c r="D14" s="3">
        <v>2.45738754156157</v>
      </c>
      <c r="E14" s="3">
        <v>1.97522565023587</v>
      </c>
      <c r="F14" s="3">
        <v>3.6610374575317399</v>
      </c>
      <c r="G14" s="3">
        <v>2.0332659224263998</v>
      </c>
      <c r="H14" s="3">
        <v>3.2598745209917701</v>
      </c>
      <c r="I14" s="3">
        <v>3.8842159783969299</v>
      </c>
      <c r="J14" s="3" t="e">
        <v>#N/A</v>
      </c>
      <c r="K14" s="3">
        <v>1.67487249771274</v>
      </c>
      <c r="L14" s="3">
        <v>3.8830651229327899</v>
      </c>
      <c r="M14" s="3">
        <v>3.2420341828365999</v>
      </c>
      <c r="N14" s="3">
        <v>3.9198574097121601</v>
      </c>
      <c r="O14" s="3">
        <v>1.67915125372527</v>
      </c>
      <c r="P14" s="3">
        <v>2.78909809257545</v>
      </c>
      <c r="Q14" s="3">
        <v>4.6736001508042397</v>
      </c>
      <c r="R14" s="3">
        <v>3.4758704330085002</v>
      </c>
      <c r="S14" s="3">
        <v>3.00054203399444</v>
      </c>
      <c r="T14" s="3">
        <v>3.4824725376866299</v>
      </c>
      <c r="U14" s="3">
        <v>2.7863469186090999</v>
      </c>
      <c r="V14" s="3" t="e">
        <v>#N/A</v>
      </c>
    </row>
    <row r="15" spans="1:22" x14ac:dyDescent="0.35">
      <c r="A15" s="2">
        <v>42205</v>
      </c>
      <c r="B15" s="3" t="e">
        <v>#N/A</v>
      </c>
      <c r="C15" s="3">
        <v>3.5294491410789401</v>
      </c>
      <c r="D15" s="3">
        <v>2.4720995747542398</v>
      </c>
      <c r="E15" s="3">
        <v>1.91113755284338</v>
      </c>
      <c r="F15" s="3">
        <v>3.6345127090757599</v>
      </c>
      <c r="G15" s="3">
        <v>2.0969430759927401</v>
      </c>
      <c r="H15" s="3">
        <v>3.2736173180322701</v>
      </c>
      <c r="I15" s="3">
        <v>4.04543853758795</v>
      </c>
      <c r="J15" s="3" t="e">
        <v>#N/A</v>
      </c>
      <c r="K15" s="3">
        <v>1.7051474738277299</v>
      </c>
      <c r="L15" s="3">
        <v>3.8978035077957101</v>
      </c>
      <c r="M15" s="3">
        <v>3.1367274400584799</v>
      </c>
      <c r="N15" s="3">
        <v>3.3344198934758902</v>
      </c>
      <c r="O15" s="3">
        <v>1.53880969334378</v>
      </c>
      <c r="P15" s="3">
        <v>3.07288566715664</v>
      </c>
      <c r="Q15" s="3">
        <v>4.5758339566004196</v>
      </c>
      <c r="R15" s="3">
        <v>3.50455637208047</v>
      </c>
      <c r="S15" s="3">
        <v>3.0660748914487699</v>
      </c>
      <c r="T15" s="3">
        <v>3.47552439461235</v>
      </c>
      <c r="U15" s="3">
        <v>4.2001622566827503</v>
      </c>
      <c r="V15" s="3" t="e">
        <v>#N/A</v>
      </c>
    </row>
    <row r="16" spans="1:22" x14ac:dyDescent="0.35">
      <c r="A16" s="2">
        <v>42236</v>
      </c>
      <c r="B16" s="3" t="e">
        <v>#N/A</v>
      </c>
      <c r="C16" s="3">
        <v>3.6364304731964898</v>
      </c>
      <c r="D16" s="3">
        <v>2.7489436557335898</v>
      </c>
      <c r="E16" s="3">
        <v>1.9853972651218299</v>
      </c>
      <c r="F16" s="3">
        <v>3.6413082573819802</v>
      </c>
      <c r="G16" s="3">
        <v>2.35117972388153</v>
      </c>
      <c r="H16" s="3">
        <v>3.5857243221575401</v>
      </c>
      <c r="I16" s="3">
        <v>4.4293298838384203</v>
      </c>
      <c r="J16" s="3" t="e">
        <v>#N/A</v>
      </c>
      <c r="K16" s="3">
        <v>1.84779695973549</v>
      </c>
      <c r="L16" s="3">
        <v>4.1649748906703197</v>
      </c>
      <c r="M16" s="3">
        <v>3.4113229434652101</v>
      </c>
      <c r="N16" s="3">
        <v>4.1631079764213696</v>
      </c>
      <c r="O16" s="3">
        <v>1.5694036749151901</v>
      </c>
      <c r="P16" s="3">
        <v>3.37216656703841</v>
      </c>
      <c r="Q16" s="3">
        <v>5.0072578632517004</v>
      </c>
      <c r="R16" s="3">
        <v>3.6945062118772798</v>
      </c>
      <c r="S16" s="3">
        <v>3.3037299346724001</v>
      </c>
      <c r="T16" s="3">
        <v>3.92682411056493</v>
      </c>
      <c r="U16" s="3">
        <v>4.0653206328070404</v>
      </c>
      <c r="V16" s="3" t="e">
        <v>#N/A</v>
      </c>
    </row>
    <row r="17" spans="1:22" x14ac:dyDescent="0.35">
      <c r="A17" s="2">
        <v>42265</v>
      </c>
      <c r="B17" s="3" t="e">
        <v>#N/A</v>
      </c>
      <c r="C17" s="3">
        <v>3.6046762032105102</v>
      </c>
      <c r="D17" s="3">
        <v>2.7396644210077299</v>
      </c>
      <c r="E17" s="3">
        <v>2.0263410669231701</v>
      </c>
      <c r="F17" s="3">
        <v>3.59036772114754</v>
      </c>
      <c r="G17" s="3">
        <v>2.5046233298040499</v>
      </c>
      <c r="H17" s="3">
        <v>3.3225185498988101</v>
      </c>
      <c r="I17" s="3">
        <v>4.2055365808519403</v>
      </c>
      <c r="J17" s="3" t="e">
        <v>#N/A</v>
      </c>
      <c r="K17" s="3">
        <v>1.7869367690251201</v>
      </c>
      <c r="L17" s="3">
        <v>4.2831712150471803</v>
      </c>
      <c r="M17" s="3">
        <v>3.37710235713593</v>
      </c>
      <c r="N17" s="3">
        <v>3.1140436051301399</v>
      </c>
      <c r="O17" s="3">
        <v>1.6651335203623701</v>
      </c>
      <c r="P17" s="3">
        <v>3.3916023558919202</v>
      </c>
      <c r="Q17" s="3">
        <v>4.9615921910980898</v>
      </c>
      <c r="R17" s="3">
        <v>3.6147836376820299</v>
      </c>
      <c r="S17" s="3">
        <v>3.38292748832137</v>
      </c>
      <c r="T17" s="3">
        <v>4.0556289594144497</v>
      </c>
      <c r="U17" s="3">
        <v>3.5992645635679499</v>
      </c>
      <c r="V17" s="3" t="e">
        <v>#N/A</v>
      </c>
    </row>
    <row r="18" spans="1:22" x14ac:dyDescent="0.35">
      <c r="A18" s="2">
        <v>42297</v>
      </c>
      <c r="B18" s="3" t="e">
        <v>#N/A</v>
      </c>
      <c r="C18" s="3">
        <v>3.5705138951535198</v>
      </c>
      <c r="D18" s="3">
        <v>2.5505573387706999</v>
      </c>
      <c r="E18" s="3">
        <v>1.98520403848587</v>
      </c>
      <c r="F18" s="3">
        <v>3.5928564088070498</v>
      </c>
      <c r="G18" s="3">
        <v>2.5387922200092898</v>
      </c>
      <c r="H18" s="3">
        <v>3.2588497603575801</v>
      </c>
      <c r="I18" s="3">
        <v>4.0980407718220997</v>
      </c>
      <c r="J18" s="3" t="e">
        <v>#N/A</v>
      </c>
      <c r="K18" s="3">
        <v>1.70930150345711</v>
      </c>
      <c r="L18" s="3">
        <v>4.05060771773962</v>
      </c>
      <c r="M18" s="3">
        <v>3.2593533823189702</v>
      </c>
      <c r="N18" s="3">
        <v>2.87869112898403</v>
      </c>
      <c r="O18" s="3">
        <v>1.63939893064731</v>
      </c>
      <c r="P18" s="3">
        <v>3.1779220916308799</v>
      </c>
      <c r="Q18" s="3">
        <v>4.8253390807299699</v>
      </c>
      <c r="R18" s="3">
        <v>3.5544654938735598</v>
      </c>
      <c r="S18" s="3">
        <v>3.1284652092464298</v>
      </c>
      <c r="T18" s="3">
        <v>3.8504060062395999</v>
      </c>
      <c r="U18" s="3">
        <v>3.0637732850781898</v>
      </c>
      <c r="V18" s="3">
        <v>4.2781569455900499</v>
      </c>
    </row>
    <row r="19" spans="1:22" x14ac:dyDescent="0.35">
      <c r="A19" s="2">
        <v>42328</v>
      </c>
      <c r="B19" s="3" t="e">
        <v>#N/A</v>
      </c>
      <c r="C19" s="3">
        <v>3.5974622178099001</v>
      </c>
      <c r="D19" s="3">
        <v>2.5215563976124198</v>
      </c>
      <c r="E19" s="3">
        <v>2.03253498700143</v>
      </c>
      <c r="F19" s="3">
        <v>3.9153176724882099</v>
      </c>
      <c r="G19" s="3">
        <v>2.3422719809782402</v>
      </c>
      <c r="H19" s="3">
        <v>3.3212805180812599</v>
      </c>
      <c r="I19" s="3">
        <v>4.1421353453098799</v>
      </c>
      <c r="J19" s="3" t="e">
        <v>#N/A</v>
      </c>
      <c r="K19" s="3">
        <v>1.85702468497092</v>
      </c>
      <c r="L19" s="3">
        <v>3.9078868430045399</v>
      </c>
      <c r="M19" s="3">
        <v>3.3189299528967702</v>
      </c>
      <c r="N19" s="3">
        <v>3.2233600462586098</v>
      </c>
      <c r="O19" s="3">
        <v>1.7384805701992301</v>
      </c>
      <c r="P19" s="3">
        <v>3.17890139181331</v>
      </c>
      <c r="Q19" s="3">
        <v>5.2212274820804403</v>
      </c>
      <c r="R19" s="3">
        <v>3.6318316204144399</v>
      </c>
      <c r="S19" s="3">
        <v>3.17438256474373</v>
      </c>
      <c r="T19" s="3">
        <v>4.3488744858140302</v>
      </c>
      <c r="U19" s="3">
        <v>2.97296769003988</v>
      </c>
      <c r="V19" s="3">
        <v>4.6790049522958599</v>
      </c>
    </row>
    <row r="20" spans="1:22" x14ac:dyDescent="0.35">
      <c r="A20" s="2">
        <v>42356</v>
      </c>
      <c r="B20" s="3" t="e">
        <v>#N/A</v>
      </c>
      <c r="C20" s="3">
        <v>3.7712079525740898</v>
      </c>
      <c r="D20" s="3">
        <v>2.5617049981484898</v>
      </c>
      <c r="E20" s="3">
        <v>1.9754161038243701</v>
      </c>
      <c r="F20" s="3">
        <v>4.0901652198817002</v>
      </c>
      <c r="G20" s="3">
        <v>2.75456909060969</v>
      </c>
      <c r="H20" s="3">
        <v>3.3235866396576399</v>
      </c>
      <c r="I20" s="3">
        <v>4.2334881559170903</v>
      </c>
      <c r="J20" s="3" t="e">
        <v>#N/A</v>
      </c>
      <c r="K20" s="3">
        <v>1.9165642001774601</v>
      </c>
      <c r="L20" s="3">
        <v>4.1398548938658601</v>
      </c>
      <c r="M20" s="3">
        <v>3.58487063692347</v>
      </c>
      <c r="N20" s="3">
        <v>2.90757794228433</v>
      </c>
      <c r="O20" s="3">
        <v>1.7323469340001301</v>
      </c>
      <c r="P20" s="3">
        <v>3.2990744193657102</v>
      </c>
      <c r="Q20" s="3">
        <v>5.6889853193065099</v>
      </c>
      <c r="R20" s="3">
        <v>3.9141872357079599</v>
      </c>
      <c r="S20" s="3">
        <v>3.5901794549817501</v>
      </c>
      <c r="T20" s="3">
        <v>4.1620814253444296</v>
      </c>
      <c r="U20" s="3">
        <v>2.7430848179073299</v>
      </c>
      <c r="V20" s="3">
        <v>4.6184134358914397</v>
      </c>
    </row>
    <row r="21" spans="1:22" x14ac:dyDescent="0.35">
      <c r="A21" s="2">
        <v>42389</v>
      </c>
      <c r="B21" s="3" t="e">
        <v>#N/A</v>
      </c>
      <c r="C21" s="3">
        <v>4.0561927131567899</v>
      </c>
      <c r="D21" s="3">
        <v>2.5931088958053601</v>
      </c>
      <c r="E21" s="3">
        <v>2.1911132395616799</v>
      </c>
      <c r="F21" s="3">
        <v>4.4578167209461697</v>
      </c>
      <c r="G21" s="3">
        <v>2.9665973472655001</v>
      </c>
      <c r="H21" s="3">
        <v>3.39074675173732</v>
      </c>
      <c r="I21" s="3">
        <v>4.6450785558690901</v>
      </c>
      <c r="J21" s="3">
        <v>2.2423771792152798</v>
      </c>
      <c r="K21" s="3">
        <v>2.08772167559489</v>
      </c>
      <c r="L21" s="3">
        <v>5.0084855891823796</v>
      </c>
      <c r="M21" s="3">
        <v>3.9036713781474699</v>
      </c>
      <c r="N21" s="3">
        <v>3.13696695970873</v>
      </c>
      <c r="O21" s="3">
        <v>1.8250712386471799</v>
      </c>
      <c r="P21" s="3">
        <v>3.3585052768592698</v>
      </c>
      <c r="Q21" s="3">
        <v>6.3518198771783601</v>
      </c>
      <c r="R21" s="3">
        <v>3.8788622977051999</v>
      </c>
      <c r="S21" s="3">
        <v>3.7601720283339501</v>
      </c>
      <c r="T21" s="3">
        <v>5.0054647269524599</v>
      </c>
      <c r="U21" s="3" t="e">
        <v>#N/A</v>
      </c>
      <c r="V21" s="3">
        <v>5.6189200444393803</v>
      </c>
    </row>
    <row r="22" spans="1:22" x14ac:dyDescent="0.35">
      <c r="A22" s="2">
        <v>42419</v>
      </c>
      <c r="B22" s="3" t="e">
        <v>#N/A</v>
      </c>
      <c r="C22" s="3">
        <v>3.67411759260616</v>
      </c>
      <c r="D22" s="3">
        <v>2.4371844945802001</v>
      </c>
      <c r="E22" s="3">
        <v>1.9908766900922199</v>
      </c>
      <c r="F22" s="3">
        <v>4.0309085346960796</v>
      </c>
      <c r="G22" s="3">
        <v>2.52290083575503</v>
      </c>
      <c r="H22" s="3">
        <v>3.19972556802895</v>
      </c>
      <c r="I22" s="3">
        <v>4.3162966894077703</v>
      </c>
      <c r="J22" s="3">
        <v>2.1513540350778002</v>
      </c>
      <c r="K22" s="3">
        <v>1.94948357580103</v>
      </c>
      <c r="L22" s="3">
        <v>4.2598398812664202</v>
      </c>
      <c r="M22" s="3">
        <v>3.5388932913589102</v>
      </c>
      <c r="N22" s="3">
        <v>2.87909763977212</v>
      </c>
      <c r="O22" s="3">
        <v>1.8259576351014899</v>
      </c>
      <c r="P22" s="3">
        <v>3.2462490482342901</v>
      </c>
      <c r="Q22" s="3">
        <v>5.0455969803330998</v>
      </c>
      <c r="R22" s="3">
        <v>3.5762230603943199</v>
      </c>
      <c r="S22" s="3">
        <v>3.5540174763363499</v>
      </c>
      <c r="T22" s="3">
        <v>4.4734883577642801</v>
      </c>
      <c r="U22" s="3" t="e">
        <v>#N/A</v>
      </c>
      <c r="V22" s="3">
        <v>5.1359498627515299</v>
      </c>
    </row>
    <row r="23" spans="1:22" x14ac:dyDescent="0.35">
      <c r="A23" s="2">
        <v>42447</v>
      </c>
      <c r="B23" s="3" t="e">
        <v>#N/A</v>
      </c>
      <c r="C23" s="3">
        <v>3.3846167792406598</v>
      </c>
      <c r="D23" s="3">
        <v>2.3348353773077499</v>
      </c>
      <c r="E23" s="3">
        <v>1.7932233203465</v>
      </c>
      <c r="F23" s="3">
        <v>3.6926264294831599</v>
      </c>
      <c r="G23" s="3">
        <v>2.0934778907672</v>
      </c>
      <c r="H23" s="3">
        <v>3.0618937698734499</v>
      </c>
      <c r="I23" s="3">
        <v>4.0662935605891697</v>
      </c>
      <c r="J23" s="3">
        <v>2.08036202878744</v>
      </c>
      <c r="K23" s="3">
        <v>1.9019415364044301</v>
      </c>
      <c r="L23" s="3">
        <v>3.2741605700834802</v>
      </c>
      <c r="M23" s="3">
        <v>3.2328467375162901</v>
      </c>
      <c r="N23" s="3">
        <v>3.4456676717580801</v>
      </c>
      <c r="O23" s="3">
        <v>1.7492940246392299</v>
      </c>
      <c r="P23" s="3">
        <v>2.9760956884859402</v>
      </c>
      <c r="Q23" s="3">
        <v>4.1915145933830402</v>
      </c>
      <c r="R23" s="3">
        <v>3.4091290784610599</v>
      </c>
      <c r="S23" s="3">
        <v>3.09951135672876</v>
      </c>
      <c r="T23" s="3">
        <v>3.9439104446109399</v>
      </c>
      <c r="U23" s="3">
        <v>2.72272928974773</v>
      </c>
      <c r="V23" s="3">
        <v>4.6243307956003497</v>
      </c>
    </row>
    <row r="24" spans="1:22" x14ac:dyDescent="0.35">
      <c r="A24" s="2">
        <v>42480</v>
      </c>
      <c r="B24" s="3" t="e">
        <v>#N/A</v>
      </c>
      <c r="C24" s="3">
        <v>3.4654165196474498</v>
      </c>
      <c r="D24" s="3">
        <v>2.3633821040042902</v>
      </c>
      <c r="E24" s="3">
        <v>1.80773537848456</v>
      </c>
      <c r="F24" s="3">
        <v>3.5917277566726602</v>
      </c>
      <c r="G24" s="3">
        <v>1.9527586359712901</v>
      </c>
      <c r="H24" s="3">
        <v>3.0785327450922901</v>
      </c>
      <c r="I24" s="3">
        <v>4.3533969159541597</v>
      </c>
      <c r="J24" s="3">
        <v>2.0304592864601001</v>
      </c>
      <c r="K24" s="3">
        <v>1.9121084703653399</v>
      </c>
      <c r="L24" s="3">
        <v>3.1041086451273698</v>
      </c>
      <c r="M24" s="3">
        <v>3.1700000754323501</v>
      </c>
      <c r="N24" s="3">
        <v>3.0022883323327298</v>
      </c>
      <c r="O24" s="3">
        <v>1.69087607398305</v>
      </c>
      <c r="P24" s="3">
        <v>2.8597966844777098</v>
      </c>
      <c r="Q24" s="3">
        <v>4.2242684118587697</v>
      </c>
      <c r="R24" s="3">
        <v>3.3546558500991499</v>
      </c>
      <c r="S24" s="3">
        <v>3.1798601196122598</v>
      </c>
      <c r="T24" s="3">
        <v>3.8685545792450098</v>
      </c>
      <c r="U24" s="3">
        <v>3.1514467845291998</v>
      </c>
      <c r="V24" s="3">
        <v>4.3045361641827604</v>
      </c>
    </row>
    <row r="25" spans="1:22" x14ac:dyDescent="0.35">
      <c r="A25" s="2">
        <v>42510</v>
      </c>
      <c r="B25" s="3" t="e">
        <v>#N/A</v>
      </c>
      <c r="C25" s="3">
        <v>3.3739095408244899</v>
      </c>
      <c r="D25" s="3">
        <v>2.4790825226167099</v>
      </c>
      <c r="E25" s="3">
        <v>1.7778995277916401</v>
      </c>
      <c r="F25" s="3">
        <v>3.9059906376895102</v>
      </c>
      <c r="G25" s="3">
        <v>1.7564568627369701</v>
      </c>
      <c r="H25" s="3">
        <v>3.21506641854412</v>
      </c>
      <c r="I25" s="3">
        <v>4.5415172687425196</v>
      </c>
      <c r="J25" s="3">
        <v>2.1102101395284798</v>
      </c>
      <c r="K25" s="3">
        <v>2.0149322247465</v>
      </c>
      <c r="L25" s="3">
        <v>3.4222798899050302</v>
      </c>
      <c r="M25" s="3">
        <v>3.38185734035453</v>
      </c>
      <c r="N25" s="3">
        <v>2.26508254842765</v>
      </c>
      <c r="O25" s="3">
        <v>1.7292763591470599</v>
      </c>
      <c r="P25" s="3">
        <v>3.0706023650448202</v>
      </c>
      <c r="Q25" s="3">
        <v>4.3542485534914697</v>
      </c>
      <c r="R25" s="3">
        <v>3.4484766805489402</v>
      </c>
      <c r="S25" s="3">
        <v>3.5453335671413</v>
      </c>
      <c r="T25" s="3">
        <v>4.2349514234458097</v>
      </c>
      <c r="U25" s="3">
        <v>3.2003075538301999</v>
      </c>
      <c r="V25" s="3">
        <v>4.0650467374112598</v>
      </c>
    </row>
    <row r="26" spans="1:22" x14ac:dyDescent="0.35">
      <c r="A26" s="2">
        <v>42541</v>
      </c>
      <c r="B26" s="3" t="e">
        <v>#N/A</v>
      </c>
      <c r="C26" s="3">
        <v>3.2523671445633502</v>
      </c>
      <c r="D26" s="3">
        <v>2.36288051242727</v>
      </c>
      <c r="E26" s="3">
        <v>1.6742558997375401</v>
      </c>
      <c r="F26" s="3">
        <v>3.8590089286958902</v>
      </c>
      <c r="G26" s="3">
        <v>1.7780067716237</v>
      </c>
      <c r="H26" s="3">
        <v>3.0942241228085399</v>
      </c>
      <c r="I26" s="3">
        <v>4.1970275063144697</v>
      </c>
      <c r="J26" s="3">
        <v>2.1173961694313101</v>
      </c>
      <c r="K26" s="3">
        <v>1.9567897314510001</v>
      </c>
      <c r="L26" s="3">
        <v>3.4054964542642199</v>
      </c>
      <c r="M26" s="3">
        <v>3.1364245894713401</v>
      </c>
      <c r="N26" s="3">
        <v>2.7247641363785799</v>
      </c>
      <c r="O26" s="3">
        <v>1.6006075207233199</v>
      </c>
      <c r="P26" s="3">
        <v>2.6624349901527502</v>
      </c>
      <c r="Q26" s="3">
        <v>4.2302935088120597</v>
      </c>
      <c r="R26" s="3">
        <v>3.3448795790871899</v>
      </c>
      <c r="S26" s="3">
        <v>3.5293916428804799</v>
      </c>
      <c r="T26" s="3">
        <v>3.9531336538466002</v>
      </c>
      <c r="U26" s="3">
        <v>3.1542121848522502</v>
      </c>
      <c r="V26" s="3">
        <v>4.1250080846786101</v>
      </c>
    </row>
    <row r="27" spans="1:22" x14ac:dyDescent="0.35">
      <c r="A27" s="2">
        <v>42571</v>
      </c>
      <c r="B27" s="3">
        <v>2.22411878381011</v>
      </c>
      <c r="C27" s="3">
        <v>2.9049538422299999</v>
      </c>
      <c r="D27" s="3">
        <v>2.15687631259603</v>
      </c>
      <c r="E27" s="3">
        <v>1.6303734500145599</v>
      </c>
      <c r="F27" s="3">
        <v>3.6299456041720202</v>
      </c>
      <c r="G27" s="3">
        <v>1.74719744859491</v>
      </c>
      <c r="H27" s="3">
        <v>2.9963916068152301</v>
      </c>
      <c r="I27" s="3">
        <v>4.0665816304082298</v>
      </c>
      <c r="J27" s="3">
        <v>2.02673786527733</v>
      </c>
      <c r="K27" s="3">
        <v>1.93202972187083</v>
      </c>
      <c r="L27" s="3">
        <v>2.96696171146358</v>
      </c>
      <c r="M27" s="3">
        <v>2.9734055700384801</v>
      </c>
      <c r="N27" s="3">
        <v>2.8886832053555098</v>
      </c>
      <c r="O27" s="3">
        <v>1.54708421078499</v>
      </c>
      <c r="P27" s="3">
        <v>2.4678979974808599</v>
      </c>
      <c r="Q27" s="3">
        <v>4.0514258440550801</v>
      </c>
      <c r="R27" s="3">
        <v>3.1664510985200298</v>
      </c>
      <c r="S27" s="3">
        <v>3.6641091908931398</v>
      </c>
      <c r="T27" s="3">
        <v>3.7888200087255801</v>
      </c>
      <c r="U27" s="3">
        <v>3.1460033868535202</v>
      </c>
      <c r="V27" s="3">
        <v>4.2105887177038799</v>
      </c>
    </row>
    <row r="28" spans="1:22" x14ac:dyDescent="0.35">
      <c r="A28" s="2">
        <v>42601</v>
      </c>
      <c r="B28" s="3">
        <v>2.1774314650275199</v>
      </c>
      <c r="C28" s="3">
        <v>2.8776136269697798</v>
      </c>
      <c r="D28" s="3">
        <v>2.15808461074861</v>
      </c>
      <c r="E28" s="3">
        <v>1.6060808855253199</v>
      </c>
      <c r="F28" s="3">
        <v>3.5454669930978602</v>
      </c>
      <c r="G28" s="3">
        <v>1.40860649508291</v>
      </c>
      <c r="H28" s="3">
        <v>2.9415855901575898</v>
      </c>
      <c r="I28" s="3">
        <v>4.0711372367404497</v>
      </c>
      <c r="J28" s="3">
        <v>2.0392762142178502</v>
      </c>
      <c r="K28" s="3">
        <v>1.86437364773598</v>
      </c>
      <c r="L28" s="3">
        <v>2.99745912705934</v>
      </c>
      <c r="M28" s="3">
        <v>2.9601160153831101</v>
      </c>
      <c r="N28" s="3">
        <v>2.9787584815867301</v>
      </c>
      <c r="O28" s="3">
        <v>1.5418482580734201</v>
      </c>
      <c r="P28" s="3">
        <v>2.3134074180717601</v>
      </c>
      <c r="Q28" s="3">
        <v>3.5519799573603401</v>
      </c>
      <c r="R28" s="3">
        <v>3.1296457899021601</v>
      </c>
      <c r="S28" s="3">
        <v>3.4557384352374099</v>
      </c>
      <c r="T28" s="3">
        <v>3.7293481786433098</v>
      </c>
      <c r="U28" s="3">
        <v>3.0274608393725599</v>
      </c>
      <c r="V28" s="3">
        <v>4.5293564407875797</v>
      </c>
    </row>
    <row r="29" spans="1:22" x14ac:dyDescent="0.35">
      <c r="A29" s="2">
        <v>42633</v>
      </c>
      <c r="B29" s="3">
        <v>2.2675342497247701</v>
      </c>
      <c r="C29" s="3">
        <v>3.1066324342616598</v>
      </c>
      <c r="D29" s="3">
        <v>2.24285142863565</v>
      </c>
      <c r="E29" s="3">
        <v>1.6538812986153</v>
      </c>
      <c r="F29" s="3">
        <v>3.59328522295199</v>
      </c>
      <c r="G29" s="3">
        <v>1.5217076460928201</v>
      </c>
      <c r="H29" s="3">
        <v>2.9757889605762502</v>
      </c>
      <c r="I29" s="3">
        <v>4.03864426516368</v>
      </c>
      <c r="J29" s="3">
        <v>2.1116939440425901</v>
      </c>
      <c r="K29" s="3">
        <v>1.8897210736947401</v>
      </c>
      <c r="L29" s="3">
        <v>3.1557222601494601</v>
      </c>
      <c r="M29" s="3">
        <v>3.1431930406978998</v>
      </c>
      <c r="N29" s="3">
        <v>3.3679645130621099</v>
      </c>
      <c r="O29" s="3">
        <v>1.52643858929655</v>
      </c>
      <c r="P29" s="3">
        <v>2.2623707008096301</v>
      </c>
      <c r="Q29" s="3">
        <v>4.0045148438818199</v>
      </c>
      <c r="R29" s="3">
        <v>3.32615093158413</v>
      </c>
      <c r="S29" s="3">
        <v>3.5612627474080698</v>
      </c>
      <c r="T29" s="3">
        <v>3.6952359951591802</v>
      </c>
      <c r="U29" s="3">
        <v>2.7437833814879999</v>
      </c>
      <c r="V29" s="3">
        <v>4.8099812733420402</v>
      </c>
    </row>
    <row r="30" spans="1:22" x14ac:dyDescent="0.35">
      <c r="A30" s="2">
        <v>42663</v>
      </c>
      <c r="B30" s="3">
        <v>2.27372042220001</v>
      </c>
      <c r="C30" s="3">
        <v>2.6863168418700898</v>
      </c>
      <c r="D30" s="3">
        <v>2.2443707223059399</v>
      </c>
      <c r="E30" s="3">
        <v>1.61821149307278</v>
      </c>
      <c r="F30" s="3">
        <v>3.4108900326196898</v>
      </c>
      <c r="G30" s="3">
        <v>1.52859328296075</v>
      </c>
      <c r="H30" s="3">
        <v>2.9471371554875101</v>
      </c>
      <c r="I30" s="3">
        <v>3.9783656313933999</v>
      </c>
      <c r="J30" s="3">
        <v>2.0661239968420801</v>
      </c>
      <c r="K30" s="3">
        <v>1.90969681195358</v>
      </c>
      <c r="L30" s="3">
        <v>2.86337752922207</v>
      </c>
      <c r="M30" s="3">
        <v>3.21690842992379</v>
      </c>
      <c r="N30" s="3">
        <v>2.94052728811997</v>
      </c>
      <c r="O30" s="3">
        <v>1.54209950566223</v>
      </c>
      <c r="P30" s="3">
        <v>2.2624653819479699</v>
      </c>
      <c r="Q30" s="3">
        <v>3.9292027332255302</v>
      </c>
      <c r="R30" s="3">
        <v>3.2983998979384999</v>
      </c>
      <c r="S30" s="3">
        <v>3.5469088678970402</v>
      </c>
      <c r="T30" s="3">
        <v>3.7342800807357799</v>
      </c>
      <c r="U30" s="3">
        <v>2.5880859066380602</v>
      </c>
      <c r="V30" s="3">
        <v>4.9121754256194503</v>
      </c>
    </row>
    <row r="31" spans="1:22" x14ac:dyDescent="0.35">
      <c r="A31" s="2">
        <v>42692</v>
      </c>
      <c r="B31" s="3">
        <v>2.2168696486789998</v>
      </c>
      <c r="C31" s="3">
        <v>2.8534223225678601</v>
      </c>
      <c r="D31" s="3">
        <v>2.4363827283035602</v>
      </c>
      <c r="E31" s="3">
        <v>1.75394645974115</v>
      </c>
      <c r="F31" s="3">
        <v>3.40957523336054</v>
      </c>
      <c r="G31" s="3">
        <v>1.97437753366867</v>
      </c>
      <c r="H31" s="3">
        <v>3.0399072649896399</v>
      </c>
      <c r="I31" s="3">
        <v>4.2329219414079198</v>
      </c>
      <c r="J31" s="3">
        <v>2.3324352379542201</v>
      </c>
      <c r="K31" s="3">
        <v>2.0053390584459101</v>
      </c>
      <c r="L31" s="3">
        <v>3.1581801816522099</v>
      </c>
      <c r="M31" s="3">
        <v>3.3275920835634301</v>
      </c>
      <c r="N31" s="3">
        <v>2.85477613468777</v>
      </c>
      <c r="O31" s="3">
        <v>1.7166781652257701</v>
      </c>
      <c r="P31" s="3">
        <v>2.3550565292454602</v>
      </c>
      <c r="Q31" s="3">
        <v>4.1974664713929499</v>
      </c>
      <c r="R31" s="3">
        <v>3.3337405048907001</v>
      </c>
      <c r="S31" s="3">
        <v>3.7584653705880799</v>
      </c>
      <c r="T31" s="3">
        <v>3.9860882788774101</v>
      </c>
      <c r="U31" s="3">
        <v>2.6668246643624398</v>
      </c>
      <c r="V31" s="3">
        <v>4.1648959332079496</v>
      </c>
    </row>
    <row r="32" spans="1:22" x14ac:dyDescent="0.35">
      <c r="A32" s="2">
        <v>42724</v>
      </c>
      <c r="B32" s="3">
        <v>2.3140705652515798</v>
      </c>
      <c r="C32" s="3">
        <v>2.8636661414161502</v>
      </c>
      <c r="D32" s="3">
        <v>2.5300343561595402</v>
      </c>
      <c r="E32" s="3">
        <v>1.8133372609018099</v>
      </c>
      <c r="F32" s="3">
        <v>3.06334345548456</v>
      </c>
      <c r="G32" s="3">
        <v>2.2121481708366999</v>
      </c>
      <c r="H32" s="3">
        <v>3.0293382871730401</v>
      </c>
      <c r="I32" s="3">
        <v>4.2009876383179003</v>
      </c>
      <c r="J32" s="3">
        <v>2.4006904148447901</v>
      </c>
      <c r="K32" s="3">
        <v>1.94264552093745</v>
      </c>
      <c r="L32" s="3">
        <v>3.6532931472231498</v>
      </c>
      <c r="M32" s="3">
        <v>3.29172080654683</v>
      </c>
      <c r="N32" s="3">
        <v>2.9233459395500501</v>
      </c>
      <c r="O32" s="3">
        <v>1.7027214855074999</v>
      </c>
      <c r="P32" s="3">
        <v>2.4318594870685599</v>
      </c>
      <c r="Q32" s="3">
        <v>3.89515365394035</v>
      </c>
      <c r="R32" s="3">
        <v>3.2792275252476699</v>
      </c>
      <c r="S32" s="3">
        <v>3.7887045519463598</v>
      </c>
      <c r="T32" s="3">
        <v>4.1356590313660897</v>
      </c>
      <c r="U32" s="3">
        <v>2.9051515516620801</v>
      </c>
      <c r="V32" s="3">
        <v>3.9295881236555301</v>
      </c>
    </row>
    <row r="33" spans="1:22" x14ac:dyDescent="0.35">
      <c r="A33" s="2">
        <v>42755</v>
      </c>
      <c r="B33" s="3">
        <v>2.28545952054683</v>
      </c>
      <c r="C33" s="3">
        <v>2.9451932395818798</v>
      </c>
      <c r="D33" s="3">
        <v>2.4567072729906898</v>
      </c>
      <c r="E33" s="3">
        <v>1.64402965396873</v>
      </c>
      <c r="F33" s="3">
        <v>2.8699590180857002</v>
      </c>
      <c r="G33" s="3">
        <v>2.2274845298971599</v>
      </c>
      <c r="H33" s="3">
        <v>3.0165454272432801</v>
      </c>
      <c r="I33" s="3">
        <v>4.2280534908535703</v>
      </c>
      <c r="J33" s="3">
        <v>2.3769285211872599</v>
      </c>
      <c r="K33" s="3">
        <v>1.9683821221772</v>
      </c>
      <c r="L33" s="3">
        <v>3.3409872257836102</v>
      </c>
      <c r="M33" s="3">
        <v>3.17715516438584</v>
      </c>
      <c r="N33" s="3">
        <v>2.9216510156070998</v>
      </c>
      <c r="O33" s="3">
        <v>1.67249004075703</v>
      </c>
      <c r="P33" s="3">
        <v>2.3532536779931901</v>
      </c>
      <c r="Q33" s="3">
        <v>3.5302775961527901</v>
      </c>
      <c r="R33" s="3">
        <v>3.16955604081737</v>
      </c>
      <c r="S33" s="3">
        <v>3.6498680097591198</v>
      </c>
      <c r="T33" s="3">
        <v>3.9964298761162098</v>
      </c>
      <c r="U33" s="3">
        <v>2.8619135998176102</v>
      </c>
      <c r="V33" s="3">
        <v>3.8751799262102602</v>
      </c>
    </row>
    <row r="34" spans="1:22" x14ac:dyDescent="0.35">
      <c r="A34" s="2">
        <v>42783</v>
      </c>
      <c r="B34" s="3">
        <v>2.3306679916217501</v>
      </c>
      <c r="C34" s="3">
        <v>2.7625215001552199</v>
      </c>
      <c r="D34" s="3">
        <v>2.43035077752489</v>
      </c>
      <c r="E34" s="3">
        <v>1.6430239389044901</v>
      </c>
      <c r="F34" s="3">
        <v>2.6191874617357001</v>
      </c>
      <c r="G34" s="3">
        <v>1.9819816233429299</v>
      </c>
      <c r="H34" s="3">
        <v>2.97325093281369</v>
      </c>
      <c r="I34" s="3">
        <v>4.0709110149791998</v>
      </c>
      <c r="J34" s="3">
        <v>2.3769274610656099</v>
      </c>
      <c r="K34" s="3">
        <v>1.9328518583148999</v>
      </c>
      <c r="L34" s="3">
        <v>3.31815526873272</v>
      </c>
      <c r="M34" s="3">
        <v>3.1656591715800899</v>
      </c>
      <c r="N34" s="3">
        <v>3.0741073716859302</v>
      </c>
      <c r="O34" s="3">
        <v>1.5982912410880801</v>
      </c>
      <c r="P34" s="3">
        <v>2.24090422027</v>
      </c>
      <c r="Q34" s="3">
        <v>3.7247364154762401</v>
      </c>
      <c r="R34" s="3">
        <v>3.1057797751688598</v>
      </c>
      <c r="S34" s="3">
        <v>3.4892645904130499</v>
      </c>
      <c r="T34" s="3">
        <v>4.0486547456581699</v>
      </c>
      <c r="U34" s="3">
        <v>3.0555663774770299</v>
      </c>
      <c r="V34" s="3">
        <v>3.7622985000747802</v>
      </c>
    </row>
    <row r="35" spans="1:22" x14ac:dyDescent="0.35">
      <c r="A35" s="2">
        <v>42814</v>
      </c>
      <c r="B35" s="3">
        <v>2.3037669398868599</v>
      </c>
      <c r="C35" s="3">
        <v>2.64249867858334</v>
      </c>
      <c r="D35" s="3">
        <v>2.4175498364791501</v>
      </c>
      <c r="E35" s="3">
        <v>1.6451222869926401</v>
      </c>
      <c r="F35" s="3">
        <v>2.4073984483137099</v>
      </c>
      <c r="G35" s="3">
        <v>2.1015457697625202</v>
      </c>
      <c r="H35" s="3">
        <v>2.9510843742016202</v>
      </c>
      <c r="I35" s="3">
        <v>4.0861992507427001</v>
      </c>
      <c r="J35" s="3">
        <v>2.3838706913151402</v>
      </c>
      <c r="K35" s="3">
        <v>1.8823555961130101</v>
      </c>
      <c r="L35" s="3">
        <v>3.6052844290548198</v>
      </c>
      <c r="M35" s="3">
        <v>3.0945961200154999</v>
      </c>
      <c r="N35" s="3">
        <v>2.9935988434626699</v>
      </c>
      <c r="O35" s="3">
        <v>1.55631929645403</v>
      </c>
      <c r="P35" s="3">
        <v>2.1706180127817398</v>
      </c>
      <c r="Q35" s="3">
        <v>3.84248555842517</v>
      </c>
      <c r="R35" s="3">
        <v>3.15747432680151</v>
      </c>
      <c r="S35" s="3">
        <v>3.4959354337705801</v>
      </c>
      <c r="T35" s="3">
        <v>4.19416771411779</v>
      </c>
      <c r="U35" s="3">
        <v>2.6875523781862101</v>
      </c>
      <c r="V35" s="3">
        <v>3.9852780675570298</v>
      </c>
    </row>
    <row r="36" spans="1:22" x14ac:dyDescent="0.35">
      <c r="A36" s="2">
        <v>42845</v>
      </c>
      <c r="B36" s="3">
        <v>2.2787732281947499</v>
      </c>
      <c r="C36" s="3">
        <v>2.48702477143246</v>
      </c>
      <c r="D36" s="3">
        <v>2.4775755082722202</v>
      </c>
      <c r="E36" s="3">
        <v>1.60269083847426</v>
      </c>
      <c r="F36" s="3">
        <v>2.4247852531873901</v>
      </c>
      <c r="G36" s="3">
        <v>2.0825563185621601</v>
      </c>
      <c r="H36" s="3">
        <v>2.9911258594674002</v>
      </c>
      <c r="I36" s="3">
        <v>4.1997477283751596</v>
      </c>
      <c r="J36" s="3">
        <v>2.39274798337178</v>
      </c>
      <c r="K36" s="3">
        <v>1.9574664456025399</v>
      </c>
      <c r="L36" s="3">
        <v>3.67329378890539</v>
      </c>
      <c r="M36" s="3">
        <v>3.1456821467443699</v>
      </c>
      <c r="N36" s="3">
        <v>2.66134628383272</v>
      </c>
      <c r="O36" s="3">
        <v>1.57805175102562</v>
      </c>
      <c r="P36" s="3">
        <v>2.2894587870015402</v>
      </c>
      <c r="Q36" s="3">
        <v>3.9285707329350399</v>
      </c>
      <c r="R36" s="3">
        <v>3.1557929996827001</v>
      </c>
      <c r="S36" s="3">
        <v>3.6448337698193698</v>
      </c>
      <c r="T36" s="3">
        <v>4.0111090060337302</v>
      </c>
      <c r="U36" s="3">
        <v>2.6447127009078399</v>
      </c>
      <c r="V36" s="3">
        <v>4.0358693403019696</v>
      </c>
    </row>
    <row r="37" spans="1:22" x14ac:dyDescent="0.35">
      <c r="A37" s="2">
        <v>42874</v>
      </c>
      <c r="B37" s="3">
        <v>2.2507357815946301</v>
      </c>
      <c r="C37" s="3">
        <v>2.4229361403938201</v>
      </c>
      <c r="D37" s="3">
        <v>2.4513947411907999</v>
      </c>
      <c r="E37" s="3">
        <v>1.5911546399949399</v>
      </c>
      <c r="F37" s="3">
        <v>2.49860158805786</v>
      </c>
      <c r="G37" s="3">
        <v>2.2091821902264499</v>
      </c>
      <c r="H37" s="3">
        <v>2.9629553719311401</v>
      </c>
      <c r="I37" s="3">
        <v>4.1077508648050998</v>
      </c>
      <c r="J37" s="3">
        <v>2.3944215465773802</v>
      </c>
      <c r="K37" s="3">
        <v>1.82713110171233</v>
      </c>
      <c r="L37" s="3">
        <v>3.77189342152939</v>
      </c>
      <c r="M37" s="3">
        <v>3.0419841593649299</v>
      </c>
      <c r="N37" s="3">
        <v>2.56869480909211</v>
      </c>
      <c r="O37" s="3">
        <v>1.5955489392640001</v>
      </c>
      <c r="P37" s="3">
        <v>2.2016378074820699</v>
      </c>
      <c r="Q37" s="3">
        <v>3.92041157493468</v>
      </c>
      <c r="R37" s="3">
        <v>3.2097364385163201</v>
      </c>
      <c r="S37" s="3">
        <v>3.7250387175456501</v>
      </c>
      <c r="T37" s="3">
        <v>3.97222012386373</v>
      </c>
      <c r="U37" s="3">
        <v>2.3696612127978698</v>
      </c>
      <c r="V37" s="3">
        <v>4.0691919513025701</v>
      </c>
    </row>
    <row r="38" spans="1:22" x14ac:dyDescent="0.35">
      <c r="A38" s="2">
        <v>42906</v>
      </c>
      <c r="B38" s="3">
        <v>2.1492151251616201</v>
      </c>
      <c r="C38" s="3">
        <v>2.6778010148981299</v>
      </c>
      <c r="D38" s="3">
        <v>2.5231239980213802</v>
      </c>
      <c r="E38" s="3">
        <v>1.5546979771457601</v>
      </c>
      <c r="F38" s="3">
        <v>2.5203068418268302</v>
      </c>
      <c r="G38" s="3">
        <v>2.30336937970517</v>
      </c>
      <c r="H38" s="3">
        <v>3.0060486341741801</v>
      </c>
      <c r="I38" s="3">
        <v>3.9617262953693801</v>
      </c>
      <c r="J38" s="3">
        <v>2.5045225231008401</v>
      </c>
      <c r="K38" s="3">
        <v>1.7655274519645601</v>
      </c>
      <c r="L38" s="3">
        <v>3.76590850061383</v>
      </c>
      <c r="M38" s="3">
        <v>3.4214525541261498</v>
      </c>
      <c r="N38" s="3">
        <v>2.5194037758074002</v>
      </c>
      <c r="O38" s="3">
        <v>1.6116078918810499</v>
      </c>
      <c r="P38" s="3">
        <v>2.16456198336031</v>
      </c>
      <c r="Q38" s="3">
        <v>4.4661626234440099</v>
      </c>
      <c r="R38" s="3">
        <v>3.2023494974757098</v>
      </c>
      <c r="S38" s="3">
        <v>3.5784681741179498</v>
      </c>
      <c r="T38" s="3">
        <v>4.0873197687697402</v>
      </c>
      <c r="U38" s="3">
        <v>1.90131715907052</v>
      </c>
      <c r="V38" s="3">
        <v>3.8987207492758502</v>
      </c>
    </row>
    <row r="39" spans="1:22" x14ac:dyDescent="0.35">
      <c r="A39" s="2">
        <v>42936</v>
      </c>
      <c r="B39" s="3">
        <v>2.1202079198432702</v>
      </c>
      <c r="C39" s="3">
        <v>2.5602015326419401</v>
      </c>
      <c r="D39" s="3">
        <v>2.5451910062662999</v>
      </c>
      <c r="E39" s="3">
        <v>1.5813160621288</v>
      </c>
      <c r="F39" s="3">
        <v>2.3612287368067899</v>
      </c>
      <c r="G39" s="3">
        <v>2.2575476404033998</v>
      </c>
      <c r="H39" s="3">
        <v>3.0597004256508402</v>
      </c>
      <c r="I39" s="3">
        <v>3.9577468992150502</v>
      </c>
      <c r="J39" s="3">
        <v>2.3694580451661502</v>
      </c>
      <c r="K39" s="3">
        <v>1.7446638339887199</v>
      </c>
      <c r="L39" s="3">
        <v>3.5109552195011502</v>
      </c>
      <c r="M39" s="3">
        <v>3.1986437887372201</v>
      </c>
      <c r="N39" s="3">
        <v>2.42486778718601</v>
      </c>
      <c r="O39" s="3">
        <v>1.5561038168469099</v>
      </c>
      <c r="P39" s="3">
        <v>2.1013945796895399</v>
      </c>
      <c r="Q39" s="3">
        <v>4.1608486337657302</v>
      </c>
      <c r="R39" s="3">
        <v>3.2587746001613902</v>
      </c>
      <c r="S39" s="3">
        <v>3.50935429057047</v>
      </c>
      <c r="T39" s="3">
        <v>3.9495851783665201</v>
      </c>
      <c r="U39" s="3">
        <v>1.5691704418987</v>
      </c>
      <c r="V39" s="3">
        <v>3.7498800149624798</v>
      </c>
    </row>
    <row r="40" spans="1:22" x14ac:dyDescent="0.35">
      <c r="A40" s="2">
        <v>42965</v>
      </c>
      <c r="B40" s="3">
        <v>2.1925053803416898</v>
      </c>
      <c r="C40" s="3">
        <v>2.5904862317406701</v>
      </c>
      <c r="D40" s="3">
        <v>2.5443791840857601</v>
      </c>
      <c r="E40" s="3">
        <v>1.5584586446658999</v>
      </c>
      <c r="F40" s="3">
        <v>2.4563265713859499</v>
      </c>
      <c r="G40" s="3">
        <v>2.2498359610782201</v>
      </c>
      <c r="H40" s="3">
        <v>3.0340250561936699</v>
      </c>
      <c r="I40" s="3">
        <v>4.0469325601627499</v>
      </c>
      <c r="J40" s="3">
        <v>2.37233864619671</v>
      </c>
      <c r="K40" s="3">
        <v>1.8347375260892</v>
      </c>
      <c r="L40" s="3">
        <v>3.37258072560773</v>
      </c>
      <c r="M40" s="3">
        <v>3.1834701134374899</v>
      </c>
      <c r="N40" s="3">
        <v>2.6092033195791098</v>
      </c>
      <c r="O40" s="3">
        <v>1.5549487690082699</v>
      </c>
      <c r="P40" s="3">
        <v>2.1480754678066898</v>
      </c>
      <c r="Q40" s="3">
        <v>4.2562978850336401</v>
      </c>
      <c r="R40" s="3">
        <v>3.2379057654603698</v>
      </c>
      <c r="S40" s="3">
        <v>3.79357289311791</v>
      </c>
      <c r="T40" s="3">
        <v>4.0537676874366797</v>
      </c>
      <c r="U40" s="3">
        <v>1.7668450635428199</v>
      </c>
      <c r="V40" s="3">
        <v>4.05666734163374</v>
      </c>
    </row>
    <row r="41" spans="1:22" x14ac:dyDescent="0.35">
      <c r="A41" s="2">
        <v>42998</v>
      </c>
      <c r="B41" s="3">
        <v>2.1414263125985999</v>
      </c>
      <c r="C41" s="3">
        <v>2.4726092864492299</v>
      </c>
      <c r="D41" s="3">
        <v>2.5758473386317502</v>
      </c>
      <c r="E41" s="3">
        <v>1.50943813701535</v>
      </c>
      <c r="F41" s="3">
        <v>2.4947341547142301</v>
      </c>
      <c r="G41" s="3">
        <v>2.2722441552824901</v>
      </c>
      <c r="H41" s="3">
        <v>3.0269678965955298</v>
      </c>
      <c r="I41" s="3">
        <v>4.0808074806015204</v>
      </c>
      <c r="J41" s="3">
        <v>2.44703543805488</v>
      </c>
      <c r="K41" s="3">
        <v>1.78869579059448</v>
      </c>
      <c r="L41" s="3">
        <v>3.1312027797823299</v>
      </c>
      <c r="M41" s="3">
        <v>3.3282347850817899</v>
      </c>
      <c r="N41" s="3">
        <v>2.7817316467122302</v>
      </c>
      <c r="O41" s="3">
        <v>1.52068301134176</v>
      </c>
      <c r="P41" s="3">
        <v>2.0781608198703898</v>
      </c>
      <c r="Q41" s="3">
        <v>4.8481621660825196</v>
      </c>
      <c r="R41" s="3">
        <v>3.0083240968856502</v>
      </c>
      <c r="S41" s="3">
        <v>3.9783338866220199</v>
      </c>
      <c r="T41" s="3">
        <v>4.1160227552373803</v>
      </c>
      <c r="U41" s="3">
        <v>1.7240476780740901</v>
      </c>
      <c r="V41" s="3">
        <v>4.2613936836511996</v>
      </c>
    </row>
    <row r="42" spans="1:22" x14ac:dyDescent="0.35">
      <c r="A42" s="2">
        <v>43028</v>
      </c>
      <c r="B42" s="3">
        <v>2.1478565025597698</v>
      </c>
      <c r="C42" s="3">
        <v>2.8045203183665102</v>
      </c>
      <c r="D42" s="3">
        <v>2.54240293805019</v>
      </c>
      <c r="E42" s="3">
        <v>1.4464883100403501</v>
      </c>
      <c r="F42" s="3">
        <v>2.4390017421541899</v>
      </c>
      <c r="G42" s="3">
        <v>2.3042083661074702</v>
      </c>
      <c r="H42" s="3">
        <v>3.11429178105579</v>
      </c>
      <c r="I42" s="3">
        <v>4.0118531608566803</v>
      </c>
      <c r="J42" s="3">
        <v>2.4783617682469798</v>
      </c>
      <c r="K42" s="3">
        <v>1.7164659046714399</v>
      </c>
      <c r="L42" s="3">
        <v>3.1798974108915399</v>
      </c>
      <c r="M42" s="3">
        <v>3.2493339908068899</v>
      </c>
      <c r="N42" s="3">
        <v>2.8442155473953998</v>
      </c>
      <c r="O42" s="3">
        <v>1.5345079155647099</v>
      </c>
      <c r="P42" s="3">
        <v>2.0614611468689401</v>
      </c>
      <c r="Q42" s="3">
        <v>4.5121191907614904</v>
      </c>
      <c r="R42" s="3">
        <v>3.0300429159515798</v>
      </c>
      <c r="S42" s="3">
        <v>4.0776672323728604</v>
      </c>
      <c r="T42" s="3">
        <v>4.1774504160506503</v>
      </c>
      <c r="U42" s="3">
        <v>1.84820782973419</v>
      </c>
      <c r="V42" s="3">
        <v>4.3822819869445597</v>
      </c>
    </row>
    <row r="43" spans="1:22" x14ac:dyDescent="0.35">
      <c r="A43" s="2">
        <v>43059</v>
      </c>
      <c r="B43" s="3">
        <v>2.07249195221286</v>
      </c>
      <c r="C43" s="3">
        <v>3.1908529346855699</v>
      </c>
      <c r="D43" s="3">
        <v>2.6001678679370399</v>
      </c>
      <c r="E43" s="3">
        <v>1.5022651564406</v>
      </c>
      <c r="F43" s="3">
        <v>2.4523247038047198</v>
      </c>
      <c r="G43" s="3">
        <v>2.70622656594698</v>
      </c>
      <c r="H43" s="3">
        <v>3.2893598042527201</v>
      </c>
      <c r="I43" s="3">
        <v>4.0821883402797496</v>
      </c>
      <c r="J43" s="3">
        <v>2.53164114776617</v>
      </c>
      <c r="K43" s="3">
        <v>1.9721399418787999</v>
      </c>
      <c r="L43" s="3">
        <v>3.43679172154045</v>
      </c>
      <c r="M43" s="3">
        <v>3.1140671330770102</v>
      </c>
      <c r="N43" s="3">
        <v>3.20175394567047</v>
      </c>
      <c r="O43" s="3">
        <v>1.52901374038741</v>
      </c>
      <c r="P43" s="3">
        <v>2.00877765487005</v>
      </c>
      <c r="Q43" s="3">
        <v>4.63106975623288</v>
      </c>
      <c r="R43" s="3">
        <v>3.0069854725837799</v>
      </c>
      <c r="S43" s="3">
        <v>4.3803337189696503</v>
      </c>
      <c r="T43" s="3">
        <v>4.5157393037144704</v>
      </c>
      <c r="U43" s="3">
        <v>1.8736445180035901</v>
      </c>
      <c r="V43" s="3">
        <v>4.4367428292087396</v>
      </c>
    </row>
    <row r="44" spans="1:22" x14ac:dyDescent="0.35">
      <c r="A44" s="2">
        <v>43089</v>
      </c>
      <c r="B44" s="3">
        <v>2.2109021318396902</v>
      </c>
      <c r="C44" s="3">
        <v>3.0057733934997199</v>
      </c>
      <c r="D44" s="3">
        <v>2.6340331679567299</v>
      </c>
      <c r="E44" s="3">
        <v>1.5652043899135</v>
      </c>
      <c r="F44" s="3">
        <v>2.8127051325697998</v>
      </c>
      <c r="G44" s="3">
        <v>2.8114066519324101</v>
      </c>
      <c r="H44" s="3">
        <v>3.23388319656208</v>
      </c>
      <c r="I44" s="3">
        <v>4.1990734001831997</v>
      </c>
      <c r="J44" s="3">
        <v>2.5404334852748298</v>
      </c>
      <c r="K44" s="3">
        <v>2.0544352801393599</v>
      </c>
      <c r="L44" s="3">
        <v>3.54507674345066</v>
      </c>
      <c r="M44" s="3">
        <v>3.3883578181093199</v>
      </c>
      <c r="N44" s="3">
        <v>2.6468351587033201</v>
      </c>
      <c r="O44" s="3">
        <v>1.5216748395220201</v>
      </c>
      <c r="P44" s="3">
        <v>2.1053075061428399</v>
      </c>
      <c r="Q44" s="3">
        <v>4.2999890310945101</v>
      </c>
      <c r="R44" s="3">
        <v>3.0147372019304099</v>
      </c>
      <c r="S44" s="3">
        <v>4.2238802188370901</v>
      </c>
      <c r="T44" s="3">
        <v>4.5015231108263798</v>
      </c>
      <c r="U44" s="3">
        <v>1.62689152344313</v>
      </c>
      <c r="V44" s="3">
        <v>4.2918142802045196</v>
      </c>
    </row>
    <row r="45" spans="1:22" x14ac:dyDescent="0.35">
      <c r="A45" s="2">
        <v>43119</v>
      </c>
      <c r="B45" s="3">
        <v>2.1095078234916298</v>
      </c>
      <c r="C45" s="3">
        <v>2.7479712562256702</v>
      </c>
      <c r="D45" s="3">
        <v>2.4671173109959401</v>
      </c>
      <c r="E45" s="3">
        <v>1.5138053649747301</v>
      </c>
      <c r="F45" s="3">
        <v>2.7350767129168001</v>
      </c>
      <c r="G45" s="3">
        <v>2.5658474494152799</v>
      </c>
      <c r="H45" s="3">
        <v>3.12012894246232</v>
      </c>
      <c r="I45" s="3">
        <v>4.0313517287691401</v>
      </c>
      <c r="J45" s="3">
        <v>2.4743119229314798</v>
      </c>
      <c r="K45" s="3">
        <v>2.0138991449898098</v>
      </c>
      <c r="L45" s="3">
        <v>3.2826605538956701</v>
      </c>
      <c r="M45" s="3">
        <v>3.3107797263455998</v>
      </c>
      <c r="N45" s="3">
        <v>2.5872161309297201</v>
      </c>
      <c r="O45" s="3">
        <v>1.4634156002718901</v>
      </c>
      <c r="P45" s="3">
        <v>1.9584836225179201</v>
      </c>
      <c r="Q45" s="3">
        <v>4.1084849430148704</v>
      </c>
      <c r="R45" s="3">
        <v>2.8812822277624002</v>
      </c>
      <c r="S45" s="3">
        <v>4.0257703273750298</v>
      </c>
      <c r="T45" s="3">
        <v>4.1812280764956702</v>
      </c>
      <c r="U45" s="3">
        <v>1.53009238612083</v>
      </c>
      <c r="V45" s="3">
        <v>4.1783389710313701</v>
      </c>
    </row>
    <row r="46" spans="1:22" x14ac:dyDescent="0.35">
      <c r="A46" s="2">
        <v>43151</v>
      </c>
      <c r="B46" s="3">
        <v>2.3284279624675999</v>
      </c>
      <c r="C46" s="3">
        <v>2.9956830200724598</v>
      </c>
      <c r="D46" s="3">
        <v>2.4421128159568402</v>
      </c>
      <c r="E46" s="3">
        <v>1.5224715170895899</v>
      </c>
      <c r="F46" s="3">
        <v>2.9923164877743602</v>
      </c>
      <c r="G46" s="3">
        <v>2.4083406187307599</v>
      </c>
      <c r="H46" s="3">
        <v>3.1015140238632899</v>
      </c>
      <c r="I46" s="3">
        <v>4.3162094949784597</v>
      </c>
      <c r="J46" s="3">
        <v>2.60572262819659</v>
      </c>
      <c r="K46" s="3">
        <v>2.16043378066554</v>
      </c>
      <c r="L46" s="3">
        <v>3.3461413458390399</v>
      </c>
      <c r="M46" s="3">
        <v>3.3742416707104002</v>
      </c>
      <c r="N46" s="3">
        <v>2.8183369117540602</v>
      </c>
      <c r="O46" s="3">
        <v>1.58769334152534</v>
      </c>
      <c r="P46" s="3">
        <v>2.0846982663887501</v>
      </c>
      <c r="Q46" s="3">
        <v>4.6067279253864797</v>
      </c>
      <c r="R46" s="3">
        <v>2.9891904880125302</v>
      </c>
      <c r="S46" s="3">
        <v>4.2918393380300497</v>
      </c>
      <c r="T46" s="3">
        <v>4.4055826839166299</v>
      </c>
      <c r="U46" s="3">
        <v>1.80959509203459</v>
      </c>
      <c r="V46" s="3">
        <v>4.1898040892288604</v>
      </c>
    </row>
    <row r="47" spans="1:22" x14ac:dyDescent="0.35">
      <c r="A47" s="2">
        <v>43179</v>
      </c>
      <c r="B47" s="3">
        <v>2.3046845471805599</v>
      </c>
      <c r="C47" s="3">
        <v>3.12272429989754</v>
      </c>
      <c r="D47" s="3">
        <v>2.6695005782505001</v>
      </c>
      <c r="E47" s="3">
        <v>1.6433248456076199</v>
      </c>
      <c r="F47" s="3">
        <v>3.0891279824163198</v>
      </c>
      <c r="G47" s="3">
        <v>2.22168329124358</v>
      </c>
      <c r="H47" s="3">
        <v>3.1932098316809401</v>
      </c>
      <c r="I47" s="3">
        <v>4.11441509035508</v>
      </c>
      <c r="J47" s="3">
        <v>2.6409387062927001</v>
      </c>
      <c r="K47" s="3">
        <v>2.1552187738495299</v>
      </c>
      <c r="L47" s="3">
        <v>3.5083635379676599</v>
      </c>
      <c r="M47" s="3">
        <v>3.11284321799477</v>
      </c>
      <c r="N47" s="3">
        <v>3.1866100138342</v>
      </c>
      <c r="O47" s="3">
        <v>1.6119898525568599</v>
      </c>
      <c r="P47" s="3">
        <v>2.0646475978927801</v>
      </c>
      <c r="Q47" s="3">
        <v>4.7666100124847404</v>
      </c>
      <c r="R47" s="3">
        <v>3.0117342665070201</v>
      </c>
      <c r="S47" s="3">
        <v>4.4064907651562297</v>
      </c>
      <c r="T47" s="3">
        <v>4.5034281061704897</v>
      </c>
      <c r="U47" s="3">
        <v>1.7070354828905001</v>
      </c>
      <c r="V47" s="3">
        <v>3.9858598421151799</v>
      </c>
    </row>
    <row r="48" spans="1:22" x14ac:dyDescent="0.35">
      <c r="A48" s="2">
        <v>43210</v>
      </c>
      <c r="B48" s="3">
        <v>2.5442276568854898</v>
      </c>
      <c r="C48" s="3">
        <v>3.0653793521852899</v>
      </c>
      <c r="D48" s="3">
        <v>2.6744266523459199</v>
      </c>
      <c r="E48" s="3">
        <v>1.7338578758416501</v>
      </c>
      <c r="F48" s="3">
        <v>2.9873786798122</v>
      </c>
      <c r="G48" s="3">
        <v>2.0912970764981398</v>
      </c>
      <c r="H48" s="3">
        <v>3.1505077463470901</v>
      </c>
      <c r="I48" s="3">
        <v>4.2794738953385396</v>
      </c>
      <c r="J48" s="3">
        <v>2.6186853986513201</v>
      </c>
      <c r="K48" s="3">
        <v>2.20197422511237</v>
      </c>
      <c r="L48" s="3">
        <v>3.6218022221452402</v>
      </c>
      <c r="M48" s="3">
        <v>3.25751490195008</v>
      </c>
      <c r="N48" s="3">
        <v>2.9303920333041198</v>
      </c>
      <c r="O48" s="3">
        <v>1.6007468582186699</v>
      </c>
      <c r="P48" s="3">
        <v>2.3216793089185099</v>
      </c>
      <c r="Q48" s="3">
        <v>4.6250823240137802</v>
      </c>
      <c r="R48" s="3">
        <v>3.0118049242057499</v>
      </c>
      <c r="S48" s="3">
        <v>4.7599581585002104</v>
      </c>
      <c r="T48" s="3">
        <v>4.7460945833918498</v>
      </c>
      <c r="U48" s="3">
        <v>1.9131262276874701</v>
      </c>
      <c r="V48" s="3">
        <v>3.7321456432491198</v>
      </c>
    </row>
    <row r="49" spans="1:22" x14ac:dyDescent="0.35">
      <c r="A49" s="2">
        <v>43238</v>
      </c>
      <c r="B49" s="3">
        <v>2.66772673044315</v>
      </c>
      <c r="C49" s="3">
        <v>3.26901531215174</v>
      </c>
      <c r="D49" s="3">
        <v>3.1196598268384301</v>
      </c>
      <c r="E49" s="3">
        <v>1.7487868865746099</v>
      </c>
      <c r="F49" s="3">
        <v>3.0878317640526398</v>
      </c>
      <c r="G49" s="3">
        <v>4.6945559600009004</v>
      </c>
      <c r="H49" s="3">
        <v>3.21354602640222</v>
      </c>
      <c r="I49" s="3">
        <v>4.3557095784788</v>
      </c>
      <c r="J49" s="3">
        <v>2.89013245044069</v>
      </c>
      <c r="K49" s="3">
        <v>2.2344989283662899</v>
      </c>
      <c r="L49" s="3">
        <v>3.8525172256963498</v>
      </c>
      <c r="M49" s="3">
        <v>3.4094478895057301</v>
      </c>
      <c r="N49" s="3">
        <v>3.2946371288351401</v>
      </c>
      <c r="O49" s="3">
        <v>1.6486703998594601</v>
      </c>
      <c r="P49" s="3">
        <v>2.2468915272782999</v>
      </c>
      <c r="Q49" s="3">
        <v>4.8518125821037597</v>
      </c>
      <c r="R49" s="3">
        <v>3.1061312393863298</v>
      </c>
      <c r="S49" s="3">
        <v>5.2331075319783196</v>
      </c>
      <c r="T49" s="3">
        <v>4.9671405433946303</v>
      </c>
      <c r="U49" s="3">
        <v>1.74168276279057</v>
      </c>
      <c r="V49" s="3">
        <v>3.8457311878383802</v>
      </c>
    </row>
    <row r="50" spans="1:22" x14ac:dyDescent="0.35">
      <c r="A50" s="2">
        <v>43271</v>
      </c>
      <c r="B50" s="3">
        <v>2.8262923564885001</v>
      </c>
      <c r="C50" s="3">
        <v>3.34371486876779</v>
      </c>
      <c r="D50" s="3">
        <v>3.0742984026199101</v>
      </c>
      <c r="E50" s="3">
        <v>1.8355716484772</v>
      </c>
      <c r="F50" s="3">
        <v>3.1919867281446299</v>
      </c>
      <c r="G50" s="3">
        <v>1.97283855264959</v>
      </c>
      <c r="H50" s="3">
        <v>3.3308355856900902</v>
      </c>
      <c r="I50" s="3">
        <v>4.3806138975274402</v>
      </c>
      <c r="J50" s="3">
        <v>2.8421907693902799</v>
      </c>
      <c r="K50" s="3">
        <v>2.3017771301999002</v>
      </c>
      <c r="L50" s="3">
        <v>4.4890163791223303</v>
      </c>
      <c r="M50" s="3">
        <v>3.5633890160872399</v>
      </c>
      <c r="N50" s="3">
        <v>3.3865923845021602</v>
      </c>
      <c r="O50" s="3">
        <v>1.60373043251134</v>
      </c>
      <c r="P50" s="3">
        <v>2.3174055374871498</v>
      </c>
      <c r="Q50" s="3">
        <v>4.9804297695845001</v>
      </c>
      <c r="R50" s="3">
        <v>3.3196152640702401</v>
      </c>
      <c r="S50" s="3">
        <v>5.5428944608769903</v>
      </c>
      <c r="T50" s="3">
        <v>4.9434820892107796</v>
      </c>
      <c r="U50" s="3">
        <v>1.61238803102394</v>
      </c>
      <c r="V50" s="3">
        <v>3.83511648783163</v>
      </c>
    </row>
    <row r="51" spans="1:22" x14ac:dyDescent="0.35">
      <c r="A51" s="2">
        <v>43301</v>
      </c>
      <c r="B51" s="3">
        <v>3.0135369361450999</v>
      </c>
      <c r="C51" s="3">
        <v>3.26813409849815</v>
      </c>
      <c r="D51" s="3">
        <v>3.1165282970344301</v>
      </c>
      <c r="E51" s="3">
        <v>1.77966444106746</v>
      </c>
      <c r="F51" s="3">
        <v>2.94883788415533</v>
      </c>
      <c r="G51" s="3">
        <v>2.1051874922954199</v>
      </c>
      <c r="H51" s="3">
        <v>3.2519687510159101</v>
      </c>
      <c r="I51" s="3">
        <v>4.35802933314437</v>
      </c>
      <c r="J51" s="3">
        <v>2.71144045418316</v>
      </c>
      <c r="K51" s="3">
        <v>2.3630104039081599</v>
      </c>
      <c r="L51" s="3">
        <v>4.1677267609563602</v>
      </c>
      <c r="M51" s="3">
        <v>3.5810639748563999</v>
      </c>
      <c r="N51" s="3">
        <v>3.4918893292197399</v>
      </c>
      <c r="O51" s="3">
        <v>1.5881587752109201</v>
      </c>
      <c r="P51" s="3">
        <v>2.4138651778678102</v>
      </c>
      <c r="Q51" s="3">
        <v>4.6428452165957896</v>
      </c>
      <c r="R51" s="3">
        <v>3.3131349677414001</v>
      </c>
      <c r="S51" s="3">
        <v>5.5323913472850998</v>
      </c>
      <c r="T51" s="3">
        <v>4.7354975377569497</v>
      </c>
      <c r="U51" s="3">
        <v>1.7380213424317099</v>
      </c>
      <c r="V51" s="3">
        <v>3.7631941479273601</v>
      </c>
    </row>
    <row r="52" spans="1:22" x14ac:dyDescent="0.35">
      <c r="A52" s="2">
        <v>43332</v>
      </c>
      <c r="B52" s="3">
        <v>3.2804451850867999</v>
      </c>
      <c r="C52" s="3">
        <v>3.3298596816211798</v>
      </c>
      <c r="D52" s="3">
        <v>3.0476420169107801</v>
      </c>
      <c r="E52" s="3">
        <v>1.7891001477580999</v>
      </c>
      <c r="F52" s="3">
        <v>2.909704147432</v>
      </c>
      <c r="G52" s="3">
        <v>2.4318657443079501</v>
      </c>
      <c r="H52" s="3">
        <v>3.2047597377006101</v>
      </c>
      <c r="I52" s="3">
        <v>4.4833786257909898</v>
      </c>
      <c r="J52" s="3">
        <v>2.7890671395681901</v>
      </c>
      <c r="K52" s="3">
        <v>2.4473714071448098</v>
      </c>
      <c r="L52" s="3">
        <v>4.3581235549690502</v>
      </c>
      <c r="M52" s="3">
        <v>3.7066180872769201</v>
      </c>
      <c r="N52" s="3">
        <v>3.7061829240421198</v>
      </c>
      <c r="O52" s="3">
        <v>1.4973230970468401</v>
      </c>
      <c r="P52" s="3">
        <v>2.56420267671399</v>
      </c>
      <c r="Q52" s="3">
        <v>4.5816704191812496</v>
      </c>
      <c r="R52" s="3">
        <v>3.2561009585966398</v>
      </c>
      <c r="S52" s="3">
        <v>5.7304483042046996</v>
      </c>
      <c r="T52" s="3">
        <v>4.7467829112881903</v>
      </c>
      <c r="U52" s="3">
        <v>1.5261385630766999</v>
      </c>
      <c r="V52" s="3">
        <v>4.1420516874132502</v>
      </c>
    </row>
    <row r="53" spans="1:22" x14ac:dyDescent="0.35">
      <c r="A53" s="2">
        <v>43363</v>
      </c>
      <c r="B53" s="3">
        <v>3.1813976374244901</v>
      </c>
      <c r="C53" s="3">
        <v>3.27320783663738</v>
      </c>
      <c r="D53" s="3">
        <v>3.0136066073441898</v>
      </c>
      <c r="E53" s="3">
        <v>1.8771789070995299</v>
      </c>
      <c r="F53" s="3">
        <v>2.98602370105682</v>
      </c>
      <c r="G53" s="3">
        <v>2.3208341116173301</v>
      </c>
      <c r="H53" s="3">
        <v>3.19970663344245</v>
      </c>
      <c r="I53" s="3">
        <v>4.4738969673880398</v>
      </c>
      <c r="J53" s="3">
        <v>2.7602280359345999</v>
      </c>
      <c r="K53" s="3">
        <v>2.3890605857059302</v>
      </c>
      <c r="L53" s="3">
        <v>4.3365504983693501</v>
      </c>
      <c r="M53" s="3">
        <v>3.7587784969068001</v>
      </c>
      <c r="N53" s="3">
        <v>3.83234418448429</v>
      </c>
      <c r="O53" s="3">
        <v>1.5373425688922999</v>
      </c>
      <c r="P53" s="3">
        <v>2.61204369946006</v>
      </c>
      <c r="Q53" s="3">
        <v>4.4250510480165</v>
      </c>
      <c r="R53" s="3">
        <v>3.1906036146693202</v>
      </c>
      <c r="S53" s="3">
        <v>5.5985443576113303</v>
      </c>
      <c r="T53" s="3">
        <v>4.8284516057115798</v>
      </c>
      <c r="U53" s="3">
        <v>1.73597850935637</v>
      </c>
      <c r="V53" s="3">
        <v>4.2977822260929699</v>
      </c>
    </row>
    <row r="54" spans="1:22" x14ac:dyDescent="0.35">
      <c r="A54" s="2">
        <v>43392</v>
      </c>
      <c r="B54" s="3">
        <v>3.3801534535126501</v>
      </c>
      <c r="C54" s="3">
        <v>3.0241494976277599</v>
      </c>
      <c r="D54" s="3">
        <v>3.0935619154137801</v>
      </c>
      <c r="E54" s="3">
        <v>1.8918061849359999</v>
      </c>
      <c r="F54" s="3">
        <v>3.1561345021459699</v>
      </c>
      <c r="G54" s="3">
        <v>2.4119623827964398</v>
      </c>
      <c r="H54" s="3">
        <v>3.3665673889093002</v>
      </c>
      <c r="I54" s="3">
        <v>4.9501346631584404</v>
      </c>
      <c r="J54" s="3">
        <v>2.9402040921197199</v>
      </c>
      <c r="K54" s="3">
        <v>2.5610284182077399</v>
      </c>
      <c r="L54" s="3">
        <v>4.07287103299217</v>
      </c>
      <c r="M54" s="3">
        <v>4.1410702347237303</v>
      </c>
      <c r="N54" s="3">
        <v>4.2510502866799804</v>
      </c>
      <c r="O54" s="3">
        <v>1.70901378657708</v>
      </c>
      <c r="P54" s="3">
        <v>2.8933248776306102</v>
      </c>
      <c r="Q54" s="3">
        <v>4.2787594737735404</v>
      </c>
      <c r="R54" s="3">
        <v>3.3627042105842402</v>
      </c>
      <c r="S54" s="3">
        <v>5.4035129822912902</v>
      </c>
      <c r="T54" s="3">
        <v>4.9368496589764499</v>
      </c>
      <c r="U54" s="3">
        <v>1.7245032800721301</v>
      </c>
      <c r="V54" s="3">
        <v>4.3437569033328796</v>
      </c>
    </row>
    <row r="55" spans="1:22" x14ac:dyDescent="0.35">
      <c r="A55" s="2">
        <v>43424</v>
      </c>
      <c r="B55" s="3">
        <v>3.2534270021720801</v>
      </c>
      <c r="C55" s="3">
        <v>3.03083454788429</v>
      </c>
      <c r="D55" s="3">
        <v>2.9184038247869601</v>
      </c>
      <c r="E55" s="3">
        <v>1.8552787977685401</v>
      </c>
      <c r="F55" s="3">
        <v>3.2384964196767898</v>
      </c>
      <c r="G55" s="3">
        <v>2.2948731365823698</v>
      </c>
      <c r="H55" s="3">
        <v>3.3604776182040599</v>
      </c>
      <c r="I55" s="3">
        <v>4.93879314987044</v>
      </c>
      <c r="J55" s="3">
        <v>3.4659464683271999</v>
      </c>
      <c r="K55" s="3">
        <v>2.6339867139022699</v>
      </c>
      <c r="L55" s="3">
        <v>3.9362485360550399</v>
      </c>
      <c r="M55" s="3">
        <v>4.11697078333665</v>
      </c>
      <c r="N55" s="3">
        <v>4.5413173136241696</v>
      </c>
      <c r="O55" s="3">
        <v>1.65696827329128</v>
      </c>
      <c r="P55" s="3">
        <v>2.8284777555397902</v>
      </c>
      <c r="Q55" s="3">
        <v>4.3511441118673702</v>
      </c>
      <c r="R55" s="3">
        <v>3.4871362583621601</v>
      </c>
      <c r="S55" s="3">
        <v>5.4301926833321899</v>
      </c>
      <c r="T55" s="3">
        <v>4.9119236968475004</v>
      </c>
      <c r="U55" s="3">
        <v>1.94781237977582</v>
      </c>
      <c r="V55" s="3">
        <v>4.5107872649425103</v>
      </c>
    </row>
    <row r="56" spans="1:22" x14ac:dyDescent="0.35">
      <c r="A56" s="2">
        <v>43454</v>
      </c>
      <c r="B56" s="3">
        <v>3.3258083692931901</v>
      </c>
      <c r="C56" s="3">
        <v>3.20760695115285</v>
      </c>
      <c r="D56" s="3">
        <v>2.8614397097711599</v>
      </c>
      <c r="E56" s="3">
        <v>1.7629666878547401</v>
      </c>
      <c r="F56" s="3">
        <v>3.1121865666825501</v>
      </c>
      <c r="G56" s="3">
        <v>2.3747916470725201</v>
      </c>
      <c r="H56" s="3">
        <v>3.36675142250902</v>
      </c>
      <c r="I56" s="3">
        <v>4.9555847586781203</v>
      </c>
      <c r="J56" s="3">
        <v>3.4285197832955099</v>
      </c>
      <c r="K56" s="3">
        <v>2.6240735562316901</v>
      </c>
      <c r="L56" s="3">
        <v>4.0997088548556802</v>
      </c>
      <c r="M56" s="3">
        <v>3.96081169653749</v>
      </c>
      <c r="N56" s="3">
        <v>4.4596529768844499</v>
      </c>
      <c r="O56" s="3">
        <v>1.6229579497506701</v>
      </c>
      <c r="P56" s="3">
        <v>2.8638385179096</v>
      </c>
      <c r="Q56" s="3">
        <v>4.5313140453679903</v>
      </c>
      <c r="R56" s="3">
        <v>3.52564749300902</v>
      </c>
      <c r="S56" s="3">
        <v>5.2946707068710497</v>
      </c>
      <c r="T56" s="3">
        <v>5.1895345397719002</v>
      </c>
      <c r="U56" s="3">
        <v>1.58538326061279</v>
      </c>
      <c r="V56" s="3">
        <v>4.2801367791245397</v>
      </c>
    </row>
    <row r="57" spans="1:22" x14ac:dyDescent="0.35">
      <c r="A57" s="2">
        <v>43483</v>
      </c>
      <c r="B57" s="3">
        <v>3.21565450679857</v>
      </c>
      <c r="C57" s="3">
        <v>2.9104974931863699</v>
      </c>
      <c r="D57" s="3">
        <v>2.7431738295182502</v>
      </c>
      <c r="E57" s="3">
        <v>1.6549321910914601</v>
      </c>
      <c r="F57" s="3">
        <v>2.9999047431700601</v>
      </c>
      <c r="G57" s="3">
        <v>2.2980948977074398</v>
      </c>
      <c r="H57" s="3">
        <v>3.26177528153897</v>
      </c>
      <c r="I57" s="3">
        <v>4.7344675903462203</v>
      </c>
      <c r="J57" s="3">
        <v>3.2358695516552798</v>
      </c>
      <c r="K57" s="3">
        <v>2.55069191093384</v>
      </c>
      <c r="L57" s="3">
        <v>3.7139107043645501</v>
      </c>
      <c r="M57" s="3">
        <v>3.7344639613710502</v>
      </c>
      <c r="N57" s="3">
        <v>4.3386361409418299</v>
      </c>
      <c r="O57" s="3">
        <v>1.6510520352648199</v>
      </c>
      <c r="P57" s="3">
        <v>2.6602192275638301</v>
      </c>
      <c r="Q57" s="3">
        <v>4.3607440912421902</v>
      </c>
      <c r="R57" s="3">
        <v>3.4843758612246698</v>
      </c>
      <c r="S57" s="3">
        <v>4.5905592263734496</v>
      </c>
      <c r="T57" s="3">
        <v>5.2099115364993098</v>
      </c>
      <c r="U57" s="3">
        <v>1.7909513862762001</v>
      </c>
      <c r="V57" s="3">
        <v>3.9161413662043398</v>
      </c>
    </row>
    <row r="58" spans="1:22" x14ac:dyDescent="0.35">
      <c r="A58" s="2">
        <v>43516</v>
      </c>
      <c r="B58" s="3">
        <v>2.9733110366449802</v>
      </c>
      <c r="C58" s="3">
        <v>3.0290297281244198</v>
      </c>
      <c r="D58" s="3">
        <v>2.82971103255736</v>
      </c>
      <c r="E58" s="3">
        <v>1.6936653094543299</v>
      </c>
      <c r="F58" s="3">
        <v>3.0074841417516902</v>
      </c>
      <c r="G58" s="3">
        <v>2.1561317303362402</v>
      </c>
      <c r="H58" s="3">
        <v>3.2213967874924299</v>
      </c>
      <c r="I58" s="3">
        <v>4.49221721473043</v>
      </c>
      <c r="J58" s="3">
        <v>3.3283631958573801</v>
      </c>
      <c r="K58" s="3">
        <v>2.4382524534466401</v>
      </c>
      <c r="L58" s="3">
        <v>3.4848786005196501</v>
      </c>
      <c r="M58" s="3">
        <v>3.8009275066325099</v>
      </c>
      <c r="N58" s="3">
        <v>4.0821626359480501</v>
      </c>
      <c r="O58" s="3">
        <v>1.6709613351508501</v>
      </c>
      <c r="P58" s="3">
        <v>2.5352407465410001</v>
      </c>
      <c r="Q58" s="3">
        <v>4.6500540661330696</v>
      </c>
      <c r="R58" s="3">
        <v>3.2833512936517399</v>
      </c>
      <c r="S58" s="3">
        <v>4.6960586715644004</v>
      </c>
      <c r="T58" s="3">
        <v>5.2262406398032102</v>
      </c>
      <c r="U58" s="3">
        <v>1.6766231783779699</v>
      </c>
      <c r="V58" s="3">
        <v>3.89688932982535</v>
      </c>
    </row>
    <row r="59" spans="1:22" x14ac:dyDescent="0.35">
      <c r="A59" s="2">
        <v>43544</v>
      </c>
      <c r="B59" s="3">
        <v>2.7586242159894998</v>
      </c>
      <c r="C59" s="3">
        <v>3.0737105328254302</v>
      </c>
      <c r="D59" s="3">
        <v>2.7883524208459498</v>
      </c>
      <c r="E59" s="3">
        <v>1.7411626081148399</v>
      </c>
      <c r="F59" s="3">
        <v>3.0365367052096199</v>
      </c>
      <c r="G59" s="3">
        <v>2.2110793094668901</v>
      </c>
      <c r="H59" s="3">
        <v>3.3148177679334001</v>
      </c>
      <c r="I59" s="3">
        <v>4.3369927067574698</v>
      </c>
      <c r="J59" s="3">
        <v>3.3745167863237602</v>
      </c>
      <c r="K59" s="3">
        <v>2.50555468826298</v>
      </c>
      <c r="L59" s="3">
        <v>3.2737958260803102</v>
      </c>
      <c r="M59" s="3">
        <v>3.9294808691012899</v>
      </c>
      <c r="N59" s="3">
        <v>3.7931246185509901</v>
      </c>
      <c r="O59" s="3">
        <v>1.57867652491542</v>
      </c>
      <c r="P59" s="3">
        <v>2.4128088940881298</v>
      </c>
      <c r="Q59" s="3">
        <v>4.6281314530653299</v>
      </c>
      <c r="R59" s="3">
        <v>3.3300216790711601</v>
      </c>
      <c r="S59" s="3">
        <v>4.38856590041991</v>
      </c>
      <c r="T59" s="3">
        <v>5.1802112803374598</v>
      </c>
      <c r="U59" s="3">
        <v>1.57122371877749</v>
      </c>
      <c r="V59" s="3">
        <v>3.8499526439260801</v>
      </c>
    </row>
    <row r="60" spans="1:22" x14ac:dyDescent="0.35">
      <c r="A60" s="2">
        <v>43573</v>
      </c>
      <c r="B60" s="3">
        <v>2.60134924518308</v>
      </c>
      <c r="C60" s="3">
        <v>2.9402019537975499</v>
      </c>
      <c r="D60" s="3">
        <v>2.7873605638288499</v>
      </c>
      <c r="E60" s="3">
        <v>1.7425376129833801</v>
      </c>
      <c r="F60" s="3">
        <v>3.0432453441107001</v>
      </c>
      <c r="G60" s="3">
        <v>2.3348490822730699</v>
      </c>
      <c r="H60" s="3">
        <v>3.4301102391241201</v>
      </c>
      <c r="I60" s="3">
        <v>4.20250288498874</v>
      </c>
      <c r="J60" s="3">
        <v>3.2802216151793</v>
      </c>
      <c r="K60" s="3">
        <v>2.4653127594395499</v>
      </c>
      <c r="L60" s="3">
        <v>3.4781042324870599</v>
      </c>
      <c r="M60" s="3">
        <v>3.6296755734775301</v>
      </c>
      <c r="N60" s="3">
        <v>3.5049865408396301</v>
      </c>
      <c r="O60" s="3">
        <v>1.6042651053153201</v>
      </c>
      <c r="P60" s="3">
        <v>2.3351032850270301</v>
      </c>
      <c r="Q60" s="3">
        <v>4.3048182946761999</v>
      </c>
      <c r="R60" s="3">
        <v>3.24691149274034</v>
      </c>
      <c r="S60" s="3">
        <v>5.0817891014906502</v>
      </c>
      <c r="T60" s="3">
        <v>4.80098049636646</v>
      </c>
      <c r="U60" s="3">
        <v>1.5945165974191799</v>
      </c>
      <c r="V60" s="3">
        <v>3.67982187089095</v>
      </c>
    </row>
    <row r="61" spans="1:22" x14ac:dyDescent="0.35">
      <c r="A61" s="2">
        <v>43605</v>
      </c>
      <c r="B61" s="3">
        <v>2.91378816911261</v>
      </c>
      <c r="C61" s="3">
        <v>3.2851838932445099</v>
      </c>
      <c r="D61" s="3">
        <v>3.1651254795146802</v>
      </c>
      <c r="E61" s="3">
        <v>1.8286864336306601</v>
      </c>
      <c r="F61" s="3">
        <v>3.3604344488637801</v>
      </c>
      <c r="G61" s="3">
        <v>2.7460828802788702</v>
      </c>
      <c r="H61" s="3">
        <v>3.48012845161269</v>
      </c>
      <c r="I61" s="3">
        <v>4.47160605667779</v>
      </c>
      <c r="J61" s="3">
        <v>3.5011200424695499</v>
      </c>
      <c r="K61" s="3">
        <v>2.6005053326240901</v>
      </c>
      <c r="L61" s="3">
        <v>3.6138892153528501</v>
      </c>
      <c r="M61" s="3">
        <v>3.9443487794294998</v>
      </c>
      <c r="N61" s="3">
        <v>3.9439524860119199</v>
      </c>
      <c r="O61" s="3">
        <v>1.6608819810075299</v>
      </c>
      <c r="P61" s="3">
        <v>2.6168522922161999</v>
      </c>
      <c r="Q61" s="3">
        <v>4.4897070321618999</v>
      </c>
      <c r="R61" s="3">
        <v>3.3764163933148801</v>
      </c>
      <c r="S61" s="3">
        <v>5.6362294344849202</v>
      </c>
      <c r="T61" s="3">
        <v>5.3874735966880802</v>
      </c>
      <c r="U61" s="3">
        <v>1.5167423997524001</v>
      </c>
      <c r="V61" s="3">
        <v>3.9623164467288898</v>
      </c>
    </row>
    <row r="62" spans="1:22" x14ac:dyDescent="0.35">
      <c r="A62" s="2">
        <v>43636</v>
      </c>
      <c r="B62" s="3">
        <v>2.6761857394301898</v>
      </c>
      <c r="C62" s="3">
        <v>3.2828243376806499</v>
      </c>
      <c r="D62" s="3">
        <v>2.79472817375704</v>
      </c>
      <c r="E62" s="3">
        <v>1.7583498498421</v>
      </c>
      <c r="F62" s="3">
        <v>3.2389985898860698</v>
      </c>
      <c r="G62" s="3">
        <v>2.64523056441806</v>
      </c>
      <c r="H62" s="3">
        <v>3.4266877399682598</v>
      </c>
      <c r="I62" s="3">
        <v>4.34189754144482</v>
      </c>
      <c r="J62" s="3">
        <v>3.4955434473492599</v>
      </c>
      <c r="K62" s="3">
        <v>2.5064910074685498</v>
      </c>
      <c r="L62" s="3">
        <v>3.0866980915056299</v>
      </c>
      <c r="M62" s="3">
        <v>3.7084577932373901</v>
      </c>
      <c r="N62" s="3">
        <v>3.3397676335986701</v>
      </c>
      <c r="O62" s="3">
        <v>1.6841039886270099</v>
      </c>
      <c r="P62" s="3">
        <v>2.4954899328160298</v>
      </c>
      <c r="Q62" s="3">
        <v>4.0337800804328996</v>
      </c>
      <c r="R62" s="3">
        <v>3.1387771260179802</v>
      </c>
      <c r="S62" s="3">
        <v>4.9804314919822801</v>
      </c>
      <c r="T62" s="3">
        <v>5.1310130420161402</v>
      </c>
      <c r="U62" s="3">
        <v>1.6080626041059001</v>
      </c>
      <c r="V62" s="3">
        <v>3.83975587312518</v>
      </c>
    </row>
    <row r="63" spans="1:22" x14ac:dyDescent="0.35">
      <c r="A63" s="2">
        <v>43665</v>
      </c>
      <c r="B63" s="3">
        <v>2.72436286011561</v>
      </c>
      <c r="C63" s="3">
        <v>3.2045292944963402</v>
      </c>
      <c r="D63" s="3">
        <v>2.6805404417188199</v>
      </c>
      <c r="E63" s="3">
        <v>1.69660429985852</v>
      </c>
      <c r="F63" s="3">
        <v>3.2913474220855901</v>
      </c>
      <c r="G63" s="3">
        <v>2.6537497501687999</v>
      </c>
      <c r="H63" s="3">
        <v>3.43796892750064</v>
      </c>
      <c r="I63" s="3">
        <v>4.2752634885799301</v>
      </c>
      <c r="J63" s="3">
        <v>3.67082800336205</v>
      </c>
      <c r="K63" s="3">
        <v>2.5208359994129199</v>
      </c>
      <c r="L63" s="3">
        <v>3.1376795886409501</v>
      </c>
      <c r="M63" s="3">
        <v>3.76916742388957</v>
      </c>
      <c r="N63" s="3">
        <v>3.2158620013302701</v>
      </c>
      <c r="O63" s="3">
        <v>1.7694680653871</v>
      </c>
      <c r="P63" s="3">
        <v>2.46958485886005</v>
      </c>
      <c r="Q63" s="3">
        <v>4.1307417338397299</v>
      </c>
      <c r="R63" s="3">
        <v>3.11025812977473</v>
      </c>
      <c r="S63" s="3">
        <v>4.4053751275801103</v>
      </c>
      <c r="T63" s="3">
        <v>5.0191517474712102</v>
      </c>
      <c r="U63" s="3">
        <v>1.7660179873780799</v>
      </c>
      <c r="V63" s="3">
        <v>3.7680743796715301</v>
      </c>
    </row>
    <row r="64" spans="1:22" x14ac:dyDescent="0.35">
      <c r="A64" s="2">
        <v>43697</v>
      </c>
      <c r="B64" s="3">
        <v>2.7454299991856601</v>
      </c>
      <c r="C64" s="3">
        <v>3.49509366906985</v>
      </c>
      <c r="D64" s="3">
        <v>2.8056592735171302</v>
      </c>
      <c r="E64" s="3">
        <v>1.8198434690902201</v>
      </c>
      <c r="F64" s="3">
        <v>3.78504605712607</v>
      </c>
      <c r="G64" s="3">
        <v>2.9554874566694198</v>
      </c>
      <c r="H64" s="3">
        <v>3.4926466872168098</v>
      </c>
      <c r="I64" s="3">
        <v>4.4254247519379302</v>
      </c>
      <c r="J64" s="3">
        <v>3.9260398295380901</v>
      </c>
      <c r="K64" s="3">
        <v>2.6715659783605399</v>
      </c>
      <c r="L64" s="3">
        <v>3.4242292723884402</v>
      </c>
      <c r="M64" s="3">
        <v>4.09728400266322</v>
      </c>
      <c r="N64" s="3">
        <v>3.3944943162731001</v>
      </c>
      <c r="O64" s="3">
        <v>1.8137208824602</v>
      </c>
      <c r="P64" s="3">
        <v>2.5608066992477498</v>
      </c>
      <c r="Q64" s="3">
        <v>4.3565286146974698</v>
      </c>
      <c r="R64" s="3">
        <v>3.3135175065064302</v>
      </c>
      <c r="S64" s="3">
        <v>5.0111953446641397</v>
      </c>
      <c r="T64" s="3">
        <v>5.0740207879894399</v>
      </c>
      <c r="U64" s="3">
        <v>1.91395074857287</v>
      </c>
      <c r="V64" s="3">
        <v>3.9546586374369199</v>
      </c>
    </row>
    <row r="65" spans="1:22" x14ac:dyDescent="0.35">
      <c r="A65" s="2">
        <v>43728</v>
      </c>
      <c r="B65" s="3">
        <v>2.6444204364131498</v>
      </c>
      <c r="C65" s="3">
        <v>3.2524429889121298</v>
      </c>
      <c r="D65" s="3">
        <v>2.8154449266961699</v>
      </c>
      <c r="E65" s="3">
        <v>1.8551659344239699</v>
      </c>
      <c r="F65" s="3">
        <v>3.6050362700458201</v>
      </c>
      <c r="G65" s="3">
        <v>3.0028323288599901</v>
      </c>
      <c r="H65" s="3">
        <v>3.5189864840618799</v>
      </c>
      <c r="I65" s="3">
        <v>4.2219801801831203</v>
      </c>
      <c r="J65" s="3">
        <v>3.5628019002040898</v>
      </c>
      <c r="K65" s="3">
        <v>2.47582795633785</v>
      </c>
      <c r="L65" s="3">
        <v>3.2194037502196302</v>
      </c>
      <c r="M65" s="3">
        <v>4.1977078971645998</v>
      </c>
      <c r="N65" s="3">
        <v>3.2803247636480699</v>
      </c>
      <c r="O65" s="3">
        <v>1.7789559005243001</v>
      </c>
      <c r="P65" s="3">
        <v>2.4765049496537901</v>
      </c>
      <c r="Q65" s="3">
        <v>4.12231122780784</v>
      </c>
      <c r="R65" s="3">
        <v>3.2675389901838399</v>
      </c>
      <c r="S65" s="3">
        <v>5.0277258406449796</v>
      </c>
      <c r="T65" s="3">
        <v>4.75458573895403</v>
      </c>
      <c r="U65" s="3">
        <v>1.8954760459381801</v>
      </c>
      <c r="V65" s="3">
        <v>4.21616913392619</v>
      </c>
    </row>
    <row r="66" spans="1:22" x14ac:dyDescent="0.35">
      <c r="A66" s="2">
        <v>43756</v>
      </c>
      <c r="B66" s="3">
        <v>2.7220600793021199</v>
      </c>
      <c r="C66" s="3">
        <v>3.16525276112541</v>
      </c>
      <c r="D66" s="3">
        <v>2.79239448598004</v>
      </c>
      <c r="E66" s="3">
        <v>1.85850026329014</v>
      </c>
      <c r="F66" s="3">
        <v>3.5055499872002698</v>
      </c>
      <c r="G66" s="3">
        <v>3.03771668245024</v>
      </c>
      <c r="H66" s="3">
        <v>3.5605891957067199</v>
      </c>
      <c r="I66" s="3">
        <v>4.1943589071366603</v>
      </c>
      <c r="J66" s="3">
        <v>3.4863298700419598</v>
      </c>
      <c r="K66" s="3">
        <v>2.51581063638127</v>
      </c>
      <c r="L66" s="3">
        <v>3.34479675779053</v>
      </c>
      <c r="M66" s="3">
        <v>4.2167598625941398</v>
      </c>
      <c r="N66" s="3">
        <v>3.2134631705791099</v>
      </c>
      <c r="O66" s="3">
        <v>1.7907925011269901</v>
      </c>
      <c r="P66" s="3">
        <v>2.5171238773627902</v>
      </c>
      <c r="Q66" s="3">
        <v>4.0964131847957104</v>
      </c>
      <c r="R66" s="3">
        <v>3.2541257429195798</v>
      </c>
      <c r="S66" s="3">
        <v>5.1176630675042896</v>
      </c>
      <c r="T66" s="3">
        <v>4.7167786458050696</v>
      </c>
      <c r="U66" s="3">
        <v>1.8333576083922001</v>
      </c>
      <c r="V66" s="3">
        <v>4.3601520917246699</v>
      </c>
    </row>
    <row r="67" spans="1:22" x14ac:dyDescent="0.35">
      <c r="A67" s="2">
        <v>43789</v>
      </c>
      <c r="B67" s="3">
        <v>2.7803038118997501</v>
      </c>
      <c r="C67" s="3">
        <v>3.49178501194754</v>
      </c>
      <c r="D67" s="3">
        <v>2.7892113786197901</v>
      </c>
      <c r="E67" s="3">
        <v>1.8646781831463599</v>
      </c>
      <c r="F67" s="3">
        <v>3.38600829868744</v>
      </c>
      <c r="G67" s="3">
        <v>2.9478918181541101</v>
      </c>
      <c r="H67" s="3">
        <v>3.4671338245792498</v>
      </c>
      <c r="I67" s="3">
        <v>4.0344069447860598</v>
      </c>
      <c r="J67" s="3">
        <v>3.4998049676673002</v>
      </c>
      <c r="K67" s="3">
        <v>2.4190282969361299</v>
      </c>
      <c r="L67" s="3">
        <v>3.3058541809287698</v>
      </c>
      <c r="M67" s="3">
        <v>4.0618783064211499</v>
      </c>
      <c r="N67" s="3">
        <v>3.2347314954519</v>
      </c>
      <c r="O67" s="3">
        <v>1.7406244306043701</v>
      </c>
      <c r="P67" s="3">
        <v>2.48649292575264</v>
      </c>
      <c r="Q67" s="3">
        <v>4.06805945765079</v>
      </c>
      <c r="R67" s="3">
        <v>3.21546142925849</v>
      </c>
      <c r="S67" s="3">
        <v>4.4704563666380199</v>
      </c>
      <c r="T67" s="3">
        <v>4.8145967324679297</v>
      </c>
      <c r="U67" s="3">
        <v>1.5766235445921899</v>
      </c>
      <c r="V67" s="3">
        <v>4.06030011171159</v>
      </c>
    </row>
    <row r="68" spans="1:22" x14ac:dyDescent="0.35">
      <c r="A68" s="2">
        <v>43819</v>
      </c>
      <c r="B68" s="3">
        <v>2.4970445711830598</v>
      </c>
      <c r="C68" s="3">
        <v>3.66482431950962</v>
      </c>
      <c r="D68" s="3">
        <v>2.7843791602795198</v>
      </c>
      <c r="E68" s="3">
        <v>1.85893218744087</v>
      </c>
      <c r="F68" s="3">
        <v>3.5619389093135201</v>
      </c>
      <c r="G68" s="3">
        <v>2.6668760508845399</v>
      </c>
      <c r="H68" s="3">
        <v>3.4337999995672202</v>
      </c>
      <c r="I68" s="3">
        <v>3.98748566971756</v>
      </c>
      <c r="J68" s="3">
        <v>3.4386374261077299</v>
      </c>
      <c r="K68" s="3">
        <v>2.3116408017682102</v>
      </c>
      <c r="L68" s="3">
        <v>3.1377726846123801</v>
      </c>
      <c r="M68" s="3">
        <v>3.6921777955764798</v>
      </c>
      <c r="N68" s="3">
        <v>2.9749877188186198</v>
      </c>
      <c r="O68" s="3">
        <v>1.6503378528304</v>
      </c>
      <c r="P68" s="3">
        <v>2.27656990647279</v>
      </c>
      <c r="Q68" s="3">
        <v>4.0649400749119797</v>
      </c>
      <c r="R68" s="3">
        <v>3.25105364661247</v>
      </c>
      <c r="S68" s="3">
        <v>4.3403084207830203</v>
      </c>
      <c r="T68" s="3">
        <v>5.0929892486041801</v>
      </c>
      <c r="U68" s="3">
        <v>1.5347831722323799</v>
      </c>
      <c r="V68" s="3">
        <v>3.9739346529603399</v>
      </c>
    </row>
    <row r="69" spans="1:22" x14ac:dyDescent="0.35">
      <c r="A69" s="2">
        <v>43847</v>
      </c>
      <c r="B69" s="3">
        <v>2.4234759016579099</v>
      </c>
      <c r="C69" s="3">
        <v>3.6090243730736602</v>
      </c>
      <c r="D69" s="3">
        <v>2.6892956910702801</v>
      </c>
      <c r="E69" s="3">
        <v>1.855349939626</v>
      </c>
      <c r="F69" s="3">
        <v>3.55178777757133</v>
      </c>
      <c r="G69" s="3">
        <v>2.61665182681431</v>
      </c>
      <c r="H69" s="3">
        <v>3.4776179405806</v>
      </c>
      <c r="I69" s="3">
        <v>3.97811883572267</v>
      </c>
      <c r="J69" s="3">
        <v>3.3356606445618602</v>
      </c>
      <c r="K69" s="3">
        <v>2.2672717183857198</v>
      </c>
      <c r="L69" s="3">
        <v>3.0813826200015701</v>
      </c>
      <c r="M69" s="3">
        <v>3.6725234197401599</v>
      </c>
      <c r="N69" s="3">
        <v>2.8820636031181199</v>
      </c>
      <c r="O69" s="3">
        <v>1.63652148049205</v>
      </c>
      <c r="P69" s="3">
        <v>2.19725391135835</v>
      </c>
      <c r="Q69" s="3">
        <v>3.8897041573634001</v>
      </c>
      <c r="R69" s="3">
        <v>3.2210596824152402</v>
      </c>
      <c r="S69" s="3">
        <v>4.2612060914079999</v>
      </c>
      <c r="T69" s="3">
        <v>5.0936409866170802</v>
      </c>
      <c r="U69" s="3">
        <v>1.49597977611164</v>
      </c>
      <c r="V69" s="3">
        <v>3.9550748152183202</v>
      </c>
    </row>
    <row r="70" spans="1:22" x14ac:dyDescent="0.35">
      <c r="A70" s="2">
        <v>43881</v>
      </c>
      <c r="B70" s="3">
        <v>2.3943421022715801</v>
      </c>
      <c r="C70" s="3">
        <v>3.84995138181046</v>
      </c>
      <c r="D70" s="3">
        <v>2.86253878684593</v>
      </c>
      <c r="E70" s="3">
        <v>1.9064639328913799</v>
      </c>
      <c r="F70" s="3">
        <v>3.69611761493158</v>
      </c>
      <c r="G70" s="3">
        <v>2.9517053704816001</v>
      </c>
      <c r="H70" s="3">
        <v>3.6321003278411701</v>
      </c>
      <c r="I70" s="3">
        <v>4.0864680392909403</v>
      </c>
      <c r="J70" s="3">
        <v>3.3657869371447102</v>
      </c>
      <c r="K70" s="3">
        <v>2.2698404117313902</v>
      </c>
      <c r="L70" s="3">
        <v>3.1233699385059999</v>
      </c>
      <c r="M70" s="3">
        <v>3.77269363444739</v>
      </c>
      <c r="N70" s="3">
        <v>2.8557852227843301</v>
      </c>
      <c r="O70" s="3">
        <v>1.66197714341105</v>
      </c>
      <c r="P70" s="3">
        <v>2.2142374211934399</v>
      </c>
      <c r="Q70" s="3">
        <v>4.3025473682912301</v>
      </c>
      <c r="R70" s="3">
        <v>3.3695610436064198</v>
      </c>
      <c r="S70" s="3">
        <v>4.5542738079279603</v>
      </c>
      <c r="T70" s="3">
        <v>5.17641884950433</v>
      </c>
      <c r="U70" s="3">
        <v>1.5746479241479101</v>
      </c>
      <c r="V70" s="3">
        <v>4.3122554418472498</v>
      </c>
    </row>
    <row r="71" spans="1:22" x14ac:dyDescent="0.35">
      <c r="A71" s="2">
        <v>43910</v>
      </c>
      <c r="B71" s="3">
        <v>2.6651959734726098</v>
      </c>
      <c r="C71" s="3">
        <v>5.6429348850173398</v>
      </c>
      <c r="D71" s="3">
        <v>4.4854041970214498</v>
      </c>
      <c r="E71" s="3">
        <v>2.9773014950615</v>
      </c>
      <c r="F71" s="3">
        <v>4.8688373580875099</v>
      </c>
      <c r="G71" s="3">
        <v>4.7334564102459096</v>
      </c>
      <c r="H71" s="3">
        <v>4.2208991625520902</v>
      </c>
      <c r="I71" s="3">
        <v>5.0437768745347897</v>
      </c>
      <c r="J71" s="3">
        <v>4.6150731341363098</v>
      </c>
      <c r="K71" s="3">
        <v>3.1710499902585698</v>
      </c>
      <c r="L71" s="3">
        <v>5.2509905310499896</v>
      </c>
      <c r="M71" s="3">
        <v>5.7058126890517604</v>
      </c>
      <c r="N71" s="3">
        <v>5.17232411991065</v>
      </c>
      <c r="O71" s="3">
        <v>2.28473924732964</v>
      </c>
      <c r="P71" s="3">
        <v>2.53687305110526</v>
      </c>
      <c r="Q71" s="3">
        <v>4.65381161433716</v>
      </c>
      <c r="R71" s="3">
        <v>4.2191556954681397</v>
      </c>
      <c r="S71" s="3">
        <v>6.0387204578579103</v>
      </c>
      <c r="T71" s="3">
        <v>7.3614380222606002</v>
      </c>
      <c r="U71" s="3">
        <v>2.0591172448685602</v>
      </c>
      <c r="V71" s="3">
        <v>5.4558856767858996</v>
      </c>
    </row>
    <row r="72" spans="1:22" x14ac:dyDescent="0.35">
      <c r="A72" s="2">
        <v>43941</v>
      </c>
      <c r="B72" s="3">
        <v>2.4569802916261101</v>
      </c>
      <c r="C72" s="3">
        <v>4.3385665411864602</v>
      </c>
      <c r="D72" s="3">
        <v>4.0237153618687698</v>
      </c>
      <c r="E72" s="3">
        <v>2.4430142816653202</v>
      </c>
      <c r="F72" s="3">
        <v>3.5915588862176899</v>
      </c>
      <c r="G72" s="3">
        <v>3.8511944357518999</v>
      </c>
      <c r="H72" s="3">
        <v>3.7645654513996401</v>
      </c>
      <c r="I72" s="3">
        <v>4.2448204694614597</v>
      </c>
      <c r="J72" s="3">
        <v>4.3071279799099296</v>
      </c>
      <c r="K72" s="3">
        <v>2.5633531138410199</v>
      </c>
      <c r="L72" s="3">
        <v>4.0337835266102902</v>
      </c>
      <c r="M72" s="3">
        <v>4.3585974795865203</v>
      </c>
      <c r="N72" s="3">
        <v>4.5908157840991697</v>
      </c>
      <c r="O72" s="3">
        <v>2.0362061594955101</v>
      </c>
      <c r="P72" s="3">
        <v>2.2026410752893102</v>
      </c>
      <c r="Q72" s="3">
        <v>4.5394875004151602</v>
      </c>
      <c r="R72" s="3">
        <v>3.46552523923746</v>
      </c>
      <c r="S72" s="3">
        <v>4.7665217735494601</v>
      </c>
      <c r="T72" s="3">
        <v>5.3939875566536601</v>
      </c>
      <c r="U72" s="3">
        <v>1.71645968394405</v>
      </c>
      <c r="V72" s="3">
        <v>4.7693133936035998</v>
      </c>
    </row>
    <row r="73" spans="1:22" x14ac:dyDescent="0.35">
      <c r="A73" s="2">
        <v>43971</v>
      </c>
      <c r="B73" s="3">
        <v>2.3222838593845299</v>
      </c>
      <c r="C73" s="3">
        <v>3.6856995888733501</v>
      </c>
      <c r="D73" s="3">
        <v>3.80621115245436</v>
      </c>
      <c r="E73" s="3">
        <v>2.4142468930601702</v>
      </c>
      <c r="F73" s="3">
        <v>3.0863131514491902</v>
      </c>
      <c r="G73" s="3">
        <v>3.1615799397004198</v>
      </c>
      <c r="H73" s="3">
        <v>3.56366553200318</v>
      </c>
      <c r="I73" s="3">
        <v>4.1369591734980196</v>
      </c>
      <c r="J73" s="3">
        <v>3.49257155632526</v>
      </c>
      <c r="K73" s="3">
        <v>2.4128901499321702</v>
      </c>
      <c r="L73" s="3">
        <v>3.62534984520072</v>
      </c>
      <c r="M73" s="3">
        <v>3.4319072641670099</v>
      </c>
      <c r="N73" s="3">
        <v>4.0387390001353598</v>
      </c>
      <c r="O73" s="3">
        <v>1.9366467765395099</v>
      </c>
      <c r="P73" s="3">
        <v>2.1141137307205602</v>
      </c>
      <c r="Q73" s="3">
        <v>4.1938888122387201</v>
      </c>
      <c r="R73" s="3">
        <v>3.1547164779905001</v>
      </c>
      <c r="S73" s="3">
        <v>3.9986738536745801</v>
      </c>
      <c r="T73" s="3">
        <v>4.5924373999573804</v>
      </c>
      <c r="U73" s="3">
        <v>1.3572522152039399</v>
      </c>
      <c r="V73" s="3">
        <v>4.3186354678896199</v>
      </c>
    </row>
    <row r="74" spans="1:22" x14ac:dyDescent="0.35">
      <c r="A74" s="2">
        <v>44001</v>
      </c>
      <c r="B74" s="3">
        <v>2.1685041074515099</v>
      </c>
      <c r="C74" s="3">
        <v>3.3733999629112801</v>
      </c>
      <c r="D74" s="3">
        <v>3.0988089854957899</v>
      </c>
      <c r="E74" s="3">
        <v>2.08175765447784</v>
      </c>
      <c r="F74" s="3">
        <v>2.4417261353035</v>
      </c>
      <c r="G74" s="3">
        <v>3.1376716388201902</v>
      </c>
      <c r="H74" s="3">
        <v>3.13691962550093</v>
      </c>
      <c r="I74" s="3">
        <v>3.9179026124842502</v>
      </c>
      <c r="J74" s="3">
        <v>3.0573428283572102</v>
      </c>
      <c r="K74" s="3">
        <v>2.2567658650963902</v>
      </c>
      <c r="L74" s="3">
        <v>2.8671719413273999</v>
      </c>
      <c r="M74" s="3">
        <v>3.35861308337449</v>
      </c>
      <c r="N74" s="3">
        <v>3.6243271442137899</v>
      </c>
      <c r="O74" s="3">
        <v>1.67228667883883</v>
      </c>
      <c r="P74" s="3">
        <v>1.9195235580621299</v>
      </c>
      <c r="Q74" s="3">
        <v>3.8923456121010598</v>
      </c>
      <c r="R74" s="3">
        <v>3.01872842567079</v>
      </c>
      <c r="S74" s="3">
        <v>3.2183414594925499</v>
      </c>
      <c r="T74" s="3">
        <v>4.4180458903695001</v>
      </c>
      <c r="U74" s="3">
        <v>1.34890653989547</v>
      </c>
      <c r="V74" s="3">
        <v>3.8862125224343398</v>
      </c>
    </row>
    <row r="75" spans="1:22" x14ac:dyDescent="0.35">
      <c r="A75" s="2">
        <v>44032</v>
      </c>
      <c r="B75" s="3">
        <v>1.93257147095296</v>
      </c>
      <c r="C75" s="3">
        <v>3.3962547368721299</v>
      </c>
      <c r="D75" s="3">
        <v>2.9384716486376798</v>
      </c>
      <c r="E75" s="3">
        <v>2.08340192913204</v>
      </c>
      <c r="F75" s="3">
        <v>2.29282791530076</v>
      </c>
      <c r="G75" s="3">
        <v>2.9554803675225898</v>
      </c>
      <c r="H75" s="3">
        <v>3.03469006403766</v>
      </c>
      <c r="I75" s="3">
        <v>3.7456490091534298</v>
      </c>
      <c r="J75" s="3">
        <v>3.1780850089654198</v>
      </c>
      <c r="K75" s="3">
        <v>2.2335743328270601</v>
      </c>
      <c r="L75" s="3">
        <v>2.6612988210019002</v>
      </c>
      <c r="M75" s="3">
        <v>3.3406016180910401</v>
      </c>
      <c r="N75" s="3">
        <v>3.52122961708708</v>
      </c>
      <c r="O75" s="3">
        <v>1.55697309625761</v>
      </c>
      <c r="P75" s="3">
        <v>1.7926400860605201</v>
      </c>
      <c r="Q75" s="3">
        <v>3.7458491332569102</v>
      </c>
      <c r="R75" s="3">
        <v>3.01654064940077</v>
      </c>
      <c r="S75" s="3">
        <v>3.3816352362110398</v>
      </c>
      <c r="T75" s="3">
        <v>4.6594594074413198</v>
      </c>
      <c r="U75" s="3">
        <v>1.3727474964753901</v>
      </c>
      <c r="V75" s="3">
        <v>3.8845236672590402</v>
      </c>
    </row>
    <row r="76" spans="1:22" x14ac:dyDescent="0.35">
      <c r="A76" s="2">
        <v>44063</v>
      </c>
      <c r="B76" s="3">
        <v>1.9764162072635201</v>
      </c>
      <c r="C76" s="3">
        <v>3.3397908856147098</v>
      </c>
      <c r="D76" s="3">
        <v>2.7631783745325098</v>
      </c>
      <c r="E76" s="3">
        <v>2.0784083815594401</v>
      </c>
      <c r="F76" s="3">
        <v>2.7715671192251601</v>
      </c>
      <c r="G76" s="3">
        <v>2.49880533453788</v>
      </c>
      <c r="H76" s="3">
        <v>3.14568469850605</v>
      </c>
      <c r="I76" s="3">
        <v>3.8357037298696</v>
      </c>
      <c r="J76" s="3">
        <v>2.9931370348174702</v>
      </c>
      <c r="K76" s="3">
        <v>2.1824343174236098</v>
      </c>
      <c r="L76" s="3">
        <v>2.7977876399883299</v>
      </c>
      <c r="M76" s="3">
        <v>3.50659932709299</v>
      </c>
      <c r="N76" s="3">
        <v>3.5999409029993501</v>
      </c>
      <c r="O76" s="3">
        <v>1.5211470828999001</v>
      </c>
      <c r="P76" s="3">
        <v>1.79602376361567</v>
      </c>
      <c r="Q76" s="3">
        <v>3.6033559377359401</v>
      </c>
      <c r="R76" s="3">
        <v>3.1478472615792299</v>
      </c>
      <c r="S76" s="3">
        <v>3.9771496852658599</v>
      </c>
      <c r="T76" s="3">
        <v>4.4796141005063204</v>
      </c>
      <c r="U76" s="3">
        <v>1.4083953801817899</v>
      </c>
      <c r="V76" s="3">
        <v>3.5724831630465501</v>
      </c>
    </row>
    <row r="77" spans="1:22" x14ac:dyDescent="0.35">
      <c r="A77" s="2">
        <v>44092</v>
      </c>
      <c r="B77" s="3">
        <v>1.9202891386885701</v>
      </c>
      <c r="C77" s="3">
        <v>3.81398112896265</v>
      </c>
      <c r="D77" s="3">
        <v>2.9196849274080199</v>
      </c>
      <c r="E77" s="3">
        <v>2.08439245823108</v>
      </c>
      <c r="F77" s="3">
        <v>2.9198649085031199</v>
      </c>
      <c r="G77" s="3">
        <v>2.5785738323651</v>
      </c>
      <c r="H77" s="3">
        <v>3.31059811467347</v>
      </c>
      <c r="I77" s="3">
        <v>3.8124592603008201</v>
      </c>
      <c r="J77" s="3">
        <v>3.34452200366098</v>
      </c>
      <c r="K77" s="3">
        <v>2.0901387127611</v>
      </c>
      <c r="L77" s="3">
        <v>3.3643396036952402</v>
      </c>
      <c r="M77" s="3">
        <v>3.5044850335704298</v>
      </c>
      <c r="N77" s="3">
        <v>3.46831000489887</v>
      </c>
      <c r="O77" s="3">
        <v>1.5193295324764</v>
      </c>
      <c r="P77" s="3">
        <v>1.7785471836098701</v>
      </c>
      <c r="Q77" s="3">
        <v>3.4904415760643599</v>
      </c>
      <c r="R77" s="3">
        <v>3.1323087939674501</v>
      </c>
      <c r="S77" s="3">
        <v>4.5299846783013997</v>
      </c>
      <c r="T77" s="3">
        <v>4.2564967512263401</v>
      </c>
      <c r="U77" s="3">
        <v>1.2996645565433</v>
      </c>
      <c r="V77" s="3">
        <v>3.39675853306785</v>
      </c>
    </row>
    <row r="78" spans="1:22" x14ac:dyDescent="0.35">
      <c r="A78" s="2">
        <v>44124</v>
      </c>
      <c r="B78" s="3">
        <v>1.9383321132515201</v>
      </c>
      <c r="C78" s="3">
        <v>3.8053526491050298</v>
      </c>
      <c r="D78" s="3">
        <v>2.85345823404906</v>
      </c>
      <c r="E78" s="3">
        <v>1.90297610894599</v>
      </c>
      <c r="F78" s="3">
        <v>3.3670625878362599</v>
      </c>
      <c r="G78" s="3">
        <v>2.6028582154664202</v>
      </c>
      <c r="H78" s="3">
        <v>3.3263608358235799</v>
      </c>
      <c r="I78" s="3">
        <v>3.85026977689642</v>
      </c>
      <c r="J78" s="3">
        <v>3.3116742646591</v>
      </c>
      <c r="K78" s="3">
        <v>2.1300706283003601</v>
      </c>
      <c r="L78" s="3">
        <v>3.3982789980877399</v>
      </c>
      <c r="M78" s="3">
        <v>3.5982027408689801</v>
      </c>
      <c r="N78" s="3">
        <v>3.8409502101985198</v>
      </c>
      <c r="O78" s="3">
        <v>1.5118052376645199</v>
      </c>
      <c r="P78" s="3">
        <v>1.7121858176004201</v>
      </c>
      <c r="Q78" s="3">
        <v>3.5851263808713898</v>
      </c>
      <c r="R78" s="3">
        <v>3.27886310171669</v>
      </c>
      <c r="S78" s="3">
        <v>4.0237408749416597</v>
      </c>
      <c r="T78" s="3">
        <v>4.2616313894110096</v>
      </c>
      <c r="U78" s="3">
        <v>1.3443538535002799</v>
      </c>
      <c r="V78" s="3">
        <v>3.27202548896557</v>
      </c>
    </row>
    <row r="79" spans="1:22" x14ac:dyDescent="0.35">
      <c r="A79" s="2">
        <v>44155</v>
      </c>
      <c r="B79" s="3">
        <v>1.91556773053979</v>
      </c>
      <c r="C79" s="3">
        <v>3.3572896707262601</v>
      </c>
      <c r="D79" s="3">
        <v>2.4889513681373998</v>
      </c>
      <c r="E79" s="3">
        <v>1.59886199171668</v>
      </c>
      <c r="F79" s="3">
        <v>2.5345332912383798</v>
      </c>
      <c r="G79" s="3">
        <v>2.08727376717151</v>
      </c>
      <c r="H79" s="3">
        <v>3.40763352426977</v>
      </c>
      <c r="I79" s="3">
        <v>3.74978563894935</v>
      </c>
      <c r="J79" s="3">
        <v>3.22886351156879</v>
      </c>
      <c r="K79" s="3">
        <v>1.9994164187068</v>
      </c>
      <c r="L79" s="3">
        <v>3.4434548296749901</v>
      </c>
      <c r="M79" s="3">
        <v>3.5958337554284401</v>
      </c>
      <c r="N79" s="3">
        <v>3.5084581441292002</v>
      </c>
      <c r="O79" s="3">
        <v>1.4719033344591499</v>
      </c>
      <c r="P79" s="3">
        <v>1.7165870435013599</v>
      </c>
      <c r="Q79" s="3">
        <v>3.6920961069583198</v>
      </c>
      <c r="R79" s="3">
        <v>2.82229119515649</v>
      </c>
      <c r="S79" s="3">
        <v>3.9220887268613098</v>
      </c>
      <c r="T79" s="3">
        <v>4.5018458144218396</v>
      </c>
      <c r="U79" s="3">
        <v>1.32681987105267</v>
      </c>
      <c r="V79" s="3">
        <v>3.41900820788159</v>
      </c>
    </row>
    <row r="80" spans="1:22" x14ac:dyDescent="0.35">
      <c r="A80" s="2">
        <v>44183</v>
      </c>
      <c r="B80" s="3">
        <v>1.8399998263301101</v>
      </c>
      <c r="C80" s="3">
        <v>3.1867599243118199</v>
      </c>
      <c r="D80" s="3">
        <v>2.21743867772599</v>
      </c>
      <c r="E80" s="3">
        <v>1.66676469113415</v>
      </c>
      <c r="F80" s="3">
        <v>2.77136233639657</v>
      </c>
      <c r="G80" s="3">
        <v>1.7167914274665801</v>
      </c>
      <c r="H80" s="3">
        <v>3.5212304418320102</v>
      </c>
      <c r="I80" s="3">
        <v>3.6991289915853298</v>
      </c>
      <c r="J80" s="3">
        <v>3.4491081566099999</v>
      </c>
      <c r="K80" s="3">
        <v>1.86105620384333</v>
      </c>
      <c r="L80" s="3">
        <v>3.3487633965434802</v>
      </c>
      <c r="M80" s="3">
        <v>3.7687028456071001</v>
      </c>
      <c r="N80" s="3">
        <v>3.1714598156205001</v>
      </c>
      <c r="O80" s="3">
        <v>1.3506445229486801</v>
      </c>
      <c r="P80" s="3">
        <v>1.6643521711427101</v>
      </c>
      <c r="Q80" s="3">
        <v>3.7083386603627999</v>
      </c>
      <c r="R80" s="3">
        <v>2.7444553836635301</v>
      </c>
      <c r="S80" s="3">
        <v>3.8600137459363402</v>
      </c>
      <c r="T80" s="3">
        <v>4.3817143266891803</v>
      </c>
      <c r="U80" s="3">
        <v>1.2252549622186499</v>
      </c>
      <c r="V80" s="3">
        <v>3.4843444187455099</v>
      </c>
    </row>
    <row r="81" spans="1:22" x14ac:dyDescent="0.35">
      <c r="A81" s="2">
        <v>44216</v>
      </c>
      <c r="B81" s="3">
        <v>1.6839386106151899</v>
      </c>
      <c r="C81" s="3">
        <v>3.01094355641355</v>
      </c>
      <c r="D81" s="3">
        <v>2.1880018747642098</v>
      </c>
      <c r="E81" s="3">
        <v>1.6992087606887301</v>
      </c>
      <c r="F81" s="3">
        <v>2.72608140228356</v>
      </c>
      <c r="G81" s="3">
        <v>1.6900334161660699</v>
      </c>
      <c r="H81" s="3">
        <v>3.7247360952988</v>
      </c>
      <c r="I81" s="3">
        <v>3.4330104993350998</v>
      </c>
      <c r="J81" s="3">
        <v>3.45399377240012</v>
      </c>
      <c r="K81" s="3">
        <v>1.64984510658413</v>
      </c>
      <c r="L81" s="3">
        <v>3.4595531961958099</v>
      </c>
      <c r="M81" s="3">
        <v>3.8899906340733801</v>
      </c>
      <c r="N81" s="3">
        <v>3.2239349876647698</v>
      </c>
      <c r="O81" s="3">
        <v>1.3071995618085299</v>
      </c>
      <c r="P81" s="3">
        <v>1.41226905176956</v>
      </c>
      <c r="Q81" s="3">
        <v>3.7301539122487402</v>
      </c>
      <c r="R81" s="3">
        <v>2.7272706124878101</v>
      </c>
      <c r="S81" s="3">
        <v>3.85684204127883</v>
      </c>
      <c r="T81" s="3">
        <v>4.0411078248029497</v>
      </c>
      <c r="U81" s="3">
        <v>1.1729939469690001</v>
      </c>
      <c r="V81" s="3">
        <v>3.4729255957595</v>
      </c>
    </row>
    <row r="82" spans="1:22" x14ac:dyDescent="0.35">
      <c r="A82" s="2">
        <v>44246</v>
      </c>
      <c r="B82" s="3">
        <v>1.60722054406387</v>
      </c>
      <c r="C82" s="3">
        <v>2.97465559973628</v>
      </c>
      <c r="D82" s="3">
        <v>2.45553730647319</v>
      </c>
      <c r="E82" s="3">
        <v>1.78772390015426</v>
      </c>
      <c r="F82" s="3">
        <v>2.81939584751705</v>
      </c>
      <c r="G82" s="3">
        <v>1.7113459587189599</v>
      </c>
      <c r="H82" s="3">
        <v>3.8795639264592299</v>
      </c>
      <c r="I82" s="3">
        <v>3.4728729876784401</v>
      </c>
      <c r="J82" s="3">
        <v>3.4586272345086302</v>
      </c>
      <c r="K82" s="3">
        <v>1.65283116287229</v>
      </c>
      <c r="L82" s="3">
        <v>3.79189117185242</v>
      </c>
      <c r="M82" s="3">
        <v>3.80655144036816</v>
      </c>
      <c r="N82" s="3">
        <v>3.3429141769676498</v>
      </c>
      <c r="O82" s="3">
        <v>1.34007748414697</v>
      </c>
      <c r="P82" s="3">
        <v>1.32344483595833</v>
      </c>
      <c r="Q82" s="3">
        <v>3.8447150082062098</v>
      </c>
      <c r="R82" s="3">
        <v>2.82879294582819</v>
      </c>
      <c r="S82" s="3">
        <v>4.4887138619319602</v>
      </c>
      <c r="T82" s="3">
        <v>4.3855503202346897</v>
      </c>
      <c r="U82" s="3">
        <v>1.1840011253012599</v>
      </c>
      <c r="V82" s="3">
        <v>3.522100345503</v>
      </c>
    </row>
    <row r="83" spans="1:22" x14ac:dyDescent="0.35">
      <c r="A83" s="2">
        <v>44274</v>
      </c>
      <c r="B83" s="3">
        <v>1.9025918895444001</v>
      </c>
      <c r="C83" s="3">
        <v>2.8454700524436198</v>
      </c>
      <c r="D83" s="3">
        <v>2.5340528732692702</v>
      </c>
      <c r="E83" s="3">
        <v>1.8800983083693601</v>
      </c>
      <c r="F83" s="3">
        <v>3.04402331740553</v>
      </c>
      <c r="G83" s="3">
        <v>2.02505115815126</v>
      </c>
      <c r="H83" s="3">
        <v>3.9631030470595001</v>
      </c>
      <c r="I83" s="3">
        <v>3.6813235247462801</v>
      </c>
      <c r="J83" s="3">
        <v>3.4100002549053499</v>
      </c>
      <c r="K83" s="3">
        <v>1.69524499103649</v>
      </c>
      <c r="L83" s="3">
        <v>4.3429067902381098</v>
      </c>
      <c r="M83" s="3">
        <v>3.8719596428184802</v>
      </c>
      <c r="N83" s="3">
        <v>3.28320932508842</v>
      </c>
      <c r="O83" s="3">
        <v>1.3739153722333499</v>
      </c>
      <c r="P83" s="3">
        <v>1.5025012856750399</v>
      </c>
      <c r="Q83" s="3">
        <v>3.88295965930224</v>
      </c>
      <c r="R83" s="3">
        <v>2.7701191019729698</v>
      </c>
      <c r="S83" s="3">
        <v>4.55738148531396</v>
      </c>
      <c r="T83" s="3">
        <v>4.4591222041316296</v>
      </c>
      <c r="U83" s="3">
        <v>1.1720636529044901</v>
      </c>
      <c r="V83" s="3">
        <v>3.5221063668938899</v>
      </c>
    </row>
    <row r="84" spans="1:22" x14ac:dyDescent="0.35">
      <c r="A84" s="2">
        <v>44306</v>
      </c>
      <c r="B84" s="3">
        <v>1.92157037515692</v>
      </c>
      <c r="C84" s="3">
        <v>3.0324975759788102</v>
      </c>
      <c r="D84" s="3">
        <v>2.73444165395256</v>
      </c>
      <c r="E84" s="3">
        <v>1.9202866040375599</v>
      </c>
      <c r="F84" s="3">
        <v>2.92368182525182</v>
      </c>
      <c r="G84" s="3">
        <v>2.2783435915655099</v>
      </c>
      <c r="H84" s="3">
        <v>3.9892134033892499</v>
      </c>
      <c r="I84" s="3">
        <v>3.5717465850003598</v>
      </c>
      <c r="J84" s="3">
        <v>3.2459881889137998</v>
      </c>
      <c r="K84" s="3">
        <v>1.6587471369787901</v>
      </c>
      <c r="L84" s="3">
        <v>4.59031903330039</v>
      </c>
      <c r="M84" s="3">
        <v>4.1836370747337002</v>
      </c>
      <c r="N84" s="3">
        <v>3.40063176774908</v>
      </c>
      <c r="O84" s="3">
        <v>1.4068944704859401</v>
      </c>
      <c r="P84" s="3">
        <v>1.61042450433367</v>
      </c>
      <c r="Q84" s="3">
        <v>3.6867210564155801</v>
      </c>
      <c r="R84" s="3">
        <v>2.8240371521884899</v>
      </c>
      <c r="S84" s="3">
        <v>5.4774777668923802</v>
      </c>
      <c r="T84" s="3">
        <v>4.42142129738113</v>
      </c>
      <c r="U84" s="3">
        <v>1.1047191343959299</v>
      </c>
      <c r="V84" s="3">
        <v>3.29376066990989</v>
      </c>
    </row>
    <row r="85" spans="1:22" x14ac:dyDescent="0.35">
      <c r="A85" s="2">
        <v>44336</v>
      </c>
      <c r="B85" s="3">
        <v>1.86548693828817</v>
      </c>
      <c r="C85" s="3">
        <v>3.9976563773526501</v>
      </c>
      <c r="D85" s="3">
        <v>2.85934137379741</v>
      </c>
      <c r="E85" s="3">
        <v>2.1511566702998102</v>
      </c>
      <c r="F85" s="3">
        <v>2.8455168408270799</v>
      </c>
      <c r="G85" s="3">
        <v>2.34408182700012</v>
      </c>
      <c r="H85" s="3">
        <v>4.0654265521509698</v>
      </c>
      <c r="I85" s="3">
        <v>4.2461195305417903</v>
      </c>
      <c r="J85" s="3">
        <v>3.08691861623968</v>
      </c>
      <c r="K85" s="3">
        <v>1.74791993665613</v>
      </c>
      <c r="L85" s="3">
        <v>4.7216384355755796</v>
      </c>
      <c r="M85" s="3">
        <v>4.3247047809368802</v>
      </c>
      <c r="N85" s="3">
        <v>3.1565037519881001</v>
      </c>
      <c r="O85" s="3">
        <v>1.4150139815449201</v>
      </c>
      <c r="P85" s="3">
        <v>1.67380272232722</v>
      </c>
      <c r="Q85" s="3">
        <v>3.8409541446988702</v>
      </c>
      <c r="R85" s="3">
        <v>2.9385813813567099</v>
      </c>
      <c r="S85" s="3">
        <v>5.5183471748052897</v>
      </c>
      <c r="T85" s="3">
        <v>4.3117900882052096</v>
      </c>
      <c r="U85" s="3">
        <v>1.1992837012556901</v>
      </c>
      <c r="V85" s="3">
        <v>3.32852138591839</v>
      </c>
    </row>
    <row r="86" spans="1:22" x14ac:dyDescent="0.35">
      <c r="A86" s="2">
        <v>44365</v>
      </c>
      <c r="B86" s="3">
        <v>1.8688083111321101</v>
      </c>
      <c r="C86" s="3">
        <v>3.9295422303544001</v>
      </c>
      <c r="D86" s="3">
        <v>2.9442237227730601</v>
      </c>
      <c r="E86" s="3">
        <v>1.9325460135753201</v>
      </c>
      <c r="F86" s="3">
        <v>3.00395305743639</v>
      </c>
      <c r="G86" s="3">
        <v>2.90600066769239</v>
      </c>
      <c r="H86" s="3">
        <v>4.0830776791921597</v>
      </c>
      <c r="I86" s="3">
        <v>4.0267413422284699</v>
      </c>
      <c r="J86" s="3">
        <v>3.1338626791542601</v>
      </c>
      <c r="K86" s="3">
        <v>1.6625015391858</v>
      </c>
      <c r="L86" s="3">
        <v>4.7264388804903303</v>
      </c>
      <c r="M86" s="3">
        <v>4.2849274258882399</v>
      </c>
      <c r="N86" s="3">
        <v>3.01799367182912</v>
      </c>
      <c r="O86" s="3">
        <v>1.40276129206932</v>
      </c>
      <c r="P86" s="3">
        <v>1.6298375077724401</v>
      </c>
      <c r="Q86" s="3">
        <v>3.8375111056050901</v>
      </c>
      <c r="R86" s="3">
        <v>2.8302475889786001</v>
      </c>
      <c r="S86" s="3">
        <v>5.5948738954397603</v>
      </c>
      <c r="T86" s="3">
        <v>4.3822338512371104</v>
      </c>
      <c r="U86" s="3">
        <v>1.21571532171733</v>
      </c>
      <c r="V86" s="3">
        <v>3.2119682181767999</v>
      </c>
    </row>
    <row r="87" spans="1:22" x14ac:dyDescent="0.35">
      <c r="A87" s="2">
        <v>44397</v>
      </c>
      <c r="B87" s="3">
        <v>1.8586839381761799</v>
      </c>
      <c r="C87" s="3">
        <v>4.5992275384304504</v>
      </c>
      <c r="D87" s="3">
        <v>3.09979533006811</v>
      </c>
      <c r="E87" s="3">
        <v>2.00801845462026</v>
      </c>
      <c r="F87" s="3">
        <v>3.15120054885154</v>
      </c>
      <c r="G87" s="3">
        <v>3.0579979881590398</v>
      </c>
      <c r="H87" s="3">
        <v>4.2394504980823298</v>
      </c>
      <c r="I87" s="3">
        <v>4.1016838024363897</v>
      </c>
      <c r="J87" s="3">
        <v>3.1985769935494299</v>
      </c>
      <c r="K87" s="3">
        <v>1.71247755392575</v>
      </c>
      <c r="L87" s="3">
        <v>5.32454892730056</v>
      </c>
      <c r="M87" s="3">
        <v>4.5795678362517904</v>
      </c>
      <c r="N87" s="3">
        <v>3.11313817617267</v>
      </c>
      <c r="O87" s="3">
        <v>1.4092719679293899</v>
      </c>
      <c r="P87" s="3">
        <v>1.71480138473565</v>
      </c>
      <c r="Q87" s="3">
        <v>3.9083550009470698</v>
      </c>
      <c r="R87" s="3">
        <v>3.01391580575857</v>
      </c>
      <c r="S87" s="3">
        <v>6.0626631533762501</v>
      </c>
      <c r="T87" s="3">
        <v>4.7234872227873499</v>
      </c>
      <c r="U87" s="3">
        <v>1.4461431427314899</v>
      </c>
      <c r="V87" s="3">
        <v>3.2727845962839202</v>
      </c>
    </row>
    <row r="88" spans="1:22" x14ac:dyDescent="0.35">
      <c r="A88" s="2">
        <v>44428</v>
      </c>
      <c r="B88" s="3">
        <v>2.04018506683816</v>
      </c>
      <c r="C88" s="3">
        <v>4.7860592448825603</v>
      </c>
      <c r="D88" s="3">
        <v>3.0558659287544301</v>
      </c>
      <c r="E88" s="3">
        <v>2.0286024024900899</v>
      </c>
      <c r="F88" s="3">
        <v>3.0209625600094001</v>
      </c>
      <c r="G88" s="3">
        <v>3.76556491045018</v>
      </c>
      <c r="H88" s="3">
        <v>4.1864397076396997</v>
      </c>
      <c r="I88" s="3">
        <v>4.4896456424186804</v>
      </c>
      <c r="J88" s="3">
        <v>3.1722097795590298</v>
      </c>
      <c r="K88" s="3">
        <v>1.8738496417022299</v>
      </c>
      <c r="L88" s="3">
        <v>5.8885186793211997</v>
      </c>
      <c r="M88" s="3">
        <v>5.1850379961086199</v>
      </c>
      <c r="N88" s="3">
        <v>3.09591052516733</v>
      </c>
      <c r="O88" s="3">
        <v>1.35330266710993</v>
      </c>
      <c r="P88" s="3">
        <v>2.0225823708689901</v>
      </c>
      <c r="Q88" s="3">
        <v>3.8743378420099401</v>
      </c>
      <c r="R88" s="3">
        <v>2.956507381092</v>
      </c>
      <c r="S88" s="3">
        <v>5.8402475286475699</v>
      </c>
      <c r="T88" s="3">
        <v>4.5268615939788397</v>
      </c>
      <c r="U88" s="3">
        <v>1.4381646690319301</v>
      </c>
      <c r="V88" s="3">
        <v>3.1796204249427702</v>
      </c>
    </row>
    <row r="89" spans="1:22" x14ac:dyDescent="0.35">
      <c r="A89" s="2">
        <v>44459</v>
      </c>
      <c r="B89" s="3">
        <v>1.99538274189426</v>
      </c>
      <c r="C89" s="3">
        <v>4.76826399259566</v>
      </c>
      <c r="D89" s="3">
        <v>3.1639807070001198</v>
      </c>
      <c r="E89" s="3">
        <v>1.8802449528437499</v>
      </c>
      <c r="F89" s="3">
        <v>3.1022538176899999</v>
      </c>
      <c r="G89" s="3">
        <v>3.7389516138068899</v>
      </c>
      <c r="H89" s="3">
        <v>4.0827124631913696</v>
      </c>
      <c r="I89" s="3">
        <v>4.2864067293766599</v>
      </c>
      <c r="J89" s="3">
        <v>3.2393071727492799</v>
      </c>
      <c r="K89" s="3">
        <v>1.84412200794786</v>
      </c>
      <c r="L89" s="3">
        <v>6.6762366250346297</v>
      </c>
      <c r="M89" s="3">
        <v>5.2486068269323702</v>
      </c>
      <c r="N89" s="3">
        <v>3.01942405946743</v>
      </c>
      <c r="O89" s="3">
        <v>1.28915186066348</v>
      </c>
      <c r="P89" s="3">
        <v>1.99386689471528</v>
      </c>
      <c r="Q89" s="3">
        <v>4.1134014891712596</v>
      </c>
      <c r="R89" s="3">
        <v>2.8828006948511899</v>
      </c>
      <c r="S89" s="3">
        <v>6.1995184499257201</v>
      </c>
      <c r="T89" s="3">
        <v>4.1079094179142199</v>
      </c>
      <c r="U89" s="3">
        <v>1.41639794981426</v>
      </c>
      <c r="V89" s="3">
        <v>3.0664625400720902</v>
      </c>
    </row>
    <row r="90" spans="1:22" x14ac:dyDescent="0.35">
      <c r="A90" s="2">
        <v>44489</v>
      </c>
      <c r="B90" s="3">
        <v>1.9926512376752801</v>
      </c>
      <c r="C90" s="3">
        <v>5.0790184086133303</v>
      </c>
      <c r="D90" s="3">
        <v>2.86017489355</v>
      </c>
      <c r="E90" s="3">
        <v>1.7856310623924601</v>
      </c>
      <c r="F90" s="3">
        <v>2.99419064237334</v>
      </c>
      <c r="G90" s="3">
        <v>3.4037880224157901</v>
      </c>
      <c r="H90" s="3">
        <v>3.8480869572422201</v>
      </c>
      <c r="I90" s="3">
        <v>4.4480758660656496</v>
      </c>
      <c r="J90" s="3">
        <v>3.30250107033303</v>
      </c>
      <c r="K90" s="3">
        <v>1.93636448868611</v>
      </c>
      <c r="L90" s="3">
        <v>6.6665995662844697</v>
      </c>
      <c r="M90" s="3">
        <v>4.7207539304579598</v>
      </c>
      <c r="N90" s="3">
        <v>3.0097065631178599</v>
      </c>
      <c r="O90" s="3">
        <v>1.28901090758923</v>
      </c>
      <c r="P90" s="3">
        <v>1.87147211247857</v>
      </c>
      <c r="Q90" s="3">
        <v>3.8103227710569998</v>
      </c>
      <c r="R90" s="3">
        <v>2.8288829959253601</v>
      </c>
      <c r="S90" s="3">
        <v>6.1095650307978202</v>
      </c>
      <c r="T90" s="3">
        <v>4.0486603051114596</v>
      </c>
      <c r="U90" s="3">
        <v>1.4229979114464</v>
      </c>
      <c r="V90" s="3">
        <v>2.8477226176666099</v>
      </c>
    </row>
    <row r="91" spans="1:22" x14ac:dyDescent="0.35">
      <c r="A91" s="2">
        <v>44519</v>
      </c>
      <c r="B91" s="3">
        <v>1.9921510919730001</v>
      </c>
      <c r="C91" s="3">
        <v>5.0465195455951601</v>
      </c>
      <c r="D91" s="3">
        <v>3.05538654180129</v>
      </c>
      <c r="E91" s="3">
        <v>1.7680482042163199</v>
      </c>
      <c r="F91" s="3">
        <v>3.1957191551556701</v>
      </c>
      <c r="G91" s="3">
        <v>3.7882247731609402</v>
      </c>
      <c r="H91" s="3">
        <v>3.9789309647732098</v>
      </c>
      <c r="I91" s="3">
        <v>4.21160208859376</v>
      </c>
      <c r="J91" s="3">
        <v>3.5307322697718302</v>
      </c>
      <c r="K91" s="3">
        <v>1.98571755559934</v>
      </c>
      <c r="L91" s="3">
        <v>7.73625729298863</v>
      </c>
      <c r="M91" s="3">
        <v>4.5274967997348297</v>
      </c>
      <c r="N91" s="3">
        <v>2.7953839193167198</v>
      </c>
      <c r="O91" s="3">
        <v>1.3519398633797599</v>
      </c>
      <c r="P91" s="3">
        <v>1.98279839622059</v>
      </c>
      <c r="Q91" s="3">
        <v>3.8326086450354202</v>
      </c>
      <c r="R91" s="3">
        <v>2.8034757210610599</v>
      </c>
      <c r="S91" s="3">
        <v>5.0955396857700803</v>
      </c>
      <c r="T91" s="3">
        <v>3.67660805352617</v>
      </c>
      <c r="U91" s="3">
        <v>1.3652912432190201</v>
      </c>
      <c r="V91" s="3">
        <v>3.0471054592153202</v>
      </c>
    </row>
    <row r="92" spans="1:22" x14ac:dyDescent="0.35">
      <c r="A92" s="2">
        <v>44550</v>
      </c>
      <c r="B92" s="3">
        <v>1.9915196446468999</v>
      </c>
      <c r="C92" s="3">
        <v>5.7758018634830597</v>
      </c>
      <c r="D92" s="3">
        <v>3.17041753725429</v>
      </c>
      <c r="E92" s="3">
        <v>1.76835428403211</v>
      </c>
      <c r="F92" s="3">
        <v>3.4285835928800501</v>
      </c>
      <c r="G92" s="3">
        <v>4.3327046695980904</v>
      </c>
      <c r="H92" s="3">
        <v>3.8983227892548098</v>
      </c>
      <c r="I92" s="3">
        <v>4.2562718954144803</v>
      </c>
      <c r="J92" s="3">
        <v>3.4968459203451898</v>
      </c>
      <c r="K92" s="3">
        <v>1.96441632847473</v>
      </c>
      <c r="L92" s="3">
        <v>7.5475423014612302</v>
      </c>
      <c r="M92" s="3">
        <v>4.7323926834907102</v>
      </c>
      <c r="N92" s="3">
        <v>3.2350684574580701</v>
      </c>
      <c r="O92" s="3">
        <v>1.4250100255884901</v>
      </c>
      <c r="P92" s="3">
        <v>2.2209949446506099</v>
      </c>
      <c r="Q92" s="3">
        <v>4.0566778819908196</v>
      </c>
      <c r="R92" s="3">
        <v>2.9326667926810401</v>
      </c>
      <c r="S92" s="3">
        <v>4.8042124107156203</v>
      </c>
      <c r="T92" s="3">
        <v>4.3009193900671896</v>
      </c>
      <c r="U92" s="3">
        <v>1.58207085532303</v>
      </c>
      <c r="V92" s="3">
        <v>3.2513901434977699</v>
      </c>
    </row>
    <row r="93" spans="1:22" x14ac:dyDescent="0.35">
      <c r="A93" s="2">
        <v>44581</v>
      </c>
      <c r="B93" s="3">
        <v>2.07759968983191</v>
      </c>
      <c r="C93" s="3">
        <v>4.9378720135338598</v>
      </c>
      <c r="D93" s="3">
        <v>3.14430014139641</v>
      </c>
      <c r="E93" s="3">
        <v>1.8086189815357601</v>
      </c>
      <c r="F93" s="3">
        <v>3.1208138698584502</v>
      </c>
      <c r="G93" s="3">
        <v>3.5568712659692898</v>
      </c>
      <c r="H93" s="3">
        <v>3.8440066919353901</v>
      </c>
      <c r="I93" s="3">
        <v>4.2347865496539896</v>
      </c>
      <c r="J93" s="3">
        <v>3.4414341398255499</v>
      </c>
      <c r="K93" s="3">
        <v>2.0321180420935998</v>
      </c>
      <c r="L93" s="3">
        <v>7.0594088766682903</v>
      </c>
      <c r="M93" s="3">
        <v>4.3752459056803898</v>
      </c>
      <c r="N93" s="3">
        <v>3.0553624104352601</v>
      </c>
      <c r="O93" s="3">
        <v>1.3503790798055699</v>
      </c>
      <c r="P93" s="3">
        <v>2.0879692176735598</v>
      </c>
      <c r="Q93" s="3">
        <v>3.97864484072457</v>
      </c>
      <c r="R93" s="3">
        <v>2.8567527811504001</v>
      </c>
      <c r="S93" s="3">
        <v>5.7530535465925201</v>
      </c>
      <c r="T93" s="3">
        <v>4.2679770917421003</v>
      </c>
      <c r="U93" s="3">
        <v>1.5809916761340399</v>
      </c>
      <c r="V93" s="3">
        <v>2.99512530058893</v>
      </c>
    </row>
    <row r="94" spans="1:22" x14ac:dyDescent="0.35">
      <c r="A94" s="2">
        <v>44610</v>
      </c>
      <c r="B94" s="3">
        <v>2.18047338244497</v>
      </c>
      <c r="C94" s="3">
        <v>4.7506664757469999</v>
      </c>
      <c r="D94" s="3">
        <v>3.0895012372131698</v>
      </c>
      <c r="E94" s="3">
        <v>1.81220166741682</v>
      </c>
      <c r="F94" s="3">
        <v>3.4122675745833599</v>
      </c>
      <c r="G94" s="3">
        <v>3.4437637520600499</v>
      </c>
      <c r="H94" s="3">
        <v>3.74794527755405</v>
      </c>
      <c r="I94" s="3">
        <v>4.2874355332419096</v>
      </c>
      <c r="J94" s="3">
        <v>3.6525601753681101</v>
      </c>
      <c r="K94" s="3">
        <v>2.1666152614679399</v>
      </c>
      <c r="L94" s="3">
        <v>6.8720238652166401</v>
      </c>
      <c r="M94" s="3">
        <v>4.3330824562766699</v>
      </c>
      <c r="N94" s="3">
        <v>2.9659683375168502</v>
      </c>
      <c r="O94" s="3">
        <v>1.4555638944059699</v>
      </c>
      <c r="P94" s="3">
        <v>2.2180889253806599</v>
      </c>
      <c r="Q94" s="3">
        <v>3.9736947981303601</v>
      </c>
      <c r="R94" s="3">
        <v>2.8204392285590201</v>
      </c>
      <c r="S94" s="3">
        <v>5.8207722581608401</v>
      </c>
      <c r="T94" s="3">
        <v>3.9359227988916898</v>
      </c>
      <c r="U94" s="3">
        <v>1.68370541583529</v>
      </c>
      <c r="V94" s="3">
        <v>2.97555718654825</v>
      </c>
    </row>
    <row r="95" spans="1:22" x14ac:dyDescent="0.35">
      <c r="A95" s="2">
        <v>44638</v>
      </c>
      <c r="B95" s="3">
        <v>2.3584682214542299</v>
      </c>
      <c r="C95" s="3">
        <v>4.63945724300891</v>
      </c>
      <c r="D95" s="3">
        <v>3.23238549742763</v>
      </c>
      <c r="E95" s="3">
        <v>1.9557311036415199</v>
      </c>
      <c r="F95" s="3">
        <v>3.5350432914996999</v>
      </c>
      <c r="G95" s="3">
        <v>3.55529061383776</v>
      </c>
      <c r="H95" s="3">
        <v>3.7968014489606001</v>
      </c>
      <c r="I95" s="3">
        <v>4.5253919151931603</v>
      </c>
      <c r="J95" s="3">
        <v>3.4351703857896498</v>
      </c>
      <c r="K95" s="3">
        <v>2.2284559987039501</v>
      </c>
      <c r="L95" s="3">
        <v>9.1205105087590592</v>
      </c>
      <c r="M95" s="3">
        <v>4.3312167958815202</v>
      </c>
      <c r="N95" s="3">
        <v>3.0977047473163601</v>
      </c>
      <c r="O95" s="3">
        <v>1.4607916384597901</v>
      </c>
      <c r="P95" s="3">
        <v>2.5147686992667202</v>
      </c>
      <c r="Q95" s="3">
        <v>3.7190593751289902</v>
      </c>
      <c r="R95" s="3">
        <v>2.9130125444822599</v>
      </c>
      <c r="S95" s="3">
        <v>5.9844267662608104</v>
      </c>
      <c r="T95" s="3">
        <v>3.6968129564795098</v>
      </c>
      <c r="U95" s="3">
        <v>1.8260373295012799</v>
      </c>
      <c r="V95" s="3">
        <v>2.91537022573536</v>
      </c>
    </row>
    <row r="96" spans="1:22" x14ac:dyDescent="0.35">
      <c r="A96" s="2">
        <v>44671</v>
      </c>
      <c r="B96" s="3">
        <v>2.4888635056715902</v>
      </c>
      <c r="C96" s="3">
        <v>4.7681497598146398</v>
      </c>
      <c r="D96" s="3">
        <v>3.2711959389644698</v>
      </c>
      <c r="E96" s="3">
        <v>2.01968057486076</v>
      </c>
      <c r="F96" s="3">
        <v>3.5195497738439401</v>
      </c>
      <c r="G96" s="3">
        <v>3.8331998769683699</v>
      </c>
      <c r="H96" s="3">
        <v>3.8473075547293698</v>
      </c>
      <c r="I96" s="3">
        <v>4.6318193933972696</v>
      </c>
      <c r="J96" s="3">
        <v>3.56622655398199</v>
      </c>
      <c r="K96" s="3">
        <v>2.2583747808427899</v>
      </c>
      <c r="L96" s="3">
        <v>8.4597679326955095</v>
      </c>
      <c r="M96" s="3">
        <v>4.6222058667391801</v>
      </c>
      <c r="N96" s="3">
        <v>3.07662014868614</v>
      </c>
      <c r="O96" s="3">
        <v>1.4857928655450401</v>
      </c>
      <c r="P96" s="3">
        <v>2.6964543718443501</v>
      </c>
      <c r="Q96" s="3">
        <v>3.7120025845948401</v>
      </c>
      <c r="R96" s="3">
        <v>2.9849097624305601</v>
      </c>
      <c r="S96" s="3">
        <v>5.3495790036804598</v>
      </c>
      <c r="T96" s="3">
        <v>3.4670862079789901</v>
      </c>
      <c r="U96" s="3">
        <v>1.6832641893014999</v>
      </c>
      <c r="V96" s="3">
        <v>2.71360987672487</v>
      </c>
    </row>
    <row r="97" spans="1:22" x14ac:dyDescent="0.35">
      <c r="A97" s="2">
        <v>44701</v>
      </c>
      <c r="B97" s="3">
        <v>2.42031258433695</v>
      </c>
      <c r="C97" s="3">
        <v>5.6418250579856197</v>
      </c>
      <c r="D97" s="3">
        <v>3.5292555114598398</v>
      </c>
      <c r="E97" s="3">
        <v>2.3960987761055601</v>
      </c>
      <c r="F97" s="3">
        <v>3.97923992148446</v>
      </c>
      <c r="G97" s="3">
        <v>4.6476617871209003</v>
      </c>
      <c r="H97" s="3">
        <v>4.0122182480941202</v>
      </c>
      <c r="I97" s="3">
        <v>4.8420825122206299</v>
      </c>
      <c r="J97" s="3">
        <v>3.73877903258786</v>
      </c>
      <c r="K97" s="3">
        <v>2.3427188529191598</v>
      </c>
      <c r="L97" s="3">
        <v>10.0800308580397</v>
      </c>
      <c r="M97" s="3">
        <v>5.0009019593852599</v>
      </c>
      <c r="N97" s="3">
        <v>3.6474102120307199</v>
      </c>
      <c r="O97" s="3">
        <v>1.6674478021661201</v>
      </c>
      <c r="P97" s="3">
        <v>2.62251270686256</v>
      </c>
      <c r="Q97" s="3">
        <v>4.1638162764486397</v>
      </c>
      <c r="R97" s="3">
        <v>3.0462123572074402</v>
      </c>
      <c r="S97" s="3">
        <v>5.6763201903794602</v>
      </c>
      <c r="T97" s="3">
        <v>3.9381668069956701</v>
      </c>
      <c r="U97" s="3">
        <v>1.8673873838037101</v>
      </c>
      <c r="V97" s="3">
        <v>2.9855677201894801</v>
      </c>
    </row>
    <row r="98" spans="1:22" x14ac:dyDescent="0.35">
      <c r="A98" s="2">
        <v>44729</v>
      </c>
      <c r="B98" s="3">
        <v>2.3082579131701202</v>
      </c>
      <c r="C98" s="3">
        <v>6.9420945034123296</v>
      </c>
      <c r="D98" s="3">
        <v>3.56537432553097</v>
      </c>
      <c r="E98" s="3">
        <v>2.3280801794155601</v>
      </c>
      <c r="F98" s="3">
        <v>4.4088636945389803</v>
      </c>
      <c r="G98" s="3">
        <v>5.0126040750265997</v>
      </c>
      <c r="H98" s="3">
        <v>4.1876485804345904</v>
      </c>
      <c r="I98" s="3">
        <v>4.9615196096960297</v>
      </c>
      <c r="J98" s="3">
        <v>4.1615203800800504</v>
      </c>
      <c r="K98" s="3">
        <v>2.5351238402654301</v>
      </c>
      <c r="L98" s="3">
        <v>10.9032024735252</v>
      </c>
      <c r="M98" s="3">
        <v>5.2412221577580898</v>
      </c>
      <c r="N98" s="3">
        <v>4.1888276004469098</v>
      </c>
      <c r="O98" s="3">
        <v>1.7334235687958299</v>
      </c>
      <c r="P98" s="3">
        <v>2.4457139266918499</v>
      </c>
      <c r="Q98" s="3">
        <v>4.4312699122435504</v>
      </c>
      <c r="R98" s="3">
        <v>3.16694223854158</v>
      </c>
      <c r="S98" s="3">
        <v>5.3834475638458299</v>
      </c>
      <c r="T98" s="3">
        <v>4.3233652900425303</v>
      </c>
      <c r="U98" s="3">
        <v>1.9331814185926901</v>
      </c>
      <c r="V98" s="3">
        <v>3.12700401288207</v>
      </c>
    </row>
    <row r="99" spans="1:22" x14ac:dyDescent="0.35">
      <c r="A99" s="2">
        <v>44762</v>
      </c>
      <c r="B99" s="3">
        <v>2.3611898361394901</v>
      </c>
      <c r="C99" s="3">
        <v>7.4742009260522702</v>
      </c>
      <c r="D99" s="3">
        <v>3.64834861068314</v>
      </c>
      <c r="E99" s="3">
        <v>2.4707921341463699</v>
      </c>
      <c r="F99" s="3">
        <v>4.3025843645870898</v>
      </c>
      <c r="G99" s="3">
        <v>5.2775773447895</v>
      </c>
      <c r="H99" s="3">
        <v>4.2056140727916</v>
      </c>
      <c r="I99" s="3">
        <v>5.1945925347121902</v>
      </c>
      <c r="J99" s="3">
        <v>4.0807860510035896</v>
      </c>
      <c r="K99" s="3">
        <v>2.5934741943164301</v>
      </c>
      <c r="L99" s="3">
        <v>11.489065834457399</v>
      </c>
      <c r="M99" s="3">
        <v>4.9912080013592899</v>
      </c>
      <c r="N99" s="3">
        <v>4.2979963713549498</v>
      </c>
      <c r="O99" s="3">
        <v>1.58501200182785</v>
      </c>
      <c r="P99" s="3">
        <v>2.4546130648247102</v>
      </c>
      <c r="Q99" s="3">
        <v>4.1104152519165202</v>
      </c>
      <c r="R99" s="3">
        <v>3.2209817043348199</v>
      </c>
      <c r="S99" s="3">
        <v>6.0531819613667901</v>
      </c>
      <c r="T99" s="3">
        <v>4.2586244840422003</v>
      </c>
      <c r="U99" s="3">
        <v>1.9332255592663701</v>
      </c>
      <c r="V99" s="3">
        <v>3.2579374156600398</v>
      </c>
    </row>
    <row r="100" spans="1:22" x14ac:dyDescent="0.35">
      <c r="A100" s="2">
        <v>44792</v>
      </c>
      <c r="B100" s="3">
        <v>2.40064626194606</v>
      </c>
      <c r="C100" s="3">
        <v>7.5450138741714596</v>
      </c>
      <c r="D100" s="3">
        <v>3.6363969094265101</v>
      </c>
      <c r="E100" s="3">
        <v>2.2387302042053201</v>
      </c>
      <c r="F100" s="3">
        <v>4.29134325787191</v>
      </c>
      <c r="G100" s="3">
        <v>5.2664542277770501</v>
      </c>
      <c r="H100" s="3">
        <v>4.0448994310234303</v>
      </c>
      <c r="I100" s="3">
        <v>4.8765101101717896</v>
      </c>
      <c r="J100" s="3">
        <v>3.97954398692386</v>
      </c>
      <c r="K100" s="3">
        <v>2.5094158589288198</v>
      </c>
      <c r="L100" s="3">
        <v>10.626689852347599</v>
      </c>
      <c r="M100" s="3">
        <v>5.04581192650598</v>
      </c>
      <c r="N100" s="3">
        <v>3.8982440806164602</v>
      </c>
      <c r="O100" s="3">
        <v>1.4715531338288901</v>
      </c>
      <c r="P100" s="3">
        <v>2.5946010577685499</v>
      </c>
      <c r="Q100" s="3">
        <v>3.64580577756877</v>
      </c>
      <c r="R100" s="3">
        <v>3.1125239695909999</v>
      </c>
      <c r="S100" s="3">
        <v>4.9514093031371198</v>
      </c>
      <c r="T100" s="3">
        <v>4.0433487407118998</v>
      </c>
      <c r="U100" s="3">
        <v>1.92679567016304</v>
      </c>
      <c r="V100" s="3">
        <v>3.0341612124849799</v>
      </c>
    </row>
    <row r="101" spans="1:22" x14ac:dyDescent="0.35">
      <c r="A101" s="2">
        <v>44824</v>
      </c>
      <c r="B101" s="3">
        <v>2.5834307207332201</v>
      </c>
      <c r="C101" s="3">
        <v>6.81036791905795</v>
      </c>
      <c r="D101" s="3">
        <v>3.5884410879876301</v>
      </c>
      <c r="E101" s="3">
        <v>2.3928391942525402</v>
      </c>
      <c r="F101" s="3">
        <v>4.68277309082844</v>
      </c>
      <c r="G101" s="3">
        <v>4.9936056509426603</v>
      </c>
      <c r="H101" s="3">
        <v>4.2019097314003497</v>
      </c>
      <c r="I101" s="3">
        <v>5.0599295897111798</v>
      </c>
      <c r="J101" s="3">
        <v>4.1401667746028501</v>
      </c>
      <c r="K101" s="3">
        <v>2.6827184138059699</v>
      </c>
      <c r="L101" s="3">
        <v>10.288457753668499</v>
      </c>
      <c r="M101" s="3">
        <v>5.3904975146368601</v>
      </c>
      <c r="N101" s="3">
        <v>4.4706551661540201</v>
      </c>
      <c r="O101" s="3">
        <v>1.48877347850752</v>
      </c>
      <c r="P101" s="3">
        <v>2.6245590203083302</v>
      </c>
      <c r="Q101" s="3">
        <v>3.9569265844053598</v>
      </c>
      <c r="R101" s="3">
        <v>3.0746688838283598</v>
      </c>
      <c r="S101" s="3">
        <v>4.9780701988057201</v>
      </c>
      <c r="T101" s="3">
        <v>4.1170512735278297</v>
      </c>
      <c r="U101" s="3">
        <v>2.1223318118904499</v>
      </c>
      <c r="V101" s="3">
        <v>3.4231399371462401</v>
      </c>
    </row>
    <row r="102" spans="1:22" x14ac:dyDescent="0.35">
      <c r="A102" s="2">
        <v>44854</v>
      </c>
      <c r="B102" s="3">
        <v>2.7041637299493</v>
      </c>
      <c r="C102" s="3">
        <v>7.1499568915961804</v>
      </c>
      <c r="D102" s="3">
        <v>3.8038120560600999</v>
      </c>
      <c r="E102" s="3">
        <v>2.62915201172672</v>
      </c>
      <c r="F102" s="3">
        <v>4.8089074174453499</v>
      </c>
      <c r="G102" s="3">
        <v>5.1607440678905299</v>
      </c>
      <c r="H102" s="3">
        <v>4.3172209564854196</v>
      </c>
      <c r="I102" s="3">
        <v>5.38678862666473</v>
      </c>
      <c r="J102" s="3">
        <v>4.1089856815138299</v>
      </c>
      <c r="K102" s="3">
        <v>2.7620026405963398</v>
      </c>
      <c r="L102" s="3">
        <v>9.1791173561241308</v>
      </c>
      <c r="M102" s="3">
        <v>5.5096916707608701</v>
      </c>
      <c r="N102" s="3">
        <v>4.4239026932561902</v>
      </c>
      <c r="O102" s="3">
        <v>1.51278426192893</v>
      </c>
      <c r="P102" s="3">
        <v>2.96799035351347</v>
      </c>
      <c r="Q102" s="3">
        <v>4.0333760829715901</v>
      </c>
      <c r="R102" s="3">
        <v>3.1713739905481799</v>
      </c>
      <c r="S102" s="3">
        <v>5.0220671583422298</v>
      </c>
      <c r="T102" s="3">
        <v>4.3728489810037798</v>
      </c>
      <c r="U102" s="3">
        <v>2.4856750330225101</v>
      </c>
      <c r="V102" s="3">
        <v>3.2603391087345699</v>
      </c>
    </row>
    <row r="103" spans="1:22" x14ac:dyDescent="0.35">
      <c r="A103" s="2">
        <v>44883</v>
      </c>
      <c r="B103" s="3">
        <v>2.60639299484499</v>
      </c>
      <c r="C103" s="3">
        <v>9.07083557491843</v>
      </c>
      <c r="D103" s="3">
        <v>3.9220205864016302</v>
      </c>
      <c r="E103" s="3">
        <v>2.4661220612388202</v>
      </c>
      <c r="F103" s="3">
        <v>4.28631677827026</v>
      </c>
      <c r="G103" s="3">
        <v>3.8198541626364202</v>
      </c>
      <c r="H103" s="3">
        <v>4.2546426960281396</v>
      </c>
      <c r="I103" s="3">
        <v>4.4956004846347097</v>
      </c>
      <c r="J103" s="3">
        <v>3.6813132316769801</v>
      </c>
      <c r="K103" s="3">
        <v>2.5101718887515299</v>
      </c>
      <c r="L103" s="3">
        <v>8.4632645904360793</v>
      </c>
      <c r="M103" s="3">
        <v>4.9549388898200597</v>
      </c>
      <c r="N103" s="3">
        <v>4.5951389419019799</v>
      </c>
      <c r="O103" s="3">
        <v>1.48866358029176</v>
      </c>
      <c r="P103" s="3">
        <v>2.6789824486592901</v>
      </c>
      <c r="Q103" s="3">
        <v>4.1651048316706003</v>
      </c>
      <c r="R103" s="3">
        <v>3.0594640705351601</v>
      </c>
      <c r="S103" s="3">
        <v>5.0406282114022298</v>
      </c>
      <c r="T103" s="3">
        <v>4.3718124021765199</v>
      </c>
      <c r="U103" s="3">
        <v>2.5811812779810599</v>
      </c>
      <c r="V103" s="3">
        <v>3.50046441621144</v>
      </c>
    </row>
    <row r="104" spans="1:22" x14ac:dyDescent="0.35">
      <c r="A104" s="2">
        <v>44915</v>
      </c>
      <c r="B104" s="3">
        <v>2.57661613141642</v>
      </c>
      <c r="C104" s="3">
        <v>8.5502778615025701</v>
      </c>
      <c r="D104" s="3">
        <v>4.0642220991756304</v>
      </c>
      <c r="E104" s="3">
        <v>2.4047162216546001</v>
      </c>
      <c r="F104" s="3">
        <v>4.2407699584585004</v>
      </c>
      <c r="G104" s="3">
        <v>3.8743888617410702</v>
      </c>
      <c r="H104" s="3">
        <v>4.2471306570182303</v>
      </c>
      <c r="I104" s="3">
        <v>4.5428123264521396</v>
      </c>
      <c r="J104" s="3">
        <v>3.85901026214243</v>
      </c>
      <c r="K104" s="3">
        <v>2.5693577477758698</v>
      </c>
      <c r="L104" s="3">
        <v>7.0638289112231796</v>
      </c>
      <c r="M104" s="3">
        <v>4.9240425277685498</v>
      </c>
      <c r="N104" s="3">
        <v>4.4431781647175699</v>
      </c>
      <c r="O104" s="3">
        <v>1.4656097167517499</v>
      </c>
      <c r="P104" s="3">
        <v>2.5251691432919499</v>
      </c>
      <c r="Q104" s="3">
        <v>4.67228794003546</v>
      </c>
      <c r="R104" s="3">
        <v>3.07538622590716</v>
      </c>
      <c r="S104" s="3">
        <v>4.4152541080440004</v>
      </c>
      <c r="T104" s="3">
        <v>4.6902694456121203</v>
      </c>
      <c r="U104" s="3">
        <v>2.7082479400608501</v>
      </c>
      <c r="V104" s="3">
        <v>3.84680920785557</v>
      </c>
    </row>
    <row r="105" spans="1:22" x14ac:dyDescent="0.35">
      <c r="A105" s="2">
        <v>44946</v>
      </c>
      <c r="B105" s="3">
        <v>2.3719779296469699</v>
      </c>
      <c r="C105" s="3">
        <v>8.0145311785875997</v>
      </c>
      <c r="D105" s="3">
        <v>4.1742692763032601</v>
      </c>
      <c r="E105" s="3">
        <v>2.2368723878227299</v>
      </c>
      <c r="F105" s="3">
        <v>3.99019159689351</v>
      </c>
      <c r="G105" s="3">
        <v>3.7420192991201602</v>
      </c>
      <c r="H105" s="3">
        <v>4.1655092319904004</v>
      </c>
      <c r="I105" s="3">
        <v>4.2116518078768497</v>
      </c>
      <c r="J105" s="3">
        <v>3.6017813166283101</v>
      </c>
      <c r="K105" s="3">
        <v>2.4973350889550598</v>
      </c>
      <c r="L105" s="3">
        <v>6.5927815793517901</v>
      </c>
      <c r="M105" s="3">
        <v>4.5724183121927604</v>
      </c>
      <c r="N105" s="3">
        <v>4.5288923573772104</v>
      </c>
      <c r="O105" s="3">
        <v>1.5139473779204899</v>
      </c>
      <c r="P105" s="3">
        <v>2.1787570687256501</v>
      </c>
      <c r="Q105" s="3">
        <v>4.6536421647933102</v>
      </c>
      <c r="R105" s="3">
        <v>2.9713566220439098</v>
      </c>
      <c r="S105" s="3">
        <v>4.82593760674248</v>
      </c>
      <c r="T105" s="3">
        <v>4.7292049751784102</v>
      </c>
      <c r="U105" s="3">
        <v>2.6345752963441602</v>
      </c>
      <c r="V105" s="3">
        <v>3.6738944206406101</v>
      </c>
    </row>
    <row r="106" spans="1:22" x14ac:dyDescent="0.35">
      <c r="A106" s="2">
        <v>44974</v>
      </c>
      <c r="B106" s="3">
        <v>2.4463754132583402</v>
      </c>
      <c r="C106" s="3">
        <v>7.9045121381461803</v>
      </c>
      <c r="D106" s="3">
        <v>4.19304081979607</v>
      </c>
      <c r="E106" s="3">
        <v>2.3262394993516202</v>
      </c>
      <c r="F106" s="3">
        <v>4.2223305430794298</v>
      </c>
      <c r="G106" s="3">
        <v>4.2075658570311196</v>
      </c>
      <c r="H106" s="3">
        <v>4.2634790249012902</v>
      </c>
      <c r="I106" s="3">
        <v>4.0178346263602496</v>
      </c>
      <c r="J106" s="3">
        <v>3.5566334718876398</v>
      </c>
      <c r="K106" s="3">
        <v>2.4681608878800998</v>
      </c>
      <c r="L106" s="3">
        <v>6.4582613884281601</v>
      </c>
      <c r="M106" s="3">
        <v>4.6694818271252903</v>
      </c>
      <c r="N106" s="3">
        <v>3.9431430325378001</v>
      </c>
      <c r="O106" s="3">
        <v>1.5394134677317699</v>
      </c>
      <c r="P106" s="3">
        <v>2.3359448581549298</v>
      </c>
      <c r="Q106" s="3">
        <v>4.6992915108529196</v>
      </c>
      <c r="R106" s="3">
        <v>3.0524753792110699</v>
      </c>
      <c r="S106" s="3">
        <v>5.27848298909083</v>
      </c>
      <c r="T106" s="3">
        <v>4.6073122858477698</v>
      </c>
      <c r="U106" s="3">
        <v>2.5674962156865</v>
      </c>
      <c r="V106" s="3">
        <v>3.7074441854051998</v>
      </c>
    </row>
    <row r="107" spans="1:22" x14ac:dyDescent="0.35">
      <c r="A107" s="2">
        <v>45005</v>
      </c>
      <c r="B107" s="3">
        <v>2.5449573147068199</v>
      </c>
      <c r="C107" s="3">
        <v>8.8424036370021604</v>
      </c>
      <c r="D107" s="3">
        <v>4.4421093575022903</v>
      </c>
      <c r="E107" s="3">
        <v>2.7321925588079199</v>
      </c>
      <c r="F107" s="3">
        <v>4.8098975114876703</v>
      </c>
      <c r="G107" s="3">
        <v>4.7706283576794704</v>
      </c>
      <c r="H107" s="3">
        <v>4.52285690590148</v>
      </c>
      <c r="I107" s="3">
        <v>3.97129823583299</v>
      </c>
      <c r="J107" s="3">
        <v>3.8766191916741102</v>
      </c>
      <c r="K107" s="3">
        <v>2.5131918972235798</v>
      </c>
      <c r="L107" s="3">
        <v>7.1127270395653097</v>
      </c>
      <c r="M107" s="3">
        <v>4.8914598195713497</v>
      </c>
      <c r="N107" s="3">
        <v>4.4036939516028504</v>
      </c>
      <c r="O107" s="3">
        <v>1.64572514944196</v>
      </c>
      <c r="P107" s="3">
        <v>2.5446655306294801</v>
      </c>
      <c r="Q107" s="3">
        <v>5.1200824459400804</v>
      </c>
      <c r="R107" s="3">
        <v>3.2097797825760801</v>
      </c>
      <c r="S107" s="3">
        <v>5.0419732369898096</v>
      </c>
      <c r="T107" s="3">
        <v>4.8963596213559804</v>
      </c>
      <c r="U107" s="3">
        <v>2.6321855070387201</v>
      </c>
      <c r="V107" s="3">
        <v>3.8385321595981701</v>
      </c>
    </row>
    <row r="108" spans="1:22" x14ac:dyDescent="0.35">
      <c r="A108" s="2">
        <v>45036</v>
      </c>
      <c r="B108" s="3">
        <v>2.4510312051672298</v>
      </c>
      <c r="C108" s="3">
        <v>8.1551830894803103</v>
      </c>
      <c r="D108" s="3">
        <v>4.3217844038969098</v>
      </c>
      <c r="E108" s="3">
        <v>2.7686732350575798</v>
      </c>
      <c r="F108" s="3">
        <v>4.4151654055371701</v>
      </c>
      <c r="G108" s="3">
        <v>4.6555540308679602</v>
      </c>
      <c r="H108" s="3">
        <v>4.4259954061098599</v>
      </c>
      <c r="I108" s="3">
        <v>3.8936297070877899</v>
      </c>
      <c r="J108" s="3">
        <v>3.6717807082945901</v>
      </c>
      <c r="K108" s="3">
        <v>2.30603042808352</v>
      </c>
      <c r="L108" s="3">
        <v>6.7836601551899003</v>
      </c>
      <c r="M108" s="3">
        <v>4.4752459167050498</v>
      </c>
      <c r="N108" s="3">
        <v>4.2118193216621203</v>
      </c>
      <c r="O108" s="3">
        <v>1.62404043940735</v>
      </c>
      <c r="P108" s="3">
        <v>2.4546092941217599</v>
      </c>
      <c r="Q108" s="3">
        <v>5.0901810372144496</v>
      </c>
      <c r="R108" s="3">
        <v>3.1552106925885801</v>
      </c>
      <c r="S108" s="3">
        <v>5.1237507297612899</v>
      </c>
      <c r="T108" s="3">
        <v>4.4739294143288397</v>
      </c>
      <c r="U108" s="3">
        <v>2.5012377183486101</v>
      </c>
      <c r="V108" s="3">
        <v>3.4420975581759001</v>
      </c>
    </row>
    <row r="109" spans="1:22" x14ac:dyDescent="0.35">
      <c r="A109" s="2">
        <v>45065</v>
      </c>
      <c r="B109" s="3">
        <v>2.5483287618392301</v>
      </c>
      <c r="C109" s="3">
        <v>7.2370108173032603</v>
      </c>
      <c r="D109" s="3">
        <v>4.6392297236898301</v>
      </c>
      <c r="E109" s="3">
        <v>2.7314710653454402</v>
      </c>
      <c r="F109" s="3">
        <v>4.2628357690393104</v>
      </c>
      <c r="G109" s="3">
        <v>5.0574617258876202</v>
      </c>
      <c r="H109" s="3">
        <v>4.39199659111644</v>
      </c>
      <c r="I109" s="3">
        <v>3.6548815728856301</v>
      </c>
      <c r="J109" s="3">
        <v>3.6333462753359802</v>
      </c>
      <c r="K109" s="3">
        <v>2.3859565297090901</v>
      </c>
      <c r="L109" s="3">
        <v>6.5150881958501596</v>
      </c>
      <c r="M109" s="3">
        <v>4.6771285607846798</v>
      </c>
      <c r="N109" s="3">
        <v>4.3071065891552696</v>
      </c>
      <c r="O109" s="3">
        <v>1.6221834355836899</v>
      </c>
      <c r="P109" s="3">
        <v>2.5745467273974199</v>
      </c>
      <c r="Q109" s="3">
        <v>4.6310727045632403</v>
      </c>
      <c r="R109" s="3">
        <v>3.2054340357364302</v>
      </c>
      <c r="S109" s="3">
        <v>5.6531318710398102</v>
      </c>
      <c r="T109" s="3">
        <v>4.5387771703333897</v>
      </c>
      <c r="U109" s="3">
        <v>2.5333719377760699</v>
      </c>
      <c r="V109" s="3">
        <v>3.4603267911493099</v>
      </c>
    </row>
    <row r="110" spans="1:22" x14ac:dyDescent="0.35">
      <c r="A110" s="2">
        <v>45097</v>
      </c>
      <c r="B110" s="3">
        <v>2.5336310857017699</v>
      </c>
      <c r="C110" s="3">
        <v>6.9638913211320803</v>
      </c>
      <c r="D110" s="3">
        <v>4.3283381284912501</v>
      </c>
      <c r="E110" s="3">
        <v>2.95994871874254</v>
      </c>
      <c r="F110" s="3">
        <v>3.9268745708939599</v>
      </c>
      <c r="G110" s="3">
        <v>4.9559888860996102</v>
      </c>
      <c r="H110" s="3">
        <v>4.43305443733757</v>
      </c>
      <c r="I110" s="3">
        <v>3.4659449825695301</v>
      </c>
      <c r="J110" s="3">
        <v>3.72531803565946</v>
      </c>
      <c r="K110" s="3">
        <v>2.3216625013567</v>
      </c>
      <c r="L110" s="3">
        <v>6.0625417259595498</v>
      </c>
      <c r="M110" s="3">
        <v>4.5053317010735201</v>
      </c>
      <c r="N110" s="3">
        <v>3.9686563343777701</v>
      </c>
      <c r="O110" s="3">
        <v>1.53143116934773</v>
      </c>
      <c r="P110" s="3">
        <v>2.4781179142661398</v>
      </c>
      <c r="Q110" s="3">
        <v>4.6719052565276398</v>
      </c>
      <c r="R110" s="3">
        <v>3.1420917156272101</v>
      </c>
      <c r="S110" s="3">
        <v>4.8742947671698902</v>
      </c>
      <c r="T110" s="3">
        <v>4.5026534628298904</v>
      </c>
      <c r="U110" s="3">
        <v>2.5962724818754999</v>
      </c>
      <c r="V110" s="3">
        <v>3.4692052758886698</v>
      </c>
    </row>
    <row r="111" spans="1:22" x14ac:dyDescent="0.35">
      <c r="A111" s="2">
        <v>45127</v>
      </c>
      <c r="B111" s="3">
        <v>2.6156304950392699</v>
      </c>
      <c r="C111" s="3">
        <v>6.2614903913805504</v>
      </c>
      <c r="D111" s="3">
        <v>4.1675443540452504</v>
      </c>
      <c r="E111" s="3">
        <v>2.9306341193973502</v>
      </c>
      <c r="F111" s="3">
        <v>3.8150080653224401</v>
      </c>
      <c r="G111" s="3">
        <v>4.5734410036743398</v>
      </c>
      <c r="H111" s="3">
        <v>4.37849803661988</v>
      </c>
      <c r="I111" s="3">
        <v>3.4254541260713598</v>
      </c>
      <c r="J111" s="3">
        <v>3.8378672808606198</v>
      </c>
      <c r="K111" s="3">
        <v>2.3495483958688599</v>
      </c>
      <c r="L111" s="3">
        <v>6.04092297776862</v>
      </c>
      <c r="M111" s="3">
        <v>4.2344724307653401</v>
      </c>
      <c r="N111" s="3">
        <v>3.9519126258239599</v>
      </c>
      <c r="O111" s="3">
        <v>1.4536867139441501</v>
      </c>
      <c r="P111" s="3">
        <v>2.5065498968906601</v>
      </c>
      <c r="Q111" s="3">
        <v>4.5778660311738202</v>
      </c>
      <c r="R111" s="3">
        <v>3.1351282890944798</v>
      </c>
      <c r="S111" s="3">
        <v>3.8416333248139898</v>
      </c>
      <c r="T111" s="3">
        <v>4.3024185994276198</v>
      </c>
      <c r="U111" s="3">
        <v>2.6777568027145202</v>
      </c>
      <c r="V111" s="3">
        <v>3.3798315355242301</v>
      </c>
    </row>
    <row r="112" spans="1:22" x14ac:dyDescent="0.35">
      <c r="A112" s="2">
        <v>45156</v>
      </c>
      <c r="B112" s="3">
        <v>2.6234721812562101</v>
      </c>
      <c r="C112" s="3">
        <v>6.1593645905681598</v>
      </c>
      <c r="D112" s="3">
        <v>4.1531275437105197</v>
      </c>
      <c r="E112" s="3">
        <v>3.04223512034299</v>
      </c>
      <c r="F112" s="3">
        <v>4.0224329279128197</v>
      </c>
      <c r="G112" s="3">
        <v>4.6647946885036404</v>
      </c>
      <c r="H112" s="3">
        <v>4.2781263379524503</v>
      </c>
      <c r="I112" s="3">
        <v>3.6306125051026101</v>
      </c>
      <c r="J112" s="3">
        <v>3.9742226567508898</v>
      </c>
      <c r="K112" s="3">
        <v>2.4878146907238201</v>
      </c>
      <c r="L112" s="3">
        <v>6.02048270063431</v>
      </c>
      <c r="M112" s="3">
        <v>4.5079231421350299</v>
      </c>
      <c r="N112" s="3">
        <v>4.4908671299406198</v>
      </c>
      <c r="O112" s="3">
        <v>1.51421398043405</v>
      </c>
      <c r="P112" s="3">
        <v>2.5480639163246601</v>
      </c>
      <c r="Q112" s="3">
        <v>4.5256170233842301</v>
      </c>
      <c r="R112" s="3">
        <v>3.1382085127486299</v>
      </c>
      <c r="S112" s="3">
        <v>3.7740081089716302</v>
      </c>
      <c r="T112" s="3">
        <v>4.2219771247327902</v>
      </c>
      <c r="U112" s="3">
        <v>2.55466088561018</v>
      </c>
      <c r="V112" s="3">
        <v>3.5824813352595899</v>
      </c>
    </row>
    <row r="113" spans="1:37" x14ac:dyDescent="0.35">
      <c r="A113" s="2">
        <v>45189</v>
      </c>
      <c r="B113" s="3">
        <v>2.6300662324103299</v>
      </c>
      <c r="C113" s="3">
        <v>6.7140403279913601</v>
      </c>
      <c r="D113" s="3">
        <v>4.1199011286465197</v>
      </c>
      <c r="E113" s="3">
        <v>2.9111442711378701</v>
      </c>
      <c r="F113" s="3">
        <v>4.2854432140883096</v>
      </c>
      <c r="G113" s="3">
        <v>4.8922446836238001</v>
      </c>
      <c r="H113" s="3">
        <v>4.2849784603599703</v>
      </c>
      <c r="I113" s="3">
        <v>3.6226702243648101</v>
      </c>
      <c r="J113" s="3">
        <v>4.0822209376289598</v>
      </c>
      <c r="K113" s="3">
        <v>2.3790416121076801</v>
      </c>
      <c r="L113" s="3">
        <v>5.8324128407228404</v>
      </c>
      <c r="M113" s="3">
        <v>4.3975851519061102</v>
      </c>
      <c r="N113" s="3">
        <v>4.7955332248684996</v>
      </c>
      <c r="O113" s="3">
        <v>1.5005845414212899</v>
      </c>
      <c r="P113" s="3">
        <v>2.54571799360262</v>
      </c>
      <c r="Q113" s="3">
        <v>4.6959712661311803</v>
      </c>
      <c r="R113" s="3">
        <v>3.1859284829649499</v>
      </c>
      <c r="S113" s="3">
        <v>3.9645777757751799</v>
      </c>
      <c r="T113" s="3">
        <v>4.3437695783208099</v>
      </c>
      <c r="U113" s="3">
        <v>2.60024919802499</v>
      </c>
      <c r="V113" s="3">
        <v>3.7178635905878301</v>
      </c>
    </row>
    <row r="114" spans="1:37" x14ac:dyDescent="0.35">
      <c r="A114" s="2">
        <v>45219</v>
      </c>
      <c r="B114" s="3">
        <v>2.7964720434803798</v>
      </c>
      <c r="C114" s="3">
        <v>6.8557157404725997</v>
      </c>
      <c r="D114" s="3">
        <v>4.3087633703620796</v>
      </c>
      <c r="E114" s="3">
        <v>2.9307121923400201</v>
      </c>
      <c r="F114" s="3">
        <v>4.2610830012210199</v>
      </c>
      <c r="G114" s="3">
        <v>5.1755316652236898</v>
      </c>
      <c r="H114" s="3">
        <v>4.3122928787594601</v>
      </c>
      <c r="I114" s="3">
        <v>3.61955399895781</v>
      </c>
      <c r="J114" s="3">
        <v>4.4579929818075001</v>
      </c>
      <c r="K114" s="3">
        <v>2.57697968659184</v>
      </c>
      <c r="L114" s="3">
        <v>6.3134559622693702</v>
      </c>
      <c r="M114" s="3">
        <v>4.5754451766685102</v>
      </c>
      <c r="N114" s="3">
        <v>5.0868316560113502</v>
      </c>
      <c r="O114" s="3">
        <v>1.5073445458663901</v>
      </c>
      <c r="P114" s="3">
        <v>2.6898030788344198</v>
      </c>
      <c r="Q114" s="3">
        <v>4.9191014916490099</v>
      </c>
      <c r="R114" s="3">
        <v>3.44423980163163</v>
      </c>
      <c r="S114" s="3">
        <v>4.3363176820347702</v>
      </c>
      <c r="T114" s="3">
        <v>4.8262906970326203</v>
      </c>
      <c r="U114" s="3">
        <v>3.0816468598589899</v>
      </c>
      <c r="V114" s="3">
        <v>3.9145210220210398</v>
      </c>
    </row>
    <row r="115" spans="1:37" x14ac:dyDescent="0.35">
      <c r="A115" s="2">
        <v>45250</v>
      </c>
      <c r="B115" s="3">
        <v>2.6920529550266399</v>
      </c>
      <c r="C115" s="3">
        <v>6.5974315030908004</v>
      </c>
      <c r="D115" s="3">
        <v>4.1944735851933199</v>
      </c>
      <c r="E115" s="3">
        <v>3.11054508989695</v>
      </c>
      <c r="F115" s="3">
        <v>4.35198249461512</v>
      </c>
      <c r="G115" s="3">
        <v>4.2867274944942597</v>
      </c>
      <c r="H115" s="3">
        <v>4.28163828181839</v>
      </c>
      <c r="I115" s="3">
        <v>3.4590975577913299</v>
      </c>
      <c r="J115" s="3">
        <v>4.0759401629800998</v>
      </c>
      <c r="K115" s="3">
        <v>2.4114302754590602</v>
      </c>
      <c r="L115" s="3">
        <v>6.0998445521792801</v>
      </c>
      <c r="M115" s="3">
        <v>4.3444851944645801</v>
      </c>
      <c r="N115" s="3">
        <v>4.4663014419964302</v>
      </c>
      <c r="O115" s="3">
        <v>1.50631085629845</v>
      </c>
      <c r="P115" s="3">
        <v>2.5785097353517701</v>
      </c>
      <c r="Q115" s="3">
        <v>4.8407065693419602</v>
      </c>
      <c r="R115" s="3">
        <v>3.34275566077473</v>
      </c>
      <c r="S115" s="3">
        <v>4.4562972199317104</v>
      </c>
      <c r="T115" s="3">
        <v>4.6524337234315096</v>
      </c>
      <c r="U115" s="3">
        <v>2.7998921986888998</v>
      </c>
      <c r="V115" s="3">
        <v>3.7589051561669602</v>
      </c>
    </row>
    <row r="116" spans="1:37" x14ac:dyDescent="0.35">
      <c r="A116" s="2">
        <v>45280</v>
      </c>
      <c r="B116" s="3">
        <v>2.8687394127306698</v>
      </c>
      <c r="C116" s="3">
        <v>6.6990707532159401</v>
      </c>
      <c r="D116" s="3">
        <v>4.1617885725229602</v>
      </c>
      <c r="E116" s="3">
        <v>3.1791597403782101</v>
      </c>
      <c r="F116" s="3">
        <v>4.6776098342424399</v>
      </c>
      <c r="G116" s="3">
        <v>3.7013657684182601</v>
      </c>
      <c r="H116" s="3">
        <v>4.2756727991407297</v>
      </c>
      <c r="I116" s="3">
        <v>3.3695473098817801</v>
      </c>
      <c r="J116" s="3">
        <v>3.7747842324754601</v>
      </c>
      <c r="K116" s="3">
        <v>2.2961467569766998</v>
      </c>
      <c r="L116" s="3">
        <v>5.8338728358168499</v>
      </c>
      <c r="M116" s="3">
        <v>4.1768815238944104</v>
      </c>
      <c r="N116" s="3">
        <v>4.4962292605304102</v>
      </c>
      <c r="O116" s="3">
        <v>1.4111752160648201</v>
      </c>
      <c r="P116" s="3">
        <v>2.75861368273728</v>
      </c>
      <c r="Q116" s="3">
        <v>4.8894060645224</v>
      </c>
      <c r="R116" s="3">
        <v>3.4011471634202302</v>
      </c>
      <c r="S116" s="3">
        <v>4.7552547413307797</v>
      </c>
      <c r="T116" s="3">
        <v>4.6766946217619996</v>
      </c>
      <c r="U116" s="3">
        <v>2.8891826766745501</v>
      </c>
      <c r="V116" s="3">
        <v>3.5561029077898301</v>
      </c>
    </row>
    <row r="117" spans="1:37" x14ac:dyDescent="0.35">
      <c r="A117" s="2">
        <v>45310</v>
      </c>
      <c r="B117" s="3">
        <v>2.91732103751084</v>
      </c>
      <c r="C117" s="3">
        <v>7.1676490116629603</v>
      </c>
      <c r="D117" s="3">
        <v>4.0854145969253901</v>
      </c>
      <c r="E117" s="3">
        <v>3.16716233269277</v>
      </c>
      <c r="F117" s="3">
        <v>5.1672660595211699</v>
      </c>
      <c r="G117" s="3">
        <v>3.5547247617720199</v>
      </c>
      <c r="H117" s="3">
        <v>4.28556495841248</v>
      </c>
      <c r="I117" s="3">
        <v>3.3969895168191999</v>
      </c>
      <c r="J117" s="3">
        <v>3.9098464238105</v>
      </c>
      <c r="K117" s="3">
        <v>2.421905906403</v>
      </c>
      <c r="L117" s="3">
        <v>5.8223180332286502</v>
      </c>
      <c r="M117" s="3">
        <v>4.4123978209916404</v>
      </c>
      <c r="N117" s="3">
        <v>4.6094835793163602</v>
      </c>
      <c r="O117" s="3">
        <v>1.3707081302344899</v>
      </c>
      <c r="P117" s="3">
        <v>2.9345557154023401</v>
      </c>
      <c r="Q117" s="3">
        <v>4.7920329014255501</v>
      </c>
      <c r="R117" s="3">
        <v>3.4948082410113699</v>
      </c>
      <c r="S117" s="3">
        <v>4.4246412244846098</v>
      </c>
      <c r="T117" s="3">
        <v>4.4873047122860701</v>
      </c>
      <c r="U117" s="3">
        <v>2.73869011924638</v>
      </c>
      <c r="V117" s="3">
        <v>3.4887254781145902</v>
      </c>
    </row>
    <row r="118" spans="1:37" x14ac:dyDescent="0.35">
      <c r="A118" s="2">
        <v>45342</v>
      </c>
      <c r="B118" s="3">
        <v>2.7943424835801398</v>
      </c>
      <c r="C118" s="3">
        <v>6.6587575662105296</v>
      </c>
      <c r="D118" s="3">
        <v>4.0277095893238304</v>
      </c>
      <c r="E118" s="3">
        <v>2.8388559297582199</v>
      </c>
      <c r="F118" s="3">
        <v>4.6808195063885796</v>
      </c>
      <c r="G118" s="3">
        <v>3.69024591668538</v>
      </c>
      <c r="H118" s="3">
        <v>4.0993091596486098</v>
      </c>
      <c r="I118" s="3">
        <v>3.2843435261852401</v>
      </c>
      <c r="J118" s="3">
        <v>3.77081868393612</v>
      </c>
      <c r="K118" s="3">
        <v>2.2354437649478101</v>
      </c>
      <c r="L118" s="3">
        <v>5.9174749588652302</v>
      </c>
      <c r="M118" s="3">
        <v>4.3748494568361904</v>
      </c>
      <c r="N118" s="3">
        <v>4.4910710571469501</v>
      </c>
      <c r="O118" s="3">
        <v>1.3439152792055999</v>
      </c>
      <c r="P118" s="3">
        <v>2.9271631106587201</v>
      </c>
      <c r="Q118" s="3">
        <v>4.7512077764876297</v>
      </c>
      <c r="R118" s="3">
        <v>3.4679615449871202</v>
      </c>
      <c r="S118" s="3">
        <v>4.0376511300602598</v>
      </c>
      <c r="T118" s="3">
        <v>4.8918645745223799</v>
      </c>
      <c r="U118" s="3">
        <v>2.8633192324921302</v>
      </c>
      <c r="V118" s="3">
        <v>3.2651690161867699</v>
      </c>
    </row>
    <row r="119" spans="1:37" x14ac:dyDescent="0.35">
      <c r="A119" s="2">
        <v>45371</v>
      </c>
      <c r="B119" s="3">
        <v>2.7237349155200499</v>
      </c>
      <c r="C119" s="3">
        <v>7.0487479967264202</v>
      </c>
      <c r="D119" s="3">
        <v>4.07321430893791</v>
      </c>
      <c r="E119" s="3">
        <v>2.7474821209626201</v>
      </c>
      <c r="F119" s="3">
        <v>4.9641876620570802</v>
      </c>
      <c r="G119" s="3">
        <v>3.4220105461395098</v>
      </c>
      <c r="H119" s="3">
        <v>4.1738202823383599</v>
      </c>
      <c r="I119" s="3">
        <v>3.1444190767287701</v>
      </c>
      <c r="J119" s="3">
        <v>4.04715181600639</v>
      </c>
      <c r="K119" s="3">
        <v>2.21218009515629</v>
      </c>
      <c r="L119" s="3">
        <v>6.2156592207505899</v>
      </c>
      <c r="M119" s="3">
        <v>4.2794888280232302</v>
      </c>
      <c r="N119" s="3">
        <v>4.8775716494214896</v>
      </c>
      <c r="O119" s="3">
        <v>1.38411743139587</v>
      </c>
      <c r="P119" s="3">
        <v>2.8959257635330502</v>
      </c>
      <c r="Q119" s="3">
        <v>4.8315399115907702</v>
      </c>
      <c r="R119" s="3">
        <v>3.5230567769632799</v>
      </c>
      <c r="S119" s="3">
        <v>4.2676413409799698</v>
      </c>
      <c r="T119" s="3">
        <v>5.0756459675271701</v>
      </c>
      <c r="U119" s="3">
        <v>2.2802135362090699</v>
      </c>
      <c r="V119" s="3">
        <v>3.3241399721887199</v>
      </c>
    </row>
    <row r="120" spans="1:37" x14ac:dyDescent="0.35">
      <c r="A120" s="2">
        <v>45401</v>
      </c>
      <c r="B120" s="3">
        <v>2.8091202230415</v>
      </c>
      <c r="C120" s="3">
        <v>6.9304582382766702</v>
      </c>
      <c r="D120" s="3">
        <v>4.4389433463966999</v>
      </c>
      <c r="E120" s="3">
        <v>2.9682268607912698</v>
      </c>
      <c r="F120" s="3">
        <v>5.0467521046777</v>
      </c>
      <c r="G120" s="3">
        <v>3.4164420994629601</v>
      </c>
      <c r="H120" s="3">
        <v>4.1667286576796299</v>
      </c>
      <c r="I120" s="3">
        <v>3.30581239205299</v>
      </c>
      <c r="J120" s="3">
        <v>4.1868554790728503</v>
      </c>
      <c r="K120" s="3">
        <v>2.2910595840841301</v>
      </c>
      <c r="L120" s="3">
        <v>6.3844815038356204</v>
      </c>
      <c r="M120" s="3">
        <v>4.2958658104546004</v>
      </c>
      <c r="N120" s="3">
        <v>5.3435597347603299</v>
      </c>
      <c r="O120" s="3">
        <v>1.36447237402441</v>
      </c>
      <c r="P120" s="3">
        <v>3.08979561457449</v>
      </c>
      <c r="Q120" s="3">
        <v>5.7147822675984097</v>
      </c>
      <c r="R120" s="3">
        <v>3.6587872794238101</v>
      </c>
      <c r="S120" s="3">
        <v>4.3074923223365804</v>
      </c>
      <c r="T120" s="3">
        <v>5.5990235098583403</v>
      </c>
      <c r="U120" s="3">
        <v>2.46061602032202</v>
      </c>
      <c r="V120" s="3">
        <v>3.4466978507972001</v>
      </c>
    </row>
    <row r="121" spans="1:37" x14ac:dyDescent="0.35">
      <c r="A121" s="2">
        <v>45432</v>
      </c>
      <c r="B121" s="3">
        <v>2.7675490406209802</v>
      </c>
      <c r="C121" s="3">
        <v>5.0582401062797899</v>
      </c>
      <c r="D121" s="3">
        <v>4.47681347669924</v>
      </c>
      <c r="E121" s="3">
        <v>3.1211935491555201</v>
      </c>
      <c r="F121" s="3">
        <v>4.9552625255219498</v>
      </c>
      <c r="G121" s="3">
        <v>3.3408513879798498</v>
      </c>
      <c r="H121" s="3">
        <v>3.9997164049742699</v>
      </c>
      <c r="I121" s="3">
        <v>3.06407240274378</v>
      </c>
      <c r="J121" s="3">
        <v>4.1414141818538202</v>
      </c>
      <c r="K121" s="3">
        <v>2.1699674282489601</v>
      </c>
      <c r="L121" s="3">
        <v>6.7172721472867298</v>
      </c>
      <c r="M121" s="3">
        <v>3.8876023190667102</v>
      </c>
      <c r="N121" s="3">
        <v>5.2227271190881499</v>
      </c>
      <c r="O121" s="3">
        <v>1.34458948918209</v>
      </c>
      <c r="P121" s="3">
        <v>2.6234903066795598</v>
      </c>
      <c r="Q121" s="3">
        <v>5.8111769737097401</v>
      </c>
      <c r="R121" s="3">
        <v>3.6337996910978601</v>
      </c>
      <c r="S121" s="3">
        <v>4.1552764189038198</v>
      </c>
      <c r="T121" s="3">
        <v>5.7371543804266096</v>
      </c>
      <c r="U121" s="3">
        <v>1.98428136096593</v>
      </c>
      <c r="V121" s="3">
        <v>3.6048362728978498</v>
      </c>
    </row>
    <row r="122" spans="1:37" x14ac:dyDescent="0.35">
      <c r="A122" s="2">
        <v>45460</v>
      </c>
      <c r="B122" s="3">
        <v>2.9749703500517999</v>
      </c>
      <c r="C122" s="3">
        <v>5.3567026999710601</v>
      </c>
      <c r="D122" s="3">
        <v>4.7815653274086003</v>
      </c>
      <c r="E122" s="3">
        <v>3.3532554068207001</v>
      </c>
      <c r="F122" s="3">
        <v>5.2212334277115797</v>
      </c>
      <c r="G122" s="3">
        <v>4.1010631513197504</v>
      </c>
      <c r="H122" s="3">
        <v>4.0750858382695503</v>
      </c>
      <c r="I122" s="3">
        <v>3.0046965332401601</v>
      </c>
      <c r="J122" s="3">
        <v>4.6636226039925797</v>
      </c>
      <c r="K122" s="3">
        <v>2.1326437693164899</v>
      </c>
      <c r="L122" s="3">
        <v>7.4514342524891202</v>
      </c>
      <c r="M122" s="3">
        <v>4.1394001844991903</v>
      </c>
      <c r="N122" s="3">
        <v>6.2032045296882803</v>
      </c>
      <c r="O122" s="3">
        <v>1.2864878845538801</v>
      </c>
      <c r="P122" s="3">
        <v>2.8731799252861099</v>
      </c>
      <c r="Q122" s="3">
        <v>5.7461920113971399</v>
      </c>
      <c r="R122" s="3">
        <v>3.85636529331991</v>
      </c>
      <c r="S122" s="3">
        <v>4.1434037907896597</v>
      </c>
      <c r="T122" s="3">
        <v>5.9340318672377403</v>
      </c>
      <c r="U122" s="3">
        <v>1.97508629280737</v>
      </c>
      <c r="V122" s="3">
        <v>3.6974964650080602</v>
      </c>
    </row>
    <row r="125" spans="1:37" x14ac:dyDescent="0.35">
      <c r="A125" s="2" t="s">
        <v>91</v>
      </c>
      <c r="B125" s="3" cm="1">
        <f t="array" ref="B125">MIN(_xlfn._xlws.FILTER(B1:B122, ISNUMBER(B1:B122)))</f>
        <v>1.60722054406387</v>
      </c>
      <c r="C125" s="3" cm="1">
        <f t="array" ref="C125">MIN(_xlfn._xlws.FILTER(C1:C122, ISNUMBER(C1:C122)))</f>
        <v>2.4229361403938201</v>
      </c>
      <c r="D125" s="3" cm="1">
        <f t="array" ref="D125">MIN(_xlfn._xlws.FILTER(D1:D122, ISNUMBER(D1:D122)))</f>
        <v>2.15687631259603</v>
      </c>
      <c r="E125" s="3" cm="1">
        <f t="array" ref="E125">MIN(_xlfn._xlws.FILTER(E1:E122, ISNUMBER(E1:E122)))</f>
        <v>1.4464883100403501</v>
      </c>
      <c r="F125" s="3" cm="1">
        <f t="array" ref="F125">MIN(_xlfn._xlws.FILTER(F1:F122, ISNUMBER(F1:F122)))</f>
        <v>2.29282791530076</v>
      </c>
      <c r="G125" s="3" cm="1">
        <f t="array" ref="G125">MIN(_xlfn._xlws.FILTER(G1:G122, ISNUMBER(G1:G122)))</f>
        <v>1.40860649508291</v>
      </c>
      <c r="H125" s="3" cm="1">
        <f t="array" ref="H125">MIN(_xlfn._xlws.FILTER(H1:H122, ISNUMBER(H1:H122)))</f>
        <v>2.9415855901575898</v>
      </c>
      <c r="I125" s="3" cm="1">
        <f t="array" ref="I125">MIN(_xlfn._xlws.FILTER(I1:I122, ISNUMBER(I1:I122)))</f>
        <v>3.0046965332401601</v>
      </c>
      <c r="J125" s="3" cm="1">
        <f t="array" ref="J125">MIN(_xlfn._xlws.FILTER(J1:J122, ISNUMBER(J1:J122)))</f>
        <v>2.02673786527733</v>
      </c>
      <c r="K125" s="3" cm="1">
        <f t="array" ref="K125">MIN(_xlfn._xlws.FILTER(K1:K122, ISNUMBER(K1:K122)))</f>
        <v>1.27669712158448</v>
      </c>
      <c r="L125" s="3" cm="1">
        <f t="array" ref="L125">MIN(_xlfn._xlws.FILTER(L1:L122, ISNUMBER(L1:L122)))</f>
        <v>2.6612988210019002</v>
      </c>
      <c r="M125" s="3" cm="1">
        <f t="array" ref="M125">MIN(_xlfn._xlws.FILTER(M1:M122, ISNUMBER(M1:M122)))</f>
        <v>2.9601160153831101</v>
      </c>
      <c r="N125" s="3" cm="1">
        <f t="array" ref="N125">MIN(_xlfn._xlws.FILTER(N1:N122, ISNUMBER(N1:N122)))</f>
        <v>1.79497898024445</v>
      </c>
      <c r="O125" s="3" cm="1">
        <f t="array" ref="O125">MIN(_xlfn._xlws.FILTER(O1:O122, ISNUMBER(O1:O122)))</f>
        <v>1.2864878845538801</v>
      </c>
      <c r="P125" s="3" cm="1">
        <f t="array" ref="P125">MIN(_xlfn._xlws.FILTER(P1:P122, ISNUMBER(P1:P122)))</f>
        <v>1.32344483595833</v>
      </c>
      <c r="Q125" s="3" cm="1">
        <f t="array" ref="Q125">MIN(_xlfn._xlws.FILTER(Q1:Q122, ISNUMBER(Q1:Q122)))</f>
        <v>3.4904415760643599</v>
      </c>
      <c r="R125" s="3" cm="1">
        <f t="array" ref="R125">MIN(_xlfn._xlws.FILTER(R1:R122, ISNUMBER(R1:R122)))</f>
        <v>2.7272706124878101</v>
      </c>
      <c r="S125" s="3" cm="1">
        <f t="array" ref="S125">MIN(_xlfn._xlws.FILTER(S1:S122, ISNUMBER(S1:S122)))</f>
        <v>2.6528666039965199</v>
      </c>
      <c r="T125" s="3" cm="1">
        <f t="array" ref="T125">MIN(_xlfn._xlws.FILTER(T1:T122, ISNUMBER(T1:T122)))</f>
        <v>2.4585881703297598</v>
      </c>
      <c r="U125" s="3" cm="1">
        <f t="array" ref="U125">MIN(_xlfn._xlws.FILTER(U1:U122, ISNUMBER(U1:U122)))</f>
        <v>1.1047191343959299</v>
      </c>
      <c r="V125" s="3" cm="1">
        <f t="array" ref="V125">MIN(_xlfn._xlws.FILTER(V1:V122, ISNUMBER(V1:V122)))</f>
        <v>2.71360987672487</v>
      </c>
    </row>
    <row r="126" spans="1:37" x14ac:dyDescent="0.35">
      <c r="A126" s="2" t="s">
        <v>92</v>
      </c>
      <c r="B126" s="3" cm="1">
        <f t="array" ref="B126">MAX(_xlfn._xlws.FILTER(B1:B122, ISNUMBER(B1:B122)))</f>
        <v>3.3801534535126501</v>
      </c>
      <c r="C126" s="3" cm="1">
        <f t="array" ref="C126">MAX(_xlfn._xlws.FILTER(C1:C122, ISNUMBER(C1:C122)))</f>
        <v>9.07083557491843</v>
      </c>
      <c r="D126" s="3" cm="1">
        <f t="array" ref="D126">MAX(_xlfn._xlws.FILTER(D1:D122, ISNUMBER(D1:D122)))</f>
        <v>4.7815653274086003</v>
      </c>
      <c r="E126" s="3" cm="1">
        <f t="array" ref="E126">MAX(_xlfn._xlws.FILTER(E1:E122, ISNUMBER(E1:E122)))</f>
        <v>3.3532554068207001</v>
      </c>
      <c r="F126" s="3" cm="1">
        <f t="array" ref="F126">MAX(_xlfn._xlws.FILTER(F1:F122, ISNUMBER(F1:F122)))</f>
        <v>5.2212334277115797</v>
      </c>
      <c r="G126" s="3" cm="1">
        <f t="array" ref="G126">MAX(_xlfn._xlws.FILTER(G1:G122, ISNUMBER(G1:G122)))</f>
        <v>5.2775773447895</v>
      </c>
      <c r="H126" s="3" cm="1">
        <f t="array" ref="H126">MAX(_xlfn._xlws.FILTER(H1:H122, ISNUMBER(H1:H122)))</f>
        <v>4.52285690590148</v>
      </c>
      <c r="I126" s="3" cm="1">
        <f t="array" ref="I126">MAX(_xlfn._xlws.FILTER(I1:I122, ISNUMBER(I1:I122)))</f>
        <v>5.38678862666473</v>
      </c>
      <c r="J126" s="3" cm="1">
        <f t="array" ref="J126">MAX(_xlfn._xlws.FILTER(J1:J122, ISNUMBER(J1:J122)))</f>
        <v>4.6636226039925797</v>
      </c>
      <c r="K126" s="3" cm="1">
        <f t="array" ref="K126">MAX(_xlfn._xlws.FILTER(K1:K122, ISNUMBER(K1:K122)))</f>
        <v>3.1710499902585698</v>
      </c>
      <c r="L126" s="3" cm="1">
        <f t="array" ref="L126">MAX(_xlfn._xlws.FILTER(L1:L122, ISNUMBER(L1:L122)))</f>
        <v>11.489065834457399</v>
      </c>
      <c r="M126" s="3" cm="1">
        <f t="array" ref="M126">MAX(_xlfn._xlws.FILTER(M1:M122, ISNUMBER(M1:M122)))</f>
        <v>5.7058126890517604</v>
      </c>
      <c r="N126" s="3" cm="1">
        <f t="array" ref="N126">MAX(_xlfn._xlws.FILTER(N1:N122, ISNUMBER(N1:N122)))</f>
        <v>6.2032045296882803</v>
      </c>
      <c r="O126" s="3" cm="1">
        <f t="array" ref="O126">MAX(_xlfn._xlws.FILTER(O1:O122, ISNUMBER(O1:O122)))</f>
        <v>2.28473924732964</v>
      </c>
      <c r="P126" s="3" cm="1">
        <f t="array" ref="P126">MAX(_xlfn._xlws.FILTER(P1:P122, ISNUMBER(P1:P122)))</f>
        <v>3.7856518232897001</v>
      </c>
      <c r="Q126" s="3" cm="1">
        <f t="array" ref="Q126">MAX(_xlfn._xlws.FILTER(Q1:Q122, ISNUMBER(Q1:Q122)))</f>
        <v>6.3518198771783601</v>
      </c>
      <c r="R126" s="3" cm="1">
        <f t="array" ref="R126">MAX(_xlfn._xlws.FILTER(R1:R122, ISNUMBER(R1:R122)))</f>
        <v>5.5387451472003004</v>
      </c>
      <c r="S126" s="3" cm="1">
        <f t="array" ref="S126">MAX(_xlfn._xlws.FILTER(S1:S122, ISNUMBER(S1:S122)))</f>
        <v>6.1995184499257201</v>
      </c>
      <c r="T126" s="3" cm="1">
        <f t="array" ref="T126">MAX(_xlfn._xlws.FILTER(T1:T122, ISNUMBER(T1:T122)))</f>
        <v>7.3614380222606002</v>
      </c>
      <c r="U126" s="3" cm="1">
        <f t="array" ref="U126">MAX(_xlfn._xlws.FILTER(U1:U122, ISNUMBER(U1:U122)))</f>
        <v>4.2001622566827503</v>
      </c>
      <c r="V126" s="3" cm="1">
        <f t="array" ref="V126">MAX(_xlfn._xlws.FILTER(V1:V122, ISNUMBER(V1:V122)))</f>
        <v>5.6189200444393803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0.91700000000000004</v>
      </c>
      <c r="C128" s="9" cm="1">
        <f t="array" ref="C128">_xlfn.PERCENTRANK.EXC(_xlfn._xlws.FILTER(C1:C122, ISNUMBER(C1:C122)),C122)</f>
        <v>0.77800000000000002</v>
      </c>
      <c r="D128" s="9" cm="1">
        <f t="array" ref="D128">_xlfn.PERCENTRANK.EXC(_xlfn._xlws.FILTER(D1:D122, ISNUMBER(D1:D122)),D122)</f>
        <v>0.99099999999999999</v>
      </c>
      <c r="E128" s="9" cm="1">
        <f t="array" ref="E128">_xlfn.PERCENTRANK.EXC(_xlfn._xlws.FILTER(E1:E122, ISNUMBER(E1:E122)),E122)</f>
        <v>0.99099999999999999</v>
      </c>
      <c r="F128" s="9" cm="1">
        <f t="array" ref="F128">_xlfn.PERCENTRANK.EXC(_xlfn._xlws.FILTER(F1:F122, ISNUMBER(F1:F122)),F122)</f>
        <v>0.99099999999999999</v>
      </c>
      <c r="G128" s="9" cm="1">
        <f t="array" ref="G128">_xlfn.PERCENTRANK.EXC(_xlfn._xlws.FILTER(G1:G122, ISNUMBER(G1:G122)),G122)</f>
        <v>0.83599999999999997</v>
      </c>
      <c r="H128" s="9" cm="1">
        <f t="array" ref="H128">_xlfn.PERCENTRANK.EXC(_xlfn._xlws.FILTER(H1:H122, ISNUMBER(H1:H122)),H122)</f>
        <v>0.77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0.99</v>
      </c>
      <c r="K128" s="9" cm="1">
        <f t="array" ref="K128">_xlfn.PERCENTRANK.EXC(_xlfn._xlws.FILTER(K1:K122, ISNUMBER(K1:K122)),K122)</f>
        <v>0.50800000000000001</v>
      </c>
      <c r="L128" s="9" cm="1">
        <f t="array" ref="L128">_xlfn.PERCENTRANK.EXC(_xlfn._xlws.FILTER(L1:L122, ISNUMBER(L1:L122)),L122)</f>
        <v>0.90100000000000002</v>
      </c>
      <c r="M128" s="9" cm="1">
        <f t="array" ref="M128">_xlfn.PERCENTRANK.EXC(_xlfn._xlws.FILTER(M1:M122, ISNUMBER(M1:M122)),M122)</f>
        <v>0.64700000000000002</v>
      </c>
      <c r="N128" s="9" cm="1">
        <f t="array" ref="N128">_xlfn.PERCENTRANK.EXC(_xlfn._xlws.FILTER(N1:N122, ISNUMBER(N1:N122)),N122)</f>
        <v>0.99099999999999999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0.77800000000000002</v>
      </c>
      <c r="Q128" s="9" cm="1">
        <f t="array" ref="Q128">_xlfn.PERCENTRANK.EXC(_xlfn._xlws.FILTER(Q1:Q122, ISNUMBER(Q1:Q122)),Q122)</f>
        <v>0.97499999999999998</v>
      </c>
      <c r="R128" s="9" cm="1">
        <f t="array" ref="R128">_xlfn.PERCENTRANK.EXC(_xlfn._xlws.FILTER(R1:R122, ISNUMBER(R1:R122)),R122)</f>
        <v>0.95</v>
      </c>
      <c r="S128" s="9" cm="1">
        <f t="array" ref="S128">_xlfn.PERCENTRANK.EXC(_xlfn._xlws.FILTER(S1:S122, ISNUMBER(S1:S122)),S122)</f>
        <v>0.45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0.52500000000000002</v>
      </c>
      <c r="V128" s="9" cm="1">
        <f t="array" ref="V128">_xlfn.PERCENTRANK.EXC(_xlfn._xlws.FILTER(V1:V122, ISNUMBER(V1:V122)),V122)</f>
        <v>0.39600000000000002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41810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-6.4794419999999993E-3</v>
      </c>
      <c r="D2" s="24" cm="1">
        <f t="array" ref="D2:D122">_xll.FDS(D1,"FG_TOTAL_RETURNC(-10AY,0,AM)")/100</f>
        <v>-4.6528340000000001E-2</v>
      </c>
      <c r="E2" s="24" cm="1">
        <f t="array" ref="E2:E122">_xll.FDS(E1,"FG_TOTAL_RETURNC(-10AY,0,AM)")/100</f>
        <v>-3.5827994000000002E-2</v>
      </c>
      <c r="F2" s="24" cm="1">
        <f t="array" ref="F2:F122">_xll.FDS(F1,"FG_TOTAL_RETURNC(-10AY,0,AM)")/100</f>
        <v>3.5261870000000001E-2</v>
      </c>
      <c r="G2" s="24" cm="1">
        <f t="array" ref="G2:G122">_xll.FDS(G1,"FG_TOTAL_RETURNC(-10AY,0,AM)")/100</f>
        <v>3.1509280000000001E-2</v>
      </c>
      <c r="H2" s="24" cm="1">
        <f t="array" ref="H2:H122">_xll.FDS(H1,"FG_TOTAL_RETURNC(-10AY,0,AM)")/100</f>
        <v>6.2150955000000001E-3</v>
      </c>
      <c r="I2" s="24" cm="1">
        <f t="array" ref="I2:I122">_xll.FDS(I1,"FG_TOTAL_RETURNC(-10AY,0,AM)")/100</f>
        <v>4.7297239999999997E-2</v>
      </c>
      <c r="J2" s="24" cm="1">
        <f t="array" ref="J2:J122">_xll.FDS(J1,"FG_TOTAL_RETURNC(-10AY,0,AM)")/100</f>
        <v>2.5895834E-2</v>
      </c>
      <c r="K2" s="24" cm="1">
        <f t="array" ref="K2:K122">_xll.FDS(K1,"FG_TOTAL_RETURNC(-10AY,0,AM)")/100</f>
        <v>-1.5325070000000001E-2</v>
      </c>
      <c r="L2" s="24" cm="1">
        <f t="array" ref="L2:L122">_xll.FDS(L1,"FG_TOTAL_RETURNC(-10AY,0,AM)")/100</f>
        <v>3.6603211999999996E-2</v>
      </c>
      <c r="M2" s="24" cm="1">
        <f t="array" ref="M2:M122">_xll.FDS(M1,"FG_TOTAL_RETURNC(-10AY,0,AM)")/100</f>
        <v>1.4021397E-2</v>
      </c>
      <c r="N2" s="24" cm="1">
        <f t="array" ref="N2:N122">_xll.FDS(N1,"FG_TOTAL_RETURNC(-10AY,0,AM)")/100</f>
        <v>0.15318335</v>
      </c>
      <c r="O2" s="24" cm="1">
        <f t="array" ref="O2:O122">_xll.FDS(O1,"FG_TOTAL_RETURNC(-10AY,0,AM)")/100</f>
        <v>1.4074922E-2</v>
      </c>
      <c r="P2" s="24" cm="1">
        <f t="array" ref="P2:P122">_xll.FDS(P1,"FG_TOTAL_RETURNC(-10AY,0,AM)")/100</f>
        <v>4.9832344000000001E-2</v>
      </c>
      <c r="Q2" s="24" cm="1">
        <f t="array" ref="Q2:Q122">_xll.FDS(Q1,"FG_TOTAL_RETURNC(-10AY,0,AM)")/100</f>
        <v>-2.2131085000000002E-2</v>
      </c>
      <c r="R2" s="24" cm="1">
        <f t="array" ref="R2:R122">_xll.FDS(R1,"FG_TOTAL_RETURNC(-10AY,0,AM)")/100</f>
        <v>5.2054644000000004E-2</v>
      </c>
      <c r="S2" s="24" cm="1">
        <f t="array" ref="S2:S122">_xll.FDS(S1,"FG_TOTAL_RETURNC(-10AY,0,AM)")/100</f>
        <v>4.2177676999999997E-2</v>
      </c>
      <c r="T2" s="24" cm="1">
        <f t="array" ref="T2:T122">_xll.FDS(T1,"FG_TOTAL_RETURNC(-10AY,0,AM)")/100</f>
        <v>-1.043874E-2</v>
      </c>
      <c r="U2" s="24" cm="1">
        <f t="array" ref="U2:U122">_xll.FDS(U1,"FG_TOTAL_RETURNC(-10AY,0,AM)")/100</f>
        <v>2.5432348E-2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41838</v>
      </c>
      <c r="B3" s="24" t="e">
        <v>#N/A</v>
      </c>
      <c r="C3" s="24">
        <v>-3.7449598000000002E-3</v>
      </c>
      <c r="D3" s="24">
        <v>9.5652100000000004E-2</v>
      </c>
      <c r="E3" s="24">
        <v>3.3828615999999999E-2</v>
      </c>
      <c r="F3" s="24">
        <v>-2.697426E-2</v>
      </c>
      <c r="G3" s="24">
        <v>2.4652479999999997E-2</v>
      </c>
      <c r="H3" s="24">
        <v>3.3547878E-3</v>
      </c>
      <c r="I3" s="24">
        <v>3.4838795999999998E-2</v>
      </c>
      <c r="J3" s="24">
        <v>3.5351634E-2</v>
      </c>
      <c r="K3" s="24">
        <v>1.7921685999999999E-2</v>
      </c>
      <c r="L3" s="24">
        <v>3.5207510000000004E-2</v>
      </c>
      <c r="M3" s="24">
        <v>5.460024E-3</v>
      </c>
      <c r="N3" s="24">
        <v>-9.5890409999999995E-2</v>
      </c>
      <c r="O3" s="24">
        <v>1.3413547999999999E-2</v>
      </c>
      <c r="P3" s="24">
        <v>3.5561919999999997E-2</v>
      </c>
      <c r="Q3" s="24">
        <v>8.6336974999999996E-2</v>
      </c>
      <c r="R3" s="24">
        <v>4.5062660000000004E-2</v>
      </c>
      <c r="S3" s="24">
        <v>5.2594066000000002E-2</v>
      </c>
      <c r="T3" s="24">
        <v>4.4963240000000002E-2</v>
      </c>
      <c r="U3" s="24">
        <v>7.2916626999999998E-2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41871</v>
      </c>
      <c r="B4" s="24" t="e">
        <v>#N/A</v>
      </c>
      <c r="C4" s="24">
        <v>-3.2964647E-2</v>
      </c>
      <c r="D4" s="24">
        <v>1.3508796999999999E-2</v>
      </c>
      <c r="E4" s="24">
        <v>3.3252835000000001E-2</v>
      </c>
      <c r="F4" s="24">
        <v>-9.9383590000000008E-3</v>
      </c>
      <c r="G4" s="24">
        <v>8.5753199999999991E-3</v>
      </c>
      <c r="H4" s="24">
        <v>1.1889935000000001E-2</v>
      </c>
      <c r="I4" s="24">
        <v>1.2468814999999999E-2</v>
      </c>
      <c r="J4" s="24">
        <v>1.1804581000000001E-2</v>
      </c>
      <c r="K4" s="24">
        <v>2.4092674000000001E-2</v>
      </c>
      <c r="L4" s="24">
        <v>1.4713764000000001E-2</v>
      </c>
      <c r="M4" s="24">
        <v>4.8640966000000002E-3</v>
      </c>
      <c r="N4" s="24">
        <v>-4.9586773000000001E-2</v>
      </c>
      <c r="O4" s="24">
        <v>3.4494280000000002E-2</v>
      </c>
      <c r="P4" s="24">
        <v>6.8699120000000002E-2</v>
      </c>
      <c r="Q4" s="24">
        <v>2.5848745999999999E-2</v>
      </c>
      <c r="R4" s="24">
        <v>1.1321187E-2</v>
      </c>
      <c r="S4" s="24">
        <v>-6.9683369999999994E-2</v>
      </c>
      <c r="T4" s="24">
        <v>-4.1373968000000001E-3</v>
      </c>
      <c r="U4" s="24">
        <v>1.6181230000000001E-2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41901</v>
      </c>
      <c r="B5" s="24" t="e">
        <v>#N/A</v>
      </c>
      <c r="C5" s="24">
        <v>-2.2191644E-2</v>
      </c>
      <c r="D5" s="24">
        <v>-3.5201668999999998E-2</v>
      </c>
      <c r="E5" s="24">
        <v>-4.6716928000000001E-3</v>
      </c>
      <c r="F5" s="24">
        <v>1.5576362999999999E-2</v>
      </c>
      <c r="G5" s="24">
        <v>-1.2405455000000001E-2</v>
      </c>
      <c r="H5" s="24">
        <v>-4.2053223000000001E-2</v>
      </c>
      <c r="I5" s="24">
        <v>-2.0935953E-2</v>
      </c>
      <c r="J5" s="24">
        <v>-2.1082163000000001E-3</v>
      </c>
      <c r="K5" s="24">
        <v>-4.3583154999999998E-2</v>
      </c>
      <c r="L5" s="24">
        <v>-6.4459267000000001E-2</v>
      </c>
      <c r="M5" s="24">
        <v>-2.9043317000000003E-2</v>
      </c>
      <c r="N5" s="24">
        <v>-3.3816457000000001E-2</v>
      </c>
      <c r="O5" s="24">
        <v>9.0644360000000004E-3</v>
      </c>
      <c r="P5" s="24">
        <v>-3.5756169999999997E-2</v>
      </c>
      <c r="Q5" s="24">
        <v>1.7675757E-2</v>
      </c>
      <c r="R5" s="24">
        <v>2.2014855999999999E-2</v>
      </c>
      <c r="S5" s="24">
        <v>-5.5113735000000004E-2</v>
      </c>
      <c r="T5" s="24">
        <v>5.2762746999999999E-2</v>
      </c>
      <c r="U5" s="24">
        <v>1.6833543999999999E-2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41932</v>
      </c>
      <c r="B6" s="24" t="e">
        <v>#N/A</v>
      </c>
      <c r="C6" s="24">
        <v>-3.8839519999999995E-2</v>
      </c>
      <c r="D6" s="24">
        <v>-2.9755592000000001E-2</v>
      </c>
      <c r="E6" s="24">
        <v>-1.7470598E-2</v>
      </c>
      <c r="F6" s="24">
        <v>-6.7484616999999997E-2</v>
      </c>
      <c r="G6" s="24">
        <v>-7.3096220000000003E-2</v>
      </c>
      <c r="H6" s="24">
        <v>-2.5823116E-2</v>
      </c>
      <c r="I6" s="24">
        <v>-5.0314426000000002E-2</v>
      </c>
      <c r="J6" s="24">
        <v>-7.5211230000000004E-2</v>
      </c>
      <c r="K6" s="24">
        <v>-9.1926809999999998E-2</v>
      </c>
      <c r="L6" s="24">
        <v>-9.0890045000000003E-2</v>
      </c>
      <c r="M6" s="24">
        <v>-5.6451615999999996E-2</v>
      </c>
      <c r="N6" s="24">
        <v>-0.16350000000000001</v>
      </c>
      <c r="O6" s="24">
        <v>-3.2723783999999999E-2</v>
      </c>
      <c r="P6" s="24">
        <v>-3.9716303000000001E-2</v>
      </c>
      <c r="Q6" s="24">
        <v>-8.0192150000000004E-2</v>
      </c>
      <c r="R6" s="24">
        <v>-3.6746561999999997E-2</v>
      </c>
      <c r="S6" s="24">
        <v>-5.2847860000000005E-3</v>
      </c>
      <c r="T6" s="24">
        <v>-0.1546961</v>
      </c>
      <c r="U6" s="24">
        <v>-6.8008956999999995E-2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41963</v>
      </c>
      <c r="B7" s="24" t="e">
        <v>#N/A</v>
      </c>
      <c r="C7" s="24">
        <v>2.9698133000000002E-2</v>
      </c>
      <c r="D7" s="24">
        <v>3.2858850000000001E-3</v>
      </c>
      <c r="E7" s="24">
        <v>1.6985178E-2</v>
      </c>
      <c r="F7" s="24">
        <v>-2.2295356000000002E-2</v>
      </c>
      <c r="G7" s="24">
        <v>-8.695543E-3</v>
      </c>
      <c r="H7" s="24">
        <v>-2.1868764999999998E-2</v>
      </c>
      <c r="I7" s="24">
        <v>3.7748337E-2</v>
      </c>
      <c r="J7" s="24">
        <v>1.0051727E-2</v>
      </c>
      <c r="K7" s="24">
        <v>-2.7608990000000003E-2</v>
      </c>
      <c r="L7" s="24">
        <v>-5.252242E-2</v>
      </c>
      <c r="M7" s="24">
        <v>6.7288280000000006E-2</v>
      </c>
      <c r="N7" s="24">
        <v>4.7818421999999998E-3</v>
      </c>
      <c r="O7" s="24">
        <v>5.2238819999999998E-2</v>
      </c>
      <c r="P7" s="24">
        <v>5.6973695999999992E-3</v>
      </c>
      <c r="Q7" s="24">
        <v>6.7095279999999993E-2</v>
      </c>
      <c r="R7" s="24">
        <v>2.7517437999999998E-2</v>
      </c>
      <c r="S7" s="24">
        <v>9.071230999999999E-2</v>
      </c>
      <c r="T7" s="24">
        <v>6.5266130000000006E-2</v>
      </c>
      <c r="U7" s="24">
        <v>1.0081649E-2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41992</v>
      </c>
      <c r="B8" s="24" t="e">
        <v>#N/A</v>
      </c>
      <c r="C8" s="24">
        <v>-6.8622710000000003E-2</v>
      </c>
      <c r="D8" s="24">
        <v>-1.8596172000000001E-2</v>
      </c>
      <c r="E8" s="24">
        <v>-8.2655550000000008E-3</v>
      </c>
      <c r="F8" s="24">
        <v>-6.2968372999999994E-2</v>
      </c>
      <c r="G8" s="24">
        <v>-3.5917282000000002E-2</v>
      </c>
      <c r="H8" s="24">
        <v>-7.9188109999999992E-2</v>
      </c>
      <c r="I8" s="24">
        <v>-3.1616032000000002E-2</v>
      </c>
      <c r="J8" s="24">
        <v>-9.9783779999999989E-2</v>
      </c>
      <c r="K8" s="24">
        <v>-8.2439183999999995E-4</v>
      </c>
      <c r="L8" s="24">
        <v>-0.114025</v>
      </c>
      <c r="M8" s="24">
        <v>-4.5498730000000001E-2</v>
      </c>
      <c r="N8" s="24">
        <v>-0.1326592</v>
      </c>
      <c r="O8" s="24">
        <v>-5.5795909999999997E-2</v>
      </c>
      <c r="P8" s="24">
        <v>3.5754679999999997E-2</v>
      </c>
      <c r="Q8" s="24">
        <v>-0.12725902</v>
      </c>
      <c r="R8" s="24">
        <v>-3.4634292000000004E-2</v>
      </c>
      <c r="S8" s="24">
        <v>-2.7963161E-2</v>
      </c>
      <c r="T8" s="24">
        <v>-0.17389779999999999</v>
      </c>
      <c r="U8" s="24">
        <v>-0.11121673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42024</v>
      </c>
      <c r="B9" s="24" t="e">
        <v>#N/A</v>
      </c>
      <c r="C9" s="24">
        <v>-3.8891673000000002E-2</v>
      </c>
      <c r="D9" s="24">
        <v>-8.181453E-3</v>
      </c>
      <c r="E9" s="24">
        <v>5.0659536999999998E-2</v>
      </c>
      <c r="F9" s="24">
        <v>-9.2244919999999994E-2</v>
      </c>
      <c r="G9" s="24">
        <v>-4.2719959999999994E-2</v>
      </c>
      <c r="H9" s="24">
        <v>-2.0285547000000001E-2</v>
      </c>
      <c r="I9" s="24">
        <v>2.9569863999999998E-2</v>
      </c>
      <c r="J9" s="24">
        <v>-1.3858377999999999E-2</v>
      </c>
      <c r="K9" s="24">
        <v>1.6458630000000002E-2</v>
      </c>
      <c r="L9" s="24">
        <v>2.7770995999999997E-3</v>
      </c>
      <c r="M9" s="24">
        <v>8.3448887000000006E-3</v>
      </c>
      <c r="N9" s="24">
        <v>-0.14703386999999998</v>
      </c>
      <c r="O9" s="24">
        <v>8.4450360000000002E-2</v>
      </c>
      <c r="P9" s="24">
        <v>3.3735514000000001E-2</v>
      </c>
      <c r="Q9" s="24">
        <v>-5.60832E-3</v>
      </c>
      <c r="R9" s="24">
        <v>1.3695598E-2</v>
      </c>
      <c r="S9" s="24">
        <v>5.3266524999999995E-2</v>
      </c>
      <c r="T9" s="24">
        <v>5.2873373000000001E-2</v>
      </c>
      <c r="U9" s="24">
        <v>2.2621989999999998E-2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42055</v>
      </c>
      <c r="B10" s="24" t="e">
        <v>#N/A</v>
      </c>
      <c r="C10" s="24">
        <v>9.0981119999999999E-2</v>
      </c>
      <c r="D10" s="24">
        <v>4.2744637000000002E-2</v>
      </c>
      <c r="E10" s="24">
        <v>5.5499672999999999E-2</v>
      </c>
      <c r="F10" s="24">
        <v>7.4190617E-2</v>
      </c>
      <c r="G10" s="24">
        <v>-5.9269070000000004E-3</v>
      </c>
      <c r="H10" s="24">
        <v>2.7607322E-2</v>
      </c>
      <c r="I10" s="24">
        <v>3.6553502000000002E-2</v>
      </c>
      <c r="J10" s="24">
        <v>1.1996626999999999E-2</v>
      </c>
      <c r="K10" s="24">
        <v>-5.3387879999999995E-4</v>
      </c>
      <c r="L10" s="24">
        <v>-3.4616470000000003E-2</v>
      </c>
      <c r="M10" s="24">
        <v>6.7126393000000006E-2</v>
      </c>
      <c r="N10" s="24">
        <v>0.14529217</v>
      </c>
      <c r="O10" s="24">
        <v>2.4103759999999998E-2</v>
      </c>
      <c r="P10" s="24">
        <v>3.8172483E-2</v>
      </c>
      <c r="Q10" s="24">
        <v>6.2906740000000003E-2</v>
      </c>
      <c r="R10" s="24">
        <v>4.4531584000000006E-2</v>
      </c>
      <c r="S10" s="24">
        <v>-8.12335E-2</v>
      </c>
      <c r="T10" s="24">
        <v>3.0943751000000002E-2</v>
      </c>
      <c r="U10" s="24">
        <v>5.5346489999999998E-2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42083</v>
      </c>
      <c r="B11" s="24" t="e">
        <v>#N/A</v>
      </c>
      <c r="C11" s="24">
        <v>-5.066669E-2</v>
      </c>
      <c r="D11" s="24">
        <v>-1.7259955E-2</v>
      </c>
      <c r="E11" s="24">
        <v>-1.7130553999999999E-2</v>
      </c>
      <c r="F11" s="24">
        <v>-2.0929277000000003E-2</v>
      </c>
      <c r="G11" s="24">
        <v>-4.7035456000000003E-2</v>
      </c>
      <c r="H11" s="24">
        <v>-2.1641789999999998E-2</v>
      </c>
      <c r="I11" s="24">
        <v>1.5743016999999998E-2</v>
      </c>
      <c r="J11" s="24">
        <v>4.5723915E-3</v>
      </c>
      <c r="K11" s="24">
        <v>2.848494E-2</v>
      </c>
      <c r="L11" s="24">
        <v>-9.5238089999999997E-2</v>
      </c>
      <c r="M11" s="24">
        <v>-4.2366742999999998E-2</v>
      </c>
      <c r="N11" s="24">
        <v>-0.23812897</v>
      </c>
      <c r="O11" s="24">
        <v>-3.0778527000000003E-2</v>
      </c>
      <c r="P11" s="24">
        <v>9.1445446000000003E-3</v>
      </c>
      <c r="Q11" s="24">
        <v>-5.2083789999999998E-2</v>
      </c>
      <c r="R11" s="24">
        <v>-4.5832395999999997E-2</v>
      </c>
      <c r="S11" s="24">
        <v>-8.784038000000001E-2</v>
      </c>
      <c r="T11" s="24">
        <v>-8.8044049999999985E-2</v>
      </c>
      <c r="U11" s="24">
        <v>-0.10030544000000001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42114</v>
      </c>
      <c r="B12" s="24" t="e">
        <v>#N/A</v>
      </c>
      <c r="C12" s="24">
        <v>6.7160369999999997E-2</v>
      </c>
      <c r="D12" s="24">
        <v>-2.5612712E-3</v>
      </c>
      <c r="E12" s="24">
        <v>7.7463389999999997E-3</v>
      </c>
      <c r="F12" s="24">
        <v>6.7977785999999998E-2</v>
      </c>
      <c r="G12" s="24">
        <v>2.5026082999999998E-2</v>
      </c>
      <c r="H12" s="24">
        <v>4.8054933999999994E-2</v>
      </c>
      <c r="I12" s="24">
        <v>-1.8598855000000001E-2</v>
      </c>
      <c r="J12" s="24">
        <v>-2.3600458999999997E-3</v>
      </c>
      <c r="K12" s="24">
        <v>6.8893910000000003E-2</v>
      </c>
      <c r="L12" s="24">
        <v>9.3849070000000007E-2</v>
      </c>
      <c r="M12" s="24">
        <v>3.8842201E-2</v>
      </c>
      <c r="N12" s="24">
        <v>-5.0232530000000004E-2</v>
      </c>
      <c r="O12" s="24">
        <v>-2.3505569E-2</v>
      </c>
      <c r="P12" s="24">
        <v>0.16216732</v>
      </c>
      <c r="Q12" s="24">
        <v>8.1461669999999993E-3</v>
      </c>
      <c r="R12" s="24">
        <v>1.9843698E-2</v>
      </c>
      <c r="S12" s="24">
        <v>-3.9318800000000001E-2</v>
      </c>
      <c r="T12" s="24">
        <v>0.14853131999999999</v>
      </c>
      <c r="U12" s="24">
        <v>2.8862475999999998E-2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42144</v>
      </c>
      <c r="B13" s="24" t="e">
        <v>#N/A</v>
      </c>
      <c r="C13" s="24">
        <v>2.3689866E-2</v>
      </c>
      <c r="D13" s="24">
        <v>-3.5950065000000003E-2</v>
      </c>
      <c r="E13" s="24">
        <v>-7.2067976000000011E-4</v>
      </c>
      <c r="F13" s="24">
        <v>2.0816683999999998E-2</v>
      </c>
      <c r="G13" s="24">
        <v>3.7639855999999999E-2</v>
      </c>
      <c r="H13" s="24">
        <v>-1.2372612999999999E-2</v>
      </c>
      <c r="I13" s="24">
        <v>4.2324659999999993E-2</v>
      </c>
      <c r="J13" s="24">
        <v>1.3856053E-2</v>
      </c>
      <c r="K13" s="24">
        <v>-2.9797554E-2</v>
      </c>
      <c r="L13" s="24">
        <v>3.1883954999999999E-2</v>
      </c>
      <c r="M13" s="24">
        <v>7.2181225000000002E-3</v>
      </c>
      <c r="N13" s="24">
        <v>0.23016655</v>
      </c>
      <c r="O13" s="24">
        <v>-1.0361849999999999E-2</v>
      </c>
      <c r="P13" s="24">
        <v>-4.3859481999999998E-3</v>
      </c>
      <c r="Q13" s="24">
        <v>3.1068802E-2</v>
      </c>
      <c r="R13" s="24">
        <v>-2.5770306999999999E-2</v>
      </c>
      <c r="S13" s="24">
        <v>0.11840666000000001</v>
      </c>
      <c r="T13" s="24">
        <v>4.2033195000000002E-4</v>
      </c>
      <c r="U13" s="24">
        <v>-5.7205795999999996E-2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42174</v>
      </c>
      <c r="B14" s="24" t="e">
        <v>#N/A</v>
      </c>
      <c r="C14" s="24">
        <v>-9.3501624999999991E-2</v>
      </c>
      <c r="D14" s="24">
        <v>-8.3713890000000013E-2</v>
      </c>
      <c r="E14" s="24">
        <v>-5.1442265999999993E-2</v>
      </c>
      <c r="F14" s="24">
        <v>-8.4705890000000006E-2</v>
      </c>
      <c r="G14" s="24">
        <v>-2.611345E-2</v>
      </c>
      <c r="H14" s="24">
        <v>-8.8430350000000005E-2</v>
      </c>
      <c r="I14" s="24">
        <v>-4.7272679999999997E-2</v>
      </c>
      <c r="J14" s="24">
        <v>-1.9333303E-2</v>
      </c>
      <c r="K14" s="24">
        <v>-7.0439043000000007E-2</v>
      </c>
      <c r="L14" s="24">
        <v>-5.0561785999999997E-2</v>
      </c>
      <c r="M14" s="24">
        <v>-7.8400372999999995E-2</v>
      </c>
      <c r="N14" s="24">
        <v>-0.11624199</v>
      </c>
      <c r="O14" s="24">
        <v>-3.028351E-2</v>
      </c>
      <c r="P14" s="24">
        <v>-6.5753039999999999E-2</v>
      </c>
      <c r="Q14" s="24">
        <v>-4.1812240000000001E-2</v>
      </c>
      <c r="R14" s="24">
        <v>-1.8847346000000001E-2</v>
      </c>
      <c r="S14" s="24">
        <v>-9.8434449999999993E-2</v>
      </c>
      <c r="T14" s="24">
        <v>-2.6809037000000001E-2</v>
      </c>
      <c r="U14" s="24">
        <v>5.0758479999999995E-2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42205</v>
      </c>
      <c r="B15" s="24" t="e">
        <v>#N/A</v>
      </c>
      <c r="C15" s="24">
        <v>-1.0911226000000001E-2</v>
      </c>
      <c r="D15" s="24">
        <v>-2.1750509999999997E-2</v>
      </c>
      <c r="E15" s="24">
        <v>-1.7699242E-2</v>
      </c>
      <c r="F15" s="24">
        <v>-3.5661876000000002E-2</v>
      </c>
      <c r="G15" s="24">
        <v>-6.8604289999999998E-2</v>
      </c>
      <c r="H15" s="24">
        <v>-8.208275000000001E-3</v>
      </c>
      <c r="I15" s="24">
        <v>-2.0356296999999999E-2</v>
      </c>
      <c r="J15" s="24">
        <v>-1.9230843000000001E-2</v>
      </c>
      <c r="K15" s="24">
        <v>-5.7460904E-2</v>
      </c>
      <c r="L15" s="24">
        <v>-6.1428127000000006E-2</v>
      </c>
      <c r="M15" s="24">
        <v>2.2671103000000001E-2</v>
      </c>
      <c r="N15" s="24">
        <v>-0.10540544499999999</v>
      </c>
      <c r="O15" s="24">
        <v>4.4228673000000003E-2</v>
      </c>
      <c r="P15" s="24">
        <v>-7.3080660000000006E-2</v>
      </c>
      <c r="Q15" s="24">
        <v>-5.3811073000000001E-3</v>
      </c>
      <c r="R15" s="24">
        <v>-1.659447E-2</v>
      </c>
      <c r="S15" s="24">
        <v>-9.4203350000000002E-3</v>
      </c>
      <c r="T15" s="24">
        <v>2.6468395999999998E-2</v>
      </c>
      <c r="U15" s="24">
        <v>5.3858876E-2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42236</v>
      </c>
      <c r="B16" s="24" t="e">
        <v>#N/A</v>
      </c>
      <c r="C16" s="24">
        <v>-9.9999959999999999E-2</v>
      </c>
      <c r="D16" s="24">
        <v>-0.14838714</v>
      </c>
      <c r="E16" s="24">
        <v>-7.0057095999999999E-2</v>
      </c>
      <c r="F16" s="24">
        <v>-3.1375884999999999E-3</v>
      </c>
      <c r="G16" s="24">
        <v>-0.16509432000000002</v>
      </c>
      <c r="H16" s="24">
        <v>-0.17341035999999999</v>
      </c>
      <c r="I16" s="24">
        <v>-0.15909088000000002</v>
      </c>
      <c r="J16" s="24">
        <v>-8.6212870000000011E-2</v>
      </c>
      <c r="K16" s="24">
        <v>-0.1091637</v>
      </c>
      <c r="L16" s="24">
        <v>-0.16473984000000003</v>
      </c>
      <c r="M16" s="24">
        <v>-0.12193245</v>
      </c>
      <c r="N16" s="24">
        <v>-2.7190387E-2</v>
      </c>
      <c r="O16" s="24">
        <v>-5.9424877000000001E-2</v>
      </c>
      <c r="P16" s="24">
        <v>-0.12488096999999999</v>
      </c>
      <c r="Q16" s="24">
        <v>-5.4553690000000002E-2</v>
      </c>
      <c r="R16" s="24">
        <v>-6.4211664000000002E-2</v>
      </c>
      <c r="S16" s="24">
        <v>-0.15163755000000001</v>
      </c>
      <c r="T16" s="24">
        <v>-0.11198430999999999</v>
      </c>
      <c r="U16" s="24">
        <v>-0.14383559999999998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42265</v>
      </c>
      <c r="B17" s="24" t="e">
        <v>#N/A</v>
      </c>
      <c r="C17" s="24">
        <v>2.8218627E-2</v>
      </c>
      <c r="D17" s="24">
        <v>-6.5151452999999998E-2</v>
      </c>
      <c r="E17" s="24">
        <v>-1.9252181E-2</v>
      </c>
      <c r="F17" s="24">
        <v>-2.2931694999999998E-2</v>
      </c>
      <c r="G17" s="24">
        <v>-3.9113759999999994E-3</v>
      </c>
      <c r="H17" s="24">
        <v>4.7952056E-2</v>
      </c>
      <c r="I17" s="24">
        <v>6.4092635999999995E-2</v>
      </c>
      <c r="J17" s="24">
        <v>1.6997695E-2</v>
      </c>
      <c r="K17" s="24">
        <v>6.9076180000000001E-2</v>
      </c>
      <c r="L17" s="24">
        <v>-0.12610536999999999</v>
      </c>
      <c r="M17" s="24">
        <v>-1.7816603E-2</v>
      </c>
      <c r="N17" s="24">
        <v>9.3167670000000008E-2</v>
      </c>
      <c r="O17" s="24">
        <v>-5.163044E-2</v>
      </c>
      <c r="P17" s="24">
        <v>-2.6539087000000003E-2</v>
      </c>
      <c r="Q17" s="24">
        <v>4.0534734999999999E-3</v>
      </c>
      <c r="R17" s="24">
        <v>1.2961388000000001E-2</v>
      </c>
      <c r="S17" s="24">
        <v>-3.7810682999999998E-2</v>
      </c>
      <c r="T17" s="24">
        <v>-1.4380515E-2</v>
      </c>
      <c r="U17" s="24">
        <v>-3.6923110000000002E-2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42297</v>
      </c>
      <c r="B18" s="24" t="e">
        <v>#N/A</v>
      </c>
      <c r="C18" s="24">
        <v>2.8598308999999998E-4</v>
      </c>
      <c r="D18" s="24">
        <v>0.147487755</v>
      </c>
      <c r="E18" s="24">
        <v>1.7923116999999999E-2</v>
      </c>
      <c r="F18" s="24">
        <v>4.6014786000000003E-4</v>
      </c>
      <c r="G18" s="24">
        <v>1.876092E-2</v>
      </c>
      <c r="H18" s="24">
        <v>1.4299393000000001E-2</v>
      </c>
      <c r="I18" s="24">
        <v>3.6284447000000004E-2</v>
      </c>
      <c r="J18" s="24">
        <v>3.0610322999999998E-2</v>
      </c>
      <c r="K18" s="24">
        <v>8.5417030000000005E-2</v>
      </c>
      <c r="L18" s="24">
        <v>2.0237565000000002E-2</v>
      </c>
      <c r="M18" s="24">
        <v>5.7442665000000004E-2</v>
      </c>
      <c r="N18" s="24">
        <v>-4.7347546000000001E-3</v>
      </c>
      <c r="O18" s="24">
        <v>5.7664750000000001E-2</v>
      </c>
      <c r="P18" s="24">
        <v>8.3798890000000001E-2</v>
      </c>
      <c r="Q18" s="24">
        <v>5.2481530000000005E-2</v>
      </c>
      <c r="R18" s="24">
        <v>2.0362258000000001E-2</v>
      </c>
      <c r="S18" s="24">
        <v>0.12475956000000001</v>
      </c>
      <c r="T18" s="24">
        <v>2.6936054000000001E-2</v>
      </c>
      <c r="U18" s="24">
        <v>9.0095880000000003E-2</v>
      </c>
      <c r="V18" s="24">
        <v>5.7982445000000001E-2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42328</v>
      </c>
      <c r="B19" s="24" t="e">
        <v>#N/A</v>
      </c>
      <c r="C19" s="24">
        <v>-3.2866596999999997E-2</v>
      </c>
      <c r="D19" s="24">
        <v>3.7664174999999999E-3</v>
      </c>
      <c r="E19" s="24">
        <v>-3.5215139999999999E-2</v>
      </c>
      <c r="F19" s="24">
        <v>-0.10027599000000001</v>
      </c>
      <c r="G19" s="24">
        <v>-4.7227980000000003E-2</v>
      </c>
      <c r="H19" s="24">
        <v>-1.2218058E-2</v>
      </c>
      <c r="I19" s="24">
        <v>-2.9411792999999999E-2</v>
      </c>
      <c r="J19" s="24">
        <v>1.1297345E-2</v>
      </c>
      <c r="K19" s="24">
        <v>-2.0457030000000001E-2</v>
      </c>
      <c r="L19" s="24">
        <v>9.8749400000000001E-2</v>
      </c>
      <c r="M19" s="24">
        <v>-5.2808580000000001E-2</v>
      </c>
      <c r="N19" s="24">
        <v>-0.13510942000000001</v>
      </c>
      <c r="O19" s="24">
        <v>-7.077551E-2</v>
      </c>
      <c r="P19" s="24">
        <v>-9.8968744000000001E-3</v>
      </c>
      <c r="Q19" s="24">
        <v>-9.115522999999999E-2</v>
      </c>
      <c r="R19" s="24">
        <v>-1.7474651000000001E-2</v>
      </c>
      <c r="S19" s="24">
        <v>3.0784250000000003E-2</v>
      </c>
      <c r="T19" s="24">
        <v>-0.12021852000000001</v>
      </c>
      <c r="U19" s="24">
        <v>-3.5756052000000003E-2</v>
      </c>
      <c r="V19" s="24">
        <v>-6.7755280000000001E-2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42356</v>
      </c>
      <c r="B20" s="24" t="e">
        <v>#N/A</v>
      </c>
      <c r="C20" s="24">
        <v>-4.9940879999999993E-2</v>
      </c>
      <c r="D20" s="24">
        <v>-5.1125709999999998E-2</v>
      </c>
      <c r="E20" s="24">
        <v>-3.6645412000000002E-2</v>
      </c>
      <c r="F20" s="24">
        <v>-7.0040820000000004E-2</v>
      </c>
      <c r="G20" s="24">
        <v>-9.1227420000000004E-2</v>
      </c>
      <c r="H20" s="24">
        <v>-2.2835374000000002E-2</v>
      </c>
      <c r="I20" s="24">
        <v>-4.6897529999999993E-2</v>
      </c>
      <c r="J20" s="24">
        <v>-7.5585604000000001E-2</v>
      </c>
      <c r="K20" s="24">
        <v>-3.8758278E-2</v>
      </c>
      <c r="L20" s="24">
        <v>-0.16718996</v>
      </c>
      <c r="M20" s="24">
        <v>-0.15518463000000002</v>
      </c>
      <c r="N20" s="24">
        <v>-8.3608329999999995E-2</v>
      </c>
      <c r="O20" s="24">
        <v>-7.6531170000000001E-3</v>
      </c>
      <c r="P20" s="24">
        <v>-5.5601892E-2</v>
      </c>
      <c r="Q20" s="24">
        <v>-0.11022836</v>
      </c>
      <c r="R20" s="24">
        <v>-7.8143779999999996E-2</v>
      </c>
      <c r="S20" s="24">
        <v>-0.12585915</v>
      </c>
      <c r="T20" s="24">
        <v>-6.5844773999999995E-2</v>
      </c>
      <c r="U20" s="24">
        <v>-0.10334349</v>
      </c>
      <c r="V20" s="24">
        <v>-1.5099645E-2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42389</v>
      </c>
      <c r="B21" s="24" t="e">
        <v>#N/A</v>
      </c>
      <c r="C21" s="24">
        <v>-7.5411916000000009E-2</v>
      </c>
      <c r="D21" s="24">
        <v>-3.5474896000000002E-3</v>
      </c>
      <c r="E21" s="24">
        <v>-0.1015535</v>
      </c>
      <c r="F21" s="24">
        <v>-0.11235696000000001</v>
      </c>
      <c r="G21" s="24">
        <v>-9.6366824999999989E-2</v>
      </c>
      <c r="H21" s="24">
        <v>-3.5909235000000005E-2</v>
      </c>
      <c r="I21" s="24">
        <v>-0.10879988000000002</v>
      </c>
      <c r="J21" s="24">
        <v>-0.12277639000000001</v>
      </c>
      <c r="K21" s="24">
        <v>-9.1492470000000006E-2</v>
      </c>
      <c r="L21" s="24">
        <v>-0.15223521000000001</v>
      </c>
      <c r="M21" s="24">
        <v>-0.16853977000000001</v>
      </c>
      <c r="N21" s="24">
        <v>-0.20076550000000001</v>
      </c>
      <c r="O21" s="24">
        <v>-8.1087290000000006E-2</v>
      </c>
      <c r="P21" s="24">
        <v>-0.16064679999999998</v>
      </c>
      <c r="Q21" s="24">
        <v>-0.11299664</v>
      </c>
      <c r="R21" s="24">
        <v>-2.7970671999999999E-2</v>
      </c>
      <c r="S21" s="24">
        <v>-7.4028372999999995E-2</v>
      </c>
      <c r="T21" s="24">
        <v>-0.10684633</v>
      </c>
      <c r="U21" s="24">
        <v>-0.10860014</v>
      </c>
      <c r="V21" s="24">
        <v>-0.22007173999999999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42419</v>
      </c>
      <c r="B22" s="24" t="e">
        <v>#N/A</v>
      </c>
      <c r="C22" s="24">
        <v>0.13943279</v>
      </c>
      <c r="D22" s="24">
        <v>9.990048E-2</v>
      </c>
      <c r="E22" s="24">
        <v>0.10211622000000001</v>
      </c>
      <c r="F22" s="24">
        <v>0.12554932000000002</v>
      </c>
      <c r="G22" s="24">
        <v>0.1760485</v>
      </c>
      <c r="H22" s="24">
        <v>8.6776850000000003E-2</v>
      </c>
      <c r="I22" s="24">
        <v>0.10858143000000001</v>
      </c>
      <c r="J22" s="24">
        <v>7.8015803999999994E-2</v>
      </c>
      <c r="K22" s="24">
        <v>2.845168E-2</v>
      </c>
      <c r="L22" s="24">
        <v>0.11354685</v>
      </c>
      <c r="M22" s="24">
        <v>0.18729103</v>
      </c>
      <c r="N22" s="24">
        <v>-6.097561E-2</v>
      </c>
      <c r="O22" s="24">
        <v>-2.0128845999999999E-2</v>
      </c>
      <c r="P22" s="24">
        <v>2.6638269999999999E-2</v>
      </c>
      <c r="Q22" s="24">
        <v>0.16147316</v>
      </c>
      <c r="R22" s="24">
        <v>5.7014465E-2</v>
      </c>
      <c r="S22" s="24">
        <v>7.2349189999999994E-2</v>
      </c>
      <c r="T22" s="24">
        <v>0.13527643</v>
      </c>
      <c r="U22" s="24">
        <v>9.5933679999999993E-2</v>
      </c>
      <c r="V22" s="24">
        <v>7.8442692999999994E-2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42447</v>
      </c>
      <c r="B23" s="24" t="e">
        <v>#N/A</v>
      </c>
      <c r="C23" s="24">
        <v>8.5333349999999988E-2</v>
      </c>
      <c r="D23" s="24">
        <v>8.3596944999999992E-2</v>
      </c>
      <c r="E23" s="24">
        <v>0.11429441000000001</v>
      </c>
      <c r="F23" s="24">
        <v>9.7601779999999999E-2</v>
      </c>
      <c r="G23" s="24">
        <v>0.22618484</v>
      </c>
      <c r="H23" s="24">
        <v>7.8580499999999998E-2</v>
      </c>
      <c r="I23" s="24">
        <v>0.10663508999999999</v>
      </c>
      <c r="J23" s="24">
        <v>0.10834550999999999</v>
      </c>
      <c r="K23" s="24">
        <v>0.11816418000000001</v>
      </c>
      <c r="L23" s="24">
        <v>0.3528521</v>
      </c>
      <c r="M23" s="24">
        <v>0.12697721000000001</v>
      </c>
      <c r="N23" s="24">
        <v>0.18019473999999999</v>
      </c>
      <c r="O23" s="24">
        <v>8.9153650000000001E-2</v>
      </c>
      <c r="P23" s="24">
        <v>9.3668940000000006E-2</v>
      </c>
      <c r="Q23" s="24">
        <v>7.1002720000000005E-2</v>
      </c>
      <c r="R23" s="24">
        <v>4.7546150000000002E-2</v>
      </c>
      <c r="S23" s="24">
        <v>0.17836655000000001</v>
      </c>
      <c r="T23" s="24">
        <v>0.12409485000000001</v>
      </c>
      <c r="U23" s="24">
        <v>2.0893334999999999E-2</v>
      </c>
      <c r="V23" s="24">
        <v>0.10838805999999999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42480</v>
      </c>
      <c r="B24" s="24" t="e">
        <v>#N/A</v>
      </c>
      <c r="C24" s="24">
        <v>2.8937936000000001E-2</v>
      </c>
      <c r="D24" s="24">
        <v>4.1699409999999999E-4</v>
      </c>
      <c r="E24" s="24">
        <v>-1.3676166999999999E-2</v>
      </c>
      <c r="F24" s="24">
        <v>3.5568475999999999E-3</v>
      </c>
      <c r="G24" s="24">
        <v>0.15499425</v>
      </c>
      <c r="H24" s="24">
        <v>4.7003507999999999E-2</v>
      </c>
      <c r="I24" s="24">
        <v>-3.5688818000000004E-2</v>
      </c>
      <c r="J24" s="24">
        <v>1.4531016000000001E-2</v>
      </c>
      <c r="K24" s="24">
        <v>3.0878424999999998E-2</v>
      </c>
      <c r="L24" s="24">
        <v>6.5671679999999996E-2</v>
      </c>
      <c r="M24" s="24">
        <v>8.9598179999999999E-2</v>
      </c>
      <c r="N24" s="24">
        <v>6.6024779999999991E-2</v>
      </c>
      <c r="O24" s="24">
        <v>4.0739299999999999E-2</v>
      </c>
      <c r="P24" s="24">
        <v>3.9145827000000001E-2</v>
      </c>
      <c r="Q24" s="24">
        <v>-3.5424830000000004E-3</v>
      </c>
      <c r="R24" s="24">
        <v>2.3138762E-2</v>
      </c>
      <c r="S24" s="24">
        <v>6.7454815000000001E-2</v>
      </c>
      <c r="T24" s="24">
        <v>3.3674836E-2</v>
      </c>
      <c r="U24" s="24">
        <v>-1.0585724999999999E-2</v>
      </c>
      <c r="V24" s="24">
        <v>1.9521831999999999E-2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42510</v>
      </c>
      <c r="B25" s="24" t="e">
        <v>#N/A</v>
      </c>
      <c r="C25" s="24">
        <v>-6.3412010000000005E-2</v>
      </c>
      <c r="D25" s="24">
        <v>-9.0037529999999991E-2</v>
      </c>
      <c r="E25" s="24">
        <v>1.2201904999999999E-2</v>
      </c>
      <c r="F25" s="24">
        <v>-0.11696201000000001</v>
      </c>
      <c r="G25" s="24">
        <v>-1.8555342999999998E-2</v>
      </c>
      <c r="H25" s="24">
        <v>-9.9887730000000008E-2</v>
      </c>
      <c r="I25" s="24">
        <v>-6.4396740000000008E-2</v>
      </c>
      <c r="J25" s="24">
        <v>-7.0684490000000003E-2</v>
      </c>
      <c r="K25" s="24">
        <v>-8.7069750000000001E-2</v>
      </c>
      <c r="L25" s="24">
        <v>-5.9523764000000007E-2</v>
      </c>
      <c r="M25" s="24">
        <v>-0.13658017</v>
      </c>
      <c r="N25" s="24">
        <v>0.12000012</v>
      </c>
      <c r="O25" s="24">
        <v>-4.6393633000000004E-2</v>
      </c>
      <c r="P25" s="24">
        <v>-8.6757959999999995E-2</v>
      </c>
      <c r="Q25" s="24">
        <v>-4.8755765E-2</v>
      </c>
      <c r="R25" s="24">
        <v>-2.0565926999999998E-2</v>
      </c>
      <c r="S25" s="24">
        <v>-0.16395224</v>
      </c>
      <c r="T25" s="24">
        <v>-7.7620325000000004E-2</v>
      </c>
      <c r="U25" s="24">
        <v>3.0670404000000002E-2</v>
      </c>
      <c r="V25" s="24">
        <v>4.8192859999999997E-2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42541</v>
      </c>
      <c r="B26" s="24" t="e">
        <v>#N/A</v>
      </c>
      <c r="C26" s="24">
        <v>3.6543964999999998E-2</v>
      </c>
      <c r="D26" s="24">
        <v>7.4667810000000001E-2</v>
      </c>
      <c r="E26" s="24">
        <v>7.2328805999999995E-2</v>
      </c>
      <c r="F26" s="24">
        <v>-1.7202496999999999E-3</v>
      </c>
      <c r="G26" s="24">
        <v>2.4645448E-2</v>
      </c>
      <c r="H26" s="24">
        <v>7.4812174000000002E-3</v>
      </c>
      <c r="I26" s="24">
        <v>9.7310069999999999E-2</v>
      </c>
      <c r="J26" s="24">
        <v>-8.6069110000000001E-3</v>
      </c>
      <c r="K26" s="24">
        <v>5.5227159999999997E-2</v>
      </c>
      <c r="L26" s="24">
        <v>4.6537639999999998E-2</v>
      </c>
      <c r="M26" s="24">
        <v>8.0931900000000001E-2</v>
      </c>
      <c r="N26" s="24">
        <v>-8.4101499999999996E-2</v>
      </c>
      <c r="O26" s="24">
        <v>5.5492280000000005E-2</v>
      </c>
      <c r="P26" s="24">
        <v>3.6000013000000004E-2</v>
      </c>
      <c r="Q26" s="24">
        <v>-3.7373304000000002E-3</v>
      </c>
      <c r="R26" s="24">
        <v>2.6070475999999999E-2</v>
      </c>
      <c r="S26" s="24">
        <v>4.3896079999999997E-2</v>
      </c>
      <c r="T26" s="24">
        <v>3.7475466999999998E-2</v>
      </c>
      <c r="U26" s="24">
        <v>1.1072636E-2</v>
      </c>
      <c r="V26" s="24">
        <v>-2.6026308999999997E-2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42571</v>
      </c>
      <c r="B27" s="24">
        <v>1.9193888E-3</v>
      </c>
      <c r="C27" s="24">
        <v>7.8243016999999998E-2</v>
      </c>
      <c r="D27" s="24">
        <v>0.10387038999999999</v>
      </c>
      <c r="E27" s="24">
        <v>2.8716564E-2</v>
      </c>
      <c r="F27" s="24">
        <v>4.6857595E-3</v>
      </c>
      <c r="G27" s="24">
        <v>7.6205490000000001E-2</v>
      </c>
      <c r="H27" s="24">
        <v>4.0546059999999995E-2</v>
      </c>
      <c r="I27" s="24">
        <v>7.4260950000000006E-2</v>
      </c>
      <c r="J27" s="24">
        <v>4.5181513000000006E-2</v>
      </c>
      <c r="K27" s="24">
        <v>4.1908145000000001E-2</v>
      </c>
      <c r="L27" s="24">
        <v>0.17375374000000002</v>
      </c>
      <c r="M27" s="24">
        <v>8.3345175000000007E-2</v>
      </c>
      <c r="N27" s="24">
        <v>-7.7987374999999998E-2</v>
      </c>
      <c r="O27" s="24">
        <v>4.4183134999999998E-2</v>
      </c>
      <c r="P27" s="24">
        <v>7.1938396000000002E-2</v>
      </c>
      <c r="Q27" s="24">
        <v>7.9813720000000005E-2</v>
      </c>
      <c r="R27" s="24">
        <v>6.1913250000000003E-2</v>
      </c>
      <c r="S27" s="24">
        <v>-8.2894980000000007E-2</v>
      </c>
      <c r="T27" s="24">
        <v>6.6984177000000006E-2</v>
      </c>
      <c r="U27" s="24">
        <v>3.3538700000000005E-2</v>
      </c>
      <c r="V27" s="24">
        <v>-4.3701529999999999E-3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42601</v>
      </c>
      <c r="B28" s="24">
        <v>3.6781549999999996E-2</v>
      </c>
      <c r="C28" s="24">
        <v>-1.678282E-2</v>
      </c>
      <c r="D28" s="24">
        <v>3.4738420999999998E-2</v>
      </c>
      <c r="E28" s="24">
        <v>0</v>
      </c>
      <c r="F28" s="24">
        <v>6.2464237000000006E-2</v>
      </c>
      <c r="G28" s="24">
        <v>9.5194100000000004E-2</v>
      </c>
      <c r="H28" s="24">
        <v>1.566267E-2</v>
      </c>
      <c r="I28" s="24">
        <v>1.9463062E-2</v>
      </c>
      <c r="J28" s="24">
        <v>3.4004329999999999E-2</v>
      </c>
      <c r="K28" s="24">
        <v>6.1167717000000003E-2</v>
      </c>
      <c r="L28" s="24">
        <v>5.3129790000000003E-2</v>
      </c>
      <c r="M28" s="24">
        <v>7.1929455000000003E-2</v>
      </c>
      <c r="N28" s="24">
        <v>9.5498560000000007E-3</v>
      </c>
      <c r="O28" s="24">
        <v>2.2553801999999998E-2</v>
      </c>
      <c r="P28" s="24">
        <v>7.4149729999999997E-2</v>
      </c>
      <c r="Q28" s="24">
        <v>7.7714920000000007E-2</v>
      </c>
      <c r="R28" s="24">
        <v>1.9026041E-2</v>
      </c>
      <c r="S28" s="24">
        <v>0.10097086</v>
      </c>
      <c r="T28" s="24">
        <v>-1.439631E-3</v>
      </c>
      <c r="U28" s="24">
        <v>1.6556263000000002E-2</v>
      </c>
      <c r="V28" s="24">
        <v>-4.4650673999999994E-2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42633</v>
      </c>
      <c r="B29" s="24">
        <v>-3.3259391999999999E-2</v>
      </c>
      <c r="C29" s="24">
        <v>-4.3067336000000005E-2</v>
      </c>
      <c r="D29" s="24">
        <v>-3.2440602999999998E-2</v>
      </c>
      <c r="E29" s="24">
        <v>-7.0538340000000005E-2</v>
      </c>
      <c r="F29" s="24">
        <v>-2.6429415000000001E-2</v>
      </c>
      <c r="G29" s="24">
        <v>-7.2573780000000004E-2</v>
      </c>
      <c r="H29" s="24">
        <v>-5.1008344000000004E-2</v>
      </c>
      <c r="I29" s="24">
        <v>2.1066546000000002E-2</v>
      </c>
      <c r="J29" s="24">
        <v>-0.118314085</v>
      </c>
      <c r="K29" s="24">
        <v>-1.7991244999999999E-2</v>
      </c>
      <c r="L29" s="24">
        <v>-4.0591536000000004E-2</v>
      </c>
      <c r="M29" s="24">
        <v>-8.3878520000000012E-2</v>
      </c>
      <c r="N29" s="24">
        <v>-5.5405436000000002E-2</v>
      </c>
      <c r="O29" s="24">
        <v>-2.0359754999999999E-3</v>
      </c>
      <c r="P29" s="24">
        <v>1.5199542E-2</v>
      </c>
      <c r="Q29" s="24">
        <v>-9.7421229999999998E-2</v>
      </c>
      <c r="R29" s="24">
        <v>-4.222882E-2</v>
      </c>
      <c r="S29" s="24">
        <v>-3.6029220000000001E-2</v>
      </c>
      <c r="T29" s="24">
        <v>-2.8287171999999999E-2</v>
      </c>
      <c r="U29" s="24">
        <v>-3.9087950000000003E-2</v>
      </c>
      <c r="V29" s="24">
        <v>-4.0886760000000001E-2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42663</v>
      </c>
      <c r="B30" s="24">
        <v>1.2232422999999999E-2</v>
      </c>
      <c r="C30" s="24">
        <v>6.3666344E-2</v>
      </c>
      <c r="D30" s="24">
        <v>2.9629587999999998E-2</v>
      </c>
      <c r="E30" s="24">
        <v>-3.7543177999999999E-3</v>
      </c>
      <c r="F30" s="24">
        <v>-1.0526239999999999E-2</v>
      </c>
      <c r="G30" s="24">
        <v>2.7297735000000002E-3</v>
      </c>
      <c r="H30" s="24">
        <v>3.7499665999999997E-3</v>
      </c>
      <c r="I30" s="24">
        <v>1.6763449E-2</v>
      </c>
      <c r="J30" s="24">
        <v>0.10953903000000001</v>
      </c>
      <c r="K30" s="24">
        <v>3.3795834000000004E-3</v>
      </c>
      <c r="L30" s="24">
        <v>0.14173460000000002</v>
      </c>
      <c r="M30" s="24">
        <v>-7.8740119999999997E-3</v>
      </c>
      <c r="N30" s="24">
        <v>6.7238927000000004E-2</v>
      </c>
      <c r="O30" s="24">
        <v>3.0602216999999999E-3</v>
      </c>
      <c r="P30" s="24">
        <v>3.3271313000000002E-3</v>
      </c>
      <c r="Q30" s="24">
        <v>3.7037133999999999E-2</v>
      </c>
      <c r="R30" s="24">
        <v>1.2858033E-2</v>
      </c>
      <c r="S30" s="24">
        <v>5.2273273000000005E-4</v>
      </c>
      <c r="T30" s="24">
        <v>-2.6083887E-2</v>
      </c>
      <c r="U30" s="24">
        <v>6.7796710000000001E-3</v>
      </c>
      <c r="V30" s="24">
        <v>-1.8101989999999998E-2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42692</v>
      </c>
      <c r="B31" s="24">
        <v>1.1329651000000001E-3</v>
      </c>
      <c r="C31" s="24">
        <v>-4.2827662999999995E-2</v>
      </c>
      <c r="D31" s="24">
        <v>-9.6932950000000004E-2</v>
      </c>
      <c r="E31" s="24">
        <v>-0.10013461</v>
      </c>
      <c r="F31" s="24">
        <v>-7.3348339999999998E-2</v>
      </c>
      <c r="G31" s="24">
        <v>-2.6618301999999996E-2</v>
      </c>
      <c r="H31" s="24">
        <v>-7.9078436000000002E-2</v>
      </c>
      <c r="I31" s="24">
        <v>-5.0729217999999993E-2</v>
      </c>
      <c r="J31" s="24">
        <v>-0.16982222</v>
      </c>
      <c r="K31" s="24">
        <v>-7.9063949999999994E-2</v>
      </c>
      <c r="L31" s="24">
        <v>-0.13737421999999999</v>
      </c>
      <c r="M31" s="24">
        <v>-7.5119969999999994E-2</v>
      </c>
      <c r="N31" s="24">
        <v>2.2788167000000002E-2</v>
      </c>
      <c r="O31" s="24">
        <v>-0.11491526000000001</v>
      </c>
      <c r="P31" s="24">
        <v>-6.0518084E-2</v>
      </c>
      <c r="Q31" s="24">
        <v>-6.7683697000000001E-2</v>
      </c>
      <c r="R31" s="24">
        <v>-1.2641250999999999E-2</v>
      </c>
      <c r="S31" s="24">
        <v>-0.13688606</v>
      </c>
      <c r="T31" s="24">
        <v>-3.7172437000000003E-2</v>
      </c>
      <c r="U31" s="24">
        <v>-7.6094270000000006E-2</v>
      </c>
      <c r="V31" s="24">
        <v>0.13912857000000001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42724</v>
      </c>
      <c r="B32" s="24">
        <v>-1.9238055E-2</v>
      </c>
      <c r="C32" s="24">
        <v>6.1995983000000003E-3</v>
      </c>
      <c r="D32" s="24">
        <v>-2.6415109999999999E-2</v>
      </c>
      <c r="E32" s="24">
        <v>-6.9997014999999996E-2</v>
      </c>
      <c r="F32" s="24">
        <v>0.100302105</v>
      </c>
      <c r="G32" s="24">
        <v>-6.2149763000000002E-4</v>
      </c>
      <c r="H32" s="24">
        <v>-1.3184547E-2</v>
      </c>
      <c r="I32" s="24">
        <v>1.5030026E-2</v>
      </c>
      <c r="J32" s="24">
        <v>2.5366545000000001E-2</v>
      </c>
      <c r="K32" s="24">
        <v>4.4465779999999996E-2</v>
      </c>
      <c r="L32" s="24">
        <v>-3.25253E-2</v>
      </c>
      <c r="M32" s="24">
        <v>3.2328844000000002E-2</v>
      </c>
      <c r="N32" s="24">
        <v>2.6212930000000002E-3</v>
      </c>
      <c r="O32" s="24">
        <v>2.0681740000000001E-2</v>
      </c>
      <c r="P32" s="24">
        <v>-3.1325877000000002E-2</v>
      </c>
      <c r="Q32" s="24">
        <v>5.813372E-2</v>
      </c>
      <c r="R32" s="24">
        <v>2.5640130000000001E-2</v>
      </c>
      <c r="S32" s="24">
        <v>-1.8462479E-2</v>
      </c>
      <c r="T32" s="24">
        <v>7.27849E-2</v>
      </c>
      <c r="U32" s="24">
        <v>-5.9758186000000005E-2</v>
      </c>
      <c r="V32" s="24">
        <v>5.8982609999999998E-2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42755</v>
      </c>
      <c r="B33" s="24">
        <v>-1.12730265E-3</v>
      </c>
      <c r="C33" s="24">
        <v>4.488611E-2</v>
      </c>
      <c r="D33" s="24">
        <v>3.0423045000000003E-2</v>
      </c>
      <c r="E33" s="24">
        <v>9.5430849999999998E-2</v>
      </c>
      <c r="F33" s="24">
        <v>7.6034784000000008E-2</v>
      </c>
      <c r="G33" s="24">
        <v>6.0802937000000001E-2</v>
      </c>
      <c r="H33" s="24">
        <v>3.1658650000000003E-2</v>
      </c>
      <c r="I33" s="24">
        <v>3.2143473999999998E-2</v>
      </c>
      <c r="J33" s="24">
        <v>-2.7810275999999998E-2</v>
      </c>
      <c r="K33" s="24">
        <v>4.7537684000000004E-2</v>
      </c>
      <c r="L33" s="24">
        <v>0.17803324000000001</v>
      </c>
      <c r="M33" s="24">
        <v>6.3790680000000002E-2</v>
      </c>
      <c r="N33" s="24">
        <v>5.4391622999999993E-2</v>
      </c>
      <c r="O33" s="24">
        <v>2.7617216E-2</v>
      </c>
      <c r="P33" s="24">
        <v>6.0755730000000001E-2</v>
      </c>
      <c r="Q33" s="24">
        <v>2.9184340999999999E-2</v>
      </c>
      <c r="R33" s="24">
        <v>3.3962845999999998E-2</v>
      </c>
      <c r="S33" s="24">
        <v>3.4451484999999999E-4</v>
      </c>
      <c r="T33" s="24">
        <v>2.3028015999999998E-2</v>
      </c>
      <c r="U33" s="24">
        <v>5.6393979999999996E-2</v>
      </c>
      <c r="V33" s="24">
        <v>-1.9175827999999999E-2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42783</v>
      </c>
      <c r="B34" s="24">
        <v>1.8337965000000001E-2</v>
      </c>
      <c r="C34" s="24">
        <v>4.488325E-2</v>
      </c>
      <c r="D34" s="24">
        <v>2.8033494999999999E-2</v>
      </c>
      <c r="E34" s="24">
        <v>-9.1283319999999994E-3</v>
      </c>
      <c r="F34" s="24">
        <v>9.3652490000000005E-2</v>
      </c>
      <c r="G34" s="24">
        <v>4.7913074E-2</v>
      </c>
      <c r="H34" s="24">
        <v>2.8452396000000001E-2</v>
      </c>
      <c r="I34" s="24">
        <v>6.4621449999999997E-2</v>
      </c>
      <c r="J34" s="24">
        <v>7.2232722999999999E-2</v>
      </c>
      <c r="K34" s="24">
        <v>3.2229424E-2</v>
      </c>
      <c r="L34" s="24">
        <v>6.9792867000000008E-2</v>
      </c>
      <c r="M34" s="24">
        <v>3.5635590000000002E-2</v>
      </c>
      <c r="N34" s="24">
        <v>-2.4020255000000001E-2</v>
      </c>
      <c r="O34" s="24">
        <v>6.8839310000000001E-2</v>
      </c>
      <c r="P34" s="24">
        <v>6.2432169999999995E-2</v>
      </c>
      <c r="Q34" s="24">
        <v>8.0401900000000009E-3</v>
      </c>
      <c r="R34" s="24">
        <v>9.9040269999999993E-3</v>
      </c>
      <c r="S34" s="24">
        <v>0.11330664</v>
      </c>
      <c r="T34" s="24">
        <v>1.8048881999999999E-2</v>
      </c>
      <c r="U34" s="24">
        <v>4.5112730000000004E-2</v>
      </c>
      <c r="V34" s="24">
        <v>3.6919950999999999E-2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42814</v>
      </c>
      <c r="B35" s="24">
        <v>1.3409971999999999E-2</v>
      </c>
      <c r="C35" s="24">
        <v>4.8429010000000002E-2</v>
      </c>
      <c r="D35" s="24">
        <v>4.6398043999999999E-2</v>
      </c>
      <c r="E35" s="24">
        <v>2.8231739999999998E-2</v>
      </c>
      <c r="F35" s="24">
        <v>6.908655000000001E-2</v>
      </c>
      <c r="G35" s="24">
        <v>-4.9663424000000005E-2</v>
      </c>
      <c r="H35" s="24">
        <v>3.827262E-2</v>
      </c>
      <c r="I35" s="24">
        <v>3.4334897999999996E-2</v>
      </c>
      <c r="J35" s="24">
        <v>0.10248243</v>
      </c>
      <c r="K35" s="24">
        <v>7.3475957000000008E-2</v>
      </c>
      <c r="L35" s="24">
        <v>-3.1090735999999997E-2</v>
      </c>
      <c r="M35" s="24">
        <v>7.0769787000000001E-2</v>
      </c>
      <c r="N35" s="24">
        <v>1.5025973E-2</v>
      </c>
      <c r="O35" s="24">
        <v>7.2284936999999994E-2</v>
      </c>
      <c r="P35" s="24">
        <v>4.0603994999999997E-2</v>
      </c>
      <c r="Q35" s="24">
        <v>-1.8943130999999998E-2</v>
      </c>
      <c r="R35" s="24">
        <v>-9.4584820000000007E-3</v>
      </c>
      <c r="S35" s="24">
        <v>2.139485E-2</v>
      </c>
      <c r="T35" s="24">
        <v>-3.8901627000000001E-2</v>
      </c>
      <c r="U35" s="24">
        <v>-9.906471E-3</v>
      </c>
      <c r="V35" s="24">
        <v>-2.0955324000000001E-2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42845</v>
      </c>
      <c r="B36" s="24">
        <v>6.049156E-3</v>
      </c>
      <c r="C36" s="24">
        <v>4.1369080000000003E-2</v>
      </c>
      <c r="D36" s="24">
        <v>7.3901415E-3</v>
      </c>
      <c r="E36" s="24">
        <v>3.5260199999999998E-2</v>
      </c>
      <c r="F36" s="24">
        <v>-6.3278674999999998E-3</v>
      </c>
      <c r="G36" s="24">
        <v>2.6712417999999998E-3</v>
      </c>
      <c r="H36" s="24">
        <v>3.106475E-3</v>
      </c>
      <c r="I36" s="24">
        <v>-2.8749286999999998E-2</v>
      </c>
      <c r="J36" s="24">
        <v>2.111876E-2</v>
      </c>
      <c r="K36" s="24">
        <v>-2.7951419999999998E-2</v>
      </c>
      <c r="L36" s="24">
        <v>-4.4450225999999995E-2</v>
      </c>
      <c r="M36" s="24">
        <v>-3.8760959999999997E-2</v>
      </c>
      <c r="N36" s="24">
        <v>2.3481369999999998E-2</v>
      </c>
      <c r="O36" s="24">
        <v>5.7507752999999993E-3</v>
      </c>
      <c r="P36" s="24">
        <v>-1.2156844E-2</v>
      </c>
      <c r="Q36" s="24">
        <v>-8.6382030000000005E-3</v>
      </c>
      <c r="R36" s="24">
        <v>1.7523765999999999E-3</v>
      </c>
      <c r="S36" s="24">
        <v>2.2222876999999999E-2</v>
      </c>
      <c r="T36" s="24">
        <v>1.3690591E-2</v>
      </c>
      <c r="U36" s="24">
        <v>4.1925907000000002E-3</v>
      </c>
      <c r="V36" s="24">
        <v>4.8584937999999996E-3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42874</v>
      </c>
      <c r="B37" s="24">
        <v>-2.0668983000000002E-2</v>
      </c>
      <c r="C37" s="24">
        <v>-3.5971164999999999E-2</v>
      </c>
      <c r="D37" s="24">
        <v>5.7528972999999997E-2</v>
      </c>
      <c r="E37" s="24">
        <v>2.2054790999999997E-2</v>
      </c>
      <c r="F37" s="24">
        <v>8.2400319999999999E-2</v>
      </c>
      <c r="G37" s="24">
        <v>2.8260230000000001E-2</v>
      </c>
      <c r="H37" s="24">
        <v>4.1140200000000002E-2</v>
      </c>
      <c r="I37" s="24">
        <v>5.3402542999999997E-2</v>
      </c>
      <c r="J37" s="24">
        <v>1.0491490000000001E-2</v>
      </c>
      <c r="K37" s="24">
        <v>0.10381878</v>
      </c>
      <c r="L37" s="24">
        <v>-3.7709950999999998E-2</v>
      </c>
      <c r="M37" s="24">
        <v>3.53266E-2</v>
      </c>
      <c r="N37" s="24">
        <v>0.19825422000000001</v>
      </c>
      <c r="O37" s="24">
        <v>2.4777650000000002E-2</v>
      </c>
      <c r="P37" s="24">
        <v>5.6768536999999994E-2</v>
      </c>
      <c r="Q37" s="24">
        <v>-2.2552550000000001E-2</v>
      </c>
      <c r="R37" s="24">
        <v>-1.0623932000000001E-2</v>
      </c>
      <c r="S37" s="24">
        <v>6.7197800000000002E-2</v>
      </c>
      <c r="T37" s="24">
        <v>2.1139144999999998E-2</v>
      </c>
      <c r="U37" s="24">
        <v>1.6642570000000002E-2</v>
      </c>
      <c r="V37" s="24">
        <v>6.8438053000000002E-3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42906</v>
      </c>
      <c r="B38" s="24">
        <v>4.6144009999999999E-2</v>
      </c>
      <c r="C38" s="24">
        <v>-2.4743080000000001E-3</v>
      </c>
      <c r="D38" s="24">
        <v>-5.4996014000000008E-3</v>
      </c>
      <c r="E38" s="24">
        <v>-4.4817327999999998E-3</v>
      </c>
      <c r="F38" s="24">
        <v>-2.816105E-2</v>
      </c>
      <c r="G38" s="24">
        <v>-3.4487665000000001E-2</v>
      </c>
      <c r="H38" s="24">
        <v>3.4490823999999997E-3</v>
      </c>
      <c r="I38" s="24">
        <v>1.5353441000000001E-2</v>
      </c>
      <c r="J38" s="24">
        <v>2.698505E-2</v>
      </c>
      <c r="K38" s="24">
        <v>1.6474723999999998E-3</v>
      </c>
      <c r="L38" s="24">
        <v>-5.3297339999999999E-2</v>
      </c>
      <c r="M38" s="24">
        <v>-5.9997262999999995E-2</v>
      </c>
      <c r="N38" s="24">
        <v>2.4974107999999998E-2</v>
      </c>
      <c r="O38" s="24">
        <v>7.9096555999999991E-3</v>
      </c>
      <c r="P38" s="24">
        <v>2.3701667999999999E-2</v>
      </c>
      <c r="Q38" s="24">
        <v>-0.10420025000000001</v>
      </c>
      <c r="R38" s="24">
        <v>1.8701077E-2</v>
      </c>
      <c r="S38" s="24">
        <v>3.8277625999999995E-2</v>
      </c>
      <c r="T38" s="24">
        <v>1.2546300999999999E-2</v>
      </c>
      <c r="U38" s="24">
        <v>5.0533770000000006E-2</v>
      </c>
      <c r="V38" s="24">
        <v>1.0981798000000001E-2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42936</v>
      </c>
      <c r="B39" s="24">
        <v>7.182324000000001E-2</v>
      </c>
      <c r="C39" s="24">
        <v>7.3669194999999993E-2</v>
      </c>
      <c r="D39" s="24">
        <v>7.4322224000000006E-3</v>
      </c>
      <c r="E39" s="24">
        <v>-6.3309669999999998E-3</v>
      </c>
      <c r="F39" s="24">
        <v>8.9278110000000008E-2</v>
      </c>
      <c r="G39" s="24">
        <v>5.6461452999999995E-2</v>
      </c>
      <c r="H39" s="24">
        <v>-6.5830350000000001E-3</v>
      </c>
      <c r="I39" s="24">
        <v>4.479313E-2</v>
      </c>
      <c r="J39" s="24">
        <v>8.3664530000000001E-2</v>
      </c>
      <c r="K39" s="24">
        <v>6.0855269999999996E-2</v>
      </c>
      <c r="L39" s="24">
        <v>0.13802552000000001</v>
      </c>
      <c r="M39" s="24">
        <v>8.1949710000000009E-2</v>
      </c>
      <c r="N39" s="24">
        <v>8.8324909999999993E-2</v>
      </c>
      <c r="O39" s="24">
        <v>4.2605760000000006E-2</v>
      </c>
      <c r="P39" s="24">
        <v>7.1625830000000001E-2</v>
      </c>
      <c r="Q39" s="24">
        <v>8.2216850000000008E-2</v>
      </c>
      <c r="R39" s="24">
        <v>-2.1157264999999998E-3</v>
      </c>
      <c r="S39" s="24">
        <v>8.3558670000000002E-2</v>
      </c>
      <c r="T39" s="24">
        <v>3.1505345999999997E-2</v>
      </c>
      <c r="U39" s="24">
        <v>-1.219517E-2</v>
      </c>
      <c r="V39" s="24">
        <v>4.6557665000000005E-2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42965</v>
      </c>
      <c r="B40" s="24">
        <v>9.6219779999999998E-3</v>
      </c>
      <c r="C40" s="24">
        <v>2.2797703999999998E-2</v>
      </c>
      <c r="D40" s="24">
        <v>0</v>
      </c>
      <c r="E40" s="24">
        <v>-1.3573348999999998E-2</v>
      </c>
      <c r="F40" s="24">
        <v>-3.1372309999999999E-3</v>
      </c>
      <c r="G40" s="24">
        <v>3.9154053000000001E-2</v>
      </c>
      <c r="H40" s="24">
        <v>6.9422720000000002E-3</v>
      </c>
      <c r="I40" s="24">
        <v>-9.8307129999999996E-3</v>
      </c>
      <c r="J40" s="24">
        <v>-6.8122149999999999E-3</v>
      </c>
      <c r="K40" s="24">
        <v>-4.9330530000000004E-2</v>
      </c>
      <c r="L40" s="24">
        <v>4.4979930000000001E-2</v>
      </c>
      <c r="M40" s="24">
        <v>4.620552E-3</v>
      </c>
      <c r="N40" s="24">
        <v>-3.7313402000000002E-2</v>
      </c>
      <c r="O40" s="24">
        <v>-2.0728111E-3</v>
      </c>
      <c r="P40" s="24">
        <v>2.5257706999999997E-2</v>
      </c>
      <c r="Q40" s="24">
        <v>-5.4586469999999998E-2</v>
      </c>
      <c r="R40" s="24">
        <v>-5.5545569999999999E-3</v>
      </c>
      <c r="S40" s="24">
        <v>1.8144846000000001E-3</v>
      </c>
      <c r="T40" s="24">
        <v>-1.0181009999999999E-2</v>
      </c>
      <c r="U40" s="24">
        <v>-2.6749014999999998E-2</v>
      </c>
      <c r="V40" s="24">
        <v>-2.0748376999999998E-2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42998</v>
      </c>
      <c r="B41" s="24">
        <v>5.4084420000000001E-2</v>
      </c>
      <c r="C41" s="24">
        <v>6.3406229999999994E-2</v>
      </c>
      <c r="D41" s="24">
        <v>-1.1803745999999999E-2</v>
      </c>
      <c r="E41" s="24">
        <v>3.2855867999999996E-2</v>
      </c>
      <c r="F41" s="24">
        <v>6.2942624000000003E-2</v>
      </c>
      <c r="G41" s="24">
        <v>5.0055027000000002E-2</v>
      </c>
      <c r="H41" s="24">
        <v>2.4130343999999998E-2</v>
      </c>
      <c r="I41" s="24">
        <v>1.3237833999999999E-2</v>
      </c>
      <c r="J41" s="24">
        <v>-1.7587065999999998E-2</v>
      </c>
      <c r="K41" s="24">
        <v>3.3358097000000003E-2</v>
      </c>
      <c r="L41" s="24">
        <v>0.10658466000000001</v>
      </c>
      <c r="M41" s="24">
        <v>-1.2812137999999999E-2</v>
      </c>
      <c r="N41" s="24">
        <v>-6.9767530000000008E-2</v>
      </c>
      <c r="O41" s="24">
        <v>1.7210603000000001E-2</v>
      </c>
      <c r="P41" s="24">
        <v>7.7090619999999999E-2</v>
      </c>
      <c r="Q41" s="24">
        <v>-5.8630943000000005E-2</v>
      </c>
      <c r="R41" s="24">
        <v>6.6465379999999991E-2</v>
      </c>
      <c r="S41" s="24">
        <v>-2.1054924000000003E-2</v>
      </c>
      <c r="T41" s="24">
        <v>1.2571334999999999E-2</v>
      </c>
      <c r="U41" s="24">
        <v>5.1444770000000001E-2</v>
      </c>
      <c r="V41" s="24">
        <v>2.7816534E-2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43028</v>
      </c>
      <c r="B42" s="24">
        <v>7.4429509999999997E-3</v>
      </c>
      <c r="C42" s="24">
        <v>3.9275527000000005E-2</v>
      </c>
      <c r="D42" s="24">
        <v>-2.9862523000000001E-3</v>
      </c>
      <c r="E42" s="24">
        <v>1.2506843E-2</v>
      </c>
      <c r="F42" s="24">
        <v>-8.1421730000000008E-3</v>
      </c>
      <c r="G42" s="24">
        <v>8.8266129999999998E-2</v>
      </c>
      <c r="H42" s="24">
        <v>-1.6523897999999999E-2</v>
      </c>
      <c r="I42" s="24">
        <v>2.8851270000000002E-2</v>
      </c>
      <c r="J42" s="24">
        <v>-6.9638370000000005E-2</v>
      </c>
      <c r="K42" s="24">
        <v>4.1319966E-2</v>
      </c>
      <c r="L42" s="24">
        <v>-2.1532773999999998E-2</v>
      </c>
      <c r="M42" s="24">
        <v>1.730454E-2</v>
      </c>
      <c r="N42" s="24">
        <v>-2.5000095E-2</v>
      </c>
      <c r="O42" s="24">
        <v>5.8341025999999996E-4</v>
      </c>
      <c r="P42" s="24">
        <v>1.9449233999999999E-2</v>
      </c>
      <c r="Q42" s="24">
        <v>-5.1533340000000004E-2</v>
      </c>
      <c r="R42" s="24">
        <v>1.3126611999999999E-2</v>
      </c>
      <c r="S42" s="24">
        <v>-1.4107346999999999E-2</v>
      </c>
      <c r="T42" s="24">
        <v>9.0293883999999994E-3</v>
      </c>
      <c r="U42" s="24">
        <v>3.6193013000000003E-2</v>
      </c>
      <c r="V42" s="24">
        <v>-3.9757191999999997E-2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43059</v>
      </c>
      <c r="B43" s="24">
        <v>3.5353184000000003E-2</v>
      </c>
      <c r="C43" s="24">
        <v>-8.4589780000000003E-2</v>
      </c>
      <c r="D43" s="24">
        <v>1.7222047000000001E-2</v>
      </c>
      <c r="E43" s="24">
        <v>1.8796920999999999E-3</v>
      </c>
      <c r="F43" s="24">
        <v>3.7313699999999999E-3</v>
      </c>
      <c r="G43" s="24">
        <v>-1.7087817000000002E-2</v>
      </c>
      <c r="H43" s="24">
        <v>8.400798000000001E-3</v>
      </c>
      <c r="I43" s="24">
        <v>-2.645433E-3</v>
      </c>
      <c r="J43" s="24">
        <v>-3.7906528000000002E-2</v>
      </c>
      <c r="K43" s="24">
        <v>5.1667094000000004E-2</v>
      </c>
      <c r="L43" s="24">
        <v>-4.8982499999999998E-2</v>
      </c>
      <c r="M43" s="24">
        <v>2.81322E-2</v>
      </c>
      <c r="N43" s="24">
        <v>-6.6239300000000001E-2</v>
      </c>
      <c r="O43" s="24">
        <v>1.5160321999999999E-2</v>
      </c>
      <c r="P43" s="24">
        <v>4.3803452999999999E-2</v>
      </c>
      <c r="Q43" s="24">
        <v>-0.10866666</v>
      </c>
      <c r="R43" s="24">
        <v>1.2879728999999999E-2</v>
      </c>
      <c r="S43" s="24">
        <v>-9.9929694999999985E-2</v>
      </c>
      <c r="T43" s="24">
        <v>-6.8791924000000004E-2</v>
      </c>
      <c r="U43" s="24">
        <v>9.8318210000000003E-2</v>
      </c>
      <c r="V43" s="24">
        <v>-2.2993087999999998E-2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43089</v>
      </c>
      <c r="B44" s="24">
        <v>-1.6360283E-2</v>
      </c>
      <c r="C44" s="24">
        <v>9.9116689999999993E-2</v>
      </c>
      <c r="D44" s="24">
        <v>-2.9596090000000002E-3</v>
      </c>
      <c r="E44" s="24">
        <v>1.1128068E-2</v>
      </c>
      <c r="F44" s="24">
        <v>4.2275189999999999E-3</v>
      </c>
      <c r="G44" s="24">
        <v>-2.8540909999999999E-2</v>
      </c>
      <c r="H44" s="24">
        <v>3.4945726000000003E-2</v>
      </c>
      <c r="I44" s="24">
        <v>-3.0895054000000002E-2</v>
      </c>
      <c r="J44" s="24">
        <v>-3.6639569999999998E-3</v>
      </c>
      <c r="K44" s="24">
        <v>-1.3707519E-2</v>
      </c>
      <c r="L44" s="24">
        <v>-2.4990559000000002E-2</v>
      </c>
      <c r="M44" s="24">
        <v>5.9461594E-2</v>
      </c>
      <c r="N44" s="24">
        <v>0.16475985999999998</v>
      </c>
      <c r="O44" s="24">
        <v>3.098178E-2</v>
      </c>
      <c r="P44" s="24">
        <v>-3.5892784999999996E-2</v>
      </c>
      <c r="Q44" s="24">
        <v>0.19164812000000001</v>
      </c>
      <c r="R44" s="24">
        <v>1.3870955000000001E-2</v>
      </c>
      <c r="S44" s="24">
        <v>8.0228210000000008E-2</v>
      </c>
      <c r="T44" s="24">
        <v>-5.9854390000000004E-3</v>
      </c>
      <c r="U44" s="24">
        <v>1.3747929999999998E-2</v>
      </c>
      <c r="V44" s="24">
        <v>4.3831230000000006E-2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43119</v>
      </c>
      <c r="B45" s="24">
        <v>8.9438549999999992E-2</v>
      </c>
      <c r="C45" s="24">
        <v>8.4445239999999991E-2</v>
      </c>
      <c r="D45" s="24">
        <v>9.9408740000000009E-2</v>
      </c>
      <c r="E45" s="24">
        <v>5.0132630000000004E-2</v>
      </c>
      <c r="F45" s="24">
        <v>0.1055106</v>
      </c>
      <c r="G45" s="24">
        <v>0.11742043499999999</v>
      </c>
      <c r="H45" s="24">
        <v>9.2696550000000003E-2</v>
      </c>
      <c r="I45" s="24">
        <v>9.3776460000000006E-2</v>
      </c>
      <c r="J45" s="24">
        <v>6.4287066000000004E-2</v>
      </c>
      <c r="K45" s="24">
        <v>6.2653899999999998E-2</v>
      </c>
      <c r="L45" s="24">
        <v>0.14697563</v>
      </c>
      <c r="M45" s="24">
        <v>8.8663220000000001E-2</v>
      </c>
      <c r="N45" s="24">
        <v>9.8648070000000004E-2</v>
      </c>
      <c r="O45" s="24">
        <v>5.0519230000000005E-2</v>
      </c>
      <c r="P45" s="24">
        <v>0.12766944999999999</v>
      </c>
      <c r="Q45" s="24">
        <v>9.2175850000000004E-2</v>
      </c>
      <c r="R45" s="24">
        <v>4.7855139999999997E-2</v>
      </c>
      <c r="S45" s="24">
        <v>5.6617379999999995E-2</v>
      </c>
      <c r="T45" s="24">
        <v>9.9088080000000009E-2</v>
      </c>
      <c r="U45" s="24">
        <v>0.11180746</v>
      </c>
      <c r="V45" s="24">
        <v>6.8319798000000001E-2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43151</v>
      </c>
      <c r="B46" s="24">
        <v>-5.2256703000000002E-2</v>
      </c>
      <c r="C46" s="24">
        <v>-1.8142581000000001E-2</v>
      </c>
      <c r="D46" s="24">
        <v>7.3949100000000002E-3</v>
      </c>
      <c r="E46" s="24">
        <v>-5.1528215000000002E-2</v>
      </c>
      <c r="F46" s="24">
        <v>-6.0905037000000002E-2</v>
      </c>
      <c r="G46" s="24">
        <v>-4.2308570000000004E-2</v>
      </c>
      <c r="H46" s="24">
        <v>1.2567877999999999E-2</v>
      </c>
      <c r="I46" s="24">
        <v>-4.1967096000000002E-2</v>
      </c>
      <c r="J46" s="24">
        <v>-1.9626498000000003E-2</v>
      </c>
      <c r="K46" s="24">
        <v>-6.1019540000000004E-2</v>
      </c>
      <c r="L46" s="24">
        <v>3.1481861999999999E-2</v>
      </c>
      <c r="M46" s="24">
        <v>3.6195516999999997E-3</v>
      </c>
      <c r="N46" s="24">
        <v>-3.1050265000000001E-2</v>
      </c>
      <c r="O46" s="24">
        <v>-7.0531664000000008E-2</v>
      </c>
      <c r="P46" s="24">
        <v>-3.7738502E-2</v>
      </c>
      <c r="Q46" s="24">
        <v>-3.7931025E-2</v>
      </c>
      <c r="R46" s="24">
        <v>-1.1156619000000001E-2</v>
      </c>
      <c r="S46" s="24">
        <v>-1.4426291000000001E-2</v>
      </c>
      <c r="T46" s="24">
        <v>-6.4712405000000001E-2</v>
      </c>
      <c r="U46" s="24">
        <v>-3.1679869999999997E-3</v>
      </c>
      <c r="V46" s="24">
        <v>2.3006201000000002E-3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43179</v>
      </c>
      <c r="B47" s="24">
        <v>1.5745401000000003E-2</v>
      </c>
      <c r="C47" s="24">
        <v>-4.3724832999999998E-2</v>
      </c>
      <c r="D47" s="24">
        <v>-9.3426760000000011E-2</v>
      </c>
      <c r="E47" s="24">
        <v>-7.6964019999999994E-2</v>
      </c>
      <c r="F47" s="24">
        <v>-8.1521750000000004E-2</v>
      </c>
      <c r="G47" s="24">
        <v>-6.962836E-3</v>
      </c>
      <c r="H47" s="24">
        <v>-7.3343515E-3</v>
      </c>
      <c r="I47" s="24">
        <v>3.4936785999999997E-2</v>
      </c>
      <c r="J47" s="24">
        <v>-2.7794002999999998E-2</v>
      </c>
      <c r="K47" s="24">
        <v>3.9895773000000002E-2</v>
      </c>
      <c r="L47" s="24">
        <v>-4.2511462999999999E-2</v>
      </c>
      <c r="M47" s="24">
        <v>-9.4325539999999992E-3</v>
      </c>
      <c r="N47" s="24">
        <v>-5.9377849999999996E-2</v>
      </c>
      <c r="O47" s="24">
        <v>-3.0468582999999997E-2</v>
      </c>
      <c r="P47" s="24">
        <v>3.1573057000000002E-2</v>
      </c>
      <c r="Q47" s="24">
        <v>1.1648773999999999E-2</v>
      </c>
      <c r="R47" s="24">
        <v>-6.5523386E-4</v>
      </c>
      <c r="S47" s="24">
        <v>-1.7890334000000001E-2</v>
      </c>
      <c r="T47" s="24">
        <v>-2.2471845000000001E-2</v>
      </c>
      <c r="U47" s="24">
        <v>2.6483059999999999E-2</v>
      </c>
      <c r="V47" s="24">
        <v>3.9871573E-2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43210</v>
      </c>
      <c r="B48" s="24">
        <v>-7.2880086999999996E-2</v>
      </c>
      <c r="C48" s="24">
        <v>5.7585597000000002E-2</v>
      </c>
      <c r="D48" s="24">
        <v>-3.6805271999999999E-3</v>
      </c>
      <c r="E48" s="24">
        <v>-4.270053E-2</v>
      </c>
      <c r="F48" s="24">
        <v>2.6035547000000003E-2</v>
      </c>
      <c r="G48" s="24">
        <v>8.4139230000000009E-2</v>
      </c>
      <c r="H48" s="24">
        <v>1.8755317000000001E-2</v>
      </c>
      <c r="I48" s="24">
        <v>-4.4923363000000001E-2</v>
      </c>
      <c r="J48" s="24">
        <v>4.3782473000000002E-2</v>
      </c>
      <c r="K48" s="24">
        <v>-1.7534614E-2</v>
      </c>
      <c r="L48" s="24">
        <v>-1.7304121999999998E-2</v>
      </c>
      <c r="M48" s="24">
        <v>-4.2010902999999995E-2</v>
      </c>
      <c r="N48" s="24">
        <v>6.0120224999999999E-2</v>
      </c>
      <c r="O48" s="24">
        <v>2.1642446999999999E-2</v>
      </c>
      <c r="P48" s="24">
        <v>-8.2486989999999996E-2</v>
      </c>
      <c r="Q48" s="24">
        <v>1.7951011999999999E-2</v>
      </c>
      <c r="R48" s="24">
        <v>8.0013274999999999E-4</v>
      </c>
      <c r="S48" s="24">
        <v>-6.4821424000000002E-2</v>
      </c>
      <c r="T48" s="24">
        <v>-1.1373758E-3</v>
      </c>
      <c r="U48" s="24">
        <v>-3.9215623999999998E-2</v>
      </c>
      <c r="V48" s="24">
        <v>8.3215709999999998E-2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43238</v>
      </c>
      <c r="B49" s="24">
        <v>3.1270384999999998E-2</v>
      </c>
      <c r="C49" s="24">
        <v>-6.5484760000000003E-2</v>
      </c>
      <c r="D49" s="24">
        <v>-0.12596971000000001</v>
      </c>
      <c r="E49" s="24">
        <v>-8.1374645000000002E-3</v>
      </c>
      <c r="F49" s="24">
        <v>-9.9961579999999994E-2</v>
      </c>
      <c r="G49" s="24">
        <v>-5.1739509999999996E-2</v>
      </c>
      <c r="H49" s="24">
        <v>-4.1562023000000003E-2</v>
      </c>
      <c r="I49" s="24">
        <v>-2.7188062999999999E-3</v>
      </c>
      <c r="J49" s="24">
        <v>-0.12756175</v>
      </c>
      <c r="K49" s="24">
        <v>-2.0531356000000001E-2</v>
      </c>
      <c r="L49" s="24">
        <v>-0.11260426000000001</v>
      </c>
      <c r="M49" s="24">
        <v>-7.8058840000000004E-2</v>
      </c>
      <c r="N49" s="24">
        <v>-0.11247628999999999</v>
      </c>
      <c r="O49" s="24">
        <v>-4.4399259999999996E-2</v>
      </c>
      <c r="P49" s="24">
        <v>3.4555077999999996E-2</v>
      </c>
      <c r="Q49" s="24">
        <v>-3.4166753000000001E-2</v>
      </c>
      <c r="R49" s="24">
        <v>-2.6153624E-2</v>
      </c>
      <c r="S49" s="24">
        <v>-0.15633696999999999</v>
      </c>
      <c r="T49" s="24">
        <v>-3.3395529E-2</v>
      </c>
      <c r="U49" s="24">
        <v>-5.907631E-2</v>
      </c>
      <c r="V49" s="24">
        <v>-2.1484375E-2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43271</v>
      </c>
      <c r="B50" s="24">
        <v>-7.1855964999999994E-2</v>
      </c>
      <c r="C50" s="24">
        <v>-5.9807180000000001E-2</v>
      </c>
      <c r="D50" s="24">
        <v>3.2089233000000002E-2</v>
      </c>
      <c r="E50" s="24">
        <v>-7.4736713999999996E-2</v>
      </c>
      <c r="F50" s="24">
        <v>-5.2624169999999998E-2</v>
      </c>
      <c r="G50" s="24">
        <v>-4.5331240000000002E-2</v>
      </c>
      <c r="H50" s="24">
        <v>-6.2214729999999996E-2</v>
      </c>
      <c r="I50" s="24">
        <v>-5.9978366000000005E-3</v>
      </c>
      <c r="J50" s="24">
        <v>2.6969910000000001E-3</v>
      </c>
      <c r="K50" s="24">
        <v>-6.3296260000000007E-2</v>
      </c>
      <c r="L50" s="24">
        <v>-0.13660538</v>
      </c>
      <c r="M50" s="24">
        <v>-9.1325169999999997E-2</v>
      </c>
      <c r="N50" s="24">
        <v>-2.3429215E-2</v>
      </c>
      <c r="O50" s="24">
        <v>2.0696163E-2</v>
      </c>
      <c r="P50" s="24">
        <v>-1.4383376000000002E-2</v>
      </c>
      <c r="Q50" s="24">
        <v>2.0793675999999997E-2</v>
      </c>
      <c r="R50" s="24">
        <v>-5.1255044999999999E-2</v>
      </c>
      <c r="S50" s="24">
        <v>-0.10879719</v>
      </c>
      <c r="T50" s="24">
        <v>1.9691467000000001E-2</v>
      </c>
      <c r="U50" s="24">
        <v>-6.6780805999999998E-2</v>
      </c>
      <c r="V50" s="24">
        <v>2.3384333E-2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43301</v>
      </c>
      <c r="B51" s="24">
        <v>-7.0451020000000003E-2</v>
      </c>
      <c r="C51" s="24">
        <v>-2.4554073999999999E-2</v>
      </c>
      <c r="D51" s="24">
        <v>-2.7117192999999998E-2</v>
      </c>
      <c r="E51" s="24">
        <v>3.1322122000000001E-2</v>
      </c>
      <c r="F51" s="24">
        <v>3.4296036000000002E-2</v>
      </c>
      <c r="G51" s="24">
        <v>-2.0392953999999998E-2</v>
      </c>
      <c r="H51" s="24">
        <v>1.7410517E-2</v>
      </c>
      <c r="I51" s="24">
        <v>2.2216200000000002E-2</v>
      </c>
      <c r="J51" s="24">
        <v>0.11953867000000001</v>
      </c>
      <c r="K51" s="24">
        <v>-2.9837668000000001E-2</v>
      </c>
      <c r="L51" s="24">
        <v>9.5574739999999991E-2</v>
      </c>
      <c r="M51" s="24">
        <v>4.6952486000000002E-2</v>
      </c>
      <c r="N51" s="24">
        <v>0</v>
      </c>
      <c r="O51" s="24">
        <v>1.5939236000000002E-2</v>
      </c>
      <c r="P51" s="24">
        <v>-6.1753869999999995E-2</v>
      </c>
      <c r="Q51" s="24">
        <v>5.4120540000000002E-2</v>
      </c>
      <c r="R51" s="24">
        <v>4.0858983999999994E-3</v>
      </c>
      <c r="S51" s="24">
        <v>-2.8819442000000001E-2</v>
      </c>
      <c r="T51" s="24">
        <v>1.186657E-2</v>
      </c>
      <c r="U51" s="24">
        <v>-2.1406770000000002E-2</v>
      </c>
      <c r="V51" s="24">
        <v>3.9041996000000002E-2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43332</v>
      </c>
      <c r="B52" s="24">
        <v>-6.6870269999999996E-2</v>
      </c>
      <c r="C52" s="24">
        <v>-5.0559339999999994E-2</v>
      </c>
      <c r="D52" s="24">
        <v>-3.00169E-3</v>
      </c>
      <c r="E52" s="24">
        <v>9.9104640000000008E-3</v>
      </c>
      <c r="F52" s="24">
        <v>4.3630599999999997E-4</v>
      </c>
      <c r="G52" s="24">
        <v>-5.1535900000000003E-2</v>
      </c>
      <c r="H52" s="24">
        <v>1.0267615000000001E-2</v>
      </c>
      <c r="I52" s="24">
        <v>-1.7976999E-2</v>
      </c>
      <c r="J52" s="24">
        <v>-9.1124772999999996E-3</v>
      </c>
      <c r="K52" s="24">
        <v>-2.532792E-2</v>
      </c>
      <c r="L52" s="24">
        <v>-7.2089730000000005E-2</v>
      </c>
      <c r="M52" s="24">
        <v>-9.6124589999999996E-2</v>
      </c>
      <c r="N52" s="24">
        <v>-6.7611749999999998E-2</v>
      </c>
      <c r="O52" s="24">
        <v>4.0469290000000005E-2</v>
      </c>
      <c r="P52" s="24">
        <v>-5.5764969999999997E-2</v>
      </c>
      <c r="Q52" s="24">
        <v>1.2835503E-2</v>
      </c>
      <c r="R52" s="24">
        <v>1.8168092E-2</v>
      </c>
      <c r="S52" s="24">
        <v>-0.2470504</v>
      </c>
      <c r="T52" s="24">
        <v>-1.4263034000000001E-2</v>
      </c>
      <c r="U52" s="24">
        <v>9.9999905E-3</v>
      </c>
      <c r="V52" s="24">
        <v>-6.7887599999999992E-2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43363</v>
      </c>
      <c r="B53" s="24">
        <v>2.1919369999999997E-2</v>
      </c>
      <c r="C53" s="24">
        <v>4.4980764000000006E-2</v>
      </c>
      <c r="D53" s="24">
        <v>2.1505356000000001E-3</v>
      </c>
      <c r="E53" s="24">
        <v>-4.4001219999999994E-2</v>
      </c>
      <c r="F53" s="24">
        <v>4.4919252E-2</v>
      </c>
      <c r="G53" s="24">
        <v>-1.0706663E-2</v>
      </c>
      <c r="H53" s="24">
        <v>7.6993703999999998E-3</v>
      </c>
      <c r="I53" s="24">
        <v>1.6120195E-2</v>
      </c>
      <c r="J53" s="24">
        <v>2.2391079999999997E-2</v>
      </c>
      <c r="K53" s="24">
        <v>4.6403765999999999E-2</v>
      </c>
      <c r="L53" s="24">
        <v>-3.3252834999999998E-3</v>
      </c>
      <c r="M53" s="24">
        <v>1.3293386000000001E-2</v>
      </c>
      <c r="N53" s="24">
        <v>-2.6900708999999998E-2</v>
      </c>
      <c r="O53" s="24">
        <v>-3.1285225999999999E-2</v>
      </c>
      <c r="P53" s="24">
        <v>-8.3178279999999993E-4</v>
      </c>
      <c r="Q53" s="24">
        <v>1.6129017000000002E-2</v>
      </c>
      <c r="R53" s="24">
        <v>2.9792786000000002E-2</v>
      </c>
      <c r="S53" s="24">
        <v>6.3152910000000007E-2</v>
      </c>
      <c r="T53" s="24">
        <v>-1.8649518E-2</v>
      </c>
      <c r="U53" s="24">
        <v>4.0841580000000002E-2</v>
      </c>
      <c r="V53" s="24">
        <v>-2.2696494999999997E-2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43392</v>
      </c>
      <c r="B54" s="24">
        <v>-7.5290019999999999E-2</v>
      </c>
      <c r="C54" s="24">
        <v>-7.9041540000000007E-2</v>
      </c>
      <c r="D54" s="24">
        <v>-6.7811129999999997E-2</v>
      </c>
      <c r="E54" s="24">
        <v>-1.2582838999999998E-2</v>
      </c>
      <c r="F54" s="24">
        <v>-5.9682726999999998E-2</v>
      </c>
      <c r="G54" s="24">
        <v>-3.1655787999999997E-2</v>
      </c>
      <c r="H54" s="24">
        <v>-6.0513496E-2</v>
      </c>
      <c r="I54" s="24">
        <v>-9.9757970000000001E-2</v>
      </c>
      <c r="J54" s="24">
        <v>-6.8635106000000001E-2</v>
      </c>
      <c r="K54" s="24">
        <v>-9.150040000000001E-2</v>
      </c>
      <c r="L54" s="24">
        <v>0.18137692999999999</v>
      </c>
      <c r="M54" s="24">
        <v>-8.6104929999999996E-2</v>
      </c>
      <c r="N54" s="24">
        <v>-9.6153849999999999E-2</v>
      </c>
      <c r="O54" s="24">
        <v>-0.13092809999999999</v>
      </c>
      <c r="P54" s="24">
        <v>-0.10839164999999999</v>
      </c>
      <c r="Q54" s="24">
        <v>2.7210950000000001E-2</v>
      </c>
      <c r="R54" s="24">
        <v>-4.8056306999999999E-2</v>
      </c>
      <c r="S54" s="24">
        <v>0.10093795999999999</v>
      </c>
      <c r="T54" s="24">
        <v>-2.1625160000000001E-2</v>
      </c>
      <c r="U54" s="24">
        <v>-7.3127212999999996E-2</v>
      </c>
      <c r="V54" s="24">
        <v>-1.975733E-2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43424</v>
      </c>
      <c r="B55" s="24">
        <v>1.7814635999999998E-2</v>
      </c>
      <c r="C55" s="24">
        <v>1.4363049999999999E-2</v>
      </c>
      <c r="D55" s="24">
        <v>8.471453000000001E-2</v>
      </c>
      <c r="E55" s="24">
        <v>2.5150895000000003E-2</v>
      </c>
      <c r="F55" s="24">
        <v>-2.8850496E-2</v>
      </c>
      <c r="G55" s="24">
        <v>-1.9279181999999999E-2</v>
      </c>
      <c r="H55" s="24">
        <v>-2.4072885999999998E-2</v>
      </c>
      <c r="I55" s="24">
        <v>-3.4050166999999999E-2</v>
      </c>
      <c r="J55" s="24">
        <v>-0.15389466000000002</v>
      </c>
      <c r="K55" s="24">
        <v>-4.1653099999999998E-2</v>
      </c>
      <c r="L55" s="24">
        <v>-1.0012805E-2</v>
      </c>
      <c r="M55" s="24">
        <v>3.6190867000000002E-2</v>
      </c>
      <c r="N55" s="24">
        <v>-6.6489339999999994E-2</v>
      </c>
      <c r="O55" s="24">
        <v>6.5282820000000005E-2</v>
      </c>
      <c r="P55" s="24">
        <v>1.0457516E-2</v>
      </c>
      <c r="Q55" s="24">
        <v>2.5386213999999997E-2</v>
      </c>
      <c r="R55" s="24">
        <v>-3.3502996E-2</v>
      </c>
      <c r="S55" s="24">
        <v>-1.4198779999999999E-2</v>
      </c>
      <c r="T55" s="24">
        <v>-1.0046899E-2</v>
      </c>
      <c r="U55" s="24">
        <v>-4.0410519999999998E-2</v>
      </c>
      <c r="V55" s="24">
        <v>-1.8387555999999999E-2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43454</v>
      </c>
      <c r="B56" s="24">
        <v>-2.8514563999999999E-2</v>
      </c>
      <c r="C56" s="24">
        <v>-4.2472599999999999E-2</v>
      </c>
      <c r="D56" s="24">
        <v>5.2948000000000002E-2</v>
      </c>
      <c r="E56" s="24">
        <v>4.8119186999999994E-2</v>
      </c>
      <c r="F56" s="24">
        <v>8.3291530000000003E-2</v>
      </c>
      <c r="G56" s="24">
        <v>2.4677515E-3</v>
      </c>
      <c r="H56" s="24">
        <v>-2.1323382999999998E-2</v>
      </c>
      <c r="I56" s="24">
        <v>3.4434795000000003E-3</v>
      </c>
      <c r="J56" s="24">
        <v>2.6828169999999998E-2</v>
      </c>
      <c r="K56" s="24">
        <v>2.3386478E-3</v>
      </c>
      <c r="L56" s="24">
        <v>-1.1076391000000001E-2</v>
      </c>
      <c r="M56" s="24">
        <v>-1.3281523999999999E-2</v>
      </c>
      <c r="N56" s="24">
        <v>1.139605E-2</v>
      </c>
      <c r="O56" s="24">
        <v>5.7644250000000001E-2</v>
      </c>
      <c r="P56" s="24">
        <v>-2.1747708000000001E-2</v>
      </c>
      <c r="Q56" s="24">
        <v>2.0419478000000001E-2</v>
      </c>
      <c r="R56" s="24">
        <v>-9.8819729999999988E-3</v>
      </c>
      <c r="S56" s="24">
        <v>2.9933572000000002E-2</v>
      </c>
      <c r="T56" s="24">
        <v>-6.7467329999999992E-2</v>
      </c>
      <c r="U56" s="24">
        <v>7.4865820000000003E-3</v>
      </c>
      <c r="V56" s="24">
        <v>2.8346420000000001E-2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43483</v>
      </c>
      <c r="B57" s="24">
        <v>6.3802003999999995E-2</v>
      </c>
      <c r="C57" s="24">
        <v>0.11410534</v>
      </c>
      <c r="D57" s="24">
        <v>9.2084050000000015E-2</v>
      </c>
      <c r="E57" s="24">
        <v>8.869457E-2</v>
      </c>
      <c r="F57" s="24">
        <v>2.6079534999999997E-2</v>
      </c>
      <c r="G57" s="24">
        <v>4.4818759999999999E-2</v>
      </c>
      <c r="H57" s="24">
        <v>5.7885647000000005E-2</v>
      </c>
      <c r="I57" s="24">
        <v>2.7336360000000001E-2</v>
      </c>
      <c r="J57" s="24">
        <v>9.9268319999999993E-2</v>
      </c>
      <c r="K57" s="24">
        <v>5.4935694E-2</v>
      </c>
      <c r="L57" s="24">
        <v>0.15015972</v>
      </c>
      <c r="M57" s="24">
        <v>0.10686873999999999</v>
      </c>
      <c r="N57" s="24">
        <v>1.7292976000000002E-2</v>
      </c>
      <c r="O57" s="24">
        <v>-1.8702983999999999E-2</v>
      </c>
      <c r="P57" s="24">
        <v>9.0232849999999989E-2</v>
      </c>
      <c r="Q57" s="24">
        <v>4.9418689999999994E-2</v>
      </c>
      <c r="R57" s="24">
        <v>-7.7250600000000006E-3</v>
      </c>
      <c r="S57" s="24">
        <v>7.9358696999999992E-2</v>
      </c>
      <c r="T57" s="24">
        <v>2.8446435999999999E-2</v>
      </c>
      <c r="U57" s="24">
        <v>3.4782647999999999E-2</v>
      </c>
      <c r="V57" s="24">
        <v>0.13975810999999999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43516</v>
      </c>
      <c r="B58" s="24">
        <v>8.9234589999999989E-2</v>
      </c>
      <c r="C58" s="24">
        <v>9.5882416000000002E-3</v>
      </c>
      <c r="D58" s="24">
        <v>-1.2573957E-2</v>
      </c>
      <c r="E58" s="24">
        <v>-2.8687119999999998E-3</v>
      </c>
      <c r="F58" s="24">
        <v>-2.125001E-2</v>
      </c>
      <c r="G58" s="24">
        <v>5.765033E-2</v>
      </c>
      <c r="H58" s="24">
        <v>2.7522921999999998E-2</v>
      </c>
      <c r="I58" s="24">
        <v>3.2487629999999997E-2</v>
      </c>
      <c r="J58" s="24">
        <v>-2.5737762000000001E-2</v>
      </c>
      <c r="K58" s="24">
        <v>4.42636E-2</v>
      </c>
      <c r="L58" s="24">
        <v>1.2962937000000001E-2</v>
      </c>
      <c r="M58" s="24">
        <v>-1.2958526999999999E-2</v>
      </c>
      <c r="N58" s="24">
        <v>7.8014134999999998E-2</v>
      </c>
      <c r="O58" s="24">
        <v>-2.1062254999999998E-2</v>
      </c>
      <c r="P58" s="24">
        <v>4.8293950000000002E-2</v>
      </c>
      <c r="Q58" s="24">
        <v>-8.700055000000001E-2</v>
      </c>
      <c r="R58" s="24">
        <v>3.8900852E-2</v>
      </c>
      <c r="S58" s="24">
        <v>2.0423292999999999E-2</v>
      </c>
      <c r="T58" s="24">
        <v>6.382942E-3</v>
      </c>
      <c r="U58" s="24">
        <v>8.2094310000000004E-2</v>
      </c>
      <c r="V58" s="24">
        <v>6.2406062999999993E-4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43544</v>
      </c>
      <c r="B59" s="24">
        <v>0.10624193999999999</v>
      </c>
      <c r="C59" s="24">
        <v>-4.2952776000000005E-2</v>
      </c>
      <c r="D59" s="24">
        <v>-1.3483167000000001E-2</v>
      </c>
      <c r="E59" s="24">
        <v>-1.8987357999999999E-2</v>
      </c>
      <c r="F59" s="24">
        <v>2.2988558000000003E-2</v>
      </c>
      <c r="G59" s="24">
        <v>2.5058150000000001E-2</v>
      </c>
      <c r="H59" s="24">
        <v>-1.4668405000000001E-2</v>
      </c>
      <c r="I59" s="24">
        <v>2.8169035999999998E-2</v>
      </c>
      <c r="J59" s="24">
        <v>2.345705E-2</v>
      </c>
      <c r="K59" s="24">
        <v>-2.8673768000000002E-2</v>
      </c>
      <c r="L59" s="24">
        <v>5.7129859999999998E-3</v>
      </c>
      <c r="M59" s="24">
        <v>-1.2573957E-2</v>
      </c>
      <c r="N59" s="24">
        <v>6.9736840000000008E-2</v>
      </c>
      <c r="O59" s="24">
        <v>0.11194264999999999</v>
      </c>
      <c r="P59" s="24">
        <v>4.6402929999999995E-2</v>
      </c>
      <c r="Q59" s="24">
        <v>4.9861670000000006E-3</v>
      </c>
      <c r="R59" s="24">
        <v>-1.0793865E-2</v>
      </c>
      <c r="S59" s="24">
        <v>-5.82242E-3</v>
      </c>
      <c r="T59" s="24">
        <v>2.9598355E-2</v>
      </c>
      <c r="U59" s="24">
        <v>1.1947513E-2</v>
      </c>
      <c r="V59" s="24">
        <v>7.1717500000000002E-3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43573</v>
      </c>
      <c r="B60" s="24">
        <v>6.1585546000000005E-2</v>
      </c>
      <c r="C60" s="24">
        <v>2.2553205000000001E-3</v>
      </c>
      <c r="D60" s="24">
        <v>1.252842E-2</v>
      </c>
      <c r="E60" s="24">
        <v>1.6715526999999997E-2</v>
      </c>
      <c r="F60" s="24">
        <v>-1.8310487E-2</v>
      </c>
      <c r="G60" s="24">
        <v>-2.8729795999999998E-2</v>
      </c>
      <c r="H60" s="24">
        <v>-5.5663404E-2</v>
      </c>
      <c r="I60" s="24">
        <v>5.3337215999999993E-2</v>
      </c>
      <c r="J60" s="24">
        <v>4.8731685000000004E-2</v>
      </c>
      <c r="K60" s="24">
        <v>1.540184E-2</v>
      </c>
      <c r="L60" s="24">
        <v>-8.0663440000000003E-2</v>
      </c>
      <c r="M60" s="24">
        <v>8.9325790000000002E-2</v>
      </c>
      <c r="N60" s="24">
        <v>6.0270667E-2</v>
      </c>
      <c r="O60" s="24">
        <v>3.6455393000000003E-3</v>
      </c>
      <c r="P60" s="24">
        <v>3.5093306999999997E-2</v>
      </c>
      <c r="Q60" s="24">
        <v>4.4608593000000002E-2</v>
      </c>
      <c r="R60" s="24">
        <v>2.8557062000000001E-2</v>
      </c>
      <c r="S60" s="24">
        <v>-0.11566615000000001</v>
      </c>
      <c r="T60" s="24">
        <v>6.0225844000000001E-2</v>
      </c>
      <c r="U60" s="24">
        <v>-1.5348315E-2</v>
      </c>
      <c r="V60" s="24">
        <v>8.049547E-2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43605</v>
      </c>
      <c r="B61" s="24">
        <v>-0.15040005000000001</v>
      </c>
      <c r="C61" s="24">
        <v>-0.11284876000000001</v>
      </c>
      <c r="D61" s="24">
        <v>-0.14848148</v>
      </c>
      <c r="E61" s="24">
        <v>-5.3937077999999999E-2</v>
      </c>
      <c r="F61" s="24">
        <v>-9.2412050000000009E-2</v>
      </c>
      <c r="G61" s="24">
        <v>-7.8619659999999994E-2</v>
      </c>
      <c r="H61" s="24">
        <v>-2.8101444E-2</v>
      </c>
      <c r="I61" s="24">
        <v>-9.0481459999999986E-2</v>
      </c>
      <c r="J61" s="24">
        <v>-5.3044795999999998E-2</v>
      </c>
      <c r="K61" s="24">
        <v>-0.12987833999999998</v>
      </c>
      <c r="L61" s="24">
        <v>-6.7721130000000004E-2</v>
      </c>
      <c r="M61" s="24">
        <v>-8.8705539999999999E-2</v>
      </c>
      <c r="N61" s="24">
        <v>-9.1647390000000009E-2</v>
      </c>
      <c r="O61" s="24">
        <v>-1.6205667999999999E-2</v>
      </c>
      <c r="P61" s="24">
        <v>-0.13684701999999999</v>
      </c>
      <c r="Q61" s="24">
        <v>-7.2256327000000009E-2</v>
      </c>
      <c r="R61" s="24">
        <v>-3.9418160000000001E-2</v>
      </c>
      <c r="S61" s="24">
        <v>-0.13286418</v>
      </c>
      <c r="T61" s="24">
        <v>-0.13556570000000001</v>
      </c>
      <c r="U61" s="24">
        <v>-1.1390924E-2</v>
      </c>
      <c r="V61" s="24">
        <v>-8.424073E-2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43636</v>
      </c>
      <c r="B62" s="24">
        <v>8.2144739999999994E-2</v>
      </c>
      <c r="C62" s="24">
        <v>4.1262983999999996E-2</v>
      </c>
      <c r="D62" s="24">
        <v>0.15953314000000002</v>
      </c>
      <c r="E62" s="24">
        <v>9.3185190000000001E-2</v>
      </c>
      <c r="F62" s="24">
        <v>0.10844505</v>
      </c>
      <c r="G62" s="24">
        <v>5.2555202999999995E-2</v>
      </c>
      <c r="H62" s="24">
        <v>7.1447133999999995E-2</v>
      </c>
      <c r="I62" s="24">
        <v>7.2406529999999997E-2</v>
      </c>
      <c r="J62" s="24">
        <v>1.9009828999999999E-2</v>
      </c>
      <c r="K62" s="24">
        <v>8.2803730000000006E-2</v>
      </c>
      <c r="L62" s="24">
        <v>0.18617737000000001</v>
      </c>
      <c r="M62" s="24">
        <v>6.7590713999999996E-2</v>
      </c>
      <c r="N62" s="24">
        <v>0.17496813</v>
      </c>
      <c r="O62" s="24">
        <v>7.7049730000000004E-3</v>
      </c>
      <c r="P62" s="24">
        <v>6.6013454999999999E-2</v>
      </c>
      <c r="Q62" s="24">
        <v>6.1851143999999997E-2</v>
      </c>
      <c r="R62" s="24">
        <v>6.822288E-2</v>
      </c>
      <c r="S62" s="24">
        <v>0.1442734</v>
      </c>
      <c r="T62" s="24">
        <v>4.0862203E-2</v>
      </c>
      <c r="U62" s="24">
        <v>-3.0320882999999997E-3</v>
      </c>
      <c r="V62" s="24">
        <v>6.2536596999999999E-2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43665</v>
      </c>
      <c r="B63" s="24">
        <v>-1.2932598999999999E-2</v>
      </c>
      <c r="C63" s="24">
        <v>-9.4338655000000011E-3</v>
      </c>
      <c r="D63" s="24">
        <v>2.0463347E-2</v>
      </c>
      <c r="E63" s="24">
        <v>2.106154E-2</v>
      </c>
      <c r="F63" s="24">
        <v>-6.3317420000000004E-3</v>
      </c>
      <c r="G63" s="24">
        <v>3.0253530000000001E-2</v>
      </c>
      <c r="H63" s="24">
        <v>-9.7152590000000004E-3</v>
      </c>
      <c r="I63" s="24">
        <v>1.3900757E-2</v>
      </c>
      <c r="J63" s="24">
        <v>-4.7341290000000001E-2</v>
      </c>
      <c r="K63" s="24">
        <v>-3.2030880000000005E-2</v>
      </c>
      <c r="L63" s="24">
        <v>4.1647790000000004E-2</v>
      </c>
      <c r="M63" s="24">
        <v>-5.2536130000000007E-3</v>
      </c>
      <c r="N63" s="24">
        <v>3.7205338000000004E-2</v>
      </c>
      <c r="O63" s="24">
        <v>-2.8157055E-2</v>
      </c>
      <c r="P63" s="24">
        <v>0</v>
      </c>
      <c r="Q63" s="24">
        <v>-1.7758012E-2</v>
      </c>
      <c r="R63" s="24">
        <v>1.0059237E-2</v>
      </c>
      <c r="S63" s="24">
        <v>9.9743129999999999E-2</v>
      </c>
      <c r="T63" s="24">
        <v>5.2788139999999997E-2</v>
      </c>
      <c r="U63" s="24">
        <v>-4.2579174000000001E-3</v>
      </c>
      <c r="V63" s="24">
        <v>3.5650730000000002E-3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43697</v>
      </c>
      <c r="B64" s="24">
        <v>-1.8413603000000001E-2</v>
      </c>
      <c r="C64" s="24">
        <v>-9.1478710000000005E-2</v>
      </c>
      <c r="D64" s="24">
        <v>-6.8104449999999997E-2</v>
      </c>
      <c r="E64" s="24">
        <v>-7.7832819999999997E-2</v>
      </c>
      <c r="F64" s="24">
        <v>-0.12319463999999999</v>
      </c>
      <c r="G64" s="24">
        <v>-0.11772489999999999</v>
      </c>
      <c r="H64" s="24">
        <v>-5.6833562999999997E-2</v>
      </c>
      <c r="I64" s="24">
        <v>-3.6094010000000003E-2</v>
      </c>
      <c r="J64" s="24">
        <v>-7.9839826000000003E-2</v>
      </c>
      <c r="K64" s="24">
        <v>-8.5758870000000001E-2</v>
      </c>
      <c r="L64" s="24">
        <v>-0.11147332</v>
      </c>
      <c r="M64" s="24">
        <v>-0.16044436999999998</v>
      </c>
      <c r="N64" s="24">
        <v>-6.9473743000000004E-2</v>
      </c>
      <c r="O64" s="24">
        <v>-6.6725197E-2</v>
      </c>
      <c r="P64" s="24">
        <v>-5.0733210000000001E-2</v>
      </c>
      <c r="Q64" s="24">
        <v>-5.0847530000000002E-2</v>
      </c>
      <c r="R64" s="24">
        <v>-6.3126086999999997E-2</v>
      </c>
      <c r="S64" s="24">
        <v>-5.6052980000000002E-2</v>
      </c>
      <c r="T64" s="24">
        <v>-2.5423706000000001E-2</v>
      </c>
      <c r="U64" s="24">
        <v>-4.2150315999999993E-2</v>
      </c>
      <c r="V64" s="24">
        <v>-4.2924699999999996E-2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43728</v>
      </c>
      <c r="B65" s="24">
        <v>1.8217920999999998E-2</v>
      </c>
      <c r="C65" s="24">
        <v>4.7448277000000004E-2</v>
      </c>
      <c r="D65" s="24">
        <v>1.0962248000000001E-2</v>
      </c>
      <c r="E65" s="24">
        <v>5.0700900000000002E-3</v>
      </c>
      <c r="F65" s="24">
        <v>7.7519416999999998E-3</v>
      </c>
      <c r="G65" s="24">
        <v>3.7781120000000001E-2</v>
      </c>
      <c r="H65" s="24">
        <v>2.1520853000000003E-3</v>
      </c>
      <c r="I65" s="24">
        <v>5.5442689999999996E-2</v>
      </c>
      <c r="J65" s="24">
        <v>0.11927307000000001</v>
      </c>
      <c r="K65" s="24">
        <v>8.2622769999999998E-2</v>
      </c>
      <c r="L65" s="24">
        <v>3.2037257999999999E-2</v>
      </c>
      <c r="M65" s="24">
        <v>8.7201710000000002E-2</v>
      </c>
      <c r="N65" s="24">
        <v>6.5610885999999993E-2</v>
      </c>
      <c r="O65" s="24">
        <v>4.1078805999999995E-2</v>
      </c>
      <c r="P65" s="24">
        <v>3.3380747000000002E-2</v>
      </c>
      <c r="Q65" s="24">
        <v>4.8214316000000007E-2</v>
      </c>
      <c r="R65" s="24">
        <v>6.5392256000000003E-3</v>
      </c>
      <c r="S65" s="24">
        <v>2.9278278000000001E-2</v>
      </c>
      <c r="T65" s="24">
        <v>1.0869503000000001E-2</v>
      </c>
      <c r="U65" s="24">
        <v>2.2959232E-2</v>
      </c>
      <c r="V65" s="24">
        <v>-8.0111390000000005E-2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43756</v>
      </c>
      <c r="B66" s="24">
        <v>8.3259344000000002E-3</v>
      </c>
      <c r="C66" s="24">
        <v>3.1603813000000001E-2</v>
      </c>
      <c r="D66" s="24">
        <v>1.2048483E-3</v>
      </c>
      <c r="E66" s="24">
        <v>2.7002929999999998E-2</v>
      </c>
      <c r="F66" s="24">
        <v>3.5096169000000003E-2</v>
      </c>
      <c r="G66" s="24">
        <v>-1.15573406E-3</v>
      </c>
      <c r="H66" s="24">
        <v>-4.2949320000000004E-3</v>
      </c>
      <c r="I66" s="24">
        <v>4.4004320000000006E-2</v>
      </c>
      <c r="J66" s="24">
        <v>1.3720632E-2</v>
      </c>
      <c r="K66" s="24">
        <v>8.051753E-3</v>
      </c>
      <c r="L66" s="24">
        <v>5.2132606999999997E-3</v>
      </c>
      <c r="M66" s="24">
        <v>1.6560315999999999E-2</v>
      </c>
      <c r="N66" s="24">
        <v>2.6539206999999999E-2</v>
      </c>
      <c r="O66" s="24">
        <v>2.4999976E-2</v>
      </c>
      <c r="P66" s="24">
        <v>-8.0755949999999996E-3</v>
      </c>
      <c r="Q66" s="24">
        <v>1.9392370999999999E-2</v>
      </c>
      <c r="R66" s="24">
        <v>-2.9152035999999997E-3</v>
      </c>
      <c r="S66" s="24">
        <v>-2.2435904E-2</v>
      </c>
      <c r="T66" s="24">
        <v>3.1541228000000004E-2</v>
      </c>
      <c r="U66" s="24">
        <v>6.2342880000000002E-3</v>
      </c>
      <c r="V66" s="24">
        <v>-3.6314725999999999E-2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43789</v>
      </c>
      <c r="B67" s="24">
        <v>1.1946559000000001E-2</v>
      </c>
      <c r="C67" s="24">
        <v>-0.16262441999999999</v>
      </c>
      <c r="D67" s="24">
        <v>-2.8078555999999999E-3</v>
      </c>
      <c r="E67" s="24">
        <v>-5.2008030000000004E-3</v>
      </c>
      <c r="F67" s="24">
        <v>-4.1801929999999996E-3</v>
      </c>
      <c r="G67" s="24">
        <v>5.7852269999999996E-4</v>
      </c>
      <c r="H67" s="24">
        <v>1.186192E-2</v>
      </c>
      <c r="I67" s="24">
        <v>5.1896810000000002E-2</v>
      </c>
      <c r="J67" s="24">
        <v>-3.1582117E-3</v>
      </c>
      <c r="K67" s="24">
        <v>4.2368410000000002E-2</v>
      </c>
      <c r="L67" s="24">
        <v>-1.0843932999999998E-2</v>
      </c>
      <c r="M67" s="24">
        <v>1.9038200000000002E-2</v>
      </c>
      <c r="N67" s="24">
        <v>2.0682572999999999E-2</v>
      </c>
      <c r="O67" s="24">
        <v>1.2342094999999999E-2</v>
      </c>
      <c r="P67" s="24">
        <v>2.7195573000000001E-2</v>
      </c>
      <c r="Q67" s="24">
        <v>-1.1976361E-3</v>
      </c>
      <c r="R67" s="24">
        <v>-2.1208464999999999E-2</v>
      </c>
      <c r="S67" s="24">
        <v>0.10368859999999999</v>
      </c>
      <c r="T67" s="24">
        <v>-4.3780384000000006E-2</v>
      </c>
      <c r="U67" s="24">
        <v>9.9132060000000008E-3</v>
      </c>
      <c r="V67" s="24">
        <v>6.1060667000000006E-2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43819</v>
      </c>
      <c r="B68" s="24">
        <v>3.9823413000000002E-2</v>
      </c>
      <c r="C68" s="24">
        <v>3.3350706000000001E-2</v>
      </c>
      <c r="D68" s="24">
        <v>2.5994299999999998E-2</v>
      </c>
      <c r="E68" s="24">
        <v>-2.0021319999999999E-2</v>
      </c>
      <c r="F68" s="24">
        <v>-8.8582634999999996E-3</v>
      </c>
      <c r="G68" s="24">
        <v>5.9229374000000001E-2</v>
      </c>
      <c r="H68" s="24">
        <v>2.1659255000000002E-2</v>
      </c>
      <c r="I68" s="24">
        <v>5.3017735000000003E-2</v>
      </c>
      <c r="J68" s="24">
        <v>4.7193884999999998E-2</v>
      </c>
      <c r="K68" s="24">
        <v>5.3848742999999998E-2</v>
      </c>
      <c r="L68" s="24">
        <v>0.11620951</v>
      </c>
      <c r="M68" s="24">
        <v>3.0072808000000003E-2</v>
      </c>
      <c r="N68" s="24">
        <v>7.1731805999999997E-3</v>
      </c>
      <c r="O68" s="24">
        <v>2.9988169999999998E-2</v>
      </c>
      <c r="P68" s="24">
        <v>8.1273919999999999E-2</v>
      </c>
      <c r="Q68" s="24">
        <v>-1.72894E-2</v>
      </c>
      <c r="R68" s="24">
        <v>-1.4973342000000001E-2</v>
      </c>
      <c r="S68" s="24">
        <v>-9.4642042999999992E-3</v>
      </c>
      <c r="T68" s="24">
        <v>-3.4156977999999998E-2</v>
      </c>
      <c r="U68" s="24">
        <v>-2.5766789999999998E-2</v>
      </c>
      <c r="V68" s="24">
        <v>3.2548307999999998E-2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43847</v>
      </c>
      <c r="B69" s="24">
        <v>6.2647342999999994E-2</v>
      </c>
      <c r="C69" s="24">
        <v>-3.8439034999999998E-3</v>
      </c>
      <c r="D69" s="24">
        <v>4.3205023000000002E-2</v>
      </c>
      <c r="E69" s="24">
        <v>2.3732185E-3</v>
      </c>
      <c r="F69" s="24">
        <v>3.8535594999999999E-2</v>
      </c>
      <c r="G69" s="24">
        <v>1.6804456999999998E-2</v>
      </c>
      <c r="H69" s="24">
        <v>1.3713002E-2</v>
      </c>
      <c r="I69" s="24">
        <v>1.2676715999999999E-2</v>
      </c>
      <c r="J69" s="24">
        <v>4.7338485999999999E-2</v>
      </c>
      <c r="K69" s="24">
        <v>3.4237742000000002E-2</v>
      </c>
      <c r="L69" s="24">
        <v>1.3110399E-2</v>
      </c>
      <c r="M69" s="24">
        <v>-2.0564198000000001E-3</v>
      </c>
      <c r="N69" s="24">
        <v>2.6633619999999997E-2</v>
      </c>
      <c r="O69" s="24">
        <v>2.0592332000000001E-2</v>
      </c>
      <c r="P69" s="24">
        <v>6.1462282999999999E-2</v>
      </c>
      <c r="Q69" s="24">
        <v>4.5402883999999998E-2</v>
      </c>
      <c r="R69" s="24">
        <v>1.0292888E-2</v>
      </c>
      <c r="S69" s="24">
        <v>0.10727823</v>
      </c>
      <c r="T69" s="24">
        <v>2.9721617999999998E-2</v>
      </c>
      <c r="U69" s="24">
        <v>1.8443108E-2</v>
      </c>
      <c r="V69" s="24">
        <v>9.9935529999999988E-3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43881</v>
      </c>
      <c r="B70" s="24">
        <v>-3.3122003000000004E-2</v>
      </c>
      <c r="C70" s="24">
        <v>-0.10596609000000001</v>
      </c>
      <c r="D70" s="24">
        <v>-9.6385539999999992E-2</v>
      </c>
      <c r="E70" s="24">
        <v>-4.4391813000000002E-2</v>
      </c>
      <c r="F70" s="24">
        <v>-8.5343250000000009E-2</v>
      </c>
      <c r="G70" s="24">
        <v>-6.3126445000000003E-2</v>
      </c>
      <c r="H70" s="24">
        <v>-8.2899749999999994E-2</v>
      </c>
      <c r="I70" s="24">
        <v>-5.1757392999999999E-2</v>
      </c>
      <c r="J70" s="24">
        <v>-2.5203050000000001E-2</v>
      </c>
      <c r="K70" s="24">
        <v>-7.5421630000000003E-2</v>
      </c>
      <c r="L70" s="24">
        <v>-8.3832320000000002E-2</v>
      </c>
      <c r="M70" s="24">
        <v>-6.2641619999999995E-2</v>
      </c>
      <c r="N70" s="24">
        <v>-8.0838380000000001E-2</v>
      </c>
      <c r="O70" s="24">
        <v>-3.6484241000000001E-2</v>
      </c>
      <c r="P70" s="24">
        <v>-4.2704700000000005E-2</v>
      </c>
      <c r="Q70" s="24">
        <v>-8.251905000000001E-2</v>
      </c>
      <c r="R70" s="24">
        <v>-6.1587929999999999E-2</v>
      </c>
      <c r="S70" s="24">
        <v>-9.1407000000000002E-2</v>
      </c>
      <c r="T70" s="24">
        <v>-5.5169879999999998E-2</v>
      </c>
      <c r="U70" s="24">
        <v>-6.5420510000000001E-2</v>
      </c>
      <c r="V70" s="24">
        <v>-7.5327160000000004E-2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43910</v>
      </c>
      <c r="B71" s="24">
        <v>-0.13817399999999999</v>
      </c>
      <c r="C71" s="24">
        <v>-0.36918990000000002</v>
      </c>
      <c r="D71" s="24">
        <v>-0.46250003999999995</v>
      </c>
      <c r="E71" s="24">
        <v>-0.37379997000000004</v>
      </c>
      <c r="F71" s="24">
        <v>-0.34584175</v>
      </c>
      <c r="G71" s="24">
        <v>-0.37189132999999996</v>
      </c>
      <c r="H71" s="24">
        <v>-0.23524962999999999</v>
      </c>
      <c r="I71" s="24">
        <v>-0.21807563999999999</v>
      </c>
      <c r="J71" s="24">
        <v>-0.42222219999999999</v>
      </c>
      <c r="K71" s="24">
        <v>-0.31464272999999998</v>
      </c>
      <c r="L71" s="24">
        <v>-0.47875815999999999</v>
      </c>
      <c r="M71" s="24">
        <v>-0.43657950000000001</v>
      </c>
      <c r="N71" s="24">
        <v>-0.45711180000000001</v>
      </c>
      <c r="O71" s="24">
        <v>-0.33820999999999996</v>
      </c>
      <c r="P71" s="24">
        <v>-0.18525404000000001</v>
      </c>
      <c r="Q71" s="24">
        <v>-0.10236687</v>
      </c>
      <c r="R71" s="24">
        <v>-0.24409216</v>
      </c>
      <c r="S71" s="24">
        <v>-0.32893745000000002</v>
      </c>
      <c r="T71" s="24">
        <v>-0.28074247000000002</v>
      </c>
      <c r="U71" s="24">
        <v>-0.30000001999999998</v>
      </c>
      <c r="V71" s="24">
        <v>-0.24473595000000001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43941</v>
      </c>
      <c r="B72" s="24">
        <v>8.4442730000000008E-2</v>
      </c>
      <c r="C72" s="24">
        <v>0.23315788000000001</v>
      </c>
      <c r="D72" s="24">
        <v>0.17906975</v>
      </c>
      <c r="E72" s="24">
        <v>0.20672606999999998</v>
      </c>
      <c r="F72" s="24">
        <v>0.14573646000000001</v>
      </c>
      <c r="G72" s="24">
        <v>0.12845313999999999</v>
      </c>
      <c r="H72" s="24">
        <v>0.16320478000000002</v>
      </c>
      <c r="I72" s="24">
        <v>0.15616894000000001</v>
      </c>
      <c r="J72" s="24">
        <v>2.0709990999999997E-2</v>
      </c>
      <c r="K72" s="24">
        <v>0.22375547000000001</v>
      </c>
      <c r="L72" s="24">
        <v>0.11598741999999999</v>
      </c>
      <c r="M72" s="24">
        <v>0.15801799999999999</v>
      </c>
      <c r="N72" s="24">
        <v>0.22599995000000001</v>
      </c>
      <c r="O72" s="24">
        <v>0.10403119999999999</v>
      </c>
      <c r="P72" s="24">
        <v>0.14220535000000001</v>
      </c>
      <c r="Q72" s="24">
        <v>9.6440315000000006E-3</v>
      </c>
      <c r="R72" s="24">
        <v>0.12345195</v>
      </c>
      <c r="S72" s="24">
        <v>0.12071872</v>
      </c>
      <c r="T72" s="24">
        <v>6.5591335000000001E-2</v>
      </c>
      <c r="U72" s="24">
        <v>0.15809525000000002</v>
      </c>
      <c r="V72" s="24">
        <v>8.8665489999999986E-2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43971</v>
      </c>
      <c r="B73" s="24">
        <v>3.8933754000000001E-2</v>
      </c>
      <c r="C73" s="24">
        <v>6.2313199999999999E-2</v>
      </c>
      <c r="D73" s="24">
        <v>6.9033503999999996E-2</v>
      </c>
      <c r="E73" s="24">
        <v>-2.0491481000000002E-3</v>
      </c>
      <c r="F73" s="24">
        <v>2.3680686999999999E-2</v>
      </c>
      <c r="G73" s="24">
        <v>0.12097109</v>
      </c>
      <c r="H73" s="24">
        <v>3.6139488000000004E-2</v>
      </c>
      <c r="I73" s="24">
        <v>4.3527125999999999E-2</v>
      </c>
      <c r="J73" s="24">
        <v>0.1003623</v>
      </c>
      <c r="K73" s="24">
        <v>5.9001207000000007E-2</v>
      </c>
      <c r="L73" s="24">
        <v>-4.4943866999999998E-2</v>
      </c>
      <c r="M73" s="24">
        <v>0.14016175</v>
      </c>
      <c r="N73" s="24">
        <v>-6.5242049999999999E-3</v>
      </c>
      <c r="O73" s="24">
        <v>3.3372639999999995E-2</v>
      </c>
      <c r="P73" s="24">
        <v>4.6770930000000002E-2</v>
      </c>
      <c r="Q73" s="24">
        <v>2.1225689999999998E-2</v>
      </c>
      <c r="R73" s="24">
        <v>4.4061899999999994E-2</v>
      </c>
      <c r="S73" s="24">
        <v>6.1122300000000004E-2</v>
      </c>
      <c r="T73" s="24">
        <v>2.6236176000000003E-2</v>
      </c>
      <c r="U73" s="24">
        <v>0.12582230999999999</v>
      </c>
      <c r="V73" s="24">
        <v>9.4878309999999993E-2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44001</v>
      </c>
      <c r="B74" s="24">
        <v>4.1135310000000001E-2</v>
      </c>
      <c r="C74" s="24">
        <v>4.6134830000000002E-2</v>
      </c>
      <c r="D74" s="24">
        <v>0.15155601499999999</v>
      </c>
      <c r="E74" s="24">
        <v>0.13198936</v>
      </c>
      <c r="F74" s="24">
        <v>0.13049196999999998</v>
      </c>
      <c r="G74" s="24">
        <v>5.3934335999999999E-2</v>
      </c>
      <c r="H74" s="24">
        <v>6.3601493999999995E-2</v>
      </c>
      <c r="I74" s="24">
        <v>6.5661907000000005E-2</v>
      </c>
      <c r="J74" s="24">
        <v>9.3029499999999987E-2</v>
      </c>
      <c r="K74" s="24">
        <v>7.9102515999999998E-2</v>
      </c>
      <c r="L74" s="24">
        <v>0.26300203</v>
      </c>
      <c r="M74" s="24">
        <v>6.3471793999999998E-2</v>
      </c>
      <c r="N74" s="24">
        <v>9.4143389999999993E-2</v>
      </c>
      <c r="O74" s="24">
        <v>9.184718E-2</v>
      </c>
      <c r="P74" s="24">
        <v>3.8680315E-2</v>
      </c>
      <c r="Q74" s="24">
        <v>7.1069717000000004E-2</v>
      </c>
      <c r="R74" s="24">
        <v>3.6772012999999999E-2</v>
      </c>
      <c r="S74" s="24">
        <v>8.0409769999999992E-2</v>
      </c>
      <c r="T74" s="24">
        <v>6.2100289999999995E-2</v>
      </c>
      <c r="U74" s="24">
        <v>4.7479867999999995E-3</v>
      </c>
      <c r="V74" s="24">
        <v>4.6552059999999999E-2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44032</v>
      </c>
      <c r="B75" s="24">
        <v>0.17885864000000001</v>
      </c>
      <c r="C75" s="24">
        <v>1.4878631E-2</v>
      </c>
      <c r="D75" s="24">
        <v>3.2361746000000003E-3</v>
      </c>
      <c r="E75" s="24">
        <v>1.0949372999999999E-3</v>
      </c>
      <c r="F75" s="24">
        <v>4.5481442999999996E-2</v>
      </c>
      <c r="G75" s="24">
        <v>3.3005594999999999E-2</v>
      </c>
      <c r="H75" s="24">
        <v>7.4074150000000005E-2</v>
      </c>
      <c r="I75" s="24">
        <v>8.6363679999999998E-2</v>
      </c>
      <c r="J75" s="24">
        <v>-4.4148739999999999E-2</v>
      </c>
      <c r="K75" s="24">
        <v>5.2863480000000004E-2</v>
      </c>
      <c r="L75" s="24">
        <v>7.8114509999999998E-2</v>
      </c>
      <c r="M75" s="24">
        <v>0.10752689</v>
      </c>
      <c r="N75" s="24">
        <v>2.9908179999999999E-2</v>
      </c>
      <c r="O75" s="24">
        <v>0.11479414</v>
      </c>
      <c r="P75" s="24">
        <v>0.11693298000000001</v>
      </c>
      <c r="Q75" s="24">
        <v>4.5510409999999994E-2</v>
      </c>
      <c r="R75" s="24">
        <v>-9.1404319999999987E-3</v>
      </c>
      <c r="S75" s="24">
        <v>4.4434667000000004E-2</v>
      </c>
      <c r="T75" s="24">
        <v>-3.6132335999999998E-3</v>
      </c>
      <c r="U75" s="24">
        <v>5.9978126999999999E-2</v>
      </c>
      <c r="V75" s="24">
        <v>4.4709443999999994E-3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44063</v>
      </c>
      <c r="B76" s="24">
        <v>2.3454665999999999E-2</v>
      </c>
      <c r="C76" s="24">
        <v>2.3533940000000003E-2</v>
      </c>
      <c r="D76" s="24">
        <v>5.2150489999999994E-2</v>
      </c>
      <c r="E76" s="24">
        <v>-1.0572374000000001E-2</v>
      </c>
      <c r="F76" s="24">
        <v>3.8982986999999997E-2</v>
      </c>
      <c r="G76" s="24">
        <v>5.2372575000000005E-2</v>
      </c>
      <c r="H76" s="24">
        <v>-7.336736000000001E-4</v>
      </c>
      <c r="I76" s="24">
        <v>2.1617890000000001E-2</v>
      </c>
      <c r="J76" s="24">
        <v>8.4466929999999996E-2</v>
      </c>
      <c r="K76" s="24">
        <v>4.5188309999999995E-2</v>
      </c>
      <c r="L76" s="24">
        <v>-6.5584000000000003E-2</v>
      </c>
      <c r="M76" s="24">
        <v>-5.7741404000000003E-2</v>
      </c>
      <c r="N76" s="24">
        <v>1.5158892E-2</v>
      </c>
      <c r="O76" s="24">
        <v>3.8184523999999997E-2</v>
      </c>
      <c r="P76" s="24">
        <v>1.0455251E-2</v>
      </c>
      <c r="Q76" s="24">
        <v>2.5882363000000002E-2</v>
      </c>
      <c r="R76" s="24">
        <v>-4.5277539999999998E-2</v>
      </c>
      <c r="S76" s="24">
        <v>-0.10362254999999999</v>
      </c>
      <c r="T76" s="24">
        <v>5.8512209999999995E-2</v>
      </c>
      <c r="U76" s="24">
        <v>-3.2921789999999999E-2</v>
      </c>
      <c r="V76" s="24">
        <v>6.7136526000000002E-2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44092</v>
      </c>
      <c r="B77" s="24">
        <v>7.8188179999999999E-3</v>
      </c>
      <c r="C77" s="24">
        <v>-6.3701510000000003E-2</v>
      </c>
      <c r="D77" s="24">
        <v>-7.7158930000000001E-2</v>
      </c>
      <c r="E77" s="24">
        <v>-1.8791437000000001E-2</v>
      </c>
      <c r="F77" s="24">
        <v>-7.0146739999999999E-2</v>
      </c>
      <c r="G77" s="24">
        <v>-2.4201571999999998E-2</v>
      </c>
      <c r="H77" s="24">
        <v>-4.1115940000000004E-2</v>
      </c>
      <c r="I77" s="24">
        <v>3.162682E-2</v>
      </c>
      <c r="J77" s="24">
        <v>-2.7129530000000002E-2</v>
      </c>
      <c r="K77" s="24">
        <v>5.7485939999999999E-2</v>
      </c>
      <c r="L77" s="24">
        <v>-4.0107369999999995E-3</v>
      </c>
      <c r="M77" s="24">
        <v>3.0639886999999998E-2</v>
      </c>
      <c r="N77" s="24">
        <v>2.4566530000000003E-2</v>
      </c>
      <c r="O77" s="24">
        <v>3.3463954999999997E-2</v>
      </c>
      <c r="P77" s="24">
        <v>7.3519944999999995E-3</v>
      </c>
      <c r="Q77" s="24">
        <v>2.8096317999999999E-2</v>
      </c>
      <c r="R77" s="24">
        <v>-6.4775349999999995E-3</v>
      </c>
      <c r="S77" s="24">
        <v>-6.25E-2</v>
      </c>
      <c r="T77" s="24">
        <v>1.0185122E-2</v>
      </c>
      <c r="U77" s="24">
        <v>5.1063775999999998E-2</v>
      </c>
      <c r="V77" s="24">
        <v>3.7886739000000003E-2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44124</v>
      </c>
      <c r="B78" s="24">
        <v>3.5580516E-2</v>
      </c>
      <c r="C78" s="24">
        <v>-2.0128845999999999E-2</v>
      </c>
      <c r="D78" s="24">
        <v>2.1594763000000003E-2</v>
      </c>
      <c r="E78" s="24">
        <v>3.8678169999999998E-2</v>
      </c>
      <c r="F78" s="24">
        <v>-7.8070163999999997E-2</v>
      </c>
      <c r="G78" s="24">
        <v>-1.5606641999999999E-2</v>
      </c>
      <c r="H78" s="24">
        <v>2.0290970000000002E-2</v>
      </c>
      <c r="I78" s="24">
        <v>1.6541719999999999E-2</v>
      </c>
      <c r="J78" s="24">
        <v>6.8965553999999998E-2</v>
      </c>
      <c r="K78" s="24">
        <v>1.8776417E-2</v>
      </c>
      <c r="L78" s="24">
        <v>-1.4093935E-2</v>
      </c>
      <c r="M78" s="24">
        <v>1.4469981E-2</v>
      </c>
      <c r="N78" s="24">
        <v>-7.0521830000000008E-2</v>
      </c>
      <c r="O78" s="24">
        <v>2.2170424000000001E-2</v>
      </c>
      <c r="P78" s="24">
        <v>5.7845592000000001E-2</v>
      </c>
      <c r="Q78" s="24">
        <v>-3.3463239999999999E-3</v>
      </c>
      <c r="R78" s="24">
        <v>-6.0323295999999998E-2</v>
      </c>
      <c r="S78" s="24">
        <v>2.8571367E-2</v>
      </c>
      <c r="T78" s="24">
        <v>-2.9816687000000001E-2</v>
      </c>
      <c r="U78" s="24">
        <v>2.1592498000000002E-2</v>
      </c>
      <c r="V78" s="24">
        <v>2.5452137E-2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44155</v>
      </c>
      <c r="B79" s="24">
        <v>4.2108059999999996E-2</v>
      </c>
      <c r="C79" s="24">
        <v>0.12407565</v>
      </c>
      <c r="D79" s="24">
        <v>0.16964770000000001</v>
      </c>
      <c r="E79" s="24">
        <v>0.18293571</v>
      </c>
      <c r="F79" s="24">
        <v>0.11259126999999999</v>
      </c>
      <c r="G79" s="24">
        <v>7.0275784000000008E-2</v>
      </c>
      <c r="H79" s="24">
        <v>4.4277670000000005E-2</v>
      </c>
      <c r="I79" s="24">
        <v>7.9409840000000009E-2</v>
      </c>
      <c r="J79" s="24">
        <v>0.14838696000000001</v>
      </c>
      <c r="K79" s="24">
        <v>0.10969089999999999</v>
      </c>
      <c r="L79" s="24">
        <v>9.4962480000000002E-2</v>
      </c>
      <c r="M79" s="24">
        <v>9.6213700000000013E-2</v>
      </c>
      <c r="N79" s="24">
        <v>0.11026812</v>
      </c>
      <c r="O79" s="24">
        <v>4.1381240000000007E-2</v>
      </c>
      <c r="P79" s="24">
        <v>4.1267395000000005E-2</v>
      </c>
      <c r="Q79" s="24">
        <v>5.5944920000000002E-4</v>
      </c>
      <c r="R79" s="24">
        <v>0.14757930999999999</v>
      </c>
      <c r="S79" s="24">
        <v>0.14717352</v>
      </c>
      <c r="T79" s="24">
        <v>6.0965299999999993E-2</v>
      </c>
      <c r="U79" s="24">
        <v>5.9247016999999999E-2</v>
      </c>
      <c r="V79" s="24">
        <v>8.1646440000000004E-3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44183</v>
      </c>
      <c r="B80" s="24">
        <v>2.453661E-2</v>
      </c>
      <c r="C80" s="24">
        <v>9.1898920000000009E-2</v>
      </c>
      <c r="D80" s="24">
        <v>0.11854100000000001</v>
      </c>
      <c r="E80" s="24">
        <v>1.1986136000000001E-2</v>
      </c>
      <c r="F80" s="24">
        <v>9.5178369999999998E-2</v>
      </c>
      <c r="G80" s="24">
        <v>9.9928139999999999E-2</v>
      </c>
      <c r="H80" s="24">
        <v>4.6712160000000003E-2</v>
      </c>
      <c r="I80" s="24">
        <v>5.6245922999999996E-2</v>
      </c>
      <c r="J80" s="24">
        <v>4.893434E-2</v>
      </c>
      <c r="K80" s="24">
        <v>9.6293334999999994E-2</v>
      </c>
      <c r="L80" s="24">
        <v>0.18083549999999998</v>
      </c>
      <c r="M80" s="24">
        <v>0.11288309000000001</v>
      </c>
      <c r="N80" s="24">
        <v>0.18359899999999998</v>
      </c>
      <c r="O80" s="24">
        <v>7.8715563000000002E-2</v>
      </c>
      <c r="P80" s="24">
        <v>-6.6547394000000008E-3</v>
      </c>
      <c r="Q80" s="24">
        <v>3.4116386999999998E-2</v>
      </c>
      <c r="R80" s="24">
        <v>6.696713E-2</v>
      </c>
      <c r="S80" s="24">
        <v>5.9532639999999998E-2</v>
      </c>
      <c r="T80" s="24">
        <v>8.3489179999999996E-2</v>
      </c>
      <c r="U80" s="24">
        <v>5.1318764999999995E-2</v>
      </c>
      <c r="V80" s="24">
        <v>1.7999172000000001E-2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44216</v>
      </c>
      <c r="B81" s="24">
        <v>0.10080539999999999</v>
      </c>
      <c r="C81" s="24">
        <v>9.7913979999999998E-2</v>
      </c>
      <c r="D81" s="24">
        <v>4.5075179999999999E-2</v>
      </c>
      <c r="E81" s="24">
        <v>-2.6634394999999998E-2</v>
      </c>
      <c r="F81" s="24">
        <v>1.2558818000000001E-2</v>
      </c>
      <c r="G81" s="24">
        <v>2.5272846000000002E-2</v>
      </c>
      <c r="H81" s="24">
        <v>-3.6388575999999999E-2</v>
      </c>
      <c r="I81" s="24">
        <v>0.11886764</v>
      </c>
      <c r="J81" s="24">
        <v>4.0288567999999997E-2</v>
      </c>
      <c r="K81" s="24">
        <v>0.15624237000000002</v>
      </c>
      <c r="L81" s="24">
        <v>-2.7586222000000001E-2</v>
      </c>
      <c r="M81" s="24">
        <v>1.6829014E-2</v>
      </c>
      <c r="N81" s="24">
        <v>-8.6891650000000002E-4</v>
      </c>
      <c r="O81" s="24">
        <v>6.7632793999999996E-2</v>
      </c>
      <c r="P81" s="24">
        <v>0.13766502999999999</v>
      </c>
      <c r="Q81" s="24">
        <v>2.7685285E-2</v>
      </c>
      <c r="R81" s="24">
        <v>2.2490860000000001E-2</v>
      </c>
      <c r="S81" s="24">
        <v>0.14159286500000001</v>
      </c>
      <c r="T81" s="24">
        <v>0.12088823</v>
      </c>
      <c r="U81" s="24">
        <v>7.8607560000000007E-2</v>
      </c>
      <c r="V81" s="24">
        <v>1.7235875000000001E-2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44246</v>
      </c>
      <c r="B82" s="24">
        <v>6.3481209999999996E-2</v>
      </c>
      <c r="C82" s="24">
        <v>1.6242743E-2</v>
      </c>
      <c r="D82" s="24">
        <v>-5.7108640000000002E-2</v>
      </c>
      <c r="E82" s="24">
        <v>-3.8246273999999997E-2</v>
      </c>
      <c r="F82" s="24">
        <v>1.9638180999999998E-2</v>
      </c>
      <c r="G82" s="24">
        <v>6.9467783000000005E-2</v>
      </c>
      <c r="H82" s="24">
        <v>-1.6387582000000001E-2</v>
      </c>
      <c r="I82" s="24">
        <v>4.0727854000000001E-2</v>
      </c>
      <c r="J82" s="24">
        <v>-5.5480059999999998E-2</v>
      </c>
      <c r="K82" s="24">
        <v>-8.6253284999999996E-3</v>
      </c>
      <c r="L82" s="24">
        <v>-2.6732146999999998E-2</v>
      </c>
      <c r="M82" s="24">
        <v>6.4024449999999997E-2</v>
      </c>
      <c r="N82" s="24">
        <v>-4.6791369999999999E-2</v>
      </c>
      <c r="O82" s="24">
        <v>1.7623185999999999E-2</v>
      </c>
      <c r="P82" s="24">
        <v>4.6498894999999998E-2</v>
      </c>
      <c r="Q82" s="24">
        <v>-3.6412179999999995E-2</v>
      </c>
      <c r="R82" s="24">
        <v>-1.00348E-2</v>
      </c>
      <c r="S82" s="24">
        <v>5.0387620000000001E-2</v>
      </c>
      <c r="T82" s="24">
        <v>-5.2091001999999997E-2</v>
      </c>
      <c r="U82" s="24">
        <v>1.5460967999999999E-2</v>
      </c>
      <c r="V82" s="24">
        <v>2.0709037999999999E-2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44274</v>
      </c>
      <c r="B83" s="24">
        <v>-0.14308953000000002</v>
      </c>
      <c r="C83" s="24">
        <v>3.4378766999999998E-2</v>
      </c>
      <c r="D83" s="24">
        <v>-1.1012315999999999E-2</v>
      </c>
      <c r="E83" s="24">
        <v>-4.3970289999999995E-2</v>
      </c>
      <c r="F83" s="24">
        <v>-6.8423749999999992E-2</v>
      </c>
      <c r="G83" s="24">
        <v>-6.416976499999999E-2</v>
      </c>
      <c r="H83" s="24">
        <v>1.8471599000000002E-2</v>
      </c>
      <c r="I83" s="24">
        <v>-3.1473755999999999E-2</v>
      </c>
      <c r="J83" s="24">
        <v>5.0587416000000003E-2</v>
      </c>
      <c r="K83" s="24">
        <v>-4.5327605999999993E-2</v>
      </c>
      <c r="L83" s="24">
        <v>-4.0078459999999996E-2</v>
      </c>
      <c r="M83" s="24">
        <v>-1.2280345E-3</v>
      </c>
      <c r="N83" s="24">
        <v>7.4669956999999995E-2</v>
      </c>
      <c r="O83" s="24">
        <v>-6.3187479999999999E-3</v>
      </c>
      <c r="P83" s="24">
        <v>-0.11238891000000001</v>
      </c>
      <c r="Q83" s="24">
        <v>7.6462030000000007E-3</v>
      </c>
      <c r="R83" s="24">
        <v>4.228556E-2</v>
      </c>
      <c r="S83" s="24">
        <v>-4.1932225000000004E-2</v>
      </c>
      <c r="T83" s="24">
        <v>2.7089834E-2</v>
      </c>
      <c r="U83" s="24">
        <v>-2.7188718000000001E-2</v>
      </c>
      <c r="V83" s="24">
        <v>4.8570633000000002E-2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44306</v>
      </c>
      <c r="B84" s="24">
        <v>9.7323656000000008E-3</v>
      </c>
      <c r="C84" s="24">
        <v>3.5568595000000001E-2</v>
      </c>
      <c r="D84" s="24">
        <v>-7.6659560000000002E-2</v>
      </c>
      <c r="E84" s="24">
        <v>-6.7635774999999995E-3</v>
      </c>
      <c r="F84" s="24">
        <v>5.5495143000000004E-2</v>
      </c>
      <c r="G84" s="24">
        <v>-8.0884400000000009E-2</v>
      </c>
      <c r="H84" s="24">
        <v>-1.7425357999999998E-2</v>
      </c>
      <c r="I84" s="24">
        <v>8.2702875000000009E-2</v>
      </c>
      <c r="J84" s="24">
        <v>5.5225969999999999E-2</v>
      </c>
      <c r="K84" s="24">
        <v>4.8604846000000007E-2</v>
      </c>
      <c r="L84" s="24">
        <v>2.24818E-2</v>
      </c>
      <c r="M84" s="24">
        <v>3.5040975000000002E-2</v>
      </c>
      <c r="N84" s="24">
        <v>4.2610406999999996E-2</v>
      </c>
      <c r="O84" s="24">
        <v>-6.9006147000000004E-2</v>
      </c>
      <c r="P84" s="24">
        <v>-4.0282669999999993E-2</v>
      </c>
      <c r="Q84" s="24">
        <v>5.3376555000000006E-2</v>
      </c>
      <c r="R84" s="24">
        <v>1.0281682E-2</v>
      </c>
      <c r="S84" s="24">
        <v>-0.19537813000000001</v>
      </c>
      <c r="T84" s="24">
        <v>1.5448332E-2</v>
      </c>
      <c r="U84" s="24">
        <v>9.5584150000000007E-2</v>
      </c>
      <c r="V84" s="24">
        <v>7.5930834000000003E-2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44336</v>
      </c>
      <c r="B85" s="24">
        <v>4.7710775999999996E-2</v>
      </c>
      <c r="C85" s="24">
        <v>-0.20101357</v>
      </c>
      <c r="D85" s="24">
        <v>-1.3450800999999998E-2</v>
      </c>
      <c r="E85" s="24">
        <v>-1.4640808E-2</v>
      </c>
      <c r="F85" s="24">
        <v>0.10927844</v>
      </c>
      <c r="G85" s="24">
        <v>2.4969578000000003E-2</v>
      </c>
      <c r="H85" s="24">
        <v>-1.6286611999999999E-2</v>
      </c>
      <c r="I85" s="24">
        <v>-4.7959329999999994E-2</v>
      </c>
      <c r="J85" s="24">
        <v>3.9576053999999999E-2</v>
      </c>
      <c r="K85" s="24">
        <v>-2.7896999999999998E-2</v>
      </c>
      <c r="L85" s="24">
        <v>7.6242089999999998E-2</v>
      </c>
      <c r="M85" s="24">
        <v>1.8610239000000001E-2</v>
      </c>
      <c r="N85" s="24">
        <v>5.8044909999999998E-2</v>
      </c>
      <c r="O85" s="24">
        <v>9.2840909999999999E-2</v>
      </c>
      <c r="P85" s="24">
        <v>-1.1168419999999998E-2</v>
      </c>
      <c r="Q85" s="24">
        <v>3.8694142999999999E-3</v>
      </c>
      <c r="R85" s="24">
        <v>-1.6138851999999999E-2</v>
      </c>
      <c r="S85" s="24">
        <v>3.6118388000000001E-2</v>
      </c>
      <c r="T85" s="24">
        <v>7.3832990000000001E-2</v>
      </c>
      <c r="U85" s="24">
        <v>-2.3979664000000001E-2</v>
      </c>
      <c r="V85" s="24">
        <v>3.4332395000000002E-2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44365</v>
      </c>
      <c r="B86" s="24">
        <v>-1.5180469E-2</v>
      </c>
      <c r="C86" s="24">
        <v>1.0543704000000001E-2</v>
      </c>
      <c r="D86" s="24">
        <v>-2.1093250000000001E-2</v>
      </c>
      <c r="E86" s="24">
        <v>7.2203755000000008E-2</v>
      </c>
      <c r="F86" s="24">
        <v>-4.7511458000000003E-3</v>
      </c>
      <c r="G86" s="24">
        <v>-0.14914727</v>
      </c>
      <c r="H86" s="24">
        <v>-3.8093330000000001E-4</v>
      </c>
      <c r="I86" s="24">
        <v>4.3369412000000003E-2</v>
      </c>
      <c r="J86" s="24">
        <v>-1.837188E-2</v>
      </c>
      <c r="K86" s="24">
        <v>5.5187940000000005E-3</v>
      </c>
      <c r="L86" s="24">
        <v>8.104096999999999E-2</v>
      </c>
      <c r="M86" s="24">
        <v>-4.6500263000000007E-2</v>
      </c>
      <c r="N86" s="24">
        <v>-1.0317862000000001E-2</v>
      </c>
      <c r="O86" s="24">
        <v>1.8995166000000001E-2</v>
      </c>
      <c r="P86" s="24">
        <v>-9.3990564000000004E-4</v>
      </c>
      <c r="Q86" s="24">
        <v>-1.9181132E-2</v>
      </c>
      <c r="R86" s="24">
        <v>3.7593125999999998E-2</v>
      </c>
      <c r="S86" s="24">
        <v>-6.8432569999999998E-2</v>
      </c>
      <c r="T86" s="24">
        <v>2.2235393999999999E-2</v>
      </c>
      <c r="U86" s="24">
        <v>4.6001076999999994E-2</v>
      </c>
      <c r="V86" s="24">
        <v>3.3361554000000002E-2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44397</v>
      </c>
      <c r="B87" s="24">
        <v>2.1754384000000002E-2</v>
      </c>
      <c r="C87" s="24">
        <v>-1.4184475E-2</v>
      </c>
      <c r="D87" s="24">
        <v>-3.5282790000000001E-2</v>
      </c>
      <c r="E87" s="24">
        <v>-7.5924753999999997E-2</v>
      </c>
      <c r="F87" s="24">
        <v>-1.6853988E-2</v>
      </c>
      <c r="G87" s="24">
        <v>-1.4436602999999999E-2</v>
      </c>
      <c r="H87" s="24">
        <v>-5.732727E-2</v>
      </c>
      <c r="I87" s="24">
        <v>1.8225431E-2</v>
      </c>
      <c r="J87" s="24">
        <v>1.0678768E-3</v>
      </c>
      <c r="K87" s="24">
        <v>-1.2733220999999999E-2</v>
      </c>
      <c r="L87" s="24">
        <v>-4.8841357000000002E-2</v>
      </c>
      <c r="M87" s="24">
        <v>-3.2503664000000002E-2</v>
      </c>
      <c r="N87" s="24">
        <v>-7.7355859999999999E-2</v>
      </c>
      <c r="O87" s="24">
        <v>2.7284621999999997E-3</v>
      </c>
      <c r="P87" s="24">
        <v>-4.3326735000000005E-2</v>
      </c>
      <c r="Q87" s="24">
        <v>6.9128274999999996E-3</v>
      </c>
      <c r="R87" s="24">
        <v>-4.5952200000000006E-2</v>
      </c>
      <c r="S87" s="24">
        <v>-2.0891428E-2</v>
      </c>
      <c r="T87" s="24">
        <v>-3.9888024000000001E-2</v>
      </c>
      <c r="U87" s="24">
        <v>-4.2978525000000004E-2</v>
      </c>
      <c r="V87" s="24">
        <v>-9.5213056000000001E-3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44428</v>
      </c>
      <c r="B88" s="24">
        <v>-5.3800344000000007E-2</v>
      </c>
      <c r="C88" s="24">
        <v>-2.6259005000000002E-2</v>
      </c>
      <c r="D88" s="24">
        <v>4.659319E-2</v>
      </c>
      <c r="E88" s="24">
        <v>3.1952262000000002E-2</v>
      </c>
      <c r="F88" s="24">
        <v>2.8571486E-2</v>
      </c>
      <c r="G88" s="24">
        <v>-0.13683455999999999</v>
      </c>
      <c r="H88" s="24">
        <v>0</v>
      </c>
      <c r="I88" s="24">
        <v>-4.7888219999999995E-2</v>
      </c>
      <c r="J88" s="24">
        <v>3.5843850000000003E-2</v>
      </c>
      <c r="K88" s="24">
        <v>-8.1387579999999987E-2</v>
      </c>
      <c r="L88" s="24">
        <v>-8.6717239999999987E-2</v>
      </c>
      <c r="M88" s="24">
        <v>-4.2100787000000001E-2</v>
      </c>
      <c r="N88" s="24">
        <v>5.0686000000000002E-2</v>
      </c>
      <c r="O88" s="24">
        <v>4.9659966999999999E-2</v>
      </c>
      <c r="P88" s="24">
        <v>-0.13938050999999999</v>
      </c>
      <c r="Q88" s="24">
        <v>3.5648107999999998E-2</v>
      </c>
      <c r="R88" s="24">
        <v>9.3055963999999994E-3</v>
      </c>
      <c r="S88" s="24">
        <v>9.2460869999999987E-2</v>
      </c>
      <c r="T88" s="24">
        <v>6.1953306E-2</v>
      </c>
      <c r="U88" s="24">
        <v>5.2225589999999999E-4</v>
      </c>
      <c r="V88" s="24">
        <v>6.0301304E-2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44459</v>
      </c>
      <c r="B89" s="24">
        <v>-5.8069824999999993E-3</v>
      </c>
      <c r="C89" s="24">
        <v>-1.9209445000000002E-2</v>
      </c>
      <c r="D89" s="24">
        <v>5.7444569999999997E-3</v>
      </c>
      <c r="E89" s="24">
        <v>2.279687E-2</v>
      </c>
      <c r="F89" s="24">
        <v>1.2500048E-2</v>
      </c>
      <c r="G89" s="24">
        <v>8.7334519999999999E-2</v>
      </c>
      <c r="H89" s="24">
        <v>1.1276721999999999E-2</v>
      </c>
      <c r="I89" s="24">
        <v>2.6879906999999998E-2</v>
      </c>
      <c r="J89" s="24">
        <v>4.9433708000000002E-3</v>
      </c>
      <c r="K89" s="24">
        <v>-1.9002676E-2</v>
      </c>
      <c r="L89" s="24">
        <v>-7.2862919999999998E-2</v>
      </c>
      <c r="M89" s="24">
        <v>3.3296347E-3</v>
      </c>
      <c r="N89" s="24">
        <v>9.0677739999999989E-3</v>
      </c>
      <c r="O89" s="24">
        <v>5.5951595E-2</v>
      </c>
      <c r="P89" s="24">
        <v>4.5371056E-4</v>
      </c>
      <c r="Q89" s="24">
        <v>7.6843499999999995E-3</v>
      </c>
      <c r="R89" s="24">
        <v>3.2114744000000001E-2</v>
      </c>
      <c r="S89" s="24">
        <v>-5.6423664000000005E-2</v>
      </c>
      <c r="T89" s="24">
        <v>2.3644566999999998E-2</v>
      </c>
      <c r="U89" s="24">
        <v>1.1482239E-2</v>
      </c>
      <c r="V89" s="24">
        <v>1.2962222000000001E-2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44489</v>
      </c>
      <c r="B90" s="24">
        <v>5.9625269999999994E-2</v>
      </c>
      <c r="C90" s="24">
        <v>-8.5122349999999999E-2</v>
      </c>
      <c r="D90" s="24">
        <v>0.17515469</v>
      </c>
      <c r="E90" s="24">
        <v>8.416498E-2</v>
      </c>
      <c r="F90" s="24">
        <v>8.5047960000000006E-2</v>
      </c>
      <c r="G90" s="24">
        <v>0.15911686</v>
      </c>
      <c r="H90" s="24">
        <v>7.5667023999999999E-2</v>
      </c>
      <c r="I90" s="24">
        <v>4.0147304999999999E-3</v>
      </c>
      <c r="J90" s="24">
        <v>2.6439905E-2</v>
      </c>
      <c r="K90" s="24">
        <v>-4.9352646000000002E-3</v>
      </c>
      <c r="L90" s="24">
        <v>-2.1658360000000001E-2</v>
      </c>
      <c r="M90" s="24">
        <v>0.12079644</v>
      </c>
      <c r="N90" s="24">
        <v>3.1631947000000001E-2</v>
      </c>
      <c r="O90" s="24">
        <v>2.6391148999999999E-2</v>
      </c>
      <c r="P90" s="24">
        <v>9.7490900000000005E-2</v>
      </c>
      <c r="Q90" s="24">
        <v>6.4056993000000007E-2</v>
      </c>
      <c r="R90" s="24">
        <v>2.151513E-2</v>
      </c>
      <c r="S90" s="24">
        <v>-3.1738757999999999E-2</v>
      </c>
      <c r="T90" s="24">
        <v>-3.0171871000000001E-4</v>
      </c>
      <c r="U90" s="24">
        <v>1.7027855000000001E-2</v>
      </c>
      <c r="V90" s="24">
        <v>6.2893033000000001E-2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44519</v>
      </c>
      <c r="B91" s="24">
        <v>-5.5122375000000003E-3</v>
      </c>
      <c r="C91" s="24">
        <v>4.7756314000000001E-2</v>
      </c>
      <c r="D91" s="24">
        <v>-4.0502253000000002E-2</v>
      </c>
      <c r="E91" s="24">
        <v>-9.5121860000000006E-3</v>
      </c>
      <c r="F91" s="24">
        <v>-0.12557941</v>
      </c>
      <c r="G91" s="24">
        <v>-3.3908069999999998E-2</v>
      </c>
      <c r="H91" s="24">
        <v>-6.8493184999999998E-2</v>
      </c>
      <c r="I91" s="24">
        <v>5.8861136000000001E-2</v>
      </c>
      <c r="J91" s="24">
        <v>-5.6110263E-2</v>
      </c>
      <c r="K91" s="24">
        <v>-2.7526379E-2</v>
      </c>
      <c r="L91" s="24">
        <v>-7.7482643000000004E-2</v>
      </c>
      <c r="M91" s="24">
        <v>-8.6261329999999997E-2</v>
      </c>
      <c r="N91" s="24">
        <v>-3.7979126000000002E-2</v>
      </c>
      <c r="O91" s="24">
        <v>-1.2158572999999999E-2</v>
      </c>
      <c r="P91" s="24">
        <v>-5.4124774999999993E-2</v>
      </c>
      <c r="Q91" s="24">
        <v>1.0511159999999999E-2</v>
      </c>
      <c r="R91" s="24">
        <v>4.5861006000000003E-3</v>
      </c>
      <c r="S91" s="24">
        <v>1.9003153E-3</v>
      </c>
      <c r="T91" s="24">
        <v>0.11482227</v>
      </c>
      <c r="U91" s="24">
        <v>4.2110679999999998E-2</v>
      </c>
      <c r="V91" s="24">
        <v>-2.1165251999999999E-2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44550</v>
      </c>
      <c r="B92" s="24">
        <v>2.2184849E-3</v>
      </c>
      <c r="C92" s="24">
        <v>-0.12996458999999999</v>
      </c>
      <c r="D92" s="24">
        <v>-3.4593820000000004E-2</v>
      </c>
      <c r="E92" s="24">
        <v>1.4248967E-2</v>
      </c>
      <c r="F92" s="24">
        <v>-1.3124764000000001E-2</v>
      </c>
      <c r="G92" s="24">
        <v>-3.5333930999999999E-2</v>
      </c>
      <c r="H92" s="24">
        <v>-2.5013924E-2</v>
      </c>
      <c r="I92" s="24">
        <v>-7.3937774E-3</v>
      </c>
      <c r="J92" s="24">
        <v>3.797996E-2</v>
      </c>
      <c r="K92" s="24">
        <v>3.1466483999999999E-3</v>
      </c>
      <c r="L92" s="24">
        <v>8.2303285999999996E-3</v>
      </c>
      <c r="M92" s="24">
        <v>-1.4555572999999999E-2</v>
      </c>
      <c r="N92" s="24">
        <v>-4.5273423E-2</v>
      </c>
      <c r="O92" s="24">
        <v>-6.3045740000000003E-2</v>
      </c>
      <c r="P92" s="24">
        <v>-0.10963315</v>
      </c>
      <c r="Q92" s="24">
        <v>-3.2670735999999999E-2</v>
      </c>
      <c r="R92" s="24">
        <v>-1.7786561999999999E-2</v>
      </c>
      <c r="S92" s="24">
        <v>-1.220417E-2</v>
      </c>
      <c r="T92" s="24">
        <v>-2.5708674999999999E-3</v>
      </c>
      <c r="U92" s="24">
        <v>7.9405309999999989E-3</v>
      </c>
      <c r="V92" s="24">
        <v>-5.1137389999999998E-2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44581</v>
      </c>
      <c r="B93" s="24">
        <v>-1.5813946999999998E-2</v>
      </c>
      <c r="C93" s="24">
        <v>0.1834327</v>
      </c>
      <c r="D93" s="24">
        <v>2.3337721999999998E-2</v>
      </c>
      <c r="E93" s="24">
        <v>-4.4144629999999997E-2</v>
      </c>
      <c r="F93" s="24">
        <v>6.7127347000000004E-2</v>
      </c>
      <c r="G93" s="24">
        <v>0.2211399</v>
      </c>
      <c r="H93" s="24">
        <v>3.0315756999999999E-2</v>
      </c>
      <c r="I93" s="24">
        <v>3.2525419999999999E-2</v>
      </c>
      <c r="J93" s="24">
        <v>2.5837064E-2</v>
      </c>
      <c r="K93" s="24">
        <v>-2.0124555000000002E-2</v>
      </c>
      <c r="L93" s="24">
        <v>0.10234404</v>
      </c>
      <c r="M93" s="24">
        <v>0.10476183999999999</v>
      </c>
      <c r="N93" s="24">
        <v>0.10481048</v>
      </c>
      <c r="O93" s="24">
        <v>7.0379852999999992E-2</v>
      </c>
      <c r="P93" s="24">
        <v>6.8039535999999998E-2</v>
      </c>
      <c r="Q93" s="24">
        <v>7.1651935999999999E-2</v>
      </c>
      <c r="R93" s="24">
        <v>2.5473355999999999E-2</v>
      </c>
      <c r="S93" s="24">
        <v>-1.2536168E-2</v>
      </c>
      <c r="T93" s="24">
        <v>1.9000530000000002E-2</v>
      </c>
      <c r="U93" s="24">
        <v>-3.3495187999999995E-2</v>
      </c>
      <c r="V93" s="24">
        <v>0.11295843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44610</v>
      </c>
      <c r="B94" s="24">
        <v>-3.7098289E-2</v>
      </c>
      <c r="C94" s="24">
        <v>1.8525838999999999E-2</v>
      </c>
      <c r="D94" s="24">
        <v>3.2702208000000003E-2</v>
      </c>
      <c r="E94" s="24">
        <v>4.746628E-2</v>
      </c>
      <c r="F94" s="24">
        <v>-6.3829839999999999E-2</v>
      </c>
      <c r="G94" s="24">
        <v>1.9793272000000001E-2</v>
      </c>
      <c r="H94" s="24">
        <v>4.8630953000000005E-2</v>
      </c>
      <c r="I94" s="24">
        <v>-8.632421500000001E-3</v>
      </c>
      <c r="J94" s="24">
        <v>1.1686444000000001E-2</v>
      </c>
      <c r="K94" s="24">
        <v>-3.2993197000000002E-2</v>
      </c>
      <c r="L94" s="24">
        <v>9.2598680000000003E-2</v>
      </c>
      <c r="M94" s="24">
        <v>4.7914979999999996E-2</v>
      </c>
      <c r="N94" s="24">
        <v>2.0350933000000002E-2</v>
      </c>
      <c r="O94" s="24">
        <v>-4.4353959999999998E-2</v>
      </c>
      <c r="P94" s="24">
        <v>-5.0285396999999996E-2</v>
      </c>
      <c r="Q94" s="24">
        <v>3.6058425999999998E-2</v>
      </c>
      <c r="R94" s="24">
        <v>3.3941627000000002E-2</v>
      </c>
      <c r="S94" s="24">
        <v>-1.7578065E-2</v>
      </c>
      <c r="T94" s="24">
        <v>2.5270819999999999E-2</v>
      </c>
      <c r="U94" s="24">
        <v>-6.0270429999999993E-3</v>
      </c>
      <c r="V94" s="24">
        <v>1.219523E-2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44638</v>
      </c>
      <c r="B95" s="24">
        <v>-6.723928500000001E-2</v>
      </c>
      <c r="C95" s="24">
        <v>8.9396240000000002E-2</v>
      </c>
      <c r="D95" s="24">
        <v>1.8333315999999999E-2</v>
      </c>
      <c r="E95" s="24">
        <v>-7.8383327000000003E-2</v>
      </c>
      <c r="F95" s="24">
        <v>-8.00395E-2</v>
      </c>
      <c r="G95" s="24">
        <v>6.5179585999999998E-2</v>
      </c>
      <c r="H95" s="24">
        <v>-3.8969517000000004E-4</v>
      </c>
      <c r="I95" s="24">
        <v>-4.4912870000000001E-2</v>
      </c>
      <c r="J95" s="24">
        <v>4.7400950000000004E-2</v>
      </c>
      <c r="K95" s="24">
        <v>-2.0279585999999999E-2</v>
      </c>
      <c r="L95" s="24">
        <v>5.2551746000000003E-2</v>
      </c>
      <c r="M95" s="24">
        <v>4.4958829999999998E-2</v>
      </c>
      <c r="N95" s="24">
        <v>-9.4566709999999998E-2</v>
      </c>
      <c r="O95" s="24">
        <v>3.3632517000000001E-3</v>
      </c>
      <c r="P95" s="24">
        <v>-0.10573328</v>
      </c>
      <c r="Q95" s="24">
        <v>5.4309130000000004E-2</v>
      </c>
      <c r="R95" s="24">
        <v>-2.0248651999999999E-2</v>
      </c>
      <c r="S95" s="24">
        <v>-3.0815125000000002E-2</v>
      </c>
      <c r="T95" s="24">
        <v>6.9835543999999999E-2</v>
      </c>
      <c r="U95" s="24">
        <v>-4.7498760000000001E-2</v>
      </c>
      <c r="V95" s="24">
        <v>3.3954023999999999E-2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44671</v>
      </c>
      <c r="B96" s="24">
        <v>-7.9452695999999989E-2</v>
      </c>
      <c r="C96" s="24">
        <v>6.3943859999999993E-3</v>
      </c>
      <c r="D96" s="24">
        <v>1.8003225000000001E-2</v>
      </c>
      <c r="E96" s="24">
        <v>1.461792E-2</v>
      </c>
      <c r="F96" s="24">
        <v>-2.7389944000000003E-2</v>
      </c>
      <c r="G96" s="24">
        <v>-5.1672580000000003E-2</v>
      </c>
      <c r="H96" s="24">
        <v>-1.1695862E-2</v>
      </c>
      <c r="I96" s="24">
        <v>-6.5738974000000006E-2</v>
      </c>
      <c r="J96" s="24">
        <v>3.4227370000000003E-3</v>
      </c>
      <c r="K96" s="24">
        <v>-2.6993035999999998E-2</v>
      </c>
      <c r="L96" s="24">
        <v>7.6478959999999999E-2</v>
      </c>
      <c r="M96" s="24">
        <v>-6.0051259999999995E-2</v>
      </c>
      <c r="N96" s="24">
        <v>7.5579166000000003E-2</v>
      </c>
      <c r="O96" s="24">
        <v>-6.7037344000000002E-4</v>
      </c>
      <c r="P96" s="24">
        <v>-9.3715960000000001E-2</v>
      </c>
      <c r="Q96" s="24">
        <v>2.0514965E-2</v>
      </c>
      <c r="R96" s="24">
        <v>1.0962486E-3</v>
      </c>
      <c r="S96" s="24">
        <v>0.21794868000000001</v>
      </c>
      <c r="T96" s="24">
        <v>4.3335199999999997E-2</v>
      </c>
      <c r="U96" s="24">
        <v>-7.1087540000000005E-2</v>
      </c>
      <c r="V96" s="24">
        <v>7.0974590000000004E-2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44701</v>
      </c>
      <c r="B97" s="24">
        <v>-2.4578452000000001E-2</v>
      </c>
      <c r="C97" s="24">
        <v>-9.5305440000000002E-3</v>
      </c>
      <c r="D97" s="24">
        <v>-5.3858459999999997E-2</v>
      </c>
      <c r="E97" s="24">
        <v>-4.9115895999999999E-2</v>
      </c>
      <c r="F97" s="24">
        <v>-0.13970183999999999</v>
      </c>
      <c r="G97" s="24">
        <v>-0.14625746000000001</v>
      </c>
      <c r="H97" s="24">
        <v>-5.6410254999999992E-2</v>
      </c>
      <c r="I97" s="24">
        <v>-6.9679855999999998E-2</v>
      </c>
      <c r="J97" s="24">
        <v>-3.1457245000000002E-2</v>
      </c>
      <c r="K97" s="24">
        <v>-4.9590290000000002E-2</v>
      </c>
      <c r="L97" s="24">
        <v>-9.8659520000000001E-2</v>
      </c>
      <c r="M97" s="24">
        <v>-0.11102455999999999</v>
      </c>
      <c r="N97" s="24">
        <v>-0.12076271</v>
      </c>
      <c r="O97" s="24">
        <v>-8.4078730000000004E-2</v>
      </c>
      <c r="P97" s="24">
        <v>-3.2064320000000004E-3</v>
      </c>
      <c r="Q97" s="24">
        <v>-6.4423560000000005E-2</v>
      </c>
      <c r="R97" s="24">
        <v>-3.4159540000000002E-2</v>
      </c>
      <c r="S97" s="24">
        <v>-0.14736842999999999</v>
      </c>
      <c r="T97" s="24">
        <v>-0.10199791</v>
      </c>
      <c r="U97" s="24">
        <v>-0.11593378</v>
      </c>
      <c r="V97" s="24">
        <v>-0.10860533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44729</v>
      </c>
      <c r="B98" s="24">
        <v>6.9095373000000002E-2</v>
      </c>
      <c r="C98" s="24">
        <v>-4.4397354E-2</v>
      </c>
      <c r="D98" s="24">
        <v>-2.5529027000000003E-2</v>
      </c>
      <c r="E98" s="24">
        <v>-8.5428119999999996E-2</v>
      </c>
      <c r="F98" s="24">
        <v>-5.9554935000000003E-2</v>
      </c>
      <c r="G98" s="24">
        <v>-2.9973447E-2</v>
      </c>
      <c r="H98" s="24">
        <v>-6.6154957E-2</v>
      </c>
      <c r="I98" s="24">
        <v>-3.6805272E-2</v>
      </c>
      <c r="J98" s="24">
        <v>-8.9949429999999997E-2</v>
      </c>
      <c r="K98" s="24">
        <v>-9.7096199999999994E-2</v>
      </c>
      <c r="L98" s="24">
        <v>-0.12999439000000002</v>
      </c>
      <c r="M98" s="24">
        <v>-5.3324339999999998E-2</v>
      </c>
      <c r="N98" s="24">
        <v>-4.4176699999999999E-2</v>
      </c>
      <c r="O98" s="24">
        <v>-5.3344670000000004E-2</v>
      </c>
      <c r="P98" s="24">
        <v>6.7326664999999994E-2</v>
      </c>
      <c r="Q98" s="24">
        <v>-4.0439787000000005E-2</v>
      </c>
      <c r="R98" s="24">
        <v>-3.9274155999999998E-2</v>
      </c>
      <c r="S98" s="24">
        <v>-2.1388649999999999E-2</v>
      </c>
      <c r="T98" s="24">
        <v>-5.0375165999999999E-2</v>
      </c>
      <c r="U98" s="24">
        <v>-4.2635680000000002E-2</v>
      </c>
      <c r="V98" s="24">
        <v>-5.3209962999999999E-2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44762</v>
      </c>
      <c r="B99" s="24">
        <v>-1.0982931E-2</v>
      </c>
      <c r="C99" s="24">
        <v>-2.8316557000000003E-2</v>
      </c>
      <c r="D99" s="24">
        <v>-7.073462E-3</v>
      </c>
      <c r="E99" s="24">
        <v>-4.8380970000000002E-2</v>
      </c>
      <c r="F99" s="24">
        <v>-4.4765889999999996E-2</v>
      </c>
      <c r="G99" s="24">
        <v>-8.2944340000000005E-2</v>
      </c>
      <c r="H99" s="24">
        <v>-1.2791156999999999E-2</v>
      </c>
      <c r="I99" s="24">
        <v>-4.1459739999999995E-2</v>
      </c>
      <c r="J99" s="24">
        <v>-7.2036979999999997E-3</v>
      </c>
      <c r="K99" s="24">
        <v>-2.4120629999999997E-2</v>
      </c>
      <c r="L99" s="24">
        <v>-6.9126069999999998E-2</v>
      </c>
      <c r="M99" s="24">
        <v>-3.7860809999999995E-2</v>
      </c>
      <c r="N99" s="24">
        <v>-3.8729131E-2</v>
      </c>
      <c r="O99" s="24">
        <v>3.9587378999999999E-2</v>
      </c>
      <c r="P99" s="24">
        <v>-1.0799527E-2</v>
      </c>
      <c r="Q99" s="24">
        <v>7.2350499999999998E-3</v>
      </c>
      <c r="R99" s="24">
        <v>-1.2756467000000001E-2</v>
      </c>
      <c r="S99" s="24">
        <v>-2.0757616E-2</v>
      </c>
      <c r="T99" s="24">
        <v>-6.9356560000000001E-3</v>
      </c>
      <c r="U99" s="24">
        <v>-1.4170050999999999E-2</v>
      </c>
      <c r="V99" s="24">
        <v>6.6115855999999999E-3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44792</v>
      </c>
      <c r="B100" s="24">
        <v>-3.4425378E-2</v>
      </c>
      <c r="C100" s="24">
        <v>2.5948167000000001E-2</v>
      </c>
      <c r="D100" s="24">
        <v>5.1202180000000007E-2</v>
      </c>
      <c r="E100" s="24">
        <v>0.10848677000000001</v>
      </c>
      <c r="F100" s="24">
        <v>-1.297766E-2</v>
      </c>
      <c r="G100" s="24">
        <v>2.2709489999999999E-2</v>
      </c>
      <c r="H100" s="24">
        <v>3.9333581999999999E-2</v>
      </c>
      <c r="I100" s="24">
        <v>4.0462493999999995E-2</v>
      </c>
      <c r="J100" s="24">
        <v>4.4415116000000004E-2</v>
      </c>
      <c r="K100" s="24">
        <v>1.1328578000000001E-2</v>
      </c>
      <c r="L100" s="24">
        <v>0.19930744</v>
      </c>
      <c r="M100" s="24">
        <v>3.1480549999999996E-2</v>
      </c>
      <c r="N100" s="24">
        <v>9.0271709999999991E-2</v>
      </c>
      <c r="O100" s="24">
        <v>7.4175119999999997E-2</v>
      </c>
      <c r="P100" s="24">
        <v>-7.1633760000000005E-2</v>
      </c>
      <c r="Q100" s="24">
        <v>0.10610331000000001</v>
      </c>
      <c r="R100" s="24">
        <v>5.6258679999999998E-2</v>
      </c>
      <c r="S100" s="24">
        <v>0.14944351</v>
      </c>
      <c r="T100" s="24">
        <v>5.7142853999999993E-2</v>
      </c>
      <c r="U100" s="24">
        <v>5.7494880000000005E-2</v>
      </c>
      <c r="V100" s="24">
        <v>7.1545839999999999E-2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44824</v>
      </c>
      <c r="B101" s="24">
        <v>-7.9355900000000007E-2</v>
      </c>
      <c r="C101" s="24">
        <v>1.1673093000000001E-2</v>
      </c>
      <c r="D101" s="24">
        <v>2.8801321999999997E-2</v>
      </c>
      <c r="E101" s="24">
        <v>-9.4438439999999998E-2</v>
      </c>
      <c r="F101" s="24">
        <v>-0.10883856</v>
      </c>
      <c r="G101" s="24">
        <v>-1.6845345000000001E-2</v>
      </c>
      <c r="H101" s="24">
        <v>-4.3633102999999999E-2</v>
      </c>
      <c r="I101" s="24">
        <v>-9.0996149999999998E-2</v>
      </c>
      <c r="J101" s="24">
        <v>-1.3263166E-2</v>
      </c>
      <c r="K101" s="24">
        <v>-9.0801060000000003E-2</v>
      </c>
      <c r="L101" s="24">
        <v>1.0907887999999999E-2</v>
      </c>
      <c r="M101" s="24">
        <v>-8.1068149999999992E-2</v>
      </c>
      <c r="N101" s="24">
        <v>-7.1141424000000009E-2</v>
      </c>
      <c r="O101" s="24">
        <v>2.7713776E-3</v>
      </c>
      <c r="P101" s="24">
        <v>-5.0546765E-2</v>
      </c>
      <c r="Q101" s="24">
        <v>-7.8926086000000006E-2</v>
      </c>
      <c r="R101" s="24">
        <v>7.7924729999999994E-3</v>
      </c>
      <c r="S101" s="24">
        <v>7.6532959999999997E-2</v>
      </c>
      <c r="T101" s="24">
        <v>-2.7627586999999999E-2</v>
      </c>
      <c r="U101" s="24">
        <v>-6.7961159999999993E-2</v>
      </c>
      <c r="V101" s="24">
        <v>-9.2600710000000003E-2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44854</v>
      </c>
      <c r="B102" s="24">
        <v>-6.3397884000000002E-2</v>
      </c>
      <c r="C102" s="24">
        <v>-9.4230769999999991E-2</v>
      </c>
      <c r="D102" s="24">
        <v>-4.2404294000000002E-2</v>
      </c>
      <c r="E102" s="24">
        <v>-7.4376940000000002E-2</v>
      </c>
      <c r="F102" s="24">
        <v>-7.7868820000000005E-2</v>
      </c>
      <c r="G102" s="24">
        <v>-1.4797568000000001E-2</v>
      </c>
      <c r="H102" s="24">
        <v>-4.0968299999999999E-2</v>
      </c>
      <c r="I102" s="24">
        <v>-0.11949426</v>
      </c>
      <c r="J102" s="24">
        <v>-1.2588024E-2</v>
      </c>
      <c r="K102" s="24">
        <v>-7.5228634000000003E-2</v>
      </c>
      <c r="L102" s="24">
        <v>4.2843579999999999E-2</v>
      </c>
      <c r="M102" s="24">
        <v>-4.4628979999999999E-2</v>
      </c>
      <c r="N102" s="24">
        <v>5.6252480000000002E-3</v>
      </c>
      <c r="O102" s="24">
        <v>-5.2510320000000006E-2</v>
      </c>
      <c r="P102" s="24">
        <v>-0.14080834</v>
      </c>
      <c r="Q102" s="24">
        <v>-1.0621905000000001E-2</v>
      </c>
      <c r="R102" s="24">
        <v>-2.7987479999999999E-2</v>
      </c>
      <c r="S102" s="24">
        <v>0.15460383999999999</v>
      </c>
      <c r="T102" s="24">
        <v>-4.5707283000000001E-2</v>
      </c>
      <c r="U102" s="24">
        <v>-0.15763885</v>
      </c>
      <c r="V102" s="24">
        <v>6.4897419999999997E-2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44883</v>
      </c>
      <c r="B103" s="24">
        <v>3.1240463E-2</v>
      </c>
      <c r="C103" s="24">
        <v>6.7940592999999994E-2</v>
      </c>
      <c r="D103" s="24">
        <v>-3.0094385000000003E-3</v>
      </c>
      <c r="E103" s="24">
        <v>9.4786759999999998E-2</v>
      </c>
      <c r="F103" s="24">
        <v>0.28533340000000001</v>
      </c>
      <c r="G103" s="24">
        <v>0.14071154999999999</v>
      </c>
      <c r="H103" s="24">
        <v>5.0970793E-2</v>
      </c>
      <c r="I103" s="24">
        <v>0.16347539999999999</v>
      </c>
      <c r="J103" s="24">
        <v>0.15276575000000001</v>
      </c>
      <c r="K103" s="24">
        <v>0.17178035999999999</v>
      </c>
      <c r="L103" s="24">
        <v>-0.10316496999999999</v>
      </c>
      <c r="M103" s="24">
        <v>0.18006516</v>
      </c>
      <c r="N103" s="24">
        <v>9.8537079999999999E-2</v>
      </c>
      <c r="O103" s="24">
        <v>4.350996E-2</v>
      </c>
      <c r="P103" s="24">
        <v>0.11431466999999999</v>
      </c>
      <c r="Q103" s="24">
        <v>-2.8518796000000003E-2</v>
      </c>
      <c r="R103" s="24">
        <v>1.5476584E-2</v>
      </c>
      <c r="S103" s="24">
        <v>0.12017811</v>
      </c>
      <c r="T103" s="24">
        <v>9.7087619999999993E-3</v>
      </c>
      <c r="U103" s="24">
        <v>-6.1830163E-2</v>
      </c>
      <c r="V103" s="24">
        <v>-7.9746246000000007E-2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44915</v>
      </c>
      <c r="B104" s="24">
        <v>2.0188212000000001E-2</v>
      </c>
      <c r="C104" s="24">
        <v>4.9388885E-2</v>
      </c>
      <c r="D104" s="24">
        <v>-1.5602767E-2</v>
      </c>
      <c r="E104" s="24">
        <v>3.0349493000000002E-2</v>
      </c>
      <c r="F104" s="24">
        <v>6.5395594000000001E-2</v>
      </c>
      <c r="G104" s="24">
        <v>-8.5084439999999987E-3</v>
      </c>
      <c r="H104" s="24">
        <v>4.0460349999999999E-2</v>
      </c>
      <c r="I104" s="24">
        <v>-1.4030814000000001E-2</v>
      </c>
      <c r="J104" s="24">
        <v>-3.7285565999999999E-2</v>
      </c>
      <c r="K104" s="24">
        <v>1.3387202999999999E-3</v>
      </c>
      <c r="L104" s="24">
        <v>1.5300274000000001E-2</v>
      </c>
      <c r="M104" s="24">
        <v>-1.5798867000000001E-2</v>
      </c>
      <c r="N104" s="24">
        <v>5.6795834999999996E-2</v>
      </c>
      <c r="O104" s="24">
        <v>-9.3175169999999991E-3</v>
      </c>
      <c r="P104" s="24">
        <v>6.8022369999999999E-2</v>
      </c>
      <c r="Q104" s="24">
        <v>-9.3397030000000006E-2</v>
      </c>
      <c r="R104" s="24">
        <v>-8.0006120000000007E-3</v>
      </c>
      <c r="S104" s="24">
        <v>0.22329117000000001</v>
      </c>
      <c r="T104" s="24">
        <v>-1.3236284000000001E-2</v>
      </c>
      <c r="U104" s="24">
        <v>6.2306759999999996E-2</v>
      </c>
      <c r="V104" s="24">
        <v>-7.6602400000000001E-2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44946</v>
      </c>
      <c r="B105" s="24">
        <v>0.12305201</v>
      </c>
      <c r="C105" s="24">
        <v>9.288776E-2</v>
      </c>
      <c r="D105" s="24">
        <v>2.3451328E-2</v>
      </c>
      <c r="E105" s="24">
        <v>0.12125862</v>
      </c>
      <c r="F105" s="24">
        <v>0.10171735999999999</v>
      </c>
      <c r="G105" s="24">
        <v>0.11842108</v>
      </c>
      <c r="H105" s="24">
        <v>7.3957800000000004E-2</v>
      </c>
      <c r="I105" s="24">
        <v>8.8155629999999985E-2</v>
      </c>
      <c r="J105" s="24">
        <v>0.12994230000000001</v>
      </c>
      <c r="K105" s="24">
        <v>0.10097504</v>
      </c>
      <c r="L105" s="24">
        <v>4.9640299999999998E-2</v>
      </c>
      <c r="M105" s="24">
        <v>9.6153849999999999E-2</v>
      </c>
      <c r="N105" s="24">
        <v>0.10279727</v>
      </c>
      <c r="O105" s="24">
        <v>3.5269260000000001E-3</v>
      </c>
      <c r="P105" s="24">
        <v>0.17921078000000001</v>
      </c>
      <c r="Q105" s="24">
        <v>9.5794199999999999E-3</v>
      </c>
      <c r="R105" s="24">
        <v>4.5380353999999998E-2</v>
      </c>
      <c r="S105" s="24">
        <v>4.8966408000000001E-3</v>
      </c>
      <c r="T105" s="24">
        <v>-1.0416687000000001E-2</v>
      </c>
      <c r="U105" s="24">
        <v>8.795821999999999E-2</v>
      </c>
      <c r="V105" s="24">
        <v>5.0929665999999998E-2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44974</v>
      </c>
      <c r="B106" s="24">
        <v>-5.4640055E-2</v>
      </c>
      <c r="C106" s="24">
        <v>4.107392E-2</v>
      </c>
      <c r="D106" s="24">
        <v>2.1617413000000001E-3</v>
      </c>
      <c r="E106" s="24">
        <v>-5.2361370000000004E-2</v>
      </c>
      <c r="F106" s="24">
        <v>-4.5563580000000006E-2</v>
      </c>
      <c r="G106" s="24">
        <v>-5.8823529999999999E-2</v>
      </c>
      <c r="H106" s="24">
        <v>-5.8848085000000001E-2</v>
      </c>
      <c r="I106" s="24">
        <v>4.5259000000000002E-3</v>
      </c>
      <c r="J106" s="24">
        <v>2.9365299999999997E-2</v>
      </c>
      <c r="K106" s="24">
        <v>-3.7160039999999998E-2</v>
      </c>
      <c r="L106" s="24">
        <v>-1.6792297000000001E-2</v>
      </c>
      <c r="M106" s="24">
        <v>-7.4723780000000004E-2</v>
      </c>
      <c r="N106" s="24">
        <v>0.10758615000000001</v>
      </c>
      <c r="O106" s="24">
        <v>-5.5295230000000001E-2</v>
      </c>
      <c r="P106" s="24">
        <v>-8.11997E-2</v>
      </c>
      <c r="Q106" s="24">
        <v>-3.6900282E-2</v>
      </c>
      <c r="R106" s="24">
        <v>-1.1662006000000001E-2</v>
      </c>
      <c r="S106" s="24">
        <v>-7.7693520000000002E-2</v>
      </c>
      <c r="T106" s="24">
        <v>-1.7763138000000001E-2</v>
      </c>
      <c r="U106" s="24">
        <v>-8.8257849999999999E-2</v>
      </c>
      <c r="V106" s="24">
        <v>-2.6923059999999999E-2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45005</v>
      </c>
      <c r="B107" s="24">
        <v>-2.4770677000000001E-2</v>
      </c>
      <c r="C107" s="24">
        <v>-8.4201520000000002E-2</v>
      </c>
      <c r="D107" s="24">
        <v>-4.8748969999999996E-2</v>
      </c>
      <c r="E107" s="24">
        <v>-3.7919879999999996E-2</v>
      </c>
      <c r="F107" s="24">
        <v>-8.5427099999999992E-2</v>
      </c>
      <c r="G107" s="24">
        <v>-2.4324358000000001E-2</v>
      </c>
      <c r="H107" s="24">
        <v>-4.5676230000000005E-2</v>
      </c>
      <c r="I107" s="24">
        <v>-9.2363360000000012E-3</v>
      </c>
      <c r="J107" s="24">
        <v>-5.7396649999999994E-2</v>
      </c>
      <c r="K107" s="24">
        <v>-3.4159899000000001E-2</v>
      </c>
      <c r="L107" s="24">
        <v>-8.7138360000000012E-2</v>
      </c>
      <c r="M107" s="24">
        <v>-8.3567379999999997E-2</v>
      </c>
      <c r="N107" s="24">
        <v>-8.5305099999999995E-2</v>
      </c>
      <c r="O107" s="24">
        <v>-4.3898819999999998E-2</v>
      </c>
      <c r="P107" s="24">
        <v>-6.7277073999999992E-2</v>
      </c>
      <c r="Q107" s="24">
        <v>-4.7619103999999995E-2</v>
      </c>
      <c r="R107" s="24">
        <v>-6.1676206999999997E-2</v>
      </c>
      <c r="S107" s="24">
        <v>-2.0545721000000002E-3</v>
      </c>
      <c r="T107" s="24">
        <v>-6.2960505E-2</v>
      </c>
      <c r="U107" s="24">
        <v>-3.3670067999999997E-2</v>
      </c>
      <c r="V107" s="24">
        <v>-2.3715435999999999E-2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45036</v>
      </c>
      <c r="B108" s="24">
        <v>3.1984924999999997E-2</v>
      </c>
      <c r="C108" s="24">
        <v>8.8772889999999993E-2</v>
      </c>
      <c r="D108" s="24">
        <v>8.299314499999999E-2</v>
      </c>
      <c r="E108" s="24">
        <v>-1.9519447999999998E-2</v>
      </c>
      <c r="F108" s="24">
        <v>0.1875</v>
      </c>
      <c r="G108" s="24">
        <v>9.0720290000000009E-2</v>
      </c>
      <c r="H108" s="24">
        <v>2.3234248000000002E-2</v>
      </c>
      <c r="I108" s="24">
        <v>8.4128380000000006E-3</v>
      </c>
      <c r="J108" s="24">
        <v>8.6987970000000012E-2</v>
      </c>
      <c r="K108" s="24">
        <v>5.6963086000000003E-2</v>
      </c>
      <c r="L108" s="24">
        <v>6.8728446999999998E-2</v>
      </c>
      <c r="M108" s="24">
        <v>0.10804593999999999</v>
      </c>
      <c r="N108" s="24">
        <v>8.1347939999999994E-2</v>
      </c>
      <c r="O108" s="24">
        <v>3.3981919999999999E-2</v>
      </c>
      <c r="P108" s="24">
        <v>4.0759683000000005E-2</v>
      </c>
      <c r="Q108" s="24">
        <v>2.9310345999999998E-2</v>
      </c>
      <c r="R108" s="24">
        <v>6.2040089999999999E-3</v>
      </c>
      <c r="S108" s="24">
        <v>-8.5294246999999997E-3</v>
      </c>
      <c r="T108" s="24">
        <v>5.396712E-2</v>
      </c>
      <c r="U108" s="24">
        <v>4.3554068000000001E-2</v>
      </c>
      <c r="V108" s="24">
        <v>8.8529110000000008E-2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45065</v>
      </c>
      <c r="B109" s="24">
        <v>-5.4998455000000002E-2</v>
      </c>
      <c r="C109" s="24">
        <v>2.5008560000000003E-2</v>
      </c>
      <c r="D109" s="24">
        <v>-1.2144029000000001E-2</v>
      </c>
      <c r="E109" s="24">
        <v>2.4502277000000003E-2</v>
      </c>
      <c r="F109" s="24">
        <v>3.7015557000000004E-2</v>
      </c>
      <c r="G109" s="24">
        <v>-3.8730145000000001E-2</v>
      </c>
      <c r="H109" s="24">
        <v>-2.0435990000000001E-2</v>
      </c>
      <c r="I109" s="24">
        <v>2.8184890000000001E-2</v>
      </c>
      <c r="J109" s="24">
        <v>1.6005278000000001E-2</v>
      </c>
      <c r="K109" s="24">
        <v>-1.7696618999999999E-3</v>
      </c>
      <c r="L109" s="24">
        <v>6.7881346000000009E-2</v>
      </c>
      <c r="M109" s="24">
        <v>-0.10765332000000001</v>
      </c>
      <c r="N109" s="24">
        <v>6.9247484000000007E-3</v>
      </c>
      <c r="O109" s="24">
        <v>2.5589585000000001E-2</v>
      </c>
      <c r="P109" s="24">
        <v>-5.1466107000000004E-2</v>
      </c>
      <c r="Q109" s="24">
        <v>7.7051996999999997E-2</v>
      </c>
      <c r="R109" s="24">
        <v>-3.2081008000000001E-2</v>
      </c>
      <c r="S109" s="24">
        <v>-0.12726193</v>
      </c>
      <c r="T109" s="24">
        <v>-7.7992680000000007E-3</v>
      </c>
      <c r="U109" s="24">
        <v>3.2554270000000003E-2</v>
      </c>
      <c r="V109" s="24">
        <v>2.5787233999999999E-2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45097</v>
      </c>
      <c r="B110" s="24">
        <v>-3.6916673000000004E-2</v>
      </c>
      <c r="C110" s="24">
        <v>8.2392690000000005E-3</v>
      </c>
      <c r="D110" s="24">
        <v>-6.0936810000000001E-3</v>
      </c>
      <c r="E110" s="24">
        <v>-3.2160342000000001E-2</v>
      </c>
      <c r="F110" s="24">
        <v>6.8321229999999997E-2</v>
      </c>
      <c r="G110" s="24">
        <v>4.8184036999999999E-2</v>
      </c>
      <c r="H110" s="24">
        <v>-5.1293189999999995E-2</v>
      </c>
      <c r="I110" s="24">
        <v>4.9122810000000003E-2</v>
      </c>
      <c r="J110" s="24">
        <v>3.9306880000000002E-2</v>
      </c>
      <c r="K110" s="24">
        <v>5.0443172000000001E-2</v>
      </c>
      <c r="L110" s="24">
        <v>0.121549015</v>
      </c>
      <c r="M110" s="24">
        <v>8.3055970000000007E-2</v>
      </c>
      <c r="N110" s="24">
        <v>0.13973117000000002</v>
      </c>
      <c r="O110" s="24">
        <v>5.4093720000000005E-2</v>
      </c>
      <c r="P110" s="24">
        <v>-2.6875734000000001E-3</v>
      </c>
      <c r="Q110" s="24">
        <v>-3.3465207000000004E-2</v>
      </c>
      <c r="R110" s="24">
        <v>1.4984608E-2</v>
      </c>
      <c r="S110" s="24">
        <v>-4.8754215000000002E-3</v>
      </c>
      <c r="T110" s="24">
        <v>1.4928222E-2</v>
      </c>
      <c r="U110" s="24">
        <v>5.9822082999999998E-2</v>
      </c>
      <c r="V110" s="24">
        <v>7.4716805999999998E-3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45127</v>
      </c>
      <c r="B111" s="24">
        <v>-1.4546633E-2</v>
      </c>
      <c r="C111" s="24">
        <v>9.2726710000000004E-2</v>
      </c>
      <c r="D111" s="24">
        <v>2.1767496999999997E-2</v>
      </c>
      <c r="E111" s="24">
        <v>4.88472E-2</v>
      </c>
      <c r="F111" s="24">
        <v>8.170187000000001E-2</v>
      </c>
      <c r="G111" s="24">
        <v>5.7787179999999994E-2</v>
      </c>
      <c r="H111" s="24">
        <v>4.0796039999999999E-2</v>
      </c>
      <c r="I111" s="24">
        <v>-5.6438445999999996E-3</v>
      </c>
      <c r="J111" s="24">
        <v>4.1356087000000005E-3</v>
      </c>
      <c r="K111" s="24">
        <v>1.2580514000000001E-2</v>
      </c>
      <c r="L111" s="24">
        <v>-1.2224972000000001E-2</v>
      </c>
      <c r="M111" s="24">
        <v>3.7127017999999998E-2</v>
      </c>
      <c r="N111" s="24">
        <v>9.7190740000000012E-2</v>
      </c>
      <c r="O111" s="24">
        <v>3.5805702000000002E-2</v>
      </c>
      <c r="P111" s="24">
        <v>-6.7834260000000004E-3</v>
      </c>
      <c r="Q111" s="24">
        <v>1.2820481999999999E-2</v>
      </c>
      <c r="R111" s="24">
        <v>-1.067251E-2</v>
      </c>
      <c r="S111" s="24">
        <v>0.11217271999999999</v>
      </c>
      <c r="T111" s="24">
        <v>3.1476974000000005E-2</v>
      </c>
      <c r="U111" s="24">
        <v>6.7887187000000002E-2</v>
      </c>
      <c r="V111" s="24">
        <v>2.5977134999999998E-2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45156</v>
      </c>
      <c r="B112" s="24">
        <v>-3.2089411999999998E-2</v>
      </c>
      <c r="C112" s="24">
        <v>-0.10788643000000001</v>
      </c>
      <c r="D112" s="24">
        <v>-2.8547107999999998E-2</v>
      </c>
      <c r="E112" s="24">
        <v>-7.488823E-2</v>
      </c>
      <c r="F112" s="24">
        <v>-6.9980619999999993E-2</v>
      </c>
      <c r="G112" s="24">
        <v>-5.2495479999999997E-2</v>
      </c>
      <c r="H112" s="24">
        <v>4.7802925000000002E-4</v>
      </c>
      <c r="I112" s="24">
        <v>-5.1503059999999996E-2</v>
      </c>
      <c r="J112" s="24">
        <v>-2.0275652000000002E-2</v>
      </c>
      <c r="K112" s="24">
        <v>-8.0757619999999988E-2</v>
      </c>
      <c r="L112" s="24">
        <v>-5.5074215000000003E-2</v>
      </c>
      <c r="M112" s="24">
        <v>-9.6630809999999998E-2</v>
      </c>
      <c r="N112" s="24">
        <v>-7.5182319999999997E-2</v>
      </c>
      <c r="O112" s="24">
        <v>-2.7384876999999998E-2</v>
      </c>
      <c r="P112" s="24">
        <v>-4.5604763000000006E-2</v>
      </c>
      <c r="Q112" s="24">
        <v>4.402876E-3</v>
      </c>
      <c r="R112" s="24">
        <v>-1.3542771000000001E-3</v>
      </c>
      <c r="S112" s="24">
        <v>0.11517656000000001</v>
      </c>
      <c r="T112" s="24">
        <v>9.389639E-3</v>
      </c>
      <c r="U112" s="24">
        <v>1.2857199E-2</v>
      </c>
      <c r="V112" s="24">
        <v>-3.9043963000000001E-2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45189</v>
      </c>
      <c r="B113" s="24">
        <v>-1.6485393000000001E-2</v>
      </c>
      <c r="C113" s="24">
        <v>-4.2432839999999999E-2</v>
      </c>
      <c r="D113" s="24">
        <v>6.1403509999999996E-3</v>
      </c>
      <c r="E113" s="24">
        <v>-4.0273848000000001E-2</v>
      </c>
      <c r="F113" s="24">
        <v>-7.7322244999999998E-2</v>
      </c>
      <c r="G113" s="24">
        <v>4.5059919999999995E-3</v>
      </c>
      <c r="H113" s="24">
        <v>1.0511159999999999E-2</v>
      </c>
      <c r="I113" s="24">
        <v>2.8812884999999998E-3</v>
      </c>
      <c r="J113" s="24">
        <v>-1.1964381E-2</v>
      </c>
      <c r="K113" s="24">
        <v>2.4229406999999998E-2</v>
      </c>
      <c r="L113" s="24">
        <v>5.7301879999999999E-2</v>
      </c>
      <c r="M113" s="24">
        <v>1.5021919999999999E-2</v>
      </c>
      <c r="N113" s="24">
        <v>-0.10168563999999999</v>
      </c>
      <c r="O113" s="24">
        <v>3.5771966000000002E-2</v>
      </c>
      <c r="P113" s="24">
        <v>4.8476457999999997E-3</v>
      </c>
      <c r="Q113" s="24">
        <v>-3.4520506999999999E-2</v>
      </c>
      <c r="R113" s="24">
        <v>-7.3858500000000002E-3</v>
      </c>
      <c r="S113" s="24">
        <v>3.6234019999999999E-2</v>
      </c>
      <c r="T113" s="24">
        <v>1.9933580999999999E-2</v>
      </c>
      <c r="U113" s="24">
        <v>5.2186130000000004E-2</v>
      </c>
      <c r="V113" s="24">
        <v>-3.5951733999999999E-2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45219</v>
      </c>
      <c r="B114" s="24">
        <v>-5.8220444000000003E-2</v>
      </c>
      <c r="C114" s="24">
        <v>-0.11447566999999999</v>
      </c>
      <c r="D114" s="24">
        <v>-8.8055789999999995E-2</v>
      </c>
      <c r="E114" s="24">
        <v>1.3008832999999999E-2</v>
      </c>
      <c r="F114" s="24">
        <v>5.0618650000000001E-2</v>
      </c>
      <c r="G114" s="24">
        <v>-7.0752915999999999E-2</v>
      </c>
      <c r="H114" s="24">
        <v>-2.9787183000000002E-2</v>
      </c>
      <c r="I114" s="24">
        <v>-2.2983432000000002E-2</v>
      </c>
      <c r="J114" s="24">
        <v>-0.12829321999999999</v>
      </c>
      <c r="K114" s="24">
        <v>-8.4647539999999993E-2</v>
      </c>
      <c r="L114" s="24">
        <v>-7.2777987000000002E-2</v>
      </c>
      <c r="M114" s="24">
        <v>-5.2309275000000002E-2</v>
      </c>
      <c r="N114" s="24">
        <v>-4.5400262E-3</v>
      </c>
      <c r="O114" s="24">
        <v>-2.0053505999999999E-2</v>
      </c>
      <c r="P114" s="24">
        <v>-5.9958640000000001E-2</v>
      </c>
      <c r="Q114" s="24">
        <v>-6.5834403E-2</v>
      </c>
      <c r="R114" s="24">
        <v>-7.1987570000000001E-2</v>
      </c>
      <c r="S114" s="24">
        <v>-5.6442737999999999E-2</v>
      </c>
      <c r="T114" s="24">
        <v>-0.11530948000000001</v>
      </c>
      <c r="U114" s="24">
        <v>-0.14477211000000001</v>
      </c>
      <c r="V114" s="24">
        <v>-5.0319314000000004E-2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45250</v>
      </c>
      <c r="B115" s="24">
        <v>5.765414E-2</v>
      </c>
      <c r="C115" s="24">
        <v>0.1092577</v>
      </c>
      <c r="D115" s="24">
        <v>3.871894E-2</v>
      </c>
      <c r="E115" s="24">
        <v>3.8939595E-2</v>
      </c>
      <c r="F115" s="24">
        <v>0.17987155999999999</v>
      </c>
      <c r="G115" s="24">
        <v>6.9588780000000003E-2</v>
      </c>
      <c r="H115" s="24">
        <v>4.3859599999999999E-2</v>
      </c>
      <c r="I115" s="24">
        <v>9.2739220000000011E-2</v>
      </c>
      <c r="J115" s="24">
        <v>0.17965077999999998</v>
      </c>
      <c r="K115" s="24">
        <v>0.11656117000000001</v>
      </c>
      <c r="L115" s="24">
        <v>0.14094853000000002</v>
      </c>
      <c r="M115" s="24">
        <v>9.4238040000000009E-2</v>
      </c>
      <c r="N115" s="24">
        <v>0.12526596000000001</v>
      </c>
      <c r="O115" s="24">
        <v>2.4329185E-2</v>
      </c>
      <c r="P115" s="24">
        <v>8.06452E-2</v>
      </c>
      <c r="Q115" s="24">
        <v>6.8651320000000002E-2</v>
      </c>
      <c r="R115" s="24">
        <v>1.4356613000000001E-2</v>
      </c>
      <c r="S115" s="24">
        <v>3.8809418999999998E-2</v>
      </c>
      <c r="T115" s="24">
        <v>9.572899E-2</v>
      </c>
      <c r="U115" s="24">
        <v>4.0752290000000004E-2</v>
      </c>
      <c r="V115" s="24">
        <v>7.2350739999999997E-2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45280</v>
      </c>
      <c r="B116" s="24">
        <v>-7.7300430000000003E-2</v>
      </c>
      <c r="C116" s="24">
        <v>3.5945296000000002E-2</v>
      </c>
      <c r="D116" s="24">
        <v>8.5481405000000007E-3</v>
      </c>
      <c r="E116" s="24">
        <v>3.6351680000000004E-2</v>
      </c>
      <c r="F116" s="24">
        <v>3.9505482000000001E-2</v>
      </c>
      <c r="G116" s="24">
        <v>0.11351478999999999</v>
      </c>
      <c r="H116" s="24">
        <v>-1.3291836E-3</v>
      </c>
      <c r="I116" s="24">
        <v>1.3391972E-2</v>
      </c>
      <c r="J116" s="24">
        <v>7.5544952999999998E-2</v>
      </c>
      <c r="K116" s="24">
        <v>1.9855499000000002E-2</v>
      </c>
      <c r="L116" s="24">
        <v>2.4618505999999998E-2</v>
      </c>
      <c r="M116" s="24">
        <v>1.0238766999999999E-2</v>
      </c>
      <c r="N116" s="24">
        <v>1.7562866E-2</v>
      </c>
      <c r="O116" s="24">
        <v>5.2164316000000002E-2</v>
      </c>
      <c r="P116" s="24">
        <v>-8.9232739999999991E-2</v>
      </c>
      <c r="Q116" s="24">
        <v>-9.0960859999999998E-3</v>
      </c>
      <c r="R116" s="24">
        <v>-1.3434827E-2</v>
      </c>
      <c r="S116" s="24">
        <v>-5.4691789999999997E-2</v>
      </c>
      <c r="T116" s="24">
        <v>-2.3232162000000001E-2</v>
      </c>
      <c r="U116" s="24">
        <v>-8.9595319999999992E-3</v>
      </c>
      <c r="V116" s="24">
        <v>3.9959429999999997E-2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45310</v>
      </c>
      <c r="B117" s="24">
        <v>-1.4551342E-2</v>
      </c>
      <c r="C117" s="24">
        <v>-6.3184795000000002E-2</v>
      </c>
      <c r="D117" s="24">
        <v>2.1619081000000002E-2</v>
      </c>
      <c r="E117" s="24">
        <v>1.9627571E-2</v>
      </c>
      <c r="F117" s="24">
        <v>-4.8517523E-2</v>
      </c>
      <c r="G117" s="24">
        <v>-1.6401589000000001E-2</v>
      </c>
      <c r="H117" s="24">
        <v>-4.7576427E-4</v>
      </c>
      <c r="I117" s="24">
        <v>1.7499328000000001E-2</v>
      </c>
      <c r="J117" s="24">
        <v>-2.1634520000000001E-2</v>
      </c>
      <c r="K117" s="24">
        <v>-6.1153354999999993E-2</v>
      </c>
      <c r="L117" s="24">
        <v>-2.4274707000000003E-2</v>
      </c>
      <c r="M117" s="24">
        <v>-6.0172614999999999E-2</v>
      </c>
      <c r="N117" s="24">
        <v>4.1123032999999996E-2</v>
      </c>
      <c r="O117" s="24">
        <v>4.620254E-2</v>
      </c>
      <c r="P117" s="24">
        <v>-5.7026443000000003E-2</v>
      </c>
      <c r="Q117" s="24">
        <v>8.6058379999999993E-3</v>
      </c>
      <c r="R117" s="24">
        <v>-1.2753785E-2</v>
      </c>
      <c r="S117" s="24">
        <v>1.2012004999999999E-2</v>
      </c>
      <c r="T117" s="24">
        <v>3.3933520000000002E-2</v>
      </c>
      <c r="U117" s="24">
        <v>3.5892725E-2</v>
      </c>
      <c r="V117" s="24">
        <v>3.3480047999999998E-2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45342</v>
      </c>
      <c r="B118" s="24">
        <v>3.6915539999999997E-2</v>
      </c>
      <c r="C118" s="24">
        <v>1.2865543E-2</v>
      </c>
      <c r="D118" s="24">
        <v>2.6114464E-2</v>
      </c>
      <c r="E118" s="24">
        <v>4.0858270000000002E-2</v>
      </c>
      <c r="F118" s="24">
        <v>0.10623228</v>
      </c>
      <c r="G118" s="24">
        <v>5.1293373000000003E-2</v>
      </c>
      <c r="H118" s="24">
        <v>3.0937671999999999E-2</v>
      </c>
      <c r="I118" s="24">
        <v>5.0690293000000004E-2</v>
      </c>
      <c r="J118" s="24">
        <v>3.3630133E-2</v>
      </c>
      <c r="K118" s="24">
        <v>8.5049039999999992E-2</v>
      </c>
      <c r="L118" s="24">
        <v>2.2148013000000001E-2</v>
      </c>
      <c r="M118" s="24">
        <v>4.1983127999999995E-3</v>
      </c>
      <c r="N118" s="24">
        <v>5.4124354999999999E-2</v>
      </c>
      <c r="O118" s="24">
        <v>3.9725780000000002E-2</v>
      </c>
      <c r="P118" s="24">
        <v>3.8606881999999995E-2</v>
      </c>
      <c r="Q118" s="24">
        <v>1.2514233999999999E-2</v>
      </c>
      <c r="R118" s="24">
        <v>-1.0416507999999999E-3</v>
      </c>
      <c r="S118" s="24">
        <v>0.14213656999999999</v>
      </c>
      <c r="T118" s="24">
        <v>1.3395547999999998E-3</v>
      </c>
      <c r="U118" s="24">
        <v>4.7177075999999998E-2</v>
      </c>
      <c r="V118" s="24">
        <v>5.6987405000000005E-2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45371</v>
      </c>
      <c r="B119" s="24">
        <v>5.8544280000000004E-2</v>
      </c>
      <c r="C119" s="24">
        <v>2.8098464E-2</v>
      </c>
      <c r="D119" s="24">
        <v>4.8266649999999999E-3</v>
      </c>
      <c r="E119" s="24">
        <v>3.6549567999999998E-3</v>
      </c>
      <c r="F119" s="24">
        <v>-1.3230860000000001E-2</v>
      </c>
      <c r="G119" s="24">
        <v>0.12911868000000001</v>
      </c>
      <c r="H119" s="24">
        <v>1.0618687E-2</v>
      </c>
      <c r="I119" s="24">
        <v>4.3721676000000001E-2</v>
      </c>
      <c r="J119" s="24">
        <v>8.9141129999999996E-3</v>
      </c>
      <c r="K119" s="24">
        <v>3.9346814000000001E-2</v>
      </c>
      <c r="L119" s="24">
        <v>-2.5823653000000002E-2</v>
      </c>
      <c r="M119" s="24">
        <v>1.3848901E-2</v>
      </c>
      <c r="N119" s="24">
        <v>5.4308175999999994E-3</v>
      </c>
      <c r="O119" s="24">
        <v>-2.2110224000000001E-2</v>
      </c>
      <c r="P119" s="24">
        <v>5.1468610000000005E-2</v>
      </c>
      <c r="Q119" s="24">
        <v>1.4045E-2</v>
      </c>
      <c r="R119" s="24">
        <v>-5.7128669999999999E-3</v>
      </c>
      <c r="S119" s="24">
        <v>-7.9501210000000003E-2</v>
      </c>
      <c r="T119" s="24">
        <v>-2.675593E-3</v>
      </c>
      <c r="U119" s="24">
        <v>2.2156238999999998E-3</v>
      </c>
      <c r="V119" s="24">
        <v>-2.4608374000000001E-3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45401</v>
      </c>
      <c r="B120" s="24">
        <v>-2.1300435000000003E-2</v>
      </c>
      <c r="C120" s="24">
        <v>-1.7221987000000001E-2</v>
      </c>
      <c r="D120" s="24">
        <v>-9.2576389999999995E-2</v>
      </c>
      <c r="E120" s="24">
        <v>-9.9053140000000012E-2</v>
      </c>
      <c r="F120" s="24">
        <v>8.2179310000000012E-3</v>
      </c>
      <c r="G120" s="24">
        <v>1.3640045999999999E-2</v>
      </c>
      <c r="H120" s="24">
        <v>-5.9387683999999998E-3</v>
      </c>
      <c r="I120" s="24">
        <v>-5.6747855999999999E-2</v>
      </c>
      <c r="J120" s="24">
        <v>-4.4470669999999997E-2</v>
      </c>
      <c r="K120" s="24">
        <v>-8.2448010000000002E-2</v>
      </c>
      <c r="L120" s="24">
        <v>-6.3376006999999998E-2</v>
      </c>
      <c r="M120" s="24">
        <v>-1.0309219000000001E-2</v>
      </c>
      <c r="N120" s="24">
        <v>-4.4929980000000001E-2</v>
      </c>
      <c r="O120" s="24">
        <v>1.8048524999999999E-2</v>
      </c>
      <c r="P120" s="24">
        <v>-2.5710761999999998E-2</v>
      </c>
      <c r="Q120" s="24">
        <v>-3.4902989999999995E-2</v>
      </c>
      <c r="R120" s="24">
        <v>-2.9930591999999999E-2</v>
      </c>
      <c r="S120" s="24">
        <v>7.8464510000000001E-2</v>
      </c>
      <c r="T120" s="24">
        <v>-3.2863855000000004E-2</v>
      </c>
      <c r="U120" s="24">
        <v>-0.12675011</v>
      </c>
      <c r="V120" s="24">
        <v>-3.0948639999999999E-2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45432</v>
      </c>
      <c r="B121" s="24">
        <v>4.0473460000000003E-2</v>
      </c>
      <c r="C121" s="24">
        <v>0.124190445</v>
      </c>
      <c r="D121" s="24">
        <v>5.7747364000000001E-3</v>
      </c>
      <c r="E121" s="24">
        <v>4.9312829999999995E-2</v>
      </c>
      <c r="F121" s="24">
        <v>0.11668814</v>
      </c>
      <c r="G121" s="24">
        <v>0.12187803000000001</v>
      </c>
      <c r="H121" s="24">
        <v>7.6286793000000006E-2</v>
      </c>
      <c r="I121" s="24">
        <v>0.11201059000000001</v>
      </c>
      <c r="J121" s="24">
        <v>6.1180470000000001E-2</v>
      </c>
      <c r="K121" s="24">
        <v>6.3926935000000004E-2</v>
      </c>
      <c r="L121" s="24">
        <v>2.9928446000000001E-2</v>
      </c>
      <c r="M121" s="24">
        <v>0.14947915000000001</v>
      </c>
      <c r="N121" s="24">
        <v>0.11285341</v>
      </c>
      <c r="O121" s="24">
        <v>3.4872292999999999E-2</v>
      </c>
      <c r="P121" s="24">
        <v>0.19360565000000002</v>
      </c>
      <c r="Q121" s="24">
        <v>-5.1664710000000006E-3</v>
      </c>
      <c r="R121" s="24">
        <v>3.4997939999999998E-2</v>
      </c>
      <c r="S121" s="24">
        <v>0.14027739</v>
      </c>
      <c r="T121" s="24">
        <v>-9.0222359999999995E-3</v>
      </c>
      <c r="U121" s="24">
        <v>9.4514730000000005E-2</v>
      </c>
      <c r="V121" s="24">
        <v>-2.7308523999999997E-2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45463</v>
      </c>
      <c r="B122" s="24">
        <v>-5.3340730000000003E-2</v>
      </c>
      <c r="C122" s="24">
        <v>-7.8020690000000004E-2</v>
      </c>
      <c r="D122" s="24">
        <v>-9.2624960000000006E-2</v>
      </c>
      <c r="E122" s="24">
        <v>-7.795465E-2</v>
      </c>
      <c r="F122" s="24">
        <v>-6.8897904999999995E-2</v>
      </c>
      <c r="G122" s="24">
        <v>-6.9850087000000005E-2</v>
      </c>
      <c r="H122" s="24">
        <v>-2.6497543000000002E-2</v>
      </c>
      <c r="I122" s="24">
        <v>7.9480529999999994E-2</v>
      </c>
      <c r="J122" s="24">
        <v>-0.16279136999999999</v>
      </c>
      <c r="K122" s="24">
        <v>1.8393992999999999E-3</v>
      </c>
      <c r="L122" s="24">
        <v>-0.11462259</v>
      </c>
      <c r="M122" s="24">
        <v>1.6389489E-2</v>
      </c>
      <c r="N122" s="24">
        <v>-7.6627373999999998E-2</v>
      </c>
      <c r="O122" s="24">
        <v>3.4450293E-2</v>
      </c>
      <c r="P122" s="24">
        <v>-6.8409863000000001E-2</v>
      </c>
      <c r="Q122" s="24">
        <v>-1.2213111E-2</v>
      </c>
      <c r="R122" s="24">
        <v>-5.8323026E-2</v>
      </c>
      <c r="S122" s="24">
        <v>-2.3173094000000002E-2</v>
      </c>
      <c r="T122" s="24">
        <v>-1.9536495000000001E-2</v>
      </c>
      <c r="U122" s="24">
        <v>-4.1634560000000001E-2</v>
      </c>
      <c r="V122" s="24">
        <v>-9.1590285000000011E-3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0.17885864000000001</v>
      </c>
      <c r="C126" s="24" cm="1">
        <f t="array" ref="C126">MAX(_xlfn._xlws.FILTER(C1:C122, ISNUMBER(C1:C122)))</f>
        <v>0.23315788000000001</v>
      </c>
      <c r="D126" s="24" cm="1">
        <f t="array" ref="D126">MAX(_xlfn._xlws.FILTER(D1:D122, ISNUMBER(D1:D122)))</f>
        <v>0.17906975</v>
      </c>
      <c r="E126" s="24" cm="1">
        <f t="array" ref="E126">MAX(_xlfn._xlws.FILTER(E1:E122, ISNUMBER(E1:E122)))</f>
        <v>0.20672606999999998</v>
      </c>
      <c r="F126" s="24" cm="1">
        <f t="array" ref="F126">MAX(_xlfn._xlws.FILTER(F1:F122, ISNUMBER(F1:F122)))</f>
        <v>0.28533340000000001</v>
      </c>
      <c r="G126" s="24" cm="1">
        <f t="array" ref="G126">MAX(_xlfn._xlws.FILTER(G1:G122, ISNUMBER(G1:G122)))</f>
        <v>0.22618484</v>
      </c>
      <c r="H126" s="24" cm="1">
        <f t="array" ref="H126">MAX(_xlfn._xlws.FILTER(H1:H122, ISNUMBER(H1:H122)))</f>
        <v>0.16320478000000002</v>
      </c>
      <c r="I126" s="24" cm="1">
        <f t="array" ref="I126">MAX(_xlfn._xlws.FILTER(I1:I122, ISNUMBER(I1:I122)))</f>
        <v>0.16347539999999999</v>
      </c>
      <c r="J126" s="24" cm="1">
        <f t="array" ref="J126">MAX(_xlfn._xlws.FILTER(J1:J122, ISNUMBER(J1:J122)))</f>
        <v>0.17965077999999998</v>
      </c>
      <c r="K126" s="24" cm="1">
        <f t="array" ref="K126">MAX(_xlfn._xlws.FILTER(K1:K122, ISNUMBER(K1:K122)))</f>
        <v>0.22375547000000001</v>
      </c>
      <c r="L126" s="24" cm="1">
        <f t="array" ref="L126">MAX(_xlfn._xlws.FILTER(L1:L122, ISNUMBER(L1:L122)))</f>
        <v>0.3528521</v>
      </c>
      <c r="M126" s="24" cm="1">
        <f t="array" ref="M126">MAX(_xlfn._xlws.FILTER(M1:M122, ISNUMBER(M1:M122)))</f>
        <v>0.18729103</v>
      </c>
      <c r="N126" s="24" cm="1">
        <f t="array" ref="N126">MAX(_xlfn._xlws.FILTER(N1:N122, ISNUMBER(N1:N122)))</f>
        <v>0.23016655</v>
      </c>
      <c r="O126" s="24" cm="1">
        <f t="array" ref="O126">MAX(_xlfn._xlws.FILTER(O1:O122, ISNUMBER(O1:O122)))</f>
        <v>0.11479414</v>
      </c>
      <c r="P126" s="24" cm="1">
        <f t="array" ref="P126">MAX(_xlfn._xlws.FILTER(P1:P122, ISNUMBER(P1:P122)))</f>
        <v>0.19360565000000002</v>
      </c>
      <c r="Q126" s="24" cm="1">
        <f t="array" ref="Q126">MAX(_xlfn._xlws.FILTER(Q1:Q122, ISNUMBER(Q1:Q122)))</f>
        <v>0.19164812000000001</v>
      </c>
      <c r="R126" s="24" cm="1">
        <f t="array" ref="R126">MAX(_xlfn._xlws.FILTER(R1:R122, ISNUMBER(R1:R122)))</f>
        <v>0.14757930999999999</v>
      </c>
      <c r="S126" s="24" cm="1">
        <f t="array" ref="S126">MAX(_xlfn._xlws.FILTER(S1:S122, ISNUMBER(S1:S122)))</f>
        <v>0.22329117000000001</v>
      </c>
      <c r="T126" s="24" cm="1">
        <f t="array" ref="T126">MAX(_xlfn._xlws.FILTER(T1:T122, ISNUMBER(T1:T122)))</f>
        <v>0.14853131999999999</v>
      </c>
      <c r="U126" s="24" cm="1">
        <f t="array" ref="U126">MAX(_xlfn._xlws.FILTER(U1:U122, ISNUMBER(U1:U122)))</f>
        <v>0.15809525000000002</v>
      </c>
      <c r="V126" s="24" cm="1">
        <f t="array" ref="V126">MAX(_xlfn._xlws.FILTER(V1:V122, ISNUMBER(V1:V122)))</f>
        <v>0.13975810999999999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-0.15040005000000001</v>
      </c>
      <c r="C127" s="24" cm="1">
        <f t="array" ref="C127">MIN(_xlfn._xlws.FILTER(C2:C122, ISNUMBER(C2:C122)))</f>
        <v>-0.36918990000000002</v>
      </c>
      <c r="D127" s="24" cm="1">
        <f t="array" ref="D127">MIN(_xlfn._xlws.FILTER(D2:D122, ISNUMBER(D2:D122)))</f>
        <v>-0.46250003999999995</v>
      </c>
      <c r="E127" s="24" cm="1">
        <f t="array" ref="E127">MIN(_xlfn._xlws.FILTER(E2:E122, ISNUMBER(E2:E122)))</f>
        <v>-0.37379997000000004</v>
      </c>
      <c r="F127" s="24" cm="1">
        <f t="array" ref="F127">MIN(_xlfn._xlws.FILTER(F2:F122, ISNUMBER(F2:F122)))</f>
        <v>-0.34584175</v>
      </c>
      <c r="G127" s="24" cm="1">
        <f t="array" ref="G127">MIN(_xlfn._xlws.FILTER(G2:G122, ISNUMBER(G2:G122)))</f>
        <v>-0.37189132999999996</v>
      </c>
      <c r="H127" s="24" cm="1">
        <f t="array" ref="H127">MIN(_xlfn._xlws.FILTER(H2:H122, ISNUMBER(H2:H122)))</f>
        <v>-0.23524962999999999</v>
      </c>
      <c r="I127" s="24" cm="1">
        <f t="array" ref="I127">MIN(_xlfn._xlws.FILTER(I2:I122, ISNUMBER(I2:I122)))</f>
        <v>-0.21807563999999999</v>
      </c>
      <c r="J127" s="24" cm="1">
        <f t="array" ref="J127">MIN(_xlfn._xlws.FILTER(J2:J122, ISNUMBER(J2:J122)))</f>
        <v>-0.42222219999999999</v>
      </c>
      <c r="K127" s="24" cm="1">
        <f t="array" ref="K127">MIN(_xlfn._xlws.FILTER(K2:K122, ISNUMBER(K2:K122)))</f>
        <v>-0.31464272999999998</v>
      </c>
      <c r="L127" s="24" cm="1">
        <f t="array" ref="L127">MIN(_xlfn._xlws.FILTER(L2:L122, ISNUMBER(L2:L122)))</f>
        <v>-0.47875815999999999</v>
      </c>
      <c r="M127" s="24" cm="1">
        <f t="array" ref="M127">MIN(_xlfn._xlws.FILTER(M2:M122, ISNUMBER(M2:M122)))</f>
        <v>-0.43657950000000001</v>
      </c>
      <c r="N127" s="24" cm="1">
        <f t="array" ref="N127">MIN(_xlfn._xlws.FILTER(N2:N122, ISNUMBER(N2:N122)))</f>
        <v>-0.45711180000000001</v>
      </c>
      <c r="O127" s="24" cm="1">
        <f t="array" ref="O127">MIN(_xlfn._xlws.FILTER(O2:O122, ISNUMBER(O2:O122)))</f>
        <v>-0.33820999999999996</v>
      </c>
      <c r="P127" s="24" cm="1">
        <f t="array" ref="P127">MIN(_xlfn._xlws.FILTER(P2:P122, ISNUMBER(P2:P122)))</f>
        <v>-0.18525404000000001</v>
      </c>
      <c r="Q127" s="24" cm="1">
        <f t="array" ref="Q127">MIN(_xlfn._xlws.FILTER(Q2:Q122, ISNUMBER(Q2:Q122)))</f>
        <v>-0.12725902</v>
      </c>
      <c r="R127" s="24" cm="1">
        <f t="array" ref="R127">MIN(_xlfn._xlws.FILTER(R2:R122, ISNUMBER(R2:R122)))</f>
        <v>-0.24409216</v>
      </c>
      <c r="S127" s="24" cm="1">
        <f t="array" ref="S127">MIN(_xlfn._xlws.FILTER(S2:S122, ISNUMBER(S2:S122)))</f>
        <v>-0.32893745000000002</v>
      </c>
      <c r="T127" s="24" cm="1">
        <f t="array" ref="T127">MIN(_xlfn._xlws.FILTER(T2:T122, ISNUMBER(T2:T122)))</f>
        <v>-0.28074247000000002</v>
      </c>
      <c r="U127" s="24" cm="1">
        <f t="array" ref="U127">MIN(_xlfn._xlws.FILTER(U2:U122, ISNUMBER(U2:U122)))</f>
        <v>-0.30000001999999998</v>
      </c>
      <c r="V127" s="24" cm="1">
        <f t="array" ref="V127">MIN(_xlfn._xlws.FILTER(V2:V122, ISNUMBER(V2:V122)))</f>
        <v>-0.24473595000000001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19</v>
      </c>
      <c r="C129">
        <f>COUNTIF(C2:C122, "&lt;"&amp;Assumption!$E$50)</f>
        <v>26</v>
      </c>
      <c r="D129">
        <f>COUNTIF(D2:D122, "&lt;"&amp;Assumption!$E$50)</f>
        <v>20</v>
      </c>
      <c r="E129">
        <f>COUNTIF(E2:E122, "&lt;"&amp;Assumption!$E$50)</f>
        <v>21</v>
      </c>
      <c r="F129">
        <f>COUNTIF(F2:F122, "&lt;"&amp;Assumption!$E$50)</f>
        <v>32</v>
      </c>
      <c r="G129">
        <f>COUNTIF(G2:G122, "&lt;"&amp;Assumption!$E$50)</f>
        <v>23</v>
      </c>
      <c r="H129">
        <f>COUNTIF(H2:H122, "&lt;"&amp;Assumption!$E$50)</f>
        <v>18</v>
      </c>
      <c r="I129">
        <f>COUNTIF(I2:I122, "&lt;"&amp;Assumption!$E$50)</f>
        <v>15</v>
      </c>
      <c r="J129">
        <f>COUNTIF(J2:J122, "&lt;"&amp;Assumption!$E$50)</f>
        <v>21</v>
      </c>
      <c r="K129">
        <f>COUNTIF(K2:K122, "&lt;"&amp;Assumption!$E$50)</f>
        <v>22</v>
      </c>
      <c r="L129">
        <f>COUNTIF(L2:L122, "&lt;"&amp;Assumption!$E$50)</f>
        <v>35</v>
      </c>
      <c r="M129">
        <f>COUNTIF(M2:M122, "&lt;"&amp;Assumption!$E$50)</f>
        <v>30</v>
      </c>
      <c r="N129">
        <f>COUNTIF(N2:N122, "&lt;"&amp;Assumption!$E$50)</f>
        <v>35</v>
      </c>
      <c r="O129">
        <f>COUNTIF(O2:O122, "&lt;"&amp;Assumption!$E$50)</f>
        <v>16</v>
      </c>
      <c r="P129">
        <f>COUNTIF(P2:P122, "&lt;"&amp;Assumption!$E$50)</f>
        <v>31</v>
      </c>
      <c r="Q129">
        <f>COUNTIF(Q2:Q122, "&lt;"&amp;Assumption!$E$50)</f>
        <v>23</v>
      </c>
      <c r="R129">
        <f>COUNTIF(R2:R122, "&lt;"&amp;Assumption!$E$50)</f>
        <v>10</v>
      </c>
      <c r="S129">
        <f>COUNTIF(S2:S122, "&lt;"&amp;Assumption!$E$50)</f>
        <v>32</v>
      </c>
      <c r="T129">
        <f>COUNTIF(T2:T122, "&lt;"&amp;Assumption!$E$50)</f>
        <v>19</v>
      </c>
      <c r="U129">
        <f>COUNTIF(U2:U122, "&lt;"&amp;Assumption!$E$50)</f>
        <v>22</v>
      </c>
      <c r="V129">
        <f>COUNTIF(V2:V122, "&lt;"&amp;Assumption!$E$50)</f>
        <v>14</v>
      </c>
    </row>
    <row r="130" spans="1:29" x14ac:dyDescent="0.35">
      <c r="A130" t="s">
        <v>86</v>
      </c>
      <c r="B130">
        <f>COUNT(B1:B122)</f>
        <v>96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105</v>
      </c>
    </row>
    <row r="132" spans="1:29" x14ac:dyDescent="0.35">
      <c r="A132" t="s">
        <v>88</v>
      </c>
      <c r="B132" s="9">
        <f t="shared" ref="B132:V132" si="1">B129/B130</f>
        <v>0.19791666666666666</v>
      </c>
      <c r="C132" s="9">
        <f t="shared" si="1"/>
        <v>0.21487603305785125</v>
      </c>
      <c r="D132" s="9">
        <f t="shared" si="1"/>
        <v>0.16528925619834711</v>
      </c>
      <c r="E132" s="9">
        <f t="shared" si="1"/>
        <v>0.17355371900826447</v>
      </c>
      <c r="F132" s="9">
        <f t="shared" si="1"/>
        <v>0.26446280991735538</v>
      </c>
      <c r="G132" s="9">
        <f t="shared" si="1"/>
        <v>0.19008264462809918</v>
      </c>
      <c r="H132" s="9">
        <f t="shared" si="1"/>
        <v>0.1487603305785124</v>
      </c>
      <c r="I132" s="9">
        <f t="shared" si="1"/>
        <v>0.12396694214876033</v>
      </c>
      <c r="J132" s="9">
        <f t="shared" si="1"/>
        <v>0.17355371900826447</v>
      </c>
      <c r="K132" s="9">
        <f t="shared" si="1"/>
        <v>0.18181818181818182</v>
      </c>
      <c r="L132" s="9">
        <f t="shared" si="1"/>
        <v>0.28925619834710742</v>
      </c>
      <c r="M132" s="9">
        <f t="shared" si="1"/>
        <v>0.24793388429752067</v>
      </c>
      <c r="N132" s="9">
        <f t="shared" si="1"/>
        <v>0.28925619834710742</v>
      </c>
      <c r="O132" s="9">
        <f t="shared" si="1"/>
        <v>0.13223140495867769</v>
      </c>
      <c r="P132" s="9">
        <f t="shared" si="1"/>
        <v>0.256198347107438</v>
      </c>
      <c r="Q132" s="9">
        <f t="shared" si="1"/>
        <v>0.19008264462809918</v>
      </c>
      <c r="R132" s="9">
        <f t="shared" si="1"/>
        <v>8.2644628099173556E-2</v>
      </c>
      <c r="S132" s="9">
        <f t="shared" si="1"/>
        <v>0.26446280991735538</v>
      </c>
      <c r="T132" s="9">
        <f t="shared" si="1"/>
        <v>0.15702479338842976</v>
      </c>
      <c r="U132" s="9">
        <f t="shared" si="1"/>
        <v>0.18181818181818182</v>
      </c>
      <c r="V132" s="9">
        <f t="shared" si="1"/>
        <v>0.13333333333333333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0.185</v>
      </c>
      <c r="C134" s="9" cm="1">
        <f t="array" ref="C134">_xlfn.PERCENTRANK.EXC(_xlfn._xlws.FILTER(C2:C122, ISNUMBER(C2:C122)),C122)</f>
        <v>0.13900000000000001</v>
      </c>
      <c r="D134" s="9" cm="1">
        <f t="array" ref="D134">_xlfn.PERCENTRANK.EXC(_xlfn._xlws.FILTER(D2:D122, ISNUMBER(D2:D122)),D122)</f>
        <v>6.5000000000000002E-2</v>
      </c>
      <c r="E134" s="9" cm="1">
        <f t="array" ref="E134">_xlfn.PERCENTRANK.EXC(_xlfn._xlws.FILTER(E2:E122, ISNUMBER(E2:E122)),E122)</f>
        <v>6.5000000000000002E-2</v>
      </c>
      <c r="F134" s="9" cm="1">
        <f t="array" ref="F134">_xlfn.PERCENTRANK.EXC(_xlfn._xlws.FILTER(F2:F122, ISNUMBER(F2:F122)),F122)</f>
        <v>0.19600000000000001</v>
      </c>
      <c r="G134" s="9" cm="1">
        <f t="array" ref="G134">_xlfn.PERCENTRANK.EXC(_xlfn._xlws.FILTER(G2:G122, ISNUMBER(G2:G122)),G122)</f>
        <v>0.122</v>
      </c>
      <c r="H134" s="9" cm="1">
        <f t="array" ref="H134">_xlfn.PERCENTRANK.EXC(_xlfn._xlws.FILTER(H2:H122, ISNUMBER(H2:H122)),H122)</f>
        <v>0.23699999999999999</v>
      </c>
      <c r="I134" s="9" cm="1">
        <f t="array" ref="I134">_xlfn.PERCENTRANK.EXC(_xlfn._xlws.FILTER(I2:I122, ISNUMBER(I2:I122)),I122)</f>
        <v>0.89300000000000002</v>
      </c>
      <c r="J134" s="9" cm="1">
        <f t="array" ref="J134">_xlfn.PERCENTRANK.EXC(_xlfn._xlws.FILTER(J2:J122, ISNUMBER(J2:J122)),J122)</f>
        <v>2.4E-2</v>
      </c>
      <c r="K134" s="9" cm="1">
        <f t="array" ref="K134">_xlfn.PERCENTRANK.EXC(_xlfn._xlws.FILTER(K2:K122, ISNUMBER(K2:K122)),K122)</f>
        <v>0.49099999999999999</v>
      </c>
      <c r="L134" s="9" cm="1">
        <f t="array" ref="L134">_xlfn.PERCENTRANK.EXC(_xlfn._xlws.FILTER(L2:L122, ISNUMBER(L2:L122)),L122)</f>
        <v>7.2999999999999995E-2</v>
      </c>
      <c r="M134" s="9" cm="1">
        <f t="array" ref="M134">_xlfn.PERCENTRANK.EXC(_xlfn._xlws.FILTER(M2:M122, ISNUMBER(M2:M122)),M122)</f>
        <v>0.55700000000000005</v>
      </c>
      <c r="N134" s="9" cm="1">
        <f t="array" ref="N134">_xlfn.PERCENTRANK.EXC(_xlfn._xlws.FILTER(N2:N122, ISNUMBER(N2:N122)),N122)</f>
        <v>0.188</v>
      </c>
      <c r="O134" s="9" cm="1">
        <f t="array" ref="O134">_xlfn.PERCENTRANK.EXC(_xlfn._xlws.FILTER(O2:O122, ISNUMBER(O2:O122)),O122)</f>
        <v>0.67200000000000004</v>
      </c>
      <c r="P134" s="9" cm="1">
        <f t="array" ref="P134">_xlfn.PERCENTRANK.EXC(_xlfn._xlws.FILTER(P2:P122, ISNUMBER(P2:P122)),P122)</f>
        <v>0.14699999999999999</v>
      </c>
      <c r="Q134" s="9" cm="1">
        <f t="array" ref="Q134">_xlfn.PERCENTRANK.EXC(_xlfn._xlws.FILTER(Q2:Q122, ISNUMBER(Q2:Q122)),Q122)</f>
        <v>0.35199999999999998</v>
      </c>
      <c r="R134" s="9" cm="1">
        <f t="array" ref="R134">_xlfn.PERCENTRANK.EXC(_xlfn._xlws.FILTER(R2:R122, ISNUMBER(R2:R122)),R122)</f>
        <v>7.2999999999999995E-2</v>
      </c>
      <c r="S134" s="9" cm="1">
        <f t="array" ref="S134">_xlfn.PERCENTRANK.EXC(_xlfn._xlws.FILTER(S2:S122, ISNUMBER(S2:S122)),S122)</f>
        <v>0.33600000000000002</v>
      </c>
      <c r="T134" s="9" cm="1">
        <f t="array" ref="T134">_xlfn.PERCENTRANK.EXC(_xlfn._xlws.FILTER(T2:T122, ISNUMBER(T2:T122)),T122)</f>
        <v>0.30299999999999999</v>
      </c>
      <c r="U134" s="9" cm="1">
        <f t="array" ref="U134">_xlfn.PERCENTRANK.EXC(_xlfn._xlws.FILTER(U2:U122, ISNUMBER(U2:U122)),U122)</f>
        <v>0.221</v>
      </c>
      <c r="V134" s="9" cm="1">
        <f t="array" ref="V134">_xlfn.PERCENTRANK.EXC(_xlfn._xlws.FILTER(V2:V122, ISNUMBER(V2:V122)),V122)</f>
        <v>0.36699999999999999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0.34</v>
      </c>
      <c r="C136" s="9" cm="1">
        <f t="array" ref="C136">_xlfn.PERCENTRANK.EXC(_xlfn._xlws.FILTER(C4:C125, ISNUMBER(C4:C125)),C113)</f>
        <v>0.28299999999999997</v>
      </c>
      <c r="D136" s="9" cm="1">
        <f t="array" ref="D136">_xlfn.PERCENTRANK.EXC(_xlfn._xlws.FILTER(D4:D125, ISNUMBER(D4:D125)),D113)</f>
        <v>0.56599999999999995</v>
      </c>
      <c r="E136" s="9" cm="1">
        <f t="array" ref="E136">_xlfn.PERCENTRANK.EXC(_xlfn._xlws.FILTER(E4:E125, ISNUMBER(E4:E125)),E113)</f>
        <v>0.24099999999999999</v>
      </c>
      <c r="F136" s="9" cm="1">
        <f t="array" ref="F136">_xlfn.PERCENTRANK.EXC(_xlfn._xlws.FILTER(F4:F125, ISNUMBER(F4:F125)),F113)</f>
        <v>0.158</v>
      </c>
      <c r="G136" s="9" cm="1">
        <f t="array" ref="G136">_xlfn.PERCENTRANK.EXC(_xlfn._xlws.FILTER(G4:G125, ISNUMBER(G4:G125)),G113)</f>
        <v>0.54100000000000004</v>
      </c>
      <c r="H136" s="9" cm="1">
        <f t="array" ref="H136">_xlfn.PERCENTRANK.EXC(_xlfn._xlws.FILTER(H4:H125, ISNUMBER(H4:H125)),H113)</f>
        <v>0.59099999999999997</v>
      </c>
      <c r="I136" s="9" cm="1">
        <f t="array" ref="I136">_xlfn.PERCENTRANK.EXC(_xlfn._xlws.FILTER(I4:I125, ISNUMBER(I4:I125)),I113)</f>
        <v>0.39100000000000001</v>
      </c>
      <c r="J136" s="9" cm="1">
        <f t="array" ref="J136">_xlfn.PERCENTRANK.EXC(_xlfn._xlws.FILTER(J4:J125, ISNUMBER(J4:J125)),J113)</f>
        <v>0.35799999999999998</v>
      </c>
      <c r="K136" s="9" cm="1">
        <f t="array" ref="K136">_xlfn.PERCENTRANK.EXC(_xlfn._xlws.FILTER(K4:K125, ISNUMBER(K4:K125)),K113)</f>
        <v>0.6</v>
      </c>
      <c r="L136" s="9" cm="1">
        <f t="array" ref="L136">_xlfn.PERCENTRANK.EXC(_xlfn._xlws.FILTER(L4:L125, ISNUMBER(L4:L125)),L113)</f>
        <v>0.72499999999999998</v>
      </c>
      <c r="M136" s="9" cm="1">
        <f t="array" ref="M136">_xlfn.PERCENTRANK.EXC(_xlfn._xlws.FILTER(M4:M125, ISNUMBER(M4:M125)),M113)</f>
        <v>0.54100000000000004</v>
      </c>
      <c r="N136" s="9" cm="1">
        <f t="array" ref="N136">_xlfn.PERCENTRANK.EXC(_xlfn._xlws.FILTER(N4:N125, ISNUMBER(N4:N125)),N113)</f>
        <v>0.1</v>
      </c>
      <c r="O136" s="9" cm="1">
        <f t="array" ref="O136">_xlfn.PERCENTRANK.EXC(_xlfn._xlws.FILTER(O4:O125, ISNUMBER(O4:O125)),O113)</f>
        <v>0.69099999999999995</v>
      </c>
      <c r="P136" s="9" cm="1">
        <f t="array" ref="P136">_xlfn.PERCENTRANK.EXC(_xlfn._xlws.FILTER(P4:P125, ISNUMBER(P4:P125)),P113)</f>
        <v>0.5</v>
      </c>
      <c r="Q136" s="9" cm="1">
        <f t="array" ref="Q136">_xlfn.PERCENTRANK.EXC(_xlfn._xlws.FILTER(Q4:Q125, ISNUMBER(Q4:Q125)),Q113)</f>
        <v>0.26600000000000001</v>
      </c>
      <c r="R136" s="9" cm="1">
        <f t="array" ref="R136">_xlfn.PERCENTRANK.EXC(_xlfn._xlws.FILTER(R4:R125, ISNUMBER(R4:R125)),R113)</f>
        <v>0.433</v>
      </c>
      <c r="S136" s="9" cm="1">
        <f t="array" ref="S136">_xlfn.PERCENTRANK.EXC(_xlfn._xlws.FILTER(S4:S125, ISNUMBER(S4:S125)),S113)</f>
        <v>0.63300000000000001</v>
      </c>
      <c r="T136" s="9" cm="1">
        <f t="array" ref="T136">_xlfn.PERCENTRANK.EXC(_xlfn._xlws.FILTER(T4:T125, ISNUMBER(T4:T125)),T113)</f>
        <v>0.61599999999999999</v>
      </c>
      <c r="U136" s="9" cm="1">
        <f t="array" ref="U136">_xlfn.PERCENTRANK.EXC(_xlfn._xlws.FILTER(U4:U125, ISNUMBER(U4:U125)),U113)</f>
        <v>0.82499999999999996</v>
      </c>
      <c r="V136" s="9" cm="1">
        <f t="array" ref="V136">_xlfn.PERCENTRANK.EXC(_xlfn._xlws.FILTER(V4:V125, ISNUMBER(V4:V125)),V113)</f>
        <v>0.19800000000000001</v>
      </c>
    </row>
    <row r="138" spans="1:29" x14ac:dyDescent="0.35">
      <c r="A138" t="s">
        <v>855</v>
      </c>
      <c r="B138">
        <f>STDEV(B40:B122)</f>
        <v>6.013944172086378E-2</v>
      </c>
      <c r="C138">
        <f t="shared" ref="C138:V138" si="2">STDEV(C40:C122)</f>
        <v>8.5961100195651133E-2</v>
      </c>
      <c r="D138">
        <f t="shared" si="2"/>
        <v>8.1877396260717869E-2</v>
      </c>
      <c r="E138">
        <f t="shared" si="2"/>
        <v>7.2265468759027868E-2</v>
      </c>
      <c r="F138">
        <f t="shared" si="2"/>
        <v>8.7678027093905153E-2</v>
      </c>
      <c r="G138">
        <f t="shared" si="2"/>
        <v>8.3282929706477479E-2</v>
      </c>
      <c r="H138">
        <f t="shared" si="2"/>
        <v>5.0579291418384742E-2</v>
      </c>
      <c r="I138">
        <f t="shared" si="2"/>
        <v>6.0324840139609433E-2</v>
      </c>
      <c r="J138">
        <f t="shared" si="2"/>
        <v>8.0399732567184357E-2</v>
      </c>
      <c r="K138">
        <f t="shared" si="2"/>
        <v>7.3814069670746787E-2</v>
      </c>
      <c r="L138">
        <f t="shared" si="2"/>
        <v>0.10021729934678714</v>
      </c>
      <c r="M138">
        <f t="shared" si="2"/>
        <v>8.6137066510734536E-2</v>
      </c>
      <c r="N138">
        <f t="shared" si="2"/>
        <v>9.2021087280903163E-2</v>
      </c>
      <c r="O138">
        <f t="shared" si="2"/>
        <v>6.0281982125588808E-2</v>
      </c>
      <c r="P138">
        <f t="shared" si="2"/>
        <v>7.5167321087207695E-2</v>
      </c>
      <c r="Q138">
        <f t="shared" si="2"/>
        <v>5.0507441966264117E-2</v>
      </c>
      <c r="R138">
        <f t="shared" si="2"/>
        <v>4.6763379080246151E-2</v>
      </c>
      <c r="S138">
        <f t="shared" si="2"/>
        <v>9.8388732711423413E-2</v>
      </c>
      <c r="T138">
        <f t="shared" si="2"/>
        <v>5.7558810391217338E-2</v>
      </c>
      <c r="U138">
        <f t="shared" si="2"/>
        <v>6.7926751149670173E-2</v>
      </c>
      <c r="V138">
        <f t="shared" si="2"/>
        <v>5.8580322081992556E-2</v>
      </c>
    </row>
    <row r="139" spans="1:29" x14ac:dyDescent="0.35">
      <c r="A139" t="s">
        <v>856</v>
      </c>
      <c r="B139" s="77">
        <f>B138*SQRT(12)</f>
        <v>0.20832913719872706</v>
      </c>
      <c r="C139" s="77">
        <f t="shared" ref="C139:V139" si="3">C138*SQRT(12)</f>
        <v>0.29777798602677341</v>
      </c>
      <c r="D139" s="77">
        <f t="shared" si="3"/>
        <v>0.28363162063002673</v>
      </c>
      <c r="E139" s="77">
        <f t="shared" si="3"/>
        <v>0.25033492704683535</v>
      </c>
      <c r="F139" s="77">
        <f t="shared" si="3"/>
        <v>0.30372559526808862</v>
      </c>
      <c r="G139" s="77">
        <f t="shared" si="3"/>
        <v>0.28850053130961267</v>
      </c>
      <c r="H139" s="77">
        <f t="shared" si="3"/>
        <v>0.17521180509494974</v>
      </c>
      <c r="I139" s="77">
        <f t="shared" si="3"/>
        <v>0.20897137616054787</v>
      </c>
      <c r="J139" s="77">
        <f t="shared" si="3"/>
        <v>0.27851284344262683</v>
      </c>
      <c r="K139" s="77">
        <f t="shared" si="3"/>
        <v>0.25569943796632466</v>
      </c>
      <c r="L139" s="77">
        <f t="shared" si="3"/>
        <v>0.34716290853194914</v>
      </c>
      <c r="M139" s="77">
        <f t="shared" si="3"/>
        <v>0.29838755122306371</v>
      </c>
      <c r="N139" s="77">
        <f t="shared" si="3"/>
        <v>0.31877039707650889</v>
      </c>
      <c r="O139" s="77">
        <f t="shared" si="3"/>
        <v>0.20882291164495742</v>
      </c>
      <c r="P139" s="77">
        <f t="shared" si="3"/>
        <v>0.26038723838377437</v>
      </c>
      <c r="Q139" s="77">
        <f t="shared" si="3"/>
        <v>0.17496291129181193</v>
      </c>
      <c r="R139" s="77">
        <f t="shared" si="3"/>
        <v>0.16199309700117975</v>
      </c>
      <c r="S139" s="77">
        <f t="shared" si="3"/>
        <v>0.34082856789699867</v>
      </c>
      <c r="T139" s="77">
        <f t="shared" si="3"/>
        <v>0.19938956804162375</v>
      </c>
      <c r="U139" s="77">
        <f t="shared" si="3"/>
        <v>0.23530516836863277</v>
      </c>
      <c r="V139" s="77">
        <f t="shared" si="3"/>
        <v>0.20292818833952028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41810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-7.103002</v>
      </c>
      <c r="D2" s="7" cm="1">
        <f t="array" ref="D2:D122">_xll.FDS(D1,"P_PRICE_RETURNS_PR('52W',2,-10AY,0,AM)")</f>
        <v>-5.5242595999999997</v>
      </c>
      <c r="E2" s="7" cm="1">
        <f t="array" ref="E2:E122">_xll.FDS(E1,"P_PRICE_RETURNS_PR('52W',2,-10AY,0,AM)")</f>
        <v>13.807547</v>
      </c>
      <c r="F2" s="7" cm="1">
        <f t="array" ref="F2:F122">_xll.FDS(F1,"P_PRICE_RETURNS_PR('52W',2,-10AY,0,AM)")</f>
        <v>24.632490000000001</v>
      </c>
      <c r="G2" s="7" cm="1">
        <f t="array" ref="G2:G122">_xll.FDS(G1,"P_PRICE_RETURNS_PR('52W',2,-10AY,0,AM)")</f>
        <v>4.2577863000000002</v>
      </c>
      <c r="H2" s="7" cm="1">
        <f t="array" ref="H2:H122">_xll.FDS(H1,"P_PRICE_RETURNS_PR('52W',2,-10AY,0,AM)")</f>
        <v>11.278688000000001</v>
      </c>
      <c r="I2" s="7" cm="1">
        <f t="array" ref="I2:I122">_xll.FDS(I1,"P_PRICE_RETURNS_PR('52W',2,-10AY,0,AM)")</f>
        <v>24.223602</v>
      </c>
      <c r="J2" s="7" cm="1">
        <f t="array" ref="J2:J122">_xll.FDS(J1,"P_PRICE_RETURNS_PR('52W',2,-10AY,0,AM)")</f>
        <v>18.222857000000001</v>
      </c>
      <c r="K2" s="7" cm="1">
        <f t="array" ref="K2:K122">_xll.FDS(K1,"P_PRICE_RETURNS_PR('52W',2,-10AY,0,AM)")</f>
        <v>25.641726999999999</v>
      </c>
      <c r="L2" s="7" cm="1">
        <f t="array" ref="L2:L122">_xll.FDS(L1,"P_PRICE_RETURNS_PR('52W',2,-10AY,0,AM)")</f>
        <v>16.474283</v>
      </c>
      <c r="M2" s="7" cm="1">
        <f t="array" ref="M2:M122">_xll.FDS(M1,"P_PRICE_RETURNS_PR('52W',2,-10AY,0,AM)")</f>
        <v>34.329903000000002</v>
      </c>
      <c r="N2" s="7" cm="1">
        <f t="array" ref="N2:N122">_xll.FDS(N1,"P_PRICE_RETURNS_PR('52W',2,-10AY,0,AM)")</f>
        <v>57.433247000000001</v>
      </c>
      <c r="O2" s="7" cm="1">
        <f t="array" ref="O2:O122">_xll.FDS(O1,"P_PRICE_RETURNS_PR('52W',2,-10AY,0,AM)")</f>
        <v>33.485267999999998</v>
      </c>
      <c r="P2" s="7" cm="1">
        <f t="array" ref="P2:P122">_xll.FDS(P1,"P_PRICE_RETURNS_PR('52W',2,-10AY,0,AM)")</f>
        <v>20.310842999999998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4.6427490000000002</v>
      </c>
      <c r="S2" s="7" cm="1">
        <f t="array" ref="S2:S122">_xll.FDS(S1,"P_PRICE_RETURNS_PR('52W',2,-10AY,0,AM)")</f>
        <v>0.55737495000000004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9.7663039999999999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41838</v>
      </c>
      <c r="B3" s="7" t="e">
        <v>#N/A</v>
      </c>
      <c r="C3" s="7">
        <v>-13.504637000000001</v>
      </c>
      <c r="D3" s="40">
        <v>-3.0098677</v>
      </c>
      <c r="E3" s="40">
        <v>2.6435852</v>
      </c>
      <c r="F3" s="40">
        <v>16.050863</v>
      </c>
      <c r="G3" s="40">
        <v>11.855232000000001</v>
      </c>
      <c r="H3" s="40">
        <v>5.4963826999999998</v>
      </c>
      <c r="I3" s="40">
        <v>19.088055000000001</v>
      </c>
      <c r="J3" s="40">
        <v>7.1337339999999996</v>
      </c>
      <c r="K3" s="40">
        <v>19.885517</v>
      </c>
      <c r="L3" s="40">
        <v>17.600441</v>
      </c>
      <c r="M3" s="40">
        <v>21.188545000000001</v>
      </c>
      <c r="N3" s="40">
        <v>38.363030000000002</v>
      </c>
      <c r="O3" s="40">
        <v>23.428785000000001</v>
      </c>
      <c r="P3" s="40">
        <v>16.639327999999999</v>
      </c>
      <c r="Q3" s="40" t="e">
        <v>#N/A</v>
      </c>
      <c r="R3" s="40">
        <v>3.1078815</v>
      </c>
      <c r="S3" s="40">
        <v>-1.7637252999999999</v>
      </c>
      <c r="T3" s="40" t="e">
        <v>#N/A</v>
      </c>
      <c r="U3" s="40">
        <v>16.116534999999999</v>
      </c>
      <c r="V3" s="155" t="e">
        <v>#N/A</v>
      </c>
      <c r="W3" s="24"/>
    </row>
    <row r="4" spans="1:23" x14ac:dyDescent="0.35">
      <c r="A4" s="2">
        <v>41871</v>
      </c>
      <c r="B4" s="7" t="e">
        <v>#N/A</v>
      </c>
      <c r="C4" s="7">
        <v>-7.1865740000000002</v>
      </c>
      <c r="D4" s="40">
        <v>19.232130000000002</v>
      </c>
      <c r="E4" s="40">
        <v>16.97533</v>
      </c>
      <c r="F4" s="40">
        <v>6.8020820000000004</v>
      </c>
      <c r="G4" s="40">
        <v>6.6029549999999997</v>
      </c>
      <c r="H4" s="40">
        <v>13.804411999999999</v>
      </c>
      <c r="I4" s="40">
        <v>25.895022999999998</v>
      </c>
      <c r="J4" s="40">
        <v>8.6100580000000004</v>
      </c>
      <c r="K4" s="40">
        <v>20.464838</v>
      </c>
      <c r="L4" s="40">
        <v>25.223673000000002</v>
      </c>
      <c r="M4" s="40">
        <v>20.755863000000002</v>
      </c>
      <c r="N4" s="40">
        <v>21.910131</v>
      </c>
      <c r="O4" s="40">
        <v>48.55057</v>
      </c>
      <c r="P4" s="40">
        <v>18.838072</v>
      </c>
      <c r="Q4" s="40" t="e">
        <v>#N/A</v>
      </c>
      <c r="R4" s="40">
        <v>13.123882</v>
      </c>
      <c r="S4" s="40">
        <v>-0.6226003</v>
      </c>
      <c r="T4" s="40" t="e">
        <v>#N/A</v>
      </c>
      <c r="U4" s="40">
        <v>24.399805000000001</v>
      </c>
      <c r="V4" s="155" t="e">
        <v>#N/A</v>
      </c>
      <c r="W4" s="24"/>
    </row>
    <row r="5" spans="1:23" x14ac:dyDescent="0.35">
      <c r="A5" s="2">
        <v>41901</v>
      </c>
      <c r="B5" s="7" t="e">
        <v>#N/A</v>
      </c>
      <c r="C5" s="7">
        <v>-19.111896999999999</v>
      </c>
      <c r="D5" s="40">
        <v>2.4407863999999999</v>
      </c>
      <c r="E5" s="40">
        <v>7.6472759999999997</v>
      </c>
      <c r="F5" s="40">
        <v>4.1806935999999997</v>
      </c>
      <c r="G5" s="40">
        <v>6.0207962999999998</v>
      </c>
      <c r="H5" s="40">
        <v>0.52717924000000005</v>
      </c>
      <c r="I5" s="40">
        <v>12.240266999999999</v>
      </c>
      <c r="J5" s="40">
        <v>5.6053280000000001</v>
      </c>
      <c r="K5" s="40">
        <v>0.55388210000000004</v>
      </c>
      <c r="L5" s="40">
        <v>-0.41501522000000002</v>
      </c>
      <c r="M5" s="40">
        <v>4.3397902999999998</v>
      </c>
      <c r="N5" s="40">
        <v>3.0035376999999999</v>
      </c>
      <c r="O5" s="40">
        <v>31.765902000000001</v>
      </c>
      <c r="P5" s="40">
        <v>5.3814890000000002</v>
      </c>
      <c r="Q5" s="40" t="e">
        <v>#N/A</v>
      </c>
      <c r="R5" s="40">
        <v>6.4369440000000004</v>
      </c>
      <c r="S5" s="40">
        <v>-15.017652500000001</v>
      </c>
      <c r="T5" s="40" t="e">
        <v>#N/A</v>
      </c>
      <c r="U5" s="40">
        <v>26.981210000000001</v>
      </c>
      <c r="V5" s="155" t="e">
        <v>#N/A</v>
      </c>
      <c r="W5" s="24"/>
    </row>
    <row r="6" spans="1:23" x14ac:dyDescent="0.35">
      <c r="A6" s="2">
        <v>41932</v>
      </c>
      <c r="B6" s="7" t="e">
        <v>#N/A</v>
      </c>
      <c r="C6" s="7">
        <v>-19.06945</v>
      </c>
      <c r="D6" s="40">
        <v>3.5416842000000002</v>
      </c>
      <c r="E6" s="40">
        <v>6.1210275000000003</v>
      </c>
      <c r="F6" s="40">
        <v>-8.0013159999999992</v>
      </c>
      <c r="G6" s="40">
        <v>-1.7574489</v>
      </c>
      <c r="H6" s="40">
        <v>-2.6192605000000002</v>
      </c>
      <c r="I6" s="40">
        <v>5.0639750000000001</v>
      </c>
      <c r="J6" s="40">
        <v>1.7424583</v>
      </c>
      <c r="K6" s="40">
        <v>-10.849833500000001</v>
      </c>
      <c r="L6" s="40">
        <v>-11.519825000000001</v>
      </c>
      <c r="M6" s="40">
        <v>-2.2077499999999999</v>
      </c>
      <c r="N6" s="40">
        <v>-26.983523999999999</v>
      </c>
      <c r="O6" s="40">
        <v>23.411142000000002</v>
      </c>
      <c r="P6" s="40">
        <v>1.4934419999999999</v>
      </c>
      <c r="Q6" s="40" t="e">
        <v>#N/A</v>
      </c>
      <c r="R6" s="40">
        <v>2.8254510000000002</v>
      </c>
      <c r="S6" s="40">
        <v>-13.352728000000001</v>
      </c>
      <c r="T6" s="40" t="e">
        <v>#N/A</v>
      </c>
      <c r="U6" s="40">
        <v>11.2434025</v>
      </c>
      <c r="V6" s="155" t="e">
        <v>#N/A</v>
      </c>
      <c r="W6" s="24"/>
    </row>
    <row r="7" spans="1:23" x14ac:dyDescent="0.35">
      <c r="A7" s="2">
        <v>41963</v>
      </c>
      <c r="B7" s="7" t="e">
        <v>#N/A</v>
      </c>
      <c r="C7" s="7">
        <v>-10.554802</v>
      </c>
      <c r="D7" s="40">
        <v>18.400645999999998</v>
      </c>
      <c r="E7" s="40">
        <v>19.429576999999998</v>
      </c>
      <c r="F7" s="40">
        <v>-10.518205999999999</v>
      </c>
      <c r="G7" s="40">
        <v>5.5397033999999996</v>
      </c>
      <c r="H7" s="40">
        <v>-2.6199995999999999</v>
      </c>
      <c r="I7" s="40">
        <v>14.095688000000001</v>
      </c>
      <c r="J7" s="40">
        <v>3.8257241</v>
      </c>
      <c r="K7" s="40">
        <v>-10.778326</v>
      </c>
      <c r="L7" s="40">
        <v>-10.707307</v>
      </c>
      <c r="M7" s="40">
        <v>10.644399999999999</v>
      </c>
      <c r="N7" s="40">
        <v>-21.244377</v>
      </c>
      <c r="O7" s="40">
        <v>35.248139999999999</v>
      </c>
      <c r="P7" s="40">
        <v>-0.43569206999999999</v>
      </c>
      <c r="Q7" s="40" t="e">
        <v>#N/A</v>
      </c>
      <c r="R7" s="40">
        <v>11.664927</v>
      </c>
      <c r="S7" s="40">
        <v>2.5075911999999998</v>
      </c>
      <c r="T7" s="40" t="e">
        <v>#N/A</v>
      </c>
      <c r="U7" s="40">
        <v>12.132872000000001</v>
      </c>
      <c r="V7" s="155" t="e">
        <v>#N/A</v>
      </c>
      <c r="W7" s="24"/>
    </row>
    <row r="8" spans="1:23" x14ac:dyDescent="0.35">
      <c r="A8" s="2">
        <v>41992</v>
      </c>
      <c r="B8" s="7" t="e">
        <v>#N/A</v>
      </c>
      <c r="C8" s="7">
        <v>-13.325566</v>
      </c>
      <c r="D8" s="40">
        <v>22.931457999999999</v>
      </c>
      <c r="E8" s="40">
        <v>22.17493</v>
      </c>
      <c r="F8" s="40">
        <v>-12.511433</v>
      </c>
      <c r="G8" s="40">
        <v>-1.9549369999999999</v>
      </c>
      <c r="H8" s="40">
        <v>-11.057990999999999</v>
      </c>
      <c r="I8" s="40">
        <v>9.642887</v>
      </c>
      <c r="J8" s="40">
        <v>-9.7075220000000009</v>
      </c>
      <c r="K8" s="40">
        <v>-9.5768629999999995</v>
      </c>
      <c r="L8" s="40">
        <v>-15.641802999999999</v>
      </c>
      <c r="M8" s="40">
        <v>7.7868940000000002</v>
      </c>
      <c r="N8" s="40">
        <v>-33.617953999999997</v>
      </c>
      <c r="O8" s="40">
        <v>26.501083000000001</v>
      </c>
      <c r="P8" s="40">
        <v>6.4039469999999996</v>
      </c>
      <c r="Q8" s="40" t="e">
        <v>#N/A</v>
      </c>
      <c r="R8" s="40">
        <v>12.454796</v>
      </c>
      <c r="S8" s="40">
        <v>8.2533359999999991</v>
      </c>
      <c r="T8" s="40" t="e">
        <v>#N/A</v>
      </c>
      <c r="U8" s="40">
        <v>1.3891578</v>
      </c>
      <c r="V8" s="155" t="e">
        <v>#N/A</v>
      </c>
      <c r="W8" s="24"/>
    </row>
    <row r="9" spans="1:23" x14ac:dyDescent="0.35">
      <c r="A9" s="2">
        <v>42024</v>
      </c>
      <c r="B9" s="7" t="e">
        <v>#N/A</v>
      </c>
      <c r="C9" s="7">
        <v>-15.717017999999999</v>
      </c>
      <c r="D9" s="40">
        <v>15.618313000000001</v>
      </c>
      <c r="E9" s="40">
        <v>30.488396000000002</v>
      </c>
      <c r="F9" s="40">
        <v>-19.776512</v>
      </c>
      <c r="G9" s="40">
        <v>-9.3797630000000005</v>
      </c>
      <c r="H9" s="40">
        <v>-9.9419649999999997</v>
      </c>
      <c r="I9" s="40">
        <v>10.803461</v>
      </c>
      <c r="J9" s="40">
        <v>-9.3652724999999997</v>
      </c>
      <c r="K9" s="40">
        <v>-5.8208823000000001</v>
      </c>
      <c r="L9" s="40">
        <v>-11.699973999999999</v>
      </c>
      <c r="M9" s="40">
        <v>9.1130849999999999</v>
      </c>
      <c r="N9" s="40">
        <v>-46.899039999999999</v>
      </c>
      <c r="O9" s="40">
        <v>32.928657999999999</v>
      </c>
      <c r="P9" s="40">
        <v>13.286626999999999</v>
      </c>
      <c r="Q9" s="40" t="e">
        <v>#N/A</v>
      </c>
      <c r="R9" s="40">
        <v>19.000149</v>
      </c>
      <c r="S9" s="40">
        <v>30.072915999999999</v>
      </c>
      <c r="T9" s="40" t="e">
        <v>#N/A</v>
      </c>
      <c r="U9" s="40">
        <v>-11.055666</v>
      </c>
      <c r="V9" s="155" t="e">
        <v>#N/A</v>
      </c>
      <c r="W9" s="24"/>
    </row>
    <row r="10" spans="1:23" x14ac:dyDescent="0.35">
      <c r="A10" s="2">
        <v>42055</v>
      </c>
      <c r="B10" s="7" t="e">
        <v>#N/A</v>
      </c>
      <c r="C10" s="7">
        <v>-3.046888</v>
      </c>
      <c r="D10" s="40">
        <v>10.238742999999999</v>
      </c>
      <c r="E10" s="40">
        <v>26.636410000000001</v>
      </c>
      <c r="F10" s="40">
        <v>-18.578989</v>
      </c>
      <c r="G10" s="40">
        <v>-9.1428039999999999</v>
      </c>
      <c r="H10" s="40">
        <v>-8.4304919999999992</v>
      </c>
      <c r="I10" s="40">
        <v>16.422546000000001</v>
      </c>
      <c r="J10" s="40">
        <v>-2.8202653</v>
      </c>
      <c r="K10" s="40">
        <v>-4.4631959999999999</v>
      </c>
      <c r="L10" s="40">
        <v>-10.538948</v>
      </c>
      <c r="M10" s="40">
        <v>17.805720000000001</v>
      </c>
      <c r="N10" s="40">
        <v>-39.430855000000001</v>
      </c>
      <c r="O10" s="40">
        <v>39.608691999999998</v>
      </c>
      <c r="P10" s="40">
        <v>18.884063999999999</v>
      </c>
      <c r="Q10" s="40" t="e">
        <v>#N/A</v>
      </c>
      <c r="R10" s="40">
        <v>22.965835999999999</v>
      </c>
      <c r="S10" s="40">
        <v>21.313189999999999</v>
      </c>
      <c r="T10" s="40" t="e">
        <v>#N/A</v>
      </c>
      <c r="U10" s="40">
        <v>-8.3911709999999999</v>
      </c>
      <c r="V10" s="155" t="e">
        <v>#N/A</v>
      </c>
      <c r="W10" s="24"/>
    </row>
    <row r="11" spans="1:23" x14ac:dyDescent="0.35">
      <c r="A11" s="2">
        <v>42083</v>
      </c>
      <c r="B11" s="7" t="e">
        <v>#N/A</v>
      </c>
      <c r="C11" s="7">
        <v>-7.3155346000000003</v>
      </c>
      <c r="D11" s="40">
        <v>2.1841884</v>
      </c>
      <c r="E11" s="40">
        <v>22.224594</v>
      </c>
      <c r="F11" s="40">
        <v>-17.163354999999999</v>
      </c>
      <c r="G11" s="40">
        <v>-6.9066706</v>
      </c>
      <c r="H11" s="40">
        <v>-10.056948999999999</v>
      </c>
      <c r="I11" s="40">
        <v>18.425654999999999</v>
      </c>
      <c r="J11" s="40">
        <v>-2.4710654999999999</v>
      </c>
      <c r="K11" s="40">
        <v>0.12607573999999999</v>
      </c>
      <c r="L11" s="40">
        <v>-21.517712</v>
      </c>
      <c r="M11" s="40">
        <v>9.4454530000000005</v>
      </c>
      <c r="N11" s="40">
        <v>-57.445369999999997</v>
      </c>
      <c r="O11" s="40">
        <v>27.821182</v>
      </c>
      <c r="P11" s="40">
        <v>28.061699000000001</v>
      </c>
      <c r="Q11" s="40" t="e">
        <v>#N/A</v>
      </c>
      <c r="R11" s="40">
        <v>12.375593</v>
      </c>
      <c r="S11" s="40">
        <v>9.2556360000000009</v>
      </c>
      <c r="T11" s="40" t="e">
        <v>#N/A</v>
      </c>
      <c r="U11" s="40">
        <v>-17.090779999999999</v>
      </c>
      <c r="V11" s="155" t="e">
        <v>#N/A</v>
      </c>
      <c r="W11" s="24"/>
    </row>
    <row r="12" spans="1:23" x14ac:dyDescent="0.35">
      <c r="A12" s="2">
        <v>42114</v>
      </c>
      <c r="B12" s="7" t="e">
        <v>#N/A</v>
      </c>
      <c r="C12" s="7">
        <v>-9.1779890000000002</v>
      </c>
      <c r="D12" s="40">
        <v>-2.4651527</v>
      </c>
      <c r="E12" s="40">
        <v>16.563759999999998</v>
      </c>
      <c r="F12" s="40">
        <v>-13.781732999999999</v>
      </c>
      <c r="G12" s="40">
        <v>-10.131103</v>
      </c>
      <c r="H12" s="40">
        <v>-9.7320740000000008</v>
      </c>
      <c r="I12" s="40">
        <v>8.272195</v>
      </c>
      <c r="J12" s="40">
        <v>-7.6224384000000001</v>
      </c>
      <c r="K12" s="40">
        <v>-1.8819273000000001</v>
      </c>
      <c r="L12" s="40">
        <v>-25.032298999999998</v>
      </c>
      <c r="M12" s="40">
        <v>5.286181</v>
      </c>
      <c r="N12" s="40">
        <v>-56.012214999999998</v>
      </c>
      <c r="O12" s="40">
        <v>18.225216</v>
      </c>
      <c r="P12" s="40">
        <v>38.935555000000001</v>
      </c>
      <c r="Q12" s="40" t="e">
        <v>#N/A</v>
      </c>
      <c r="R12" s="40">
        <v>10.725379</v>
      </c>
      <c r="S12" s="40">
        <v>-11.828946999999999</v>
      </c>
      <c r="T12" s="40" t="e">
        <v>#N/A</v>
      </c>
      <c r="U12" s="40">
        <v>-9.7527620000000006</v>
      </c>
      <c r="V12" s="155" t="e">
        <v>#N/A</v>
      </c>
      <c r="W12" s="24"/>
    </row>
    <row r="13" spans="1:23" x14ac:dyDescent="0.35">
      <c r="A13" s="2">
        <v>42144</v>
      </c>
      <c r="B13" s="7" t="e">
        <v>#N/A</v>
      </c>
      <c r="C13" s="7">
        <v>-6.1830400000000001</v>
      </c>
      <c r="D13" s="40">
        <v>-4.6253919999999997</v>
      </c>
      <c r="E13" s="40">
        <v>11.502779</v>
      </c>
      <c r="F13" s="40">
        <v>-9.9380380000000006</v>
      </c>
      <c r="G13" s="40">
        <v>-10.048496</v>
      </c>
      <c r="H13" s="40">
        <v>-12.455743999999999</v>
      </c>
      <c r="I13" s="40">
        <v>13.693571</v>
      </c>
      <c r="J13" s="40">
        <v>-8.5562760000000004</v>
      </c>
      <c r="K13" s="40">
        <v>-6.1465797000000002</v>
      </c>
      <c r="L13" s="40">
        <v>-23.143625</v>
      </c>
      <c r="M13" s="40">
        <v>3.0953050000000002</v>
      </c>
      <c r="N13" s="40">
        <v>-39.308230000000002</v>
      </c>
      <c r="O13" s="40">
        <v>7.2401403999999996</v>
      </c>
      <c r="P13" s="40">
        <v>40.428127000000003</v>
      </c>
      <c r="Q13" s="40">
        <v>-1.063323</v>
      </c>
      <c r="R13" s="40">
        <v>8.9926829999999995</v>
      </c>
      <c r="S13" s="40">
        <v>-3.5509586</v>
      </c>
      <c r="T13" s="40">
        <v>-8.2747700000000002</v>
      </c>
      <c r="U13" s="40">
        <v>-10.414510999999999</v>
      </c>
      <c r="V13" s="155" t="e">
        <v>#N/A</v>
      </c>
      <c r="W13" s="24"/>
    </row>
    <row r="14" spans="1:23" x14ac:dyDescent="0.35">
      <c r="A14" s="2">
        <v>42174</v>
      </c>
      <c r="B14" s="7" t="e">
        <v>#N/A</v>
      </c>
      <c r="C14" s="7">
        <v>-14.715617999999999</v>
      </c>
      <c r="D14" s="40">
        <v>-9.0279875000000001</v>
      </c>
      <c r="E14" s="40">
        <v>9.7574710000000007</v>
      </c>
      <c r="F14" s="40">
        <v>-21.567641999999999</v>
      </c>
      <c r="G14" s="40">
        <v>-15.169549</v>
      </c>
      <c r="H14" s="40">
        <v>-20.44453</v>
      </c>
      <c r="I14" s="40">
        <v>2.3704052</v>
      </c>
      <c r="J14" s="40">
        <v>-12.485045</v>
      </c>
      <c r="K14" s="40">
        <v>-12.649345</v>
      </c>
      <c r="L14" s="40">
        <v>-29.463927999999999</v>
      </c>
      <c r="M14" s="40">
        <v>-5.3295193000000003</v>
      </c>
      <c r="N14" s="40">
        <v>-53.641975000000002</v>
      </c>
      <c r="O14" s="40">
        <v>2.757895</v>
      </c>
      <c r="P14" s="40">
        <v>24.781227000000001</v>
      </c>
      <c r="Q14" s="40">
        <v>-2.9325306000000002</v>
      </c>
      <c r="R14" s="40">
        <v>2.0213245999999998</v>
      </c>
      <c r="S14" s="40">
        <v>-16.875208000000001</v>
      </c>
      <c r="T14" s="40">
        <v>-10.103111999999999</v>
      </c>
      <c r="U14" s="40">
        <v>-10.855048999999999</v>
      </c>
      <c r="V14" s="155" t="e">
        <v>#N/A</v>
      </c>
      <c r="W14" s="24"/>
    </row>
    <row r="15" spans="1:23" x14ac:dyDescent="0.35">
      <c r="A15" s="2">
        <v>42205</v>
      </c>
      <c r="B15" s="7" t="e">
        <v>#N/A</v>
      </c>
      <c r="C15" s="7">
        <v>-15.016173999999999</v>
      </c>
      <c r="D15" s="40">
        <v>-18.166143000000002</v>
      </c>
      <c r="E15" s="40">
        <v>4.2295455999999998</v>
      </c>
      <c r="F15" s="40">
        <v>-21.08549</v>
      </c>
      <c r="G15" s="40">
        <v>-22.802852999999999</v>
      </c>
      <c r="H15" s="40">
        <v>-21.604229</v>
      </c>
      <c r="I15" s="40">
        <v>-2.0893335</v>
      </c>
      <c r="J15" s="40">
        <v>-17.196052999999999</v>
      </c>
      <c r="K15" s="40">
        <v>-17.961048000000002</v>
      </c>
      <c r="L15" s="40">
        <v>-36.177452000000002</v>
      </c>
      <c r="M15" s="40">
        <v>-4.6972933000000001</v>
      </c>
      <c r="N15" s="40">
        <v>-53.977528</v>
      </c>
      <c r="O15" s="40">
        <v>5.6673884000000001</v>
      </c>
      <c r="P15" s="40">
        <v>11.856627</v>
      </c>
      <c r="Q15" s="40">
        <v>-11.239558000000001</v>
      </c>
      <c r="R15" s="40">
        <v>-4.3497859999999999</v>
      </c>
      <c r="S15" s="40">
        <v>-21.479690000000002</v>
      </c>
      <c r="T15" s="40">
        <v>-11.388779</v>
      </c>
      <c r="U15" s="40">
        <v>-9.8324890000000007</v>
      </c>
      <c r="V15" s="155" t="e">
        <v>#N/A</v>
      </c>
      <c r="W15" s="24"/>
    </row>
    <row r="16" spans="1:23" x14ac:dyDescent="0.35">
      <c r="A16" s="2">
        <v>42236</v>
      </c>
      <c r="B16" s="7" t="e">
        <v>#N/A</v>
      </c>
      <c r="C16" s="7">
        <v>-20.90729</v>
      </c>
      <c r="D16" s="40">
        <v>-31.238126999999999</v>
      </c>
      <c r="E16" s="40">
        <v>-6.1918616000000002</v>
      </c>
      <c r="F16" s="40">
        <v>-20.543420000000001</v>
      </c>
      <c r="G16" s="40">
        <v>-36.095660000000002</v>
      </c>
      <c r="H16" s="40">
        <v>-35.960293</v>
      </c>
      <c r="I16" s="40">
        <v>-18.679988999999999</v>
      </c>
      <c r="J16" s="40">
        <v>-25.217606</v>
      </c>
      <c r="K16" s="40">
        <v>-28.636074000000001</v>
      </c>
      <c r="L16" s="40">
        <v>-47.464559999999999</v>
      </c>
      <c r="M16" s="40">
        <v>-16.722853000000001</v>
      </c>
      <c r="N16" s="40">
        <v>-52.893013000000003</v>
      </c>
      <c r="O16" s="40">
        <v>-3.9258896999999999</v>
      </c>
      <c r="P16" s="40">
        <v>-8.4046599999999998</v>
      </c>
      <c r="Q16" s="40">
        <v>-18.196290999999999</v>
      </c>
      <c r="R16" s="40">
        <v>-11.493646999999999</v>
      </c>
      <c r="S16" s="40">
        <v>-28.396767000000001</v>
      </c>
      <c r="T16" s="40">
        <v>-20.984923999999999</v>
      </c>
      <c r="U16" s="40">
        <v>-24.031054999999999</v>
      </c>
      <c r="V16" s="155" t="e">
        <v>#N/A</v>
      </c>
      <c r="W16" s="24"/>
    </row>
    <row r="17" spans="1:23" x14ac:dyDescent="0.35">
      <c r="A17" s="2">
        <v>42265</v>
      </c>
      <c r="B17" s="7" t="e">
        <v>#N/A</v>
      </c>
      <c r="C17" s="7">
        <v>-17.466963</v>
      </c>
      <c r="D17" s="40">
        <v>-33.419840000000001</v>
      </c>
      <c r="E17" s="40">
        <v>-8.188504</v>
      </c>
      <c r="F17" s="40">
        <v>-22.472840999999999</v>
      </c>
      <c r="G17" s="40">
        <v>-36.026108000000001</v>
      </c>
      <c r="H17" s="40">
        <v>-30.033695000000002</v>
      </c>
      <c r="I17" s="40">
        <v>-12.224859</v>
      </c>
      <c r="J17" s="40">
        <v>-24.180911999999999</v>
      </c>
      <c r="K17" s="40">
        <v>-20.393068</v>
      </c>
      <c r="L17" s="40">
        <v>-51.555329999999998</v>
      </c>
      <c r="M17" s="40">
        <v>-16.128899000000001</v>
      </c>
      <c r="N17" s="40">
        <v>-45.502865</v>
      </c>
      <c r="O17" s="40">
        <v>-10.508621</v>
      </c>
      <c r="P17" s="40">
        <v>-8.4565999999999999</v>
      </c>
      <c r="Q17" s="40">
        <v>-19.081973999999999</v>
      </c>
      <c r="R17" s="40">
        <v>-12.240017</v>
      </c>
      <c r="S17" s="40">
        <v>-28.540199999999999</v>
      </c>
      <c r="T17" s="40">
        <v>-26.024372</v>
      </c>
      <c r="U17" s="40">
        <v>-28.748629999999999</v>
      </c>
      <c r="V17" s="155" t="e">
        <v>#N/A</v>
      </c>
      <c r="W17" s="24"/>
    </row>
    <row r="18" spans="1:23" x14ac:dyDescent="0.35">
      <c r="A18" s="2">
        <v>42297</v>
      </c>
      <c r="B18" s="7" t="e">
        <v>#N/A</v>
      </c>
      <c r="C18" s="7">
        <v>-13.444156</v>
      </c>
      <c r="D18" s="40">
        <v>-21.201239999999999</v>
      </c>
      <c r="E18" s="40">
        <v>-4.2362985999999996</v>
      </c>
      <c r="F18" s="40">
        <v>-17.986370000000001</v>
      </c>
      <c r="G18" s="40">
        <v>-29.158580000000001</v>
      </c>
      <c r="H18" s="40">
        <v>-27.057998999999999</v>
      </c>
      <c r="I18" s="40">
        <v>-3.558284</v>
      </c>
      <c r="J18" s="40">
        <v>-15.064769999999999</v>
      </c>
      <c r="K18" s="40">
        <v>-4.6510400000000001</v>
      </c>
      <c r="L18" s="40">
        <v>-44.927643000000003</v>
      </c>
      <c r="M18" s="40">
        <v>-5.5914760000000001</v>
      </c>
      <c r="N18" s="40">
        <v>-36.585968000000001</v>
      </c>
      <c r="O18" s="40">
        <v>-1.2669444000000001</v>
      </c>
      <c r="P18" s="40">
        <v>4.3648360000000004</v>
      </c>
      <c r="Q18" s="40">
        <v>-7.6498150000000003</v>
      </c>
      <c r="R18" s="40">
        <v>-7.0768414000000002</v>
      </c>
      <c r="S18" s="40">
        <v>-17.553049999999999</v>
      </c>
      <c r="T18" s="40">
        <v>-10.129076</v>
      </c>
      <c r="U18" s="40">
        <v>-15.841084499999999</v>
      </c>
      <c r="V18" s="155" t="e">
        <v>#N/A</v>
      </c>
      <c r="W18" s="24"/>
    </row>
    <row r="19" spans="1:23" x14ac:dyDescent="0.35">
      <c r="A19" s="2">
        <v>42328</v>
      </c>
      <c r="B19" s="7" t="e">
        <v>#N/A</v>
      </c>
      <c r="C19" s="7">
        <v>-18.703306000000001</v>
      </c>
      <c r="D19" s="40">
        <v>-21.163499999999999</v>
      </c>
      <c r="E19" s="40">
        <v>-9.1516970000000004</v>
      </c>
      <c r="F19" s="40">
        <v>-24.527687</v>
      </c>
      <c r="G19" s="40">
        <v>-31.912220000000001</v>
      </c>
      <c r="H19" s="40">
        <v>-26.338322000000002</v>
      </c>
      <c r="I19" s="40">
        <v>-9.7997189999999996</v>
      </c>
      <c r="J19" s="40">
        <v>-14.960027</v>
      </c>
      <c r="K19" s="40">
        <v>-3.9497434999999999</v>
      </c>
      <c r="L19" s="40">
        <v>-36.134929999999997</v>
      </c>
      <c r="M19" s="40">
        <v>-16.214825000000001</v>
      </c>
      <c r="N19" s="40">
        <v>-45.414817999999997</v>
      </c>
      <c r="O19" s="40">
        <v>-12.809551000000001</v>
      </c>
      <c r="P19" s="40">
        <v>2.7465581999999999</v>
      </c>
      <c r="Q19" s="40">
        <v>-21.345371</v>
      </c>
      <c r="R19" s="40">
        <v>-11.145681</v>
      </c>
      <c r="S19" s="40">
        <v>-22.083013999999999</v>
      </c>
      <c r="T19" s="40">
        <v>-25.777441</v>
      </c>
      <c r="U19" s="40">
        <v>-19.660233999999999</v>
      </c>
      <c r="V19" s="155" t="e">
        <v>#N/A</v>
      </c>
      <c r="W19" s="24"/>
    </row>
    <row r="20" spans="1:23" x14ac:dyDescent="0.35">
      <c r="A20" s="2">
        <v>42356</v>
      </c>
      <c r="B20" s="7" t="e">
        <v>#N/A</v>
      </c>
      <c r="C20" s="7">
        <v>-17.679463999999999</v>
      </c>
      <c r="D20" s="40">
        <v>-23.349029999999999</v>
      </c>
      <c r="E20" s="40">
        <v>-11.447710000000001</v>
      </c>
      <c r="F20" s="40">
        <v>-26.448286</v>
      </c>
      <c r="G20" s="40">
        <v>-36.079524999999997</v>
      </c>
      <c r="H20" s="40">
        <v>-21.476316000000001</v>
      </c>
      <c r="I20" s="40">
        <v>-10.440678</v>
      </c>
      <c r="J20" s="40">
        <v>-12.511474</v>
      </c>
      <c r="K20" s="40">
        <v>-7.3113203000000002</v>
      </c>
      <c r="L20" s="40">
        <v>-39.361083999999998</v>
      </c>
      <c r="M20" s="40">
        <v>-26.207858999999999</v>
      </c>
      <c r="N20" s="40">
        <v>-42.953879999999998</v>
      </c>
      <c r="O20" s="40">
        <v>-8.8526310000000006</v>
      </c>
      <c r="P20" s="40">
        <v>-5.931324</v>
      </c>
      <c r="Q20" s="40">
        <v>-18.581140000000001</v>
      </c>
      <c r="R20" s="40">
        <v>-15.286886000000001</v>
      </c>
      <c r="S20" s="40">
        <v>-29.564167000000001</v>
      </c>
      <c r="T20" s="40">
        <v>-14.986837</v>
      </c>
      <c r="U20" s="40">
        <v>-20.645958</v>
      </c>
      <c r="V20" s="155" t="e">
        <v>#N/A</v>
      </c>
      <c r="W20" s="24"/>
    </row>
    <row r="21" spans="1:23" x14ac:dyDescent="0.35">
      <c r="A21" s="2">
        <v>42389</v>
      </c>
      <c r="B21" s="40" t="e">
        <v>#N/A</v>
      </c>
      <c r="C21" s="40">
        <v>-20.223700999999998</v>
      </c>
      <c r="D21" s="40">
        <v>-23.420477000000002</v>
      </c>
      <c r="E21" s="40">
        <v>-24.536353999999999</v>
      </c>
      <c r="F21" s="40">
        <v>-26.756865000000001</v>
      </c>
      <c r="G21" s="40">
        <v>-39.415253</v>
      </c>
      <c r="H21" s="40">
        <v>-23.076892999999998</v>
      </c>
      <c r="I21" s="40">
        <v>-23.154354000000001</v>
      </c>
      <c r="J21" s="40">
        <v>-22.319137999999999</v>
      </c>
      <c r="K21" s="40">
        <v>-17.409873999999999</v>
      </c>
      <c r="L21" s="40">
        <v>-49.247337000000002</v>
      </c>
      <c r="M21" s="40">
        <v>-38.851635000000002</v>
      </c>
      <c r="N21" s="40">
        <v>-45.960842</v>
      </c>
      <c r="O21" s="40">
        <v>-22.351853999999999</v>
      </c>
      <c r="P21" s="40">
        <v>-23.932206999999998</v>
      </c>
      <c r="Q21" s="40">
        <v>-28.470486000000001</v>
      </c>
      <c r="R21" s="40">
        <v>-18.637996999999999</v>
      </c>
      <c r="S21" s="40">
        <v>-38.398646999999997</v>
      </c>
      <c r="T21" s="40">
        <v>-28.801435000000001</v>
      </c>
      <c r="U21" s="40">
        <v>-29.349024</v>
      </c>
      <c r="V21" s="155" t="e">
        <v>#N/A</v>
      </c>
      <c r="W21" s="24"/>
    </row>
    <row r="22" spans="1:23" x14ac:dyDescent="0.35">
      <c r="A22" s="2">
        <v>42419</v>
      </c>
      <c r="B22" s="40" t="e">
        <v>#N/A</v>
      </c>
      <c r="C22" s="40">
        <v>-16.111332000000001</v>
      </c>
      <c r="D22" s="40">
        <v>-18.431001999999999</v>
      </c>
      <c r="E22" s="40">
        <v>-20.977861000000001</v>
      </c>
      <c r="F22" s="40">
        <v>-22.410571999999998</v>
      </c>
      <c r="G22" s="40">
        <v>-29.029823</v>
      </c>
      <c r="H22" s="40">
        <v>-18.465126000000001</v>
      </c>
      <c r="I22" s="40">
        <v>-17.346066</v>
      </c>
      <c r="J22" s="40">
        <v>-16.814793000000002</v>
      </c>
      <c r="K22" s="40">
        <v>-14.328331</v>
      </c>
      <c r="L22" s="40">
        <v>-41.658847999999999</v>
      </c>
      <c r="M22" s="40">
        <v>-30.944472999999999</v>
      </c>
      <c r="N22" s="40">
        <v>-51.235016000000002</v>
      </c>
      <c r="O22" s="40">
        <v>-25.884509999999999</v>
      </c>
      <c r="P22" s="40">
        <v>-24.257850000000001</v>
      </c>
      <c r="Q22" s="40">
        <v>-21.194035</v>
      </c>
      <c r="R22" s="40">
        <v>-17.486065</v>
      </c>
      <c r="S22" s="40">
        <v>-28.059864000000001</v>
      </c>
      <c r="T22" s="40">
        <v>-20.239449</v>
      </c>
      <c r="U22" s="40">
        <v>-26.067226000000002</v>
      </c>
      <c r="V22" s="155" t="e">
        <v>#N/A</v>
      </c>
      <c r="W22" s="24"/>
    </row>
    <row r="23" spans="1:23" x14ac:dyDescent="0.35">
      <c r="A23" s="2">
        <v>42447</v>
      </c>
      <c r="B23" s="40" t="e">
        <v>#N/A</v>
      </c>
      <c r="C23" s="40">
        <v>-4.3047009999999997</v>
      </c>
      <c r="D23" s="40">
        <v>-11.063093</v>
      </c>
      <c r="E23" s="40">
        <v>-11.011809</v>
      </c>
      <c r="F23" s="40">
        <v>-13.927078</v>
      </c>
      <c r="G23" s="40">
        <v>-7.194191</v>
      </c>
      <c r="H23" s="40">
        <v>-11.727959</v>
      </c>
      <c r="I23" s="40">
        <v>-10.626507</v>
      </c>
      <c r="J23" s="40">
        <v>-8.6419110000000003</v>
      </c>
      <c r="K23" s="40">
        <v>-7.9072237000000003</v>
      </c>
      <c r="L23" s="40">
        <v>-11.906033499999999</v>
      </c>
      <c r="M23" s="40">
        <v>-20.708067</v>
      </c>
      <c r="N23" s="40">
        <v>-30.064551999999999</v>
      </c>
      <c r="O23" s="40">
        <v>-19.155163000000002</v>
      </c>
      <c r="P23" s="40">
        <v>-18.384350000000001</v>
      </c>
      <c r="Q23" s="40">
        <v>-10.677796000000001</v>
      </c>
      <c r="R23" s="40">
        <v>-9.6989929999999998</v>
      </c>
      <c r="S23" s="40">
        <v>-5.5896340000000002</v>
      </c>
      <c r="T23" s="40">
        <v>-1.7407714999999999</v>
      </c>
      <c r="U23" s="40">
        <v>-18.18375</v>
      </c>
      <c r="V23" s="155" t="e">
        <v>#N/A</v>
      </c>
      <c r="W23" s="24"/>
    </row>
    <row r="24" spans="1:23" x14ac:dyDescent="0.35">
      <c r="A24" s="2">
        <v>42480</v>
      </c>
      <c r="B24" s="40" t="e">
        <v>#N/A</v>
      </c>
      <c r="C24" s="40">
        <v>-8.1563230000000004</v>
      </c>
      <c r="D24" s="40">
        <v>-10.666971999999999</v>
      </c>
      <c r="E24" s="40">
        <v>-12.566167</v>
      </c>
      <c r="F24" s="40">
        <v>-19.153611999999999</v>
      </c>
      <c r="G24" s="40">
        <v>3.9188622999999998</v>
      </c>
      <c r="H24" s="40">
        <v>-10.403967</v>
      </c>
      <c r="I24" s="40">
        <v>-12.019503</v>
      </c>
      <c r="J24" s="40">
        <v>-7.1577669999999998</v>
      </c>
      <c r="K24" s="40">
        <v>-10.890412</v>
      </c>
      <c r="L24" s="40">
        <v>-14.719552</v>
      </c>
      <c r="M24" s="40">
        <v>-16.023289999999999</v>
      </c>
      <c r="N24" s="40">
        <v>-22.964417999999998</v>
      </c>
      <c r="O24" s="40">
        <v>-11.019582</v>
      </c>
      <c r="P24" s="40">
        <v>-27.106445000000001</v>
      </c>
      <c r="Q24" s="40">
        <v>-12.711864</v>
      </c>
      <c r="R24" s="40">
        <v>-9.316039</v>
      </c>
      <c r="S24" s="40">
        <v>3.2050728999999998</v>
      </c>
      <c r="T24" s="40">
        <v>-13.022268</v>
      </c>
      <c r="U24" s="40">
        <v>-19.940376000000001</v>
      </c>
      <c r="V24" s="155" t="e">
        <v>#N/A</v>
      </c>
      <c r="W24" s="24"/>
    </row>
    <row r="25" spans="1:23" x14ac:dyDescent="0.35">
      <c r="A25" s="2">
        <v>42510</v>
      </c>
      <c r="B25" s="40" t="e">
        <v>#N/A</v>
      </c>
      <c r="C25" s="40">
        <v>-15.970957</v>
      </c>
      <c r="D25" s="40">
        <v>-15.678936</v>
      </c>
      <c r="E25" s="40">
        <v>-11.435491000000001</v>
      </c>
      <c r="F25" s="40">
        <v>-30.065376000000001</v>
      </c>
      <c r="G25" s="40">
        <v>-1.709044</v>
      </c>
      <c r="H25" s="40">
        <v>-18.343198999999998</v>
      </c>
      <c r="I25" s="40">
        <v>-21.027649</v>
      </c>
      <c r="J25" s="40">
        <v>-14.899433</v>
      </c>
      <c r="K25" s="40">
        <v>-16.150653999999999</v>
      </c>
      <c r="L25" s="40">
        <v>-22.273980999999999</v>
      </c>
      <c r="M25" s="40">
        <v>-28.012460000000001</v>
      </c>
      <c r="N25" s="40">
        <v>-29.863268000000001</v>
      </c>
      <c r="O25" s="40">
        <v>-14.259278999999999</v>
      </c>
      <c r="P25" s="40">
        <v>-33.13729</v>
      </c>
      <c r="Q25" s="40">
        <v>-19.469647999999999</v>
      </c>
      <c r="R25" s="40">
        <v>-9.1811070000000008</v>
      </c>
      <c r="S25" s="40">
        <v>-22.850625999999998</v>
      </c>
      <c r="T25" s="40">
        <v>-19.807206999999998</v>
      </c>
      <c r="U25" s="40">
        <v>-12.478166999999999</v>
      </c>
      <c r="V25" s="155" t="e">
        <v>#N/A</v>
      </c>
      <c r="W25" s="24"/>
    </row>
    <row r="26" spans="1:23" x14ac:dyDescent="0.35">
      <c r="A26" s="2">
        <v>42541</v>
      </c>
      <c r="B26" s="40" t="e">
        <v>#N/A</v>
      </c>
      <c r="C26" s="40">
        <v>-3.916204</v>
      </c>
      <c r="D26" s="40">
        <v>-1.10389</v>
      </c>
      <c r="E26" s="40">
        <v>0.12071133000000001</v>
      </c>
      <c r="F26" s="40">
        <v>-23.724716000000001</v>
      </c>
      <c r="G26" s="40">
        <v>3.4138799</v>
      </c>
      <c r="H26" s="40">
        <v>-9.7516060000000007</v>
      </c>
      <c r="I26" s="40">
        <v>-9.043056</v>
      </c>
      <c r="J26" s="40">
        <v>-13.968610999999999</v>
      </c>
      <c r="K26" s="40">
        <v>-4.8151674</v>
      </c>
      <c r="L26" s="40">
        <v>-14.324915000000001</v>
      </c>
      <c r="M26" s="40">
        <v>-15.566767</v>
      </c>
      <c r="N26" s="40">
        <v>-27.312533999999999</v>
      </c>
      <c r="O26" s="40">
        <v>-6.6751183999999997</v>
      </c>
      <c r="P26" s="40">
        <v>-25.854975</v>
      </c>
      <c r="Q26" s="40">
        <v>-16.269659999999998</v>
      </c>
      <c r="R26" s="40">
        <v>-4.6578526</v>
      </c>
      <c r="S26" s="40">
        <v>-10.671006999999999</v>
      </c>
      <c r="T26" s="40">
        <v>-14.510054</v>
      </c>
      <c r="U26" s="40">
        <v>-15.783757</v>
      </c>
      <c r="V26" s="155" t="e">
        <v>#N/A</v>
      </c>
      <c r="W26" s="24"/>
    </row>
    <row r="27" spans="1:23" x14ac:dyDescent="0.35">
      <c r="A27" s="2">
        <v>42571</v>
      </c>
      <c r="B27" s="40" t="e">
        <v>#N/A</v>
      </c>
      <c r="C27" s="40">
        <v>4.7445655000000002</v>
      </c>
      <c r="D27" s="40">
        <v>11.595750000000001</v>
      </c>
      <c r="E27" s="40">
        <v>4.8516393000000004</v>
      </c>
      <c r="F27" s="40">
        <v>-20.533382</v>
      </c>
      <c r="G27" s="40">
        <v>19.492267999999999</v>
      </c>
      <c r="H27" s="40">
        <v>-5.3151964999999999</v>
      </c>
      <c r="I27" s="40">
        <v>-0.25814176</v>
      </c>
      <c r="J27" s="40">
        <v>-8.3184780000000007</v>
      </c>
      <c r="K27" s="40">
        <v>5.2198770000000003</v>
      </c>
      <c r="L27" s="40">
        <v>7.1430563999999999</v>
      </c>
      <c r="M27" s="40">
        <v>-10.557425</v>
      </c>
      <c r="N27" s="40">
        <v>-25.084769999999999</v>
      </c>
      <c r="O27" s="40">
        <v>-6.6791773000000001</v>
      </c>
      <c r="P27" s="40">
        <v>-14.254778999999999</v>
      </c>
      <c r="Q27" s="40">
        <v>-9.0976715000000006</v>
      </c>
      <c r="R27" s="40">
        <v>2.9535532</v>
      </c>
      <c r="S27" s="40">
        <v>-17.296855999999998</v>
      </c>
      <c r="T27" s="40">
        <v>-11.135673499999999</v>
      </c>
      <c r="U27" s="40">
        <v>-17.407596999999999</v>
      </c>
      <c r="V27" s="155" t="e">
        <v>#N/A</v>
      </c>
      <c r="W27" s="24"/>
    </row>
    <row r="28" spans="1:23" x14ac:dyDescent="0.35">
      <c r="A28" s="2">
        <v>42601</v>
      </c>
      <c r="B28" s="40" t="e">
        <v>#N/A</v>
      </c>
      <c r="C28" s="40">
        <v>14.834679</v>
      </c>
      <c r="D28" s="40">
        <v>33.502409999999998</v>
      </c>
      <c r="E28" s="40">
        <v>10.742176000000001</v>
      </c>
      <c r="F28" s="40">
        <v>-14.728707</v>
      </c>
      <c r="G28" s="40">
        <v>55.193649999999998</v>
      </c>
      <c r="H28" s="40">
        <v>15.306150000000001</v>
      </c>
      <c r="I28" s="40">
        <v>19.9939</v>
      </c>
      <c r="J28" s="40">
        <v>2.0474909999999999</v>
      </c>
      <c r="K28" s="40">
        <v>22.483194000000001</v>
      </c>
      <c r="L28" s="40">
        <v>36.454329999999999</v>
      </c>
      <c r="M28" s="40">
        <v>7.2417736000000001</v>
      </c>
      <c r="N28" s="40">
        <v>-24.369335</v>
      </c>
      <c r="O28" s="40">
        <v>-1.1314154000000001</v>
      </c>
      <c r="P28" s="40">
        <v>2.1144031999999999</v>
      </c>
      <c r="Q28" s="40">
        <v>1.4190674000000001</v>
      </c>
      <c r="R28" s="40">
        <v>11.575497</v>
      </c>
      <c r="S28" s="40">
        <v>6.6800714000000001</v>
      </c>
      <c r="T28" s="40">
        <v>-2.2891879999999998</v>
      </c>
      <c r="U28" s="40">
        <v>-3.9446829999999999</v>
      </c>
      <c r="V28" s="155" t="e">
        <v>#N/A</v>
      </c>
      <c r="W28" s="24"/>
    </row>
    <row r="29" spans="1:23" x14ac:dyDescent="0.35">
      <c r="A29" s="2">
        <v>42633</v>
      </c>
      <c r="B29" s="40" t="e">
        <v>#N/A</v>
      </c>
      <c r="C29" s="40">
        <v>6.4962625999999997</v>
      </c>
      <c r="D29" s="40">
        <v>40.337074000000001</v>
      </c>
      <c r="E29" s="40">
        <v>6.854546</v>
      </c>
      <c r="F29" s="40">
        <v>-15.607029000000001</v>
      </c>
      <c r="G29" s="40">
        <v>45.940162999999998</v>
      </c>
      <c r="H29" s="40">
        <v>5.3563713999999996</v>
      </c>
      <c r="I29" s="40">
        <v>16.031134000000002</v>
      </c>
      <c r="J29" s="40">
        <v>-10.059958</v>
      </c>
      <c r="K29" s="40">
        <v>15.130556</v>
      </c>
      <c r="L29" s="40">
        <v>48.309399999999997</v>
      </c>
      <c r="M29" s="40">
        <v>1.8457889999999999</v>
      </c>
      <c r="N29" s="40">
        <v>-32.821750000000002</v>
      </c>
      <c r="O29" s="40">
        <v>6.7599893</v>
      </c>
      <c r="P29" s="40">
        <v>9.7590810000000001</v>
      </c>
      <c r="Q29" s="40">
        <v>-6.8526926000000001</v>
      </c>
      <c r="R29" s="40">
        <v>6.0029386999999996</v>
      </c>
      <c r="S29" s="40">
        <v>7.5275540000000003</v>
      </c>
      <c r="T29" s="40">
        <v>-1.4833092999999999</v>
      </c>
      <c r="U29" s="40">
        <v>-2.1553575999999999</v>
      </c>
      <c r="V29" s="155">
        <v>-14.007777000000001</v>
      </c>
      <c r="W29" s="24"/>
    </row>
    <row r="30" spans="1:23" x14ac:dyDescent="0.35">
      <c r="A30" s="2">
        <v>42663</v>
      </c>
      <c r="B30" s="40" t="e">
        <v>#N/A</v>
      </c>
      <c r="C30" s="40">
        <v>13.244104</v>
      </c>
      <c r="D30" s="40">
        <v>25.923083999999999</v>
      </c>
      <c r="E30" s="40">
        <v>4.5790075999999997</v>
      </c>
      <c r="F30" s="40">
        <v>-16.533787</v>
      </c>
      <c r="G30" s="40">
        <v>43.643664999999999</v>
      </c>
      <c r="H30" s="40">
        <v>4.2605877000000003</v>
      </c>
      <c r="I30" s="40">
        <v>13.845385</v>
      </c>
      <c r="J30" s="40">
        <v>-3.1719506000000002</v>
      </c>
      <c r="K30" s="40">
        <v>6.4288259999999999</v>
      </c>
      <c r="L30" s="40">
        <v>65.971119999999999</v>
      </c>
      <c r="M30" s="40">
        <v>-4.4450760000000002</v>
      </c>
      <c r="N30" s="40">
        <v>-27.963674999999999</v>
      </c>
      <c r="O30" s="40">
        <v>1.2482285</v>
      </c>
      <c r="P30" s="40">
        <v>1.6094923000000001</v>
      </c>
      <c r="Q30" s="40">
        <v>-8.219576</v>
      </c>
      <c r="R30" s="40">
        <v>5.2233457999999997</v>
      </c>
      <c r="S30" s="40">
        <v>-4.3495416999999996</v>
      </c>
      <c r="T30" s="40">
        <v>-6.5696535000000003</v>
      </c>
      <c r="U30" s="40">
        <v>-9.6336309999999994</v>
      </c>
      <c r="V30" s="155">
        <v>-20.191877000000002</v>
      </c>
      <c r="W30" s="24"/>
    </row>
    <row r="31" spans="1:23" x14ac:dyDescent="0.35">
      <c r="A31" s="2">
        <v>42692</v>
      </c>
      <c r="B31" s="40" t="e">
        <v>#N/A</v>
      </c>
      <c r="C31" s="40">
        <v>14.307129</v>
      </c>
      <c r="D31" s="40">
        <v>15.677631</v>
      </c>
      <c r="E31" s="40">
        <v>-1.5453458</v>
      </c>
      <c r="F31" s="40">
        <v>-14.254928</v>
      </c>
      <c r="G31" s="40">
        <v>47.148192999999999</v>
      </c>
      <c r="H31" s="40">
        <v>-0.9109199</v>
      </c>
      <c r="I31" s="40">
        <v>13.140833000000001</v>
      </c>
      <c r="J31" s="40">
        <v>-18.39621</v>
      </c>
      <c r="K31" s="40">
        <v>2.215004</v>
      </c>
      <c r="L31" s="40">
        <v>34.937393</v>
      </c>
      <c r="M31" s="40">
        <v>-4.3696700000000002</v>
      </c>
      <c r="N31" s="40">
        <v>-18.144321000000001</v>
      </c>
      <c r="O31" s="40">
        <v>-2.4951994000000002</v>
      </c>
      <c r="P31" s="40">
        <v>-1.9312917999999999</v>
      </c>
      <c r="Q31" s="40">
        <v>-4.1841689999999998</v>
      </c>
      <c r="R31" s="40">
        <v>7.0481299999999996</v>
      </c>
      <c r="S31" s="40">
        <v>-19.775217000000001</v>
      </c>
      <c r="T31" s="40">
        <v>5.9342740000000003</v>
      </c>
      <c r="U31" s="40">
        <v>-13.571631999999999</v>
      </c>
      <c r="V31" s="155">
        <v>-1.2884438</v>
      </c>
      <c r="W31" s="24"/>
    </row>
    <row r="32" spans="1:23" x14ac:dyDescent="0.35">
      <c r="A32" s="2">
        <v>42724</v>
      </c>
      <c r="B32" s="40" t="e">
        <v>#N/A</v>
      </c>
      <c r="C32" s="40">
        <v>18.700562999999999</v>
      </c>
      <c r="D32" s="40">
        <v>16.240573999999999</v>
      </c>
      <c r="E32" s="40">
        <v>-5.8349489999999999</v>
      </c>
      <c r="F32" s="40">
        <v>1.7105459999999999</v>
      </c>
      <c r="G32" s="40">
        <v>61.382114000000001</v>
      </c>
      <c r="H32" s="40">
        <v>-1.8365145</v>
      </c>
      <c r="I32" s="40">
        <v>18.579556</v>
      </c>
      <c r="J32" s="40">
        <v>-11.833048</v>
      </c>
      <c r="K32" s="40">
        <v>8.7243440000000003</v>
      </c>
      <c r="L32" s="40">
        <v>51.373542999999998</v>
      </c>
      <c r="M32" s="40">
        <v>14.013672</v>
      </c>
      <c r="N32" s="40">
        <v>-6.7965745999999996</v>
      </c>
      <c r="O32" s="40">
        <v>-0.80757140000000005</v>
      </c>
      <c r="P32" s="40">
        <v>-1.1071503</v>
      </c>
      <c r="Q32" s="40">
        <v>11.965858000000001</v>
      </c>
      <c r="R32" s="40">
        <v>17.645454000000001</v>
      </c>
      <c r="S32" s="40">
        <v>-10.068279</v>
      </c>
      <c r="T32" s="40">
        <v>17.423556999999999</v>
      </c>
      <c r="U32" s="40">
        <v>-9.2051800000000004</v>
      </c>
      <c r="V32" s="155">
        <v>4.8543571999999999</v>
      </c>
      <c r="W32" s="24"/>
    </row>
    <row r="33" spans="1:23" x14ac:dyDescent="0.35">
      <c r="A33" s="2">
        <v>42755</v>
      </c>
      <c r="B33" s="40" t="e">
        <v>#N/A</v>
      </c>
      <c r="C33" s="40">
        <v>34.144688000000002</v>
      </c>
      <c r="D33" s="40">
        <v>20.203388</v>
      </c>
      <c r="E33" s="40">
        <v>14.810717</v>
      </c>
      <c r="F33" s="40">
        <v>23.297416999999999</v>
      </c>
      <c r="G33" s="40">
        <v>89.451453999999998</v>
      </c>
      <c r="H33" s="40">
        <v>5.0432205000000003</v>
      </c>
      <c r="I33" s="40">
        <v>37.332928000000003</v>
      </c>
      <c r="J33" s="40">
        <v>-2.2883116999999999</v>
      </c>
      <c r="K33" s="40">
        <v>25.362587000000001</v>
      </c>
      <c r="L33" s="40">
        <v>110.34498600000001</v>
      </c>
      <c r="M33" s="40">
        <v>45.871901999999999</v>
      </c>
      <c r="N33" s="40">
        <v>22.958791999999999</v>
      </c>
      <c r="O33" s="40">
        <v>10.92658</v>
      </c>
      <c r="P33" s="40">
        <v>24.978553999999999</v>
      </c>
      <c r="Q33" s="40">
        <v>29.913270000000001</v>
      </c>
      <c r="R33" s="40">
        <v>25.141311999999999</v>
      </c>
      <c r="S33" s="40">
        <v>-2.8450787000000002</v>
      </c>
      <c r="T33" s="40">
        <v>34.498238000000001</v>
      </c>
      <c r="U33" s="40">
        <v>7.6005339999999997</v>
      </c>
      <c r="V33" s="155">
        <v>31.862985999999999</v>
      </c>
      <c r="W33" s="24"/>
    </row>
    <row r="34" spans="1:23" x14ac:dyDescent="0.35">
      <c r="A34" s="2">
        <v>42783</v>
      </c>
      <c r="B34" s="40" t="e">
        <v>#N/A</v>
      </c>
      <c r="C34" s="40">
        <v>23.783647999999999</v>
      </c>
      <c r="D34" s="40">
        <v>7.5850606000000003</v>
      </c>
      <c r="E34" s="40">
        <v>1.9787787999999999</v>
      </c>
      <c r="F34" s="40">
        <v>19.470155999999999</v>
      </c>
      <c r="G34" s="40">
        <v>67.864649999999997</v>
      </c>
      <c r="H34" s="40">
        <v>-2.3272634000000001</v>
      </c>
      <c r="I34" s="40">
        <v>30.648696999999999</v>
      </c>
      <c r="J34" s="40">
        <v>-2.7107418000000001</v>
      </c>
      <c r="K34" s="40">
        <v>23.831344999999999</v>
      </c>
      <c r="L34" s="40">
        <v>98.080399999999997</v>
      </c>
      <c r="M34" s="40">
        <v>24.725902999999999</v>
      </c>
      <c r="N34" s="40">
        <v>22.431516999999999</v>
      </c>
      <c r="O34" s="40">
        <v>20.404613000000001</v>
      </c>
      <c r="P34" s="40">
        <v>28.934501999999998</v>
      </c>
      <c r="Q34" s="40">
        <v>12.996459</v>
      </c>
      <c r="R34" s="40">
        <v>19.563853999999999</v>
      </c>
      <c r="S34" s="40">
        <v>1.1419535000000001</v>
      </c>
      <c r="T34" s="40">
        <v>19.898091999999998</v>
      </c>
      <c r="U34" s="40">
        <v>2.8331040999999999</v>
      </c>
      <c r="V34" s="155">
        <v>24.610137999999999</v>
      </c>
      <c r="W34" s="24"/>
    </row>
    <row r="35" spans="1:23" x14ac:dyDescent="0.35">
      <c r="A35" s="2">
        <v>42814</v>
      </c>
      <c r="B35" s="40" t="e">
        <v>#N/A</v>
      </c>
      <c r="C35" s="40">
        <v>18.830645000000001</v>
      </c>
      <c r="D35" s="40">
        <v>8.4924940000000007</v>
      </c>
      <c r="E35" s="40">
        <v>-4.7503289999999998</v>
      </c>
      <c r="F35" s="40">
        <v>16.690874000000001</v>
      </c>
      <c r="G35" s="40">
        <v>30.833649000000001</v>
      </c>
      <c r="H35" s="40">
        <v>-4.3090640000000002</v>
      </c>
      <c r="I35" s="40">
        <v>23.270440000000001</v>
      </c>
      <c r="J35" s="40">
        <v>-3.3266068</v>
      </c>
      <c r="K35" s="40">
        <v>20.794440000000002</v>
      </c>
      <c r="L35" s="40">
        <v>44.729170000000003</v>
      </c>
      <c r="M35" s="40">
        <v>20.893335</v>
      </c>
      <c r="N35" s="40">
        <v>9.9124789999999994</v>
      </c>
      <c r="O35" s="40">
        <v>19.124222</v>
      </c>
      <c r="P35" s="40">
        <v>23.060559999999999</v>
      </c>
      <c r="Q35" s="40">
        <v>3.2822846999999999</v>
      </c>
      <c r="R35" s="40">
        <v>13.057506999999999</v>
      </c>
      <c r="S35" s="40">
        <v>-12.570767999999999</v>
      </c>
      <c r="T35" s="40">
        <v>3.1213164</v>
      </c>
      <c r="U35" s="40">
        <v>-0.48487782000000001</v>
      </c>
      <c r="V35" s="155">
        <v>11.990653999999999</v>
      </c>
      <c r="W35" s="24"/>
    </row>
    <row r="36" spans="1:23" x14ac:dyDescent="0.35">
      <c r="A36" s="2">
        <v>42845</v>
      </c>
      <c r="B36" s="40" t="e">
        <v>#N/A</v>
      </c>
      <c r="C36" s="40">
        <v>20.266306</v>
      </c>
      <c r="D36" s="40">
        <v>9.2487100000000009</v>
      </c>
      <c r="E36" s="40">
        <v>-2.4533271999999998E-2</v>
      </c>
      <c r="F36" s="40">
        <v>15.541506</v>
      </c>
      <c r="G36" s="40">
        <v>13.579034999999999</v>
      </c>
      <c r="H36" s="40">
        <v>-8.3210409999999992</v>
      </c>
      <c r="I36" s="40">
        <v>24.157536</v>
      </c>
      <c r="J36" s="40">
        <v>-2.6988685000000001</v>
      </c>
      <c r="K36" s="40">
        <v>13.900983999999999</v>
      </c>
      <c r="L36" s="40">
        <v>29.773499000000001</v>
      </c>
      <c r="M36" s="40">
        <v>6.6516159999999998</v>
      </c>
      <c r="N36" s="40">
        <v>5.5260300000000004</v>
      </c>
      <c r="O36" s="40">
        <v>15.119398</v>
      </c>
      <c r="P36" s="40">
        <v>16.985057999999999</v>
      </c>
      <c r="Q36" s="40">
        <v>2.7541159999999998</v>
      </c>
      <c r="R36" s="40">
        <v>10.694302</v>
      </c>
      <c r="S36" s="40">
        <v>-16.275465000000001</v>
      </c>
      <c r="T36" s="40">
        <v>1.1276364000000001</v>
      </c>
      <c r="U36" s="40">
        <v>1.0015248999999999</v>
      </c>
      <c r="V36" s="155">
        <v>10.379923</v>
      </c>
      <c r="W36" s="24"/>
    </row>
    <row r="37" spans="1:23" x14ac:dyDescent="0.35">
      <c r="A37" s="2">
        <v>42874</v>
      </c>
      <c r="B37" s="40" t="e">
        <v>#N/A</v>
      </c>
      <c r="C37" s="40">
        <v>24.744105999999999</v>
      </c>
      <c r="D37" s="40">
        <v>28.614975000000001</v>
      </c>
      <c r="E37" s="40">
        <v>1.6963481999999998E-2</v>
      </c>
      <c r="F37" s="40">
        <v>42.608418</v>
      </c>
      <c r="G37" s="40">
        <v>18.996822000000002</v>
      </c>
      <c r="H37" s="40">
        <v>6.1754346</v>
      </c>
      <c r="I37" s="40">
        <v>42.037308000000003</v>
      </c>
      <c r="J37" s="40">
        <v>6.8051934000000003</v>
      </c>
      <c r="K37" s="40">
        <v>38.30894</v>
      </c>
      <c r="L37" s="40">
        <v>34.689022000000001</v>
      </c>
      <c r="M37" s="40">
        <v>30.854427000000001</v>
      </c>
      <c r="N37" s="40">
        <v>17.080570000000002</v>
      </c>
      <c r="O37" s="40">
        <v>23.664187999999999</v>
      </c>
      <c r="P37" s="40">
        <v>37.014805000000003</v>
      </c>
      <c r="Q37" s="40">
        <v>5.8105826</v>
      </c>
      <c r="R37" s="40">
        <v>11.817932000000001</v>
      </c>
      <c r="S37" s="40">
        <v>7.8531383999999997</v>
      </c>
      <c r="T37" s="40">
        <v>12.300312</v>
      </c>
      <c r="U37" s="40">
        <v>-0.30414461999999998</v>
      </c>
      <c r="V37" s="155">
        <v>6.5976024000000004</v>
      </c>
      <c r="W37" s="24"/>
    </row>
    <row r="38" spans="1:23" x14ac:dyDescent="0.35">
      <c r="A38" s="2">
        <v>42906</v>
      </c>
      <c r="B38" s="40">
        <v>6.045687</v>
      </c>
      <c r="C38" s="40">
        <v>19.130182000000001</v>
      </c>
      <c r="D38" s="40">
        <v>17.494033999999999</v>
      </c>
      <c r="E38" s="40">
        <v>-6.2822699999999996</v>
      </c>
      <c r="F38" s="40">
        <v>37.875984000000003</v>
      </c>
      <c r="G38" s="40">
        <v>12.129426</v>
      </c>
      <c r="H38" s="40">
        <v>5.6186438000000001</v>
      </c>
      <c r="I38" s="40">
        <v>29.349125000000001</v>
      </c>
      <c r="J38" s="40">
        <v>9.5987559999999998</v>
      </c>
      <c r="K38" s="40">
        <v>30.724357999999999</v>
      </c>
      <c r="L38" s="40">
        <v>20.116568000000001</v>
      </c>
      <c r="M38" s="40">
        <v>11.212481</v>
      </c>
      <c r="N38" s="40">
        <v>26.344418000000001</v>
      </c>
      <c r="O38" s="40">
        <v>18.134176</v>
      </c>
      <c r="P38" s="40">
        <v>33.763621999999998</v>
      </c>
      <c r="Q38" s="40">
        <v>-5.0625267000000003</v>
      </c>
      <c r="R38" s="40">
        <v>11.014843000000001</v>
      </c>
      <c r="S38" s="40">
        <v>6.2974452999999997</v>
      </c>
      <c r="T38" s="40">
        <v>9.2652680000000007</v>
      </c>
      <c r="U38" s="40">
        <v>3.5151957999999999</v>
      </c>
      <c r="V38" s="155">
        <v>10.054326</v>
      </c>
      <c r="W38" s="24"/>
    </row>
    <row r="39" spans="1:23" x14ac:dyDescent="0.35">
      <c r="A39" s="2">
        <v>42936</v>
      </c>
      <c r="B39" s="40">
        <v>13.444483</v>
      </c>
      <c r="C39" s="40">
        <v>18.624842000000001</v>
      </c>
      <c r="D39" s="40">
        <v>7.2293279999999998</v>
      </c>
      <c r="E39" s="40">
        <v>-9.4751539999999999</v>
      </c>
      <c r="F39" s="40">
        <v>49.484848</v>
      </c>
      <c r="G39" s="40">
        <v>10.072303</v>
      </c>
      <c r="H39" s="40">
        <v>0.83489420000000003</v>
      </c>
      <c r="I39" s="40">
        <v>25.800991</v>
      </c>
      <c r="J39" s="40">
        <v>13.634121</v>
      </c>
      <c r="K39" s="40">
        <v>33.101593000000001</v>
      </c>
      <c r="L39" s="40">
        <v>16.4603</v>
      </c>
      <c r="M39" s="40">
        <v>11.069239</v>
      </c>
      <c r="N39" s="40">
        <v>49.134360000000001</v>
      </c>
      <c r="O39" s="40">
        <v>17.955708000000001</v>
      </c>
      <c r="P39" s="40">
        <v>33.724629999999998</v>
      </c>
      <c r="Q39" s="40">
        <v>-4.8512516000000003</v>
      </c>
      <c r="R39" s="40">
        <v>4.3211101999999997</v>
      </c>
      <c r="S39" s="40">
        <v>25.590336000000001</v>
      </c>
      <c r="T39" s="40">
        <v>5.6320309999999996</v>
      </c>
      <c r="U39" s="40">
        <v>-1.0653257</v>
      </c>
      <c r="V39" s="155">
        <v>15.683757999999999</v>
      </c>
      <c r="W39" s="24"/>
    </row>
    <row r="40" spans="1:23" x14ac:dyDescent="0.35">
      <c r="A40" s="2">
        <v>42965</v>
      </c>
      <c r="B40" s="40">
        <v>10.025416999999999</v>
      </c>
      <c r="C40" s="40">
        <v>22.691381</v>
      </c>
      <c r="D40" s="40">
        <v>2.5845885000000002</v>
      </c>
      <c r="E40" s="40">
        <v>-10.525471</v>
      </c>
      <c r="F40" s="40">
        <v>38.021614</v>
      </c>
      <c r="G40" s="40">
        <v>4.0303230000000001</v>
      </c>
      <c r="H40" s="40">
        <v>-1.0868788</v>
      </c>
      <c r="I40" s="40">
        <v>20.207750000000001</v>
      </c>
      <c r="J40" s="40">
        <v>8.2483050000000002</v>
      </c>
      <c r="K40" s="40">
        <v>18.41452</v>
      </c>
      <c r="L40" s="40">
        <v>16.131460000000001</v>
      </c>
      <c r="M40" s="40">
        <v>2.8696655999999998</v>
      </c>
      <c r="N40" s="40">
        <v>42.019640000000003</v>
      </c>
      <c r="O40" s="40">
        <v>14.686847</v>
      </c>
      <c r="P40" s="40">
        <v>27.395856999999999</v>
      </c>
      <c r="Q40" s="40">
        <v>-16.151398</v>
      </c>
      <c r="R40" s="40">
        <v>1.2617946</v>
      </c>
      <c r="S40" s="40">
        <v>14.423465999999999</v>
      </c>
      <c r="T40" s="40">
        <v>4.8282385000000003</v>
      </c>
      <c r="U40" s="40">
        <v>-5.2182016000000004</v>
      </c>
      <c r="V40" s="155">
        <v>18.325710000000001</v>
      </c>
      <c r="W40" s="24"/>
    </row>
    <row r="41" spans="1:23" x14ac:dyDescent="0.35">
      <c r="A41" s="2">
        <v>42998</v>
      </c>
      <c r="B41" s="40">
        <v>20.453762000000001</v>
      </c>
      <c r="C41" s="40">
        <v>37.130367</v>
      </c>
      <c r="D41" s="40">
        <v>5.8396815999999996</v>
      </c>
      <c r="E41" s="40">
        <v>-0.77049135999999996</v>
      </c>
      <c r="F41" s="40">
        <v>53.130116000000001</v>
      </c>
      <c r="G41" s="40">
        <v>18.249559999999999</v>
      </c>
      <c r="H41" s="40">
        <v>7.8844310000000002</v>
      </c>
      <c r="I41" s="40">
        <v>21.24933</v>
      </c>
      <c r="J41" s="40">
        <v>21.618020999999999</v>
      </c>
      <c r="K41" s="40">
        <v>25.477039999999999</v>
      </c>
      <c r="L41" s="40">
        <v>33.286166999999999</v>
      </c>
      <c r="M41" s="40">
        <v>12.169897000000001</v>
      </c>
      <c r="N41" s="40">
        <v>40.049315999999997</v>
      </c>
      <c r="O41" s="40">
        <v>17.335021999999999</v>
      </c>
      <c r="P41" s="40">
        <v>35.419272999999997</v>
      </c>
      <c r="Q41" s="40">
        <v>-12.944573</v>
      </c>
      <c r="R41" s="40">
        <v>13.358164</v>
      </c>
      <c r="S41" s="40">
        <v>16.054535000000001</v>
      </c>
      <c r="T41" s="40">
        <v>9.1100689999999993</v>
      </c>
      <c r="U41" s="40">
        <v>3.6441444999999999</v>
      </c>
      <c r="V41" s="155">
        <v>27.072106999999999</v>
      </c>
      <c r="W41" s="24"/>
    </row>
    <row r="42" spans="1:23" x14ac:dyDescent="0.35">
      <c r="A42" s="2">
        <v>43028</v>
      </c>
      <c r="B42" s="40">
        <v>19.883823</v>
      </c>
      <c r="C42" s="40">
        <v>33.985855000000001</v>
      </c>
      <c r="D42" s="40">
        <v>2.4869680000000001</v>
      </c>
      <c r="E42" s="40">
        <v>0.84918740000000004</v>
      </c>
      <c r="F42" s="40">
        <v>53.499065000000002</v>
      </c>
      <c r="G42" s="40">
        <v>28.336668</v>
      </c>
      <c r="H42" s="40">
        <v>5.7053804000000001</v>
      </c>
      <c r="I42" s="40">
        <v>22.690819999999999</v>
      </c>
      <c r="J42" s="40">
        <v>1.978159</v>
      </c>
      <c r="K42" s="40">
        <v>30.221653</v>
      </c>
      <c r="L42" s="40">
        <v>14.226317</v>
      </c>
      <c r="M42" s="40">
        <v>15.016579999999999</v>
      </c>
      <c r="N42" s="40">
        <v>27.945160000000001</v>
      </c>
      <c r="O42" s="40">
        <v>17.045296</v>
      </c>
      <c r="P42" s="40">
        <v>37.595283999999999</v>
      </c>
      <c r="Q42" s="40">
        <v>-20.379733999999999</v>
      </c>
      <c r="R42" s="40">
        <v>13.388216</v>
      </c>
      <c r="S42" s="40">
        <v>14.357543</v>
      </c>
      <c r="T42" s="40">
        <v>13.04388</v>
      </c>
      <c r="U42" s="40">
        <v>6.6721320000000004</v>
      </c>
      <c r="V42" s="155">
        <v>24.269591999999999</v>
      </c>
      <c r="W42" s="24"/>
    </row>
    <row r="43" spans="1:23" x14ac:dyDescent="0.35">
      <c r="A43" s="2">
        <v>43059</v>
      </c>
      <c r="B43" s="40">
        <v>23.981618999999998</v>
      </c>
      <c r="C43" s="40">
        <v>28.139973000000001</v>
      </c>
      <c r="D43" s="40">
        <v>15.442144000000001</v>
      </c>
      <c r="E43" s="40">
        <v>12.282074</v>
      </c>
      <c r="F43" s="40">
        <v>66.267264999999995</v>
      </c>
      <c r="G43" s="40">
        <v>29.593218</v>
      </c>
      <c r="H43" s="40">
        <v>15.746427000000001</v>
      </c>
      <c r="I43" s="40">
        <v>28.905522999999999</v>
      </c>
      <c r="J43" s="40">
        <v>18.182539999999999</v>
      </c>
      <c r="K43" s="40">
        <v>48.707222000000002</v>
      </c>
      <c r="L43" s="40">
        <v>25.930882</v>
      </c>
      <c r="M43" s="40">
        <v>27.856850000000001</v>
      </c>
      <c r="N43" s="40">
        <v>16.808319999999998</v>
      </c>
      <c r="O43" s="40">
        <v>34.246741999999998</v>
      </c>
      <c r="P43" s="40">
        <v>52.874090000000002</v>
      </c>
      <c r="Q43" s="40">
        <v>-23.879702000000002</v>
      </c>
      <c r="R43" s="40">
        <v>16.319061000000001</v>
      </c>
      <c r="S43" s="40">
        <v>19.25404</v>
      </c>
      <c r="T43" s="40">
        <v>9.3314889999999995</v>
      </c>
      <c r="U43" s="40">
        <v>26.809418000000001</v>
      </c>
      <c r="V43" s="155">
        <v>6.5834403000000004</v>
      </c>
      <c r="W43" s="24"/>
    </row>
    <row r="44" spans="1:23" x14ac:dyDescent="0.35">
      <c r="A44" s="2">
        <v>43089</v>
      </c>
      <c r="B44" s="40">
        <v>24.345410000000001</v>
      </c>
      <c r="C44" s="40">
        <v>39.972996000000002</v>
      </c>
      <c r="D44" s="40">
        <v>18.223369999999999</v>
      </c>
      <c r="E44" s="40">
        <v>22.076533999999999</v>
      </c>
      <c r="F44" s="40">
        <v>51.749386000000001</v>
      </c>
      <c r="G44" s="40">
        <v>25.972807</v>
      </c>
      <c r="H44" s="40">
        <v>21.391762</v>
      </c>
      <c r="I44" s="40">
        <v>23.073195999999999</v>
      </c>
      <c r="J44" s="40">
        <v>14.836525999999999</v>
      </c>
      <c r="K44" s="40">
        <v>40.424717000000001</v>
      </c>
      <c r="L44" s="40">
        <v>26.911639999999998</v>
      </c>
      <c r="M44" s="40">
        <v>31.217324999999999</v>
      </c>
      <c r="N44" s="40">
        <v>35.697937000000003</v>
      </c>
      <c r="O44" s="40">
        <v>35.601469999999999</v>
      </c>
      <c r="P44" s="40">
        <v>52.153336000000003</v>
      </c>
      <c r="Q44" s="40">
        <v>-14.274895000000001</v>
      </c>
      <c r="R44" s="40">
        <v>14.984285</v>
      </c>
      <c r="S44" s="40">
        <v>31.244682000000001</v>
      </c>
      <c r="T44" s="40">
        <v>1.3037205000000001</v>
      </c>
      <c r="U44" s="40">
        <v>36.723103000000002</v>
      </c>
      <c r="V44" s="155">
        <v>5.0585149999999999</v>
      </c>
      <c r="W44" s="24"/>
    </row>
    <row r="45" spans="1:23" x14ac:dyDescent="0.35">
      <c r="A45" s="2">
        <v>43119</v>
      </c>
      <c r="B45" s="40">
        <v>39.483524000000003</v>
      </c>
      <c r="C45" s="40">
        <v>46.096671999999998</v>
      </c>
      <c r="D45" s="40">
        <v>24.523140000000001</v>
      </c>
      <c r="E45" s="40">
        <v>17.617214000000001</v>
      </c>
      <c r="F45" s="40">
        <v>56.55789</v>
      </c>
      <c r="G45" s="40">
        <v>33.244587000000003</v>
      </c>
      <c r="H45" s="40">
        <v>28.663181000000002</v>
      </c>
      <c r="I45" s="40">
        <v>31.798839999999998</v>
      </c>
      <c r="J45" s="40">
        <v>28.425872999999999</v>
      </c>
      <c r="K45" s="40">
        <v>42.451084000000002</v>
      </c>
      <c r="L45" s="40">
        <v>25.446774000000001</v>
      </c>
      <c r="M45" s="40">
        <v>34.137473999999997</v>
      </c>
      <c r="N45" s="40">
        <v>43.020940000000003</v>
      </c>
      <c r="O45" s="40">
        <v>37.316276999999999</v>
      </c>
      <c r="P45" s="40">
        <v>61.541249999999998</v>
      </c>
      <c r="Q45" s="40">
        <v>-9.8821580000000004</v>
      </c>
      <c r="R45" s="40">
        <v>17.137014000000001</v>
      </c>
      <c r="S45" s="40">
        <v>42.318545999999998</v>
      </c>
      <c r="T45" s="40">
        <v>7.8935027</v>
      </c>
      <c r="U45" s="40">
        <v>44.875312999999998</v>
      </c>
      <c r="V45" s="155">
        <v>15.092134</v>
      </c>
      <c r="W45" s="24"/>
    </row>
    <row r="46" spans="1:23" x14ac:dyDescent="0.35">
      <c r="A46" s="2">
        <v>43151</v>
      </c>
      <c r="B46" s="40">
        <v>26.217936999999999</v>
      </c>
      <c r="C46" s="40">
        <v>36.509704999999997</v>
      </c>
      <c r="D46" s="40">
        <v>23.605967</v>
      </c>
      <c r="E46" s="40">
        <v>12.020742</v>
      </c>
      <c r="F46" s="40">
        <v>33.873221999999998</v>
      </c>
      <c r="G46" s="40">
        <v>21.271587</v>
      </c>
      <c r="H46" s="40">
        <v>26.588047</v>
      </c>
      <c r="I46" s="40">
        <v>17.364644999999999</v>
      </c>
      <c r="J46" s="40">
        <v>14.945066000000001</v>
      </c>
      <c r="K46" s="40">
        <v>29.582417</v>
      </c>
      <c r="L46" s="40">
        <v>19.140673</v>
      </c>
      <c r="M46" s="40">
        <v>30.133973999999998</v>
      </c>
      <c r="N46" s="40">
        <v>40.375183</v>
      </c>
      <c r="O46" s="40">
        <v>20.547794</v>
      </c>
      <c r="P46" s="40">
        <v>46.500754999999998</v>
      </c>
      <c r="Q46" s="40">
        <v>-13.176805</v>
      </c>
      <c r="R46" s="40">
        <v>14.099097</v>
      </c>
      <c r="S46" s="40">
        <v>22.722507</v>
      </c>
      <c r="T46" s="40">
        <v>-1.2212992000000001E-2</v>
      </c>
      <c r="U46" s="40">
        <v>37.247489999999999</v>
      </c>
      <c r="V46" s="155">
        <v>10.609961</v>
      </c>
      <c r="W46" s="24"/>
    </row>
    <row r="47" spans="1:23" x14ac:dyDescent="0.35">
      <c r="A47" s="2">
        <v>43179</v>
      </c>
      <c r="B47" s="40">
        <v>26.508831000000001</v>
      </c>
      <c r="C47" s="40">
        <v>24.510897</v>
      </c>
      <c r="D47" s="40">
        <v>7.0891380000000002</v>
      </c>
      <c r="E47" s="40">
        <v>0.56017640000000002</v>
      </c>
      <c r="F47" s="40">
        <v>15.013731</v>
      </c>
      <c r="G47" s="40">
        <v>26.720547</v>
      </c>
      <c r="H47" s="40">
        <v>21.027576</v>
      </c>
      <c r="I47" s="40">
        <v>17.432953000000001</v>
      </c>
      <c r="J47" s="40">
        <v>1.3624072</v>
      </c>
      <c r="K47" s="40">
        <v>25.528860000000002</v>
      </c>
      <c r="L47" s="40">
        <v>17.736339999999998</v>
      </c>
      <c r="M47" s="40">
        <v>20.386731999999999</v>
      </c>
      <c r="N47" s="40">
        <v>30.085336999999999</v>
      </c>
      <c r="O47" s="40">
        <v>8.9960939999999994</v>
      </c>
      <c r="P47" s="40">
        <v>45.229329999999997</v>
      </c>
      <c r="Q47" s="40">
        <v>-10.469442000000001</v>
      </c>
      <c r="R47" s="40">
        <v>15.113139</v>
      </c>
      <c r="S47" s="40">
        <v>18.002307999999999</v>
      </c>
      <c r="T47" s="40">
        <v>1.6970514999999999</v>
      </c>
      <c r="U47" s="40">
        <v>42.291831999999999</v>
      </c>
      <c r="V47" s="155">
        <v>17.482018</v>
      </c>
      <c r="W47" s="24"/>
    </row>
    <row r="48" spans="1:23" x14ac:dyDescent="0.35">
      <c r="A48" s="2">
        <v>43210</v>
      </c>
      <c r="B48" s="40">
        <v>16.583632999999999</v>
      </c>
      <c r="C48" s="40">
        <v>26.449812000000001</v>
      </c>
      <c r="D48" s="40">
        <v>5.91228</v>
      </c>
      <c r="E48" s="40">
        <v>-7.0125400000000004</v>
      </c>
      <c r="F48" s="40">
        <v>18.759668000000001</v>
      </c>
      <c r="G48" s="40">
        <v>37.016724000000004</v>
      </c>
      <c r="H48" s="40">
        <v>22.915649999999999</v>
      </c>
      <c r="I48" s="40">
        <v>15.477359999999999</v>
      </c>
      <c r="J48" s="40">
        <v>3.6121487999999999</v>
      </c>
      <c r="K48" s="40">
        <v>26.874077</v>
      </c>
      <c r="L48" s="40">
        <v>21.081102000000001</v>
      </c>
      <c r="M48" s="40">
        <v>19.979714999999999</v>
      </c>
      <c r="N48" s="40">
        <v>34.742176000000001</v>
      </c>
      <c r="O48" s="40">
        <v>10.718309</v>
      </c>
      <c r="P48" s="40">
        <v>34.889626</v>
      </c>
      <c r="Q48" s="40">
        <v>-8.0681440000000002</v>
      </c>
      <c r="R48" s="40">
        <v>15.003705</v>
      </c>
      <c r="S48" s="40">
        <v>7.9541919999999999</v>
      </c>
      <c r="T48" s="40">
        <v>0.20946264000000001</v>
      </c>
      <c r="U48" s="40">
        <v>36.140990000000002</v>
      </c>
      <c r="V48" s="155">
        <v>26.643084999999999</v>
      </c>
      <c r="W48" s="24"/>
    </row>
    <row r="49" spans="1:23" x14ac:dyDescent="0.35">
      <c r="A49" s="2">
        <v>43238</v>
      </c>
      <c r="B49" s="40">
        <v>23.144722000000002</v>
      </c>
      <c r="C49" s="40">
        <v>24.288702000000001</v>
      </c>
      <c r="D49" s="40">
        <v>-7.7500105000000001</v>
      </c>
      <c r="E49" s="40">
        <v>-7.8206959999999999</v>
      </c>
      <c r="F49" s="40">
        <v>1.9570708000000001</v>
      </c>
      <c r="G49" s="40">
        <v>28.902996000000002</v>
      </c>
      <c r="H49" s="40">
        <v>14.4697075</v>
      </c>
      <c r="I49" s="40">
        <v>10.704147000000001</v>
      </c>
      <c r="J49" s="40">
        <v>-8.2862015000000007</v>
      </c>
      <c r="K49" s="40">
        <v>14.816594</v>
      </c>
      <c r="L49" s="40">
        <v>19.192183</v>
      </c>
      <c r="M49" s="40">
        <v>9.7255339999999997</v>
      </c>
      <c r="N49" s="40">
        <v>0.42792560000000002</v>
      </c>
      <c r="O49" s="40">
        <v>4.0181994000000003</v>
      </c>
      <c r="P49" s="40">
        <v>33.966614</v>
      </c>
      <c r="Q49" s="40">
        <v>-8.3434159999999995</v>
      </c>
      <c r="R49" s="40">
        <v>13.473881</v>
      </c>
      <c r="S49" s="40">
        <v>-12.008029000000001</v>
      </c>
      <c r="T49" s="40">
        <v>-4.2614340000000004</v>
      </c>
      <c r="U49" s="40">
        <v>27.820813999999999</v>
      </c>
      <c r="V49" s="155">
        <v>23.277069999999998</v>
      </c>
      <c r="W49" s="24"/>
    </row>
    <row r="50" spans="1:23" x14ac:dyDescent="0.35">
      <c r="A50" s="2">
        <v>43271</v>
      </c>
      <c r="B50" s="40">
        <v>8.9192149999999994</v>
      </c>
      <c r="C50" s="40">
        <v>15.533363</v>
      </c>
      <c r="D50" s="40">
        <v>-9.1567100000000003</v>
      </c>
      <c r="E50" s="40">
        <v>-16.127842000000001</v>
      </c>
      <c r="F50" s="40">
        <v>-3.7346303000000001</v>
      </c>
      <c r="G50" s="40">
        <v>24.937581999999999</v>
      </c>
      <c r="H50" s="40">
        <v>5.7474850000000002</v>
      </c>
      <c r="I50" s="40">
        <v>7.0262193999999996</v>
      </c>
      <c r="J50" s="40">
        <v>-12.658977500000001</v>
      </c>
      <c r="K50" s="40">
        <v>5.2817224999999999</v>
      </c>
      <c r="L50" s="40">
        <v>1.8318057000000001</v>
      </c>
      <c r="M50" s="40">
        <v>3.279245</v>
      </c>
      <c r="N50" s="40">
        <v>-4.9120664999999999</v>
      </c>
      <c r="O50" s="40">
        <v>4.5541406000000002</v>
      </c>
      <c r="P50" s="40">
        <v>27.141369000000001</v>
      </c>
      <c r="Q50" s="40">
        <v>3.5146475000000001</v>
      </c>
      <c r="R50" s="40">
        <v>5.4249882999999999</v>
      </c>
      <c r="S50" s="40">
        <v>-26.746808999999999</v>
      </c>
      <c r="T50" s="40">
        <v>-4.4729232999999997</v>
      </c>
      <c r="U50" s="40">
        <v>11.93055</v>
      </c>
      <c r="V50" s="155">
        <v>24.589835999999998</v>
      </c>
      <c r="W50" s="24"/>
    </row>
    <row r="51" spans="1:23" x14ac:dyDescent="0.35">
      <c r="A51" s="2">
        <v>43301</v>
      </c>
      <c r="B51" s="40">
        <v>-5.5387680000000001</v>
      </c>
      <c r="C51" s="40">
        <v>4.9639462999999999</v>
      </c>
      <c r="D51" s="40">
        <v>-12.272143</v>
      </c>
      <c r="E51" s="40">
        <v>-12.949681</v>
      </c>
      <c r="F51" s="40">
        <v>-8.5936970000000006</v>
      </c>
      <c r="G51" s="40">
        <v>15.848756</v>
      </c>
      <c r="H51" s="40">
        <v>8.3015559999999997</v>
      </c>
      <c r="I51" s="40">
        <v>4.7134875999999997</v>
      </c>
      <c r="J51" s="40">
        <v>-9.7676040000000004</v>
      </c>
      <c r="K51" s="40">
        <v>-3.7188590000000001</v>
      </c>
      <c r="L51" s="40">
        <v>-1.9667505999999999</v>
      </c>
      <c r="M51" s="40">
        <v>-6.1464310000000001E-2</v>
      </c>
      <c r="N51" s="40">
        <v>-12.629091000000001</v>
      </c>
      <c r="O51" s="40">
        <v>1.8799663</v>
      </c>
      <c r="P51" s="40">
        <v>11.316751999999999</v>
      </c>
      <c r="Q51" s="40">
        <v>0.82721710000000004</v>
      </c>
      <c r="R51" s="40">
        <v>6.0801863999999997</v>
      </c>
      <c r="S51" s="40">
        <v>-34.344048000000001</v>
      </c>
      <c r="T51" s="40">
        <v>-6.2916517000000001</v>
      </c>
      <c r="U51" s="40">
        <v>10.886765</v>
      </c>
      <c r="V51" s="155">
        <v>23.69511</v>
      </c>
      <c r="W51" s="24"/>
    </row>
    <row r="52" spans="1:23" x14ac:dyDescent="0.35">
      <c r="A52" s="2">
        <v>43332</v>
      </c>
      <c r="B52" s="40">
        <v>-12.695456</v>
      </c>
      <c r="C52" s="40">
        <v>-2.5642692999999999</v>
      </c>
      <c r="D52" s="40">
        <v>-12.535477</v>
      </c>
      <c r="E52" s="40">
        <v>-10.877269999999999</v>
      </c>
      <c r="F52" s="40">
        <v>-8.2660199999999993</v>
      </c>
      <c r="G52" s="40">
        <v>5.7383059999999997</v>
      </c>
      <c r="H52" s="40">
        <v>8.6592199999999995</v>
      </c>
      <c r="I52" s="40">
        <v>3.8519979000000002</v>
      </c>
      <c r="J52" s="40">
        <v>-9.9765835000000003</v>
      </c>
      <c r="K52" s="40">
        <v>-1.2879430999999999</v>
      </c>
      <c r="L52" s="40">
        <v>-12.949467</v>
      </c>
      <c r="M52" s="40">
        <v>-10.083479000000001</v>
      </c>
      <c r="N52" s="40">
        <v>-15.378886</v>
      </c>
      <c r="O52" s="40">
        <v>6.2231540000000001</v>
      </c>
      <c r="P52" s="40">
        <v>2.5197625000000001</v>
      </c>
      <c r="Q52" s="40">
        <v>8.0176829999999999</v>
      </c>
      <c r="R52" s="40">
        <v>8.6107490000000002</v>
      </c>
      <c r="S52" s="40">
        <v>-50.653910000000003</v>
      </c>
      <c r="T52" s="40">
        <v>-6.6781100000000002</v>
      </c>
      <c r="U52" s="40">
        <v>15.073740000000001</v>
      </c>
      <c r="V52" s="155">
        <v>17.740679</v>
      </c>
      <c r="W52" s="24"/>
    </row>
    <row r="53" spans="1:23" x14ac:dyDescent="0.35">
      <c r="A53" s="2">
        <v>43363</v>
      </c>
      <c r="B53" s="40">
        <v>-15.359521000000001</v>
      </c>
      <c r="C53" s="40">
        <v>-4.2525170000000001</v>
      </c>
      <c r="D53" s="40">
        <v>-11.300397</v>
      </c>
      <c r="E53" s="40">
        <v>-17.509096</v>
      </c>
      <c r="F53" s="40">
        <v>-9.8214679999999994</v>
      </c>
      <c r="G53" s="40">
        <v>-0.38025975000000001</v>
      </c>
      <c r="H53" s="40">
        <v>6.915915</v>
      </c>
      <c r="I53" s="40">
        <v>4.1474222999999997</v>
      </c>
      <c r="J53" s="40">
        <v>-6.313199</v>
      </c>
      <c r="K53" s="40">
        <v>-4.1741133E-2</v>
      </c>
      <c r="L53" s="40">
        <v>-21.595638000000001</v>
      </c>
      <c r="M53" s="40">
        <v>-7.7056940000000003</v>
      </c>
      <c r="N53" s="40">
        <v>-11.479395999999999</v>
      </c>
      <c r="O53" s="40">
        <v>1.1589408000000001</v>
      </c>
      <c r="P53" s="40">
        <v>-4.8970700000000003</v>
      </c>
      <c r="Q53" s="40">
        <v>16.596031</v>
      </c>
      <c r="R53" s="40">
        <v>4.8759459999999999</v>
      </c>
      <c r="S53" s="40">
        <v>-46.409213999999999</v>
      </c>
      <c r="T53" s="40">
        <v>-9.5555249999999994</v>
      </c>
      <c r="U53" s="40">
        <v>13.913285999999999</v>
      </c>
      <c r="V53" s="155">
        <v>11.954200999999999</v>
      </c>
      <c r="W53" s="24"/>
    </row>
    <row r="54" spans="1:23" x14ac:dyDescent="0.35">
      <c r="A54" s="2">
        <v>43392</v>
      </c>
      <c r="B54" s="40">
        <v>-22.061789000000001</v>
      </c>
      <c r="C54" s="40">
        <v>-15.235954</v>
      </c>
      <c r="D54" s="40">
        <v>-16.724609999999998</v>
      </c>
      <c r="E54" s="40">
        <v>-20.17482</v>
      </c>
      <c r="F54" s="40">
        <v>-15.109318999999999</v>
      </c>
      <c r="G54" s="40">
        <v>-10.929161000000001</v>
      </c>
      <c r="H54" s="40">
        <v>2.1654844</v>
      </c>
      <c r="I54" s="40">
        <v>-8.7989149999999992</v>
      </c>
      <c r="J54" s="40">
        <v>-7.2649600000000003</v>
      </c>
      <c r="K54" s="40">
        <v>-12.125522</v>
      </c>
      <c r="L54" s="40">
        <v>-5.8710933000000001</v>
      </c>
      <c r="M54" s="40">
        <v>-17.545974999999999</v>
      </c>
      <c r="N54" s="40">
        <v>-17.939478000000001</v>
      </c>
      <c r="O54" s="40">
        <v>-11.879956999999999</v>
      </c>
      <c r="P54" s="40">
        <v>-16.196418999999999</v>
      </c>
      <c r="Q54" s="40">
        <v>26.108001999999999</v>
      </c>
      <c r="R54" s="40">
        <v>-0.92192890000000005</v>
      </c>
      <c r="S54" s="40">
        <v>-40.448982000000001</v>
      </c>
      <c r="T54" s="40">
        <v>-12.352270000000001</v>
      </c>
      <c r="U54" s="40">
        <v>1.697886</v>
      </c>
      <c r="V54" s="155">
        <v>14.159691</v>
      </c>
      <c r="W54" s="24"/>
    </row>
    <row r="55" spans="1:23" x14ac:dyDescent="0.35">
      <c r="A55" s="2">
        <v>43424</v>
      </c>
      <c r="B55" s="40">
        <v>-23.626387000000001</v>
      </c>
      <c r="C55" s="40">
        <v>-5.9812726999999999</v>
      </c>
      <c r="D55" s="40">
        <v>-11.565006</v>
      </c>
      <c r="E55" s="40">
        <v>-17.684614</v>
      </c>
      <c r="F55" s="40">
        <v>-17.282623000000001</v>
      </c>
      <c r="G55" s="40">
        <v>-11.555529</v>
      </c>
      <c r="H55" s="40">
        <v>-1.1553168</v>
      </c>
      <c r="I55" s="40">
        <v>-11.740755999999999</v>
      </c>
      <c r="J55" s="40">
        <v>-17.519044999999998</v>
      </c>
      <c r="K55" s="40">
        <v>-20.529920000000001</v>
      </c>
      <c r="L55" s="40">
        <v>-1.4575183</v>
      </c>
      <c r="M55" s="40">
        <v>-16.437567000000001</v>
      </c>
      <c r="N55" s="40">
        <v>-17.961454</v>
      </c>
      <c r="O55" s="40">
        <v>-7.7987137000000004</v>
      </c>
      <c r="P55" s="40">
        <v>-19.480366</v>
      </c>
      <c r="Q55" s="40">
        <v>45.267569999999999</v>
      </c>
      <c r="R55" s="40">
        <v>-5.9700847000000001</v>
      </c>
      <c r="S55" s="40">
        <v>-34.455500000000001</v>
      </c>
      <c r="T55" s="40">
        <v>-6.7709264999999998</v>
      </c>
      <c r="U55" s="40">
        <v>-10.97517</v>
      </c>
      <c r="V55" s="155">
        <v>14.824712999999999</v>
      </c>
      <c r="W55" s="24"/>
    </row>
    <row r="56" spans="1:23" x14ac:dyDescent="0.35">
      <c r="A56" s="2">
        <v>43454</v>
      </c>
      <c r="B56" s="40">
        <v>-24.57009</v>
      </c>
      <c r="C56" s="40">
        <v>-18.092860000000002</v>
      </c>
      <c r="D56" s="40">
        <v>-6.6061496999999996</v>
      </c>
      <c r="E56" s="40">
        <v>-14.673185</v>
      </c>
      <c r="F56" s="40">
        <v>-10.770184</v>
      </c>
      <c r="G56" s="40">
        <v>-8.7324029999999997</v>
      </c>
      <c r="H56" s="40">
        <v>-6.5294322999999999</v>
      </c>
      <c r="I56" s="40">
        <v>-8.6134489999999992</v>
      </c>
      <c r="J56" s="40">
        <v>-14.994770000000001</v>
      </c>
      <c r="K56" s="40">
        <v>-19.237005</v>
      </c>
      <c r="L56" s="40">
        <v>-5.1248073999999998E-2</v>
      </c>
      <c r="M56" s="40">
        <v>-22.175003</v>
      </c>
      <c r="N56" s="40">
        <v>-28.763462000000001</v>
      </c>
      <c r="O56" s="40">
        <v>-5.4142770000000002</v>
      </c>
      <c r="P56" s="40">
        <v>-18.299007</v>
      </c>
      <c r="Q56" s="40">
        <v>24.393975999999999</v>
      </c>
      <c r="R56" s="40">
        <v>-8.1730129999999992</v>
      </c>
      <c r="S56" s="40">
        <v>-37.507205999999996</v>
      </c>
      <c r="T56" s="40">
        <v>-12.537342000000001</v>
      </c>
      <c r="U56" s="40">
        <v>-11.5250225</v>
      </c>
      <c r="V56" s="155">
        <v>13.121319</v>
      </c>
      <c r="W56" s="24"/>
    </row>
    <row r="57" spans="1:23" x14ac:dyDescent="0.35">
      <c r="A57" s="2">
        <v>43483</v>
      </c>
      <c r="B57" s="40">
        <v>-25.682682</v>
      </c>
      <c r="C57" s="40">
        <v>-15.610111</v>
      </c>
      <c r="D57" s="40">
        <v>-6.7582550000000001</v>
      </c>
      <c r="E57" s="40">
        <v>-10.201656</v>
      </c>
      <c r="F57" s="40">
        <v>-16.983635</v>
      </c>
      <c r="G57" s="40">
        <v>-14.603382</v>
      </c>
      <c r="H57" s="40">
        <v>-8.4613499999999995</v>
      </c>
      <c r="I57" s="40">
        <v>-12.840623000000001</v>
      </c>
      <c r="J57" s="40">
        <v>-12.434405</v>
      </c>
      <c r="K57" s="40">
        <v>-19.419039000000001</v>
      </c>
      <c r="L57" s="40">
        <v>1.3889909</v>
      </c>
      <c r="M57" s="40">
        <v>-21.442253000000001</v>
      </c>
      <c r="N57" s="40">
        <v>-33.246029999999998</v>
      </c>
      <c r="O57" s="40">
        <v>-10.450625</v>
      </c>
      <c r="P57" s="40">
        <v>-20.085906999999999</v>
      </c>
      <c r="Q57" s="40">
        <v>21.266472</v>
      </c>
      <c r="R57" s="40">
        <v>-12.947141999999999</v>
      </c>
      <c r="S57" s="40">
        <v>-37.549346999999997</v>
      </c>
      <c r="T57" s="40">
        <v>-16.660744000000001</v>
      </c>
      <c r="U57" s="40">
        <v>-16.731209</v>
      </c>
      <c r="V57" s="155">
        <v>19.892609</v>
      </c>
      <c r="W57" s="24"/>
    </row>
    <row r="58" spans="1:23" x14ac:dyDescent="0.35">
      <c r="A58" s="2">
        <v>43516</v>
      </c>
      <c r="B58" s="40">
        <v>-15.348948</v>
      </c>
      <c r="C58" s="40">
        <v>-13.476062000000001</v>
      </c>
      <c r="D58" s="40">
        <v>-9.0673270000000006</v>
      </c>
      <c r="E58" s="40">
        <v>-7.0016327</v>
      </c>
      <c r="F58" s="40">
        <v>-13.684183000000001</v>
      </c>
      <c r="G58" s="40">
        <v>-5.7551920000000001</v>
      </c>
      <c r="H58" s="40">
        <v>-8.1706760000000003</v>
      </c>
      <c r="I58" s="40">
        <v>-7.493824</v>
      </c>
      <c r="J58" s="40">
        <v>-12.7481165</v>
      </c>
      <c r="K58" s="40">
        <v>-10.833830000000001</v>
      </c>
      <c r="L58" s="40">
        <v>-1.5732169</v>
      </c>
      <c r="M58" s="40">
        <v>-22.180592999999998</v>
      </c>
      <c r="N58" s="40">
        <v>-26.613956000000002</v>
      </c>
      <c r="O58" s="40">
        <v>-6.9443999999999999</v>
      </c>
      <c r="P58" s="40">
        <v>-13.94924</v>
      </c>
      <c r="Q58" s="40">
        <v>13.427913999999999</v>
      </c>
      <c r="R58" s="40">
        <v>-8.6417675000000003</v>
      </c>
      <c r="S58" s="40">
        <v>-33.904910000000001</v>
      </c>
      <c r="T58" s="40">
        <v>-11.937725</v>
      </c>
      <c r="U58" s="40">
        <v>-10.611181999999999</v>
      </c>
      <c r="V58" s="155">
        <v>20.483839</v>
      </c>
      <c r="W58" s="24"/>
    </row>
    <row r="59" spans="1:23" x14ac:dyDescent="0.35">
      <c r="A59" s="2">
        <v>43544</v>
      </c>
      <c r="B59" s="40">
        <v>-7.8070760000000003</v>
      </c>
      <c r="C59" s="40">
        <v>-13.406211000000001</v>
      </c>
      <c r="D59" s="40">
        <v>-1.0486901</v>
      </c>
      <c r="E59" s="40">
        <v>-1.1603117000000001</v>
      </c>
      <c r="F59" s="40">
        <v>-3.8626312999999999</v>
      </c>
      <c r="G59" s="40">
        <v>-2.7162194</v>
      </c>
      <c r="H59" s="40">
        <v>-8.8491330000000001</v>
      </c>
      <c r="I59" s="40">
        <v>-8.0987399999999994</v>
      </c>
      <c r="J59" s="40">
        <v>-8.1485269999999996</v>
      </c>
      <c r="K59" s="40">
        <v>-16.713345</v>
      </c>
      <c r="L59" s="40">
        <v>3.3841014</v>
      </c>
      <c r="M59" s="40">
        <v>-22.427385000000001</v>
      </c>
      <c r="N59" s="40">
        <v>-16.540600000000001</v>
      </c>
      <c r="O59" s="40">
        <v>6.7242265000000003</v>
      </c>
      <c r="P59" s="40">
        <v>-12.712173999999999</v>
      </c>
      <c r="Q59" s="40">
        <v>12.680887999999999</v>
      </c>
      <c r="R59" s="40">
        <v>-9.5686250000000008</v>
      </c>
      <c r="S59" s="40">
        <v>-33.092742999999999</v>
      </c>
      <c r="T59" s="40">
        <v>-7.2468877000000003</v>
      </c>
      <c r="U59" s="40">
        <v>-11.876982999999999</v>
      </c>
      <c r="V59" s="155">
        <v>16.695118000000001</v>
      </c>
      <c r="W59" s="24"/>
    </row>
    <row r="60" spans="1:23" x14ac:dyDescent="0.35">
      <c r="A60" s="2">
        <v>43573</v>
      </c>
      <c r="B60" s="40">
        <v>3.7062764000000001</v>
      </c>
      <c r="C60" s="40">
        <v>-17.988507999999999</v>
      </c>
      <c r="D60" s="40">
        <v>-1.4770209999999999</v>
      </c>
      <c r="E60" s="40">
        <v>2.3221729999999998</v>
      </c>
      <c r="F60" s="40">
        <v>-9.5991549999999997</v>
      </c>
      <c r="G60" s="40">
        <v>-12.512684</v>
      </c>
      <c r="H60" s="40">
        <v>-16.623926000000001</v>
      </c>
      <c r="I60" s="40">
        <v>-1.352644</v>
      </c>
      <c r="J60" s="40">
        <v>-10.953533</v>
      </c>
      <c r="K60" s="40">
        <v>-15.408277500000001</v>
      </c>
      <c r="L60" s="40">
        <v>-4.7817825999999997</v>
      </c>
      <c r="M60" s="40">
        <v>-13.660359</v>
      </c>
      <c r="N60" s="40">
        <v>-17.695640000000001</v>
      </c>
      <c r="O60" s="40">
        <v>3.4927367999999999</v>
      </c>
      <c r="P60" s="40">
        <v>-2.8486251999999999</v>
      </c>
      <c r="Q60" s="40">
        <v>16.776524999999999</v>
      </c>
      <c r="R60" s="40">
        <v>-6.7322550000000003</v>
      </c>
      <c r="S60" s="40">
        <v>-38.789867000000001</v>
      </c>
      <c r="T60" s="40">
        <v>-2.6618183000000002</v>
      </c>
      <c r="U60" s="40">
        <v>-12.82469</v>
      </c>
      <c r="V60" s="155">
        <v>15.723979999999999</v>
      </c>
      <c r="W60" s="24"/>
    </row>
    <row r="61" spans="1:23" x14ac:dyDescent="0.35">
      <c r="A61" s="2">
        <v>43605</v>
      </c>
      <c r="B61" s="40">
        <v>-13.032168</v>
      </c>
      <c r="C61" s="40">
        <v>-22.095797999999998</v>
      </c>
      <c r="D61" s="40">
        <v>-2.0289361000000001</v>
      </c>
      <c r="E61" s="40">
        <v>0.12706518</v>
      </c>
      <c r="F61" s="40">
        <v>-7.2462024999999999</v>
      </c>
      <c r="G61" s="40">
        <v>-15.314966</v>
      </c>
      <c r="H61" s="40">
        <v>-14.320951000000001</v>
      </c>
      <c r="I61" s="40">
        <v>-7.5632752999999999</v>
      </c>
      <c r="J61" s="40">
        <v>0.169456</v>
      </c>
      <c r="K61" s="40">
        <v>-23.530971999999998</v>
      </c>
      <c r="L61" s="40">
        <v>1.6102791000000001</v>
      </c>
      <c r="M61" s="40">
        <v>-12.8111</v>
      </c>
      <c r="N61" s="40">
        <v>-14.569801</v>
      </c>
      <c r="O61" s="40">
        <v>7.9374789999999997</v>
      </c>
      <c r="P61" s="40">
        <v>-17.841000000000001</v>
      </c>
      <c r="Q61" s="40">
        <v>11.07155</v>
      </c>
      <c r="R61" s="40">
        <v>-8.1709680000000002</v>
      </c>
      <c r="S61" s="40">
        <v>-34.970115999999997</v>
      </c>
      <c r="T61" s="40">
        <v>-11.955082000000001</v>
      </c>
      <c r="U61" s="40">
        <v>-5.1109194999999996</v>
      </c>
      <c r="V61" s="155">
        <v>8.9366800000000008</v>
      </c>
      <c r="W61" s="24"/>
    </row>
    <row r="62" spans="1:23" x14ac:dyDescent="0.35">
      <c r="A62" s="2">
        <v>43636</v>
      </c>
      <c r="B62" s="40">
        <v>1.3978124000000001</v>
      </c>
      <c r="C62" s="40">
        <v>-13.72115</v>
      </c>
      <c r="D62" s="40">
        <v>10.068678999999999</v>
      </c>
      <c r="E62" s="40">
        <v>18.298673999999998</v>
      </c>
      <c r="F62" s="40">
        <v>8.5234400000000008</v>
      </c>
      <c r="G62" s="40">
        <v>-6.6318273999999997</v>
      </c>
      <c r="H62" s="40">
        <v>-2.1091700000000002</v>
      </c>
      <c r="I62" s="40">
        <v>-0.27210116000000001</v>
      </c>
      <c r="J62" s="40">
        <v>1.7991185000000001</v>
      </c>
      <c r="K62" s="40">
        <v>-11.603904</v>
      </c>
      <c r="L62" s="40">
        <v>39.597583999999998</v>
      </c>
      <c r="M62" s="40">
        <v>2.4371505</v>
      </c>
      <c r="N62" s="40">
        <v>2.7859449999999999</v>
      </c>
      <c r="O62" s="40">
        <v>6.5636872999999998</v>
      </c>
      <c r="P62" s="40">
        <v>-11.139286</v>
      </c>
      <c r="Q62" s="40">
        <v>15.538978999999999</v>
      </c>
      <c r="R62" s="40">
        <v>3.2182455000000001</v>
      </c>
      <c r="S62" s="40">
        <v>-16.503889999999998</v>
      </c>
      <c r="T62" s="40">
        <v>-10.127096999999999</v>
      </c>
      <c r="U62" s="40">
        <v>1.3710021999999999</v>
      </c>
      <c r="V62" s="155">
        <v>13.104343</v>
      </c>
      <c r="W62" s="24"/>
    </row>
    <row r="63" spans="1:23" x14ac:dyDescent="0.35">
      <c r="A63" s="2">
        <v>43665</v>
      </c>
      <c r="B63" s="40">
        <v>10.694551000000001</v>
      </c>
      <c r="C63" s="40">
        <v>-11.295957</v>
      </c>
      <c r="D63" s="40">
        <v>16.299606000000001</v>
      </c>
      <c r="E63" s="40">
        <v>18.523705</v>
      </c>
      <c r="F63" s="40">
        <v>7.0153356000000002</v>
      </c>
      <c r="G63" s="40">
        <v>-1.1268914000000001</v>
      </c>
      <c r="H63" s="40">
        <v>-4.4217230000000001</v>
      </c>
      <c r="I63" s="40">
        <v>0.56256055999999999</v>
      </c>
      <c r="J63" s="40">
        <v>-12.718164</v>
      </c>
      <c r="K63" s="40">
        <v>-10.357684000000001</v>
      </c>
      <c r="L63" s="40">
        <v>37.150455000000001</v>
      </c>
      <c r="M63" s="40">
        <v>-0.18780827999999999</v>
      </c>
      <c r="N63" s="40">
        <v>4.8943159999999999</v>
      </c>
      <c r="O63" s="40">
        <v>3.1176925</v>
      </c>
      <c r="P63" s="40">
        <v>-4.0700139999999996</v>
      </c>
      <c r="Q63" s="40">
        <v>8.8353040000000007</v>
      </c>
      <c r="R63" s="40">
        <v>5.3561569999999996</v>
      </c>
      <c r="S63" s="40">
        <v>-4.0791035000000004</v>
      </c>
      <c r="T63" s="40">
        <v>-6.4028919999999996</v>
      </c>
      <c r="U63" s="40">
        <v>3.5356879999999999</v>
      </c>
      <c r="V63" s="155">
        <v>9.6580270000000006</v>
      </c>
      <c r="W63" s="24"/>
    </row>
    <row r="64" spans="1:23" x14ac:dyDescent="0.35">
      <c r="A64" s="2">
        <v>43697</v>
      </c>
      <c r="B64" s="40">
        <v>13.263405000000001</v>
      </c>
      <c r="C64" s="40">
        <v>-16.159880000000001</v>
      </c>
      <c r="D64" s="40">
        <v>7.912922</v>
      </c>
      <c r="E64" s="40">
        <v>6.945932</v>
      </c>
      <c r="F64" s="40">
        <v>-8.6236420000000003</v>
      </c>
      <c r="G64" s="40">
        <v>-8.6572279999999999</v>
      </c>
      <c r="H64" s="40">
        <v>-11.047584000000001</v>
      </c>
      <c r="I64" s="40">
        <v>-2.9082357999999999</v>
      </c>
      <c r="J64" s="40">
        <v>-19.558274999999998</v>
      </c>
      <c r="K64" s="40">
        <v>-17.272026</v>
      </c>
      <c r="L64" s="40">
        <v>27.092922000000002</v>
      </c>
      <c r="M64" s="40">
        <v>-9.596819</v>
      </c>
      <c r="N64" s="40">
        <v>6.3972353999999996</v>
      </c>
      <c r="O64" s="40">
        <v>-8.5638579999999997</v>
      </c>
      <c r="P64" s="40">
        <v>-4.7859189999999998</v>
      </c>
      <c r="Q64" s="40">
        <v>0.89132785999999997</v>
      </c>
      <c r="R64" s="40">
        <v>-4.4580460000000004</v>
      </c>
      <c r="S64" s="40">
        <v>18.533003000000001</v>
      </c>
      <c r="T64" s="40">
        <v>-7.5511990000000004</v>
      </c>
      <c r="U64" s="40">
        <v>-2.1784842000000002</v>
      </c>
      <c r="V64" s="155">
        <v>12.168132999999999</v>
      </c>
      <c r="W64" s="24"/>
    </row>
    <row r="65" spans="1:23" x14ac:dyDescent="0.35">
      <c r="A65" s="2">
        <v>43728</v>
      </c>
      <c r="B65" s="40">
        <v>12.853156999999999</v>
      </c>
      <c r="C65" s="40">
        <v>-15.961904000000001</v>
      </c>
      <c r="D65" s="40">
        <v>8.8617919999999994</v>
      </c>
      <c r="E65" s="40">
        <v>12.435460000000001</v>
      </c>
      <c r="F65" s="40">
        <v>-11.873858999999999</v>
      </c>
      <c r="G65" s="40">
        <v>-4.1802826</v>
      </c>
      <c r="H65" s="40">
        <v>-11.53726</v>
      </c>
      <c r="I65" s="40">
        <v>0.8490801</v>
      </c>
      <c r="J65" s="40">
        <v>-11.935597</v>
      </c>
      <c r="K65" s="40">
        <v>-14.408569999999999</v>
      </c>
      <c r="L65" s="40">
        <v>31.602239999999998</v>
      </c>
      <c r="M65" s="40">
        <v>-3.0029178000000001</v>
      </c>
      <c r="N65" s="40">
        <v>16.512321</v>
      </c>
      <c r="O65" s="40">
        <v>-1.7334878</v>
      </c>
      <c r="P65" s="40">
        <v>-1.5256940999999999</v>
      </c>
      <c r="Q65" s="40">
        <v>4.077089</v>
      </c>
      <c r="R65" s="40">
        <v>-6.6154536999999998</v>
      </c>
      <c r="S65" s="40">
        <v>14.756262</v>
      </c>
      <c r="T65" s="40">
        <v>-4.7703265999999998</v>
      </c>
      <c r="U65" s="40">
        <v>-3.8591087000000002</v>
      </c>
      <c r="V65" s="155">
        <v>5.5784463999999998</v>
      </c>
      <c r="W65" s="24"/>
    </row>
    <row r="66" spans="1:23" x14ac:dyDescent="0.35">
      <c r="A66" s="2">
        <v>43756</v>
      </c>
      <c r="B66" s="40">
        <v>26.621319</v>
      </c>
      <c r="C66" s="40">
        <v>-6.2627195999999996</v>
      </c>
      <c r="D66" s="40">
        <v>18.338097000000001</v>
      </c>
      <c r="E66" s="40">
        <v>19.059086000000001</v>
      </c>
      <c r="F66" s="40">
        <v>-1.8586457000000001</v>
      </c>
      <c r="G66" s="40">
        <v>-1.8206059999999999</v>
      </c>
      <c r="H66" s="40">
        <v>-5.7531299999999996</v>
      </c>
      <c r="I66" s="40">
        <v>18.225216</v>
      </c>
      <c r="J66" s="40">
        <v>-3.9266527</v>
      </c>
      <c r="K66" s="40">
        <v>-3.6818086999999999</v>
      </c>
      <c r="L66" s="40">
        <v>13.022684999999999</v>
      </c>
      <c r="M66" s="40">
        <v>9.2184779999999993</v>
      </c>
      <c r="N66" s="40">
        <v>32.328353999999997</v>
      </c>
      <c r="O66" s="40">
        <v>16.404008999999999</v>
      </c>
      <c r="P66" s="40">
        <v>11.152053</v>
      </c>
      <c r="Q66" s="40">
        <v>4.1470529999999997</v>
      </c>
      <c r="R66" s="40">
        <v>-3.0589879</v>
      </c>
      <c r="S66" s="40">
        <v>1.3209223999999999</v>
      </c>
      <c r="T66" s="40">
        <v>0.33739805</v>
      </c>
      <c r="U66" s="40">
        <v>4.9787759999999999</v>
      </c>
      <c r="V66" s="155">
        <v>4.2744517000000002</v>
      </c>
      <c r="W66" s="24"/>
    </row>
    <row r="67" spans="1:23" x14ac:dyDescent="0.35">
      <c r="A67" s="2">
        <v>43789</v>
      </c>
      <c r="B67" s="40">
        <v>22.348331000000002</v>
      </c>
      <c r="C67" s="40">
        <v>-22.29017</v>
      </c>
      <c r="D67" s="40">
        <v>7.487476</v>
      </c>
      <c r="E67" s="40">
        <v>13.480687</v>
      </c>
      <c r="F67" s="40">
        <v>-0.52689313999999998</v>
      </c>
      <c r="G67" s="40">
        <v>0.83903074</v>
      </c>
      <c r="H67" s="40">
        <v>-2.7914583999999998</v>
      </c>
      <c r="I67" s="40">
        <v>27.360142</v>
      </c>
      <c r="J67" s="40">
        <v>12.927733999999999</v>
      </c>
      <c r="K67" s="40">
        <v>3.2968044000000001</v>
      </c>
      <c r="L67" s="40">
        <v>11.884046</v>
      </c>
      <c r="M67" s="40">
        <v>6.1075210000000002</v>
      </c>
      <c r="N67" s="40">
        <v>44.685270000000003</v>
      </c>
      <c r="O67" s="40">
        <v>10.137712499999999</v>
      </c>
      <c r="P67" s="40">
        <v>11.368513</v>
      </c>
      <c r="Q67" s="40">
        <v>0.60716870000000001</v>
      </c>
      <c r="R67" s="40">
        <v>-0.94291570000000002</v>
      </c>
      <c r="S67" s="40">
        <v>14.081716999999999</v>
      </c>
      <c r="T67" s="40">
        <v>-3.0167700000000002</v>
      </c>
      <c r="U67" s="40">
        <v>9.8463539999999998</v>
      </c>
      <c r="V67" s="155">
        <v>12.195921</v>
      </c>
      <c r="W67" s="24"/>
    </row>
    <row r="68" spans="1:23" x14ac:dyDescent="0.35">
      <c r="A68" s="2">
        <v>43819</v>
      </c>
      <c r="B68" s="40">
        <v>30.954802000000001</v>
      </c>
      <c r="C68" s="40">
        <v>-16.136599</v>
      </c>
      <c r="D68" s="40">
        <v>4.7359824000000001</v>
      </c>
      <c r="E68" s="40">
        <v>6.1030626000000003</v>
      </c>
      <c r="F68" s="40">
        <v>-8.9885350000000006</v>
      </c>
      <c r="G68" s="40">
        <v>6.5487266000000002</v>
      </c>
      <c r="H68" s="40">
        <v>1.4778614000000001</v>
      </c>
      <c r="I68" s="40">
        <v>33.652245000000001</v>
      </c>
      <c r="J68" s="40">
        <v>15.167486</v>
      </c>
      <c r="K68" s="40">
        <v>8.6052180000000007</v>
      </c>
      <c r="L68" s="40">
        <v>26.284849999999999</v>
      </c>
      <c r="M68" s="40">
        <v>10.769665</v>
      </c>
      <c r="N68" s="40">
        <v>44.081176999999997</v>
      </c>
      <c r="O68" s="40">
        <v>7.2577356999999996</v>
      </c>
      <c r="P68" s="40">
        <v>23.096943</v>
      </c>
      <c r="Q68" s="40">
        <v>-3.1107008</v>
      </c>
      <c r="R68" s="40">
        <v>-1.452285</v>
      </c>
      <c r="S68" s="40">
        <v>9.7177740000000004</v>
      </c>
      <c r="T68" s="40">
        <v>0.44748782999999998</v>
      </c>
      <c r="U68" s="40">
        <v>6.2207340000000002</v>
      </c>
      <c r="V68" s="155">
        <v>12.654351999999999</v>
      </c>
      <c r="W68" s="24"/>
    </row>
    <row r="69" spans="1:23" x14ac:dyDescent="0.35">
      <c r="A69" s="2">
        <v>43847</v>
      </c>
      <c r="B69" s="40">
        <v>32.043922000000002</v>
      </c>
      <c r="C69" s="40">
        <v>-24.488579999999999</v>
      </c>
      <c r="D69" s="40">
        <v>0.30794144000000001</v>
      </c>
      <c r="E69" s="40">
        <v>-0.80154539999999996</v>
      </c>
      <c r="F69" s="40">
        <v>-7.8453064000000001</v>
      </c>
      <c r="G69" s="40">
        <v>3.5504102999999998</v>
      </c>
      <c r="H69" s="40">
        <v>-2.4717986999999999</v>
      </c>
      <c r="I69" s="40">
        <v>33.020985000000003</v>
      </c>
      <c r="J69" s="40">
        <v>9.6782679999999992</v>
      </c>
      <c r="K69" s="40">
        <v>7.0317388000000003</v>
      </c>
      <c r="L69" s="40">
        <v>11.702574</v>
      </c>
      <c r="M69" s="40">
        <v>-0.80087779999999997</v>
      </c>
      <c r="N69" s="40">
        <v>46.652209999999997</v>
      </c>
      <c r="O69" s="40">
        <v>10.707951</v>
      </c>
      <c r="P69" s="40">
        <v>21.334648000000001</v>
      </c>
      <c r="Q69" s="40">
        <v>-3.9188683000000002</v>
      </c>
      <c r="R69" s="40">
        <v>0.33717154999999999</v>
      </c>
      <c r="S69" s="40">
        <v>15.164446999999999</v>
      </c>
      <c r="T69" s="40">
        <v>1.5079260000000001</v>
      </c>
      <c r="U69" s="40">
        <v>5.0869106999999998</v>
      </c>
      <c r="V69" s="155">
        <v>1.0899901000000001</v>
      </c>
      <c r="W69" s="24"/>
    </row>
    <row r="70" spans="1:23" x14ac:dyDescent="0.35">
      <c r="A70" s="2">
        <v>43881</v>
      </c>
      <c r="B70" s="40">
        <v>16.118122</v>
      </c>
      <c r="C70" s="40">
        <v>-33.597670000000001</v>
      </c>
      <c r="D70" s="40">
        <v>-8.4437259999999998</v>
      </c>
      <c r="E70" s="40">
        <v>-6.3777980000000003</v>
      </c>
      <c r="F70" s="40">
        <v>-13.91592</v>
      </c>
      <c r="G70" s="40">
        <v>-8.1490570000000009</v>
      </c>
      <c r="H70" s="40">
        <v>-13.209349</v>
      </c>
      <c r="I70" s="40">
        <v>20.995462</v>
      </c>
      <c r="J70" s="40">
        <v>9.7871670000000002</v>
      </c>
      <c r="K70" s="40">
        <v>-5.7288766000000004</v>
      </c>
      <c r="L70" s="40">
        <v>0.60771704000000004</v>
      </c>
      <c r="M70" s="40">
        <v>-5.1579236999999996</v>
      </c>
      <c r="N70" s="40">
        <v>23.977851999999999</v>
      </c>
      <c r="O70" s="40">
        <v>9.7954159999999995</v>
      </c>
      <c r="P70" s="40">
        <v>9.4448679999999996</v>
      </c>
      <c r="Q70" s="40">
        <v>-3.0077099999999999</v>
      </c>
      <c r="R70" s="40">
        <v>-9.3680500000000002</v>
      </c>
      <c r="S70" s="40">
        <v>0.22059678999999999</v>
      </c>
      <c r="T70" s="40">
        <v>-5.5791855000000004</v>
      </c>
      <c r="U70" s="40">
        <v>-9.7082615000000008</v>
      </c>
      <c r="V70" s="155">
        <v>-7.749015</v>
      </c>
      <c r="W70" s="24"/>
    </row>
    <row r="71" spans="1:23" x14ac:dyDescent="0.35">
      <c r="A71" s="2">
        <v>43910</v>
      </c>
      <c r="B71" s="40">
        <v>-9.5373149999999995</v>
      </c>
      <c r="C71" s="40">
        <v>-56.232821999999999</v>
      </c>
      <c r="D71" s="40">
        <v>-50.115906000000003</v>
      </c>
      <c r="E71" s="40">
        <v>-40.239082000000003</v>
      </c>
      <c r="F71" s="40">
        <v>-44.952846999999998</v>
      </c>
      <c r="G71" s="40">
        <v>-43.717945</v>
      </c>
      <c r="H71" s="40">
        <v>-32.638739999999999</v>
      </c>
      <c r="I71" s="40">
        <v>-7.9827430000000001</v>
      </c>
      <c r="J71" s="40">
        <v>-38.021248</v>
      </c>
      <c r="K71" s="40">
        <v>-33.483322000000001</v>
      </c>
      <c r="L71" s="40">
        <v>-47.856945000000003</v>
      </c>
      <c r="M71" s="40">
        <v>-45.883569999999999</v>
      </c>
      <c r="N71" s="40">
        <v>-37.081623</v>
      </c>
      <c r="O71" s="40">
        <v>-34.653545000000001</v>
      </c>
      <c r="P71" s="40">
        <v>-14.784485</v>
      </c>
      <c r="Q71" s="40">
        <v>-13.368458</v>
      </c>
      <c r="R71" s="40">
        <v>-30.74305</v>
      </c>
      <c r="S71" s="40">
        <v>-32.351844999999997</v>
      </c>
      <c r="T71" s="40">
        <v>-34.039436000000002</v>
      </c>
      <c r="U71" s="40">
        <v>-37.541995999999997</v>
      </c>
      <c r="V71" s="155">
        <v>-30.822265999999999</v>
      </c>
      <c r="W71" s="24"/>
    </row>
    <row r="72" spans="1:23" x14ac:dyDescent="0.35">
      <c r="A72" s="2">
        <v>43941</v>
      </c>
      <c r="B72" s="40">
        <v>-7.5895429999999999</v>
      </c>
      <c r="C72" s="40">
        <v>-46.1496</v>
      </c>
      <c r="D72" s="40">
        <v>-41.910941999999999</v>
      </c>
      <c r="E72" s="40">
        <v>-29.070561999999999</v>
      </c>
      <c r="F72" s="40">
        <v>-35.754097000000002</v>
      </c>
      <c r="G72" s="40">
        <v>-34.609690000000001</v>
      </c>
      <c r="H72" s="40">
        <v>-17.026465999999999</v>
      </c>
      <c r="I72" s="40">
        <v>1.0004162999999999</v>
      </c>
      <c r="J72" s="40">
        <v>-39.677300000000002</v>
      </c>
      <c r="K72" s="40">
        <v>-19.834541000000002</v>
      </c>
      <c r="L72" s="40">
        <v>-36.703265999999999</v>
      </c>
      <c r="M72" s="40">
        <v>-42.471020000000003</v>
      </c>
      <c r="N72" s="40">
        <v>-27.246939999999999</v>
      </c>
      <c r="O72" s="40">
        <v>-28.117525000000001</v>
      </c>
      <c r="P72" s="40">
        <v>-5.9663295999999999</v>
      </c>
      <c r="Q72" s="40">
        <v>-16.268139999999999</v>
      </c>
      <c r="R72" s="40">
        <v>-24.353377999999999</v>
      </c>
      <c r="S72" s="40">
        <v>-14.269304</v>
      </c>
      <c r="T72" s="40">
        <v>-33.705627</v>
      </c>
      <c r="U72" s="40">
        <v>-26.540201</v>
      </c>
      <c r="V72" s="155">
        <v>-30.299192000000001</v>
      </c>
      <c r="W72" s="24"/>
    </row>
    <row r="73" spans="1:23" x14ac:dyDescent="0.35">
      <c r="A73" s="2">
        <v>43971</v>
      </c>
      <c r="B73" s="40">
        <v>13.004170999999999</v>
      </c>
      <c r="C73" s="40">
        <v>-35.517209999999999</v>
      </c>
      <c r="D73" s="40">
        <v>-27.07246</v>
      </c>
      <c r="E73" s="40">
        <v>-25.180351000000002</v>
      </c>
      <c r="F73" s="40">
        <v>-27.536183999999999</v>
      </c>
      <c r="G73" s="40">
        <v>-20.444752000000001</v>
      </c>
      <c r="H73" s="40">
        <v>-11.542058000000001</v>
      </c>
      <c r="I73" s="40">
        <v>15.8818245</v>
      </c>
      <c r="J73" s="40">
        <v>-29.904997000000002</v>
      </c>
      <c r="K73" s="40">
        <v>-2.4328172000000001</v>
      </c>
      <c r="L73" s="40">
        <v>-35.15681</v>
      </c>
      <c r="M73" s="40">
        <v>-28.022898000000001</v>
      </c>
      <c r="N73" s="40">
        <v>-20.42914</v>
      </c>
      <c r="O73" s="40">
        <v>-24.495011999999999</v>
      </c>
      <c r="P73" s="40">
        <v>14.037381999999999</v>
      </c>
      <c r="Q73" s="40">
        <v>-7.8310846999999999</v>
      </c>
      <c r="R73" s="40">
        <v>-17.779260000000001</v>
      </c>
      <c r="S73" s="40">
        <v>4.9094677000000004</v>
      </c>
      <c r="T73" s="40">
        <v>-21.296883000000001</v>
      </c>
      <c r="U73" s="40">
        <v>-16.344404000000001</v>
      </c>
      <c r="V73" s="155">
        <v>-16.665983000000001</v>
      </c>
      <c r="W73" s="24"/>
    </row>
    <row r="74" spans="1:23" x14ac:dyDescent="0.35">
      <c r="A74" s="2">
        <v>44001</v>
      </c>
      <c r="B74" s="40">
        <v>12.496508</v>
      </c>
      <c r="C74" s="40">
        <v>-34.302129999999998</v>
      </c>
      <c r="D74" s="40">
        <v>-26.953696999999998</v>
      </c>
      <c r="E74" s="40">
        <v>-21.733284000000001</v>
      </c>
      <c r="F74" s="40">
        <v>-24.760973</v>
      </c>
      <c r="G74" s="40">
        <v>-18.519466000000001</v>
      </c>
      <c r="H74" s="40">
        <v>-11.027329999999999</v>
      </c>
      <c r="I74" s="40">
        <v>16.944514999999999</v>
      </c>
      <c r="J74" s="40">
        <v>-23.891264</v>
      </c>
      <c r="K74" s="40">
        <v>-1.2258290999999999</v>
      </c>
      <c r="L74" s="40">
        <v>-29.553963</v>
      </c>
      <c r="M74" s="40">
        <v>-27.869378999999999</v>
      </c>
      <c r="N74" s="40">
        <v>-26.382845</v>
      </c>
      <c r="O74" s="40">
        <v>-17.249012</v>
      </c>
      <c r="P74" s="40">
        <v>12.940884</v>
      </c>
      <c r="Q74" s="40">
        <v>-5.7229520000000003</v>
      </c>
      <c r="R74" s="40">
        <v>-19.646184999999999</v>
      </c>
      <c r="S74" s="40">
        <v>-1.9114553999999999</v>
      </c>
      <c r="T74" s="40">
        <v>-18.968046000000001</v>
      </c>
      <c r="U74" s="40">
        <v>-15.019577999999999</v>
      </c>
      <c r="V74" s="155">
        <v>-18.883586999999999</v>
      </c>
      <c r="W74" s="24"/>
    </row>
    <row r="75" spans="1:23" x14ac:dyDescent="0.35">
      <c r="A75" s="2">
        <v>44032</v>
      </c>
      <c r="B75" s="40">
        <v>29.846800000000002</v>
      </c>
      <c r="C75" s="40">
        <v>-33.625430000000001</v>
      </c>
      <c r="D75" s="40">
        <v>-28.796832999999999</v>
      </c>
      <c r="E75" s="40">
        <v>-24.039524</v>
      </c>
      <c r="F75" s="40">
        <v>-22.241228</v>
      </c>
      <c r="G75" s="40">
        <v>-20.127714000000001</v>
      </c>
      <c r="H75" s="40">
        <v>-4.7600449999999999</v>
      </c>
      <c r="I75" s="40">
        <v>23.382961000000002</v>
      </c>
      <c r="J75" s="40">
        <v>-24.561422</v>
      </c>
      <c r="K75" s="40">
        <v>5.7614089999999996</v>
      </c>
      <c r="L75" s="40">
        <v>-28.540044999999999</v>
      </c>
      <c r="M75" s="40">
        <v>-20.171589000000001</v>
      </c>
      <c r="N75" s="40">
        <v>-26.424037999999999</v>
      </c>
      <c r="O75" s="40">
        <v>-6.1568316999999997</v>
      </c>
      <c r="P75" s="40">
        <v>24.106252999999999</v>
      </c>
      <c r="Q75" s="40">
        <v>-1.0425508000000001</v>
      </c>
      <c r="R75" s="40">
        <v>-21.716898</v>
      </c>
      <c r="S75" s="40">
        <v>-5.9273540000000002</v>
      </c>
      <c r="T75" s="40">
        <v>-23.99342</v>
      </c>
      <c r="U75" s="40">
        <v>-10.252772999999999</v>
      </c>
      <c r="V75" s="155">
        <v>-17.845541000000001</v>
      </c>
      <c r="W75" s="24"/>
    </row>
    <row r="76" spans="1:23" x14ac:dyDescent="0.35">
      <c r="A76" s="2">
        <v>44063</v>
      </c>
      <c r="B76" s="40">
        <v>35.385260000000002</v>
      </c>
      <c r="C76" s="40">
        <v>-25.222857000000001</v>
      </c>
      <c r="D76" s="40">
        <v>-19.608540000000001</v>
      </c>
      <c r="E76" s="40">
        <v>-18.499178000000001</v>
      </c>
      <c r="F76" s="40">
        <v>-7.8586397000000003</v>
      </c>
      <c r="G76" s="40">
        <v>-4.7288119999999996</v>
      </c>
      <c r="H76" s="40">
        <v>0.9048581</v>
      </c>
      <c r="I76" s="40">
        <v>30.770243000000001</v>
      </c>
      <c r="J76" s="40">
        <v>-11.090869</v>
      </c>
      <c r="K76" s="40">
        <v>20.909668</v>
      </c>
      <c r="L76" s="40">
        <v>-24.849392000000002</v>
      </c>
      <c r="M76" s="40">
        <v>-10.40616</v>
      </c>
      <c r="N76" s="40">
        <v>-19.732206000000001</v>
      </c>
      <c r="O76" s="40">
        <v>4.3921112999999998</v>
      </c>
      <c r="P76" s="40">
        <v>32.105972000000001</v>
      </c>
      <c r="Q76" s="40">
        <v>6.9572209999999997</v>
      </c>
      <c r="R76" s="40">
        <v>-20.225512999999999</v>
      </c>
      <c r="S76" s="40">
        <v>-10.668075999999999</v>
      </c>
      <c r="T76" s="40">
        <v>-17.447310999999999</v>
      </c>
      <c r="U76" s="40">
        <v>-9.3880949999999999</v>
      </c>
      <c r="V76" s="155">
        <v>-8.3979900000000001</v>
      </c>
      <c r="W76" s="24"/>
    </row>
    <row r="77" spans="1:23" x14ac:dyDescent="0.35">
      <c r="A77" s="2">
        <v>44092</v>
      </c>
      <c r="B77" s="40">
        <v>32.849406999999999</v>
      </c>
      <c r="C77" s="40">
        <v>-33.403365999999998</v>
      </c>
      <c r="D77" s="40">
        <v>-27.947013999999999</v>
      </c>
      <c r="E77" s="40">
        <v>-20.880179999999999</v>
      </c>
      <c r="F77" s="40">
        <v>-17.364830000000001</v>
      </c>
      <c r="G77" s="40">
        <v>-10.341291999999999</v>
      </c>
      <c r="H77" s="40">
        <v>-3.7273765000000001</v>
      </c>
      <c r="I77" s="40">
        <v>27.050697</v>
      </c>
      <c r="J77" s="40">
        <v>-22.078842000000002</v>
      </c>
      <c r="K77" s="40">
        <v>18.475628</v>
      </c>
      <c r="L77" s="40">
        <v>-28.172165</v>
      </c>
      <c r="M77" s="40">
        <v>-17.182366999999999</v>
      </c>
      <c r="N77" s="40">
        <v>-23.312355</v>
      </c>
      <c r="O77" s="40">
        <v>7.8854920000000002</v>
      </c>
      <c r="P77" s="40">
        <v>27.551196999999998</v>
      </c>
      <c r="Q77" s="40">
        <v>3.9891361999999999</v>
      </c>
      <c r="R77" s="40">
        <v>-22.111189</v>
      </c>
      <c r="S77" s="40">
        <v>-21.160506999999999</v>
      </c>
      <c r="T77" s="40">
        <v>-18.669229999999999</v>
      </c>
      <c r="U77" s="40">
        <v>-6.6658792</v>
      </c>
      <c r="V77" s="155">
        <v>4.4763564999999996</v>
      </c>
      <c r="W77" s="24"/>
    </row>
    <row r="78" spans="1:23" x14ac:dyDescent="0.35">
      <c r="A78" s="2">
        <v>44124</v>
      </c>
      <c r="B78" s="40">
        <v>37.624595999999997</v>
      </c>
      <c r="C78" s="40">
        <v>-36.509799999999998</v>
      </c>
      <c r="D78" s="40">
        <v>-25.121414000000001</v>
      </c>
      <c r="E78" s="40">
        <v>-19.529581</v>
      </c>
      <c r="F78" s="40">
        <v>-24.276173</v>
      </c>
      <c r="G78" s="40">
        <v>-11.715031</v>
      </c>
      <c r="H78" s="40">
        <v>-1.0677576</v>
      </c>
      <c r="I78" s="40">
        <v>24.457146000000002</v>
      </c>
      <c r="J78" s="40">
        <v>-18.508799</v>
      </c>
      <c r="K78" s="40">
        <v>19.358826000000001</v>
      </c>
      <c r="L78" s="40">
        <v>-28.867317</v>
      </c>
      <c r="M78" s="40">
        <v>-15.241951</v>
      </c>
      <c r="N78" s="40">
        <v>-30.121034999999999</v>
      </c>
      <c r="O78" s="40">
        <v>3.3424972999999998</v>
      </c>
      <c r="P78" s="40">
        <v>37.336838</v>
      </c>
      <c r="Q78" s="40">
        <v>2.5644182999999998</v>
      </c>
      <c r="R78" s="40">
        <v>-25.790870000000002</v>
      </c>
      <c r="S78" s="40">
        <v>-14.388061</v>
      </c>
      <c r="T78" s="40">
        <v>-22.410260999999998</v>
      </c>
      <c r="U78" s="40">
        <v>-5.4776309999999997</v>
      </c>
      <c r="V78" s="155">
        <v>9.9765060000000005</v>
      </c>
      <c r="W78" s="24"/>
    </row>
    <row r="79" spans="1:23" x14ac:dyDescent="0.35">
      <c r="A79" s="2">
        <v>44155</v>
      </c>
      <c r="B79" s="40">
        <v>41.726529999999997</v>
      </c>
      <c r="C79" s="40">
        <v>-14.772076</v>
      </c>
      <c r="D79" s="40">
        <v>-12.171829000000001</v>
      </c>
      <c r="E79" s="40">
        <v>-4.3110074999999997</v>
      </c>
      <c r="F79" s="40">
        <v>-15.396685</v>
      </c>
      <c r="G79" s="40">
        <v>-5.5653629999999996</v>
      </c>
      <c r="H79" s="40">
        <v>2.1016002</v>
      </c>
      <c r="I79" s="40">
        <v>27.712403999999999</v>
      </c>
      <c r="J79" s="40">
        <v>-6.1200559999999999</v>
      </c>
      <c r="K79" s="40">
        <v>27.067757</v>
      </c>
      <c r="L79" s="40">
        <v>-21.258514000000002</v>
      </c>
      <c r="M79" s="40">
        <v>-8.8229179999999996</v>
      </c>
      <c r="N79" s="40">
        <v>-23.987746999999999</v>
      </c>
      <c r="O79" s="40">
        <v>6.3068866999999997</v>
      </c>
      <c r="P79" s="40">
        <v>39.218269999999997</v>
      </c>
      <c r="Q79" s="40">
        <v>2.7448535000000001</v>
      </c>
      <c r="R79" s="40">
        <v>-12.993866000000001</v>
      </c>
      <c r="S79" s="40">
        <v>-11.014975</v>
      </c>
      <c r="T79" s="40">
        <v>-13.910966999999999</v>
      </c>
      <c r="U79" s="40">
        <v>-0.86025596000000004</v>
      </c>
      <c r="V79" s="155">
        <v>4.4939400000000003</v>
      </c>
      <c r="W79" s="24"/>
    </row>
    <row r="80" spans="1:23" x14ac:dyDescent="0.35">
      <c r="A80" s="2">
        <v>44183</v>
      </c>
      <c r="B80" s="40">
        <v>39.455067</v>
      </c>
      <c r="C80" s="40">
        <v>-9.1100580000000004</v>
      </c>
      <c r="D80" s="40">
        <v>-4.6614646999999998</v>
      </c>
      <c r="E80" s="40">
        <v>-2.3444593</v>
      </c>
      <c r="F80" s="40">
        <v>-6.3808737000000004</v>
      </c>
      <c r="G80" s="40">
        <v>1.0414481</v>
      </c>
      <c r="H80" s="40">
        <v>5.7956934000000002</v>
      </c>
      <c r="I80" s="40">
        <v>27.204632</v>
      </c>
      <c r="J80" s="40">
        <v>-6.9184010000000002</v>
      </c>
      <c r="K80" s="40">
        <v>33.39188</v>
      </c>
      <c r="L80" s="40">
        <v>-16.591363999999999</v>
      </c>
      <c r="M80" s="40">
        <v>-1.7757177</v>
      </c>
      <c r="N80" s="40">
        <v>-11.643326</v>
      </c>
      <c r="O80" s="40">
        <v>11.999582999999999</v>
      </c>
      <c r="P80" s="40">
        <v>28.149246000000002</v>
      </c>
      <c r="Q80" s="40">
        <v>7.6916219999999997</v>
      </c>
      <c r="R80" s="40">
        <v>-5.2029075999999996</v>
      </c>
      <c r="S80" s="40">
        <v>-4.7805549999999997</v>
      </c>
      <c r="T80" s="40">
        <v>-4.7152877000000002</v>
      </c>
      <c r="U80" s="40">
        <v>7.1190357000000004</v>
      </c>
      <c r="V80" s="155">
        <v>4.9156069999999996</v>
      </c>
      <c r="W80" s="24"/>
    </row>
    <row r="81" spans="1:23" x14ac:dyDescent="0.35">
      <c r="A81" s="2">
        <v>44216</v>
      </c>
      <c r="B81" s="40">
        <v>44.657325999999998</v>
      </c>
      <c r="C81" s="40">
        <v>-0.7438302</v>
      </c>
      <c r="D81" s="40">
        <v>-4.0778995</v>
      </c>
      <c r="E81" s="40">
        <v>-4.0452659999999998</v>
      </c>
      <c r="F81" s="40">
        <v>-8.8544610000000006</v>
      </c>
      <c r="G81" s="40">
        <v>-1.1202037</v>
      </c>
      <c r="H81" s="40">
        <v>-0.56469440000000004</v>
      </c>
      <c r="I81" s="40">
        <v>41.537094000000003</v>
      </c>
      <c r="J81" s="40">
        <v>-6.5970124999999999</v>
      </c>
      <c r="K81" s="40">
        <v>47.778860000000002</v>
      </c>
      <c r="L81" s="40">
        <v>-20.045756999999998</v>
      </c>
      <c r="M81" s="40">
        <v>0.37122965000000002</v>
      </c>
      <c r="N81" s="40">
        <v>-13.065731</v>
      </c>
      <c r="O81" s="40">
        <v>16.467749999999999</v>
      </c>
      <c r="P81" s="40">
        <v>37.078890000000001</v>
      </c>
      <c r="Q81" s="40">
        <v>6.2870264000000002</v>
      </c>
      <c r="R81" s="40">
        <v>-4.6183110000000003</v>
      </c>
      <c r="S81" s="40">
        <v>-1.8669009000000001</v>
      </c>
      <c r="T81" s="40">
        <v>5.1255584000000001</v>
      </c>
      <c r="U81" s="40">
        <v>13.304209999999999</v>
      </c>
      <c r="V81" s="155">
        <v>3.7603140000000002</v>
      </c>
      <c r="W81" s="24"/>
    </row>
    <row r="82" spans="1:23" x14ac:dyDescent="0.35">
      <c r="A82" s="2">
        <v>44246</v>
      </c>
      <c r="B82" s="40">
        <v>60.028458000000001</v>
      </c>
      <c r="C82" s="40">
        <v>12.301874</v>
      </c>
      <c r="D82" s="40">
        <v>-1.5089870000000001</v>
      </c>
      <c r="E82" s="40">
        <v>-3.4281670000000002</v>
      </c>
      <c r="F82" s="40">
        <v>0.25962590000000002</v>
      </c>
      <c r="G82" s="40">
        <v>12.776268</v>
      </c>
      <c r="H82" s="40">
        <v>5.5292487000000001</v>
      </c>
      <c r="I82" s="40">
        <v>52.022575000000003</v>
      </c>
      <c r="J82" s="40">
        <v>-10.944307</v>
      </c>
      <c r="K82" s="40">
        <v>53.629123999999997</v>
      </c>
      <c r="L82" s="40">
        <v>-17.132359999999998</v>
      </c>
      <c r="M82" s="40">
        <v>11.149036000000001</v>
      </c>
      <c r="N82" s="40">
        <v>-10.235429</v>
      </c>
      <c r="O82" s="40">
        <v>21.509314</v>
      </c>
      <c r="P82" s="40">
        <v>48.154130000000002</v>
      </c>
      <c r="Q82" s="40">
        <v>11.463463000000001</v>
      </c>
      <c r="R82" s="40">
        <v>-0.33410192</v>
      </c>
      <c r="S82" s="40">
        <v>9.8468540000000004</v>
      </c>
      <c r="T82" s="40">
        <v>5.3866266999999999</v>
      </c>
      <c r="U82" s="40">
        <v>22.945976000000002</v>
      </c>
      <c r="V82" s="155">
        <v>14.814258000000001</v>
      </c>
      <c r="W82" s="24"/>
    </row>
    <row r="83" spans="1:23" x14ac:dyDescent="0.35">
      <c r="A83" s="2">
        <v>44274</v>
      </c>
      <c r="B83" s="40">
        <v>53.758015</v>
      </c>
      <c r="C83" s="40">
        <v>82.31756</v>
      </c>
      <c r="D83" s="40">
        <v>78.627219999999994</v>
      </c>
      <c r="E83" s="40">
        <v>51.17606</v>
      </c>
      <c r="F83" s="40">
        <v>43.694293999999999</v>
      </c>
      <c r="G83" s="40">
        <v>64.611099999999993</v>
      </c>
      <c r="H83" s="40">
        <v>49.730277999999998</v>
      </c>
      <c r="I83" s="40">
        <v>101.02863000000001</v>
      </c>
      <c r="J83" s="40">
        <v>55.585692999999999</v>
      </c>
      <c r="K83" s="40">
        <v>129.66311999999999</v>
      </c>
      <c r="L83" s="40">
        <v>57.337093000000003</v>
      </c>
      <c r="M83" s="40">
        <v>101.73480000000001</v>
      </c>
      <c r="N83" s="40">
        <v>76.697519999999997</v>
      </c>
      <c r="O83" s="40">
        <v>86.80265</v>
      </c>
      <c r="P83" s="40">
        <v>62.820650000000001</v>
      </c>
      <c r="Q83" s="40">
        <v>23.357796</v>
      </c>
      <c r="R83" s="40">
        <v>49.777340000000002</v>
      </c>
      <c r="S83" s="40">
        <v>58.933796000000001</v>
      </c>
      <c r="T83" s="40">
        <v>53.917076000000002</v>
      </c>
      <c r="U83" s="40">
        <v>70.602164999999999</v>
      </c>
      <c r="V83" s="155">
        <v>54.635370000000002</v>
      </c>
      <c r="W83" s="24"/>
    </row>
    <row r="84" spans="1:23" x14ac:dyDescent="0.35">
      <c r="A84" s="2">
        <v>44306</v>
      </c>
      <c r="B84" s="40">
        <v>47.303866999999997</v>
      </c>
      <c r="C84" s="40">
        <v>55.36103</v>
      </c>
      <c r="D84" s="40">
        <v>44.222140000000003</v>
      </c>
      <c r="E84" s="40">
        <v>21.353625999999998</v>
      </c>
      <c r="F84" s="40">
        <v>33.300102000000003</v>
      </c>
      <c r="G84" s="40">
        <v>36.975610000000003</v>
      </c>
      <c r="H84" s="40">
        <v>19.973803</v>
      </c>
      <c r="I84" s="40">
        <v>80.186676000000006</v>
      </c>
      <c r="J84" s="40">
        <v>70.126549999999995</v>
      </c>
      <c r="K84" s="40">
        <v>89.130229999999997</v>
      </c>
      <c r="L84" s="40">
        <v>43.314995000000003</v>
      </c>
      <c r="M84" s="40">
        <v>80.52243</v>
      </c>
      <c r="N84" s="40">
        <v>51.769109999999998</v>
      </c>
      <c r="O84" s="40">
        <v>55.749355000000001</v>
      </c>
      <c r="P84" s="40">
        <v>37.171256999999997</v>
      </c>
      <c r="Q84" s="40">
        <v>30.737172999999999</v>
      </c>
      <c r="R84" s="40">
        <v>24.766266000000002</v>
      </c>
      <c r="S84" s="40">
        <v>16.285132999999998</v>
      </c>
      <c r="T84" s="40">
        <v>43.519996999999996</v>
      </c>
      <c r="U84" s="40">
        <v>61.854613999999998</v>
      </c>
      <c r="V84" s="155">
        <v>57.157074000000001</v>
      </c>
      <c r="W84" s="24"/>
    </row>
    <row r="85" spans="1:23" x14ac:dyDescent="0.35">
      <c r="A85" s="2">
        <v>44336</v>
      </c>
      <c r="B85" s="40">
        <v>48.548293999999999</v>
      </c>
      <c r="C85" s="40">
        <v>16.850041999999998</v>
      </c>
      <c r="D85" s="40">
        <v>33.094276000000001</v>
      </c>
      <c r="E85" s="40">
        <v>19.822430000000001</v>
      </c>
      <c r="F85" s="40">
        <v>44.446326999999997</v>
      </c>
      <c r="G85" s="40">
        <v>25.244844000000001</v>
      </c>
      <c r="H85" s="40">
        <v>13.903427000000001</v>
      </c>
      <c r="I85" s="40">
        <v>64.389650000000003</v>
      </c>
      <c r="J85" s="40">
        <v>60.72842</v>
      </c>
      <c r="K85" s="40">
        <v>73.610830000000007</v>
      </c>
      <c r="L85" s="40">
        <v>61.500084000000001</v>
      </c>
      <c r="M85" s="40">
        <v>61.277115000000002</v>
      </c>
      <c r="N85" s="40">
        <v>61.633076000000003</v>
      </c>
      <c r="O85" s="40">
        <v>64.712370000000007</v>
      </c>
      <c r="P85" s="40">
        <v>29.578733</v>
      </c>
      <c r="Q85" s="40">
        <v>28.515196</v>
      </c>
      <c r="R85" s="40">
        <v>17.572234999999999</v>
      </c>
      <c r="S85" s="40">
        <v>13.545012</v>
      </c>
      <c r="T85" s="40">
        <v>50.176464000000003</v>
      </c>
      <c r="U85" s="40">
        <v>40.318226000000003</v>
      </c>
      <c r="V85" s="155">
        <v>48.466396000000003</v>
      </c>
      <c r="W85" s="24"/>
    </row>
    <row r="86" spans="1:23" x14ac:dyDescent="0.35">
      <c r="A86" s="2">
        <v>44365</v>
      </c>
      <c r="B86" s="40">
        <v>40.795326000000003</v>
      </c>
      <c r="C86" s="40">
        <v>13.007365999999999</v>
      </c>
      <c r="D86" s="40">
        <v>12.653744</v>
      </c>
      <c r="E86" s="40">
        <v>13.081348</v>
      </c>
      <c r="F86" s="40">
        <v>26.716840000000001</v>
      </c>
      <c r="G86" s="40">
        <v>2.3492217000000002</v>
      </c>
      <c r="H86" s="40">
        <v>6.6312670000000002</v>
      </c>
      <c r="I86" s="40">
        <v>60.061549999999997</v>
      </c>
      <c r="J86" s="40">
        <v>48.708903999999997</v>
      </c>
      <c r="K86" s="40">
        <v>60.387504999999997</v>
      </c>
      <c r="L86" s="40">
        <v>39.690758000000002</v>
      </c>
      <c r="M86" s="40">
        <v>45.837676999999999</v>
      </c>
      <c r="N86" s="40">
        <v>44.968615999999997</v>
      </c>
      <c r="O86" s="40">
        <v>56.119</v>
      </c>
      <c r="P86" s="40">
        <v>24.482953999999999</v>
      </c>
      <c r="Q86" s="40">
        <v>17.758633</v>
      </c>
      <c r="R86" s="40">
        <v>17.480229999999999</v>
      </c>
      <c r="S86" s="40">
        <v>-2.3123621999999999</v>
      </c>
      <c r="T86" s="40">
        <v>46.688473000000002</v>
      </c>
      <c r="U86" s="40">
        <v>46.132553000000001</v>
      </c>
      <c r="V86" s="155">
        <v>46.540579999999999</v>
      </c>
      <c r="W86" s="24"/>
    </row>
    <row r="87" spans="1:23" x14ac:dyDescent="0.35">
      <c r="A87" s="2">
        <v>44397</v>
      </c>
      <c r="B87" s="40">
        <v>21.787272999999999</v>
      </c>
      <c r="C87" s="40">
        <v>9.6422430000000006</v>
      </c>
      <c r="D87" s="40">
        <v>8.7958809999999996</v>
      </c>
      <c r="E87" s="40">
        <v>4.7623395999999998</v>
      </c>
      <c r="F87" s="40">
        <v>19.583834</v>
      </c>
      <c r="G87" s="40">
        <v>-3.5321593</v>
      </c>
      <c r="H87" s="40">
        <v>-6.0451746000000002</v>
      </c>
      <c r="I87" s="40">
        <v>50.855719999999998</v>
      </c>
      <c r="J87" s="40">
        <v>51.175353999999999</v>
      </c>
      <c r="K87" s="40">
        <v>51.693427999999997</v>
      </c>
      <c r="L87" s="40">
        <v>21.954810999999999</v>
      </c>
      <c r="M87" s="40">
        <v>26.317167000000001</v>
      </c>
      <c r="N87" s="40">
        <v>30.974696999999999</v>
      </c>
      <c r="O87" s="40">
        <v>38.26914</v>
      </c>
      <c r="P87" s="40">
        <v>6.7529680000000001</v>
      </c>
      <c r="Q87" s="40">
        <v>13.341521999999999</v>
      </c>
      <c r="R87" s="40">
        <v>13.293922</v>
      </c>
      <c r="S87" s="40">
        <v>-8.2209640000000004</v>
      </c>
      <c r="T87" s="40">
        <v>39.277576000000003</v>
      </c>
      <c r="U87" s="40">
        <v>31.890594</v>
      </c>
      <c r="V87" s="155">
        <v>44.553111999999999</v>
      </c>
      <c r="W87" s="24"/>
    </row>
    <row r="88" spans="1:23" x14ac:dyDescent="0.35">
      <c r="A88" s="2">
        <v>44428</v>
      </c>
      <c r="B88" s="40">
        <v>12.594223</v>
      </c>
      <c r="C88" s="40">
        <v>4.3083669999999996</v>
      </c>
      <c r="D88" s="40">
        <v>8.2212329999999998</v>
      </c>
      <c r="E88" s="40">
        <v>9.2649349999999995</v>
      </c>
      <c r="F88" s="40">
        <v>18.385494000000001</v>
      </c>
      <c r="G88" s="40">
        <v>-20.876211000000001</v>
      </c>
      <c r="H88" s="40">
        <v>-5.9761879999999996</v>
      </c>
      <c r="I88" s="40">
        <v>40.592205</v>
      </c>
      <c r="J88" s="40">
        <v>44.397280000000002</v>
      </c>
      <c r="K88" s="40">
        <v>33.322845000000001</v>
      </c>
      <c r="L88" s="40">
        <v>19.196605999999999</v>
      </c>
      <c r="M88" s="40">
        <v>28.413916</v>
      </c>
      <c r="N88" s="40">
        <v>35.55838</v>
      </c>
      <c r="O88" s="40">
        <v>39.797446999999998</v>
      </c>
      <c r="P88" s="40">
        <v>-9.0769470000000005</v>
      </c>
      <c r="Q88" s="40">
        <v>14.420462000000001</v>
      </c>
      <c r="R88" s="40">
        <v>19.771121999999998</v>
      </c>
      <c r="S88" s="40">
        <v>11.855793</v>
      </c>
      <c r="T88" s="40">
        <v>39.730347000000002</v>
      </c>
      <c r="U88" s="40">
        <v>36.451700000000002</v>
      </c>
      <c r="V88" s="155">
        <v>43.627212999999998</v>
      </c>
      <c r="W88" s="24"/>
    </row>
    <row r="89" spans="1:23" x14ac:dyDescent="0.35">
      <c r="A89" s="2">
        <v>44459</v>
      </c>
      <c r="B89" s="40">
        <v>11.071944</v>
      </c>
      <c r="C89" s="40">
        <v>9.2649939999999997</v>
      </c>
      <c r="D89" s="40">
        <v>17.943275</v>
      </c>
      <c r="E89" s="40">
        <v>13.896095000000001</v>
      </c>
      <c r="F89" s="40">
        <v>28.907775999999998</v>
      </c>
      <c r="G89" s="40">
        <v>-11.832171000000001</v>
      </c>
      <c r="H89" s="40">
        <v>-0.83880423999999998</v>
      </c>
      <c r="I89" s="40">
        <v>39.945292999999999</v>
      </c>
      <c r="J89" s="40">
        <v>49.157654000000001</v>
      </c>
      <c r="K89" s="40">
        <v>23.679506</v>
      </c>
      <c r="L89" s="40">
        <v>10.95661</v>
      </c>
      <c r="M89" s="40">
        <v>25.01117</v>
      </c>
      <c r="N89" s="40">
        <v>33.507773999999998</v>
      </c>
      <c r="O89" s="40">
        <v>42.839370000000002</v>
      </c>
      <c r="P89" s="40">
        <v>-9.6995769999999997</v>
      </c>
      <c r="Q89" s="40">
        <v>12.14875</v>
      </c>
      <c r="R89" s="40">
        <v>24.423504000000001</v>
      </c>
      <c r="S89" s="40">
        <v>12.580776</v>
      </c>
      <c r="T89" s="40">
        <v>41.592059999999996</v>
      </c>
      <c r="U89" s="40">
        <v>31.313122</v>
      </c>
      <c r="V89" s="155">
        <v>40.178046999999999</v>
      </c>
      <c r="W89" s="24"/>
    </row>
    <row r="90" spans="1:23" x14ac:dyDescent="0.35">
      <c r="A90" s="2">
        <v>44489</v>
      </c>
      <c r="B90" s="40">
        <v>13.650869999999999</v>
      </c>
      <c r="C90" s="40">
        <v>2.0175934</v>
      </c>
      <c r="D90" s="40">
        <v>35.671795000000003</v>
      </c>
      <c r="E90" s="40">
        <v>18.883955</v>
      </c>
      <c r="F90" s="40">
        <v>51.715575999999999</v>
      </c>
      <c r="G90" s="40">
        <v>3.8170576000000001</v>
      </c>
      <c r="H90" s="40">
        <v>4.5431613999999998</v>
      </c>
      <c r="I90" s="40">
        <v>38.220739999999999</v>
      </c>
      <c r="J90" s="40">
        <v>43.223846000000002</v>
      </c>
      <c r="K90" s="40">
        <v>20.800899999999999</v>
      </c>
      <c r="L90" s="40">
        <v>10.105288</v>
      </c>
      <c r="M90" s="40">
        <v>38.113593999999999</v>
      </c>
      <c r="N90" s="40">
        <v>48.180889999999998</v>
      </c>
      <c r="O90" s="40">
        <v>43.429172999999999</v>
      </c>
      <c r="P90" s="40">
        <v>-6.3153505000000001</v>
      </c>
      <c r="Q90" s="40">
        <v>19.733322000000001</v>
      </c>
      <c r="R90" s="40">
        <v>35.259819999999998</v>
      </c>
      <c r="S90" s="40">
        <v>5.9796094999999996</v>
      </c>
      <c r="T90" s="40">
        <v>45.899582000000002</v>
      </c>
      <c r="U90" s="40">
        <v>30.726396999999999</v>
      </c>
      <c r="V90" s="155">
        <v>45.296191999999998</v>
      </c>
      <c r="W90" s="24"/>
    </row>
    <row r="91" spans="1:23" x14ac:dyDescent="0.35">
      <c r="A91" s="2">
        <v>44519</v>
      </c>
      <c r="B91" s="40">
        <v>9.4888569999999994</v>
      </c>
      <c r="C91" s="40">
        <v>-4.8045216000000002</v>
      </c>
      <c r="D91" s="40">
        <v>10.578346</v>
      </c>
      <c r="E91" s="40">
        <v>2.8109549999999999</v>
      </c>
      <c r="F91" s="40">
        <v>21.102238</v>
      </c>
      <c r="G91" s="40">
        <v>-5.2469070000000002</v>
      </c>
      <c r="H91" s="40">
        <v>-5.6959333000000001</v>
      </c>
      <c r="I91" s="40">
        <v>35.371746000000002</v>
      </c>
      <c r="J91" s="40">
        <v>18.355488000000001</v>
      </c>
      <c r="K91" s="40">
        <v>5.9485910000000004</v>
      </c>
      <c r="L91" s="40">
        <v>-9.3210110000000004</v>
      </c>
      <c r="M91" s="40">
        <v>14.905823</v>
      </c>
      <c r="N91" s="40">
        <v>29.278683000000001</v>
      </c>
      <c r="O91" s="40">
        <v>36.092449999999999</v>
      </c>
      <c r="P91" s="40">
        <v>-13.604683</v>
      </c>
      <c r="Q91" s="40">
        <v>20.452642000000001</v>
      </c>
      <c r="R91" s="40">
        <v>20.128226999999999</v>
      </c>
      <c r="S91" s="40">
        <v>-8.0660640000000008</v>
      </c>
      <c r="T91" s="40">
        <v>52.897297000000002</v>
      </c>
      <c r="U91" s="40">
        <v>31.539750000000002</v>
      </c>
      <c r="V91" s="155">
        <v>41.711880000000001</v>
      </c>
      <c r="W91" s="24"/>
    </row>
    <row r="92" spans="1:23" x14ac:dyDescent="0.35">
      <c r="A92" s="2">
        <v>44550</v>
      </c>
      <c r="B92" s="40">
        <v>6.0948609999999999</v>
      </c>
      <c r="C92" s="40">
        <v>-24.230528</v>
      </c>
      <c r="D92" s="40">
        <v>-3.9413154000000001</v>
      </c>
      <c r="E92" s="40">
        <v>-0.23429990000000001</v>
      </c>
      <c r="F92" s="40">
        <v>7.4465155999999997</v>
      </c>
      <c r="G92" s="40">
        <v>-17.812806999999999</v>
      </c>
      <c r="H92" s="40">
        <v>-13.136607</v>
      </c>
      <c r="I92" s="40">
        <v>27.420079999999999</v>
      </c>
      <c r="J92" s="40">
        <v>16.490078</v>
      </c>
      <c r="K92" s="40">
        <v>-3.1312584999999999</v>
      </c>
      <c r="L92" s="40">
        <v>-20.794761999999999</v>
      </c>
      <c r="M92" s="40">
        <v>1.9402623000000001</v>
      </c>
      <c r="N92" s="40">
        <v>3.5674334000000001</v>
      </c>
      <c r="O92" s="40">
        <v>18.175219999999999</v>
      </c>
      <c r="P92" s="40">
        <v>-23.720337000000001</v>
      </c>
      <c r="Q92" s="40">
        <v>13.114464</v>
      </c>
      <c r="R92" s="40">
        <v>9.0003969999999995</v>
      </c>
      <c r="S92" s="40">
        <v>-13.707983</v>
      </c>
      <c r="T92" s="40">
        <v>41.128920000000001</v>
      </c>
      <c r="U92" s="40">
        <v>23.304915999999999</v>
      </c>
      <c r="V92" s="155">
        <v>31.488598</v>
      </c>
      <c r="W92" s="24"/>
    </row>
    <row r="93" spans="1:23" x14ac:dyDescent="0.35">
      <c r="A93" s="2">
        <v>44581</v>
      </c>
      <c r="B93" s="40">
        <v>-5.1448163999999998</v>
      </c>
      <c r="C93" s="40">
        <v>-18.328683999999999</v>
      </c>
      <c r="D93" s="40">
        <v>-5.9393225000000003</v>
      </c>
      <c r="E93" s="40">
        <v>-2.0290195999999998</v>
      </c>
      <c r="F93" s="40">
        <v>13.236988</v>
      </c>
      <c r="G93" s="40">
        <v>-2.1118462</v>
      </c>
      <c r="H93" s="40">
        <v>-7.1236370000000004</v>
      </c>
      <c r="I93" s="40">
        <v>17.587173</v>
      </c>
      <c r="J93" s="40">
        <v>14.871847000000001</v>
      </c>
      <c r="K93" s="40">
        <v>-17.907095000000002</v>
      </c>
      <c r="L93" s="40">
        <v>-10.2116585</v>
      </c>
      <c r="M93" s="40">
        <v>10.755825</v>
      </c>
      <c r="N93" s="40">
        <v>14.521896</v>
      </c>
      <c r="O93" s="40">
        <v>18.479275000000001</v>
      </c>
      <c r="P93" s="40">
        <v>-28.388674000000002</v>
      </c>
      <c r="Q93" s="40">
        <v>17.953766000000002</v>
      </c>
      <c r="R93" s="40">
        <v>9.3183399999999992</v>
      </c>
      <c r="S93" s="40">
        <v>-25.358463</v>
      </c>
      <c r="T93" s="40">
        <v>28.300439999999998</v>
      </c>
      <c r="U93" s="40">
        <v>10.489488</v>
      </c>
      <c r="V93" s="155">
        <v>43.86177</v>
      </c>
      <c r="W93" s="24"/>
    </row>
    <row r="94" spans="1:23" x14ac:dyDescent="0.35">
      <c r="A94" s="2">
        <v>44610</v>
      </c>
      <c r="B94" s="40">
        <v>-14.038741999999999</v>
      </c>
      <c r="C94" s="40">
        <v>-16.095661</v>
      </c>
      <c r="D94" s="40">
        <v>3.6345242999999998</v>
      </c>
      <c r="E94" s="40">
        <v>7.4316740000000001</v>
      </c>
      <c r="F94" s="40">
        <v>4.3375373000000002</v>
      </c>
      <c r="G94" s="40">
        <v>-5.3696989999999998</v>
      </c>
      <c r="H94" s="40">
        <v>-0.87663530000000001</v>
      </c>
      <c r="I94" s="40">
        <v>12.893748</v>
      </c>
      <c r="J94" s="40">
        <v>22.453426</v>
      </c>
      <c r="K94" s="40">
        <v>-18.622540999999998</v>
      </c>
      <c r="L94" s="40">
        <v>1.0804533999999999</v>
      </c>
      <c r="M94" s="40">
        <v>9.0789679999999997</v>
      </c>
      <c r="N94" s="40">
        <v>22.588598000000001</v>
      </c>
      <c r="O94" s="40">
        <v>10.667752999999999</v>
      </c>
      <c r="P94" s="40">
        <v>-34.497959999999999</v>
      </c>
      <c r="Q94" s="40">
        <v>26.23893</v>
      </c>
      <c r="R94" s="40">
        <v>13.37961</v>
      </c>
      <c r="S94" s="40">
        <v>-30.141300000000001</v>
      </c>
      <c r="T94" s="40">
        <v>38.664099999999998</v>
      </c>
      <c r="U94" s="40">
        <v>9.2804789999999997</v>
      </c>
      <c r="V94" s="155">
        <v>43.234206999999998</v>
      </c>
      <c r="W94" s="24"/>
    </row>
    <row r="95" spans="1:23" x14ac:dyDescent="0.35">
      <c r="A95" s="2">
        <v>44638</v>
      </c>
      <c r="B95" s="40">
        <v>-6.6953240000000003</v>
      </c>
      <c r="C95" s="40">
        <v>-13.640374</v>
      </c>
      <c r="D95" s="40">
        <v>8.4454775000000009</v>
      </c>
      <c r="E95" s="40">
        <v>3.2805442999999999</v>
      </c>
      <c r="F95" s="40">
        <v>2.8949259999999999</v>
      </c>
      <c r="G95" s="40">
        <v>6.1538814999999998</v>
      </c>
      <c r="H95" s="40">
        <v>-2.01661</v>
      </c>
      <c r="I95" s="40">
        <v>11.143886999999999</v>
      </c>
      <c r="J95" s="40">
        <v>21.228812999999999</v>
      </c>
      <c r="K95" s="40">
        <v>-16.651768000000001</v>
      </c>
      <c r="L95" s="40">
        <v>13.234864999999999</v>
      </c>
      <c r="M95" s="40">
        <v>14.687203999999999</v>
      </c>
      <c r="N95" s="40">
        <v>2.8493284999999999</v>
      </c>
      <c r="O95" s="40">
        <v>15.307629</v>
      </c>
      <c r="P95" s="40">
        <v>-34.050415000000001</v>
      </c>
      <c r="Q95" s="40">
        <v>32.554400000000001</v>
      </c>
      <c r="R95" s="40">
        <v>6.9918870000000002</v>
      </c>
      <c r="S95" s="40">
        <v>-28.88006</v>
      </c>
      <c r="T95" s="40">
        <v>44.438040000000001</v>
      </c>
      <c r="U95" s="40">
        <v>6.3691380000000004</v>
      </c>
      <c r="V95" s="155">
        <v>40.838326000000002</v>
      </c>
      <c r="W95" s="24"/>
    </row>
    <row r="96" spans="1:23" x14ac:dyDescent="0.35">
      <c r="A96" s="2">
        <v>44671</v>
      </c>
      <c r="B96" s="40">
        <v>-14.770925500000001</v>
      </c>
      <c r="C96" s="40">
        <v>-16.220109999999998</v>
      </c>
      <c r="D96" s="40">
        <v>16.952074</v>
      </c>
      <c r="E96" s="40">
        <v>5.0757409999999998</v>
      </c>
      <c r="F96" s="40">
        <v>-5.3914603999999997</v>
      </c>
      <c r="G96" s="40">
        <v>9.6196769999999994</v>
      </c>
      <c r="H96" s="40">
        <v>-2.2513627999999999</v>
      </c>
      <c r="I96" s="40">
        <v>-4.6879233999999999</v>
      </c>
      <c r="J96" s="40">
        <v>16.645384</v>
      </c>
      <c r="K96" s="40">
        <v>-23.748349999999999</v>
      </c>
      <c r="L96" s="40">
        <v>16.360605</v>
      </c>
      <c r="M96" s="40">
        <v>3.6383510000000001</v>
      </c>
      <c r="N96" s="40">
        <v>6.5495970000000003</v>
      </c>
      <c r="O96" s="40">
        <v>20.593952000000002</v>
      </c>
      <c r="P96" s="40">
        <v>-38.169690000000003</v>
      </c>
      <c r="Q96" s="40">
        <v>28.558385999999999</v>
      </c>
      <c r="R96" s="40">
        <v>6.3485740000000002</v>
      </c>
      <c r="S96" s="40">
        <v>6.8997263999999996</v>
      </c>
      <c r="T96" s="40">
        <v>48.516500000000001</v>
      </c>
      <c r="U96" s="40">
        <v>-10.216146</v>
      </c>
      <c r="V96" s="155">
        <v>40.025149999999996</v>
      </c>
      <c r="W96" s="24"/>
    </row>
    <row r="97" spans="1:23" x14ac:dyDescent="0.35">
      <c r="A97" s="2">
        <v>44701</v>
      </c>
      <c r="B97" s="40">
        <v>-20.651508</v>
      </c>
      <c r="C97" s="40">
        <v>3.8583517000000001</v>
      </c>
      <c r="D97" s="40">
        <v>12.161875</v>
      </c>
      <c r="E97" s="40">
        <v>1.3994217</v>
      </c>
      <c r="F97" s="40">
        <v>-26.626574999999999</v>
      </c>
      <c r="G97" s="40">
        <v>-8.6929210000000001</v>
      </c>
      <c r="H97" s="40">
        <v>-6.2383293999999996</v>
      </c>
      <c r="I97" s="40">
        <v>-6.862444</v>
      </c>
      <c r="J97" s="40">
        <v>8.675122</v>
      </c>
      <c r="K97" s="40">
        <v>-25.449974000000001</v>
      </c>
      <c r="L97" s="40">
        <v>-2.5493144999999999</v>
      </c>
      <c r="M97" s="40">
        <v>-9.551323</v>
      </c>
      <c r="N97" s="40">
        <v>-11.457086</v>
      </c>
      <c r="O97" s="40">
        <v>1.071024</v>
      </c>
      <c r="P97" s="40">
        <v>-37.671840000000003</v>
      </c>
      <c r="Q97" s="40">
        <v>19.812595000000002</v>
      </c>
      <c r="R97" s="40">
        <v>4.4006585999999999</v>
      </c>
      <c r="S97" s="40">
        <v>-12.031203</v>
      </c>
      <c r="T97" s="40">
        <v>24.198187000000001</v>
      </c>
      <c r="U97" s="40">
        <v>-18.674994000000002</v>
      </c>
      <c r="V97" s="155">
        <v>20.674633</v>
      </c>
      <c r="W97" s="24"/>
    </row>
    <row r="98" spans="1:23" x14ac:dyDescent="0.35">
      <c r="A98" s="2">
        <v>44729</v>
      </c>
      <c r="B98" s="40">
        <v>-14.229226000000001</v>
      </c>
      <c r="C98" s="40">
        <v>-4.2332945000000004</v>
      </c>
      <c r="D98" s="40">
        <v>8.9162710000000001</v>
      </c>
      <c r="E98" s="40">
        <v>-14.616156</v>
      </c>
      <c r="F98" s="40">
        <v>-30.699359999999999</v>
      </c>
      <c r="G98" s="40">
        <v>2.2242069999999998</v>
      </c>
      <c r="H98" s="40">
        <v>-12.307877</v>
      </c>
      <c r="I98" s="40">
        <v>-15.305650999999999</v>
      </c>
      <c r="J98" s="40">
        <v>-0.18716455000000001</v>
      </c>
      <c r="K98" s="40">
        <v>-33.510444999999997</v>
      </c>
      <c r="L98" s="40">
        <v>-21.845794999999999</v>
      </c>
      <c r="M98" s="40">
        <v>-12.730043999999999</v>
      </c>
      <c r="N98" s="40">
        <v>-15.847415</v>
      </c>
      <c r="O98" s="40">
        <v>-6.9084763999999996</v>
      </c>
      <c r="P98" s="40">
        <v>-33.503979999999999</v>
      </c>
      <c r="Q98" s="40">
        <v>16.46105</v>
      </c>
      <c r="R98" s="40">
        <v>-3.3335805000000001</v>
      </c>
      <c r="S98" s="40">
        <v>-9.1908159999999999</v>
      </c>
      <c r="T98" s="40">
        <v>15.618968000000001</v>
      </c>
      <c r="U98" s="40">
        <v>-25.751888000000001</v>
      </c>
      <c r="V98" s="155">
        <v>10.196256999999999</v>
      </c>
      <c r="W98" s="24"/>
    </row>
    <row r="99" spans="1:23" x14ac:dyDescent="0.35">
      <c r="A99" s="2">
        <v>44762</v>
      </c>
      <c r="B99" s="40">
        <v>-16.621172000000001</v>
      </c>
      <c r="C99" s="40">
        <v>-3.1961083000000001</v>
      </c>
      <c r="D99" s="40">
        <v>14.9185295</v>
      </c>
      <c r="E99" s="40">
        <v>-10.929942</v>
      </c>
      <c r="F99" s="40">
        <v>-32.635306999999997</v>
      </c>
      <c r="G99" s="40">
        <v>-3.139913</v>
      </c>
      <c r="H99" s="40">
        <v>-8.2695059999999998</v>
      </c>
      <c r="I99" s="40">
        <v>-19.059239999999999</v>
      </c>
      <c r="J99" s="40">
        <v>-8.1640480000000001E-2</v>
      </c>
      <c r="K99" s="40">
        <v>-33.830063000000003</v>
      </c>
      <c r="L99" s="40">
        <v>-23.245705000000001</v>
      </c>
      <c r="M99" s="40">
        <v>-10.695905</v>
      </c>
      <c r="N99" s="40">
        <v>-10.906243</v>
      </c>
      <c r="O99" s="40">
        <v>-2.652663</v>
      </c>
      <c r="P99" s="40">
        <v>-31.148921999999999</v>
      </c>
      <c r="Q99" s="40">
        <v>17.253231</v>
      </c>
      <c r="R99" s="40">
        <v>2.9885769E-2</v>
      </c>
      <c r="S99" s="40">
        <v>-7.5761795000000003</v>
      </c>
      <c r="T99" s="40">
        <v>19.336117000000002</v>
      </c>
      <c r="U99" s="40">
        <v>-23.32574</v>
      </c>
      <c r="V99" s="155">
        <v>12.365781999999999</v>
      </c>
      <c r="W99" s="24"/>
    </row>
    <row r="100" spans="1:23" x14ac:dyDescent="0.35">
      <c r="A100" s="2">
        <v>44792</v>
      </c>
      <c r="B100" s="40">
        <v>-16.549348999999999</v>
      </c>
      <c r="C100" s="40">
        <v>2.8297424000000002</v>
      </c>
      <c r="D100" s="40">
        <v>17.277229999999999</v>
      </c>
      <c r="E100" s="40">
        <v>-3.5363435999999999</v>
      </c>
      <c r="F100" s="40">
        <v>-35.025615999999999</v>
      </c>
      <c r="G100" s="40">
        <v>15.866351</v>
      </c>
      <c r="H100" s="40">
        <v>-4.0430903000000002</v>
      </c>
      <c r="I100" s="40">
        <v>-11.020142</v>
      </c>
      <c r="J100" s="40">
        <v>0.18798113</v>
      </c>
      <c r="K100" s="40">
        <v>-27.485012000000001</v>
      </c>
      <c r="L100" s="40">
        <v>1.9624233</v>
      </c>
      <c r="M100" s="40">
        <v>-5.3073462999999999</v>
      </c>
      <c r="N100" s="40">
        <v>-6.8739949999999999</v>
      </c>
      <c r="O100" s="40">
        <v>0.71972610000000004</v>
      </c>
      <c r="P100" s="40">
        <v>-26.197797999999999</v>
      </c>
      <c r="Q100" s="40">
        <v>24.006426000000001</v>
      </c>
      <c r="R100" s="40">
        <v>5.2866099999999996</v>
      </c>
      <c r="S100" s="40">
        <v>-1.0372520000000001</v>
      </c>
      <c r="T100" s="40">
        <v>19.948090000000001</v>
      </c>
      <c r="U100" s="40">
        <v>-20.229513000000001</v>
      </c>
      <c r="V100" s="155">
        <v>13.421260999999999</v>
      </c>
      <c r="W100" s="24"/>
    </row>
    <row r="101" spans="1:23" x14ac:dyDescent="0.35">
      <c r="A101" s="2">
        <v>44824</v>
      </c>
      <c r="B101" s="40">
        <v>-21.208404999999999</v>
      </c>
      <c r="C101" s="40">
        <v>5.2055597000000002</v>
      </c>
      <c r="D101" s="40">
        <v>18.070734000000002</v>
      </c>
      <c r="E101" s="40">
        <v>-15.290666</v>
      </c>
      <c r="F101" s="40">
        <v>-43.103416000000003</v>
      </c>
      <c r="G101" s="40">
        <v>3.7675977</v>
      </c>
      <c r="H101" s="40">
        <v>-9.8380679999999998</v>
      </c>
      <c r="I101" s="40">
        <v>-21.701796000000002</v>
      </c>
      <c r="J101" s="40">
        <v>-1.0800421</v>
      </c>
      <c r="K101" s="40">
        <v>-32.483215000000001</v>
      </c>
      <c r="L101" s="40">
        <v>9.8994850000000003</v>
      </c>
      <c r="M101" s="40">
        <v>-11.925077</v>
      </c>
      <c r="N101" s="40">
        <v>-14.898289</v>
      </c>
      <c r="O101" s="40">
        <v>-5.3962349999999999</v>
      </c>
      <c r="P101" s="40">
        <v>-29.515201999999999</v>
      </c>
      <c r="Q101" s="40">
        <v>14.466453</v>
      </c>
      <c r="R101" s="40">
        <v>2.2163748999999999</v>
      </c>
      <c r="S101" s="40">
        <v>10.947096</v>
      </c>
      <c r="T101" s="40">
        <v>12.845337000000001</v>
      </c>
      <c r="U101" s="40">
        <v>-25.324715000000001</v>
      </c>
      <c r="V101" s="155">
        <v>1.7233729</v>
      </c>
      <c r="W101" s="24"/>
    </row>
    <row r="102" spans="1:23" x14ac:dyDescent="0.35">
      <c r="A102" s="2">
        <v>44854</v>
      </c>
      <c r="B102" s="40">
        <v>-30.356162999999999</v>
      </c>
      <c r="C102" s="40">
        <v>4.1581510000000002</v>
      </c>
      <c r="D102" s="40">
        <v>-3.7879646</v>
      </c>
      <c r="E102" s="40">
        <v>-27.678059999999999</v>
      </c>
      <c r="F102" s="40">
        <v>-51.646275000000003</v>
      </c>
      <c r="G102" s="40">
        <v>-11.801731</v>
      </c>
      <c r="H102" s="40">
        <v>-19.614393</v>
      </c>
      <c r="I102" s="40">
        <v>-31.333659999999998</v>
      </c>
      <c r="J102" s="40">
        <v>-4.8412322999999997</v>
      </c>
      <c r="K102" s="40">
        <v>-37.252735000000001</v>
      </c>
      <c r="L102" s="40">
        <v>17.145144999999999</v>
      </c>
      <c r="M102" s="40">
        <v>-24.924617999999999</v>
      </c>
      <c r="N102" s="40">
        <v>-17.04365</v>
      </c>
      <c r="O102" s="40">
        <v>-12.668675</v>
      </c>
      <c r="P102" s="40">
        <v>-44.819629999999997</v>
      </c>
      <c r="Q102" s="40">
        <v>6.4328430000000001</v>
      </c>
      <c r="R102" s="40">
        <v>-2.7370214000000002</v>
      </c>
      <c r="S102" s="40">
        <v>32.298946000000001</v>
      </c>
      <c r="T102" s="40">
        <v>7.7199816999999999</v>
      </c>
      <c r="U102" s="40">
        <v>-38.149624000000003</v>
      </c>
      <c r="V102" s="155">
        <v>1.9152045</v>
      </c>
      <c r="W102" s="24"/>
    </row>
    <row r="103" spans="1:23" x14ac:dyDescent="0.35">
      <c r="A103" s="2">
        <v>44883</v>
      </c>
      <c r="B103" s="40">
        <v>-26.989889999999999</v>
      </c>
      <c r="C103" s="40">
        <v>8.596921</v>
      </c>
      <c r="D103" s="40">
        <v>0.69414379999999998</v>
      </c>
      <c r="E103" s="40">
        <v>-20.895714000000002</v>
      </c>
      <c r="F103" s="40">
        <v>-30.399483</v>
      </c>
      <c r="G103" s="40">
        <v>3.4978747000000001</v>
      </c>
      <c r="H103" s="40">
        <v>-9.5567170000000008</v>
      </c>
      <c r="I103" s="40">
        <v>-25.058926</v>
      </c>
      <c r="J103" s="40">
        <v>15.556668999999999</v>
      </c>
      <c r="K103" s="40">
        <v>-24.199508999999999</v>
      </c>
      <c r="L103" s="40">
        <v>13.96203</v>
      </c>
      <c r="M103" s="40">
        <v>-4.8512936</v>
      </c>
      <c r="N103" s="40">
        <v>-6.6577789999999997</v>
      </c>
      <c r="O103" s="40">
        <v>-8.154928</v>
      </c>
      <c r="P103" s="40">
        <v>-34.650689999999997</v>
      </c>
      <c r="Q103" s="40">
        <v>2.2253036000000002</v>
      </c>
      <c r="R103" s="40">
        <v>-2.0375310999999998</v>
      </c>
      <c r="S103" s="40">
        <v>44.894362999999998</v>
      </c>
      <c r="T103" s="40">
        <v>-2.8341413000000002</v>
      </c>
      <c r="U103" s="40">
        <v>-45.146500000000003</v>
      </c>
      <c r="V103" s="155">
        <v>-4.3842673000000003</v>
      </c>
      <c r="W103" s="24"/>
    </row>
    <row r="104" spans="1:23" x14ac:dyDescent="0.35">
      <c r="A104" s="2">
        <v>44915</v>
      </c>
      <c r="B104" s="40">
        <v>-26.487524000000001</v>
      </c>
      <c r="C104" s="40">
        <v>28.050018000000001</v>
      </c>
      <c r="D104" s="40">
        <v>1.9381641999999999</v>
      </c>
      <c r="E104" s="40">
        <v>-18.793565999999998</v>
      </c>
      <c r="F104" s="40">
        <v>-23.268443999999999</v>
      </c>
      <c r="G104" s="40">
        <v>7.0358872000000003</v>
      </c>
      <c r="H104" s="40">
        <v>-3.2145440000000001</v>
      </c>
      <c r="I104" s="40">
        <v>-25.054008</v>
      </c>
      <c r="J104" s="40">
        <v>7.7896713999999996</v>
      </c>
      <c r="K104" s="40">
        <v>-24.529057999999999</v>
      </c>
      <c r="L104" s="40">
        <v>14.682460000000001</v>
      </c>
      <c r="M104" s="40">
        <v>-3.1647980000000002</v>
      </c>
      <c r="N104" s="40">
        <v>4.8556805000000001</v>
      </c>
      <c r="O104" s="40">
        <v>-2.4571239999999999</v>
      </c>
      <c r="P104" s="40">
        <v>-22.022385</v>
      </c>
      <c r="Q104" s="40">
        <v>-4.1015329999999999</v>
      </c>
      <c r="R104" s="40">
        <v>-0.70306659999999999</v>
      </c>
      <c r="S104" s="40">
        <v>83.181489999999997</v>
      </c>
      <c r="T104" s="40">
        <v>-3.4798621999999999</v>
      </c>
      <c r="U104" s="40">
        <v>-41.315280000000001</v>
      </c>
      <c r="V104" s="155">
        <v>-6.7556440000000002</v>
      </c>
      <c r="W104" s="24"/>
    </row>
    <row r="105" spans="1:23" x14ac:dyDescent="0.35">
      <c r="A105" s="2">
        <v>44946</v>
      </c>
      <c r="B105" s="40">
        <v>-16.115110000000001</v>
      </c>
      <c r="C105" s="40">
        <v>18.252827</v>
      </c>
      <c r="D105" s="40">
        <v>1.9494653</v>
      </c>
      <c r="E105" s="40">
        <v>-4.7414303000000002</v>
      </c>
      <c r="F105" s="40">
        <v>-20.781254000000001</v>
      </c>
      <c r="G105" s="40">
        <v>-1.9676804999999999</v>
      </c>
      <c r="H105" s="40">
        <v>0.88508129999999996</v>
      </c>
      <c r="I105" s="40">
        <v>-21.016079000000001</v>
      </c>
      <c r="J105" s="40">
        <v>18.728505999999999</v>
      </c>
      <c r="K105" s="40">
        <v>-15.20186</v>
      </c>
      <c r="L105" s="40">
        <v>9.1994170000000004</v>
      </c>
      <c r="M105" s="40">
        <v>-3.9193153000000001</v>
      </c>
      <c r="N105" s="40">
        <v>4.6646000000000001</v>
      </c>
      <c r="O105" s="40">
        <v>-8.5493860000000002</v>
      </c>
      <c r="P105" s="40">
        <v>-13.905775</v>
      </c>
      <c r="Q105" s="40">
        <v>-9.6561850000000007</v>
      </c>
      <c r="R105" s="40">
        <v>1.2245296999999999</v>
      </c>
      <c r="S105" s="40">
        <v>86.415390000000002</v>
      </c>
      <c r="T105" s="40">
        <v>-6.2662659999999999</v>
      </c>
      <c r="U105" s="40">
        <v>-33.940815000000001</v>
      </c>
      <c r="V105" s="155">
        <v>-11.952453999999999</v>
      </c>
      <c r="W105" s="24"/>
    </row>
    <row r="106" spans="1:23" x14ac:dyDescent="0.35">
      <c r="A106" s="2">
        <v>44974</v>
      </c>
      <c r="B106" s="40">
        <v>-17.134916</v>
      </c>
      <c r="C106" s="40">
        <v>19.483543000000001</v>
      </c>
      <c r="D106" s="40">
        <v>-0.52671429999999997</v>
      </c>
      <c r="E106" s="40">
        <v>-13.951672</v>
      </c>
      <c r="F106" s="40">
        <v>-20.569873999999999</v>
      </c>
      <c r="G106" s="40">
        <v>-10.212778999999999</v>
      </c>
      <c r="H106" s="40">
        <v>-9.3491079999999993</v>
      </c>
      <c r="I106" s="40">
        <v>-19.747055</v>
      </c>
      <c r="J106" s="40">
        <v>20.157109999999999</v>
      </c>
      <c r="K106" s="40">
        <v>-15.705852999999999</v>
      </c>
      <c r="L106" s="40">
        <v>-1.7037749</v>
      </c>
      <c r="M106" s="40">
        <v>-15.999423999999999</v>
      </c>
      <c r="N106" s="40">
        <v>12.9912615</v>
      </c>
      <c r="O106" s="40">
        <v>-9.5964069999999992</v>
      </c>
      <c r="P106" s="40">
        <v>-18.287545999999999</v>
      </c>
      <c r="Q106" s="40">
        <v>-15.626269000000001</v>
      </c>
      <c r="R106" s="40">
        <v>-3.2401382999999999</v>
      </c>
      <c r="S106" s="40">
        <v>75.531899999999993</v>
      </c>
      <c r="T106" s="40">
        <v>-9.8035755000000009</v>
      </c>
      <c r="U106" s="40">
        <v>-39.482300000000002</v>
      </c>
      <c r="V106" s="155">
        <v>-15.503292999999999</v>
      </c>
      <c r="W106" s="24"/>
    </row>
    <row r="107" spans="1:23" x14ac:dyDescent="0.35">
      <c r="A107" s="2">
        <v>45005</v>
      </c>
      <c r="B107" s="40">
        <v>-13.893592999999999</v>
      </c>
      <c r="C107" s="40">
        <v>1.6096950000000001</v>
      </c>
      <c r="D107" s="40">
        <v>-7.5827955999999999</v>
      </c>
      <c r="E107" s="40">
        <v>-10.036218999999999</v>
      </c>
      <c r="F107" s="40">
        <v>-19.708555</v>
      </c>
      <c r="G107" s="40">
        <v>-17.127424000000001</v>
      </c>
      <c r="H107" s="40">
        <v>-13.557154000000001</v>
      </c>
      <c r="I107" s="40">
        <v>-16.978179999999998</v>
      </c>
      <c r="J107" s="40">
        <v>8.7162860000000002</v>
      </c>
      <c r="K107" s="40">
        <v>-16.763473999999999</v>
      </c>
      <c r="L107" s="40">
        <v>-14.775109</v>
      </c>
      <c r="M107" s="40">
        <v>-25.598312</v>
      </c>
      <c r="N107" s="40">
        <v>14.775085000000001</v>
      </c>
      <c r="O107" s="40">
        <v>-13.854748000000001</v>
      </c>
      <c r="P107" s="40">
        <v>-13.126431999999999</v>
      </c>
      <c r="Q107" s="40">
        <v>-24.137329999999999</v>
      </c>
      <c r="R107" s="40">
        <v>-7.3315086000000003</v>
      </c>
      <c r="S107" s="40">
        <v>80.201790000000003</v>
      </c>
      <c r="T107" s="40">
        <v>-21.347158</v>
      </c>
      <c r="U107" s="40">
        <v>-38.526130000000002</v>
      </c>
      <c r="V107" s="155">
        <v>-20.076333999999999</v>
      </c>
      <c r="W107" s="24"/>
    </row>
    <row r="108" spans="1:23" x14ac:dyDescent="0.35">
      <c r="A108" s="2">
        <v>45036</v>
      </c>
      <c r="B108" s="40">
        <v>-3.4699081999999999</v>
      </c>
      <c r="C108" s="40">
        <v>9.9269750000000005</v>
      </c>
      <c r="D108" s="40">
        <v>-1.6828179000000001</v>
      </c>
      <c r="E108" s="40">
        <v>-13.063108</v>
      </c>
      <c r="F108" s="40">
        <v>-1.9688368000000001</v>
      </c>
      <c r="G108" s="40">
        <v>-4.6839769999999996</v>
      </c>
      <c r="H108" s="40">
        <v>-10.501963</v>
      </c>
      <c r="I108" s="40">
        <v>-10.388780000000001</v>
      </c>
      <c r="J108" s="40">
        <v>17.770218</v>
      </c>
      <c r="K108" s="40">
        <v>-9.5813869999999994</v>
      </c>
      <c r="L108" s="40">
        <v>-15.388726999999999</v>
      </c>
      <c r="M108" s="40">
        <v>-12.29257</v>
      </c>
      <c r="N108" s="40">
        <v>15.390670999999999</v>
      </c>
      <c r="O108" s="40">
        <v>-10.8676195</v>
      </c>
      <c r="P108" s="40">
        <v>-0.23603440000000001</v>
      </c>
      <c r="Q108" s="40">
        <v>-23.483498000000001</v>
      </c>
      <c r="R108" s="40">
        <v>-6.8586884000000001</v>
      </c>
      <c r="S108" s="40">
        <v>46.693184000000002</v>
      </c>
      <c r="T108" s="40">
        <v>-20.545662</v>
      </c>
      <c r="U108" s="40">
        <v>-30.939346</v>
      </c>
      <c r="V108" s="155">
        <v>-18.766290000000001</v>
      </c>
      <c r="W108" s="24"/>
    </row>
    <row r="109" spans="1:23" x14ac:dyDescent="0.35">
      <c r="A109" s="2">
        <v>45065</v>
      </c>
      <c r="B109" s="40">
        <v>-4.9202859999999999</v>
      </c>
      <c r="C109" s="40">
        <v>14.248858999999999</v>
      </c>
      <c r="D109" s="40">
        <v>2.1312593999999998</v>
      </c>
      <c r="E109" s="40">
        <v>-5.7808219999999997</v>
      </c>
      <c r="F109" s="40">
        <v>18.168140000000001</v>
      </c>
      <c r="G109" s="40">
        <v>8.2664600000000004</v>
      </c>
      <c r="H109" s="40">
        <v>-7.2836637</v>
      </c>
      <c r="I109" s="40">
        <v>-0.55956243999999999</v>
      </c>
      <c r="J109" s="40">
        <v>24.417793</v>
      </c>
      <c r="K109" s="40">
        <v>-4.0890335999999996</v>
      </c>
      <c r="L109" s="40">
        <v>2.6884317000000002</v>
      </c>
      <c r="M109" s="40">
        <v>-12.629986000000001</v>
      </c>
      <c r="N109" s="40">
        <v>30.626942</v>
      </c>
      <c r="O109" s="40">
        <v>0.26980639000000001</v>
      </c>
      <c r="P109" s="40">
        <v>-4.7405124000000001</v>
      </c>
      <c r="Q109" s="40">
        <v>-12.028623</v>
      </c>
      <c r="R109" s="40">
        <v>-5.6719245999999996</v>
      </c>
      <c r="S109" s="40">
        <v>47.601320000000001</v>
      </c>
      <c r="T109" s="40">
        <v>-13.176888</v>
      </c>
      <c r="U109" s="40">
        <v>-19.960367000000002</v>
      </c>
      <c r="V109" s="155">
        <v>-6.8085073999999999</v>
      </c>
      <c r="W109" s="24"/>
    </row>
    <row r="110" spans="1:23" x14ac:dyDescent="0.35">
      <c r="A110" s="2">
        <v>45097</v>
      </c>
      <c r="B110" s="40">
        <v>-15.753805</v>
      </c>
      <c r="C110" s="40">
        <v>20.026444999999999</v>
      </c>
      <c r="D110" s="40">
        <v>4.6992183000000001</v>
      </c>
      <c r="E110" s="40">
        <v>-0.87684989999999996</v>
      </c>
      <c r="F110" s="40">
        <v>34.235954</v>
      </c>
      <c r="G110" s="40">
        <v>15.968</v>
      </c>
      <c r="H110" s="40">
        <v>-5.6112346999999998</v>
      </c>
      <c r="I110" s="40">
        <v>7.8731656000000001</v>
      </c>
      <c r="J110" s="40">
        <v>41.088272000000003</v>
      </c>
      <c r="K110" s="40">
        <v>10.486401000000001</v>
      </c>
      <c r="L110" s="40">
        <v>29.228591999999999</v>
      </c>
      <c r="M110" s="40">
        <v>0.72327850000000005</v>
      </c>
      <c r="N110" s="40">
        <v>57.574677000000001</v>
      </c>
      <c r="O110" s="40">
        <v>11.1318</v>
      </c>
      <c r="P110" s="40">
        <v>-11.293530000000001</v>
      </c>
      <c r="Q110" s="40">
        <v>-11.272596999999999</v>
      </c>
      <c r="R110" s="40">
        <v>-1.3866007</v>
      </c>
      <c r="S110" s="40">
        <v>52.68618</v>
      </c>
      <c r="T110" s="40">
        <v>-6.1740279999999998</v>
      </c>
      <c r="U110" s="40">
        <v>-10.707592999999999</v>
      </c>
      <c r="V110" s="155">
        <v>-0.52759049999999996</v>
      </c>
      <c r="W110" s="24"/>
    </row>
    <row r="111" spans="1:23" x14ac:dyDescent="0.35">
      <c r="A111" s="2">
        <v>45127</v>
      </c>
      <c r="B111" s="40">
        <v>-16.057365000000001</v>
      </c>
      <c r="C111" s="40">
        <v>34.97822</v>
      </c>
      <c r="D111" s="40">
        <v>7.7403784</v>
      </c>
      <c r="E111" s="40">
        <v>9.2507000000000001</v>
      </c>
      <c r="F111" s="40">
        <v>52.008034000000002</v>
      </c>
      <c r="G111" s="40">
        <v>33.764457999999998</v>
      </c>
      <c r="H111" s="40">
        <v>-0.48766732000000002</v>
      </c>
      <c r="I111" s="40">
        <v>11.903858</v>
      </c>
      <c r="J111" s="40">
        <v>42.699706999999997</v>
      </c>
      <c r="K111" s="40">
        <v>14.641619</v>
      </c>
      <c r="L111" s="40">
        <v>37.127887999999999</v>
      </c>
      <c r="M111" s="40">
        <v>8.5735209999999995</v>
      </c>
      <c r="N111" s="40">
        <v>79.855109999999996</v>
      </c>
      <c r="O111" s="40">
        <v>10.727537</v>
      </c>
      <c r="P111" s="40">
        <v>-10.933393499999999</v>
      </c>
      <c r="Q111" s="40">
        <v>-10.780578999999999</v>
      </c>
      <c r="R111" s="40">
        <v>-1.1784375</v>
      </c>
      <c r="S111" s="40">
        <v>73.413039999999995</v>
      </c>
      <c r="T111" s="40">
        <v>-2.5447546999999999</v>
      </c>
      <c r="U111" s="40">
        <v>-3.2751977000000001</v>
      </c>
      <c r="V111" s="155">
        <v>1.3860941</v>
      </c>
      <c r="W111" s="24"/>
    </row>
    <row r="112" spans="1:23" x14ac:dyDescent="0.35">
      <c r="A112" s="2">
        <v>45156</v>
      </c>
      <c r="B112" s="40">
        <v>-17.257904</v>
      </c>
      <c r="C112" s="40">
        <v>14.867413000000001</v>
      </c>
      <c r="D112" s="40">
        <v>-1.4765798999999999</v>
      </c>
      <c r="E112" s="40">
        <v>-8.491987</v>
      </c>
      <c r="F112" s="40">
        <v>39.957737000000002</v>
      </c>
      <c r="G112" s="40">
        <v>21.737576000000001</v>
      </c>
      <c r="H112" s="40">
        <v>-5.1371517000000004</v>
      </c>
      <c r="I112" s="40">
        <v>0.77718496000000004</v>
      </c>
      <c r="J112" s="40">
        <v>32.881798000000003</v>
      </c>
      <c r="K112" s="40">
        <v>2.2591351999999998</v>
      </c>
      <c r="L112" s="40">
        <v>5.7021975999999999</v>
      </c>
      <c r="M112" s="40">
        <v>-8.2371599999999994</v>
      </c>
      <c r="N112" s="40">
        <v>51.768208000000001</v>
      </c>
      <c r="O112" s="40">
        <v>-1.3140141999999999</v>
      </c>
      <c r="P112" s="40">
        <v>-9.0926229999999997</v>
      </c>
      <c r="Q112" s="40">
        <v>-19.564236000000001</v>
      </c>
      <c r="R112" s="40">
        <v>-7.1482239999999999</v>
      </c>
      <c r="S112" s="40">
        <v>66.40204</v>
      </c>
      <c r="T112" s="40">
        <v>-6.4977289999999996</v>
      </c>
      <c r="U112" s="40">
        <v>-8.4834759999999996</v>
      </c>
      <c r="V112" s="155">
        <v>-9.2959639999999997</v>
      </c>
      <c r="W112" s="24"/>
    </row>
    <row r="113" spans="1:23" x14ac:dyDescent="0.35">
      <c r="A113" s="2">
        <v>45189</v>
      </c>
      <c r="B113" s="40">
        <v>-10.108006</v>
      </c>
      <c r="C113" s="40">
        <v>11.093199</v>
      </c>
      <c r="D113" s="40">
        <v>-2.6264489000000002</v>
      </c>
      <c r="E113" s="40">
        <v>-3.3688486000000002</v>
      </c>
      <c r="F113" s="40">
        <v>48.294567000000001</v>
      </c>
      <c r="G113" s="40">
        <v>26.619457000000001</v>
      </c>
      <c r="H113" s="40">
        <v>1.2152791000000001</v>
      </c>
      <c r="I113" s="40">
        <v>12.548137000000001</v>
      </c>
      <c r="J113" s="40">
        <v>34.037125000000003</v>
      </c>
      <c r="K113" s="40">
        <v>17.386579999999999</v>
      </c>
      <c r="L113" s="40">
        <v>13.000512000000001</v>
      </c>
      <c r="M113" s="40">
        <v>5.0316809999999998</v>
      </c>
      <c r="N113" s="40">
        <v>47.544455999999997</v>
      </c>
      <c r="O113" s="40">
        <v>3.5580397000000001</v>
      </c>
      <c r="P113" s="40">
        <v>-3.0940354000000001</v>
      </c>
      <c r="Q113" s="40">
        <v>-15.077996000000001</v>
      </c>
      <c r="R113" s="40">
        <v>-7.9757569999999998</v>
      </c>
      <c r="S113" s="40">
        <v>61.945247999999999</v>
      </c>
      <c r="T113" s="40">
        <v>-2.3955345000000001</v>
      </c>
      <c r="U113" s="40">
        <v>4.5842767000000002</v>
      </c>
      <c r="V113" s="155">
        <v>-3.4012555999999998</v>
      </c>
      <c r="W113" s="24"/>
    </row>
    <row r="114" spans="1:23" x14ac:dyDescent="0.35">
      <c r="A114" s="2">
        <v>45219</v>
      </c>
      <c r="B114" s="40">
        <v>-9.6111000000000004</v>
      </c>
      <c r="C114" s="40">
        <v>8.6101530000000004</v>
      </c>
      <c r="D114" s="40">
        <v>-7.268548</v>
      </c>
      <c r="E114" s="40">
        <v>5.7538629999999999</v>
      </c>
      <c r="F114" s="40">
        <v>68.957579999999993</v>
      </c>
      <c r="G114" s="40">
        <v>19.428003</v>
      </c>
      <c r="H114" s="40">
        <v>2.395308</v>
      </c>
      <c r="I114" s="40">
        <v>24.884367000000001</v>
      </c>
      <c r="J114" s="40">
        <v>18.330622000000002</v>
      </c>
      <c r="K114" s="40">
        <v>16.190982999999999</v>
      </c>
      <c r="L114" s="40">
        <v>0.47198533999999998</v>
      </c>
      <c r="M114" s="40">
        <v>4.1873217</v>
      </c>
      <c r="N114" s="40">
        <v>46.053016999999997</v>
      </c>
      <c r="O114" s="40">
        <v>7.1054697000000004</v>
      </c>
      <c r="P114" s="40">
        <v>6.0247780000000004</v>
      </c>
      <c r="Q114" s="40">
        <v>-19.81709</v>
      </c>
      <c r="R114" s="40">
        <v>-12.141418</v>
      </c>
      <c r="S114" s="40">
        <v>32.343780000000002</v>
      </c>
      <c r="T114" s="40">
        <v>-9.5144029999999997</v>
      </c>
      <c r="U114" s="40">
        <v>6.1817526999999997</v>
      </c>
      <c r="V114" s="155">
        <v>-13.852769</v>
      </c>
      <c r="W114" s="24"/>
    </row>
    <row r="115" spans="1:23" x14ac:dyDescent="0.35">
      <c r="A115" s="2">
        <v>45250</v>
      </c>
      <c r="B115" s="40">
        <v>-7.2959185</v>
      </c>
      <c r="C115" s="40">
        <v>12.812137999999999</v>
      </c>
      <c r="D115" s="40">
        <v>-3.3873380000000002</v>
      </c>
      <c r="E115" s="40">
        <v>0.35915374999999999</v>
      </c>
      <c r="F115" s="40">
        <v>55.094574000000001</v>
      </c>
      <c r="G115" s="40">
        <v>11.981737000000001</v>
      </c>
      <c r="H115" s="40">
        <v>1.7024755</v>
      </c>
      <c r="I115" s="40">
        <v>17.291737000000001</v>
      </c>
      <c r="J115" s="40">
        <v>21.090340000000001</v>
      </c>
      <c r="K115" s="40">
        <v>10.715569</v>
      </c>
      <c r="L115" s="40">
        <v>27.819897000000001</v>
      </c>
      <c r="M115" s="40">
        <v>-3.3903240000000001</v>
      </c>
      <c r="N115" s="40">
        <v>49.606693</v>
      </c>
      <c r="O115" s="40">
        <v>5.1367640000000003</v>
      </c>
      <c r="P115" s="40">
        <v>2.8211951000000002</v>
      </c>
      <c r="Q115" s="40">
        <v>-11.796975</v>
      </c>
      <c r="R115" s="40">
        <v>-12.238317500000001</v>
      </c>
      <c r="S115" s="40">
        <v>22.730446000000001</v>
      </c>
      <c r="T115" s="40">
        <v>-1.8056570999999999</v>
      </c>
      <c r="U115" s="40">
        <v>17.792010999999999</v>
      </c>
      <c r="V115" s="155">
        <v>0.38540363</v>
      </c>
      <c r="W115" s="24"/>
    </row>
    <row r="116" spans="1:23" x14ac:dyDescent="0.35">
      <c r="A116" s="2">
        <v>45280</v>
      </c>
      <c r="B116" s="40">
        <v>-16.154665000000001</v>
      </c>
      <c r="C116" s="40">
        <v>11.366916</v>
      </c>
      <c r="D116" s="40">
        <v>-1.0170638999999999</v>
      </c>
      <c r="E116" s="40">
        <v>0.94377995000000003</v>
      </c>
      <c r="F116" s="40">
        <v>51.325629999999997</v>
      </c>
      <c r="G116" s="40">
        <v>25.763380000000002</v>
      </c>
      <c r="H116" s="40">
        <v>-2.3823439999999998</v>
      </c>
      <c r="I116" s="40">
        <v>20.55397</v>
      </c>
      <c r="J116" s="40">
        <v>35.282179999999997</v>
      </c>
      <c r="K116" s="40">
        <v>12.762917</v>
      </c>
      <c r="L116" s="40">
        <v>28.993010999999999</v>
      </c>
      <c r="M116" s="40">
        <v>-0.83444715000000003</v>
      </c>
      <c r="N116" s="40">
        <v>44.052635000000002</v>
      </c>
      <c r="O116" s="40">
        <v>11.661566000000001</v>
      </c>
      <c r="P116" s="40">
        <v>-12.318146</v>
      </c>
      <c r="Q116" s="40">
        <v>-3.59537</v>
      </c>
      <c r="R116" s="40">
        <v>-12.719077</v>
      </c>
      <c r="S116" s="40">
        <v>-5.1590385000000003</v>
      </c>
      <c r="T116" s="40">
        <v>-2.8003632999999999</v>
      </c>
      <c r="U116" s="40">
        <v>9.8897700000000004</v>
      </c>
      <c r="V116" s="155">
        <v>13.057195999999999</v>
      </c>
      <c r="W116" s="24"/>
    </row>
    <row r="117" spans="1:23" x14ac:dyDescent="0.35">
      <c r="A117" s="2">
        <v>45310</v>
      </c>
      <c r="B117" s="40">
        <v>-25.805658000000001</v>
      </c>
      <c r="C117" s="40">
        <v>-1.6336918</v>
      </c>
      <c r="D117" s="40">
        <v>0.23581982000000001</v>
      </c>
      <c r="E117" s="40">
        <v>-7.5094104000000002</v>
      </c>
      <c r="F117" s="40">
        <v>32.276269999999997</v>
      </c>
      <c r="G117" s="40">
        <v>10.849667</v>
      </c>
      <c r="H117" s="40">
        <v>-7.7621339999999996</v>
      </c>
      <c r="I117" s="40">
        <v>14.883946999999999</v>
      </c>
      <c r="J117" s="40">
        <v>18.933212000000001</v>
      </c>
      <c r="K117" s="40">
        <v>-2.1874547</v>
      </c>
      <c r="L117" s="40">
        <v>18.52833</v>
      </c>
      <c r="M117" s="40">
        <v>-13.781661</v>
      </c>
      <c r="N117" s="40">
        <v>38.625549999999997</v>
      </c>
      <c r="O117" s="40">
        <v>16.875575999999999</v>
      </c>
      <c r="P117" s="40">
        <v>-28.377569999999999</v>
      </c>
      <c r="Q117" s="40">
        <v>-2.4542391000000001</v>
      </c>
      <c r="R117" s="40">
        <v>-18.121029</v>
      </c>
      <c r="S117" s="40">
        <v>-3.2566069999999998</v>
      </c>
      <c r="T117" s="40">
        <v>2.7045012000000002</v>
      </c>
      <c r="U117" s="40">
        <v>5.7672860000000004</v>
      </c>
      <c r="V117" s="155">
        <v>11.753094000000001</v>
      </c>
      <c r="W117" s="24"/>
    </row>
    <row r="118" spans="1:23" x14ac:dyDescent="0.35">
      <c r="A118" s="2">
        <v>45342</v>
      </c>
      <c r="B118" s="40">
        <v>-19.302659999999999</v>
      </c>
      <c r="C118" s="40">
        <v>-7.1237269999999997</v>
      </c>
      <c r="D118" s="40">
        <v>1.1672974</v>
      </c>
      <c r="E118" s="40">
        <v>0.82405806000000004</v>
      </c>
      <c r="F118" s="40">
        <v>51.475512999999999</v>
      </c>
      <c r="G118" s="40">
        <v>23.543406000000001</v>
      </c>
      <c r="H118" s="40">
        <v>-0.48075318</v>
      </c>
      <c r="I118" s="40">
        <v>17.906642999999999</v>
      </c>
      <c r="J118" s="40">
        <v>17.619980000000002</v>
      </c>
      <c r="K118" s="40">
        <v>8.3624360000000006</v>
      </c>
      <c r="L118" s="40">
        <v>24.658466000000001</v>
      </c>
      <c r="M118" s="40">
        <v>-7.7246847000000001</v>
      </c>
      <c r="N118" s="40">
        <v>29.432058000000001</v>
      </c>
      <c r="O118" s="40">
        <v>28.118895999999999</v>
      </c>
      <c r="P118" s="40">
        <v>-20.741123000000002</v>
      </c>
      <c r="Q118" s="40">
        <v>1.2531877</v>
      </c>
      <c r="R118" s="40">
        <v>-16.687076999999999</v>
      </c>
      <c r="S118" s="40">
        <v>18.277729000000001</v>
      </c>
      <c r="T118" s="40">
        <v>3.5309195999999998</v>
      </c>
      <c r="U118" s="40">
        <v>20.173275</v>
      </c>
      <c r="V118" s="155">
        <v>20.767271000000001</v>
      </c>
      <c r="W118" s="24"/>
    </row>
    <row r="119" spans="1:23" x14ac:dyDescent="0.35">
      <c r="A119" s="2">
        <v>45371</v>
      </c>
      <c r="B119" s="40">
        <v>-12.408585</v>
      </c>
      <c r="C119" s="40">
        <v>4.2652489999999998</v>
      </c>
      <c r="D119" s="40">
        <v>6.8651556999999999</v>
      </c>
      <c r="E119" s="40">
        <v>5.1810144999999999</v>
      </c>
      <c r="F119" s="40">
        <v>63.432957000000002</v>
      </c>
      <c r="G119" s="40">
        <v>42.972884999999998</v>
      </c>
      <c r="H119" s="40">
        <v>5.3898215</v>
      </c>
      <c r="I119" s="40">
        <v>24.208950000000002</v>
      </c>
      <c r="J119" s="40">
        <v>25.894366999999999</v>
      </c>
      <c r="K119" s="40">
        <v>16.609525999999999</v>
      </c>
      <c r="L119" s="40">
        <v>33.031475</v>
      </c>
      <c r="M119" s="40">
        <v>2.084136</v>
      </c>
      <c r="N119" s="40">
        <v>42.271470000000001</v>
      </c>
      <c r="O119" s="40">
        <v>31.03857</v>
      </c>
      <c r="P119" s="40">
        <v>-10.650611</v>
      </c>
      <c r="Q119" s="40">
        <v>7.8090549999999999</v>
      </c>
      <c r="R119" s="40">
        <v>-11.718147999999999</v>
      </c>
      <c r="S119" s="40">
        <v>9.0986729999999998</v>
      </c>
      <c r="T119" s="40">
        <v>10.191630999999999</v>
      </c>
      <c r="U119" s="40">
        <v>24.636042</v>
      </c>
      <c r="V119" s="155">
        <v>23.396491999999999</v>
      </c>
      <c r="W119" s="24"/>
    </row>
    <row r="120" spans="1:23" x14ac:dyDescent="0.35">
      <c r="A120" s="2">
        <v>45401</v>
      </c>
      <c r="B120" s="40">
        <v>-17.283148000000001</v>
      </c>
      <c r="C120" s="40">
        <v>-5.8852434000000002</v>
      </c>
      <c r="D120" s="40">
        <v>-10.007084000000001</v>
      </c>
      <c r="E120" s="40">
        <v>-1.6949713</v>
      </c>
      <c r="F120" s="40">
        <v>40.54712</v>
      </c>
      <c r="G120" s="40">
        <v>32.574523999999997</v>
      </c>
      <c r="H120" s="40">
        <v>2.1994590000000001</v>
      </c>
      <c r="I120" s="40">
        <v>16.209126000000001</v>
      </c>
      <c r="J120" s="40">
        <v>11.299811999999999</v>
      </c>
      <c r="K120" s="40">
        <v>0.90432170000000001</v>
      </c>
      <c r="L120" s="40">
        <v>17.511213000000001</v>
      </c>
      <c r="M120" s="40">
        <v>-8.2062539999999995</v>
      </c>
      <c r="N120" s="40">
        <v>24.949337</v>
      </c>
      <c r="O120" s="40">
        <v>29.181349000000001</v>
      </c>
      <c r="P120" s="40">
        <v>-17.003792000000001</v>
      </c>
      <c r="Q120" s="40">
        <v>1.0833979</v>
      </c>
      <c r="R120" s="40">
        <v>-15.730077</v>
      </c>
      <c r="S120" s="40">
        <v>17.936551999999999</v>
      </c>
      <c r="T120" s="40">
        <v>1.6997694999999999</v>
      </c>
      <c r="U120" s="40">
        <v>4.4703125999999997</v>
      </c>
      <c r="V120" s="155">
        <v>9.1756460000000004</v>
      </c>
      <c r="W120" s="24"/>
    </row>
    <row r="121" spans="1:23" x14ac:dyDescent="0.35">
      <c r="A121" s="2">
        <v>45432</v>
      </c>
      <c r="B121" s="40">
        <v>-8.5389800000000005</v>
      </c>
      <c r="C121" s="40">
        <v>3.2214999999999998</v>
      </c>
      <c r="D121" s="40">
        <v>-8.8351249999999997</v>
      </c>
      <c r="E121" s="40">
        <v>-1.0103941000000001</v>
      </c>
      <c r="F121" s="40">
        <v>49.419426000000001</v>
      </c>
      <c r="G121" s="40">
        <v>55.06879</v>
      </c>
      <c r="H121" s="40">
        <v>12.494671</v>
      </c>
      <c r="I121" s="40">
        <v>25.655066999999999</v>
      </c>
      <c r="J121" s="40">
        <v>15.589619000000001</v>
      </c>
      <c r="K121" s="40">
        <v>7.8911660000000001</v>
      </c>
      <c r="L121" s="40">
        <v>12.444008</v>
      </c>
      <c r="M121" s="40">
        <v>17.453908999999999</v>
      </c>
      <c r="N121" s="40">
        <v>38.876440000000002</v>
      </c>
      <c r="O121" s="40">
        <v>30.187082</v>
      </c>
      <c r="P121" s="40">
        <v>5.2536129999999996</v>
      </c>
      <c r="Q121" s="40">
        <v>-6.6329599999999997</v>
      </c>
      <c r="R121" s="40">
        <v>-8.9900970000000004</v>
      </c>
      <c r="S121" s="40">
        <v>55.0501</v>
      </c>
      <c r="T121" s="40">
        <v>0.9888768</v>
      </c>
      <c r="U121" s="40">
        <v>10.554385</v>
      </c>
      <c r="V121" s="155">
        <v>4.1663410000000001</v>
      </c>
      <c r="W121" s="24"/>
    </row>
    <row r="122" spans="1:23" x14ac:dyDescent="0.35">
      <c r="A122" s="2">
        <v>45463</v>
      </c>
      <c r="B122">
        <v>-10.098725</v>
      </c>
      <c r="C122">
        <v>-5.6096259999999996</v>
      </c>
      <c r="D122">
        <v>-16.772096999999999</v>
      </c>
      <c r="E122">
        <v>-5.6941930000000003</v>
      </c>
      <c r="F122">
        <v>30.227447999999999</v>
      </c>
      <c r="G122">
        <v>37.606789999999997</v>
      </c>
      <c r="H122">
        <v>15.434861</v>
      </c>
      <c r="I122">
        <v>29.291058</v>
      </c>
      <c r="J122">
        <v>-6.8873350000000002</v>
      </c>
      <c r="K122">
        <v>2.8990626000000002</v>
      </c>
      <c r="L122">
        <v>-11.234038999999999</v>
      </c>
      <c r="M122">
        <v>10.224163000000001</v>
      </c>
      <c r="N122">
        <v>12.513102</v>
      </c>
      <c r="O122">
        <v>27.760994</v>
      </c>
      <c r="P122">
        <v>-1.6825378</v>
      </c>
      <c r="Q122">
        <v>-4.5800150000000004</v>
      </c>
      <c r="R122">
        <v>-15.563314999999999</v>
      </c>
      <c r="S122">
        <v>52.19914</v>
      </c>
      <c r="T122">
        <v>-2.4404824000000001</v>
      </c>
      <c r="U122">
        <v>-2.8967857E-2</v>
      </c>
      <c r="V122" s="1">
        <v>2.4468302999999998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-30.356162999999999</v>
      </c>
      <c r="C126" s="40" cm="1">
        <f t="array" ref="C126">MIN(_xlfn._xlws.FILTER(C2:C122, ISNUMBER(C2:C122)))</f>
        <v>-56.232821999999999</v>
      </c>
      <c r="D126" s="40" cm="1">
        <f t="array" ref="D126">MIN(_xlfn._xlws.FILTER(D2:D122, ISNUMBER(D2:D122)))</f>
        <v>-50.115906000000003</v>
      </c>
      <c r="E126" s="40" cm="1">
        <f t="array" ref="E126">MIN(_xlfn._xlws.FILTER(E2:E122, ISNUMBER(E2:E122)))</f>
        <v>-40.239082000000003</v>
      </c>
      <c r="F126" s="40" cm="1">
        <f t="array" ref="F126">MIN(_xlfn._xlws.FILTER(F2:F122, ISNUMBER(F2:F122)))</f>
        <v>-51.646275000000003</v>
      </c>
      <c r="G126" s="40" cm="1">
        <f t="array" ref="G126">MIN(_xlfn._xlws.FILTER(G2:G122, ISNUMBER(G2:G122)))</f>
        <v>-43.717945</v>
      </c>
      <c r="H126" s="40" cm="1">
        <f t="array" ref="H126">MIN(_xlfn._xlws.FILTER(H2:H122, ISNUMBER(H2:H122)))</f>
        <v>-35.960293</v>
      </c>
      <c r="I126" s="40" cm="1">
        <f t="array" ref="I126">MIN(_xlfn._xlws.FILTER(I2:I122, ISNUMBER(I2:I122)))</f>
        <v>-31.333659999999998</v>
      </c>
      <c r="J126" s="40" cm="1">
        <f t="array" ref="J126">MIN(_xlfn._xlws.FILTER(J2:J122, ISNUMBER(J2:J122)))</f>
        <v>-39.677300000000002</v>
      </c>
      <c r="K126" s="40" cm="1">
        <f t="array" ref="K126">MIN(_xlfn._xlws.FILTER(K2:K122, ISNUMBER(K2:K122)))</f>
        <v>-37.252735000000001</v>
      </c>
      <c r="L126" s="40" cm="1">
        <f t="array" ref="L126">MIN(_xlfn._xlws.FILTER(L2:L122, ISNUMBER(L2:L122)))</f>
        <v>-51.555329999999998</v>
      </c>
      <c r="M126" s="40" cm="1">
        <f t="array" ref="M126">MIN(_xlfn._xlws.FILTER(M2:M122, ISNUMBER(M2:M122)))</f>
        <v>-45.883569999999999</v>
      </c>
      <c r="N126" s="40" cm="1">
        <f t="array" ref="N126">MIN(_xlfn._xlws.FILTER(N2:N122, ISNUMBER(N2:N122)))</f>
        <v>-57.445369999999997</v>
      </c>
      <c r="O126" s="40" cm="1">
        <f t="array" ref="O126">MIN(_xlfn._xlws.FILTER(O2:O122, ISNUMBER(O2:O122)))</f>
        <v>-34.653545000000001</v>
      </c>
      <c r="P126" s="40" cm="1">
        <f t="array" ref="P126">MIN(_xlfn._xlws.FILTER(P2:P122, ISNUMBER(P2:P122)))</f>
        <v>-44.819629999999997</v>
      </c>
      <c r="Q126" s="40" cm="1">
        <f t="array" ref="Q126">MIN(_xlfn._xlws.FILTER(Q2:Q122, ISNUMBER(Q2:Q122)))</f>
        <v>-28.470486000000001</v>
      </c>
      <c r="R126" s="40" cm="1">
        <f t="array" ref="R126">MIN(_xlfn._xlws.FILTER(R2:R122, ISNUMBER(R2:R122)))</f>
        <v>-30.74305</v>
      </c>
      <c r="S126" s="40" cm="1">
        <f t="array" ref="S126">MIN(_xlfn._xlws.FILTER(S2:S122, ISNUMBER(S2:S122)))</f>
        <v>-50.653910000000003</v>
      </c>
      <c r="T126" s="40" cm="1">
        <f t="array" ref="T126">MIN(_xlfn._xlws.FILTER(T2:T122, ISNUMBER(T2:T122)))</f>
        <v>-34.039436000000002</v>
      </c>
      <c r="U126" s="40" cm="1">
        <f t="array" ref="U126">MIN(_xlfn._xlws.FILTER(U2:U122, ISNUMBER(U2:U122)))</f>
        <v>-45.146500000000003</v>
      </c>
      <c r="V126" s="155" cm="1">
        <f t="array" ref="V126">MIN(_xlfn._xlws.FILTER(V2:V122, ISNUMBER(V2:V122)))</f>
        <v>-30.822265999999999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60.028458000000001</v>
      </c>
      <c r="C127" s="42" cm="1">
        <f t="array" ref="C127">MAX(_xlfn._xlws.FILTER(C1:C122, ISNUMBER(C1:C122)))</f>
        <v>82.31756</v>
      </c>
      <c r="D127" s="42" cm="1">
        <f t="array" ref="D127">MAX(_xlfn._xlws.FILTER(D1:D122, ISNUMBER(D1:D122)))</f>
        <v>78.627219999999994</v>
      </c>
      <c r="E127" s="42" cm="1">
        <f t="array" ref="E127">MAX(_xlfn._xlws.FILTER(E1:E122, ISNUMBER(E1:E122)))</f>
        <v>51.17606</v>
      </c>
      <c r="F127" s="42" cm="1">
        <f t="array" ref="F127">MAX(_xlfn._xlws.FILTER(F1:F122, ISNUMBER(F1:F122)))</f>
        <v>68.957579999999993</v>
      </c>
      <c r="G127" s="42" cm="1">
        <f t="array" ref="G127">MAX(_xlfn._xlws.FILTER(G1:G122, ISNUMBER(G1:G122)))</f>
        <v>89.451453999999998</v>
      </c>
      <c r="H127" s="42" cm="1">
        <f t="array" ref="H127">MAX(_xlfn._xlws.FILTER(H1:H122, ISNUMBER(H1:H122)))</f>
        <v>49.730277999999998</v>
      </c>
      <c r="I127" s="42" cm="1">
        <f t="array" ref="I127">MAX(_xlfn._xlws.FILTER(I1:I122, ISNUMBER(I1:I122)))</f>
        <v>101.02863000000001</v>
      </c>
      <c r="J127" s="42" cm="1">
        <f t="array" ref="J127">MAX(_xlfn._xlws.FILTER(J1:J122, ISNUMBER(J1:J122)))</f>
        <v>70.126549999999995</v>
      </c>
      <c r="K127" s="42" cm="1">
        <f t="array" ref="K127">MAX(_xlfn._xlws.FILTER(K1:K122, ISNUMBER(K1:K122)))</f>
        <v>129.66311999999999</v>
      </c>
      <c r="L127" s="42" cm="1">
        <f t="array" ref="L127">MAX(_xlfn._xlws.FILTER(L1:L122, ISNUMBER(L1:L122)))</f>
        <v>110.34498600000001</v>
      </c>
      <c r="M127" s="42" cm="1">
        <f t="array" ref="M127">MAX(_xlfn._xlws.FILTER(M1:M122, ISNUMBER(M1:M122)))</f>
        <v>101.73480000000001</v>
      </c>
      <c r="N127" s="42" cm="1">
        <f t="array" ref="N127">MAX(_xlfn._xlws.FILTER(N1:N122, ISNUMBER(N1:N122)))</f>
        <v>79.855109999999996</v>
      </c>
      <c r="O127" s="42" cm="1">
        <f t="array" ref="O127">MAX(_xlfn._xlws.FILTER(O1:O122, ISNUMBER(O1:O122)))</f>
        <v>86.80265</v>
      </c>
      <c r="P127" s="42" cm="1">
        <f t="array" ref="P127">MAX(_xlfn._xlws.FILTER(P1:P122, ISNUMBER(P1:P122)))</f>
        <v>62.820650000000001</v>
      </c>
      <c r="Q127" s="42" cm="1">
        <f t="array" ref="Q127">MAX(_xlfn._xlws.FILTER(Q1:Q122, ISNUMBER(Q1:Q122)))</f>
        <v>45.267569999999999</v>
      </c>
      <c r="R127" s="42" cm="1">
        <f t="array" ref="R127">MAX(_xlfn._xlws.FILTER(R1:R122, ISNUMBER(R1:R122)))</f>
        <v>49.777340000000002</v>
      </c>
      <c r="S127" s="42" cm="1">
        <f t="array" ref="S127">MAX(_xlfn._xlws.FILTER(S1:S122, ISNUMBER(S1:S122)))</f>
        <v>86.415390000000002</v>
      </c>
      <c r="T127" s="42" cm="1">
        <f t="array" ref="T127">MAX(_xlfn._xlws.FILTER(T1:T122, ISNUMBER(T1:T122)))</f>
        <v>53.917076000000002</v>
      </c>
      <c r="U127" s="42" cm="1">
        <f t="array" ref="U127">MAX(_xlfn._xlws.FILTER(U1:U122, ISNUMBER(U1:U122)))</f>
        <v>70.602164999999999</v>
      </c>
      <c r="V127" s="156" cm="1">
        <f t="array" ref="V127">MAX(_xlfn._xlws.FILTER(V1:V122, ISNUMBER(V1:V122)))</f>
        <v>57.157074000000001</v>
      </c>
    </row>
    <row r="128" spans="1:23" x14ac:dyDescent="0.35">
      <c r="A128" s="2" t="s">
        <v>397</v>
      </c>
      <c r="B128" s="40" cm="1">
        <f t="array" ref="B128">MEDIAN(_xlfn._xlws.FILTER(B1:B122, ISNUMBER(B1:B122)))</f>
        <v>1.3978124000000001</v>
      </c>
      <c r="C128" s="40" cm="1">
        <f t="array" ref="C128">MEDIAN(_xlfn._xlws.FILTER(C1:C122, ISNUMBER(C1:C122)))</f>
        <v>-4.2332945000000004</v>
      </c>
      <c r="D128" s="40" cm="1">
        <f t="array" ref="D128">MEDIAN(_xlfn._xlws.FILTER(D1:D122, ISNUMBER(D1:D122)))</f>
        <v>1.1672974</v>
      </c>
      <c r="E128" s="40" cm="1">
        <f t="array" ref="E128">MEDIAN(_xlfn._xlws.FILTER(E1:E122, ISNUMBER(E1:E122)))</f>
        <v>-0.87684989999999996</v>
      </c>
      <c r="F128" s="40" cm="1">
        <f t="array" ref="F128">MEDIAN(_xlfn._xlws.FILTER(F1:F122, ISNUMBER(F1:F122)))</f>
        <v>-7.8453064000000001</v>
      </c>
      <c r="G128" s="40" cm="1">
        <f t="array" ref="G128">MEDIAN(_xlfn._xlws.FILTER(G1:G122, ISNUMBER(G1:G122)))</f>
        <v>2.3492217000000002</v>
      </c>
      <c r="H128" s="40" cm="1">
        <f t="array" ref="H128">MEDIAN(_xlfn._xlws.FILTER(H1:H122, ISNUMBER(H1:H122)))</f>
        <v>-2.6199995999999999</v>
      </c>
      <c r="I128" s="40" cm="1">
        <f t="array" ref="I128">MEDIAN(_xlfn._xlws.FILTER(I1:I122, ISNUMBER(I1:I122)))</f>
        <v>13.845385</v>
      </c>
      <c r="J128" s="40" cm="1">
        <f t="array" ref="J128">MEDIAN(_xlfn._xlws.FILTER(J1:J122, ISNUMBER(J1:J122)))</f>
        <v>-8.1640480000000001E-2</v>
      </c>
      <c r="K128" s="40" cm="1">
        <f t="array" ref="K128">MEDIAN(_xlfn._xlws.FILTER(K1:K122, ISNUMBER(K1:K122)))</f>
        <v>0.12607573999999999</v>
      </c>
      <c r="L128" s="40" cm="1">
        <f t="array" ref="L128">MEDIAN(_xlfn._xlws.FILTER(L1:L122, ISNUMBER(L1:L122)))</f>
        <v>3.3841014</v>
      </c>
      <c r="M128" s="40" cm="1">
        <f t="array" ref="M128">MEDIAN(_xlfn._xlws.FILTER(M1:M122, ISNUMBER(M1:M122)))</f>
        <v>-0.18780827999999999</v>
      </c>
      <c r="N128" s="40" cm="1">
        <f t="array" ref="N128">MEDIAN(_xlfn._xlws.FILTER(N1:N122, ISNUMBER(N1:N122)))</f>
        <v>2.8493284999999999</v>
      </c>
      <c r="O128" s="40" cm="1">
        <f t="array" ref="O128">MEDIAN(_xlfn._xlws.FILTER(O1:O122, ISNUMBER(O1:O122)))</f>
        <v>7.2401403999999996</v>
      </c>
      <c r="P128" s="40" cm="1">
        <f t="array" ref="P128">MEDIAN(_xlfn._xlws.FILTER(P1:P122, ISNUMBER(P1:P122)))</f>
        <v>1.4934419999999999</v>
      </c>
      <c r="Q128" s="40" cm="1">
        <f t="array" ref="Q128">MEDIAN(_xlfn._xlws.FILTER(Q1:Q122, ISNUMBER(Q1:Q122)))</f>
        <v>0.71719290000000002</v>
      </c>
      <c r="R128" s="40" cm="1">
        <f t="array" ref="R128">MEDIAN(_xlfn._xlws.FILTER(R1:R122, ISNUMBER(R1:R122)))</f>
        <v>0.33717154999999999</v>
      </c>
      <c r="S128" s="40" cm="1">
        <f t="array" ref="S128">MEDIAN(_xlfn._xlws.FILTER(S1:S122, ISNUMBER(S1:S122)))</f>
        <v>-1.7637252999999999</v>
      </c>
      <c r="T128" s="40" cm="1">
        <f t="array" ref="T128">MEDIAN(_xlfn._xlws.FILTER(T1:T122, ISNUMBER(T1:T122)))</f>
        <v>-2.6032865000000003</v>
      </c>
      <c r="U128" s="40" cm="1">
        <f t="array" ref="U128">MEDIAN(_xlfn._xlws.FILTER(U1:U122, ISNUMBER(U1:U122)))</f>
        <v>-1.0653257</v>
      </c>
      <c r="V128" s="155" cm="1">
        <f t="array" ref="V128">MEDIAN(_xlfn._xlws.FILTER(V1:V122, ISNUMBER(V1:V122)))</f>
        <v>11.853647500000001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31</v>
      </c>
      <c r="C130">
        <f>COUNTIF(C2:C122, "&lt;"&amp;Assumption!$F$50)</f>
        <v>45</v>
      </c>
      <c r="D130">
        <f>COUNTIF(D2:D122, "&lt;"&amp;Assumption!$F$50)</f>
        <v>27</v>
      </c>
      <c r="E130">
        <f>COUNTIF(E2:E122, "&lt;"&amp;Assumption!$F$50)</f>
        <v>32</v>
      </c>
      <c r="F130">
        <f>COUNTIF(F2:F122, "&lt;"&amp;Assumption!$F$50)</f>
        <v>50</v>
      </c>
      <c r="G130">
        <f>COUNTIF(G2:G122, "&lt;"&amp;Assumption!$F$50)</f>
        <v>29</v>
      </c>
      <c r="H130">
        <f>COUNTIF(H2:H122, "&lt;"&amp;Assumption!$F$50)</f>
        <v>29</v>
      </c>
      <c r="I130">
        <f>COUNTIF(I2:I122, "&lt;"&amp;Assumption!$F$50)</f>
        <v>21</v>
      </c>
      <c r="J130">
        <f>COUNTIF(J2:J122, "&lt;"&amp;Assumption!$F$50)</f>
        <v>32</v>
      </c>
      <c r="K130">
        <f>COUNTIF(K2:K122, "&lt;"&amp;Assumption!$F$50)</f>
        <v>39</v>
      </c>
      <c r="L130">
        <f>COUNTIF(L2:L122, "&lt;"&amp;Assumption!$F$50)</f>
        <v>42</v>
      </c>
      <c r="M130">
        <f>COUNTIF(M2:M122, "&lt;"&amp;Assumption!$F$50)</f>
        <v>37</v>
      </c>
      <c r="N130">
        <f>COUNTIF(N2:N122, "&lt;"&amp;Assumption!$F$50)</f>
        <v>54</v>
      </c>
      <c r="O130">
        <f>COUNTIF(O2:O122, "&lt;"&amp;Assumption!$F$50)</f>
        <v>16</v>
      </c>
      <c r="P130">
        <f>COUNTIF(P2:P122, "&lt;"&amp;Assumption!$F$50)</f>
        <v>40</v>
      </c>
      <c r="Q130">
        <f>COUNTIF(Q2:Q122, "&lt;"&amp;Assumption!$F$50)</f>
        <v>30</v>
      </c>
      <c r="R130">
        <f>COUNTIF(R2:R122, "&lt;"&amp;Assumption!$F$50)</f>
        <v>24</v>
      </c>
      <c r="S130">
        <f>COUNTIF(S2:S122, "&lt;"&amp;Assumption!$F$50)</f>
        <v>44</v>
      </c>
      <c r="T130">
        <f>COUNTIF(T2:T122, "&lt;"&amp;Assumption!$F$50)</f>
        <v>31</v>
      </c>
      <c r="U130">
        <f>COUNTIF(U2:U122, "&lt;"&amp;Assumption!$F$50)</f>
        <v>43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85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110</v>
      </c>
      <c r="R131">
        <f t="shared" si="0"/>
        <v>121</v>
      </c>
      <c r="S131">
        <f t="shared" si="0"/>
        <v>121</v>
      </c>
      <c r="T131">
        <f t="shared" si="0"/>
        <v>110</v>
      </c>
      <c r="U131">
        <f t="shared" si="0"/>
        <v>121</v>
      </c>
      <c r="V131" s="1">
        <f t="shared" si="0"/>
        <v>94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0.36470588235294116</v>
      </c>
      <c r="C133" s="9">
        <f t="shared" ref="C133:V133" si="1">C130/C131</f>
        <v>0.37190082644628097</v>
      </c>
      <c r="D133" s="9">
        <f t="shared" si="1"/>
        <v>0.2231404958677686</v>
      </c>
      <c r="E133" s="9">
        <f t="shared" si="1"/>
        <v>0.26446280991735538</v>
      </c>
      <c r="F133" s="9">
        <f t="shared" si="1"/>
        <v>0.41322314049586778</v>
      </c>
      <c r="G133" s="9">
        <f t="shared" si="1"/>
        <v>0.23966942148760331</v>
      </c>
      <c r="H133" s="9">
        <f t="shared" si="1"/>
        <v>0.23966942148760331</v>
      </c>
      <c r="I133" s="9">
        <f t="shared" si="1"/>
        <v>0.17355371900826447</v>
      </c>
      <c r="J133" s="9">
        <f t="shared" si="1"/>
        <v>0.26446280991735538</v>
      </c>
      <c r="K133" s="9">
        <f t="shared" si="1"/>
        <v>0.32231404958677684</v>
      </c>
      <c r="L133" s="9">
        <f t="shared" si="1"/>
        <v>0.34710743801652894</v>
      </c>
      <c r="M133" s="9">
        <f t="shared" si="1"/>
        <v>0.30578512396694213</v>
      </c>
      <c r="N133" s="9">
        <f t="shared" si="1"/>
        <v>0.4462809917355372</v>
      </c>
      <c r="O133" s="9">
        <f t="shared" si="1"/>
        <v>0.13223140495867769</v>
      </c>
      <c r="P133" s="9">
        <f t="shared" si="1"/>
        <v>0.33057851239669422</v>
      </c>
      <c r="Q133" s="9">
        <f t="shared" si="1"/>
        <v>0.27272727272727271</v>
      </c>
      <c r="R133" s="9">
        <f t="shared" si="1"/>
        <v>0.19834710743801653</v>
      </c>
      <c r="S133" s="9">
        <f t="shared" si="1"/>
        <v>0.36363636363636365</v>
      </c>
      <c r="T133" s="9">
        <f t="shared" si="1"/>
        <v>0.2818181818181818</v>
      </c>
      <c r="U133" s="9">
        <f t="shared" si="1"/>
        <v>0.35537190082644626</v>
      </c>
      <c r="V133" s="48">
        <f t="shared" si="1"/>
        <v>0.1276595744680851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0.13900000000000001</v>
      </c>
      <c r="C136" s="40" cm="1">
        <f t="array" ref="C136">_xlfn.PERCENTRANK.EXC(_xlfn._xlws.FILTER(C2:C122, ISNUMBER(C2:C122)),C120)</f>
        <v>0.45900000000000002</v>
      </c>
      <c r="D136" s="40" cm="1">
        <f t="array" ref="D136">_xlfn.PERCENTRANK.EXC(_xlfn._xlws.FILTER(D2:D122, ISNUMBER(D2:D122)),D120)</f>
        <v>0.221</v>
      </c>
      <c r="E136" s="40" cm="1">
        <f t="array" ref="E136">_xlfn.PERCENTRANK.EXC(_xlfn._xlws.FILTER(E2:E122, ISNUMBER(E2:E122)),E120)</f>
        <v>0.46700000000000003</v>
      </c>
      <c r="F136" s="40" cm="1">
        <f t="array" ref="F136">_xlfn.PERCENTRANK.EXC(_xlfn._xlws.FILTER(F2:F122, ISNUMBER(F2:F122)),F120)</f>
        <v>0.84399999999999997</v>
      </c>
      <c r="G136" s="40" cm="1">
        <f t="array" ref="G136">_xlfn.PERCENTRANK.EXC(_xlfn._xlws.FILTER(G2:G122, ISNUMBER(G2:G122)),G120)</f>
        <v>0.86799999999999999</v>
      </c>
      <c r="H136" s="40" cm="1">
        <f t="array" ref="H136">_xlfn.PERCENTRANK.EXC(_xlfn._xlws.FILTER(H2:H122, ISNUMBER(H2:H122)),H120)</f>
        <v>0.72099999999999997</v>
      </c>
      <c r="I136" s="40" cm="1">
        <f t="array" ref="I136">_xlfn.PERCENTRANK.EXC(_xlfn._xlws.FILTER(I2:I122, ISNUMBER(I2:I122)),I120)</f>
        <v>0.54900000000000004</v>
      </c>
      <c r="J136" s="40" cm="1">
        <f t="array" ref="J136">_xlfn.PERCENTRANK.EXC(_xlfn._xlws.FILTER(J2:J122, ISNUMBER(J2:J122)),J120)</f>
        <v>0.67200000000000004</v>
      </c>
      <c r="K136" s="40" cm="1">
        <f t="array" ref="K136">_xlfn.PERCENTRANK.EXC(_xlfn._xlws.FILTER(K2:K122, ISNUMBER(K2:K122)),K120)</f>
        <v>0.51600000000000001</v>
      </c>
      <c r="L136" s="40" cm="1">
        <f t="array" ref="L136">_xlfn.PERCENTRANK.EXC(_xlfn._xlws.FILTER(L2:L122, ISNUMBER(L2:L122)),L120)</f>
        <v>0.67200000000000004</v>
      </c>
      <c r="M136" s="40" cm="1">
        <f t="array" ref="M136">_xlfn.PERCENTRANK.EXC(_xlfn._xlws.FILTER(M2:M122, ISNUMBER(M2:M122)),M120)</f>
        <v>0.34399999999999997</v>
      </c>
      <c r="N136" s="40" cm="1">
        <f t="array" ref="N136">_xlfn.PERCENTRANK.EXC(_xlfn._xlws.FILTER(N2:N122, ISNUMBER(N2:N122)),N120)</f>
        <v>0.68799999999999994</v>
      </c>
      <c r="O136" s="40" cm="1">
        <f t="array" ref="O136">_xlfn.PERCENTRANK.EXC(_xlfn._xlws.FILTER(O2:O122, ISNUMBER(O2:O122)),O120)</f>
        <v>0.82699999999999996</v>
      </c>
      <c r="P136" s="40" cm="1">
        <f t="array" ref="P136">_xlfn.PERCENTRANK.EXC(_xlfn._xlws.FILTER(P2:P122, ISNUMBER(P2:P122)),P120)</f>
        <v>0.221</v>
      </c>
      <c r="Q136" s="40" cm="1">
        <f t="array" ref="Q136">_xlfn.PERCENTRANK.EXC(_xlfn._xlws.FILTER(Q2:Q122, ISNUMBER(Q2:Q122)),Q120)</f>
        <v>0.52200000000000002</v>
      </c>
      <c r="R136" s="40" cm="1">
        <f t="array" ref="R136">_xlfn.PERCENTRANK.EXC(_xlfn._xlws.FILTER(R2:R122, ISNUMBER(R2:R122)),R120)</f>
        <v>0.106</v>
      </c>
      <c r="S136" s="40" cm="1">
        <f t="array" ref="S136">_xlfn.PERCENTRANK.EXC(_xlfn._xlws.FILTER(S2:S122, ISNUMBER(S2:S122)),S120)</f>
        <v>0.77</v>
      </c>
      <c r="T136" s="40" cm="1">
        <f t="array" ref="T136">_xlfn.PERCENTRANK.EXC(_xlfn._xlws.FILTER(T2:T122, ISNUMBER(T2:T122)),T120)</f>
        <v>0.64800000000000002</v>
      </c>
      <c r="U136" s="40" cm="1">
        <f t="array" ref="U136">_xlfn.PERCENTRANK.EXC(_xlfn._xlws.FILTER(U2:U122, ISNUMBER(U2:U122)),U120)</f>
        <v>0.60599999999999998</v>
      </c>
      <c r="V136" s="155" cm="1">
        <f t="array" ref="V136">_xlfn.PERCENTRANK.EXC(_xlfn._xlws.FILTER(V2:V122, ISNUMBER(V2:V122)),V120)</f>
        <v>0.42099999999999999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0.39500000000000002</v>
      </c>
      <c r="C137" s="40" cm="1">
        <f t="array" ref="C137">_xlfn.PERCENTRANK.EXC(_xlfn._xlws.FILTER(C2:C122, ISNUMBER(C2:C122)),C121)</f>
        <v>0.58099999999999996</v>
      </c>
      <c r="D137" s="40" cm="1">
        <f t="array" ref="D137">_xlfn.PERCENTRANK.EXC(_xlfn._xlws.FILTER(D2:D122, ISNUMBER(D2:D122)),D121)</f>
        <v>0.254</v>
      </c>
      <c r="E137" s="40" cm="1">
        <f t="array" ref="E137">_xlfn.PERCENTRANK.EXC(_xlfn._xlws.FILTER(E2:E122, ISNUMBER(E2:E122)),E121)</f>
        <v>0.49099999999999999</v>
      </c>
      <c r="F137" s="40" cm="1">
        <f t="array" ref="F137">_xlfn.PERCENTRANK.EXC(_xlfn._xlws.FILTER(F2:F122, ISNUMBER(F2:F122)),F121)</f>
        <v>0.88500000000000001</v>
      </c>
      <c r="G137" s="40" cm="1">
        <f t="array" ref="G137">_xlfn.PERCENTRANK.EXC(_xlfn._xlws.FILTER(G2:G122, ISNUMBER(G2:G122)),G121)</f>
        <v>0.95</v>
      </c>
      <c r="H137" s="40" cm="1">
        <f t="array" ref="H137">_xlfn.PERCENTRANK.EXC(_xlfn._xlws.FILTER(H2:H122, ISNUMBER(H2:H122)),H121)</f>
        <v>0.88500000000000001</v>
      </c>
      <c r="I137" s="40" cm="1">
        <f t="array" ref="I137">_xlfn.PERCENTRANK.EXC(_xlfn._xlws.FILTER(I2:I122, ISNUMBER(I2:I122)),I121)</f>
        <v>0.76200000000000001</v>
      </c>
      <c r="J137" s="40" cm="1">
        <f t="array" ref="J137">_xlfn.PERCENTRANK.EXC(_xlfn._xlws.FILTER(J2:J122, ISNUMBER(J2:J122)),J121)</f>
        <v>0.73699999999999999</v>
      </c>
      <c r="K137" s="40" cm="1">
        <f t="array" ref="K137">_xlfn.PERCENTRANK.EXC(_xlfn._xlws.FILTER(K2:K122, ISNUMBER(K2:K122)),K121)</f>
        <v>0.60599999999999998</v>
      </c>
      <c r="L137" s="40" cm="1">
        <f t="array" ref="L137">_xlfn.PERCENTRANK.EXC(_xlfn._xlws.FILTER(L2:L122, ISNUMBER(L2:L122)),L121)</f>
        <v>0.57299999999999995</v>
      </c>
      <c r="M137" s="40" cm="1">
        <f t="array" ref="M137">_xlfn.PERCENTRANK.EXC(_xlfn._xlws.FILTER(M2:M122, ISNUMBER(M2:M122)),M121)</f>
        <v>0.81100000000000005</v>
      </c>
      <c r="N137" s="40" cm="1">
        <f t="array" ref="N137">_xlfn.PERCENTRANK.EXC(_xlfn._xlws.FILTER(N2:N122, ISNUMBER(N2:N122)),N121)</f>
        <v>0.81100000000000005</v>
      </c>
      <c r="O137" s="40" cm="1">
        <f t="array" ref="O137">_xlfn.PERCENTRANK.EXC(_xlfn._xlws.FILTER(O2:O122, ISNUMBER(O2:O122)),O121)</f>
        <v>0.83599999999999997</v>
      </c>
      <c r="P137" s="40" cm="1">
        <f t="array" ref="P137">_xlfn.PERCENTRANK.EXC(_xlfn._xlws.FILTER(P2:P122, ISNUMBER(P2:P122)),P121)</f>
        <v>0.55700000000000005</v>
      </c>
      <c r="Q137" s="40" cm="1">
        <f t="array" ref="Q137">_xlfn.PERCENTRANK.EXC(_xlfn._xlws.FILTER(Q2:Q122, ISNUMBER(Q2:Q122)),Q121)</f>
        <v>0.36</v>
      </c>
      <c r="R137" s="40" cm="1">
        <f t="array" ref="R137">_xlfn.PERCENTRANK.EXC(_xlfn._xlws.FILTER(R2:R122, ISNUMBER(R2:R122)),R121)</f>
        <v>0.245</v>
      </c>
      <c r="S137" s="40" cm="1">
        <f t="array" ref="S137">_xlfn.PERCENTRANK.EXC(_xlfn._xlws.FILTER(S2:S122, ISNUMBER(S2:S122)),S121)</f>
        <v>0.92600000000000005</v>
      </c>
      <c r="T137" s="40" cm="1">
        <f t="array" ref="T137">_xlfn.PERCENTRANK.EXC(_xlfn._xlws.FILTER(T2:T122, ISNUMBER(T2:T122)),T121)</f>
        <v>0.60299999999999998</v>
      </c>
      <c r="U137" s="40" cm="1">
        <f t="array" ref="U137">_xlfn.PERCENTRANK.EXC(_xlfn._xlws.FILTER(U2:U122, ISNUMBER(U2:U122)),U121)</f>
        <v>0.73699999999999999</v>
      </c>
      <c r="V137" s="155" cm="1">
        <f t="array" ref="V137">_xlfn.PERCENTRANK.EXC(_xlfn._xlws.FILTER(V2:V122, ISNUMBER(V2:V122)),V121)</f>
        <v>0.30499999999999999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0.36</v>
      </c>
      <c r="C138" s="40" cm="1">
        <f t="array" ref="C138">_xlfn.PERCENTRANK.EXC(_xlfn._xlws.FILTER(C2:C122, ISNUMBER(C2:C122)),C122)</f>
        <v>0.46700000000000003</v>
      </c>
      <c r="D138" s="40" cm="1">
        <f t="array" ref="D138">_xlfn.PERCENTRANK.EXC(_xlfn._xlws.FILTER(D2:D122, ISNUMBER(D2:D122)),D122)</f>
        <v>0.13900000000000001</v>
      </c>
      <c r="E138" s="40" cm="1">
        <f t="array" ref="E138">_xlfn.PERCENTRANK.EXC(_xlfn._xlws.FILTER(E2:E122, ISNUMBER(E2:E122)),E122)</f>
        <v>0.377</v>
      </c>
      <c r="F138" s="40" cm="1">
        <f t="array" ref="F138">_xlfn.PERCENTRANK.EXC(_xlfn._xlws.FILTER(F2:F122, ISNUMBER(F2:F122)),F122)</f>
        <v>0.77800000000000002</v>
      </c>
      <c r="G138" s="40" cm="1">
        <f t="array" ref="G138">_xlfn.PERCENTRANK.EXC(_xlfn._xlws.FILTER(G2:G122, ISNUMBER(G2:G122)),G122)</f>
        <v>0.90900000000000003</v>
      </c>
      <c r="H138" s="40" cm="1">
        <f t="array" ref="H138">_xlfn.PERCENTRANK.EXC(_xlfn._xlws.FILTER(H2:H122, ISNUMBER(H2:H122)),H122)</f>
        <v>0.92600000000000005</v>
      </c>
      <c r="I138" s="40" cm="1">
        <f t="array" ref="I138">_xlfn.PERCENTRANK.EXC(_xlfn._xlws.FILTER(I2:I122, ISNUMBER(I2:I122)),I122)</f>
        <v>0.83599999999999997</v>
      </c>
      <c r="J138" s="40" cm="1">
        <f t="array" ref="J138">_xlfn.PERCENTRANK.EXC(_xlfn._xlws.FILTER(J2:J122, ISNUMBER(J2:J122)),J122)</f>
        <v>0.377</v>
      </c>
      <c r="K138" s="40" cm="1">
        <f t="array" ref="K138">_xlfn.PERCENTRANK.EXC(_xlfn._xlws.FILTER(K2:K122, ISNUMBER(K2:K122)),K122)</f>
        <v>0.54</v>
      </c>
      <c r="L138" s="40" cm="1">
        <f t="array" ref="L138">_xlfn.PERCENTRANK.EXC(_xlfn._xlws.FILTER(L2:L122, ISNUMBER(L2:L122)),L122)</f>
        <v>0.31900000000000001</v>
      </c>
      <c r="M138" s="40" cm="1">
        <f t="array" ref="M138">_xlfn.PERCENTRANK.EXC(_xlfn._xlws.FILTER(M2:M122, ISNUMBER(M2:M122)),M122)</f>
        <v>0.71299999999999997</v>
      </c>
      <c r="N138" s="40" cm="1">
        <f t="array" ref="N138">_xlfn.PERCENTRANK.EXC(_xlfn._xlws.FILTER(N2:N122, ISNUMBER(N2:N122)),N122)</f>
        <v>0.58099999999999996</v>
      </c>
      <c r="O138" s="40" cm="1">
        <f t="array" ref="O138">_xlfn.PERCENTRANK.EXC(_xlfn._xlws.FILTER(O2:O122, ISNUMBER(O2:O122)),O122)</f>
        <v>0.80300000000000005</v>
      </c>
      <c r="P138" s="40" cm="1">
        <f t="array" ref="P138">_xlfn.PERCENTRANK.EXC(_xlfn._xlws.FILTER(P2:P122, ISNUMBER(P2:P122)),P122)</f>
        <v>0.45900000000000002</v>
      </c>
      <c r="Q138" s="40" cm="1">
        <f t="array" ref="Q138">_xlfn.PERCENTRANK.EXC(_xlfn._xlws.FILTER(Q2:Q122, ISNUMBER(Q2:Q122)),Q122)</f>
        <v>0.39600000000000002</v>
      </c>
      <c r="R138" s="40" cm="1">
        <f t="array" ref="R138">_xlfn.PERCENTRANK.EXC(_xlfn._xlws.FILTER(R2:R122, ISNUMBER(R2:R122)),R122)</f>
        <v>0.114</v>
      </c>
      <c r="S138" s="40" cm="1">
        <f t="array" ref="S138">_xlfn.PERCENTRANK.EXC(_xlfn._xlws.FILTER(S2:S122, ISNUMBER(S2:S122)),S122)</f>
        <v>0.90900000000000003</v>
      </c>
      <c r="T138" s="40" cm="1">
        <f t="array" ref="T138">_xlfn.PERCENTRANK.EXC(_xlfn._xlws.FILTER(T2:T122, ISNUMBER(T2:T122)),T122)</f>
        <v>0.51300000000000001</v>
      </c>
      <c r="U138" s="40" cm="1">
        <f t="array" ref="U138">_xlfn.PERCENTRANK.EXC(_xlfn._xlws.FILTER(U2:U122, ISNUMBER(U2:U122)),U122)</f>
        <v>0.53200000000000003</v>
      </c>
      <c r="V138" s="155" cm="1">
        <f t="array" ref="V138">_xlfn.PERCENTRANK.EXC(_xlfn._xlws.FILTER(V2:V122, ISNUMBER(V2:V122)),V122)</f>
        <v>0.28399999999999997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0.29799999999999999</v>
      </c>
      <c r="C140" s="40">
        <f t="shared" si="2"/>
        <v>0.50233333333333341</v>
      </c>
      <c r="D140" s="40">
        <f t="shared" si="2"/>
        <v>0.20466666666666666</v>
      </c>
      <c r="E140" s="40">
        <f t="shared" si="2"/>
        <v>0.44500000000000001</v>
      </c>
      <c r="F140" s="40">
        <f t="shared" si="2"/>
        <v>0.83566666666666667</v>
      </c>
      <c r="G140" s="40">
        <f t="shared" si="2"/>
        <v>0.90900000000000014</v>
      </c>
      <c r="H140" s="40">
        <f t="shared" si="2"/>
        <v>0.84399999999999997</v>
      </c>
      <c r="I140" s="40">
        <f t="shared" si="2"/>
        <v>0.71566666666666656</v>
      </c>
      <c r="J140" s="40">
        <f t="shared" si="2"/>
        <v>0.59533333333333338</v>
      </c>
      <c r="K140" s="40">
        <f t="shared" si="2"/>
        <v>0.55399999999999994</v>
      </c>
      <c r="L140" s="40">
        <f t="shared" si="2"/>
        <v>0.52133333333333332</v>
      </c>
      <c r="M140" s="40">
        <f t="shared" si="2"/>
        <v>0.62266666666666659</v>
      </c>
      <c r="N140" s="40">
        <f t="shared" si="2"/>
        <v>0.69333333333333336</v>
      </c>
      <c r="O140" s="40">
        <f t="shared" si="2"/>
        <v>0.82199999999999995</v>
      </c>
      <c r="P140" s="40">
        <f t="shared" si="2"/>
        <v>0.41233333333333338</v>
      </c>
      <c r="Q140" s="40">
        <f t="shared" si="2"/>
        <v>0.42599999999999999</v>
      </c>
      <c r="R140" s="40">
        <f t="shared" si="2"/>
        <v>0.155</v>
      </c>
      <c r="S140" s="40">
        <f t="shared" si="2"/>
        <v>0.86833333333333351</v>
      </c>
      <c r="T140" s="40">
        <f t="shared" si="2"/>
        <v>0.58799999999999997</v>
      </c>
      <c r="U140" s="40">
        <f t="shared" si="2"/>
        <v>0.625</v>
      </c>
      <c r="V140" s="155">
        <f t="shared" si="2"/>
        <v>0.33666666666666667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17.631756219307299</v>
      </c>
      <c r="C18">
        <v>17.386192150320198</v>
      </c>
      <c r="D18">
        <v>63.732476742214899</v>
      </c>
      <c r="E18">
        <v>33.663276014182301</v>
      </c>
      <c r="F18">
        <v>16.918160023137599</v>
      </c>
      <c r="G18">
        <v>2.4380740905973202</v>
      </c>
      <c r="H18">
        <v>15.6883552936643</v>
      </c>
      <c r="I18">
        <v>12.9786240188478</v>
      </c>
      <c r="J18">
        <v>25.369127373460199</v>
      </c>
      <c r="K18">
        <v>35.904278154974399</v>
      </c>
      <c r="L18">
        <v>20.130425946061798</v>
      </c>
      <c r="M18">
        <v>31.878251386782001</v>
      </c>
      <c r="N18">
        <v>0.58009613257671799</v>
      </c>
      <c r="O18">
        <v>36.314788290489801</v>
      </c>
      <c r="P18">
        <v>17.631756219307299</v>
      </c>
      <c r="Q18">
        <v>7.7374565221448997</v>
      </c>
      <c r="R18">
        <v>48.124032372698501</v>
      </c>
      <c r="S18">
        <v>22.565965975237901</v>
      </c>
      <c r="T18">
        <v>7.0206292736380398</v>
      </c>
      <c r="U18">
        <v>1.1160182204931299</v>
      </c>
      <c r="V18">
        <v>2.3531585113298501</v>
      </c>
    </row>
    <row r="19" spans="1:22" x14ac:dyDescent="0.35">
      <c r="A19" s="2">
        <v>44196</v>
      </c>
      <c r="B19">
        <v>17.488674524950198</v>
      </c>
      <c r="C19">
        <v>15.4747210424778</v>
      </c>
      <c r="D19">
        <v>51.526922623903502</v>
      </c>
      <c r="E19">
        <v>25.625710924974001</v>
      </c>
      <c r="F19">
        <v>12.725119300051601</v>
      </c>
      <c r="G19">
        <v>2.4114100736168602</v>
      </c>
      <c r="H19">
        <v>16.400095064544399</v>
      </c>
      <c r="I19">
        <v>15.943997006671699</v>
      </c>
      <c r="J19">
        <v>22.3569609127116</v>
      </c>
      <c r="K19">
        <v>42.801850773529402</v>
      </c>
      <c r="L19">
        <v>14.9318626382596</v>
      </c>
      <c r="M19">
        <v>34.374878434371603</v>
      </c>
      <c r="N19">
        <v>0.55741767368310902</v>
      </c>
      <c r="O19">
        <v>33.7104851969561</v>
      </c>
      <c r="P19">
        <v>17.488674524950198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1.9330314992337401</v>
      </c>
    </row>
    <row r="20" spans="1:22" x14ac:dyDescent="0.35">
      <c r="A20" s="2">
        <v>44561</v>
      </c>
      <c r="B20">
        <v>21.265709233547799</v>
      </c>
      <c r="C20">
        <v>18.685686268485899</v>
      </c>
      <c r="D20">
        <v>58.771705602480203</v>
      </c>
      <c r="E20">
        <v>24.890007164849699</v>
      </c>
      <c r="F20">
        <v>16.795925418676902</v>
      </c>
      <c r="G20">
        <v>2.9485499479620398</v>
      </c>
      <c r="H20">
        <v>15.9914454349155</v>
      </c>
      <c r="I20">
        <v>24.305116443815901</v>
      </c>
      <c r="J20">
        <v>28.181628201673298</v>
      </c>
      <c r="K20">
        <v>51.305065728679303</v>
      </c>
      <c r="L20">
        <v>18.563536978016</v>
      </c>
      <c r="M20">
        <v>36.851318548266597</v>
      </c>
      <c r="N20">
        <v>0.62188546902171704</v>
      </c>
      <c r="O20">
        <v>47.011426342116401</v>
      </c>
      <c r="P20">
        <v>21.265709233547799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3.0736788279149501</v>
      </c>
    </row>
    <row r="21" spans="1:22" x14ac:dyDescent="0.35">
      <c r="A21" s="2">
        <v>44925</v>
      </c>
      <c r="B21">
        <v>20.3598630082851</v>
      </c>
      <c r="C21">
        <v>25.9091621121221</v>
      </c>
      <c r="D21">
        <v>64.972794212626397</v>
      </c>
      <c r="E21">
        <v>26.836878670313801</v>
      </c>
      <c r="F21">
        <v>17.088924383662398</v>
      </c>
      <c r="G21">
        <v>3.1160967943484699</v>
      </c>
      <c r="H21">
        <v>16.6880055874413</v>
      </c>
      <c r="I21">
        <v>19.760160862602401</v>
      </c>
      <c r="J21">
        <v>32.531987143471497</v>
      </c>
      <c r="K21">
        <v>35.389415155657098</v>
      </c>
      <c r="L21">
        <v>21.063332406592899</v>
      </c>
      <c r="M21">
        <v>38.612287222708098</v>
      </c>
      <c r="N21">
        <v>0.86953187662514597</v>
      </c>
      <c r="O21">
        <v>46.041809632009397</v>
      </c>
      <c r="P21">
        <v>20.3598630082851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1.11127278559051</v>
      </c>
      <c r="V21">
        <v>3.6292260169831101</v>
      </c>
    </row>
    <row r="22" spans="1:22" x14ac:dyDescent="0.35">
      <c r="A22" s="2">
        <v>45289</v>
      </c>
      <c r="B22">
        <v>19.099172018635802</v>
      </c>
      <c r="C22">
        <v>28.703846209950999</v>
      </c>
      <c r="D22">
        <v>67.989157021058901</v>
      </c>
      <c r="E22">
        <v>30.8315679687197</v>
      </c>
      <c r="F22">
        <v>23.395588724849102</v>
      </c>
      <c r="G22">
        <v>2.9600670716323698</v>
      </c>
      <c r="H22">
        <v>16.234713002723101</v>
      </c>
      <c r="I22">
        <v>19.0980372435593</v>
      </c>
      <c r="J22">
        <v>39.442384315645299</v>
      </c>
      <c r="K22">
        <v>41.687702216256703</v>
      </c>
      <c r="L22">
        <v>24.0472701442079</v>
      </c>
      <c r="M22">
        <v>33.920219282975701</v>
      </c>
      <c r="N22">
        <v>1.21959709581891</v>
      </c>
      <c r="O22">
        <v>54.679197181259703</v>
      </c>
      <c r="P22">
        <v>19.099172018635802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0.88587272516632598</v>
      </c>
      <c r="V22">
        <v>3.0115037377873901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7.2133344064685856E-2</v>
      </c>
      <c r="C26" s="50" cm="1">
        <f t="array" ref="C26">(C22/INDEX(C3:C22,MATCH(TRUE,INDEX(ISNUMBER(C3:C22),0),0)))^(1/C24)-1</f>
        <v>3.8689699842481939E-2</v>
      </c>
      <c r="D26" s="50" cm="1">
        <f t="array" ref="D26">(D22/INDEX(D3:D22,MATCH(TRUE,INDEX(ISNUMBER(D3:D22),0),0)))^(1/D24)-1</f>
        <v>4.2935760206193274E-2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1.6222354296116848E-2</v>
      </c>
      <c r="H26" s="50" cm="1">
        <f t="array" ref="H26">(H22/INDEX(H3:H22,MATCH(TRUE,INDEX(ISNUMBER(H3:H22),0),0)))^(1/H24)-1</f>
        <v>2.3760455869373587E-2</v>
      </c>
      <c r="I26" s="50" cm="1">
        <f t="array" ref="I26">(I22/INDEX(I3:I22,MATCH(TRUE,INDEX(ISNUMBER(I3:I22),0),0)))^(1/I24)-1</f>
        <v>3.7645355784835077E-2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2.4555712418224518E-2</v>
      </c>
      <c r="L26" s="50" cm="1">
        <f t="array" ref="L26">(L22/INDEX(L3:L22,MATCH(TRUE,INDEX(ISNUMBER(L3:L22),0),0)))^(1/L24)-1</f>
        <v>2.0697122002270474E-2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6.0144664111019042E-2</v>
      </c>
      <c r="P26" s="50" cm="1">
        <f t="array" ref="P26">(P22/INDEX(P3:P22,MATCH(TRUE,INDEX(ISNUMBER(P3:P22),0),0)))^(1/P24)-1</f>
        <v>7.2133344064685856E-2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-4.493608283335615E-2</v>
      </c>
      <c r="V26" s="50" cm="1">
        <f t="array" ref="V26">(V22/INDEX(V3:V22,MATCH(TRUE,INDEX(ISNUMBER(V3:V22),0),0)))^(1/V24)-1</f>
        <v>-1.6026351247029669E-2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7.2889499999999998</v>
      </c>
      <c r="E3" cm="1">
        <f t="array" ref="E3">_xll.FDSB(B3,"FG_PRICE_CHANGE(0,-1AY)")</f>
        <v>1.4255880999999999</v>
      </c>
      <c r="F3" cm="1">
        <f t="array" ref="F3">_xll.FDSB(B3,"FG_PRICE_CHANGE(0,-1AM)")</f>
        <v>0.60454607000000005</v>
      </c>
      <c r="G3" cm="1">
        <f t="array" ref="G3">_xll.FDSB(B3,"FG_PRICE_CHANGE(0,-3AM)")</f>
        <v>0.98016259999999999</v>
      </c>
      <c r="H3" cm="1">
        <f t="array" ref="H3">_xll.FDSB(B3,"FG_PRICE_CHANGE(0,-6AM)")</f>
        <v>2.0175456999999999</v>
      </c>
      <c r="I3" cm="1">
        <f t="array" ref="I3">_xll.FDS(B3,"STD(FG_PRICE_CHANGE(0,-1AY,AM))")</f>
        <v>1.02974804721755</v>
      </c>
      <c r="J3" cm="1">
        <f t="array" ref="J3">_xll.FDS(B3,"STD(FG_PRICE_CHANGE(0,-3AY,M))")*SQRT(12)</f>
        <v>6.073156968974085</v>
      </c>
      <c r="L3">
        <f t="shared" ref="L3:L23" si="0">(1-(_xlfn.PERCENTRANK.EXC($F$3:$F$23,F3)))*100</f>
        <v>59.099999999999994</v>
      </c>
      <c r="M3">
        <f t="shared" ref="M3:M23" si="1">(1-(_xlfn.PERCENTRANK.EXC($G$3:$G$23,G3)))*100</f>
        <v>63.7</v>
      </c>
      <c r="N3">
        <f t="shared" ref="N3:N23" si="2">(1-(_xlfn.PERCENTRANK.EXC($H$3:$H$23,H3)))*100</f>
        <v>63.7</v>
      </c>
      <c r="O3">
        <f>SUMPRODUCT($L$1:$N$1,L3:N3)</f>
        <v>62.780000000000008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62.3</v>
      </c>
      <c r="U3" cm="1">
        <f t="array" ref="U3">_xlfn.PERCENTRANK.EXC(_xlfn._xlws.FILTER(S$3:S$23, ISNUMBER(S$3:S$23)),S3)*100</f>
        <v>63.6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932.39</v>
      </c>
      <c r="E4" cm="1">
        <f t="array" ref="E4">_xll.FDSB(B4,"FG_PRICE_CHANGE(0,-1AY)")</f>
        <v>16.178429000000001</v>
      </c>
      <c r="F4" cm="1">
        <f t="array" ref="F4">_xll.FDSB(B4,"FG_PRICE_CHANGE(0,-1AM)")</f>
        <v>5.2774786999999996</v>
      </c>
      <c r="G4" cm="1">
        <f t="array" ref="G4">_xll.FDSB(B4,"FG_PRICE_CHANGE(0,-3AM)")</f>
        <v>-4.4329879999999999</v>
      </c>
      <c r="H4" cm="1">
        <f t="array" ref="H4">_xll.FDSB(B4,"FG_PRICE_CHANGE(0,-6AM)")</f>
        <v>7.1774243999999996</v>
      </c>
      <c r="I4" cm="1">
        <f t="array" ref="I4">_xll.FDS(B4,"STD(FG_PRICE_CHANGE(0,-1AY,AM))")</f>
        <v>4.7376008199298401</v>
      </c>
      <c r="J4" cm="1">
        <f t="array" ref="J4">_xll.FDS(B4,"STD(FG_PRICE_CHANGE(0,-3AY,M))")*SQRT(12)</f>
        <v>15.486384322554359</v>
      </c>
      <c r="L4">
        <f t="shared" si="0"/>
        <v>13.700000000000001</v>
      </c>
      <c r="M4">
        <f t="shared" si="1"/>
        <v>95.5</v>
      </c>
      <c r="N4">
        <f t="shared" si="2"/>
        <v>18.200000000000006</v>
      </c>
      <c r="O4">
        <f t="shared" ref="O4:O23" si="4">SUMPRODUCT($L$1:$N$1,L4:N4)</f>
        <v>48.220000000000006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28.64</v>
      </c>
      <c r="U4" cm="1">
        <f t="array" ref="U4">_xlfn.PERCENTRANK.EXC(_xlfn._xlws.FILTER(S$3:S$23, ISNUMBER(S$3:S$23)),S4)*100</f>
        <v>18.099999999999998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16430</v>
      </c>
      <c r="E5" cm="1">
        <f t="array" ref="E5">_xll.FDSB(B5,"FG_PRICE_CHANGE(0,-1AY)")</f>
        <v>9.533334</v>
      </c>
      <c r="F5" cm="1">
        <f t="array" ref="F5">_xll.FDSB(B5,"FG_PRICE_CHANGE(0,-1AM)")</f>
        <v>2.8481960000000002</v>
      </c>
      <c r="G5" cm="1">
        <f t="array" ref="G5">_xll.FDSB(B5,"FG_PRICE_CHANGE(0,-3AM)")</f>
        <v>4.5497893999999999</v>
      </c>
      <c r="H5" cm="1">
        <f t="array" ref="H5">_xll.FDSB(B5,"FG_PRICE_CHANGE(0,-6AM)")</f>
        <v>5.9316516000000004</v>
      </c>
      <c r="I5" cm="1">
        <f t="array" ref="I5">_xll.FDS(B5,"STD(FG_PRICE_CHANGE(0,-1AY,AM))")</f>
        <v>1.7928114303041001</v>
      </c>
      <c r="J5" cm="1">
        <f t="array" ref="J5">_xll.FDS(B5,"STD(FG_PRICE_CHANGE(0,-3AY,M))")*SQRT(12)</f>
        <v>5.348855966312331</v>
      </c>
      <c r="L5">
        <f t="shared" si="0"/>
        <v>22.799999999999997</v>
      </c>
      <c r="M5">
        <f t="shared" si="1"/>
        <v>18.200000000000006</v>
      </c>
      <c r="N5">
        <f t="shared" si="2"/>
        <v>27.3</v>
      </c>
      <c r="O5">
        <f t="shared" si="4"/>
        <v>22.760000000000005</v>
      </c>
      <c r="P5">
        <f t="shared" si="3"/>
        <v>72.8</v>
      </c>
      <c r="Q5">
        <f>VLOOKUP(A5,CAD!$A$3:$J$23, 10, FALSE)</f>
        <v>36.299999999999997</v>
      </c>
      <c r="S5">
        <f t="shared" si="5"/>
        <v>40.479999999999997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58.777999999999999</v>
      </c>
      <c r="E6" cm="1">
        <f t="array" ref="E6">_xll.FDSB(B6,"FG_PRICE_CHANGE(0,-1AY)")</f>
        <v>5.8138370000000004</v>
      </c>
      <c r="F6" cm="1">
        <f t="array" ref="F6">_xll.FDSB(B6,"FG_PRICE_CHANGE(0,-1AM)")</f>
        <v>1.5164017999999999</v>
      </c>
      <c r="G6" cm="1">
        <f t="array" ref="G6">_xll.FDSB(B6,"FG_PRICE_CHANGE(0,-3AM)")</f>
        <v>4.7036290000000003</v>
      </c>
      <c r="H6" cm="1">
        <f t="array" ref="H6">_xll.FDSB(B6,"FG_PRICE_CHANGE(0,-6AM)")</f>
        <v>5.4172039999999999</v>
      </c>
      <c r="I6" cm="1">
        <f t="array" ref="I6">_xll.FDS(B6,"STD(FG_PRICE_CHANGE(0,-1AY,AM))")</f>
        <v>1.4907916087780599</v>
      </c>
      <c r="J6" cm="1">
        <f t="array" ref="J6">_xll.FDS(B6,"STD(FG_PRICE_CHANGE(0,-3AY,M))")*SQRT(12)</f>
        <v>6.1774539179542245</v>
      </c>
      <c r="L6">
        <f t="shared" si="0"/>
        <v>45.499999999999993</v>
      </c>
      <c r="M6">
        <f t="shared" si="1"/>
        <v>13.700000000000001</v>
      </c>
      <c r="N6">
        <f t="shared" si="2"/>
        <v>31.899999999999995</v>
      </c>
      <c r="O6">
        <f t="shared" si="4"/>
        <v>27.339999999999996</v>
      </c>
      <c r="P6">
        <f t="shared" si="3"/>
        <v>54.6</v>
      </c>
      <c r="Q6">
        <f>VLOOKUP(A6,CAD!$A$3:$J$23, 10, FALSE)</f>
        <v>22.7</v>
      </c>
      <c r="S6">
        <f t="shared" si="5"/>
        <v>34.589999999999996</v>
      </c>
      <c r="U6" cm="1">
        <f t="array" ref="U6">_xlfn.PERCENTRANK.EXC(_xlfn._xlws.FILTER(S$3:S$23, ISNUMBER(S$3:S$23)),S6)*100</f>
        <v>22.7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4.0347</v>
      </c>
      <c r="E7" cm="1">
        <f t="array" ref="E7">_xll.FDSB(B7,"FG_PRICE_CHANGE(0,-1AY)")</f>
        <v>-1.0933280000000001</v>
      </c>
      <c r="F7" cm="1">
        <f t="array" ref="F7">_xll.FDSB(B7,"FG_PRICE_CHANGE(0,-1AM)")</f>
        <v>3.0903816000000002</v>
      </c>
      <c r="G7" cm="1">
        <f t="array" ref="G7">_xll.FDSB(B7,"FG_PRICE_CHANGE(0,-3AM)")</f>
        <v>1.4215112000000001</v>
      </c>
      <c r="H7" cm="1">
        <f t="array" ref="H7">_xll.FDSB(B7,"FG_PRICE_CHANGE(0,-6AM)")</f>
        <v>1.8619299</v>
      </c>
      <c r="I7" cm="1">
        <f t="array" ref="I7">_xll.FDS(B7,"STD(FG_PRICE_CHANGE(0,-1AY,AM))")</f>
        <v>3.0053156480844798</v>
      </c>
      <c r="J7" cm="1">
        <f t="array" ref="J7">_xll.FDS(B7,"STD(FG_PRICE_CHANGE(0,-3AY,M))")*SQRT(12)</f>
        <v>11.405497977755932</v>
      </c>
      <c r="L7">
        <f t="shared" si="0"/>
        <v>18.200000000000006</v>
      </c>
      <c r="M7">
        <f t="shared" si="1"/>
        <v>41</v>
      </c>
      <c r="N7">
        <f t="shared" si="2"/>
        <v>68.199999999999989</v>
      </c>
      <c r="O7">
        <f t="shared" si="4"/>
        <v>47.32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41.400000000000006</v>
      </c>
      <c r="U7" cm="1">
        <f t="array" ref="U7">_xlfn.PERCENTRANK.EXC(_xlfn._xlws.FILTER(S$3:S$23, ISNUMBER(S$3:S$23)),S7)*100</f>
        <v>40.9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3.8144499999999999</v>
      </c>
      <c r="E8" cm="1">
        <f t="array" ref="E8">_xll.FDSB(B8,"FG_PRICE_CHANGE(0,-1AY)")</f>
        <v>4.6617509999999998</v>
      </c>
      <c r="F8" cm="1">
        <f t="array" ref="F8">_xll.FDSB(B8,"FG_PRICE_CHANGE(0,-1AM)")</f>
        <v>1.9824624</v>
      </c>
      <c r="G8" cm="1">
        <f t="array" ref="G8">_xll.FDSB(B8,"FG_PRICE_CHANGE(0,-3AM)")</f>
        <v>3.136444</v>
      </c>
      <c r="H8" cm="1">
        <f t="array" ref="H8">_xll.FDSB(B8,"FG_PRICE_CHANGE(0,-6AM)")</f>
        <v>2.8361559999999999</v>
      </c>
      <c r="I8" cm="1">
        <f t="array" ref="I8">_xll.FDS(B8,"STD(FG_PRICE_CHANGE(0,-1AY,AM))")</f>
        <v>2.2137110262721902</v>
      </c>
      <c r="J8" cm="1">
        <f t="array" ref="J8">_xll.FDS(B8,"STD(FG_PRICE_CHANGE(0,-3AY,M))")*SQRT(12)</f>
        <v>8.1984362570566063</v>
      </c>
      <c r="L8">
        <f t="shared" si="0"/>
        <v>41</v>
      </c>
      <c r="M8">
        <f t="shared" si="1"/>
        <v>27.3</v>
      </c>
      <c r="N8">
        <f t="shared" si="2"/>
        <v>50</v>
      </c>
      <c r="O8">
        <f t="shared" si="4"/>
        <v>39.120000000000005</v>
      </c>
      <c r="P8">
        <f t="shared" si="3"/>
        <v>36.4</v>
      </c>
      <c r="Q8">
        <f>VLOOKUP(A8,CAD!$A$3:$J$23, 10, FALSE)</f>
        <v>36.299999999999997</v>
      </c>
      <c r="S8">
        <f t="shared" si="5"/>
        <v>37.74</v>
      </c>
      <c r="U8" cm="1">
        <f t="array" ref="U8">_xlfn.PERCENTRANK.EXC(_xlfn._xlws.FILTER(S$3:S$23, ISNUMBER(S$3:S$23)),S8)*100</f>
        <v>31.8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4.7104999999999997</v>
      </c>
      <c r="E9" cm="1">
        <f t="array" ref="E9">_xll.FDSB(B9,"FG_PRICE_CHANGE(0,-1AY)")</f>
        <v>1.5193939000000001</v>
      </c>
      <c r="F9" cm="1">
        <f t="array" ref="F9">_xll.FDSB(B9,"FG_PRICE_CHANGE(0,-1AM)")</f>
        <v>0.54428580000000004</v>
      </c>
      <c r="G9" cm="1">
        <f t="array" ref="G9">_xll.FDSB(B9,"FG_PRICE_CHANGE(0,-3AM)")</f>
        <v>-0.58041810000000005</v>
      </c>
      <c r="H9" cm="1">
        <f t="array" ref="H9">_xll.FDSB(B9,"FG_PRICE_CHANGE(0,-6AM)")</f>
        <v>1.1270880999999999</v>
      </c>
      <c r="I9" cm="1">
        <f t="array" ref="I9">_xll.FDS(B9,"STD(FG_PRICE_CHANGE(0,-1AY,AM))")</f>
        <v>1.63895504860467</v>
      </c>
      <c r="J9" cm="1">
        <f t="array" ref="J9">_xll.FDS(B9,"STD(FG_PRICE_CHANGE(0,-3AY,M))")*SQRT(12)</f>
        <v>7.6245444051571232</v>
      </c>
      <c r="L9">
        <f t="shared" si="0"/>
        <v>63.7</v>
      </c>
      <c r="M9">
        <f t="shared" si="1"/>
        <v>86.4</v>
      </c>
      <c r="N9">
        <f t="shared" si="2"/>
        <v>72.8</v>
      </c>
      <c r="O9">
        <f t="shared" si="4"/>
        <v>76.42</v>
      </c>
      <c r="P9">
        <f t="shared" si="3"/>
        <v>45.499999999999993</v>
      </c>
      <c r="Q9">
        <f>VLOOKUP(A9,CAD!$A$3:$J$23, 10, FALSE)</f>
        <v>68.100000000000009</v>
      </c>
      <c r="S9">
        <f t="shared" si="5"/>
        <v>65.48</v>
      </c>
      <c r="U9" cm="1">
        <f t="array" ref="U9">_xlfn.PERCENTRANK.EXC(_xlfn._xlws.FILTER(S$3:S$23, ISNUMBER(S$3:S$23)),S9)*100</f>
        <v>77.2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32.3035</v>
      </c>
      <c r="E10" cm="1">
        <f t="array" ref="E10">_xll.FDSB(B10,"FG_PRICE_CHANGE(0,-1AY)")</f>
        <v>4.4812202000000001</v>
      </c>
      <c r="F10" cm="1">
        <f t="array" ref="F10">_xll.FDSB(B10,"FG_PRICE_CHANGE(0,-1AM)")</f>
        <v>0.15501976000000001</v>
      </c>
      <c r="G10" cm="1">
        <f t="array" ref="G10">_xll.FDSB(B10,"FG_PRICE_CHANGE(0,-3AM)")</f>
        <v>1.2807727</v>
      </c>
      <c r="H10" cm="1">
        <f t="array" ref="H10">_xll.FDSB(B10,"FG_PRICE_CHANGE(0,-6AM)")</f>
        <v>3.1813501999999998</v>
      </c>
      <c r="I10" cm="1">
        <f t="array" ref="I10">_xll.FDS(B10,"STD(FG_PRICE_CHANGE(0,-1AY,AM))")</f>
        <v>1.3152820700294701</v>
      </c>
      <c r="J10" cm="1">
        <f t="array" ref="J10">_xll.FDS(B10,"STD(FG_PRICE_CHANGE(0,-3AY,M))")*SQRT(12)</f>
        <v>5.8436673175319331</v>
      </c>
      <c r="L10">
        <f t="shared" si="0"/>
        <v>72.8</v>
      </c>
      <c r="M10">
        <f t="shared" si="1"/>
        <v>50</v>
      </c>
      <c r="N10">
        <f t="shared" si="2"/>
        <v>45.499999999999993</v>
      </c>
      <c r="O10">
        <f t="shared" si="4"/>
        <v>52.760000000000005</v>
      </c>
      <c r="P10">
        <f t="shared" si="3"/>
        <v>68.2</v>
      </c>
      <c r="Q10">
        <f>VLOOKUP(A10,CAD!$A$3:$J$23, 10, FALSE)</f>
        <v>90.9</v>
      </c>
      <c r="S10">
        <f t="shared" si="5"/>
        <v>65.02000000000001</v>
      </c>
      <c r="U10" cm="1">
        <f t="array" ref="U10">_xlfn.PERCENTRANK.EXC(_xlfn._xlws.FILTER(S$3:S$23, ISNUMBER(S$3:S$23)),S10)*100</f>
        <v>72.7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18.40025</v>
      </c>
      <c r="E11" cm="1">
        <f t="array" ref="E11">_xll.FDSB(B11,"FG_PRICE_CHANGE(0,-1AY)")</f>
        <v>7.2635054999999999</v>
      </c>
      <c r="F11" cm="1">
        <f t="array" ref="F11">_xll.FDSB(B11,"FG_PRICE_CHANGE(0,-1AM)")</f>
        <v>10.991979000000001</v>
      </c>
      <c r="G11" cm="1">
        <f t="array" ref="G11">_xll.FDSB(B11,"FG_PRICE_CHANGE(0,-3AM)")</f>
        <v>9.6787089999999996</v>
      </c>
      <c r="H11" cm="1">
        <f t="array" ref="H11">_xll.FDSB(B11,"FG_PRICE_CHANGE(0,-6AM)")</f>
        <v>7.8402877000000002</v>
      </c>
      <c r="I11" cm="1">
        <f t="array" ref="I11">_xll.FDS(B11,"STD(FG_PRICE_CHANGE(0,-1AY,AM))")</f>
        <v>4.5962987788704099</v>
      </c>
      <c r="J11" cm="1">
        <f t="array" ref="J11">_xll.FDS(B11,"STD(FG_PRICE_CHANGE(0,-3AY,M))")*SQRT(12)</f>
        <v>8.0698809210934694</v>
      </c>
      <c r="L11">
        <f t="shared" si="0"/>
        <v>4.6000000000000041</v>
      </c>
      <c r="M11">
        <f t="shared" si="1"/>
        <v>4.6000000000000041</v>
      </c>
      <c r="N11">
        <f t="shared" si="2"/>
        <v>13.700000000000001</v>
      </c>
      <c r="O11">
        <f t="shared" si="4"/>
        <v>8.240000000000002</v>
      </c>
      <c r="P11">
        <f t="shared" si="3"/>
        <v>41</v>
      </c>
      <c r="Q11">
        <f>VLOOKUP(A11,CAD!$A$3:$J$23, 10, FALSE)</f>
        <v>36.299999999999997</v>
      </c>
      <c r="S11">
        <f t="shared" si="5"/>
        <v>23.68</v>
      </c>
      <c r="U11" cm="1">
        <f t="array" ref="U11">_xlfn.PERCENTRANK.EXC(_xlfn._xlws.FILTER(S$3:S$23, ISNUMBER(S$3:S$23)),S11)*100</f>
        <v>13.600000000000001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1384.6</v>
      </c>
      <c r="E12" cm="1">
        <f t="array" ref="E12">_xll.FDSB(B12,"FG_PRICE_CHANGE(0,-1AY)")</f>
        <v>8.1507439999999995</v>
      </c>
      <c r="F12" cm="1">
        <f t="array" ref="F12">_xll.FDSB(B12,"FG_PRICE_CHANGE(0,-1AM)")</f>
        <v>2.1204352000000002</v>
      </c>
      <c r="G12" cm="1">
        <f t="array" ref="G12">_xll.FDSB(B12,"FG_PRICE_CHANGE(0,-3AM)")</f>
        <v>3.3630610000000001</v>
      </c>
      <c r="H12" cm="1">
        <f t="array" ref="H12">_xll.FDSB(B12,"FG_PRICE_CHANGE(0,-6AM)")</f>
        <v>6.5937877</v>
      </c>
      <c r="I12" cm="1">
        <f t="array" ref="I12">_xll.FDS(B12,"STD(FG_PRICE_CHANGE(0,-1AY,AM))")</f>
        <v>2.7691655667945798</v>
      </c>
      <c r="J12" cm="1">
        <f t="array" ref="J12">_xll.FDS(B12,"STD(FG_PRICE_CHANGE(0,-3AY,M))")*SQRT(12)</f>
        <v>10.412384216075292</v>
      </c>
      <c r="L12">
        <f t="shared" si="0"/>
        <v>27.3</v>
      </c>
      <c r="M12">
        <f t="shared" si="1"/>
        <v>22.799999999999997</v>
      </c>
      <c r="N12">
        <f t="shared" si="2"/>
        <v>22.799999999999997</v>
      </c>
      <c r="O12">
        <f t="shared" si="4"/>
        <v>23.7</v>
      </c>
      <c r="P12">
        <f t="shared" si="3"/>
        <v>27.299999999999997</v>
      </c>
      <c r="Q12">
        <f>VLOOKUP(A12,CAD!$A$3:$J$23, 10, FALSE)</f>
        <v>81.8</v>
      </c>
      <c r="S12">
        <f t="shared" si="5"/>
        <v>36.4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5.4299499999999998</v>
      </c>
      <c r="E13" cm="1">
        <f t="array" ref="E13">_xll.FDSB(B13,"FG_PRICE_CHANGE(0,-1AY)")</f>
        <v>13.370789</v>
      </c>
      <c r="F13" cm="1">
        <f t="array" ref="F13">_xll.FDSB(B13,"FG_PRICE_CHANGE(0,-1AM)")</f>
        <v>6.6138506000000001</v>
      </c>
      <c r="G13" cm="1">
        <f t="array" ref="G13">_xll.FDSB(B13,"FG_PRICE_CHANGE(0,-3AM)")</f>
        <v>8.4829220000000003</v>
      </c>
      <c r="H13" cm="1">
        <f t="array" ref="H13">_xll.FDSB(B13,"FG_PRICE_CHANGE(0,-6AM)")</f>
        <v>11.198831</v>
      </c>
      <c r="I13" cm="1">
        <f t="array" ref="I13">_xll.FDS(B13,"STD(FG_PRICE_CHANGE(0,-1AY,AM))")</f>
        <v>3.2511406595644399</v>
      </c>
      <c r="J13" cm="1">
        <f t="array" ref="J13">_xll.FDS(B13,"STD(FG_PRICE_CHANGE(0,-3AY,M))")*SQRT(12)</f>
        <v>12.548748528948886</v>
      </c>
      <c r="L13">
        <f t="shared" si="0"/>
        <v>9.0999999999999979</v>
      </c>
      <c r="M13">
        <f t="shared" si="1"/>
        <v>9.0999999999999979</v>
      </c>
      <c r="N13">
        <f t="shared" si="2"/>
        <v>9.0999999999999979</v>
      </c>
      <c r="O13">
        <f t="shared" si="4"/>
        <v>9.0999999999999979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15.450000000000001</v>
      </c>
      <c r="U13" cm="1">
        <f t="array" ref="U13">_xlfn.PERCENTRANK.EXC(_xlfn._xlws.FILTER(S$3:S$23, ISNUMBER(S$3:S$23)),S13)*100</f>
        <v>4.5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18.041899999999998</v>
      </c>
      <c r="E14" cm="1">
        <f t="array" ref="E14">_xll.FDSB(B14,"FG_PRICE_CHANGE(0,-1AY)")</f>
        <v>-1.7660022</v>
      </c>
      <c r="F14" cm="1">
        <f t="array" ref="F14">_xll.FDSB(B14,"FG_PRICE_CHANGE(0,-1AM)")</f>
        <v>-0.97069740000000004</v>
      </c>
      <c r="G14" cm="1">
        <f t="array" ref="G14">_xll.FDSB(B14,"FG_PRICE_CHANGE(0,-3AM)")</f>
        <v>-4.0643333999999998</v>
      </c>
      <c r="H14" cm="1">
        <f t="array" ref="H14">_xll.FDSB(B14,"FG_PRICE_CHANGE(0,-6AM)")</f>
        <v>-1.1876523000000001</v>
      </c>
      <c r="I14" cm="1">
        <f t="array" ref="I14">_xll.FDS(B14,"STD(FG_PRICE_CHANGE(0,-1AY,AM))")</f>
        <v>3.2038932540757399</v>
      </c>
      <c r="J14" cm="1">
        <f t="array" ref="J14">_xll.FDS(B14,"STD(FG_PRICE_CHANGE(0,-3AY,M))")*SQRT(12)</f>
        <v>13.403323227941726</v>
      </c>
      <c r="L14">
        <f t="shared" si="0"/>
        <v>95.5</v>
      </c>
      <c r="M14">
        <f t="shared" si="1"/>
        <v>91</v>
      </c>
      <c r="N14">
        <f t="shared" si="2"/>
        <v>95.5</v>
      </c>
      <c r="O14">
        <f t="shared" si="4"/>
        <v>93.7</v>
      </c>
      <c r="P14">
        <f t="shared" si="3"/>
        <v>13.700000000000003</v>
      </c>
      <c r="Q14">
        <f>VLOOKUP(A14,CAD!$A$3:$J$23, 10, FALSE)</f>
        <v>18.099999999999998</v>
      </c>
      <c r="S14">
        <f t="shared" si="5"/>
        <v>54.58</v>
      </c>
      <c r="U14" cm="1">
        <f t="array" ref="U14">_xlfn.PERCENTRANK.EXC(_xlfn._xlws.FILTER(S$3:S$23, ISNUMBER(S$3:S$23)),S14)*100</f>
        <v>54.500000000000007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0.93266183000000003</v>
      </c>
      <c r="E15" cm="1">
        <f t="array" ref="E15">_xll.FDSB(B15,"FG_PRICE_CHANGE(0,-1AY)")</f>
        <v>1.6787886999999999</v>
      </c>
      <c r="F15" cm="1">
        <f t="array" ref="F15">_xll.FDSB(B15,"FG_PRICE_CHANGE(0,-1AM)")</f>
        <v>1.3337135</v>
      </c>
      <c r="G15" cm="1">
        <f t="array" ref="G15">_xll.FDSB(B15,"FG_PRICE_CHANGE(0,-3AM)")</f>
        <v>1.231122</v>
      </c>
      <c r="H15" cm="1">
        <f t="array" ref="H15">_xll.FDSB(B15,"FG_PRICE_CHANGE(0,-6AM)")</f>
        <v>2.3456454</v>
      </c>
      <c r="I15" cm="1">
        <f t="array" ref="I15">_xll.FDS(B15,"STD(FG_PRICE_CHANGE(0,-1AY,AM))")</f>
        <v>1.71506393096695</v>
      </c>
      <c r="J15" cm="1">
        <f t="array" ref="J15">_xll.FDS(B15,"STD(FG_PRICE_CHANGE(0,-3AY,M))")*SQRT(12)</f>
        <v>7.5470689341391832</v>
      </c>
      <c r="L15">
        <f t="shared" si="0"/>
        <v>50</v>
      </c>
      <c r="M15">
        <f t="shared" si="1"/>
        <v>54.6</v>
      </c>
      <c r="N15">
        <f t="shared" si="2"/>
        <v>54.6</v>
      </c>
      <c r="O15">
        <f t="shared" si="4"/>
        <v>53.680000000000007</v>
      </c>
      <c r="P15">
        <f t="shared" si="3"/>
        <v>50</v>
      </c>
      <c r="Q15">
        <f>VLOOKUP(A15,CAD!$A$3:$J$23, 10, FALSE)</f>
        <v>4.5</v>
      </c>
      <c r="S15">
        <f t="shared" si="5"/>
        <v>42.74</v>
      </c>
      <c r="U15" cm="1">
        <f t="array" ref="U15">_xlfn.PERCENTRANK.EXC(_xlfn._xlws.FILTER(S$3:S$23, ISNUMBER(S$3:S$23)),S15)*100</f>
        <v>50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83.652500000000003</v>
      </c>
      <c r="E16" cm="1">
        <f t="array" ref="E16">_xll.FDSB(B16,"FG_PRICE_CHANGE(0,-1AY)")</f>
        <v>1.8715619999999999</v>
      </c>
      <c r="F16" cm="1">
        <f t="array" ref="F16">_xll.FDSB(B16,"FG_PRICE_CHANGE(0,-1AM)")</f>
        <v>0.37947892999999999</v>
      </c>
      <c r="G16" cm="1">
        <f t="array" ref="G16">_xll.FDSB(B16,"FG_PRICE_CHANGE(0,-3AM)")</f>
        <v>0.58466196000000004</v>
      </c>
      <c r="H16" cm="1">
        <f t="array" ref="H16">_xll.FDSB(B16,"FG_PRICE_CHANGE(0,-6AM)")</f>
        <v>0.56955814000000005</v>
      </c>
      <c r="I16" cm="1">
        <f t="array" ref="I16">_xll.FDS(B16,"STD(FG_PRICE_CHANGE(0,-1AY,AM))")</f>
        <v>0.475284182897736</v>
      </c>
      <c r="J16" cm="1">
        <f t="array" ref="J16">_xll.FDS(B16,"STD(FG_PRICE_CHANGE(0,-3AY,M))")*SQRT(12)</f>
        <v>3.4869662923546003</v>
      </c>
      <c r="L16">
        <f t="shared" si="0"/>
        <v>68.199999999999989</v>
      </c>
      <c r="M16">
        <f t="shared" si="1"/>
        <v>68.199999999999989</v>
      </c>
      <c r="N16">
        <f t="shared" si="2"/>
        <v>77.3</v>
      </c>
      <c r="O16">
        <f t="shared" si="4"/>
        <v>71.84</v>
      </c>
      <c r="P16">
        <f t="shared" si="3"/>
        <v>81.900000000000006</v>
      </c>
      <c r="Q16">
        <f>VLOOKUP(A16,CAD!$A$3:$J$23, 10, FALSE)</f>
        <v>31.8</v>
      </c>
      <c r="S16">
        <f t="shared" si="5"/>
        <v>66.850000000000009</v>
      </c>
      <c r="U16" cm="1">
        <f t="array" ref="U16">_xlfn.PERCENTRANK.EXC(_xlfn._xlws.FILTER(S$3:S$23, ISNUMBER(S$3:S$23)),S16)*100</f>
        <v>81.8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7.2889499999999998</v>
      </c>
      <c r="E17" cm="1">
        <f t="array" ref="E17">_xll.FDSB(B17,"FG_PRICE_CHANGE(0,-1AY)")</f>
        <v>1.4255880999999999</v>
      </c>
      <c r="F17" cm="1">
        <f t="array" ref="F17">_xll.FDSB(B17,"FG_PRICE_CHANGE(0,-1AM)")</f>
        <v>0.60454607000000005</v>
      </c>
      <c r="G17" cm="1">
        <f t="array" ref="G17">_xll.FDSB(B17,"FG_PRICE_CHANGE(0,-3AM)")</f>
        <v>0.98016259999999999</v>
      </c>
      <c r="H17" cm="1">
        <f t="array" ref="H17">_xll.FDSB(B17,"FG_PRICE_CHANGE(0,-6AM)")</f>
        <v>2.0175456999999999</v>
      </c>
      <c r="I17" cm="1">
        <f t="array" ref="I17">_xll.FDS(B17,"STD(FG_PRICE_CHANGE(0,-1AY,AM))")</f>
        <v>1.02974804721755</v>
      </c>
      <c r="J17" cm="1">
        <f t="array" ref="J17">_xll.FDS(B17,"STD(FG_PRICE_CHANGE(0,-3AY,M))")*SQRT(12)</f>
        <v>6.073156968974085</v>
      </c>
      <c r="L17">
        <f t="shared" si="0"/>
        <v>59.099999999999994</v>
      </c>
      <c r="M17">
        <f t="shared" si="1"/>
        <v>63.7</v>
      </c>
      <c r="N17">
        <f t="shared" si="2"/>
        <v>63.7</v>
      </c>
      <c r="O17">
        <f t="shared" si="4"/>
        <v>62.780000000000008</v>
      </c>
      <c r="P17">
        <f t="shared" si="3"/>
        <v>63.7</v>
      </c>
      <c r="Q17">
        <f>VLOOKUP(A17,CAD!$A$3:$J$23, 10, FALSE)</f>
        <v>59</v>
      </c>
      <c r="S17">
        <f t="shared" si="5"/>
        <v>62.3</v>
      </c>
      <c r="U17" cm="1">
        <f t="array" ref="U17">_xlfn.PERCENTRANK.EXC(_xlfn._xlws.FILTER(S$3:S$23, ISNUMBER(S$3:S$23)),S17)*100</f>
        <v>63.6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3.6083263430343154E-2</v>
      </c>
      <c r="L18">
        <f t="shared" si="0"/>
        <v>91</v>
      </c>
      <c r="M18">
        <f t="shared" si="1"/>
        <v>81.899999999999991</v>
      </c>
      <c r="N18">
        <f t="shared" si="2"/>
        <v>91</v>
      </c>
      <c r="O18">
        <f t="shared" si="4"/>
        <v>87.359999999999985</v>
      </c>
      <c r="P18">
        <f t="shared" si="3"/>
        <v>91</v>
      </c>
      <c r="Q18">
        <f>VLOOKUP(A18,CAD!$A$3:$J$23, 10, FALSE)</f>
        <v>95.399999999999991</v>
      </c>
      <c r="S18">
        <f t="shared" si="5"/>
        <v>90.059999999999988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36.771250000000002</v>
      </c>
      <c r="E19" cm="1">
        <f t="array" ref="E19">_xll.FDSB(B19,"FG_PRICE_CHANGE(0,-1AY)")</f>
        <v>5.8393955000000002</v>
      </c>
      <c r="F19" cm="1">
        <f t="array" ref="F19">_xll.FDSB(B19,"FG_PRICE_CHANGE(0,-1AM)")</f>
        <v>2.0431518999999998</v>
      </c>
      <c r="G19" cm="1">
        <f t="array" ref="G19">_xll.FDSB(B19,"FG_PRICE_CHANGE(0,-3AM)")</f>
        <v>1.6341924999999999</v>
      </c>
      <c r="H19" cm="1">
        <f t="array" ref="H19">_xll.FDSB(B19,"FG_PRICE_CHANGE(0,-6AM)")</f>
        <v>5.3693055999999997</v>
      </c>
      <c r="I19" cm="1">
        <f t="array" ref="I19">_xll.FDS(B19,"STD(FG_PRICE_CHANGE(0,-1AY,AM))")</f>
        <v>2.1821044164462702</v>
      </c>
      <c r="J19" cm="1">
        <f t="array" ref="J19">_xll.FDS(B19,"STD(FG_PRICE_CHANGE(0,-3AY,M))")*SQRT(12)</f>
        <v>10.384987700918138</v>
      </c>
      <c r="L19">
        <f t="shared" si="0"/>
        <v>31.899999999999995</v>
      </c>
      <c r="M19">
        <f t="shared" si="1"/>
        <v>36.4</v>
      </c>
      <c r="N19">
        <f t="shared" si="2"/>
        <v>36.4</v>
      </c>
      <c r="O19">
        <f t="shared" si="4"/>
        <v>35.5</v>
      </c>
      <c r="P19">
        <f t="shared" si="3"/>
        <v>31.899999999999991</v>
      </c>
      <c r="Q19">
        <f>VLOOKUP(A19,CAD!$A$3:$J$23, 10, FALSE)</f>
        <v>72.7</v>
      </c>
      <c r="S19">
        <f t="shared" si="5"/>
        <v>41.86</v>
      </c>
      <c r="U19" cm="1">
        <f t="array" ref="U19">_xlfn.PERCENTRANK.EXC(_xlfn._xlws.FILTER(S$3:S$23, ISNUMBER(S$3:S$23)),S19)*100</f>
        <v>45.4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32.846899999999998</v>
      </c>
      <c r="E20" cm="1">
        <f t="array" ref="E20">_xll.FDSB(B20,"FG_PRICE_CHANGE(0,-1AY)")</f>
        <v>39.40625</v>
      </c>
      <c r="F20" cm="1">
        <f t="array" ref="F20">_xll.FDSB(B20,"FG_PRICE_CHANGE(0,-1AM)")</f>
        <v>2.0034551999999999</v>
      </c>
      <c r="G20" cm="1">
        <f t="array" ref="G20">_xll.FDSB(B20,"FG_PRICE_CHANGE(0,-3AM)")</f>
        <v>1.4012218000000001</v>
      </c>
      <c r="H20" cm="1">
        <f t="array" ref="H20">_xll.FDSB(B20,"FG_PRICE_CHANGE(0,-6AM)")</f>
        <v>12.754858</v>
      </c>
      <c r="I20" cm="1">
        <f t="array" ref="I20">_xll.FDS(B20,"STD(FG_PRICE_CHANGE(0,-1AY,AM))")</f>
        <v>5.8010937888337404</v>
      </c>
      <c r="J20" cm="1">
        <f t="array" ref="J20">_xll.FDS(B20,"STD(FG_PRICE_CHANGE(0,-3AY,M))")*SQRT(12)</f>
        <v>26.245718842223759</v>
      </c>
      <c r="L20">
        <f t="shared" si="0"/>
        <v>36.4</v>
      </c>
      <c r="M20">
        <f t="shared" si="1"/>
        <v>45.499999999999993</v>
      </c>
      <c r="N20">
        <f t="shared" si="2"/>
        <v>4.6000000000000041</v>
      </c>
      <c r="O20">
        <f t="shared" si="4"/>
        <v>27.32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17.760000000000005</v>
      </c>
      <c r="U20" cm="1">
        <f t="array" ref="U20">_xlfn.PERCENTRANK.EXC(_xlfn._xlws.FILTER(S$3:S$23, ISNUMBER(S$3:S$23)),S20)*100</f>
        <v>9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3.6730499999999999</v>
      </c>
      <c r="E21" cm="1">
        <f t="array" ref="E21">_xll.FDSB(B21,"FG_PRICE_CHANGE(0,-1AY)")</f>
        <v>1.3589858999999999E-3</v>
      </c>
      <c r="F21" cm="1">
        <f t="array" ref="F21">_xll.FDSB(B21,"FG_PRICE_CHANGE(0,-1AM)")</f>
        <v>1.3589858999999999E-3</v>
      </c>
      <c r="G21" cm="1">
        <f t="array" ref="G21">_xll.FDSB(B21,"FG_PRICE_CHANGE(0,-3AM)")</f>
        <v>2.7179717999999999E-3</v>
      </c>
      <c r="H21" cm="1">
        <f t="array" ref="H21">_xll.FDSB(B21,"FG_PRICE_CHANGE(0,-6AM)")</f>
        <v>9.5248220000000005E-3</v>
      </c>
      <c r="I21" cm="1">
        <f t="array" ref="I21">_xll.FDS(B21,"STD(FG_PRICE_CHANGE(0,-1AY,AM))")</f>
        <v>6.8493315045200804E-3</v>
      </c>
      <c r="J21" cm="1">
        <f t="array" ref="J21">_xll.FDS(B21,"STD(FG_PRICE_CHANGE(0,-3AY,M))")*SQRT(12)</f>
        <v>3.0453053549214154E-2</v>
      </c>
      <c r="L21">
        <f t="shared" si="0"/>
        <v>81.899999999999991</v>
      </c>
      <c r="M21">
        <f t="shared" si="1"/>
        <v>77.3</v>
      </c>
      <c r="N21">
        <f t="shared" si="2"/>
        <v>86.4</v>
      </c>
      <c r="O21">
        <f t="shared" si="4"/>
        <v>81.86</v>
      </c>
      <c r="P21">
        <f t="shared" si="3"/>
        <v>95.5</v>
      </c>
      <c r="Q21">
        <f>VLOOKUP(A21,CAD!$A$3:$J$23, 10, FALSE)</f>
        <v>86.3</v>
      </c>
      <c r="S21">
        <f t="shared" si="5"/>
        <v>86.84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25455</v>
      </c>
      <c r="E22" cm="1">
        <f t="array" ref="E22">_xll.FDSB(B22,"FG_PRICE_CHANGE(0,-1AY)")</f>
        <v>8.2362409999999997</v>
      </c>
      <c r="F22" cm="1">
        <f t="array" ref="F22">_xll.FDSB(B22,"FG_PRICE_CHANGE(0,-1AM)")</f>
        <v>0</v>
      </c>
      <c r="G22" cm="1">
        <f t="array" ref="G22">_xll.FDSB(B22,"FG_PRICE_CHANGE(0,-3AM)")</f>
        <v>2.765441</v>
      </c>
      <c r="H22" cm="1">
        <f t="array" ref="H22">_xll.FDSB(B22,"FG_PRICE_CHANGE(0,-6AM)")</f>
        <v>4.5594573</v>
      </c>
      <c r="I22" cm="1">
        <f t="array" ref="I22">_xll.FDS(B22,"STD(FG_PRICE_CHANGE(0,-1AY,AM))")</f>
        <v>1.0151717932066799</v>
      </c>
      <c r="J22" cm="1">
        <f t="array" ref="J22">_xll.FDS(B22,"STD(FG_PRICE_CHANGE(0,-3AY,M))")*SQRT(12)</f>
        <v>4.4383384997404347</v>
      </c>
      <c r="L22">
        <f t="shared" si="0"/>
        <v>91</v>
      </c>
      <c r="M22">
        <f t="shared" si="1"/>
        <v>31.899999999999995</v>
      </c>
      <c r="N22">
        <f t="shared" si="2"/>
        <v>41</v>
      </c>
      <c r="O22">
        <f t="shared" si="4"/>
        <v>47.36</v>
      </c>
      <c r="P22">
        <f t="shared" si="3"/>
        <v>77.3</v>
      </c>
      <c r="Q22">
        <f>VLOOKUP(A22,CAD!$A$3:$J$23, 10, FALSE)</f>
        <v>50</v>
      </c>
      <c r="S22">
        <f t="shared" si="5"/>
        <v>56.87</v>
      </c>
      <c r="U22" cm="1">
        <f t="array" ref="U22">_xlfn.PERCENTRANK.EXC(_xlfn._xlws.FILTER(S$3:S$23, ISNUMBER(S$3:S$23)),S22)*100</f>
        <v>59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3.7515000000000001</v>
      </c>
      <c r="E23" cm="1">
        <f t="array" ref="E23">_xll.FDSB(B23,"FG_PRICE_CHANGE(0,-1AY)")</f>
        <v>1.8668174999999999E-2</v>
      </c>
      <c r="F23" cm="1">
        <f t="array" ref="F23">_xll.FDSB(B23,"FG_PRICE_CHANGE(0,-1AM)")</f>
        <v>2.9325484999999998E-2</v>
      </c>
      <c r="G23" cm="1">
        <f t="array" ref="G23">_xll.FDSB(B23,"FG_PRICE_CHANGE(0,-3AM)")</f>
        <v>3.1995772999999998E-2</v>
      </c>
      <c r="H23" cm="1">
        <f t="array" ref="H23">_xll.FDSB(B23,"FG_PRICE_CHANGE(0,-6AM)")</f>
        <v>1.5997886999999999E-2</v>
      </c>
      <c r="I23" cm="1">
        <f t="array" ref="I23">_xll.FDS(B23,"STD(FG_PRICE_CHANGE(0,-1AY,AM))")</f>
        <v>1.8399393230740701E-2</v>
      </c>
      <c r="J23" cm="1">
        <f t="array" ref="J23">_xll.FDS(B23,"STD(FG_PRICE_CHANGE(0,-3AY,M))")*SQRT(12)</f>
        <v>0.14924394541262384</v>
      </c>
      <c r="L23">
        <f t="shared" si="0"/>
        <v>77.3</v>
      </c>
      <c r="M23">
        <f t="shared" si="1"/>
        <v>72.8</v>
      </c>
      <c r="N23">
        <f t="shared" si="2"/>
        <v>81.899999999999991</v>
      </c>
      <c r="O23">
        <f t="shared" si="4"/>
        <v>77.34</v>
      </c>
      <c r="P23">
        <f t="shared" si="3"/>
        <v>86.4</v>
      </c>
      <c r="Q23">
        <f>VLOOKUP(A23,CAD!$A$3:$J$23, 10, FALSE)</f>
        <v>77.2</v>
      </c>
      <c r="S23">
        <f t="shared" si="5"/>
        <v>80.03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1.35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-2.0499999999999998</v>
      </c>
      <c r="J6" cm="1">
        <f t="array" ref="J6">_xlfn.PERCENTRANK.EXC(_xlfn._xlws.FILTER(H$3:H$23, ISNUMBER(H$3:H$23)),H6)*100</f>
        <v>22.7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1.5753328349173099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-0.5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2.2999999999999998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3.4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-1.4183520470270601</v>
      </c>
      <c r="H13" cm="1">
        <f t="array" ref="H13">IFERROR(_xll.FDS($F13,"EE_ACTUAL_ANNUAL(MED,+1)"),0)</f>
        <v>-1.6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-2.2999999999999998</v>
      </c>
      <c r="J14" cm="1">
        <f t="array" ref="J14">_xlfn.PERCENTRANK.EXC(_xlfn._xlws.FILTER(H$3:H$23, ISNUMBER(H$3:H$23)),H14)*100</f>
        <v>18.099999999999998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-6.3489838569454902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-1.75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1.35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1.19744517894672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-5.0588017778779397</v>
      </c>
      <c r="H20" cm="1">
        <f t="array" ref="H20">IFERROR(_xll.FDS($F20,"EE_ACTUAL_ANNUAL(MED,+1)"),0)</f>
        <v>-2.6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8.85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2.9</v>
      </c>
      <c r="J23" cm="1">
        <f t="array" ref="J23">_xlfn.PERCENTRANK.EXC(_xlfn._xlws.FILTER(H$3:H$23, ISNUMBER(H$3:H$23)),H23)*100</f>
        <v>77.2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13.476958468491</v>
      </c>
      <c r="C17">
        <v>9.8359095445121802</v>
      </c>
      <c r="D17">
        <v>14.430010325506601</v>
      </c>
      <c r="E17">
        <v>12.053931830843901</v>
      </c>
      <c r="F17">
        <v>9.4389843194853</v>
      </c>
      <c r="G17">
        <v>11.9146021952872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14.52273617378</v>
      </c>
      <c r="M17">
        <v>13.616354252195</v>
      </c>
      <c r="N17">
        <v>5.8100215417249901</v>
      </c>
      <c r="O17">
        <v>14.5354845941958</v>
      </c>
      <c r="P17">
        <v>12.8854406369879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11.2305559843056</v>
      </c>
    </row>
    <row r="18" spans="1:29" ht="25.5" customHeight="1" x14ac:dyDescent="0.35">
      <c r="A18" s="2">
        <v>44196</v>
      </c>
      <c r="B18">
        <v>12.990839202877901</v>
      </c>
      <c r="C18">
        <v>8.7546394285479305</v>
      </c>
      <c r="D18">
        <v>11.4814604181015</v>
      </c>
      <c r="E18">
        <v>8.9157572980100905</v>
      </c>
      <c r="F18">
        <v>7.2076865078890302</v>
      </c>
      <c r="G18">
        <v>12.0860263580498</v>
      </c>
      <c r="H18">
        <v>10.615395226220899</v>
      </c>
      <c r="I18">
        <v>11.620910867592499</v>
      </c>
      <c r="J18" s="75">
        <v>11.7827107678683</v>
      </c>
      <c r="K18" s="75">
        <v>8.3077031776299393</v>
      </c>
      <c r="L18">
        <v>16.619219832959399</v>
      </c>
      <c r="M18">
        <v>16.711537192718801</v>
      </c>
      <c r="N18">
        <v>5.3671121826145196</v>
      </c>
      <c r="O18">
        <v>12.8423838581616</v>
      </c>
      <c r="P18">
        <v>12.3572308381972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17.0889112448112</v>
      </c>
      <c r="V18">
        <v>10.146987069978</v>
      </c>
    </row>
    <row r="19" spans="1:29" ht="25.5" customHeight="1" x14ac:dyDescent="0.35">
      <c r="A19" s="2">
        <v>44561</v>
      </c>
      <c r="B19">
        <v>13.761167627872799</v>
      </c>
      <c r="C19">
        <v>10.603891183835101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14.724411980088</v>
      </c>
      <c r="J19" s="75">
        <v>13.687162530438</v>
      </c>
      <c r="K19" s="75">
        <v>10.145877646555199</v>
      </c>
      <c r="L19">
        <v>20.456077234080499</v>
      </c>
      <c r="M19">
        <v>16.932589581546001</v>
      </c>
      <c r="N19">
        <v>8.8257668466653296</v>
      </c>
      <c r="O19">
        <v>15.1612173962663</v>
      </c>
      <c r="P19">
        <v>11.9738380336926</v>
      </c>
      <c r="Q19">
        <v>12.7317850147387</v>
      </c>
      <c r="R19">
        <v>9.9474702709118805</v>
      </c>
      <c r="S19">
        <v>18.572493417842999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13.3652863968732</v>
      </c>
      <c r="C20">
        <v>12.787444982142301</v>
      </c>
      <c r="D20">
        <v>15.652444062664401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12.940792083987301</v>
      </c>
      <c r="J20" s="75">
        <v>13.3394699175221</v>
      </c>
      <c r="K20" s="75">
        <v>7.5097939609220701</v>
      </c>
      <c r="L20">
        <v>19.407551551113801</v>
      </c>
      <c r="M20">
        <v>16.8118349535848</v>
      </c>
      <c r="N20">
        <v>11.0341923380188</v>
      </c>
      <c r="O20">
        <v>14.925387028524</v>
      </c>
      <c r="P20">
        <v>11.550492094553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14.7334861545332</v>
      </c>
      <c r="V20">
        <v>13.778318029048499</v>
      </c>
    </row>
    <row r="21" spans="1:29" ht="25.5" customHeight="1" x14ac:dyDescent="0.35">
      <c r="A21" s="2">
        <v>45289</v>
      </c>
      <c r="B21">
        <v>12.0076265807225</v>
      </c>
      <c r="C21">
        <v>13.769715255584901</v>
      </c>
      <c r="D21">
        <v>14.0234033144087</v>
      </c>
      <c r="E21">
        <v>11.9407094450378</v>
      </c>
      <c r="F21">
        <v>12.394579327579899</v>
      </c>
      <c r="G21">
        <v>12.932447426875701</v>
      </c>
      <c r="H21">
        <v>9.5588573391121194</v>
      </c>
      <c r="I21">
        <v>11.9152161134332</v>
      </c>
      <c r="J21" s="75">
        <v>13.7129718327555</v>
      </c>
      <c r="K21" s="75">
        <v>8.9059619431978803</v>
      </c>
      <c r="L21">
        <v>18.6086842273203</v>
      </c>
      <c r="M21">
        <v>14.5722752976358</v>
      </c>
      <c r="N21">
        <v>13.1253657894167</v>
      </c>
      <c r="O21">
        <v>16.082350935412201</v>
      </c>
      <c r="P21">
        <v>11.5631030994246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10.743199281587099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12.0076265807225</v>
      </c>
      <c r="C23" s="8">
        <f t="shared" si="0"/>
        <v>8.6838665045544303</v>
      </c>
      <c r="D23" s="8">
        <f t="shared" si="0"/>
        <v>11.4814604181015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7.5097939609220701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11.550492094553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10.146987069978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13.109448959781851</v>
      </c>
      <c r="C24" s="8">
        <f t="shared" si="1"/>
        <v>11.2778516938703</v>
      </c>
      <c r="D24" s="8">
        <f t="shared" si="1"/>
        <v>15.6575175090816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12.14902034365935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14.789114395471049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12.8854406369879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12.0076265807225</v>
      </c>
      <c r="C25" s="8">
        <f t="shared" si="2"/>
        <v>13.769715255584901</v>
      </c>
      <c r="D25" s="8">
        <f t="shared" si="2"/>
        <v>14.0234033144087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9.5588573391121194</v>
      </c>
      <c r="I25" s="8">
        <f t="shared" si="2"/>
        <v>11.9152161134332</v>
      </c>
      <c r="J25" s="8">
        <f t="shared" si="2"/>
        <v>13.7129718327555</v>
      </c>
      <c r="K25" s="8">
        <f t="shared" si="2"/>
        <v>8.9059619431978803</v>
      </c>
      <c r="L25" s="8">
        <f t="shared" si="2"/>
        <v>18.6086842273203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16.082350935412201</v>
      </c>
      <c r="P25" s="8">
        <f t="shared" si="2"/>
        <v>11.5631030994246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10.743199281587099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45433</v>
      </c>
      <c r="M1" s="121"/>
    </row>
    <row r="2" spans="1:28" ht="15" thickBot="1" x14ac:dyDescent="0.4">
      <c r="K2" s="12" t="s">
        <v>796</v>
      </c>
      <c r="L2" s="185">
        <f ca="1">EDATE(TODAY(), -4)</f>
        <v>45343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05/2024</v>
      </c>
      <c r="O3" t="str" cm="1">
        <f t="array" aca="1" ref="O3" ca="1">_xll.FDSRC("-","DUMMY","ECON_DATE("&amp;$L$2&amp;",,, 'MM/YYYY')")</f>
        <v>02/2024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51.70552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45.4</v>
      </c>
      <c r="R4" cm="1">
        <f t="array" aca="1" ref="R4" ca="1">_xlfn.PERCENTRANK.EXC(_xlfn._xlws.FILTER(P$4:P$24, ISNUMBER(P$4:P$24)),P4)*100</f>
        <v>31.8</v>
      </c>
      <c r="S4">
        <f ca="1">Q4*Assumption!$E$27 + R4*Assumption!$F$27</f>
        <v>39.96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51.967289999999998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59</v>
      </c>
      <c r="R5" cm="1">
        <f t="array" aca="1" ref="R5" ca="1">_xlfn.PERCENTRANK.EXC(_xlfn._xlws.FILTER(P$4:P$24, ISNUMBER(P$4:P$24)),P5)*100</f>
        <v>50</v>
      </c>
      <c r="S5">
        <f ca="1">Q5*Assumption!$E$27 + R5*Assumption!$F$27</f>
        <v>55.4</v>
      </c>
      <c r="T5" cm="1">
        <f t="array" aca="1" ref="T5" ca="1">_xlfn.PERCENTRANK.EXC(_xlfn._xlws.FILTER(S$4:S$24, ISNUMBER(S$4:S$24)),S5)*100</f>
        <v>59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52.088562000000003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73.56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51.877518000000002</v>
      </c>
      <c r="N7" cm="1">
        <f t="array" aca="1" ref="N7" ca="1">_xll.FDSRC("-","DUMMY","ECON_EXPR_DATA('FDS_ECON["&amp;H7&amp;"]',"&amp;$N$3&amp;",,Q)")</f>
        <v>50.931423000000002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-1.291091999999999</v>
      </c>
      <c r="Q7" cm="1">
        <f t="array" ref="Q7">_xlfn.PERCENTRANK.EXC(_xlfn._xlws.FILTER(M$4:M$24, ISNUMBER(M$4:M$24)),M7)*100</f>
        <v>54.500000000000007</v>
      </c>
      <c r="R7" cm="1">
        <f t="array" aca="1" ref="R7" ca="1">_xlfn.PERCENTRANK.EXC(_xlfn._xlws.FILTER(P$4:P$24, ISNUMBER(P$4:P$24)),P7)*100</f>
        <v>4.5</v>
      </c>
      <c r="S7">
        <f ca="1">Q7*Assumption!$E$27 + R7*Assumption!$F$27</f>
        <v>34.5</v>
      </c>
      <c r="T7" cm="1">
        <f t="array" aca="1" ref="T7" ca="1">_xlfn.PERCENTRANK.EXC(_xlfn._xlws.FILTER(S$4:S$24, ISNUMBER(S$4:S$24)),S7)*100</f>
        <v>22.7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44.971187999999998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45.4</v>
      </c>
      <c r="S8">
        <f ca="1">Q8*Assumption!$E$27 + R8*Assumption!$F$27</f>
        <v>20.86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51.967289999999998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59</v>
      </c>
      <c r="R9" cm="1">
        <f t="array" aca="1" ref="R9" ca="1">_xlfn.PERCENTRANK.EXC(_xlfn._xlws.FILTER(P$4:P$24, ISNUMBER(P$4:P$24)),P9)*100</f>
        <v>50</v>
      </c>
      <c r="S9">
        <f ca="1">Q9*Assumption!$E$27 + R9*Assumption!$F$27</f>
        <v>55.4</v>
      </c>
      <c r="T9" cm="1">
        <f t="array" aca="1" ref="T9" ca="1">_xlfn.PERCENTRANK.EXC(_xlfn._xlws.FILTER(S$4:S$24, ISNUMBER(S$4:S$24)),S9)*100</f>
        <v>59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50.161140000000003</v>
      </c>
      <c r="N10" cm="1">
        <f t="array" aca="1" ref="N10" ca="1">_xll.FDSRC("-","DUMMY","ECON_EXPR_DATA('FDS_ECON["&amp;H10&amp;"]',"&amp;$N$3&amp;",,Q)")</f>
        <v>48.949710000000003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1.4504960000000011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50.9</v>
      </c>
      <c r="N11" cm="1">
        <f t="array" aca="1" ref="N11" ca="1">_xll.FDSRC("-","DUMMY","ECON_EXPR_DATA('FDS_ECON["&amp;H11&amp;"]',"&amp;$N$3&amp;",,Q)")</f>
        <v>48.895138000000003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1.2592580000000027</v>
      </c>
      <c r="Q11" cm="1">
        <f t="array" ref="Q11">_xlfn.PERCENTRANK.EXC(_xlfn._xlws.FILTER(M$4:M$24, ISNUMBER(M$4:M$24)),M11)*100</f>
        <v>31.8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44.519999999999996</v>
      </c>
      <c r="T11" cm="1">
        <f t="array" aca="1" ref="T11" ca="1">_xlfn.PERCENTRANK.EXC(_xlfn._xlws.FILTER(S$4:S$24, ISNUMBER(S$4:S$24)),S11)*100</f>
        <v>54.500000000000007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51.183796000000001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36.299999999999997</v>
      </c>
      <c r="R12" cm="1">
        <f t="array" aca="1" ref="R12" ca="1">_xlfn.PERCENTRANK.EXC(_xlfn._xlws.FILTER(P$4:P$24, ISNUMBER(P$4:P$24)),P12)*100</f>
        <v>13.600000000000001</v>
      </c>
      <c r="S12">
        <f ca="1">Q12*Assumption!$E$27 + R12*Assumption!$F$27</f>
        <v>27.22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51.584586999999999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40.9</v>
      </c>
      <c r="R13" cm="1">
        <f t="array" aca="1" ref="R13" ca="1">_xlfn.PERCENTRANK.EXC(_xlfn._xlws.FILTER(P$4:P$24, ISNUMBER(P$4:P$24)),P13)*100</f>
        <v>40.9</v>
      </c>
      <c r="S13">
        <f ca="1">Q13*Assumption!$E$27 + R13*Assumption!$F$27</f>
        <v>40.9</v>
      </c>
      <c r="T13" cm="1">
        <f t="array" aca="1" ref="T13" ca="1">_xlfn.PERCENTRANK.EXC(_xlfn._xlws.FILTER(S$4:S$24, ISNUMBER(S$4:S$24)),S13)*100</f>
        <v>45.4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52.08258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72.7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79.98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50.446167000000003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27.200000000000003</v>
      </c>
      <c r="R15" cm="1">
        <f t="array" aca="1" ref="R15" ca="1">_xlfn.PERCENTRANK.EXC(_xlfn._xlws.FILTER(P$4:P$24, ISNUMBER(P$4:P$24)),P15)*100</f>
        <v>22.7</v>
      </c>
      <c r="S15">
        <f ca="1">Q15*Assumption!$E$27 + R15*Assumption!$F$27</f>
        <v>25.4</v>
      </c>
      <c r="T15" cm="1">
        <f t="array" aca="1" ref="T15" ca="1">_xlfn.PERCENTRANK.EXC(_xlfn._xlws.FILTER(S$4:S$24, ISNUMBER(S$4:S$24)),S15)*100</f>
        <v>13.600000000000001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54.896279999999997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57.53407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51.70552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45.4</v>
      </c>
      <c r="R18" cm="1">
        <f t="array" aca="1" ref="R18" ca="1">_xlfn.PERCENTRANK.EXC(_xlfn._xlws.FILTER(P$4:P$24, ISNUMBER(P$4:P$24)),P18)*100</f>
        <v>31.8</v>
      </c>
      <c r="S18">
        <f ca="1">Q18*Assumption!$E$27 + R18*Assumption!$F$27</f>
        <v>39.96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53.564616999999998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81.8</v>
      </c>
      <c r="R19" cm="1">
        <f t="array" aca="1" ref="R19" ca="1">_xlfn.PERCENTRANK.EXC(_xlfn._xlws.FILTER(P$4:P$24, ISNUMBER(P$4:P$24)),P19)*100</f>
        <v>18.099999999999998</v>
      </c>
      <c r="S19">
        <f ca="1">Q19*Assumption!$E$27 + R19*Assumption!$F$27</f>
        <v>56.32</v>
      </c>
      <c r="T19" cm="1">
        <f t="array" aca="1" ref="T19" ca="1">_xlfn.PERCENTRANK.EXC(_xlfn._xlws.FILTER(S$4:S$24, ISNUMBER(S$4:S$24)),S19)*100</f>
        <v>72.7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50.309710000000003</v>
      </c>
      <c r="N20" cm="1">
        <f t="array" aca="1" ref="N20" ca="1">_xll.FDSRC("-","DUMMY","ECON_EXPR_DATA('FDS_ECON["&amp;H20&amp;"]',"&amp;$N$3&amp;",,Q)")</f>
        <v>47.043889999999998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0.34872999999999621</v>
      </c>
      <c r="Q20" cm="1">
        <f t="array" ref="Q20">_xlfn.PERCENTRANK.EXC(_xlfn._xlws.FILTER(M$4:M$24, ISNUMBER(M$4:M$24)),M20)*100</f>
        <v>22.7</v>
      </c>
      <c r="R20" cm="1">
        <f t="array" aca="1" ref="R20" ca="1">_xlfn.PERCENTRANK.EXC(_xlfn._xlws.FILTER(P$4:P$24, ISNUMBER(P$4:P$24)),P20)*100</f>
        <v>27.200000000000003</v>
      </c>
      <c r="S20">
        <f ca="1">Q20*Assumption!$E$27 + R20*Assumption!$F$27</f>
        <v>24.5</v>
      </c>
      <c r="T20" cm="1">
        <f t="array" aca="1" ref="T20" ca="1">_xlfn.PERCENTRANK.EXC(_xlfn._xlws.FILTER(S$4:S$24, ISNUMBER(S$4:S$24)),S20)*100</f>
        <v>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48.43947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39.92</v>
      </c>
      <c r="T21" cm="1">
        <f t="array" aca="1" ref="T21" ca="1">_xlfn.PERCENTRANK.EXC(_xlfn._xlws.FILTER(S$4:S$24, ISNUMBER(S$4:S$24)),S21)*100</f>
        <v>31.8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51.967289999999998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59</v>
      </c>
      <c r="R22" cm="1">
        <f t="array" aca="1" ref="R22" ca="1">_xlfn.PERCENTRANK.EXC(_xlfn._xlws.FILTER(P$4:P$24, ISNUMBER(P$4:P$24)),P22)*100</f>
        <v>50</v>
      </c>
      <c r="S22">
        <f ca="1">Q22*Assumption!$E$27 + R22*Assumption!$F$27</f>
        <v>55.4</v>
      </c>
      <c r="T22" cm="1">
        <f t="array" aca="1" ref="T22" ca="1">_xlfn.PERCENTRANK.EXC(_xlfn._xlws.FILTER(S$4:S$24, ISNUMBER(S$4:S$24)),S22)*100</f>
        <v>59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50.276960000000003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18.099999999999998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41.74</v>
      </c>
      <c r="T23" cm="1">
        <f t="array" aca="1" ref="T23" ca="1">_xlfn.PERCENTRANK.EXC(_xlfn._xlws.FILTER(S$4:S$24, ISNUMBER(S$4:S$24)),S23)*100</f>
        <v>50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56.433033000000002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9</v>
      </c>
      <c r="S24">
        <f ca="1">Q24*Assumption!$E$27 + R24*Assumption!$F$27</f>
        <v>58.14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05/2024</v>
      </c>
      <c r="L26" t="str" cm="1">
        <f t="array" aca="1" ref="L26" ca="1">_xll.FDSRC("-","DUMMY","ECON_DATE("&amp;$L$2&amp;",,, 'MM/YYYY')")</f>
        <v>02/2024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49.999670000000002</v>
      </c>
      <c r="K27" cm="1">
        <f t="array" aca="1" ref="K27" ca="1">_xll.FDSRC("-","DUMMY","ECON_EXPR_DATA('FDS_ECON["&amp;H27&amp;"]',"&amp;$K$26&amp;",,Q)")</f>
        <v>49.135413999999997</v>
      </c>
      <c r="L27" cm="1">
        <f t="array" aca="1" ref="L27" ca="1">_xll.FDSRC("-","DUMMY","ECON_EXPR_DATA('FDS_ECON["&amp;H27&amp;"]',"&amp;$L$26&amp;",,Q)")</f>
        <v>47.377968000000003</v>
      </c>
      <c r="M27">
        <f ca="1">K27-L27</f>
        <v>1.7574459999999945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51.967289999999998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279.06200000000001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7237431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560.89800000000002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144077.89000000001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309.608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626638.93999999994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93.141000000000005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197737.03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334.24950000000001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204234.17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120.301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37087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270.96300000000002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398041.72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5338.8509999999997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2506834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1823.723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455645.34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5467.3639999999996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1922231.1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4282.692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655326.5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260.60300000000001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333464.28000000003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194.1059581328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81192.240000000005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11066.93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5135216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5619.5439999999999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7237431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71.94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153965.70000000001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436432.08368984098</v>
      </c>
      <c r="E18" t="s">
        <v>723</v>
      </c>
      <c r="F18" t="s">
        <v>757</v>
      </c>
      <c r="G18" s="153" cm="1">
        <f t="array" ref="G18">_xll.FDSZ(F18,"FMA_MCAP(0,,,USD,""PORTAGG"")")</f>
        <v>436432.08368984098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264.85199999999998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418156.13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37.744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849066.94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500.92899999999997</v>
      </c>
      <c r="E21" t="s">
        <v>736</v>
      </c>
      <c r="F21" t="s">
        <v>881</v>
      </c>
      <c r="G21" s="153" cm="1">
        <f t="array" ref="G21">_xll.FDSZ(F21,"FMA_MCAP(0,,,USD,""PORTAGG"")")</f>
        <v>23783.052267999999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594.93499999999995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2666086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84.415499999999994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91555.95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1658.3879999999999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1699552.1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2389.7159999999999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2658579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937.81500000000005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2221613.7999999998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15366.852000000001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6249687.5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1173.6949999999999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2222368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2820.93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3262169.8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288906.0735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56462050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526887.95869999996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56462050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333464.28000000003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961419"><![CDATA[{"FC0000ZA^FG_MCAP_IDX(0,,,USD)":333464.28,"FC0000CN^FMA_MCAP(0,,,USD,\"PORTAGG\")":7237431.0,"NQG00809^FMA_MCAP(0,,,USD,\"PORTAGG\")":null,"MCHI^FREF_MARKET_VALUE_COMPANY(0,,,USD,,0,,\"LEGACY\")":5619.544,"FC0000US^FMA_MCAP(0,,,USD,\"PORTAGG\")":56462050.0,"FC0000IN^FMA_MCAP(0,,,USD,\"PORTAGG\")":5135216.0,"SPY^FREF_MARKET_VALUE_COMPANY(0,,,USD,,0,,\"LEGACY\")":526887.9587,"INDA^FREF_MARKET_VALUE_COMPANY(0,,,USD,,0,,\"LEGACY\")":11066.93,"FC0000ZA^FMA_MCAP(0,,,USD,\"PORTAGG\")":333464.28,"EZA^FREF_MARKET_VALUE_COMPANY(0,,,USD,,0,,\"LEGACY\")":260.603,"FC0000BR^FMA_MCAP(0,,,USD,\"PORTAGG\")":655326.5,"EWZ^FREF_MARKET_VALUE_COMPANY(0,,,USD,,0,,\"LEGACY\")":4282.692,"FC0000JP^FMA_MCAP(0,,,USD,\"PORTAGG\")":6249687.5,"FC0000DE^FMA_MCAP(0,,,USD,\"PORTAGG\")":2221613.8,"FC0000CA^FMA_MCAP(0,,,USD,\"PORTAGG\")":2658579.0,"EWC^FREF_MARKET_VALUE_COMPANY(0,,,USD,,0,,\"LEGACY\")":2389.716,"FC0000AU^FMA_MCAP(0,,,USD,\"PORTAGG\")":1699552.1,"EWA^FREF_MARKET_VALUE_COMPANY(0,,,USD,,0,,\"LEGACY\")":1658.388,"FC0000PE^FMA_MCAP(0,,,USD,\"PORTAGG\")":37087.0,"EPU^FREF_MARKET_VALUE_COMPANY(0,,,USD,,0,,\"LEGACY\")":120.301,"FC0000SA^FMA_MCAP(0,,,USD,\"PORTAGG\")":2666086.0,"FC0000PH^FMA_MCAP(0,,,USD,\"PORTAGG\")":197737.03,"VNM^FREF_MARKET_VALUE_COMPANY(0,,,USD,,0,,\"LEGACY\")":500.929,"EPHE^FREF_MARKET_VALUE_COMPANY(0,,,USD,,0,,\"LEGACY\")":93.141,"FC0000ID^FMA_MCAP(0,,,USD,\"PORTAGG\")":626638.94,"UAE^FREF_MARKET_VALUE_COMPANY(0,,,USD,,0,,\"LEGACY\")":37.744,"FC0000TR^FMA_MCAP(0,,,USD,\"PORTAGG\")":418156.13,"TUR^FREF_MARKET_VALUE_COMPANY(0,,,USD,,0,,\"LEGACY\")":264.852,"SET-BKK^FMA_MCAP(0,,,USD,\"PORTAGG\")":436432.083689841,"SET-BKK^FG_MCAP_IDX(0,,,USD)":436432.083689841,"FC0000QA^FMA_MCAP(0,,,USD,\"PORTAGG\")":153965.7,"QAT^FREF_MARKET_VALUE_COMPANY(0,,,USD,,0,,\"LEGACY\")":71.94,"FC0000GR^FMA_MCAP(0,,,USD,\"PORTAGG\")":81192.24,"QQQ^FREF_MARKET_VALUE_COMPANY(0,,,USD,,0,,\"LEGACY\")":288906.0735,"GREK^FREF_MARKET_VALUE_COMPANY(0,,,USD,,0,,\"LEGACY\")":194.1059581328,"FC0000GB^FMA_MCAP(0,,,USD,\"PORTAGG\")":3262169.8,"EWU^FREF_MARKET_VALUE_COMPANY(0,,,USD,,0,,\"LEGACY\")":2820.93,"FC0000CH^FMA_MCAP(0,,,USD,\"PORTAGG\")":2222368.0,"EWL^FREF_MARKET_VALUE_COMPANY(0,,,USD,,0,,\"LEGACY\")":1173.695,"FC0000KR^FMA_MCAP(0,,,USD,\"PORTAGG\")":1922231.1,"EWJ^FREF_MARKET_VALUE_COMPANY(0,,,USD,,0,,\"LEGACY\")":15366.852,"EWY^FREF_MARKET_VALUE_COMPANY(0,,,USD,,0,,\"LEGACY\")":5467.364,"FC0000MX^FMA_MCAP(0,,,USD,\"PORTAGG\")":455645.34,"EWG^FREF_MARKET_VALUE_COMPANY(0,,,USD,,0,,\"LEGACY\")":937.815,"EWW^FREF_MARKET_VALUE_COMPANY(0,,,USD,,0,,\"LEGACY\")":1823.723,"FC0000TW^FMA_MCAP(0,,,USD,\"PORTAGG\")":2506834.0,"EWT^FREF_MARKET_VALUE_COMPANY(0,,,USD,,0,,\"LEGACY\")":5338.851,"FC0000MY^FMA_MCAP(0,,,USD,\"PORTAGG\")":398041.72,"EWM^FREF_MARKET_VALUE_COMPANY(0,,,USD,,0,,\"LEGACY\")":270.963,"FC0000NZ^FMA_MCAP(0,,,USD,\"PORTAGG\")":91555.95,"ENZL^FREF_MARKET_VALUE_COMPANY(0,,,USD,,0,,\"LEGACY\")":84.4155,"FC0000PL^FMA_MCAP(0,,,USD,\"PORTAGG\")":204234.17,"KSA^FREF_MARKET_VALUE_COMPANY(0,,,USD,,0,,\"LEGACY\")":594.935,"EPOL^FREF_MARKET_VALUE_COMPANY(0,,,USD,,0,,\"LEGACY\")":334.2495,"FTSEWIVNXXXX^FMA_MCAP(0,,,USD,\"PORTAGG\")":23783.052268,"FC0000AE^FMA_MCAP(0,,,USD,\"PORTAGG\")":849066.94,"EIDO^FREF_MARKET_VALUE_COMPANY(0,,,USD,,0,,\"LEGACY\")":309.608,"FC0000CL^FMA_MCAP(0,,,USD,\"PORTAGG\")":144077.89,"ECH^FREF_MARKET_VALUE_COMPANY(0,,,USD,,0,,\"LEGACY\")":560.898,"CNYA^FREF_MARKET_VALUE_COMPANY(0,,,USD,,0,,\"LEGACY\")":279.062,"CC_ZA^FG_COMPANY_NAME":"South Africa","NQG00809^FG_COMPANY_NAME":"Nasdaq South Africa","DUMMY^ECON_EXPR_DATA('FDS_ECON[NTCPMIMFGSA@PL]',,,M)":44.971188,"DUMMY^ECON_EXPR_DATA('FDS_ECON[NTCPMIPHMANHE]',,,M)":51.877518,"DUMMY^ECON_EXPR_DATA('FDS_ECON[NTCPMIMFGSA@TR]',,,M)":48.43947,"DUMMY^ECON_EXPR_DATA('FDS_ECON[NTCPMITHMANHE]',,,M)":50.30971,"DUMMY^ECON_EXPR_DATA('FDS_ECON[NTCPMIMFGSA@IN]',,,M)":57.53407,"DUMMY^ECON_EXPR_DATA('FDS_ECON[PMIMFGSA@ZA]',,,M)":50.446167,"DUMMY^ECON_EXPR_DATA('FDS_ECON[PMIMYMANHE]',,,M)":50.16114,"DUMMY^ECON_EXPR_DATA('FDS_ECON[NTCPMIINDEXSA@SA]',,,M)":56.433033,"DUMMY^ECON_EXPR_DATA('FDS_ECON[NTCPMIMFGSA@CL]',,,M)":null,"DUMMY^ECON_EXPR_DATA('FDS_ECON[NTCPMIMFGSA@CN]',,,M)":51.70552,"DUMMY^ECON_EXPR_DATA('FDS_ECON[PMIQAWHEHE]',,,M)":53.564617,"DUMMY^ECON_EXPR_DATA('FDS_ECON[NTCPMIMFGSA@GR]',,,M)":54.89628,"DUMMY^ECON_EXPR_DATA('FDS_ECON[NTCPMIMFGSA@KR]',,,M)":51.584587,"DUMMY^ECON_EXPR_DATA('FDS_ECON[NTCPMIMFGSA@MX]',,,M)":51.183796,"DUMMY^ECON_EXPR_DATA('FDS_ECON[NTCPMIMFGSA@ID]',,,M)":52.088562,"DUMMY^ECON_EXPR_DATA('FDS_ECON[NTCPMIMFGSA@BR]',,,M)":52.08258,"DUMMY^ECON_EXPR_DATA('FDS_ECON[NTCPMIMFGSA@VN]',,,M)":50.27696,"DUMMY^ECON_EXPR_DATA('FDS_ECON[NTCPMIMFGSA@TW]',,,M)":50.9,"DUMMY^ECON_EXPR_DATA('FDS_ECON[NTCPMIMFGSA@AE]',,,M)":null,"DUMMY^ECON_EXPR_DATA('FDS_ECON[NTCPMIMFGSA@PE]',,,M)":null,"CAGDPY@QA^EE_ACTUAL_ANNUAL(MED,0)":16.2,"CAGDPY@TW^EE_ACTUAL_ANNUAL(MED,0)":13.5674535548706,"CC_VN^FG_COMPANY_NAME":"Vietnam","CC_PH^FG_COMPANY_NAME":"Philippines","USDVND^FG_PRICE_CHANGE(0,-1AM)":0.0,"USDTRY^FG_PRICE_CHANGE(0,-1AM)":2.0034552,"USDQAR^FG_PRICE_CHANGE(0,-1AM)":0.0,"USDINR^FG_PRICE_CHANGE(0,-1AM)":0.37947893,"USDZAR^FG_PRICE_CHANGE(0,-1AM)":-0.9706974,"USDKRW^FG_PRICE_CHANGE(0,-1AM)":2.1204352,"USDTWD^FG_PRICE_CHANGE(0,-1AM)":0.15501976,"USDPEN^FG_PRICE_CHANGE(0,-1AM)":1.9824624,"USDPHP^FG_PRICE_CHANGE(0,-1AM)":1.5164018,"USDCLP^FG_PRICE_CHANGE(0,-1AM)":5.2774787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17562193073,17.4886745249502,21.2657092335478,20.3598630082851,19.0991720186358],"EWM^P_PRICE_RETURNS_PR('52W',2,-10AY,0,AM)":[11.278688,5.4963827,13.804412,0.52717924,-2.6192605,-2.6199996,-11.057991,-9.941965,-8.430492,-10.056949,-9.732074,-12.455744,-20.44453,-21.604229,-35.960293,-30.033695,-27.057999,-26.338322,-21.476316,-23.076893,-18.465126,-11.727959,-10.403967,-18.343199,-9.751606,-5.3151965,15.30615,5.3563714,4.2605877,-0.9109199,-1.8365145,5.0432205,-2.3272634,-4.309064,-8.321041,6.1754346,5.6186438,0.8348942,-1.0868788,7.884431,5.7053804,15.746427,21.391762,28.663181,26.588047,21.027576,22.91565,14.4697075,5.747485,8.301556,8.65922,6.915915,2.1654844,-1.1553168,-6.5294323,-8.46135,-8.170676,-8.849133,-16.623926,-14.320951,-2.10917,-4.421723,-11.047584,-11.53726,-5.75313,-2.7914584,1.4778614,-2.4717987,-13.209349,-32.63874,-17.026466,-11.542058,-11.02733,-4.760045,0.9048581,-3.7273765,-1.0677576,2.1016002,5.7956934,-0.5646944,5.5292487,49.730278,19.973803,13.903427,6.631267,-6.0451746,-5.976188,-0.83880424,4.5431614,-5.6959333,-13.136607,-7.123637,-0.8766353,-2.01661,-2.2513628,-6.2383294,-12.307877,-8.269506,-4.0430903,-9.838068,-19.614393,-9.556717,-3.214544,0.8850813,-9.349108,-13.557154,-10.501963,-7.2836637,-5.6112347,-0.48766732,-5.1371517,1.2152791,2.395308,1.7024755,-2.382344,-7.762134,-0.48075318,5.3898215,2.199459,12.494671,15.434861],"GREK^FG_TOTAL_RETURNC(-10AY,0,AM)":[15.318335,-9.589041,-4.9586773,-3.3816457,-16.35,0.47818422,-13.26592,-14.703387,14.529217,-23.812897,-5.023253,23.016655,-11.624199,-10.5405445,-2.7190387,9.316767,-0.47347546,-13.510942,-8.360833,-20.07655,-6.097561,18.019474,6.602478,12.000012,-8.41015,-7.7987375,0.9549856,-5.5405436,6.7238927,2.2788167,0.2621293,5.4391623,-2.4020255,1.5025973,2.348137,19.825422,2.4974108,8.832491,-3.7313402,-6.976753,-2.5000095,-6.62393,16.475986,9.864807,-3.1050265,-5.937785,6.0120225,-11.247629,-2.3429215,0.0,-6.761175,-2.6900709,-9.615385,-6.648934,1.139605,1.7292976,7.8014135,6.973684,6.0270667,-9.164739,17.496813,3.7205338,-6.9473743,6.5610886,2.6539207,2.0682573,0.71731806,2.663362,-8.083838,-45.71118,22.599995,-0.6524205,9.414339,2.990818,1.5158892,2.456653,-7.052183,11.026812,18.3599,-0.08689165,-4.679137,7.4669957,4.2610407,5.804491,-1.0317862,-7.735586,5.0686,0.9067774,3.1631947,-3.7979126,-4.5273423,10.481048,2.0350933,-9.456671,7.5579166,-12.076271,-4.41767,-3.8729131,9.027171,-7.1141424,0.5625248,9.853708,5.6795835,10.279727,10.758615,-8.53051,8.134794,0.69247484,13.973117,9.719074,-7.518232,-10.168564,-0.45400262,12.526596,1.7562866,4.1123033,5.4124355,0.54308176,-4.492998,11.285341,-7.6627374],"UAE^FMA_DIV_YLD(NTMA,-10AY,0,AM,\"PORTAGG\",\"MEANR\")":[2.57013540685771,2.56502050028042,2.59222761832757,2.45858817032976,2.92055698461477,2.86172249429734,3.61545485771093,3.37089690033635,3.40127668677869,3.76585523068273,3.14632354614409,3.23048575172421,3.48247253768663,3.47552439461235,3.92682411056493,4.05562895941445,3.8504060062396,4.34887448581403,4.16208142534443,5.00546472695246,4.47348835776428,3.94391044461094,3.86855457924501,4.23495142344581,3.9531336538466,3.78882000872558,3.72934817864331,3.69523599515918,3.73428008073578,3.98608827887741,4.13565903136609,3.99642987611621,4.04865474565817,4.19416771411779,4.01110900603373,3.97222012386373,4.08731976876974,3.94958517836652,4.05376768743668,4.11602275523738,4.17745041605065,4.51573930371447,4.50152311082638,4.18122807649567,4.40558268391663,4.50342810617049,4.74609458339185,4.96714054339463,4.94348208921078,4.73549753775695,4.74678291128819,4.82845160571158,4.93684965897645,4.9119236968475,5.1895345397719,5.20991153649931,5.22624063980321,5.18021128033746,4.80098049636646,5.38747359668808,5.13101304201614,5.01915174747121,5.07402078798944,4.75458573895403,4.71677864580507,4.81459673246793,5.09298924860418,5.09364098661708,5.17641884950433,7.3614380222606,5.39398755665366,4.59243739995738,4.4180458903695,4.65945940744132,4.47961410050632,4.25649675122634,4.26163138941101,4.50184581442184,4.38171432668918,4.04110782480295,4.38555032023469,4.45912220413163,4.42142129738113,4.31179008820521,4.38223385123711,4.72348722278735,4.52686159397884,4.10790941791422,4.04866030511146,3.67660805352617,4.30091939006719,4.2679770917421,3.93592279889169,3.69681295647951,3.46708620797899,3.93816680699567,4.32336529004253,4.2586244840422,4.0433487407119,4.11705127352783,4.37284898100378,4.37181240217652,4.69026944561212,4.72920497517841,4.60731228584777,4.89635962135598,4.47392941432884,4.53877717033339,4.50265346282989,4.30241859942762,4.22197712473279,4.34376957832081,4.82629069703262,4.65243372343151,4.676694621762,4.48730471228607,4.89186457452238,5.07564596752717,5.59902350985834,5.73715438042661,5.93403186723774],"EIDO^FMA_DIV_YLD(NTMA,-10AY,0,AM,\"PORTAGG\",\"MEANR\")":[2.64031745136928,2.52984351128715,2.49554343755894,2.48862225202689,2.60675533271489,2.52880439055325,2.49659475981659,2.528255171695,2.32770928115066,2.30553480647482,2.31695039467508,2.32741381355641,2.45738754156157,2.47209957475424,2.74894365573359,2.73966442100773,2.5505573387707,2.52155639761242,2.56170499814849,2.59310889580536,2.4371844945802,2.33483537730775,2.36338210400429,2.47908252261671,2.36288051242727,2.15687631259603,2.15808461074861,2.24285142863565,2.24437072230594,2.43638272830356,2.53003435615954,2.45670727299069,2.43035077752489,2.41754983647915,2.47757550827222,2.4513947411908,2.52312399802138,2.5451910062663,2.54437918408576,2.57584733863175,2.54240293805019,2.60016786793704,2.63403316795673,2.46711731099594,2.44211281595684,2.6695005782505,2.67442665234592,3.11965982683843,3.07429840261991,3.11652829703443,3.04764201691078,3.01360660734419,3.09356191541378,2.91840382478696,2.86143970977116,2.74317382951825,2.82971103255736,2.78835242084595,2.78736056382885,3.16512547951468,2.79472817375704,2.68054044171882,2.80565927351713,2.81544492669617,2.79239448598004,2.78921137861979,2.78437916027952,2.68929569107028,2.86253878684593,4.48540419702145,4.02371536186877,3.80621115245436,3.09880898549579,2.93847164863768,2.76317837453251,2.91968492740802,2.85345823404906,2.4889513681374,2.21743867772599,2.18800187476421,2.45553730647319,2.53405287326927,2.73444165395256,2.85934137379741,2.94422372277306,3.09979533006811,3.05586592875443,3.16398070700012,2.86017489355,3.05538654180129,3.17041753725429,3.14430014139641,3.08950123721317,3.23238549742763,3.27119593896447,3.52925551145984,3.56537432553097,3.64834861068314,3.63639690942651,3.58844108798763,3.8038120560601,3.92202058640163,4.06422209917563,4.17426927630326,4.19304081979607,4.44210935750229,4.32178440389691,4.63922972368983,4.32833812849125,4.16754435404525,4.15312754371052,4.11990112864652,4.30876337036208,4.19447358519332,4.16178857252296,4.08541459692539,4.02770958932383,4.07321430893791,4.4389433463967,4.47681347669924,4.7815653274086],"EWW^FMA_PE(NTMA,-10AY,0,AM,\"PORTAGG\",\"MEANR\")":[null,null,null,null,null,null,null,null,null,null,null,null,null,null,null,null,null,null,null,16.0436419364198,17.5067122483984,18.4298696716768,19.5471315657885,19.2295848323837,18.4995810267466,18.7689275483763,18.830574888928,17.5026978474651,18.1762974965096,16.4376048850848,16.0731332027772,16.0653142022851,16.3839314480041,16.9447004257985,16.9109300459184,16.5277323108735,16.4778079665242,17.0641450329862,17.1128561450649,16.862379076761,16.2913555847429,15.7187500375511,15.7512728671001,16.0383967476161,15.6228751945011,15.1735100148874,15.6241922145687,14.4524531575218,14.8288480113492,15.5548979442023,15.0560101748621,15.1144772977501,14.2956060821776,12.4785372347995,12.5024060557655,13.2860260255047,12.990307704599,13.0584087574513,13.7279920295697,13.0679519066504,13.1059514026447,12.6449013192473,12.2641485697594,13.5908592469737,13.6411627815524,13.7538393478147,14.1390874403369,14.584455887876,14.2534498980122,10.3904342051325,11.5770868550051,14.621967252514,17.0243801136941,16.3831135184419,17.3247456472162,15.1787519290358,14.9664694858934,15.4405069735732,15.325074877776,14.9986630095275,14.4424635720672,14.8225353621038,15.1235273774316,15.083666242888,15.0939013027873,14.1656506447958,14.4211576437972,13.8033712594695,14.1631492035804,13.3361355546726,13.4771738116338,13.6093705164731,13.4403427058827,14.0954079630716,13.6422760088895,12.5933450539745,11.5797363470021,11.4768447883136,11.8300900069314,11.4559585644671,11.5656586950552,12.6010927321099,12.0953740595288,12.8951710800627,12.8358610190574,12.2520140547603,12.5676453440525,12.2020856085236,11.936841438381,11.7926488654788,11.7339528778987,11.6784741341853,10.8377049487219,11.9624104102652,12.8564944249687,12.4550431166092,12.8122593385478,12.5561898243572,12.2904591633525,12.5458898000083,11.2568917380859],"MCHI^FMA_PE(LTMA,-10AY,0,AM,\"PORTAGG\",\"MEANR\")":[9.32659519115547,9.46022818763465,9.7700380593577,9.59221300400955,9.22920792252429,9.37371219319753,9.81613032921189,10.2926279388125,10.7443063526983,10.8146700720942,11.3428549262063,11.5012623719551,11.2501196025121,10.7569733446989,10.1550943023185,9.97536323040676,10.3544202228338,10.2471509004046,9.80346947132303,9.26242485160259,9.51230528485257,9.48988967935135,9.70242352496258,9.55668869038004,10.2358912176027,10.9214447514894,11.7892619991218,12.4499095665645,12.8989283551154,12.8659446542223,12.8432985676407,13.5614300018553,14.2183509246564,14.084151319645,13.9141148699804,14.0549673027467,14.1013956079505,14.4261787611476,14.5279429603773,14.955483472408,15.1778712474722,15.6179828151203,15.1095434296832,16.3783065844923,15.5445796498274,15.3489948342213,14.8527798509307,14.8331945830796,14.5147801073266,14.1509835518104,13.550121395576,13.2580628699843,12.1505442755392,12.0263606361347,11.4938960622983,12.1060163622242,12.711950060069,12.8592398018562,12.9481365114158,12.4388476547216,12.647696833777,12.6706905642515,12.3869538138242,12.5759350530638,12.4173976103288,12.500391564168,13.6052481115255,14.138998192767,13.9007089012688,12.7714947866637,13.152820666274,13.4230865179181,14.125518913385,15.0421785319023,15.2384578047064,15.8374525789344,16.7950411501288,17.205307916714,18.0764980329256,21.0262744310053,21.8713457641467,19.584715481751,19.1757811517451,18.7805774459695,18.7428550478298,17.9969965908577,16.293213669752,15.9953647421976,16.4899281614767,15.4791022332369,13.8034696176692,14.6016032140917,13.838909412044,12.8290230216747,12.5248876500184,12.5216881843231,12.857981001829,12.7998839337898,12.3143487236379,12.0737531677313,10.7845488294263,11.6048353373618,12.0043946587916,13.9446036917364,12.9512731694516,12.2129632172507,12.2490831460227,11.9641602010723,11.9716972775083,11.7674148971601,11.5424707625692,11.5579316464855,10.9929025470112,11.3434965730711,10.61113441856,9.87526784996064,10.3289803759997,10.4529624065541,10.3351248159088,10.9624734913688,10.5405171518526],"DDR3512M-FDS^MAX(FG_PRICE(0,-5AY))":3.3053632,"PASP-FDS^MAX(FG_PRICE(0,-5AY))":3158.12,"PLATI-FDS^MAX(FG_PRICE(0,-5AY))":1272.59,"W-FDS^MAX(FG_PRICE(0,-5AY))":14.2525,"DUMMY^ECON_EXPR_DATA('FDS_ECON[NTCPMIMFGSA@EME]',,,M)":51.96729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5,"DUMMY^ECON_EXPR_DATA('FDS_ECON[PMIDMMANHE]',,,M)":49.99967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455.0,"USDTRY^FG_PRICE(0)":32.8469,"USDQAR^FG_PRICE(0)":3.641,"USDINR^FG_PRICE(0)":83.6525,"USDZAR^FG_PRICE(0)":18.0419,"USDKRW^FG_PRICE(0)":1384.6,"USDTWD^FG_PRICE(0)":32.3035,"USDPEN^FG_PRICE(0)":3.81445,"USDPHP^FG_PRICE(0)":58.778,"USDCLP^FG_PRICE(0)":932.39,"KSA^P_PRICE_RETURNS_PR('52W',2,-10AY,0,AM)":[null,null,null,null,null,null,null,null,null,null,null,null,null,null,null,null,null,null,null,null,null,null,null,null,null,null,null,-14.007777,-20.191877,-1.2884438,4.8543572,31.862986,24.610138,11.990654,10.379923,6.5976024,10.054326,15.683758,18.32571,27.072107,24.269592,6.5834403,5.058515,15.092134,10.609961,17.482018,26.643085,23.27707,24.589836,23.69511,17.740679,11.954201,14.159691,14.824713,13.121319,19.892609,20.483839,16.695118,15.72398,8.93668,13.104343,9.658027,12.168133,5.5784464,4.2744517,12.195921,12.654352,1.0899901,-7.749015,-30.822266,-30.299192,-16.665983,-18.883587,-17.845541,-8.39799,4.4763565,9.976506,4.49394,4.915607,3.760314,14.814258,54.63537,57.157074,48.466396,46.54058,44.553112,43.627213,40.178047,45.296192,41.71188,31.488598,43.86177,43.234207,40.838326,40.025149999999996,20.674633,10.196257,12.365782,13.421261,1.7233729,1.9152045,-4.3842673,-6.755644,-11.952454,-15.503293,-20.076334,-18.76629,-6.8085074,-0.5275905,1.3860941,-9.295964,-3.4012556,-13.852769,0.38540363,13.057196,11.753094,20.767271,23.396492,9.175646,4.166341,2.4468303],"EPOL^P_PRICE_RETURNS_PR('52W',2,-10AY,0,AM)":[24.63249,16.050863,6.802082,4.1806936,-8.001316,-10.518206,-12.511433,-19.776512,-18.578989,-17.163355,-13.781733,-9.938038,-21.567642,-21.08549,-20.54342,-22.472841,-17.98637,-24.527687,-26.448286,-26.756865,-22.410572,-13.927078,-19.153612,-30.065376,-23.724716,-20.533382,-14.728707,-15.607029,-16.533787,-14.254928,1.710546,23.297417,19.470156,16.690874,15.541506,42.608418,37.875984,49.484848,38.021614,53.130116,53.499065,66.267265,51.749386,56.55789,33.873222,15.013731,18.759668,1.9570708,-3.7346303,-8.593697,-8.26602,-9.821468,-15.109319,-17.282623,-10.770184,-16.983635,-13.684183,-3.8626313,-9.599155,-7.2462025,8.52344,7.0153356,-8.623642,-11.873859,-1.8586457,-0.52689314,-8.988535,-7.8453064,-13.91592,-44.952847,-35.754097,-27.536184,-24.760973,-22.241228,-7.8586397,-17.36483,-24.276173,-15.396685,-6.3808737,-8.854461,0.2596259,43.694294,33.300102,44.446327,26.71684,19.583834,18.385494,28.907776,51.715576,21.102238,7.4465156,13.236988,4.3375373,2.894926,-5.3914604,-26.626575,-30.69936,-32.635307,-35.025616,-43.103416,-51.646275,-30.399483,-23.268444,-20.781254,-20.569874,-19.708555,-1.9688368,18.16814,34.235954,52.008034,39.957737,48.294567,68.95758,55.094574,51.32563,32.27627,51.475513,63.432957,40.54712,49.419426,30.227448],"EWZ^FG_TOTAL_RETURNC(-10AY,0,AM)":[3.6603212,3.520751,1.4713764,-6.4459267,-9.0890045,-5.252242,-11.4025,0.27770996,-3.461647,-9.523809,9.384907,3.1883955,-5.0561786,-6.1428127,-16.473984,-12.610537,2.0237565,9.87494,-16.718996,-15.223521,11.354685,35.28521,6.567168,-5.9523764,4.653764,17.375374,5.312979,-4.0591536,14.17346,-13.737422,-3.25253,17.803324,6.9792867,-3.1090736,-4.4450226,-3.7709951,-5.329734,13.802552,4.497993,10.658466,-2.1532774,-4.89825,-2.4990559,14.697563,3.1481862,-4.2511463,-1.7304122,-11.260426,-13.660538,9.557474,-7.208973,-0.33252835,18.137693,-1.0012805,-1.1076391,15.015972,1.2962937,0.5712986,-8.066344,-6.772113,18.617737,4.164779,-11.147332,3.2037258,0.52132607,-1.0843933,11.620951,1.3110399,-8.383232,-47.875816,11.598742,-4.4943867,26.300203,7.811451,-6.5584,-0.4010737,-1.4093935,9.496248,18.08355,-2.7586222,-2.6732147,-4.007846,2.24818,7.624209,8.104097,-4.8841357,-8.671724,-7.286292,-2.165836,-7.7482643,0.82303286,10.234404,9.259868,5.2551746,7.647896,-9.865952,-12.999439,-6.912607,19.930744,1.0907888,4.284358,-10.316497,1.5300274,4.96403,-1.6792297,-8.713836,6.8728447,6.7881346,12.1549015,-1.2224972,-5.5074215,5.730188,-7.2777987,14.094853,2.4618506,-2.4274707,2.2148013,-2.5823653,-6.3376007,2.9928446,-11.462259],"SET-BKK^FMA_DIV_YLD(NTMA,-10AY,0,AM,\"PORTAGG\",\"MEANR\")":[5.47856611797913,5.5387451472003,3.42360021982294,3.34403933109158,3.49645425070361,3.3706313498829,3.46994072216952,3.35602382420719,3.15937660613807,3.38447899800758,3.33546075598527,3.38406213349442,3.4758704330085,3.50455637208047,3.69450621187728,3.61478363768203,3.55446549387356,3.63183162041444,3.91418723570796,3.8788622977052,3.57622306039432,3.40912907846106,3.35465585009915,3.44847668054894,3.34487957908719,3.16645109852003,3.12964578990216,3.32615093158413,3.2983998979385,3.3337405048907,3.27922752524767,3.16955604081737,3.10577977516886,3.15747432680151,3.1557929996827,3.20973643851632,3.20234949747571,3.25877460016139,3.23790576546037,3.00832409688565,3.03004291595158,3.00698547258378,3.01473720193041,2.8812822277624,2.98919048801253,3.01173426650702,3.01180492420575,3.10613123938633,3.31961526407024,3.3131349677414,3.25610095859664,3.19060361466932,3.36270421058424,3.48713625836216,3.52564749300902,3.48437586122467,3.28335129365174,3.33002167907116,3.24691149274034,3.37641639331488,3.13877712601798,3.11025812977473,3.31351750650643,3.26753899018384,3.25412574291958,3.21546142925849,3.25105364661247,3.22105968241524,3.36956104360642,4.21915569546814,3.46552523923746,3.1547164779905,3.01872842567079,3.01654064940077,3.14784726157923,3.13230879396745,3.27886310171669,2.82229119515649,2.74445538366353,2.72727061248781,2.82879294582819,2.77011910197297,2.82403715218849,2.93858138135671,2.8302475889786,3.01391580575857,2.956507381092,2.88280069485119,2.82888299592536,2.80347572106106,2.93266679268104,2.8567527811504,2.82043922855902,2.91301254448226,2.98490976243056,3.04621235720744,3.16694223854158,3.22098170433482,3.112523969591,3.07466888382836,3.17137399054818,3.05946407053516,3.07538622590716,2.97135662204391,3.05247537921107,3.20977978257608,3.15521069258858,3.20543403573643,3.14209171562721,3.13512828909448,3.13820851274863,3.18592848296495,3.44423980163163,3.34275566077473,3.40114716342023,3.49480824101137,3.46796154498712,3.52305677696328,3.65878727942381,3.63379969109786,3.85636529331991],"CNYA^FMA_DIV_YLD(NTMA,-10AY,0,AM,\"PORTAGG\",\"MEANR\")":[null,null,null,null,null,null,null,null,null,null,null,null,null,null,null,null,null,null,null,null,null,null,null,null,null,2.22411878381011,2.17743146502752,2.26753424972477,2.27372042220001,2.216869648679,2.31407056525158,2.28545952054683,2.33066799162175,2.30376693988686,2.27877322819475,2.25073578159463,2.14921512516162,2.12020791984327,2.19250538034169,2.1414263125986,2.14785650255977,2.07249195221286,2.21090213183969,2.10950782349163,2.3284279624676,2.30468454718056,2.54422765688549,2.66772673044315,2.8262923564885,3.0135369361451,3.2804451850868,3.18139763742449,3.38015345351265,3.25342700217208,3.32580836929319,3.21565450679857,2.97331103664498,2.7586242159895,2.60134924518308,2.91378816911261,2.67618573943019,2.72436286011561,2.74542999918566,2.64442043641315,2.72206007930212,2.78030381189975,2.49704457118306,2.42347590165791,2.39434210227158,2.66519597347261,2.45698029162611,2.32228385938453,2.16850410745151,1.93257147095296,1.97641620726352,1.92028913868857,1.93833211325152,1.91556773053979,1.83999982633011,1.68393861061519,1.60722054406387,1.9025918895444,1.92157037515692,1.86548693828817,1.86880831113211,1.85868393817618,2.04018506683816,1.99538274189426,1.99265123767528,1.992151091973,1.9915196446469,2.07759968983191,2.18047338244497,2.35846822145423,2.48886350567159,2.42031258433695,2.30825791317012,2.36118983613949,2.40064626194606,2.58343072073322,2.7041637299493,2.60639299484499,2.57661613141642,2.37197792964697,2.44637541325834,2.54495731470682,2.45103120516723,2.54832876183923,2.53363108570177,2.61563049503927,2.62347218125621,2.63006623241033,2.79647204348038,2.69205295502664,2.86873941273067,2.91732103751084,2.79434248358014,2.72373491552005,2.8091202230415,2.76754904062098,2.9749703500518],"EWM^FMA_PE(NTMA,-10AY,0,AM,\"PORTAGG\",\"MEANR\")":[15.8412855801019,15.6509814794757,15.8343755758535,15.7172511954301,15.2533334154498,15.4356475427375,14.7949503648194,15.0731117275448,15.5452190207459,15.7048648471634,16.089389770515,15.8165067233005,15.2683762121157,15.3054340339491,13.9499023569872,15.158311674625,15.5276045432775,15.1051263951863,15.2173379244722,14.8967925721261,15.4956114980247,16.1341724109893,16.098964251107,15.4176955521755,16.0353725870441,16.5245447675643,16.7032921089232,16.6213450895843,16.7174178049709,16.2427690873619,16.3713156334802,16.5187022675823,16.7500225494194,17.0010863502009,16.8249373384256,16.979248641641,16.6277430349886,16.2859549192621,16.3767616332861,16.3997223845998,15.9815781843433,15.5311462718333,16.0286375866846,16.7016322862536,16.8041685317107,16.4303003483314,16.6089557010387,16.3050777116957,15.6331284588736,16.0186742476501,16.3246609828986,16.4703909707669,15.7352189446193,15.8100453745116,15.6395143572599,16.2338462165978,16.743856651896,16.4525946665715,15.8861282881789,15.6547531954377,16.7928844999535,16.558457923611,16.0439583915477,16.0653437435394,15.7819143971986,16.0819598260697,16.289133609536,16.0163110753749,15.4905583089357,13.9322038386859,15.9954464382668,16.7339248917845,18.9788199799816,19.5490510446105,18.7872894634315,17.508566428689,17.1673527521723,16.3520239370765,15.3470234092752,14.539778222988,14.0742595578831,14.4714372607846,14.2093871813813,13.88933147263,14.0609051754094,13.5419743793038,13.51823967558,13.9336246133614,14.7793532874197,14.286944980152,15.0107470678869,15.2632260819996,15.6406716713714,15.3289679734756,15.0426044413379,14.3940919506747,13.5801820582178,13.3972841983095,13.9471022368568,13.4318468060148,13.0883464580013,13.105139137013,13.3209609622563,13.6197246224813,13.3365673159331,12.8254959376791,13.0669684974985,13.18821137844,13.2710083564897,13.4757957811257,13.7100488445621,13.8012062019685,13.6114308252442,13.6162171144347,13.7566975597005,13.6972581042909,14.2500311164011,13.8892798770971,13.961168522316,14.5607723572976,14.1040138180149],"GREK^FMA_PE(LTMA,-10AY,0,AM,\"PORTAGG\",\"MEANR\")":[26.4489793219214,23.7572297992183,21.3154890777146,19.6748753282309,17.1855720350763,17.347802086929,17.7058619010352,13.9821880635005,17.3643722523612,17.2378229445579,16.0966414850438,15.0082611090277,14.0539418811798,12.8932045495625,11.9216215613901,11.4949751616457,10.4735882501833,10.9123790909472,-3.04419806302451,-1.11693004469954,-0.285524686126579,0.374744619336467,2.13725224955005,3.75091850024494,4.16694214477289,5.49395588301939,6.40726431176666,8.71217454322735,11.0760554170761,13.221595281469,14.0508932549329,14.300029499068,13.7103696081201,14.1169093581149,14.173721227727,15.2254232546863,15.2318041955625,15.5759448972041,15.1756915167422,14.3376739190086,16.3214317454903,15.8999722289015,20.4019604676873,22.4100716447663,23.6851792191246,23.2629139220324,22.9147181299934,21.713815153881,21.746768439474,21.0793887060982,20.8957897555914,21.5767047329765,18.9752989448462,17.3791886008099,15.2797667372994,15.2796263922145,18.8037044224504,18.5851790944966,18.4386086373376,17.4591551395355,17.662590774388,18.3150773079066,18.5376460710464,20.3474805380623,15.8439278438645,15.4290662725166,16.8750572654147,18.8132669674532,15.7615614397636,11.7783373079554,11.9517798688034,12.3665395516468,14.761185520551,15.6074271354939,15.0551444569596,16.1274079668633,14.3124282227856,15.8900112757512,18.7695823650643,17.7987256723613,17.7312789069838,17.5351087047963,17.2013021924485,15.7118522724406,17.0350128892689,15.6317670197024,15.5930192068825,13.9162461205285,14.3026786246606,17.1588518902407,12.4888864857576,-72.6493182034461,-185.935017983562,-90.3025372305091,-78.4777081280414,-68.4578028598987,-59.0395055375685,-48.0588260916626,-37.381473579408,-27.888190550487,-17.5150870748638,-8.42278742596644,2.42047978344974,6.31818646282978,7.86355280337807,7.63756788945121,7.64441825558272,7.49710823731284,7.88626476264807,8.162253957091,7.49001405035684,6.90109296304347,6.72376086436882,6.73001942655996,6.38135086466033,6.40188531094718,6.78461043982799,6.77322586464925,6.75862160246726,6.92333692161401,6.71216138222741],"DDR3512M-FDS^FG_PRICE_CHANGE(0,-1AY)":-6.67160582300123,"PASP-FDS^FG_PRICE_CHANGE(0,-1AY)":-34.7517730496454,"PLATI-FDS^FG_PRICE_CHANGE(0,-1AY)":1.23966942148761,"KSA^FMA_ROE(NTMA,-20AY,NOW,FY,\"PORTAGG\",\"MEANR\")":[null,null,null,null,null,null,null,null,null,null,null,12.9007124779981,11.3294751772354,11.9967853551854,12.1701096511068,11.2305559843056,10.146987069978,12.7997878100329,13.7783180290485,11.758331061377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861545332,10.7431992815871],"UAE^FMA_ROE(NTMA,-20AY,NOW,FY,\"PORTAGG\",\"MEANR\")":[null,null,null,null,null,null,null,null,null,null,11.0777984350957,12.3046871114493,11.0383578639711,12.0257898837902,10.3907544258318,8.128455158546,6.76201762780835,11.234942553465,12.9338493595798,13.2251182354264],"CAGDPY@VN^EE_ACTUAL_ANNUAL(MED,+1)":null,"CAGDPY@ZA^EE_ACTUAL_ANNUAL(MED,+1)":-2.3,"CAGDPY@PH^EE_ACTUAL_ANNUAL(MED,+1)":-2.05,"CC_GR^FG_COMPANY_NAME":"Greece","USDSAR^FG_PRICE_CHANGE(0,-3AM)":0.031995773,"USDAED^FG_PRICE_CHANGE(0,-3AM)":0.0027179718,"USDTHB^FG_PRICE_CHANGE(0,-3AM)":1.6341925,"USDCNH^FG_PRICE_CHANGE(0,-3AM)":0.9801626,"USDEUR^FG_PRICE_CHANGE(0,-3AM)":1.231122,"USDBRL^FG_PRICE_CHANGE(0,-3AM)":8.482922,"USDMXN^FG_PRICE_CHANGE(0,-3AM)":9.678709,"USDMYR^FG_PRICE_CHANGE(0,-3AM)":-0.5804181,"USDPLN^FG_PRICE_CHANGE(0,-3AM)":1.4215112,"USDIDR^FG_PRICE_CHANGE(0,-3AM)":4.5497894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9744,42.8018507735294,51.3050657286793,35.3894151556571,41.6877022162567],"QAT^P_PRICE_RETURNS_PR('52W',2,-10AY,0,AM)":[null,null,null,null,null,null,null,null,null,null,null,-1.063323,-2.9325306,-11.239558,-18.196291,-19.081974,-7.649815,-21.345371,-18.58114,-28.470486,-21.194035,-10.677796,-12.711864,-19.469648,-16.26966,-9.0976715,1.4190674,-6.8526926,-8.219576,-4.184169,11.965858,29.91327,12.996459,3.2822847,2.754116,5.8105826,-5.0625267,-4.8512516,-16.151398,-12.944573,-20.379734,-23.879702,-14.274895,-9.882158,-13.176805,-10.469442,-8.068144,-8.343416,3.5146475,0.8272171,8.017683,16.596031,26.108002,45.26757,24.393976,21.266472,13.427914,12.680888,16.776525,11.07155,15.538979,8.835304,0.89132786,4.077089,4.147053,0.6071687,-3.1107008,-3.9188683,-3.00771,-13.368458,-16.26814,-7.8310847,-5.722952,-1.0425508,6.957221,3.9891362,2.5644183,2.7448535,7.691622,6.2870264,11.463463,23.357796,30.737173,28.515196,17.758633,13.341522,14.420462,12.14875,19.733322,20.452642,13.114464,17.953766,26.23893,32.5544,28.558386,19.812595,16.46105,17.253231,24.006426,14.466453,6.432843,2.2253036,-4.101533,-9.656185,-15.626269,-24.13733,-23.483498,-12.028623,-11.272597,-10.780579,-19.564236,-15.077996,-19.81709,-11.796975,-3.59537,-2.4542391,1.2531877,7.809055,1.0833979,-6.63296,-4.580015],"ECH^JULIAN(P_PRICE_RETURNS_PR('52W',2,-10AY,0,AM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3],"EPU^FG_TOTAL_RETURNC(-10AY,0,AM)":[3.150928,2.465248,0.857532,-1.2405455,-7.309622,-0.8695543,-3.5917282,-4.271996,-0.5926907,-4.7035456,2.5026083,3.7639856,-2.611345,-6.860429,-16.509432,-0.3911376,1.876092,-4.722798,-9.122742,-9.6366825,17.60485,22.618484,15.499425,-1.8555343,2.4645448,7.620549,9.51941,-7.257378,0.27297735,-2.6618302,-0.062149763,6.0802937,4.7913074,-4.9663424,0.26712418,2.826023,-3.4487665,5.6461453,3.9154053,5.0055027,8.826613,-1.7087817,-2.854091,11.7420435,-4.230857,-0.6962836,8.413923,-5.173951,-4.533124,-2.0392954,-5.15359,-1.0706663,-3.1655788,-1.9279182,0.24677515,4.481876,5.765033,2.505815,-2.8729796,-7.861966,5.2555203,3.025353,-11.77249,3.778112,-0.115573406,0.05785227,5.9229374,1.6804457,-6.3126445,-37.189133,12.845314,12.097109,5.3934336,3.3005595,5.2372575,-2.4201572,-1.5606642,7.0275784,9.992814,2.5272846,6.9467783,-6.4169765,-8.08844,2.4969578,-14.914727,-1.4436603,-13.683456,8.733452,15.911686,-3.390807,-3.5333931,22.11399,1.9793272,6.5179586,-5.167258,-14.625746,-2.9973447,-8.294434,2.270949,-1.6845345,-1.4797568,14.071155,-0.8508444,11.842108,-5.882353,-2.4324358,9.072029,-3.8730145,4.8184037,5.778718,-5.249548,0.4505992,-7.0752916,6.958878,11.351479,-1.6401589,5.1293373,12.911868,1.3640046,12.187803,-6.9850087],"EZA^FMA_DIV_YLD(NTMA,-10AY,0,AM,\"PORTAGG\",\"MEANR\")":[3.2789897244624,3.2523965896897,3.25504053028099,3.33359296242699,3.57636347555278,3.35836378477909,3.34364283482094,3.30412052942536,3.05456560263315,3.05967498188242,2.97666142172277,3.08924523370405,3.2420341828366,3.13672744005848,3.41132294346521,3.37710235713593,3.25935338231897,3.31892995289677,3.58487063692347,3.90367137814747,3.53889329135891,3.23284673751629,3.17000007543235,3.38185734035453,3.13642458947134,2.97340557003848,2.96011601538311,3.1431930406979,3.21690842992379,3.32759208356343,3.29172080654683,3.17715516438584,3.16565917158009,3.0945961200155,3.14568214674437,3.04198415936493,3.42145255412615,3.19864378873722,3.18347011343749,3.32823478508179,3.24933399080689,3.11406713307701,3.38835781810932,3.3107797263456,3.3742416707104,3.11284321799477,3.25751490195008,3.40944788950573,3.56338901608724,3.5810639748564,3.70661808727692,3.7587784969068,4.14107023472373,4.11697078333665,3.96081169653749,3.73446396137105,3.80092750663251,3.92948086910129,3.62967557347753,3.9443487794295,3.70845779323739,3.76916742388957,4.09728400266322,4.1977078971646,4.21675986259414,4.06187830642115,3.69217779557648,3.67252341974016,3.77269363444739,5.70581268905176,4.35859747958652,3.43190726416701,3.35861308337449,3.34060161809104,3.50659932709299,3.50448503357043,3.59820274086898,3.59583375542844,3.7687028456071,3.88999063407338,3.80655144036816,3.87195964281848,4.1836370747337,4.32470478093688,4.28492742588824,4.57956783625179,5.18503799610862,5.24860682693237,4.72075393045796,4.52749679973483,4.73239268349071,4.37524590568039,4.33308245627667,4.33121679588152,4.62220586673918,5.00090195938526,5.24122215775809,4.99120800135929,5.04581192650598,5.39049751463686,5.50969167076087,4.95493888982006,4.92404252776855,4.57241831219276,4.66948182712529,4.89145981957135,4.47524591670505,4.67712856078468,4.50533170107352,4.23447243076534,4.50792314213503,4.39758515190611,4.57544517666851,4.34448519446458,4.17688152389441,4.41239782099164,4.37484945683619,4.27948882802323,4.2958658104546,3.88760231906671,4.13940018449919],"TUR^FMA_PE(NTMA,-10AY,0,AM,\"PORTAGG\",\"MEANR\")":[10.4838321028381,10.8905495978136,10.1510662243581,9.70964366637869,9.57369766159997,10.2707705886092,10.2612289470536,10.9439570193924,10.5332874882157,10.1268127570513,10.0387660776541,10.7078930384306,10.0411538827324,9.80418365923717,8.87615351355484,8.92475458111996,9.46288630764809,9.41678148591937,8.24796757776098,7.78309361591265,8.24284091855681,9.28209980035454,9.35565645743534,8.31413055830031,8.38188156330078,8.07573758166322,8.48167375448263,8.3381730385292,8.38492227196341,7.70074457444191,7.67189942150273,8.16587331885915,8.6423529837716,8.5923146626976,8.46751372041449,8.51634871214939,8.65522618260367,8.93957978677263,8.54420577807073,8.27166486390252,8.33883628391304,7.7983487588997,7.91070768933305,8.16091755724792,7.85693110955568,7.85767168091621,7.40211052393359,6.7291145030929,6.22001588952269,6.07906899419821,5.76950492879233,5.97663949878249,6.02396054150641,5.6432376984103,5.96464183904197,6.84228789649919,6.98849720637529,7.16067711044051,6.31080147274818,5.59472813775974,6.15101868236059,6.54509855295481,6.2008870908748,6.2949265446796,6.06573319804206,6.37904649719422,6.37747766028932,6.77014940795671,6.40666828988263,4.87907654055719,5.9456973898019,7.14027677907281,8.415417166716,8.37136685688083,7.90304618354263,7.50646408432944,8.00803562026566,8.29652718564778,7.80935862174764,7.98182256014791,7.3832121923067,7.28167452315801,6.1285358579141,6.22758669629319,5.84824034275255,5.47448328222246,5.46263303033139,5.13642111015242,5.15092080166014,5.84939873950477,6.3832554804196,5.40236259012952,4.58168778582733,4.64877421467023,5.04796175800337,4.32507276858044,4.82426966510755,4.30834638882946,4.49632546124072,4.54652693477983,4.88726811929864,5.24111249627342,5.80463285387243,5.58671138714023,4.97431441964225,4.81828265304778,4.68936621004844,4.05237787525825,4.69679829728842,5.48205874361262,5.97869695798067,5.66591373338118,5.37554850650145,4.89397256605031,4.57029211202593,4.68307643601941,5.28363990483678,5.072127032293,5.50978425582,5.95902796300589,5.88916443409218],"ECH^FMA_PE(NTMA,-10AY,0,AM,\"PORTAGG\",\"MEANR\")":[14.1844128660144,14.7368644850797,14.6337585159464,14.7346555080393,13.5838129003539,14.4542358003906,13.4385294361625,12.6903510522873,13.5753813344872,13.2369366741521,13.9603275414002,14.1427809009034,13.5528263523926,12.8377341512504,12.5024688195448,12.6526238545568,12.8447509603582,13.9014406986752,12.4852486540555,11.5162005680098,12.4754154525407,13.1840699894881,13.5623545573324,13.5302023894297,13.7396411538641,15.141733002251,15.662835622617,15.3622094289484,16.4296042680136,15.9548406205033,15.6054213296808,15.6577628623362,16.069168147163,16.5116582702424,17.2243144011817,17.2422249271197,17.0019202792758,17.7121053714785,18.1174249178087,19.0359092745823,15.4333023704525,13.0765744789067,14.133531695277,14.7270921428427,14.3261225098413,13.8126069222397,13.9974286065008,13.179023948407,11.9319215515786,12.0539598752929,11.3820089101963,12.299106738895,15.0384924960758,14.8977363526159,14.3331474563348,15.772756421814,15.8608308675617,15.2066804186682,14.9971785616152,13.9538607636863,14.8199879093911,15.1200185385315,13.6601310688786,15.2572096932084,15.6493848416974,14.1388937767255,13.5462791479369,13.985696638624,12.7761314904906,8.65899645094072,10.8982279853506,13.212103745796,14.7156993231899,14.5607067551279,16.0510219942411,14.4088126228677,13.9097997822205,14.7804331943792,14.0874692973831,15.0741564804957,14.5928283822617,14.8139612895117,14.2325332584643,11.1949472446469,11.2624654593054,10.7095399120005,10.1045890024778,9.8740463661198,9.15641483576666,9.39429784513883,8.93991264499909,9.7558454388097,9.95924066758368,9.62064818604996,9.5949849607532,8.62989475560368,6.63906690990385,6.56184867383191,6.46278132765766,7.57116815867523,7.19245722582092,6.88607121657976,7.36544726991021,7.41662989465638,7.8572976839924,7.31716370934443,7.85951909642095,8.55512361519425,8.4623971229901,9.4434210280973,9.11325738650092,8.63544353720548,8.43539546741425,8.8995188740754,8.04666426581342,7.81184266181498,8.30313321150423,7.97976636241315,7.78472748727975,9.83791066936083,7.85789217466325],"EWT^FMA_PE(LTMA,-10AY,0,AM,\"PORTAGG\",\"MEANR\")":[15.5363336912152,15.3465668149565,15.0589962312985,14.7330379869136,13.8932209888447,14.1711445220488,13.6370688863282,13.9567606554944,14.2776413430588,14.2852525874572,14.0621376127656,14.0682573784819,13.7689706069436,13.465211238483,12.6623073150186,12.9220025966423,12.8985523930369,12.733504569859,12.2652654420964,11.0332877398261,12.2807994802177,12.5142305246149,12.4755022628809,12.4498369882747,12.9508414323994,13.3941859639162,13.728119882528,14.0939682025915,14.4100332544634,13.895854277079,14.2469498264731,14.2392466491689,14.6264871200497,14.4987480495511,14.2787676606677,14.3212356630889,14.5381137722501,14.7469034397215,14.6453591340962,14.5303407077048,14.7085702495238,14.7742640497223,14.502757652353,15.1019352475245,14.0268549488293,14.4857181684713,14.3236802773251,14.2816818209931,14.2258162843646,14.208057081781,13.9470275846155,13.7336972999563,12.7911940996043,12.4774456365157,12.4689032065763,12.9637385311436,13.8602189915137,14.2099878510254,14.4803165338837,14.3486376496637,14.7974421428648,15.0897590280257,14.9263421797305,15.6007758448509,15.9876151631139,16.8206418177053,17.326635828884,17.6048613899258,17.0768216742011,15.8008731433947,16.2911529024111,16.5325197243491,17.0796232660105,17.6101568015008,17.2467711447689,17.3145727105399,17.174878293167,17.4076691864657,17.7296805484768,19.1646048877596,19.1866420022971,18.4140196590923,18.1212288572949,16.8287254587561,16.6843798688694,16.0923456702677,14.7039096759111,14.5767586694475,13.6726917801724,13.6124437390663,12.7966213514842,12.9016777595131,12.8045506297107,12.3266531829181,12.1538122094596,11.9162809018297,11.6589309758369,11.0719522817082,11.3788621033647,10.9146912429071,9.94303618134498,10.9028969455481,10.7435181727159,11.5834137362619,12.274065953888,12.673867022136,13.1274655372654,13.9150252186394,14.866251390143,15.7486634322769,15.7585490896801,16.2680663993814,16.4585610433823,17.2530324930193,18.4498548033781,18.8559155045301,19.6825653250939,19.8101630199691,19.4251222303174,19.7766182030415,19.8655200913467],"DDR3512M-FDS^FG_PRICE(0)":0.9470482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CAGDPY@ZA^EE_ACTUAL_ANNUAL(MED,0)":-1.6,"CAGDPY@PH^EE_ACTUAL_ANNUAL(MED,0)":-2.56663776811855,"USDSAR^FG_PRICE_CHANGE(0,-1AM)":0.029325485,"USDAED^FG_PRICE_CHANGE(0,-1AM)":0.0013589859,"USDTHB^FG_PRICE_CHANGE(0,-1AM)":2.0431519,"USDCNH^FG_PRICE_CHANGE(0,-1AM)":0.60454607,"USDEUR^FG_PRICE_CHANGE(0,-1AM)":1.3337135,"USDBRL^FG_PRICE_CHANGE(0,-1AM)":6.6138506,"USDMXN^FG_PRICE_CHANGE(0,-1AM)":10.991979,"USDMYR^FG_PRICE_CHANGE(0,-1AM)":0.5442858,"USDPLN^FG_PRICE_CHANGE(0,-1AM)":3.0903816,"USDIDR^FG_PRICE_CHANGE(0,-1AM)":2.848196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MCHI^P_PRICE_RETURNS_PR('52W',2,-10AY,0,AM)":[20.310843,16.639328,18.838072,5.381489,1.493442,-0.43569207,6.403947,13.286627,18.884064,28.061699,38.935555,40.428127,24.781227,11.856627,-8.40466,-8.4566,4.364836,2.7465582,-5.931324,-23.932207,-24.25785,-18.38435,-27.106445,-33.13729,-25.854975,-14.254779,2.1144032,9.759081,1.6094923,-1.9312918,-1.1071503,24.978554,28.934502,23.06056,16.985058,37.014805,33.763622,33.72463,27.395857,35.419273,37.595284,52.87409,52.153336,61.54125,46.500755,45.22933,34.889626,33.966614,27.141369,11.316752,2.5197625,-4.89707,-16.196419,-19.480366,-18.299007,-20.085907,-13.94924,-12.712174,-2.8486252,-17.841,-11.139286,-4.070014,-4.785919,-1.5256941,11.152053,11.368513,23.096943,21.334648,9.444868,-14.784485,-5.9663296,14.037382,12.940884,24.106253,32.105972,27.551197,37.336838,39.21827,28.149246,37.07889,48.15413,62.82065,37.171257,29.578733,24.482954,6.752968,-9.076947,-9.699577,-6.3153505,-13.604683,-23.720337,-28.388674,-34.49796,-34.050415,-38.16969,-37.67184,-33.50398,-31.148922,-26.197798,-29.515202,-44.81963,-34.65069,-22.022385,-13.905775,-18.287546,-13.126432,-0.2360344,-4.7405124,-11.29353,-10.9333935,-9.092623,-3.0940354,6.024778,2.8211951,-12.318146,-28.37757,-20.741123,-10.650611,-17.003792,5.253613,-1.6825378],"KSA^FG_TOTAL_RETURNC(-10AY,0,AM)":[null,null,null,null,null,null,null,null,null,null,null,null,null,null,null,null,5.7982445,-6.775528,-1.5099645,-22.007174,7.8442693,10.838806,1.9521832,4.819286,-2.6026309,-0.4370153,-4.4650674,-4.088676,-1.810199,13.912857,5.898261,-1.9175828,3.6919951,-2.0955324,0.48584938,0.68438053,1.0981798,4.6557665,-2.0748377,2.7816534,-3.9757192,-2.2993088,4.383123,6.8319798,0.23006201,3.9871573,8.321571,-2.1484375,2.3384333,3.9041996,-6.78876,-2.2696495,-1.975733,-1.8387556,2.834642,13.975811,0.062406063,0.717175,8.049547,-8.424073,6.2536597,0.3565073,-4.29247,-8.011139,-3.6314726,6.1060667,3.2548308,0.9993553,-7.532716,-24.473595,8.866549,9.487831,4.655206,0.44709444,6.7136526,3.7886739,2.5452137,0.8164644,1.7999172,1.7235875,2.0709038,4.8570633,7.5930834,3.4332395,3.3361554,-0.95213056,6.0301304,1.2962222,6.2893033,-2.1165252,-5.113739,11.295843,1.219523,3.3954024,7.097459,-10.860533,-5.3209963,0.66115856,7.154584,-9.260071,6.489742,-7.9746246,-7.66024,5.0929666,-2.692306,-2.3715436,8.852911,2.5787234,0.74716806,2.5977135,-3.9043963,-3.5951734,-5.0319314,7.235074,3.995943,3.3480048,5.6987405,-0.24608374,-3.094864,-2.7308524,-0.91590285],"EPOL^FG_TOTAL_RETURNC(-10AY,0,AM)":[3.526187,-2.697426,-0.9938359,1.5576363,-6.7484617,-2.2295356,-6.2968373,-9.224492,7.4190617,-2.0929277,6.7977786,2.0816684,-8.470589,-3.5661876,-0.31375885,-2.2931695,0.046014786,-10.027599,-7.004082,-11.235696,12.554932,9.760178,0.35568476,-11.696201,-0.17202497,0.46857595,6.2464237,-2.6429415,-1.052624,-7.334834,10.0302105,7.6034784,9.365249,6.908655,-0.63278675,8.240032,-2.816105,8.927811,-0.3137231,6.2942624,-0.8142173,0.373137,0.4227519,10.55106,-6.0905037,-8.152175,2.6035547,-9.996158,-5.262417,3.4296036,0.0436306,4.4919252,-5.9682727,-2.8850496,8.329153,2.6079535,-2.125001,2.2988558,-1.8310487,-9.241205,10.844505,-0.6331742,-12.319464,0.77519417,3.5096169,-0.4180193,-0.88582635,3.8535595,-8.534325,-34.584175,14.573646,2.3680687,13.049197,4.5481443,3.8982987,-7.014674,-7.8070164,11.259127,9.517837,1.2558818,1.9638181,-6.842375,5.5495143,10.927844,-0.47511458,-1.6853988,2.8571486,1.2500048,8.504796,-12.557941,-1.3124764,6.7127347,-6.382984,-8.00395,-2.7389944,-13.970184,-5.9554935,-4.476589,-1.297766,-10.883856,-7.786882,28.53334,6.5395594,10.171736,-4.556358,-8.54271,18.75,3.7015557,6.832123,8.170187,-6.998062,-7.7322245,5.061865,17.987156,3.9505482,-4.8517523,10.623228,-1.323086,0.8217931,11.668814,-6.8897905],"EWZ^FMA_DIV_YLD(NTMA,-10AY,0,AM,\"PORTAGG\",\"MEANR\")":[3.98277299969706,3.7721534909077,3.64971474516428,3.73063472219613,3.82189335505652,3.78652908186069,4.23500721272727,4.24445007907584,3.96789589660039,3.81943544466161,3.66793448581355,3.70474917241035,3.88306512293279,3.89780350779571,4.16497489067032,4.28317121504718,4.05060771773962,3.90788684300454,4.13985489386586,5.00848558918238,4.25983988126642,3.27416057008348,3.10410864512737,3.42227988990503,3.40549645426422,2.96696171146358,2.99745912705934,3.15572226014946,2.86337752922207,3.15818018165221,3.65329314722315,3.34098722578361,3.31815526873272,3.60528442905482,3.67329378890539,3.77189342152939,3.76590850061383,3.51095521950115,3.37258072560773,3.13120277978233,3.17989741089154,3.43679172154045,3.54507674345066,3.28266055389567,3.34614134583904,3.50836353796766,3.62180222214524,3.85251722569635,4.48901637912233,4.16772676095636,4.35812355496905,4.33655049836935,4.07287103299217,3.93624853605504,4.09970885485568,3.71391070436455,3.48487860051965,3.27379582608031,3.47810423248706,3.61388921535285,3.08669809150563,3.13767958864095,3.42422927238844,3.21940375021963,3.34479675779053,3.30585418092877,3.13777268461238,3.08138262000157,3.123369938506,5.25099053104999,4.03378352661029,3.62534984520072,2.8671719413274,2.6612988210019,2.79778763998833,3.36433960369524,3.39827899808774,3.44345482967499,3.34876339654348,3.45955319619581,3.79189117185242,4.34290679023811,4.59031903330039,4.72163843557558,4.72643888049033,5.32454892730056,5.8885186793212,6.67623662503463,6.66659956628447,7.73625729298863,7.54754230146123,7.05940887666829,6.87202386521664,9.12051050875906,8.45976793269551,10.0800308580397,10.9032024735252,11.4890658344574,10.6266898523476,10.2884577536685,9.17911735612413,8.46326459043608,7.06382891122318,6.59278157935179,6.45826138842816,7.11272703956531,6.7836601551899,6.51508819585016,6.06254172595955,6.04092297776862,6.02048270063431,5.83241284072284,6.31345596226937,6.09984455217928,5.83387283581685,5.82231803322865,5.91747495886523,6.21565922075059,6.38448150383562,6.71727214728673,7.45143425248912],"SET-BKK^FMA_PE(NTMA,-10AY,0,AM,\"PORTAGG\",\"MEANR\")":[14.112398262601,14.5446386850911,15.8032297046871,15.9623831048547,15.0707732734745,15.4792773306544,14.908610130844,15.3554645426882,16.1380064929656,15.0878914384524,15.3594837139713,15.4948158079199,15.0714439063349,14.9385510734035,14.0115869440312,14.2270590592297,14.4488783846868,13.8472712331734,12.5688727577878,12.4057791648726,13.6157903302458,14.4472508465625,14.5765374599629,14.1794237014037,14.5283762481754,15.3631351393244,15.2753997301494,14.4423149152352,14.6201781330523,14.3932849099911,14.631639105442,14.9860676642334,15.079596169466,14.8987181235728,14.8072674527229,14.5574128320364,14.856034411748,14.6483179560643,14.6650443118385,15.5040427025728,15.5481918838884,15.682375814672,15.7990743667953,16.4294147941333,15.9325618134386,15.545301184995,15.4635790621034,15.351356326588,14.4764054079462,14.4916955096999,14.6327813365462,15.0327540273725,14.2647045368592,13.7547249961917,13.7573217243865,13.9237088175466,14.774984106776,14.7550052073406,15.0980193772491,14.5637863931332,15.7126306470281,15.8538024586994,15.077165048079,15.2640345602382,15.4786461826937,15.6426514843708,15.2978530175688,15.6475080936628,15.2496114370357,12.6159894106939,15.4456669211311,18.3617165682307,19.495659467403,19.4861432730565,18.9511981107888,18.9190665429017,17.3145799196297,18.988989732727,19.3802832060126,19.9240098366792,19.1906983514628,19.5052576725296,19.0843666673248,17.5871522838555,17.8084851528214,16.7061610683686,16.8800367097512,17.2178864739475,17.3738613188519,17.4894935215298,16.8169789646426,17.2476225060954,17.6300519578113,17.0491697982809,16.6469068362939,16.0824947463738,15.1923422420575,14.8607984495149,15.4875457047327,15.4794011499693,15.1698783643694,15.5600871551818,15.3709366131903,15.9312139608273,15.757350242545,15.2721052513184,15.5216597307319,15.3643388564591,15.6957244698817,15.6999372014336,15.7186152904575,15.4825552375217,14.3336108292112,14.6617439601446,14.4301394894616,14.2428411770459,14.2981759440688,14.2071053662145,13.7749145556245,14.2915294670292,13.4032404663842],"CNYA^FMA_PE(NTMA,-10AY,0,AM,\"PORTAGG\",\"MEANR\")":[null,null,null,null,null,null,null,null,null,null,null,null,null,null,null,null,null,null,null,null,null,null,null,null,null,13.7283249990467,14.0604734982002,13.6147594719069,13.7499285819223,14.0313431092834,13.2866242921956,13.1964701834448,13.0546129871036,13.2340350872801,13.3887566333091,13.2450697404546,13.9017197199393,14.2955403134426,13.935452134058,14.3435455578747,14.3710000395131,14.7632706451067,13.83445556692,14.3523970210338,13.0882417840604,13.2773779384134,12.2861897960712,11.9740349862006,11.3257515266316,10.6403170170069,9.8274363171462,10.2043086432858,9.62403150477289,9.88132661205982,9.6010591076955,9.95436416604579,10.7768735141758,11.6546994885573,12.2838449241526,10.8728098216848,11.8481425361173,11.5454981826991,11.5155880559509,11.941514440774,11.6029203161022,11.5304586219682,12.5041872827617,12.9088630866402,12.9890750482982,11.5573904770494,12.537525328807,13.1819682106677,14.0753921617366,15.9470758511904,15.8653118044293,16.2232734078214,16.1561371262952,16.2410918170289,16.5849288443873,18.0572109200212,18.8221021088475,16.0119714847099,16.0919070337195,16.3365766191443,16.2813206269967,16.0708614114583,14.9215108665947,15.272934505885,15.3681752204474,15.2693981721564,15.2080096850146,14.706714162023,14.0090198312494,12.9049567628133,12.3089980721748,12.7546235488927,13.3365413247305,13.2266865810828,12.7286529434637,12.0511425642368,11.4500141870002,11.7889469859646,11.6950842097934,12.6587174418603,12.1984085012026,11.7175702071664,12.3636999490927,11.9951204016284,12.1087864805314,11.7053143622185,11.7181548818876,11.7526064719466,11.0381825852113,11.673804934635,11.0080692261349,10.7546050182388,11.205875807,11.8787044056648,12.233723900551,13.0813954187861,12.3252623124284],"EWM^FMA_PE(LTMA,-10AY,0,AM,\"PORTAGG\",\"MEANR\")":[16.7697663995621,16.6769401926446,16.8467461193398,16.7825669906832,16.444114916685,16.5546169124426,15.9731622584369,16.2631300744899,16.5564955491392,17.0101656054076,17.0388067807646,16.9043529559852,16.6167606658179,16.6036882762454,15.6851163918239,16.4309287502317,16.7558485835536,16.4641741706107,16.4243155559563,16.0419716442333,16.6628164330219,16.672641348236,16.6513668761255,16.3783555575688,16.5889808427535,16.8562052053026,17.0432805645643,17.1000219448871,17.3219082965324,17.0029012884874,16.9546295848284,17.1648054571486,17.2845178169441,17.1335956444031,17.1488958621396,17.2848505780122,17.2405622751967,17.1594554385046,17.3471186722232,17.5203430376068,17.3461672786692,17.1148600622736,17.8610483862068,18.6107229861185,18.650319296106,18.4611778829601,18.3623272683127,18.1361551352909,17.6627639669045,17.6987498195872,17.7920615993935,17.7568422373191,17.0035961525623,16.8081089910694,16.5711324246481,16.9674077438565,17.3474599903165,17.0562345951283,16.8654058827969,16.7249104650772,17.2368011119265,17.1637125494707,16.8878531409701,16.8692531134382,16.6438120134496,16.8996383699012,17.2416964064263,17.0203790525232,16.3743837335082,16.0267541585761,16.5319847915059,16.9327119551672,18.485291061397,19.5352366808526,19.7368978453383,19.9202794109049,20.6186163698466,20.926650953801,21.3519796441066,20.4488359787549,19.293794271826,19.518565739249,18.8574670309548,18.1559703269965,17.6880989009581,16.8106233564535,16.0946532782987,15.6926646964499,15.6962369667759,14.5639394119246,14.9612192458423,15.1373252841928,15.7854194389462,15.913844236274,15.8426441571128,15.605781160379,15.1885317731594,15.0071957363745,15.302533839148,14.9542553787233,14.6839592694474,14.6639002601583,14.7392376076411,15.0203146998438,14.6702238542543,14.6986322140663,14.613759676398,14.5493944383246,14.5076365951021,14.5914135751516,14.7379483151541,14.9117781811588,14.8503684314692,14.9405519582673,15.2266802403386,15.2241818594928,15.745643087651,15.7223624662069,15.605171460216,15.7208345814954,15.4654089297297],"WL-FDS^MAX(FG_PRICE(0,-5AY))":763.4,"CAGDPY@AE^EE_ACTUAL_ANNUAL(MED,0)":12.15,"CAGDPY@BR^EE_ACTUAL_ANNUAL(MED,0)":-1.41835204702706,"CAGDPY@ID^EE_ACTUAL_ANNUAL(MED,0)":-0.14,"CC_KR^FG_COMPANY_NAME":"South Korea","USDSAR^FG_PRICE(0)":3.7515,"USDAED^FG_PRICE(0)":3.67305,"USDTHB^FG_PRICE(0)":36.77125,"USDCNH^FG_PRICE(0)":7.28895,"USDEUR^FG_PRICE(0)":0.93266183,"USDBRL^FG_PRICE(0)":5.42995,"USDMXN^FG_PRICE(0)":18.40025,"USDMYR^FG_PRICE(0)":4.7105,"USDPLN^FG_PRICE(0)":4.0347,"USDIDR^FG_PRICE(0)":16430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883552936643,16.4000950645444,15.9914454349155,16.6880055874413,16.2347130027231],"GREK^P_PRICE_RETURNS_PR('52W',2,-10AY,0,AM)":[57.433247,38.36303,21.910131,3.0035377,-26.983524,-21.244377,-33.617954,-46.89904,-39.430855,-57.44537,-56.012215,-39.30823,-53.641975,-53.977528,-52.893013,-45.502865,-36.585968,-45.414818,-42.95388,-45.960842,-51.235016,-30.064552,-22.964418,-29.863268,-27.312534,-25.08477,-24.369335,-32.82175,-27.963675,-18.144321,-6.7965746,22.958792,22.431517,9.912479,5.52603,17.08057,26.344418,49.13436,42.01964,40.049316,27.94516,16.80832,35.697937,43.02094,40.375183,30.085337,34.742176,0.4279256,-4.9120665,-12.629091,-15.378886,-11.479396,-17.939478,-17.961454,-28.763462,-33.24603,-26.613956,-16.5406,-17.69564,-14.569801,2.785945,4.894316,6.3972354,16.512321,32.328354,44.68527,44.081177,46.65221,23.977852,-37.081623,-27.24694,-20.42914,-26.382845,-26.424038,-19.732206,-23.312355,-30.121035,-23.987747,-11.643326,-13.065731,-10.235429,76.69752,51.76911,61.633076,44.968616,30.974697,35.55838,33.507774,48.18089,29.278683,3.5674334,14.521896,22.588598,2.8493285,6.549597,-11.457086,-15.847415,-10.906243,-6.873995,-14.898289,-17.04365,-6.657779,4.8556805,4.6646,12.9912615,14.775085,15.390671,30.626942,57.574677,79.85511,51.768208,47.544456,46.053017,49.606693,44.052635,38.62555,29.432058,42.27147,24.949337,38.87644,12.513102],"UAE^FG_TOTAL_RETURNC(-10AY,0,AM)":[-1.043874,4.496324,-0.41373968,5.2762747,-15.46961,6.526613,-17.38978,5.2873373,3.0943751,-8.804405,14.853132,0.042033195,-2.6809037,2.6468396,-11.198431,-1.4380515,2.6936054,-12.021852,-6.5844774,-10.684633,13.527643,12.409485,3.3674836,-7.7620325,3.7475467,6.6984177,-0.1439631,-2.8287172,-2.6083887,-3.7172437,7.27849,2.3028016,1.8048882,-3.8901627,1.3690591,2.1139145,1.2546301,3.1505346,-1.018101,1.2571335,0.90293884,-6.8791924,-0.5985439,9.908808,-6.4712405,-2.2471845,-0.11373758,-3.3395529,1.9691467,1.186657,-1.4263034,-1.8649518,-2.162516,-1.0046899,-6.746733,2.8446436,0.6382942,2.9598355,6.0225844,-13.55657,4.0862203,5.278814,-2.5423706,1.0869503,3.1541228,-4.3780384,-3.4156978,2.9721618,-5.516988,-28.074247,6.5591335,2.6236176,6.210029,-0.36132336,5.851221,1.0185122,-2.9816687,6.09653,8.348918,12.088823,-5.2091002,2.7089834,1.5448332,7.383299,2.2235394,-3.9888024,6.1953306,2.3644567,-0.030171871,11.482227,-0.25708675,1.900053,2.527082,6.9835544,4.33352,-10.199791,-5.0375166,-0.6935656,5.7142854,-2.7627587,-4.5707283,0.9708762,-1.3236284,-1.0416687,-1.7763138,-6.2960505,5.396712,-0.7799268,1.4928222,3.1476974,0.9389639,1.9933581,-11.530948,9.572899,-2.3232162,3.393352,0.13395548,-0.2675593,-3.2863855,-0.9022236,-1.9536495]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3,24.1409635144245,25.8460088493027],"CAGDPY@AE^EE_ACTUAL_ANNUAL(MED,+1)":8.85,"CAGDPY@MX^EE_ACTUAL_ANNUAL(MED,0)":-0.4575,"CC_QA^FG_COMPANY_NAME":"Qatar","USDTRY^FG_PRICE_CHANGE(0,-6AM)":12.754858,"USDCNH^STD(FG_PRICE_CHANGE(0,-3AY,M))":1.75316940543402,"USDKRW^FG_PRICE_CHANGE(0,-6AM)":6.5937877,"USDMYR^STD(FG_PRICE_CHANGE(0,-3AY,M))":2.20101638238286,"USDCLP^FG_PRICE_CHANGE(0,-6AM)":7.177424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MCHI^FG_TOTAL_RETURNC(-10AY,0,AM)":[4.9832344,3.556192,6.869912,-3.575617,-3.9716303,0.56973696,3.575468,3.3735514,3.8172483,0.91445446,16.216732,-0.43859482,-6.575304,-7.308066,-12.488097,-2.6539087,8.379889,-0.98968744,-5.5601892,-16.06468,2.663827,9.366894,3.9145827,-8.675796,3.6000013,7.1938396,7.414973,1.5199542,0.33271313,-6.0518084,-3.1325877,6.075573,6.243217,4.0603995,-1.2156844,5.6768537,2.3701668,7.162583,2.5257707,7.709062,1.9449234,4.3803453,-3.5892785,12.766945,-3.7738502,3.1573057,-8.248699,3.4555078,-1.4383376,-6.175387,-5.576497,-0.08317828,-10.839165,1.0457516,-2.1747708,9.023285,4.829395,4.640293,3.5093307,-13.684702,6.6013455,0.0,-5.073321,3.3380747,-0.8075595,2.7195573,8.127392,6.1462283,-4.27047,-18.525404,14.220535,4.677093,3.8680315,11.693298,1.0455251,0.73519945,5.7845592,4.1267395,-0.66547394,13.766503,4.6498895,-11.238891,-4.028267,-1.116842,-0.093990564,-4.3326735,-13.938051,0.045371056,9.74909,-5.4124775,-10.963315,6.8039536,-5.0285397,-10.573328,-9.371596,-0.3206432,6.7326665,-1.0799527,-7.163376,-5.0546765,-14.080834,11.431467,6.802237,17.921078,-8.11997,-6.7277074,4.0759683,-5.1466107,-0.26875734,-0.6783426,-4.5604763,0.48476458,-5.995864,8.06452,-8.923274,-5.7026443,3.8606882,5.146861,-2.5710762,19.360565,-6.8409863],"UAE^FMA_PE(LTMA,-10AY,0,AM,\"PORTAGG\",\"MEANR\")":[null,null,null,null,null,null,null,12.1844593532208,12.723550594607,12.8628113414404,13.4997280601912,13.7994897133544,13.484901024235,13.7524012043279,12.8524150313905,13.3468019415394,13.7081784502973,12.4067736399544,12.0750336100751,11.2235243592018,12.5338123840076,13.0746238895343,13.3255068723643,13.145834989321,13.2229167095354,13.6692451256932,13.590505314822,13.4692015715057,13.4989590008859,12.6495547411964,12.6963931811398,13.590413697037,13.5463670009058,13.3249471204488,13.2916732401961,13.1264844756755,12.9079589925188,12.9697718895053,13.0130709328631,12.2870903661747,12.4467989511292,11.3366211361732,11.6655661889633,12.4029980254182,12.4047711385091,12.3405844524318,12.4423957632343,11.9474272291493,11.8961854440159,12.2333341400674,12.1515741457801,12.7209932564358,12.6261405933669,12.8511455521948,12.0449328724318,11.956436920481,12.4981216974464,12.7768136119863,12.8607688093344,12.2987489693978,12.8903872316966,13.0847276944395,13.7517103742334,14.5483437782008,14.2506650087602,14.3868459251172,15.8412534135763,16.1477028407873,15.1140601156191,13.927110035966,15.258470689676,16.3746019713322,17.7346398185643,18.2860660102348,16.42097727179,17.7108301149026,16.5547714489842,25.4020917481206,24.4974557306285,27.726532184824,28.0360120385131,26.8923190448041,25.37415983848,24.2830262195658,23.5226872377384,22.0513851859533,21.1800112150751,20.2100954435603,18.9211145975973,18.8755288117508,17.2298625383416,16.9886985207507,16.8330932735826,17.2480534672289,17.3985548294836,16.7559096872215,15.995289075193,15.5785740620795,15.5932865642533,15.2732391285177,14.3336041284451,13.8786796921988,13.2475311330258,12.522693497838,12.5845401569445,12.09570837083,12.0810743313871,11.8548605314737,11.7594110740173,11.7068644746429,11.4912628027338,11.1808808767664,10.2044106097534,10.3811212326281,9.99580368123452,10.2709324331144,9.64588273243803,9.4377571292859,9.3289000571329,9.09282010278711,8.95965040497642],"PASP-FDS^FG_PRICE_CHANGE(0,-1AM)":-9.35960591133005,"CPALM-FDS^MAX(FG_PRICE(0,-5AY))":8163.0,"BRENT-FDS^FG_PRICE_CHANGE(0,-1AY)":15.032154340836,"FC0000TR^FG_PRICE(0)":256.7599,"FC0000MX^FG_PRICE(0)":460.01428,"KSA^FG_PRICE_MAVG(0,,,,200)":41.5056,"GREK^FG_PRICE(0)":39.9728,"EWT^FG_PRICE_MAVG(0,,,,60)":49.622,"KSA^FG_TOTAL_RETURNC(0,-3AM)":-6.6045165,"SET-BKK^FG_TOTAL_RETURNC(0,-6AM)":-7.2894993,"MCHI^FG_TOTAL_RETURNC(0,-6AM)":11.563134,"GREK^FG_TOTAL_RETURNC(0,-6AM)":8.291971,"EWW^P_PRICE(0)/P_PRICE_HIGH_PR(0,,,,,,\"PRICE\",\"INTRA\",\"52W\")":0.80385256,"EWM^P_PRICE(0)/P_PRICE_HIGH_PR(0,,,,,,\"PRICE\",\"INTRA\",\"52W\")":0.9577465,"EIDO^P_PRICE(0)/P_PRICE_LOW_PR(0,,,,,,\"PRICE\",\"INTRA\",\"52W\")-1":0.012714148,"URTH^P_PRICE(0)/P_PRICE_HIGH_PR(0,,,,,,\"PRICE\",\"INTRA\",\"52W\")":0.9959325,"VWO^FMA_COS_DOWN(\"EPS\",\"1M\",+1,NOW,,,\"PORTAGG\",\"MEANR\")":1617.0,"EWZ^SIZE(FG_CONSTITUENTS)":50,"CNYA^FMA_RBICS_REV_CURRENT(30, LOC, \"PORTAGG\")":20.7140435561742,"TRYTW10Y-FDS^FG_YIELD_NAME":"Taiwan China Benchmark Bond - 10 Year","REFMYON-FDS^PROPER_NAME(0,,,\"SECURITY\",\"NAME\")":"Malaysia Policy Rate - Overnight","EPOL^FMA_PE(NTMA,0,,,\"PORTAGG\",\"MEANR\")":8.86772148274781,"SET-BKK^FMA_PE(NTMA,0,,,\"PORTAGG\",\"MEANR\")":13.4032404663842,"EZA^FMA_DIV_YLD(NTMA,NOW,NOW,M,\"PORTAGG\",\"MEANR\")":4.15116166638442,"EWY^JULIAN(FMA_DIV_YLD(NTMA,NOW,NOW,M,\"PORTAGG\",\"MEANR\").DATES)":45443,"SET-BKK^PERCENT_CHANGE(FMA_EPS(+1,0,,,,\"PORTAGG\",\"MEAN\"),FMA_EPS(+1,-1AM,,,,\"PORTAGG\",\"MEAN\"))":-0.268792937382567,"EIDO^FG_TOTAL_RETURNC(0,-3AM)":-17.187166,"VWO^P_PRICE(0)/P_PRICE_HIGH_PR(0,,,,,,\"PRICE\",\"INTRA\",\"52W\")":0.98452383,"UAE^FG_ROE(0)":13.6478927404127,"EIDO^PERCENT_CHANGE(FMA_EPS(+1,0,,,,\"PORTAGG\",\"MEAN\"),FMA_EPS(+1,-3AM,,,,\"PORTAGG\",\"MEAN\"))":-11.7278383685009,"TIPSCL10Y-FDS^FG_YIELD_NAME":"Treasury - Chile Inflation-Indexed (TIPS) Bond 10Y","TRYSA10Y-FDS^FG_YIELD(-10AY,0,Y,,\"YTM\")":[null,null,3.8912454,3.7299898,4.5715504,2.8775356,2.0844028,2.5113702,4.613973,4.608568],"TRYEU10Y-FDS^FG_YIELD(-10AY,0,Y,,\"YTM\")":[0.5475,0.636,0.2082,0.4294,0.239,-0.189,-0.575,-0.181,2.533,2.004],"MCHI^FMA_DIV_YLD(NTMA,-10AY,0,AM,\"PORTAGG\",\"MEANR\")":[3.6735991095302,3.61653797492343,3.46604465279657,3.58797145447014,3.7856518232897,3.7379929816516,3.49895489613233,3.28080301439083,3.10790329031112,3.1015043439268,2.60246584583101,2.57979343175964,2.78909809257545,3.07288566715664,3.37216656703841,3.39160235589192,3.17792209163088,3.17890139181331,3.29907441936571,3.35850527685927,3.24624904823429,2.97609568848594,2.85979668447771,3.07060236504482,2.66243499015275,2.46789799748086,2.31340741807176,2.26237070080963,2.26246538194797,2.35505652924546,2.43185948706856,2.35325367799319,2.24090422027,2.17061801278174,2.28945878700154,2.20163780748207,2.16456198336031,2.10139457968954,2.14807546780669,2.07816081987039,2.06146114686894,2.00877765487005,2.10530750614284,1.95848362251792,2.08469826638875,2.06464759789278,2.32167930891851,2.2468915272783,2.31740553748715,2.41386517786781,2.56420267671399,2.61204369946006,2.89332487763061,2.82847775553979,2.8638385179096,2.66021922756383,2.535240746541,2.41280889408813,2.33510328502703,2.6168522922162,2.49548993281603,2.46958485886005,2.56080669924775,2.47650494965379,2.51712387736279,2.48649292575264,2.27656990647279,2.19725391135835,2.21423742119344,2.53687305110526,2.20264107528931,2.11411373072056,1.91952355806213,1.79264008606052,1.79602376361567,1.77854718360987,1.71218581760042,1.71658704350136,1.66435217114271,1.41226905176956,1.32344483595833,1.50250128567504,1.61042450433367,1.67380272232722,1.62983750777244,1.71480138473565,2.02258237086899,1.99386689471528,1.87147211247857,1.98279839622059,2.22099494465061,2.08796921767356,2.21808892538066,2.51476869926672,2.69645437184435,2.62251270686256,2.44571392669185,2.45461306482471,2.59460105776855,2.62455902030833,2.96799035351347,2.67898244865929,2.52516914329195,2.17875706872565,2.33594485815493,2.54466553062948,2.45460929412176,2.57454672739742,2.47811791426614,2.50654989689066,2.54806391632466,2.54571799360262,2.68980307883442,2.57850973535177,2.75861368273728,2.93455571540234,2.92716311065872,2.89592576353305,3.08979561457449,2.62349030667956,2.87317992528611],"QAT^FMA_PE(NTMA,-10AY,0,AM,\"PORTAGG\",\"MEANR\")":[15.0426981692097,15.8135612087406,16.0597836415593,16.1316344992639,14.5743365368833,15.2149151994919,12.3296308546007,13.29710379723,13.9617239952203,12.9365676657296,13.2865490228448,13.610284463381,13.1115570757653,13.464888542492,12.4972510086598,12.6773699049401,12.8559672783597,11.9284475372437,10.1023022231707,9.71138835325962,11.6092799634155,12.1761635537777,12.2615941373206,11.4478379079534,11.791777414673,12.4738628268727,13.7407005216547,12.4850007817493,12.9156487423171,12.1909818873993,13.3030159884153,13.8021444632541,13.4409867796861,12.8368235739663,12.9425373070582,13.0186153992954,11.8954168134913,12.4891440733941,12.101783107213,10.842483381063,10.8313753005504,10.7940820293712,11.8603059425905,12.1340224251577,11.7273423204448,11.4496307910656,11.7626632769313,11.2761461153949,11.0357797126775,11.623015420224,11.9116432964137,12.2585806954669,12.6867234622211,12.8143090407466,13.00676145984,13.5428392907554,12.504694995216,12.4039339910825,12.9962644744029,12.1605143810414,13.4046824474209,13.3146232989519,12.6085305778261,13.4701406863583,13.6425230361022,13.2825617908748,13.6853798328309,14.2186545133171,13.2277825435409,11.6806610261235,12.099373132802,13.8850052428722,14.7251629640878,15.2684695458995,15.6567533582609,15.2475068020761,15.3903580396447,14.9919840049332,14.3315133225311,14.4004214621147,13.4570796607586,13.5346605528826,14.043311151187,13.7432680082761,13.5269807528396,13.0060847930624,13.4475859481055,13.1013860664983,13.6129349156812,13.6559788618968,13.0775486385299,13.6547895468097,13.6645929212682,14.1950607397659,14.0415149398793,12.6733422145667,12.1075388375578,12.8072235341395,14.231124785113,12.9254037893262,12.6068790378477,12.639232483208,11.4779177133104,11.334486864023,11.1677464538976,10.3287623790634,10.4678258719164,11.2376527264479,11.221260149797,11.3989198917644,11.3329025335136,10.877711825712,10.2807232172693,10.7160861704459,10.5478533261586,10.7300395607776,10.7100373225136,10.5140713326999,10.0463926059051,9.88963796776014,9.85497735455831],"DDR3512M-FDS^FG_PRICE(0)/MAX(FG_PRICE(0,-1AY))":0.910623269230769,"TIOS-FDS^FG_PRICE_CHANGE(0,-3AM)":-2.84703962281259,"FC0000IN^FG_PRICE(0)":1409.035,"FC0000PL^FG_PRICE(0)":212.32584,"SET-BKK^FG_PRICE_MAVG(0,,,,30)":1345.1653,"EZA^FG_PRICE_MAVG(0,,,,200)":39.49955,"EPHE^FG_PRICE(0)":23.58,"UAE^FG_TOTAL_RETURNC(0,-3AM)":-6.031352,"MCHI^FG_TOTAL_RETURNC(0,-3AM)":8.33621,"EWZ^FG_TOTAL_RETURNC(0,-6AM)":-17.018795,"EPOL^P_PRICE(0)/P_PRICE_HIGH_PR(0,,,,,,\"PRICE\",\"INTRA\",\"52W\")":0.91184366,"CNYA^P_PRICE(0)/P_PRICE_LOW_PR(0,,,,,,\"PRICE\",\"INTRA\",\"52W\")-1":0.11680412,"URTH^PERCENT_CHANGE(FMA_EPS(+1,0,,,,\"PORTAGG\",\"MEAN\"),FMA_EPS(+1,-1AM,,,,\"PORTAGG\",\"MEAN\"))":-0.693387578035084,"SET-BKK^FMA_COS_DOWN(\"EPS\",\"1M\",+1,NOW,,,\"PORTAGG\",\"MEANR\")":76.0,"EPOL^SIZE(FG_CONSTITUENTS)":33,"TUR^FMA_RBICS_REV_CURRENT(30, LOC, \"PORTAGG\")":23.0597669667848,"EPHE^FG_ROE(0)":12.4726489793799,"REFTR1WREPO-FDS^FG_YIELD(NOW,,,0)":50.0,"REFZAREPO-FDS^(SUBARRAY(NOT_NA(NO_REPEAT_F(FG_YIELD(NOW,-10AY,D))),0,1)-SUBARRAY(NOT_NA(NO_REPEAT_F(FG_YIELD(NOW,-10AY,D))),1,1))*100":50.0,"REFPEMPR-FDS^(SUBARRAY(NOT_NA(NO_REPEAT_F(FG_YIELD(NOW,-10AY,D))),0,1)-SUBARRAY(NOT_NA(NO_REPEAT_F(FG_YIELD(NOW,-10AY,D))),1,1))*100":-25.0,"REFCNRMB-FDS^PROPER_NAME(0,,,\"SECURITY\",\"NAME\")":"China Loan Prime Rate (LPR) - 1 Year","TRYGR10Y-FDS^PCTCHG(FG_YIELD(0,,,,\"YTM\"),FG_YIELD(-3AM,,,,\"YTM\"))":6.8753695,"TRYPL10Y-FDS^PCTCHG(FG_YIELD(0,,,,\"YTM\"),FG_YIELD(-1AM,,,,\"YTM\"))":2.435318,"TRYTR7Y-FDS^FG_YIELD(0,,,,\"YTM\")":25.392067,"TRYKR10Y-FDS^FG_YIELD_NAME":"South Korea Benchmark Bond - 10 Year","TRYCN10Y-FDS^FG_YIELD(0,,,,\"YTM\")":2.2566,"CC_PE^IMF_IFS_RCPI_Q(0)":2.8496776,"VGK^FG_PE_NTM(0,,,90,0)":13.2957259910071,"UAE^FMA_EVAL_EBIT(LTMA,NOW,NOW,M,\"PORTAGG\",\"MEANR\")":9.45628800426066,"SET-BKK^FMA_DIV_YLD(NTMA,NOW,NOW,M,\"PORTAGG\",\"MEANR\")":3.72262997985542,"MCHI^JULIAN(FMA_DIV_YLD(NTMA,NOW,NOW,M,\"PORTAGG\",\"MEANR\").DATES)":45443,"EZA^FG_FCF_YIELD_NTM(0)":6.86128566184966,"EWY^FMA_PE(LTM,0,,,\"PORTAGG\",\"MEANR\")":17.298174572463,"EWM^FMA_EVAL_EBITDA(NTMA,0,,,\"PORTAGG\",\"MEANR\")":8.93748799636283,"EPOL^FMA_PE(LTM,0,,,\"PORTAGG\",\"MEANR\")":8.56601028595257,"ECH^FMA_EVAL_EBITDA(NTMA,0,,,\"PORTAGG\",\"MEANR\")":6.05641335404475,"UAE^FG_COMPANY_NAME":"iShares MSCI UAE ETF","EIDO^FG_COMPANY_NAME":"iShares MSCI Indonesia ETF","TUR^FMA_PE(LTMA,-10AY,0,AM,\"PORTAGG\",\"MEANR\")":[10.264958540414,10.7556040256946,10.5334220254034,10.476146482785,10.4967233439871,11.3541304734904,11.4919765673879,12.588014086817,12.1328282945721,11.8058765618161,11.6786449469679,11.8906611596111,11.5892266633289,11.3819667741958,10.7188408961452,10.6624499311918,11.1818416204438,11.3219311688765,9.99622692082334,9.36269250388482,9.54259338031482,9.87324968359107,9.89901608824224,9.51430012078891,9.5067597290726,9.29459919798322,9.53855310986375,9.46285058986495,9.45588131110542,8.97706567035386,8.99191059466995,9.41844953632268,10.0518872123403,9.84396938803465,9.73117539039223,9.70250789185211,9.68953578137891,9.79821676136321,9.49050807802057,9.25020871925517,9.23307983991098,8.6824015536304,8.73820948465021,8.93517479696829,8.82471380203471,9.1134554136286,8.88990594222169,8.52414530250322,8.10443756072581,7.82368141298682,7.37407284006067,7.52742944904567,7.40518917722018,6.72894437716116,6.64394608208909,7.13176287036923,7.28105811509673,7.45034849210254,7.23709283046403,6.94306326019663,7.24081052571811,7.54045075367446,7.45594186090293,7.61693761615765,7.54716596033597,8.30312076466191,8.87444483849112,9.53087435231232,8.83940128417024,7.7391674975906,7.825018472467,8.35774227288622,9.32421867098642,9.73627433783824,10.0069840009611,10.1096425396033,11.7432790016979,13.0507881501618,12.8337141635483,13.6516916082377,12.2331019420694,11.3502975244853,10.6177453928922,10.1986911831984,9.59984067290872,8.91789027972977,8.3274935474345,7.61545286555327,7.065518466706,7.26526515379886,7.64614472726207,6.84635991165893,6.11279653693251,5.76179904261295,5.77751815968618,5.4023524713426,5.53229750345601,5.2065521601291,4.953070431127,4.76419910789693,4.86585330118809,4.9445778004335,5.21280189952418,5.23900957344014,4.56531012677177,4.68851446025062,4.67957218252895,4.47521428240424,4.80270343710995,5.50578489168448,6.04690991839639,6.13041161652262,6.08968041837148,5.7223385481176,5.55687208520401,5.78564446225739,6.73659948085848,6.53236819899803,6.58503414502896,6.77333893659567,6.8126744082497],"PASP-FDS^FG_PRICE_MAVG(0,,,,30)":960.36664,"CPALM-FDS^FG_PRICE(0)/MAX(FG_PRICE(0,-1AY))":0.869185411661935,"BRENT-FDS^FG_PRICE_CHANGE(0,-6AM)":0.0,"KSA^FG_PRICE_MAVG(0,,,,60)":42.517166,"EWT^FG_PRICE_MAVG(0,,,,30)":51.332333,"KSA^FG_TOTAL_RETURNC(0,-1AM)":-0.91590285,"SET-BKK^FG_TOTAL_RETURNC(0,-3AM)":-5.4537654,"GREK^FG_TOTAL_RETURNC(0,-3AM)":-1.8590689,"EWW^FG_TOTAL_RETURNC(0,-6AM)":-13.386136,"EWM^FG_TOTAL_RETURNC(0,-6AM)":8.465397,"EIDO^P_PRICE(0)/P_PRICE_HIGH_PR(0,,,,,,\"PRICE\",\"INTRA\",\"52W\")":0.7681341,"URTH^FG_TOTAL_RETURNC(0,-6AM)":14.004124,"URTH^FMA_PCT_ABOVE_MAVG(200,0,,,,\"PORTAGG\")":62.1318373071529,"EWZ^FMA_COS_DOWN(\"EPS\",\"1M\",+1,NOW,,,\"PORTAGG\",\"MEANR\")":25.0,"KSA^FG_ROE(0)":10.9966555091905,"TRYMY10Y-FDS^FG_YIELD_NAME":"Treasury - Malaysia Benchmark Bond 10Y","REFZAREPO-FDS^FG_YIELD(NOW,,,0)":8.25,"EWM^FG_FCF_YIELD_NTM(0)":5.95442347482016,"REFZAREPO-FDS^PROPER_NAME(0,,,\"SECURITY\",\"NAME\")":"South Africa Repo Rate","REFPEMPR-FDS^FG_YIELD(NOW,,,0)":5.75,"TRYGR10Y-FDS^PCTCHG(FG_YIELD(0,,,,\"YTM\"),FG_YIELD(-1AM,,,,\"YTM\"))":4.67049,"TRYMX10Y-FDS^FG_YIELD(0,,,,\"YTM\")":9.9373,"TRYCN10Y-FDS^FG_YIELD_NAME":"Treasury - China Benchmark Bond 10Y","VGK^FG_PE(0)":12.9460782490875,"ECH^FG_FCF_YIELD_NTM(0)":9.44502527174129,"ECH^FG_COMPANY_NAME":"iShares MSCI Chile ETF","EZA^FMA_PE(LTM,0,,,\"PORTAGG\",\"MEANR\")":11.2687255421788,"EWZ^FMA_PCT_ABOVE_MAVG(200,0,,,,\"PORTAGG\")":18.3673469387755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AGDPY@TW^EE_ACTUAL_ANNUAL(MED,+1)":14.2,"CC_CN^FG_COMPANY_NAME":"China","USDSAR^FG_COMPANY_NAME":"Saudi Arabian Riyal per U.S. Dollar","USDTRY^FG_PRICE_CHANGE(0,-3AM)":1.4012218,"USDCNH^STD(FG_PRICE_CHANGE(0,-1AY,AM))":1.02974804721755,"USDEUR^FG_COMPANY_NAME":"Euro per U.S. Dollar","USDKRW^FG_PRICE_CHANGE(0,-3AM)":3.363061,"USDMYR^STD(FG_PRICE_CHANGE(0,-1AY,AM))":1.63895504860467,"USDPLN^FG_COMPANY_NAME":"Polish Zloty per U.S. Dollar","USDCLP^FG_PRICE_CHANGE(0,-3AM)":-4.432988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6782,34.3748784343716,36.8513185482666,38.6122872227081,33.9202192829757],"EZA^P_PRICE_RETURNS_PR('52W',2,-10AY,0,AM)":[34.329903,21.188545,20.755863,4.3397903,-2.20775,10.6444,7.786894,9.113085,17.80572,9.445453,5.286181,3.095305,-5.3295193,-4.6972933,-16.722853,-16.128899,-5.591476,-16.214825,-26.207859,-38.851635,-30.944473,-20.708067,-16.02329,-28.01246,-15.566767,-10.557425,7.2417736,1.845789,-4.445076,-4.36967,14.013672,45.871902,24.725903,20.893335,6.651616,30.854427,11.212481,11.069239,2.8696656,12.169897,15.01658,27.85685,31.217325,34.137474,30.133974,20.386732,19.979715,9.725534,3.279245,-0.06146431,-10.083479,-7.705694,-17.545975,-16.437567,-22.175003,-21.442253,-22.180592999999998,-22.427385,-13.660359,-12.8111,2.4371505,-0.18780828,-9.596819,-3.0029178,9.218478,6.107521,10.769665,-0.8008778,-5.1579236999999996,-45.88357,-42.47102,-28.022898,-27.869379,-20.171589,-10.40616,-17.182367,-15.241951,-8.822918,-1.7757177,0.37122965,11.149036,101.7348,80.52243,61.277115,45.837677,26.317167,28.413916,25.01117,38.113594,14.905823,1.9402623,10.755825,9.078968,14.687204,3.638351,-9.551323,-12.730044,-10.695905,-5.3073463,-11.925077,-24.924618,-4.8512936,-3.164798,-3.9193153,-15.999424,-25.598312,-12.29257,-12.629986,0.7232785,8.573521,-8.23716,5.031681,4.1873217,-3.390324,-0.83444715,-13.781661,-7.7246847,2.084136,-8.206254,17.453909,10.224163],"INDA^FG_TOTAL_RETURNC(-10AY,0,AM)":[1.4074922,1.3413548,3.449428,0.9064436,-3.2723784,5.223882,-5.579591,8.445036,2.410376,-3.0778527,-2.3505569,-1.036185,-3.028351,4.4228673,-5.9424877,-5.163044,5.766475,-7.077551,-0.7653117,-8.108729,-2.0128846,8.915365,4.07393,-4.6393633,5.549228,4.4183135,2.2553802,-0.20359755,0.30602217,-11.491526,2.068174,2.7617216,6.883931,7.2284937,0.57507753,2.477765,0.79096556,4.260576,-0.20728111,1.7210603,0.058341026,1.5160322,3.098178,5.051923,-7.0531664,-3.0468583,2.1642447,-4.439926,2.0696163,1.5939236,4.046929,-3.1285226,-13.09281,6.528282,5.764425,-1.8702984,-2.1062255,11.194265,0.36455393,-1.6205668,0.7704973,-2.8157055,-6.6725197,4.1078806,2.4999976,1.2342095,2.998817,2.0592332,-3.6484241,-33.821,10.40312,3.337264,9.184718,11.479414,3.8184524,3.3463955,2.2170424,4.138124,7.8715563,6.7632794,1.7623186,-0.6318748,-6.9006147,9.284091,1.8995166,0.27284622,4.9659967,5.5951595,2.6391149,-1.2158573,-6.304574,7.0379853,-4.435396,0.33632517,-0.067037344,-8.407873,-5.334467,3.9587379,7.417512,0.27713776,-5.251032,4.350996,-0.9317517,0.3526926,-5.529523,-4.389882,3.398192,2.5589585,5.409372,3.5805702,-2.7384877,3.5771966,-2.0053506,2.4329185,5.2164316,4.620254,3.972578,-2.2110224,1.8048525,3.4872293,3.4450293],"VWO^FMA_COS_UP(\"EPS\",\"1M\",+1,NOW,,,\"PORTAGG\",\"MEANR\")":858.0,"EPOL^FMA_COS_DOWN(\"EPS\",\"1M\",+1,NOW,,,\"PORTAGG\",\"MEANR\")":6.0,"CC_PL^IMF_IFS_RCPI_Q(0)":3.0462575,"MCHI^FMA_ROE(NTMA,-20AY,NOW,FY,\"PORTAGG\",\"MEANR\")":[null,null,null,null,null,null,null,16.2489448712134,14.7844836511748,14.7477410048543,13.8220324417748,12.2640889399399,12.007707790005,13.3821124977803,13.2137488528733,12.8854406369879,12.3572308381972,11.9738380336926,11.550492094553,11.5631030994246],"TRYID10Y-FDS^FG_YIELD(-10AY,0,Y,,\"YTM\")":[7.922017,8.942368,7.89735,6.462641,8.148183,7.263584,5.902206,6.458283,6.936579,6.498571],"TIPSCL10Y-FDS^FG_YIELD(-10AY,0,Y,,\"YTM\")":[null,null,null,null,null,null,null,null,null,null],"CAGDPY@TR^EE_ACTUAL_ANNUAL(MED,+1)":-2.6,"INDA^FMA_DIV_YLD(NTMA,-10AY,0,AM,\"PORTAGG\",\"MEANR\")":[1.56335307072988,1.58928133863583,1.57786705061078,1.54522893530312,1.63493540528682,1.53950669405973,1.59407988581039,1.51541181213965,1.47016899847209,1.51415354929146,1.57117370107127,1.62476932949435,1.67915125372527,1.53880969334378,1.56940367491519,1.66513352036237,1.63939893064731,1.73848057019923,1.73234693400013,1.82507123864718,1.82595763510149,1.74929402463923,1.69087607398305,1.72927635914706,1.60060752072332,1.54708421078499,1.54184825807342,1.52643858929655,1.54209950566223,1.71667816522577,1.7027214855075,1.67249004075703,1.59829124108808,1.55631929645403,1.57805175102562,1.595548939264,1.61160789188105,1.55610381684691,1.55494876900827,1.52068301134176,1.53450791556471,1.52901374038741,1.52167483952202,1.46341560027189,1.58769334152534,1.61198985255686,1.60074685821867,1.64867039985946,1.60373043251134,1.58815877521092,1.49732309704684,1.5373425688923,1.70901378657708,1.65696827329128,1.62295794975067,1.65105203526482,1.67096133515085,1.57867652491542,1.60426510531532,1.66088198100753,1.68410398862701,1.7694680653871,1.8137208824602,1.7789559005243,1.79079250112699,1.74062443060437,1.6503378528304,1.63652148049205,1.66197714341105,2.28473924732964,2.03620615949551,1.93664677653951,1.67228667883883,1.55697309625761,1.5211470828999,1.5193295324764,1.51180523766452,1.47190333445915,1.35064452294868,1.30719956180853,1.34007748414697,1.37391537223335,1.40689447048594,1.41501398154492,1.40276129206932,1.40927196792939,1.35330266710993,1.28915186066348,1.28901090758923,1.35193986337976,1.42501002558849,1.35037907980557,1.45556389440597,1.46079163845979,1.48579286554504,1.66744780216612,1.73342356879583,1.58501200182785,1.47155313382889,1.48877347850752,1.51278426192893,1.48866358029176,1.46560971675175,1.51394737792049,1.53941346773177,1.64572514944196,1.62404043940735,1.62218343558369,1.53143116934773,1.45368671394415,1.51421398043405,1.50058454142129,1.50734454586639,1.50631085629845,1.41117521606482,1.37070813023449,1.3439152792056,1.38411743139587,1.36447237402441,1.34458948918209,1.28648788455388],"MCHI^FMA_PE(NTMA,-10AY,0,AM,\"PORTAGG\",\"MEANR\")":[8.78657545287358,8.97143768881131,9.33035680538314,8.98440066410664,8.48106099959867,8.64058973197228,9.11437378179646,9.7025698683304,10.2307231828695,10.1789072839574,11.9197558876751,11.8807210967042,11.0057708979595,9.97531258389133,9.07035329711759,9.04660660861544,9.62061832069459,9.60588654317503,9.2420017903218,8.72725609995118,9.03809425051015,10.0136933267344,10.2945998577679,9.54656729692871,10.6227642731919,11.4235079328636,12.1740780658779,12.3614739804751,12.2692448411896,11.7359416747636,11.2859860717217,11.808908501764,12.4012146505036,12.7507176458544,12.4274080059208,12.9420413822493,13.0118804487485,13.4745685517504,13.4306020222759,13.799205705482,13.7756751762911,14.0529894498391,13.2273561403607,14.1898648855373,13.3861329060935,13.6352885631001,12.3331505264222,12.6935125900652,12.3044088224015,11.8762119602722,11.2450003027108,11.1153816175845,10.0623799192083,10.2961803227491,10.0896360348533,10.8077454420081,11.2725221962846,11.8147488610183,12.2412876224059,10.9247427756651,11.479338639234,11.5081464284749,11.0976563342605,11.3995740185162,11.1596388395535,11.2715758627453,12.2350673109115,12.6408205745297,12.5035910112494,10.8227632431717,12.4067876416065,12.9368109525097,14.031222751337,15.0569033593674,14.8060845863811,14.919750128497,15.4554671481687,15.264406223297,15.5297211867685,17.7170646494316,18.6434664960399,16.5985668972241,15.9677805283415,15.5471426072257,15.8759176643948,14.9606080849344,12.8816826747031,13.0094152228404,13.9493783324733,13.2658251324851,12.0086225576499,12.8779579603375,12.0990418877066,10.6327871203565,10.2202807608288,10.6105073684901,11.512591116042,11.4040282556989,10.6892590711465,10.4278360219343,9.0705180373452,10.0468833380537,10.4781383493442,12.0225217599387,11.182733537697,10.313710237142,10.8552245621325,10.2999789286149,10.5282103128689,10.2650473653671,10.0232312314599,10.0389534943856,9.41660084915837,9.81642149249528,9.15913300411642,8.51587081197891,8.9870757208975,9.28480224549446,9.14798037478938,10.8982977901266,9.83135227671868],"DDR3512M-FDS^FG_PRICE_CHANGE(0,-6AM)":-4.42928061112093,"TIOS-FDS^FG_PRICE_CHANGE(0,-1AM)":-8.60627772091436,"FC0000GR^FG_PRICE(0)":9.458124,"FC0000PH^FG_PRICE(0)":300.4865,"SET-BKK^FG_PRICE(0)":1298.29,"EZA^FG_PRICE_MAVG(0,,,,60)":40.9045,"EIDO^FG_PRICE_MAVG(0,,,,200)":21.63555,"UAE^FG_TOTAL_RETURNC(0,-1AM)":-1.9536495,"SET-BKK^FG_TOTAL_RETURNC(0,-1AM)":-5.8323026,"MCHI^FG_TOTAL_RETURNC(0,-1AM)":-6.8409863,"EWZ^FG_TOTAL_RETURNC(0,-3AM)":-14.591562,"EWW^FG_TOTAL_RETURNC(0,-3AM)":-15.107965,"EPOL^FG_TOTAL_RETURNC(0,-6AM)":8.879555,"CNYA^P_PRICE(0)/P_PRICE_HIGH_PR(0,,,,,,\"PRICE\",\"INTRA\",\"52W\")":0.8235671,"VWO^PERCENT_CHANGE(FMA_EPS(+1,0,,,,\"PORTAGG\",\"MEAN\"),FMA_EPS(+1,-3AM,,,,\"PORTAGG\",\"MEAN\"))":-2.61101688271077,"SET-BKK^FMA_COS_UP(\"EPS\",\"1M\",+1,NOW,,,\"PORTAGG\",\"MEANR\")":63.0,"SET-BKK^FMA_RBICS_REV_CURRENT(30, LOC, \"PORTAGG\")":23.687577132475,"EIDO^FG_ROE(0)":12.605580687271,"REFTR1WREPO-FDS^PROPER_NAME(0,,,\"SECURITY\",\"NAME\")":"Turkey Repo Rate - 1 Week","TRYSA10Y-FDS^PCTCHG(FG_YIELD(0,,,,\"YTM\"),FG_YIELD(-3AM,,,,\"YTM\"))":0.13858612,"TRYPH10Y-FDS^PCTCHG(FG_YIELD(0,,,,\"YTM\"),FG_YIELD(-3AM,,,,\"YTM\"))":7.1960545,"TRYTR7Y-FDS^FG_YIELD_NAME":"Treasury - Turkey Benchmark Bond 7Y","UAE^FMA_EVAL_EBITDA(NTMA,0,,,\"PORTAGG\",\"MEANR\")":5.74336095609512,"INDA^FMA_EVAL_EBIT(LTMA,NOW,NOW,M,\"PORTAGG\",\"MEANR\")":22.5626157693289,"EWM^FMA_DIV_YLD(NTMA,NOW,NOW,M,\"PORTAGG\",\"MEANR\")":4.09553510129199,"EPOL^JULIAN(FMA_DIV_YLD(NTMA,NOW,NOW,M,\"PORTAGG\",\"MEANR\").DATES)":45443,"TUR^FG_COMPANY_NAME":"iShares MSCI Turkey ETF","CNYA^FG_COMPANY_NAME":"iShares MSCI China A ETF","UAE^PERCENT_CHANGE(FMA_EPS(+1,0,,,,\"PORTAGG\",\"MEAN\"),FMA_EPS(+1,-1AM,,,,\"PORTAGG\",\"MEAN\"))":-3.67152766600441,"GREK^PERCENT_CHANGE(FMA_EPS(+1,0,,,,\"PORTAGG\",\"MEAN\"),FMA_EPS(+1,-3AM,,,,\"PORTAGG\",\"MEAN\"))":2.29714333166909,"EWM^FG_TOTAL_RETURNC(0,-1AM)":-2.6497543,"VGK^FMA_COS_DOWN(\"EPS\",\"1M\",+1,NOW,,,\"PORTAGG\",\"MEANR\")":542.0,"EPHE^SIZE(FG_CONSTITUENTS)":33,"TRYVN10Y-FDS^FG_YIELD_NAME":"Treasury - Vietnam Benchmark Bond 10Y","CAGDPY@MY^EE_ACTUAL_ANNUAL(MED,+1)":2.3,"CC_IN^FG_COMPANY_NAME":"India","USDVND^STD(FG_PRICE_CHANGE(0,-3AY,M))":1.28123796378991,"USDTRY^FG_PRICE_CHANGE(0,-1AY)":39.40625,"USDCNH^FG_PRICE_CHANGE(0,-6AM)":2.0175457,"USDZAR^STD(FG_PRICE_CHANGE(0,-3AY,M))":3.86920613684386,"USDKRW^FG_PRICE_CHANGE(0,-1AY)":8.150744,"USDMYR^FG_PRICE_CHANGE(0,-6AM)":1.1270881,"USDPHP^STD(FG_PRICE_CHANGE(0,-3AY,M))":1.78327734121869,"USDCLP^FG_PRICE_CHANGE(0,-1AY)":16.178429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4259460618,14.9318626382596,18.563536978016,21.0633324065929,24.0472701442079],"EWZ^P_PRICE_RETURNS_PR('52W',2,-10AY,0,AM)":[16.474283,17.600441,25.223673,-0.41501522,-11.519825,-10.707307,-15.641803,-11.699974,-10.538948,-21.517712,-25.032299,-23.143625,-29.463928,-36.177452,-47.46456,-51.55533,-44.927643,-36.13493,-39.361084,-49.247337,-41.658848,-11.9060335,-14.719552,-22.273981,-14.324915,7.1430564,36.45433,48.3094,65.97112,34.937393,51.373543,110.344986,98.0804,44.72917,29.773499,34.689022,20.116568,16.4603,16.13146,33.286167,14.226317,25.930882,26.91164,25.446774,19.140673,17.73634,21.081102,19.192183,1.8318057,-1.9667506,-12.949467,-21.595638,-5.8710933,-1.4575183,-0.051248074,1.3889909,-1.5732169,3.3841014,-4.7817826,1.6102791,39.597584,37.150455,27.092922,31.60224,13.022685,11.884046,26.28485,11.702574,0.60771704,-47.856945,-36.703266,-35.15681,-29.553963,-28.540045,-24.849392,-28.172165,-28.867317,-21.258514,-16.591364,-20.045757,-17.13236,57.337093,43.314995,61.500084,39.690758,21.954811,19.196606,10.95661,10.105288,-9.321011,-20.794762,-10.2116585,1.0804534,13.234865,16.360605,-2.5493145,-21.845795,-23.245705,1.9624233,9.899485,17.145145,13.96203,14.68246,9.199417,-1.7037749,-14.775109,-15.388727,2.6884317,29.228592,37.127888,5.7021976,13.000512,0.47198534,27.819897,28.993011,18.52833,24.658466,33.031475,17.511213,12.444008,-11.234039],"EZA^FG_TOTAL_RETURNC(-10AY,0,AM)":[1.4021397,0.5460024,0.48640966,-2.9043317,-5.6451616,6.728828,-4.549873,0.83448887,6.7126393,-4.2366743,3.8842201,0.72181225,-7.8400373,2.2671103,-12.193245,-1.7816603,5.7442665,-5.280858,-15.518463,-16.853977,18.729103,12.697721,8.959818,-13.658017,8.09319,8.3345175,7.1929455,-8.387852,-0.7874012,-7.511997,3.2328844,6.379068,3.563559,7.0769787,-3.876096,3.53266,-5.9997263,8.194971,0.4620552,-1.2812138,1.730454,2.81322,5.9461594,8.866322,0.36195517,-0.9432554,-4.2010903,-7.805884,-9.132517,4.6952486,-9.612459,1.3293386,-8.610493,3.6190867,-1.3281524,10.686874,-1.2958527,-1.2573957,8.932579,-8.870554,6.7590714,-0.5253613,-16.044437,8.720171,1.6560316,1.90382,3.0072808,-0.20564198,-6.264162,-43.65795,15.8018,14.016175,6.3471794,10.752689,-5.7741404,3.0639887,1.4469981,9.62137,11.288309,1.6829014,6.402445,-0.12280345,3.5040975,1.8610239,-4.6500263,-3.2503664,-4.2100787,0.33296347,12.079644,-8.626133,-1.4555573,10.476184,4.791498,4.495883,-6.005126,-11.102456,-5.332434,-3.786081,3.148055,-8.106815,-4.462898,18.006516,-1.5798867,9.615385,-7.472378,-8.356738,10.804594,-10.765332,8.305597,3.7127018,-9.663081,1.502192,-5.2309275,9.423804,1.0238767,-6.0172615,0.41983128,1.3848901,-1.0309219,14.947915,1.6389489],"SET-BKK^FMA_PE(LTMA,-10AY,0,AM,\"PORTAGG\",\"MEANR\")":[17.7844034039666,17.8428623143955,18.8816118857935,19.2265416331293,18.7033553572308,19.7199223306731,19.3853973645751,19.956788624376,23.5104125049663,23.0863429992982,22.4274199755279,21.9340931206612,21.1616056740877,20.5431293912966,19.3824907779514,19.0031066676721,18.6600166852784,16.4712449881315,14.616977877518,13.8680330594023,16.6445349805867,16.6066987677227,16.5013388111347,16.2486099479686,16.3214005736314,16.7619873250643,16.647469548058,16.0475468914813,16.0751736914959,15.8178427633143,15.9882111838939,16.4747647100143,16.3575057476247,16.2930102275064,16.1997601779334,16.029076963538,16.1011319002019,15.9501946090694,15.9262376107196,16.5527108853419,16.6521787663744,17.1589934383613,17.591237521959,18.4951539057287,17.6639899244033,17.6113831435709,17.4017033012663,17.258758765657,16.6732371186956,16.4778485434712,16.2929840796121,16.4920209621914,15.7086820565004,14.9874978062831,14.6434138082153,14.7485165007504,15.7121116370728,16.1503613675192,16.166773825101,15.9304085649686,16.4165028088926,16.5600945890566,16.1858165478961,16.3995971317336,16.7545571064904,17.1206623901873,16.8850340239835,17.0878867374152,16.5228309604702,14.5836014491672,15.3325762678906,16.8803363849813,18.1896655738824,19.0794988312389,19.95668485129,21.2380988108761,21.0953844440666,23.2946733920423,25.6000251033519,28.115902850445,27.7767568981973,27.3165121095735,26.5031041752411,25.0953514697585,24.3547527400301,22.8960126097265,22.1029719745985,21.5764048681614,20.8705025048299,20.0762325559736,18.7607983553768,18.9032427108953,19.2536316308803,18.7885624633036,18.5462485524916,18.190867231285,17.6012656258805,17.1819746288609,17.2151203608514,16.8785759014589,16.3308292660034,16.6285934220355,16.3131853522631,17.1995787981876,17.2391410278466,17.2558275586288,17.2115316996104,17.078283602478,17.2017431433479,17.238226165823,17.3794927904213,17.2559690013789,16.4778587247428,16.4590259731983,16.1832503367711,15.5578250883715,16.3801378347232,16.5508819861784,16.2489735069375,16.2666703190723,15.7247955141254],"PASP-FDS^FG_PRICE(0)":920.0,"CPALM-FDS^FG_PRICE_CHANGE(0,-1AY)":6.5025421461065,"BRENT-FDS^FG_PRICE_CHANGE(0,-3AM)":0.0,"KSA^FG_PRICE_MAVG(0,,,,30)":41.316,"QAT^FG_PRICE_MAVG(0,,,,200)":17.367384,"EWT^FG_PRICE(0)":54.87,"KSA^PERCENT_CHANGE(FMA_EPS(+1,0,,,,\"PORTAGG\",\"MEAN\"),FMA_EPS(+1,-3AM,,,,\"PORTAGG\",\"MEAN\"))":-1.93212657177252,"SET-BKK^PERCENT_CHANGE(FMA_EPS(+1,0,,,,\"PORTAGG\",\"MEAN\"),FMA_EPS(+1,-3AM,,,,\"PORTAGG\",\"MEAN\"))":-2.46714715731812,"GREK^FG_TOTAL_RETURNC(0,-1AM)":-7.6627374,"EWM^FG_TOTAL_RETURNC(0,-3AM)":4.154527,"EIDO^FG_TOTAL_RETURNC(0,-6AM)":-12.768454,"URTH^FG_TOTAL_RETURNC(0,-3AM)":3.2685518,"VGK^SIZE(FG_CONSTITUENTS)":1279,"EWZ^FMA_COS_UP(\"EPS\",\"1M\",+1,NOW,,,\"PORTAGG\",\"MEANR\")":16.0,"EPOL^FMA_COS_UP(\"EPS\",\"1M\",+1,NOW,,,\"PORTAGG\",\"MEANR\")":15.0,"VNM^FG_ROE(0)":9.51076124884431,"TRYPE10Y-FDS^FG_YIELD_NAME":"Treasury - Peru Benchmark Bond 10Y","REFTHREPO-FDS^(SUBARRAY(NOT_NA(NO_REPEAT_F(FG_YIELD(NOW,-10AY,D))),0,1)-SUBARRAY(NOT_NA(NO_REPEAT_F(FG_YIELD(NOW,-10AY,D))),1,1))*100":25.0,"EWW^FMA_EVAL_EBIT(LTMA,NOW,NOW,M,\"PORTAGG\",\"MEANR\")":10.2995510850704,"EWM^FMA_PE(NTMA,0,,,\"PORTAGG\",\"MEANR\")":14.1040138180149,"INDA^FMA_ROE(NTMA,-20AY,NOW,FY,\"PORTAGG\",\"MEANR\")":[null,null,null,null,null,null,null,null,15.6108197056138,16.0962597956391,15.7612771435553,15.9055421047158,15.6930916584344,15.3154529754558,14.6122050459717,14.5354845941958,12.8423838581616,15.1612173962663,14.925387028524,16.0823509354122],"TRYAE10Y-FDS^FG_YIELD(-10AY,0,Y,,\"YTM\")":[null,null,null,3.371059,3.6940188,2.542721,1.7060698,2.0444937,4.2739367,null],"TRYFR10Y-FDS^FG_YIELD(-10AY,0,Y,,\"YTM\")":[0.837,0.9989,0.682,0.785,0.71,0.118,-0.344,0.201,3.07,2.534],"CAGDPY@TR^EE_ACTUAL_ANNUAL(MED,0)":-5.05880177787794,"GREK^FMA_DIV_YLD(NTMA,-10AY,0,AM,\"PORTAGG\",\"MEANR\")":[1.79497898024445,2.08721824855684,2.10291074632959,2.17351898688422,2.58915130637396,2.57507569949751,2.95261301203332,3.19110470860458,3.22691027522609,3.61724169453459,3.69330784660247,3.17172666975337,3.91985740971216,3.33441989347589,4.16310797642137,3.11404360513014,2.87869112898403,3.22336004625861,2.90757794228433,3.13696695970873,2.87909763977212,3.44566767175808,3.00228833233273,2.26508254842765,2.72476413637858,2.88868320535551,2.97875848158673,3.36796451306211,2.94052728811997,2.85477613468777,2.92334593955005,2.9216510156071,3.07410737168593,2.99359884346267,2.66134628383272,2.56869480909211,2.5194037758074,2.42486778718601,2.60920331957911,2.78173164671223,2.8442155473954,3.20175394567047,2.64683515870332,2.58721613092972,2.81833691175406,3.1866100138342,2.93039203330412,3.29463712883514,3.38659238450216,3.49188932921974,3.70618292404212,3.83234418448429,4.25105028667998,4.54131731362417,4.45965297688445,4.33863614094183,4.08216263594805,3.79312461855099,3.50498654083963,3.94395248601192,3.33976763359867,3.21586200133027,3.3944943162731,3.28032476364807,3.21346317057911,3.2347314954519,2.97498771881862,2.88206360311812,2.85578522278433,5.17232411991065,4.59081578409917,4.03873900013536,3.62432714421379,3.52122961708708,3.59994090299935,3.46831000489887,3.84095021019852,3.5084581441292,3.1714598156205,3.22393498766477,3.34291417696765,3.28320932508842,3.40063176774908,3.1565037519881,3.01799367182912,3.11313817617267,3.09591052516733,3.01942405946743,3.00970656311786,2.79538391931672,3.23506845745807,3.05536241043526,2.96596833751685,3.09770474731636,3.07662014868614,3.64741021203072,4.18882760044691,4.29799637135495,3.89824408061646,4.47065516615402,4.42390269325619,4.59513894190198,4.44317816471757,4.52889235737721,3.9431430325378,4.40369395160285,4.21181932166212,4.30710658915527,3.96865633437777,3.95191262582396,4.49086712994062,4.7955332248685,5.08683165601135,4.46630144199643,4.49622926053041,4.60948357931636,4.49107105714695,4.87757164942149,5.34355973476033,5.22272711908815,6.20320452968828],"INDA^FMA_PE(NTMA,-10AY,0,AM,\"PORTAGG\",\"MEANR\")":[16.3682272084748,16.4631343661138,16.6366924672889,16.8454787955336,16.1585195617454,17.2770614786429,16.7269185599664,17.6606971674688,18.4227526509674,17.9615302841571,17.6148502030006,17.6617372623317,17.3337436820557,18.7213692805904,18.6682404211462,17.6740777824187,17.9746126728014,17.1745710528499,17.0727251778956,16.0482385287019,16.5615402617308,17.1126043892995,17.5252428923395,17.0665143799993,17.6922529708968,18.1415847155921,18.1275086142388,17.9128469585827,17.697858582107,16.0804730817845,16.0797626470959,16.5611554733894,17.6601497883186,17.9313434441508,17.9463807744839,18.1273423151261,18.1643486455389,18.7074821317426,18.6130695862644,19.0115634743785,18.6821070986991,18.7035281262035,18.9025265907563,19.3467426187323,18.2436490897619,17.7902729740174,18.4036609503699,17.9041888385877,18.600851849004,18.6719189338421,19.7843591006134,19.1421958206591,17.071879527172,17.952755086456,18.2391144979377,17.9892849709342,17.971373323065,19.0055138430382,18.9454741358223,19.1383400989757,18.9352812876068,18.323929365627,18.0825367813733,18.2492649588309,18.6166600731407,19.3601054362741,19.353960362143,19.4343133067459,19.2106490077217,14.1685365206952,16.6774366515821,18.3984470380656,21.907271020147,23.4888388817625,23.4810467975566,23.2556067480873,22.9286136314373,22.6616336880806,24.2059002993814,24.5178783347578,23.4604297026188,22.9979821209588,22.0033181821888,22.4469031821158,23.2580796726492,22.8052622134161,23.5560182070548,24.4210080813566,24.6613874748737,23.6581315941702,22.191450947685,23.2708286316047,22.0660892943684,21.901240375705,21.8303073127365,20.4174251648139,19.3492132843055,20.9151408264336,22.7554243724835,22.5131667964489,21.765464190197,22.3901107044584,22.4649346342019,21.6804616304669,20.984753433041,19.6537460344987,20.0640116814828,20.8020823581244,21.6305001172859,21.962329347112,20.6707273405626,20.9204239813561,20.3409068872037,20.3164055224729,21.4489182898711,22.1054227068996,22.6925237293182,21.8361036298138,22.166768056886,22.6395910154075,23.4526452075323],"DDR3512M-FDS^FG_PRICE_CHANGE(0,-3AM)":-1.65655106413203,"NI-FDS^MAX(FG_PRICE(0,-5AY))":48241.0,"TIOS-FDS^FG_PRICE_MAVG(0,,,,30)":113.014336,"EZA^FG_PRICE_MAVG(0,,,,30)":42.09,"EIDO^FG_PRICE_MAVG(0,,,,60)":20.658667,"UAE^PERCENT_CHANGE(FMA_EPS(+1,0,,,,\"PORTAGG\",\"MEAN\"),FMA_EPS(+1,-3AM,,,,\"PORTAGG\",\"MEAN\"))":4.39258420844484,"MCHI^PERCENT_CHANGE(FMA_EPS(+1,0,,,,\"PORTAGG\",\"MEAN\"),FMA_EPS(+1,-3AM,,,,\"PORTAGG\",\"MEAN\"))":-0.817737686496259,"EWZ^FG_TOTAL_RETURNC(0,-1AM)":-11.462259,"EWW^FG_TOTAL_RETURNC(0,-1AM)":-16.279137,"EPOL^FG_TOTAL_RETURNC(0,-3AM)":4.829538,"CNYA^FG_TOTAL_RETURNC(0,-6AM)":4.2702675,"VWO^P_PRICE(0)/P_PRICE_LOW_PR(0,,,,,,\"PRICE\",\"INTRA\",\"52W\")-1":0.18195164,"VWO^PERCENT_CHANGE(FMA_EPS(+1,0,,,,\"PORTAGG\",\"MEAN\"),FMA_EPS(+1,-1AM,,,,\"PORTAGG\",\"MEAN\"))":0.0,"QAT^SIZE(FG_CONSTITUENTS)":36,"EWY^SIZE(FG_CONSTITUENTS)":103,"QAT^FMA_RBICS_REV_CURRENT(30, LOC, \"PORTAGG\")":60.350758855707,"ECH^FG_ROE(0)":8.05735917820649,"REFTHREPO-FDS^FG_YIELD(NOW,,,0)":2.5,"REFBRSELIC-FDS^(SUBARRAY(NOT_NA(NO_REPEAT_F(FG_YIELD(NOW,-10AY,D))),0,1)-SUBARRAY(NOT_NA(NO_REPEAT_F(FG_YIELD(NOW,-10AY,D))),1,1))*100":-25.0,"REFPEMPR-FDS^PROPER_NAME(0,,,\"SECURITY\",\"NAME\")":"Peru Policy Rate","TRYSA10Y-FDS^PCTCHG(FG_YIELD(0,,,,\"YTM\"),FG_YIELD(-1AM,,,,\"YTM\"))":-0.9552757,"TRYZA10Y-FDS^PCTCHG(FG_YIELD(0,,,,\"YTM\"),FG_YIELD(-3AM,,,,\"YTM\"))":-6.074683,"TRYPH10Y-FDS^PCTCHG(FG_YIELD(0,,,,\"YTM\"),FG_YIELD(-1AM,,,,\"YTM\"))":0.7681968,"TRYTH10Y-FDS^FG_YIELD(0,,,,\"YTM\")":2.746593,"TRYMX10Y-FDS^FG_YIELD_NAME":"Treasury - Mexico Benchmark Bond 10Y","CC_SA^IMF_IFS_RCPI_Q(0)":1.6709557,"CC_PH^IMF_IFS_RCPI_Q(0)":3.2976058,"VGK^JULIAN(FMA_DIV_YLD(NTMA,NOW,NOW,M,\"PORTAGG\",\"MEANR\").DATES)":45412,"UAE^FG_FCF_YIELD_NTM(0)":10.4571167552199,"SET-BKK^FMA_PE(LTM,0,,,\"PORTAGG\",\"MEANR\")":16.3778653577435,"INDA^FMA_EVAL_EBITDA(NTMA,0,,,\"PORTAGG\",\"MEANR\")":15.581621528058,"EZA^FMA_PE(NTMA,0,,,\"PORTAGG\",\"MEANR\")":9.52259005484852,"EWW^FMA_EVAL_EBITDA(NTMA,0,,,\"PORTAGG\",\"MEANR\")":5.99901443400666,"EPHE^FMA_EVAL_EBIT(LTMA,NOW,NOW,M,\"PORTAGG\",\"MEANR\")":12.5726812403924,"ECH^FMA_DIV_YLD(NTMA,NOW,NOW,M,\"PORTAGG\",\"MEANR\")":4.99637803298241,"SET-BKK^FG_COMPANY_NAME":"Thailand SET"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CAGDPY@PE^EE_ACTUAL_ANNUAL(MED,+1)":-0.5,"USDVND^STD(FG_PRICE_CHANGE(0,-1AY,AM))":1.01517179320668,"USDTRY^FG_COMPANY_NAME":"Turkish New Lira per U.S. Dollar","USDZAR^STD(FG_PRICE_CHANGE(0,-1AY,AM))":3.20389325407574,"USDKRW^FG_COMPANY_NAME":"South Korean Won per U.S. Dollar","USDPHP^STD(FG_PRICE_CHANGE(0,-1AY,AM))":1.49079160877806,"USDCLP^FG_COMPANY_NAME":"Chilean Peso per U.S. Dollar","EWY^P_PRICE_RETURNS_PR('52W',2,-10AY,0,AM)":[25.641727,19.885517,20.464838,0.5538821,-10.8498335,-10.778326,-9.576863,-5.8208823,-4.463196,0.12607574,-1.8819273,-6.1465797,-12.649345,-17.961048,-28.636074,-20.393068,-4.65104,-3.9497435,-7.3113203,-17.409874,-14.328331,-7.9072237,-10.890412,-16.150654,-4.8151674,5.219877,22.483194,15.130556,6.428826,2.215004,8.724344,25.362587,23.831345,20.79444,13.900984,38.30894,30.724358,33.101593,18.41452,25.47704,30.221653,48.707222,40.424717,42.451084,29.582417,25.52886,26.874077,14.816594,5.2817225,-3.718859,-1.2879431,-0.041741133,-12.125522,-20.52992,-19.237005,-19.419039,-10.83383,-16.713345,-15.4082775,-23.530972,-11.603904,-10.357684,-17.272026,-14.40857,-3.6818087,3.2968044,8.605218,7.0317388,-5.7288766,-33.483322,-19.834541,-2.4328172,-1.2258291,5.761409,20.909668,18.475628,19.358826,27.067757,33.39188,47.77886,53.629124,129.66312,89.13023,73.61083,60.387505,51.693428,33.322845,23.679506,20.8009,5.948591,-3.1312585,-17.907095,-18.622541,-16.651768,-23.74835,-25.449974,-33.510445,-33.830063,-27.485012,-32.483215,-37.252735,-24.199509,-24.529058,-15.20186,-15.705853,-16.763474,-9.581387,-4.0890336,10.486401,14.641619,2.2591352,17.38658,16.190983,10.715569,12.762917,-2.1874547,8.362436,16.609526,0.9043217,7.891166,2.8990626],"EWY^FG_TOTAL_RETURNC(-10AY,0,AM)":[-1.532507,1.7921686,2.4092674,-4.3583155,-9.192681,-2.760899,-0.082439184,1.645863,-0.05338788,2.848494,6.889391,-2.9797554,-7.0439043,-5.7460904,-10.91637,6.907618,8.541703,-2.045703,-3.8758278,-9.149247,2.845168,11.816418,3.0878425,-8.706975,5.522716,4.1908145,6.1167717,-1.7991245,0.33795834,-7.906395,4.446578,4.7537684,3.2229424,7.3475957,-2.795142,10.381878,0.16474724,6.085527,-4.933053,3.3358097,4.1319966,5.1667094,-1.3707519,6.26539,-6.101954,3.9895773,-1.7534614,-2.0531356,-6.329626,-2.9837668,-2.532792,4.6403766,-9.15004,-4.16531,0.23386478,5.4935694,4.42636,-2.8673768,1.540184,-12.987834,8.280373,-3.203088,-8.575887,8.262277,0.8051753,4.236841,5.3848743,3.4237742,-7.542163,-31.464273,22.375547,5.9001207,7.9102516,5.286348,4.518831,5.748594,1.8776417,10.96909,9.6293335,15.624237,-0.86253285,-4.5327606,4.8604846,-2.7897,0.5518794,-1.2733221,-8.138758,-1.9002676,-0.49352646,-2.7526379,0.31466484,-2.0124555,-3.2993197,-2.0279586,-2.6993036,-4.959029,-9.70962,-2.412063,1.1328578,-9.080106,-7.5228634,17.178036,0.13387203,10.097504,-3.716004,-3.4159899,5.6963086,-0.17696619,5.0443172,1.2580514,-8.075762,2.4229407,-8.464754,11.656117,1.9855499,-6.1153355,8.504904,3.9346814,-8.244801,6.3926935,0.18393993],"QAT^FMA_PE(LTMA,-10AY,0,AM,\"PORTAGG\",\"MEANR\")":[null,null,null,null,null,null,null,14.5131871173764,15.1384530880926,14.8216758941137,14.7780912029429,14.8022350970033,14.5129146806712,14.6978902202749,14.0289853115388,14.0042745707484,14.09305256061,13.0291273571371,10.9091113275245,10.2508890342428,12.2253947552985,12.1381864887064,12.2571783549152,12.014268089425,12.2246022037888,12.6112422018739,13.5733314588944,12.9252115959879,13.4600188952059,12.9786938007699,14.3673090269356,15.0086643924251,14.9374596427881,14.7389524376036,14.6438340926715,14.6158289639664,13.9668033170849,14.2335458156119,13.9522477508164,12.8298399193062,12.6462585245256,12.3563497784678,13.530818926924,13.6564118682146,13.533189207065,12.8264904739522,12.8336838268027,12.5656964727328,12.406765529037,12.6390670014392,12.8060830872532,13.0261766178705,13.4096721525673,13.7599016619798,14.136479174136,14.7747883795401,13.4691338142741,13.533360612883,13.6317509337455,13.3014749274352,13.8270355661762,13.8498630895936,13.4001624471235,14.0248785769487,14.2296104034892,14.1805216554216,14.4831698925982,15.3983305448433,14.3013806572941,13.5954745443254,13.5783946819905,14.2986250746358,14.8386472642615,15.6208041780632,16.2895412148913,16.1144158054588,16.5737395857406,17.2556433626256,17.3749569959527,17.7084205914761,16.4793937576362,16.7723060466381,16.6353519447178,16.3355168237354,16.019302680413,15.4980150950002,15.4939121890766,15.1198275124851,15.6256358834603,15.5972462382052,14.8008364560258,15.5140273139962,16.0839453811356,16.2319532714455,16.0100018547866,15.3425639425084,14.8549474964332,14.8681555592451,15.7259921103922,14.6422032647845,14.0190105789273,13.7987669095305,12.2801157614535,12.1895718393405,11.9734780614079,11.6162038038778,11.5566041983554,11.788892452637,11.8175005503732,11.9479279879356,11.9755004739526,11.6633428519432,11.214455038488,11.6515591214083,11.5349105718859,11.6219825526401,11.6106551687215,11.4385476239121,11.2284039030464,11.0450508506453,10.8998803546453],"CPALM-FDS^FG_PRICE_CHANGE(0,-6AM)":7.01801559559021,"BRENT-FDS^FG_PRICE_CHANGE(0,-1AM)":0.0,"FC0000TW^FG_PRICE(0)":390.42963,"KSA^FG_PRICE(0)":41.03,"QAT^FG_PRICE_MAVG(0,,,,60)":17.142618,"EWM^FG_PRICE_MAVG(0,,,,200)":21.58675,"KSA^PERCENT_CHANGE(FMA_EPS(+1,0,,,,\"PORTAGG\",\"MEAN\"),FMA_EPS(+1,-1AM,,,,\"PORTAGG\",\"MEAN\"))":-1.40173613513563,"EWZ^PERCENT_CHANGE(FMA_EPS(+1,0,,,,\"PORTAGG\",\"MEAN\"),FMA_EPS(+1,-3AM,,,,\"PORTAGG\",\"MEAN\"))":-7.88509466914898,"TRYPL10Y-FDS^FG_YIELD_NAME":"Treasury - Poland Benchmark Bond 10Y","KSA^SIZE(FG_CONSTITUENTS)":124,"EPHE^FMA_COS_UP(\"EPS\",\"1M\",+1,NOW,,,\"PORTAGG\",\"MEANR\")":14.0,"SET-BKK^FG_ROE(0)":7.52148843068093,"TRYMY10Y-FDS^FG_YIELD(-10AY,0,Y,,\"YTM\")":[4.131911,4.345605,4.195897,3.902544,4.235642,3.300551,2.804181,3.573893,4.131847,3.727505],"TRYCN10Y-FDS^FG_YIELD(-10AY,0,Y,,\"YTM\")":[3.653331,2.901145,3.070911,3.93859,3.259862,3.197311,3.1948,2.7893,2.855,2.574],"CAGDPY@TH^EE_ACTUAL_ANNUAL(MED,+1)":2.4,"CC_BR^FG_COMPANY_NAME":"Brazil","USDCNH^FG_PRICE_CHANGE(0,-1AY)":1.4255881,"USDMYR^FG_PRICE_CHANGE(0,-1AY)":1.5193939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8478,15.9439970066717,24.3051164438159,19.7601608626024,19.0980372435593],"GREK^FMA_PE(NTMA,-10AY,0,AM,\"PORTAGG\",\"MEANR\")":[10.7451163933312,8.85823494863908,8.00372097086715,7.74785913551551,6.50738466651315,6.672983560631,5.43251621348311,4.21774440504254,5.33117287422998,4.55188716540344,4.91534409667373,5.07204246671424,5.33991541206968,4.68590192478771,4.58763490092052,4.3086743456226,3.89497507854707,3.686295829038,4.74261252576005,8.60385581615066,8.1404516282283,8.38897028054853,10.1794528981967,11.0155509535767,9.14683774980436,9.09038281005981,8.51442857278839,8.62863494222112,9.08164109715842,9.22224696152579,8.79951056165524,9.17694285875282,8.84213729465833,9.16012202495902,10.6034243639976,13.535030543627,13.0288456188701,13.2136052171252,12.2791362695009,10.8054405926466,12.1908715709594,11.3442490225914,14.1352469704883,14.4405793690018,14.1926441456007,13.695805063636,15.0167763144089,13.6726870060997,14.9408297213012,14.4097464159357,14.3358693503455,14.3110088037473,12.2848003032974,11.4828664491724,11.3517371641488,11.0947906387435,11.886194136363,13.192371636901,13.9251043759764,12.1467238172723,13.4630302675866,14.0248858346194,13.4840334501199,14.1561811075606,11.9214824866763,11.7423065896193,11.1837458614815,11.2966647254422,11.0561336541212,6.38842853236132,8.53934280572122,10.3075136060573,13.9868379147344,13.8069841720311,12.1256122017939,12.4163762693107,10.1458337608388,10.6843988913092,12.3676551289527,11.3553636365192,11.9567457052128,11.9279076999924,12.193204608557,8.52097897645782,12.5071131953639,10.6773968804425,10.7722539566204,10.3306681041207,10.5573390846201,11.6198953328957,9.44201232156299,10.0770984008357,10.2015572105173,9.72878723858339,10.5001455992111,9.05934184266163,8.36700027685912,7.69617948225619,8.35750725051098,6.85844759273083,7.0126734609808,6.7889567814407,6.65865703644505,6.46466344113964,7.89270250730835,7.01113921661164,7.22632585628644,6.9733312109451004,7.83342896567114,8.30893644067383,7.29021072822549,6.53039246600198,6.53461259825651,6.80389459845279,6.69862097211081,6.76516701293867,7.10069990133903,7.05897960703489,6.93498597756525,7.38578385155502,6.78446049333151],"DDR3512M-FDS^FG_PRICE_CHANGE(0,-1AM)":-1.73515879018417,"NI-FDS^FG_PRICE(0)/MAX(FG_PRICE(0,-1AY))":0.766718854842317,"TIOS-FDS^FG_PRICE(0)":107.15,"VNM^FG_PRICE_MAVG(0,,,,200)":13.148775,"EZA^FG_PRICE(0)":44.17,"EIDO^FG_PRICE_MAVG(0,,,,30)":19.937,"UAE^FMA_PCT_ABOVE_MAVG(200,0,,,,\"PORTAGG\")":22.2222222222222,"MCHI^PERCENT_CHANGE(FMA_EPS(+1,0,,,,\"PORTAGG\",\"MEAN\"),FMA_EPS(+1,-1AM,,,,\"PORTAGG\",\"MEAN\"))":1.60040645990602,"EWW^PERCENT_CHANGE(FMA_EPS(+1,0,,,,\"PORTAGG\",\"MEAN\"),FMA_EPS(+1,-3AM,,,,\"PORTAGG\",\"MEAN\"))":-12.1160119064793,"EPOL^FG_TOTAL_RETURNC(0,-1AM)":-6.8897905,"CNYA^FG_TOTAL_RETURNC(0,-3AM)":-3.600657,"VWO^FMA_PCT_ABOVE_MAVG(200,0,,,,\"PORTAGG\")":46.8857388316151,"QAT^FMA_COS_DOWN(\"EPS\",\"1M\",+1,NOW,,,\"PORTAGG\",\"MEANR\")":6.0,"EWY^FMA_COS_DOWN(\"EPS\",\"1M\",+1,NOW,,,\"PORTAGG\",\"MEANR\")":37.0,"MCHI^FMA_RBICS_REV_CURRENT(30, LOC, \"PORTAGG\")":24.5296712824201,"CNYA^FG_ROE(0)":9.98819401185307,"TRYPH10Y-FDS^FG_YIELD_NAME":"Philippines Benchmark Bond - 10 Year","REFTHREPO-FDS^PROPER_NAME(0,,,\"SECURITY\",\"NAME\")":"Thailand Repo Rate - 1 Day","REFBRSELIC-FDS^FG_YIELD(NOW,,,0)":10.5,"REFPL7D-FDS^(SUBARRAY(NOT_NA(NO_REPEAT_F(FG_YIELD(NOW,-10AY,D))),0,1)-SUBARRAY(NOT_NA(NO_REPEAT_F(FG_YIELD(NOW,-10AY,D))),1,1))*100":-25.0,"TRYVN10Y-FDS^PCTCHG(FG_YIELD(0,,,,\"YTM\"),FG_YIELD(-3AM,,,,\"YTM\"))":3.108583,"TRYZA10Y-FDS^PCTCHG(FG_YIELD(0,,,,\"YTM\"),FG_YIELD(-1AM,,,,\"YTM\"))":-4.9034443,"TRYID10Y-FDS^PCTCHG(FG_YIELD(0,,,,\"YTM\"),FG_YIELD(-3AM,,,,\"YTM\"))":6.219759,"TRYTH10Y-FDS^FG_YIELD_NAME":"Thailand Benchmark Bond - 10 Year","TRYTW10Y-FDS^FG_YIELD(0,,,,\"YTM\")":1.695,"CC_VN^IMF_IFS_RCPI_Q(0)":3.77269,"CC_ID^IMF_IFS_RCPI_Q(0)":null,"KSA^FMA_EVAL_EBIT(LTMA,NOW,NOW,M,\"PORTAGG\",\"MEANR\")":21.8103266697035,"UAE^FMA_DIV_YLD(NTMA,NOW,NOW,M,\"PORTAGG\",\"MEANR\")":5.93745302684416,"SET-BKK^JULIAN(FMA_DIV_YLD(NTMA,NOW,NOW,M,\"PORTAGG\",\"MEANR\").DATES)":45443,"INDA^FG_FCF_YIELD_NTM(0)":2.73664193160556,"EZA^JULIAN(FMA_DIV_YLD(NTMA,NOW,NOW,M,\"PORTAGG\",\"MEANR\").DATES)":45443,"EWW^FG_FCF_YIELD_NTM(0)":9.09202818001859,"EWM^FMA_PE(LTM,0,,,\"PORTAGG\",\"MEANR\")":17.8704620896029,"EPHE^FMA_EVAL_EBITDA(NTMA,0,,,\"PORTAGG\",\"MEANR\")":7.8071437422463,"ECH^FMA_PE(NTMA,0,,,\"PORTAGG\",\"MEANR\")":7.85789217466325,"QAT^FG_COMPANY_NAME":"iShares MSCI Qatar ETF","EWM^FG_PRICE_MAVG(0,,,,60)":22.509832,"SET-BKK^FMA_PCT_ABOVE_MAVG(200,0,,,,\"PORTAGG\")":20.6015037593985,"EWZ^PERCENT_CHANGE(FMA_EPS(+1,0,,,,\"PORTAGG\",\"MEAN\"),FMA_EPS(+1,-1AM,,,,\"PORTAGG\",\"MEAN\"))":-7.8087082074984,"EWM^PERCENT_CHANGE(FMA_EPS(+1,0,,,,\"PORTAGG\",\"MEAN\"),FMA_EPS(+1,-3AM,,,,\"PORTAGG\",\"MEAN\"))":0.317034211754653,"EIDO^FG_TOTAL_RETURNC(0,-1AM)":-9.262496,"CNYA^FG_TOTAL_RETURNC(0,-1AM)":-5.334073,"VWO^FG_TOTAL_RETURNC(0,-6AM)":11.811686,"VGK^FMA_COS_UP(\"EPS\",\"1M\",+1,NOW,,,\"PORTAGG\",\"MEANR\")":466.0,"EPHE^FMA_COS_DOWN(\"EPS\",\"1M\",+1,NOW,,,\"PORTAGG\",\"MEANR\")":11.0,"TUR^FG_ROE(0)":19.5852275311978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TRYQA10Y-FDS^FG_YIELD(-10AY,0,Y,,\"YTM\")":[null,null,null,null,null,null,null,null,null,null],"CAGDPY@PE^EE_ACTUAL_ANNUAL(MED,0)":0.830176564820384,"USDVND^FG_PRICE_CHANGE(0,-6AM)":4.5594573,"USDTHB^STD(FG_PRICE_CHANGE(0,-3AY,M))":2.99788772232802,"USDZAR^FG_PRICE_CHANGE(0,-6AM)":-1.1876523,"USDMXN^STD(FG_PRICE_CHANGE(0,-3AY,M))":2.32957396106077,"USDPHP^FG_PRICE_CHANGE(0,-6AM)":5.417204,"EWW^P_PRICE_RETURNS_PR('52W',2,-10AY,0,AM)":[18.222857,7.133734,8.610058,5.605328,1.7424583,3.8257241,-9.707522,-9.3652725,-2.8202653,-2.4710655,-7.6224384,-8.556276,-12.485045,-17.196053,-25.217606,-24.180912,-15.06477,-14.960027,-12.511474,-22.319138,-16.814793,-8.641911,-7.157767,-14.899433,-13.968611,-8.318478,2.047491,-10.059958,-3.1719506,-18.39621,-11.833048,-2.2883117,-2.7107418,-3.3266068,-2.6988685,6.8051934,9.598756,13.634121,8.248305,21.618021,1.978159,18.18254,14.836526,28.425873,14.945066,1.3624072,3.6121488,-8.2862015,-12.6589775,-9.767604,-9.9765835,-6.313199,-7.26496,-17.519045,-14.99477,-12.434405,-12.7481165,-8.148527,-10.953533,0.169456,1.7991185,-12.718164,-19.558275,-11.935597,-3.9266527,12.927734,15.167486,9.678268,9.787167,-38.021248,-39.6773,-29.904997,-23.891264,-24.561422,-11.090869,-22.078842,-18.508799,-6.120056,-6.918401,-6.5970125,-10.944307,55.585693,70.12655,60.72842,48.708904,51.175354,44.39728,49.157654,43.223846,18.355488,16.490078,14.871847,22.453426,21.228813,16.645384,8.675122,-0.18716455,-0.08164048,0.18798113,-1.0800421,-4.8412323,15.556669,7.7896714,18.728506,20.15711,8.716286,17.770218,24.417793,41.088272,42.699707,32.881798,34.037125,18.330622,21.09034,35.28218,18.933212,17.61998,25.894367,11.299812,15.589619,-6.887335],"EWW^FG_TOTAL_RETURNC(-10AY,0,AM)":[2.5895834,3.5351634,1.1804581,-0.21082163,-7.521123,1.0051727,-9.978378,-1.3858378,1.1996627,0.45723915,-0.23600459,1.3856053,-1.9333303,-1.9230843,-8.621287,1.6997695,3.0610323,1.1297345,-7.5585604,-12.277639,7.8015804,10.834551,1.4531016,-7.068449,-0.8606911,4.5181513,3.400433,-11.8314085,10.953903,-16.982222,2.5366545,-2.7810276,7.2232723,10.248243,2.111876,1.049149,2.698505,8.366453,-0.6812215,-1.7587066,-6.963837,-3.7906528,-0.3663957,6.4287066,-1.9626498,-2.7794003,4.3782473,-12.756175,0.2696991,11.953867,-0.91124773,2.239108,-6.8635106,-15.389466,2.682817,9.926832,-2.5737762,2.345705,4.8731685,-5.3044796,1.9009829,-4.734129,-7.9839826,11.927307,1.3720632,-0.31582117,4.7193885,4.7338486,-2.520305,-42.22222,2.0709991,10.03623,9.30295,-4.414874,8.446693,-2.712953,6.8965554,14.838696,4.893434,4.0288568,-5.548006,5.0587416,5.522597,3.9576054,-1.837188,0.10678768,3.584385,0.49433708,2.6439905,-5.6110263,3.797996,2.5837064,1.1686444,4.740095,0.3422737,-3.1457245,-8.994943,-0.7203698,4.4415116,-1.3263166,-1.2588024,15.276575,-3.7285566,12.99423,2.93653,-5.739665,8.698797,1.6005278,3.930688,0.41356087,-2.0275652,-1.1964381,-12.829322,17.965078,7.5544953,-2.163452,3.3630133,0.8914113,-4.447067,6.118047,-16.279137],"EWY^FMA_DIV_YLD(NTMA,-10AY,0,AM,\"PORTAGG\",\"MEANR\")":[1.29314656875573,1.28431698446963,1.27669712158448,1.31852127620596,1.45837642271368,1.41099769665798,1.40634265010909,1.52372153186953,1.58590947495506,1.53219347876208,1.48725157197153,1.55620224132294,1.67487249771274,1.70514747382773,1.84779695973549,1.78693676902512,1.70930150345711,1.85702468497092,1.91656420017746,2.08772167559489,1.94948357580103,1.90194153640443,1.91210847036534,2.0149322247465,1.956789731451,1.93202972187083,1.86437364773598,1.88972107369474,1.90969681195358,2.00533905844591,1.94264552093745,1.9683821221772,1.9328518583149,1.88235559611301,1.95746644560254,1.82713110171233,1.76552745196456,1.74466383398872,1.8347375260892,1.78869579059448,1.71646590467144,1.9721399418788,2.05443528013936,2.01389914498981,2.16043378066554,2.15521877384953,2.20197422511237,2.23449892836629,2.3017771301999,2.36301040390816,2.44737140714481,2.38906058570593,2.56102841820774,2.63398671390227,2.62407355623169,2.55069191093384,2.43825245344664,2.50555468826298,2.46531275943955,2.60050533262409,2.50649100746855,2.52083599941292,2.67156597836054,2.47582795633785,2.51581063638127,2.41902829693613,2.31164080176821,2.26727171838572,2.26984041173139,3.17104999025857,2.56335311384102,2.41289014993217,2.25676586509639,2.23357433282706,2.18243431742361,2.0901387127611,2.13007062830036,1.9994164187068,1.86105620384333,1.64984510658413,1.65283116287229,1.69524499103649,1.65874713697879,1.74791993665613,1.6625015391858,1.71247755392575,1.87384964170223,1.84412200794786,1.93636448868611,1.98571755559934,1.96441632847473,2.0321180420936,2.16661526146794,2.22845599870395,2.25837478084279,2.34271885291916,2.53512384026543,2.59347419431643,2.50941585892882,2.68271841380597,2.76200264059634,2.51017188875153,2.56935774777587,2.49733508895506,2.4681608878801,2.51319189722358,2.30603042808352,2.38595652970909,2.3216625013567,2.34954839586886,2.48781469072382,2.37904161210768,2.57697968659184,2.41143027545906,2.2961467569767,2.421905906403,2.23544376494781,2.21218009515629,2.29105958408413,2.16996742824896,2.13264376931649],"INDA^FMA_PE(LTMA,-10AY,0,AM,\"PORTAGG\",\"MEANR\")":[17.0296371851271,17.2273349734471,17.6007083175947,18.0478803183596,17.7535087189204,19.2351123661064,19.0013876336942,20.1748597368071,21.0737608682441,20.8362380997615,20.5624523183074,20.4479406861504,20.2178091973017,21.0390098355873,21.1347191172674,20.4500108632887,20.8426796484188,20.1775159807096,20.195498583959,18.9670691542226,19.3850790956093,18.9428546479608,19.0019758548913,18.8125665412149,19.1491396006531,19.5334411705008,19.7158347071417,19.778800908286,19.824066749403,18.6101432778257,18.7706329344936,19.2280525212701,20.4333526678025,20.4808997251072,20.3555082119404,20.3513213763575,20.3583137044334,20.7045813148286,20.7588411089339,21.3089746042782,21.3267991393497,21.7097480596103,22.3584822808634,23.1428718686301,21.5787061010581,21.4596706180789,21.4072100075399,21.0742105123916,21.2611506787962,21.2748727391672,22.2141092427187,21.959916263964,20.28101366543,21.3351934522227,21.8346182930226,21.5603648860277,21.3594930277087,21.7316112674522,21.572625805931,21.5979917238774,21.4713180951334,21.1404696825009,21.0018928237159,21.3194773269811,21.8307190086099,23.2616417545217,23.4710094712094,23.8106257280257,23.2318982388625,20.3004186255896,20.5697264645019,21.1397890723212,23.0589714367031,24.605965196936,25.4875326074893,26.1105731251701,26.8372804117992,27.254495907436,32.8076964961284,34.1894429865735,32.2782748320788,30.6975686138479,29.7356075400684,29.2956522419497,29.1707321952047,28.5212343010923,28.7756420870491,29.3010888710571,29.5803560339399,28.8798783939079,27.4211106580927,28.7698066628433,27.27267527518,26.3329211244198,25.9604059586821,25.098112851184,24.2286242247432,24.6946232010026,25.8966041431042,25.798852323134,25.2733389094792,26.193331699615,26.573980638252,25.7329934045531,25.1285693975196,23.8541576882513,23.6800237427386,23.7820037270002,24.0952690676855,24.3501057137806,23.5773888683175,23.8151927297762,23.4320133725375,23.4914008651103,25.0138371161367,25.8961734753189,26.4546354735164,25.8831817540474,25.7029505182557,25.6728795001204,25.9878238028441],"CPALM-FDS^FG_PRICE_CHANGE(0,-3AM)":-8.79926672777268,"BRENT-FDS^FG_PRICE_MAVG(0,,,,30)":85.86,"QAT^FG_PRICE_MAVG(0,,,,30)":16.906904,"KSA^FMA_PCT_ABOVE_MAVG(200,0,,,,\"PORTAGG\")":47.5,"GREK^PERCENT_CHANGE(FMA_EPS(+1,0,,,,\"PORTAGG\",\"MEAN\"),FMA_EPS(+1,-1AM,,,,\"PORTAGG\",\"MEAN\"))":-0.528294411603287,"QAT^FMA_COS_UP(\"EPS\",\"1M\",+1,NOW,,,\"PORTAGG\",\"MEANR\")":5.0,"TRYID10Y-FDS^FG_YIELD_NAME":"Treasury - Indonesia Benchmark Bond 10Y","INDA^FMA_DIV_YLD(NTMA,NOW,NOW,M,\"PORTAGG\",\"MEANR\")":1.36078677913395,"EWT^P_PRICE_RETURNS_PR('52W',2,-10AY,0,AM)":[24.223602,19.088055,25.895023,12.240267,5.063975,14.095688,9.642887,10.803461,16.422546,18.425655,8.272195,13.693571,2.3704052,-2.0893335,-18.679989,-12.224859,-3.558284,-9.799719,-10.440678,-23.154354,-17.346066,-10.626507,-12.019503,-21.027649,-9.043056,-0.25814176,19.9939,16.031134,13.845385,13.140833,18.579556,37.332928,30.648697,23.27044,24.157536,42.037308,29.349125,25.800991,20.20775,21.24933,22.69082,28.905523,23.073196,31.79884,17.364645,17.432953,15.47736,10.704147,7.0262194,4.7134876,3.8519979,4.1474223,-8.798915,-11.740756,-8.613449,-12.840623,-7.493824,-8.09874,-1.352644,-7.5632753,-0.27210116,0.56256056,-2.9082358,0.8490801,18.225216,27.360142,33.652245,33.020985,20.995462,-7.982743,1.0004163,15.8818245,16.944515,23.382961,30.770243,27.050697,24.457146,27.712404,27.204632,41.537094,52.022575,101.02863,80.186676,64.38965,60.06155,50.85572,40.592205,39.945293,38.22074,35.371746,27.42008,17.587173,12.893748,11.143887,-4.6879234,-6.862444,-15.305651,-19.05924,-11.020142,-21.701796,-31.33366,-25.058926,-25.054008,-21.016079,-19.747055,-16.97818,-10.38878,-0.55956244,7.8731656,11.903858,0.77718496,12.548137,24.884367,17.291737,20.55397,14.883947,17.906643,24.20895,16.209126,25.655067,29.291058],"EZA^FMA_PE(LTMA,-10AY,0,AM,\"PORTAGG\",\"MEANR\")":[15.8717754614327,16.0444248446806,16.3336957908294,16.4761187585232,15.8763792841568,16.4303826123271,16.8171260328143,17.1579414884181,18.4167051930625,18.3886213566259,18.5376966974942,18.4329336534743,17.9193110212612,18.1050061391567,17.0654549260699,17.1775611222395,17.8357391346307,17.6709643077221,16.1552385232363,14.4752608874685,15.826043776284,16.0896640871268,16.1053542364755,15.6599030221397,15.8874494627398,16.3123288651168,16.9013555767824,16.5674412635628,16.6176613192079,16.2625449784051,16.6683310480581,17.2796844576033,18.5335198604956,18.5176608113331,18.2625284436546,18.3108402501129,17.6833304435113,18.0247104150856,18.0871827294752,17.6426543123748,18.1051751255309,18.9581452912496,18.2868630774981,18.6644633205718,17.9864759610662,18.1915309308178,17.8910428523061,17.4446408350915,16.9513494287328,16.7288644157823,16.1581347988222,15.7897239182921,14.5753944918256,14.4868843869327,14.6146896713248,15.3197979979924,15.3072892312304,15.2732115717079,15.3922483457549,14.9760059441856,15.1364521879975,14.8588233088652,13.9851079078917,13.9179321619071,13.6468775394099,13.9305500060704,14.6262160628114,14.5774176348489,14.4591290904478,11.9226985287598,12.1373330081329,12.5871484198229,12.950131534388,13.5493043799979,13.3334220029305,13.3004800381916,13.2869831838855,13.5699033741557,14.182395210707,14.1108534455753,14.3620749659281,13.4264649926611,12.9891140964867,12.6160464444147,12.1857738055412,11.6742433680613,10.8911845084757,10.5361815366242,10.8983092354087,10.59374306583,10.1596031571564,10.8600509386432,11.2056224351668,11.1492096822201,10.8907538244154,10.4969808130976,10.1124554123485,10.188441323122,10.1402849520787,9.60673739061942,9.56470839091029,10.2579147703557,10.1328855062678,10.9309358791066,10.4420237203425,10.1491981119609,10.2520476781289,10.0596155278859,10.1637162090237,10.5718899273744,10.3026250745097,10.7093872095867,10.4719621130819,11.0721730872497,11.4244499001907,10.895994661424,10.8722181313241,10.6380314628645,10.464490766419,10.7948495618112,10.585423808978],"FC0000SA^FG_PRICE(0)":47.286232,"QAT^FG_PRICE(0)":16.35,"CAGDPY@TH^EE_ACTUAL_ANNUAL(MED,0)":1.19744517894672,"EZA^FMA_PE(NTMA,-10AY,0,AM,\"PORTAGG\",\"MEANR\")":[14.8408056533974,14.9944857844774,15.1455632411714,15.0305491352608,14.0801019786532,15.0409521619402,15.625138012588,16.1254476837972,16.9878283838444,16.7795902192386,17.4924276015732,17.0873450000488,15.9385840367911,16.4928507057396,14.9618538529138,15.3946759068989,15.8662109009498,15.5147137286824,14.1339660335077,12.6780997505408,13.9584996105906,15.2002608657366,15.343905095976,14.1581233201201,14.749969739744,15.3826943107968,15.7014778009505,14.8202108437575,14.5839276284154,14.1292526890315,14.3035136997513,14.9542052264128,15.4141570739356,16.3682630958376,15.9170003288586,16.2729884392826,15.0552824074748,15.8013481308834,15.7457476742512,15.1023318141163,15.4112752471805,15.9580569217178,14.8089615083869,15.1746188330855,14.8943641504926,16.0062484505001,15.4359249294767,14.6569392329188,14.0118090212739,13.9496274586305,13.2750575079867,13.1390326127207,11.9823700963212,12.1440778852301,12.3766262902356,13.0676196012146,13.0920653799741,12.8889332358646,13.8035458339323,12.88841896745,13.4516448567854,13.0783957673043,11.8230221396897,11.9858216978092,11.7357250488056,12.0903595146666,12.4390173454067,12.3880994494736,11.9328355217901,7.62322276561803,9.51130030097336,10.8357713976632,11.3201841800695,11.8924788962998,11.0301909043389,10.6860275617329,10.369535460676,10.2985108633749,10.1328408832742,10.0970750141468,10.3971705479572,10.0256346099296,9.76176327144083,9.64007254242787,9.4177049007135,9.21023882744274,8.69038131302908,8.66804484941558,9.63110586608337,9.59202850291256,9.39869950990422,10.0087917111183,10.0537203757874,10.0479948889872,9.50800042921207,8.78545078001678,8.29502985535376,8.71273852677246,8.6083888218774,8.09446720549575,8.23682826141741,8.98099628921895,8.87687165663978,9.4256408613215,9.07852900503553,8.51369339764444,9.24689582838167,8.85474542025812,9.25281578263557,9.88230002956585,9.36943239053629,9.67004451795393,9.22048321044805,9.72208231012299,9.87808635000877,9.29989401404817,9.3673009886592,9.27990400450141,8.995078192977,9.97941043208035,9.52259005484852],"DDR3512M-FDS^FG_PRICE_MAVG(0,,,,30)":0.9607462,"NI-FDS^FG_PRICE_CHANGE(0,-1AY)":-21.4841960604672,"FC0000ZA^FG_PRICE(0)":343.10034,"VNM^FG_PRICE_MAVG(0,,,,60)":12.780833,"EWZ^FG_PRICE_MAVG(0,,,,200)":31.99035,"EIDO^FG_PRICE(0)":18.32,"VNM^FG_TOTAL_RETURNC(0,-12AM)":-0.028967857,"TUR^FG_TOTAL_RETURNC(0,-12AM)":52.19914,"MCHI^FMA_PCT_ABOVE_MAVG(200,0,,,,\"PORTAGG\")":50.5376344086022,"GREK^FMA_PCT_ABOVE_MAVG(200,0,,,,\"PORTAGG\")":57.1428571428571,"EWW^PERCENT_CHANGE(FMA_EPS(+1,0,,,,\"PORTAGG\",\"MEAN\"),FMA_EPS(+1,-1AM,,,,\"PORTAGG\",\"MEAN\"))":-11.3974148947675,"EPOL^PERCENT_CHANGE(FMA_EPS(+1,0,,,,\"PORTAGG\",\"MEAN\"),FMA_EPS(+1,-3AM,,,,\"PORTAGG\",\"MEAN\"))":1.22837601100339,"CNYA^PERCENT_CHANGE(FMA_EPS(+1,0,,,,\"PORTAGG\",\"MEAN\"),FMA_EPS(+1,-3AM,,,,\"PORTAGG\",\"MEAN\"))":-8.71394102978115,"VGK^PERCENT_CHANGE(FMA_EPS(+1,0,,,,\"PORTAGG\",\"MEAN\"),FMA_EPS(+1,-3AM,,,,\"PORTAGG\",\"MEAN\"))":-1.9154793422596,"EWY^FMA_COS_UP(\"EPS\",\"1M\",+1,NOW,,,\"PORTAGG\",\"MEANR\")":38.0,"INDA^FMA_RBICS_REV_CURRENT(30, LOC, \"PORTAGG\")":29.6814915797842,"TRYSA10Y-FDS^FG_YIELD_NAME":"Treasury - SAUDI ARABIA Benchmark Bond 10Y","REFQALEND-FDS^(SUBARRAY(NOT_NA(NO_REPEAT_F(FG_YIELD(NOW,-10AY,D))),0,1)-SUBARRAY(NOT_NA(NO_REPEAT_F(FG_YIELD(NOW,-10AY,D))),1,1))*100":25.0,"REFBRSELIC-FDS^PROPER_NAME(0,,,\"SECURITY\",\"NAME\")":"Brazil Target Selic Rate","REFPL7D-FDS^FG_YIELD(NOW,,,0)":5.75,"TRYVN10Y-FDS^PCTCHG(FG_YIELD(0,,,,\"YTM\"),FG_YIELD(-1AM,,,,\"YTM\"))":-1.4088571,"TRYBR10Y-FDS^PCTCHG(FG_YIELD(0,,,,\"YTM\"),FG_YIELD(-3AM,,,,\"YTM\"))":10.637367,"TRYID10Y-FDS^PCTCHG(FG_YIELD(0,,,,\"YTM\"),FG_YIELD(-1AM,,,,\"YTM\"))":3.1836112,"TRYQA10Y-FDS^FG_YIELD(0,,,,\"YTM\")":null,"CC_AE^IMF_IFS_RCPI_Q(0)":null,"CC_CL^IMF_IFS_RCPI_Q(0)":4.041295,"KSA^FMA_EVAL_EBITDA(NTMA,0,,,\"PORTAGG\",\"MEANR\")":10.6603877086306,"UAE^FMA_PE(NTMA,0,,,\"PORTAGG\",\"MEANR\")":8.39470646377969,"QAT^FMA_EVAL_EBIT(LTMA,NOW,NOW,M,\"PORTAGG\",\"MEANR\")":15.3004477078194,"INDA^FMA_PE(NTMA,0,,,\"PORTAGG\",\"MEANR\")":23.4526452075323,"EWZ^FMA_EVAL_EBIT(LTMA,NOW,NOW,M,\"PORTAGG\",\"MEANR\")":6.67263869723358,"EWW^FMA_DIV_YLD(NTMA,NOW,NOW,M,\"PORTAGG\",\"MEANR\")":4.39128032240589,"EWM^JULIAN(FMA_DIV_YLD(NTMA,NOW,NOW,M,\"PORTAGG\",\"MEANR\").DATES)":45443,"EPHE^FG_FCF_YIELD_NTM(0)":5.45196496807206,"ECH^FMA_PE(LTM,0,,,\"PORTAGG\",\"MEANR\")":13.5074470635825,"MCHI^FG_COMPANY_NAME":"iShares MSCI China ETF","EWT^FG_TOTAL_RETURNC(-10AY,0,AM)":[4.729724,3.4838796,1.2468815,-2.0935953,-5.0314426,3.7748337,-3.1616032,2.9569864,3.6553502,1.5743017,-1.8598855,4.232466,-4.727268,-2.0356297,-15.909088,6.4092636,3.6284447,-2.9411793,-4.689753,-10.879988,10.858143,10.663509,-3.5688818,-6.439674,9.731007,7.426095,1.9463062,2.1066546,1.6763449,-5.0729218,1.5030026,3.2143474,6.462145,3.4334898,-2.8749287,5.3402543,1.5353441,4.479313,-0.9830713,1.3237834,2.885127,-0.2645433,-3.0895054,9.377646,-4.1967096,3.4936786,-4.4923363,-0.27188063,-0.59978366,2.22162,-1.7976999,1.6120195,-9.975797,-3.4050167,0.34434795,2.733636,3.248763,2.8169036,5.3337216,-9.048146,7.240653,1.3900757,-3.609401,5.544269,4.400432,5.189681,5.3017735,1.2676716,-5.1757393,-21.807564,15.616894,4.3527126,6.5661907,8.636368,2.161789,3.162682,1.654172,7.940984,5.6245923,11.886764,4.0727854,-3.1473756,8.2702875,-4.795933,4.3369412,1.8225431,-4.788822,2.6879907,0.40147305,5.8861136,-0.73937774,3.252542,-0.86324215,-4.491287,-6.5738974,-6.9679856,-3.6805272,-4.145974,4.0462494,-9.099615,-11.949426,16.34754,-1.4030814,8.815563,0.45259,-0.9236336,0.8412838,2.818489,4.912281,-0.56438446,-5.150306,0.28812885,-2.2983432,9.273922,1.3391972,1.7499328,5.0690293,4.3721676,-5.6747856,11.201059,7.948053],"EWW^FMA_DIV_YLD(NTMA,-10AY,0,AM,\"PORTAGG\",\"MEANR\")":[null,null,null,null,null,null,null,null,null,null,null,null,null,null,null,null,null,null,null,2.24237717921528,2.1513540350778,2.08036202878744,2.0304592864601,2.11021013952848,2.11739616943131,2.02673786527733,2.03927621421785,2.11169394404259,2.06612399684208,2.33243523795422,2.40069041484479,2.37692852118726,2.37692746106561,2.38387069131514,2.39274798337178,2.39442154657738,2.50452252310084,2.36945804516615,2.37233864619671,2.44703543805488,2.47836176824698,2.53164114776617,2.54043348527483,2.47431192293148,2.60572262819659,2.6409387062927,2.61868539865132,2.89013245044069,2.84219076939028,2.71144045418316,2.78906713956819,2.7602280359346,2.94020409211972,3.4659464683272,3.42851978329551,3.23586955165528,3.32836319585738,3.37451678632376,3.2802216151793,3.50112004246955,3.49554344734926,3.67082800336205,3.92603982953809,3.56280190020409,3.48632987004196,3.4998049676673,3.43863742610773,3.33566064456186,3.36578693714471,4.61507313413631,4.30712797990993,3.49257155632526,3.05734282835721,3.17808500896542,2.99313703481747,3.34452200366098,3.3116742646591,3.22886351156879,3.44910815661,3.45399377240012,3.45862723450863,3.41000025490535,3.2459881889138,3.08691861623968,3.13386267915426,3.19857699354943,3.17220977955903,3.23930717274928,3.30250107033303,3.53073226977183,3.49684592034519,3.44143413982555,3.65256017536811,3.43517038578965,3.56622655398199,3.73877903258786,4.16152038008005,4.08078605100359,3.97954398692386,4.14016677460285,4.10898568151383,3.68131323167698,3.85901026214243,3.60178131662831,3.55663347188764,3.87661919167411,3.67178070829459,3.63334627533598,3.72531803565946,3.83786728086062,3.97422265675089,4.08222093762896,4.4579929818075,4.0759401629801,3.77478423247546,3.9098464238105,3.77081868393612,4.04715181600639,4.18685547907285,4.14141418185382,4.66362260399258],"VNM^P_PRICE(0)/P_PRICE_LOW_PR(0,,,,,,\"PRICE\",\"INTRA\",\"52W\")-1":0.079930544,"QAT^FG_TOTAL_RETURNC(0,-12AM)":-4.580015,"EWM^PERCENT_CHANGE(FMA_EPS(+1,0,,,,\"PORTAGG\",\"MEAN\"),FMA_EPS(+1,-1AM,,,,\"PORTAGG\",\"MEAN\"))":-0.347534945690457,"VWO^FG_TOTAL_RETURNC(0,-3AM)":5.7825565,"MCHI^SIZE(FG_CONSTITUENTS)":654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378,16.6192198329594,20.4560772340805,19.4075515511138,18.6086842273203],"TRYUS10Y-FDS^FG_YIELD(-10AY,0,Y,,\"YTM\")":[2.1881,2.2961,2.4752,2.4325,2.6836,1.9185,0.9174,1.5119,3.8776,3.8791],"CAGDPY@PL^EE_ACTUAL_ANNUAL(MED,+1)":0.8,"CC_MX^FG_COMPANY_NAME":"Mexico","USDVND^FG_PRICE_CHANGE(0,-3AM)":2.765441,"USDTHB^STD(FG_PRICE_CHANGE(0,-1AY,AM))":2.18210441644627,"USDCNH^FG_COMPANY_NAME":"Chinese Offshore Renminbi per U.S. Dollar","USDZAR^FG_PRICE_CHANGE(0,-3AM)":-4.0643334,"USDMXN^STD(FG_PRICE_CHANGE(0,-1AY,AM))":4.59629877887041,"USDMYR^FG_COMPANY_NAME":"Malaysian Ringgit per U.S. Dollar","USDPHP^FG_PRICE_CHANGE(0,-3AM)":4.703629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7,2.96006707163237],"CPALM-FDS^FG_PRICE_CHANGE(0,-1AM)":1.92061459667094,"BRENT-FDS^FG_PRICE(0)":85.86,"FC0000ID^FG_PRICE(0)":1041.729,"EWM^FG_PRICE_MAVG(0,,,,30)":22.998,"TRYTW10Y-FDS^FG_YIELD(-10AY,0,Y,,\"YTM\")":[1.6015,1.015,1.2037,0.9478,0.8648,0.672,0.315,0.7413,1.2812,1.211],"CAGDPY@QA^EE_ACTUAL_ANNUAL(MED,+1)":15.2,"EWZ^FMA_PE(NTMA,-10AY,0,AM,\"PORTAGG\",\"MEANR\")":[11.4915934941671,11.783593586017,12.2161852473055,11.977990926509,11.3851988419772,11.4323497634449,11.0298993759248,11.0097914301522,11.9947037383863,12.8572762897614,13.7725668123032,13.7528925217288,13.3149393698303,12.6210321921014,11.1319413775069,11.2145253594665,11.1145910341074,11.2578659069753,10.5095466481496,9.31921352588535,10.792465804952,13.25225293497,13.8457874171524,12.2692904906779,12.2513065538679,13.5200669998407,14.0858040354087,13.5889316080435,14.7292028210189,13.5188883231932,12.2650092805411,13.3319819857535,13.7827284601621,12.8230925906983,12.4016138138915,12.0950490834199,11.6115425036807,12.2774406594275,13.0502146596324,14.1787630785627,13.9896636998057,13.0837850739589,13.0407532523254,13.7793771401452,13.7406094149773,12.7431076097596,12.8261689782403,12.0190293524675,10.5773667676115,11.1501638082705,10.7327304918917,10.6009093740067,11.1095247444071,11.5158885224555,11.2281092125275,13.0276428193818,12.6001200199393,12.5441945360151,11.4559175393489,11.2849506685277,12.4640868577371,12.6584417018157,12.3217360456392,12.9625285378364,13.0706391559784,13.2953734931528,14.3326570468956,14.6211791186628,14.2174708881802,9.30743076522486,12.4783980376447,15.6455047834488,18.4679593791864,27.2991938764943,24.2525048413585,19.2156044798793,16.6631328598481,14.4593310526425,13.4363644296706,12.0054377724838,11.0444541930995,9.60975072530586,9.28040799822466,9.00765786391081,9.37584750859337,8.66876446317854,7.76959401236734,7.33153265567399,7.73224443709928,7.31022581691838,7.73147984935452,8.00705847153066,8.00992299329991,7.82625895111243,7.31958550896033,6.55295769279876,6.02377654405619,5.93425706551106,6.3492601852097,6.58838154436,7.13919479206416,6.82368625063911,6.78014829237617,7.07954154490529,7.09083755376568,6.40796516373562,6.78634785251225,7.17324393769085,7.90964865283988,7.88747154612998,7.82950008910281,7.87755687152532,7.29694600585515,7.88558820239476,7.83815185435531,7.53885612454461,7.96981289298535,7.81957737230923,7.52938401679912,7.51298628370959,6.86144226982443],"NI-FDS^FG_PRICE_CHANGE(0,-6AM)":4.79975542647508,"VNM^FG_PRICE_MAVG(0,,,,30)":12.747,"EWZ^FG_PRICE_MAVG(0,,,,60)":30.726334,"ECH^FG_PRICE_MAVG(0,,,,200)":26.455694,"TUR^P_PRICE(0)/P_PRICE_LOW_PR(0,,,,,,\"PRICE\",\"INTRA\",\"52W\")-1":0.5226368,"INDA^FG_TOTAL_RETURNC(0,-12AM)":27.760994,"EZA^FG_TOTAL_RETURNC(0,-12AM)":10.224163,"EWW^FMA_PCT_ABOVE_MAVG(200,0,,,,\"PORTAGG\")":31.8181818181818,"EPOL^PERCENT_CHANGE(FMA_EPS(+1,0,,,,\"PORTAGG\",\"MEAN\"),FMA_EPS(+1,-1AM,,,,\"PORTAGG\",\"MEAN\"))":-7.99741382403066,"EIDO^PERCENT_CHANGE(FMA_EPS(+1,0,,,,\"PORTAGG\",\"MEAN\"),FMA_EPS(+1,-1AM,,,,\"PORTAGG\",\"MEAN\"))":-10.3510140196716,"CNYA^PERCENT_CHANGE(FMA_EPS(+1,0,,,,\"PORTAGG\",\"MEAN\"),FMA_EPS(+1,-1AM,,,,\"PORTAGG\",\"MEAN\"))":0.622363897598032,"VGK^PERCENT_CHANGE(FMA_EPS(+1,0,,,,\"PORTAGG\",\"MEAN\"),FMA_EPS(+1,-1AM,,,,\"PORTAGG\",\"MEAN\"))":0.0,"KSA^FMA_COS_DOWN(\"EPS\",\"1M\",+1,NOW,,,\"PORTAGG\",\"MEANR\")":42.0,"EWW^SIZE(FG_CONSTITUENTS)":44,"GREK^FMA_RBICS_REV_CURRENT(30, LOC, \"PORTAGG\")":44.667591399586,"TRYAE10Y-FDS^FG_YIELD_NAME":"Treasury - United Arab Emirates USD Benchmark Bond 10Y"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7,8.90596194319788],"CAGDPY@PL^EE_ACTUAL_ANNUAL(MED,0)":1.57533283491731,"CC_TW^FG_COMPANY_NAME":"Taiwan, China","USDVND^FG_PRICE_CHANGE(0,-1AY)":8.236241,"USDTHB^FG_PRICE_CHANGE(0,-6AM)":5.3693056,"USDINR^STD(FG_PRICE_CHANGE(0,-3AY,M))":1.00660046377304,"USDZAR^FG_PRICE_CHANGE(0,-1AY)":-1.7660022,"USDMXN^FG_PRICE_CHANGE(0,-6AM)":7.8402877,"USDPEN^STD(FG_PRICE_CHANGE(0,-3AY,M))":2.36668468997281,"USDPHP^FG_PRICE_CHANGE(0,-1AY)":5.813837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PU^P_PRICE_RETURNS_PR('52W',2,-10AY,0,AM)":[4.2577863,11.855232,6.602955,6.0207963,-1.7574489,5.5397034,-1.954937,-9.379763,-9.142804,-6.9066706,-10.131103,-10.048496,-15.169549,-22.802853,-36.09566,-36.026108,-29.15858,-31.91222,-36.079525,-39.415253,-29.029823,-7.194191,3.9188623,-1.709044,3.4138799,19.492268,55.19365,45.940163,43.643665,47.148193,61.382114,89.451454,67.86465,30.833649,13.579035,18.996822,12.129426,10.072303,4.030323,18.24956,28.336668,29.593218,25.972807,33.244587,21.271587,26.720547,37.016724,28.902996,24.937582,15.848756,5.738306,-0.38025975,-10.929161,-11.555529,-8.732403,-14.603382,-5.755192,-2.7162194,-12.512684,-15.314966,-6.6318274,-1.1268914,-8.657228,-4.1802826,-1.820606,0.83903074,6.5487266,3.5504103,-8.149057,-43.717945,-34.60969,-20.444752,-18.519466,-20.127714,-4.728812,-10.341292,-11.715031,-5.565363,1.0414481,-1.1202037,12.776268,64.6111,36.97561,25.244844,2.3492217,-3.5321593,-20.876211,-11.832171,3.8170576,-5.246907,-17.812807,-2.1118462,-5.369699,6.1538815,9.619677,-8.692921,2.224207,-3.139913,15.866351,3.7675977,-11.801731,3.4978747,7.0358872,-1.9676805,-10.212779,-17.127424,-4.683977,8.26646,15.968,33.764458,21.737576,26.619457,19.428003,11.981737,25.76338,10.849667,23.543406,42.972885,32.574524,55.06879,37.60679],"EWM^FG_TOTAL_RETURNC(-10AY,0,AM)":[0.62150955,0.33547878,1.1889935,-4.2053223,-2.5823116,-2.1868765,-7.918811,-2.0285547,2.7607322,-2.164179,4.8054934,-1.2372613,-8.843035,-0.8208275,-17.341036,4.7952056,1.4299393,-1.2218058,-2.2835374,-3.5909235,8.677685,7.85805,4.7003508,-9.988773,0.74812174,4.054606,1.566267,-5.1008344,0.37499666,-7.9078436,-1.3184547,3.165865,2.8452396,3.827262,0.3106475,4.11402,0.34490824,-0.6583035,0.6942272,2.4130344,-1.6523898,0.8400798,3.4945726,9.269655,1.2567878,-0.73343515,1.8755317,-4.1562023,-6.221473,1.7410517,1.0267615,0.76993704,-6.0513496,-2.4072886,-2.1323383,5.7885647,2.7522922,-1.4668405,-5.5663404,-2.8101444,7.1447134,-0.9715259,-5.6833563,0.21520853,-0.4294932,1.186192,2.1659255,1.3713002,-8.289975,-23.524963,16.320478,3.6139488,6.3601494,7.407415,-0.07336736,-4.111594,2.029097,4.427767,4.671216,-3.6388576,-1.6387582,1.8471599,-1.7425358,-1.6286612,-0.03809333,-5.732727,0.0,1.1276722,7.5667024,-6.8493185,-2.5013924,3.0315757,4.8630953,-0.038969517,-1.1695862,-5.6410255,-6.6154957,-1.2791157,3.9333582,-4.3633103,-4.09683,5.0970793,4.046035,7.39578,-5.8848085,-4.567623,2.3234248,-2.043599,-5.129319,4.079604,0.047802925,1.051116,-2.9787183,4.38596,-0.13291836,-0.047576427,3.0937672,1.0618687,-0.59387684,7.6286793,-2.6497543],"EWT^FMA_DIV_YLD(NTMA,-10AY,0,AM,\"PORTAGG\",\"MEANR\")":[3.18197077307986,3.15631724494546,3.24041273865998,3.32735343833486,3.60381501474216,3.40092731944853,3.4643541876202,3.49614350904245,3.40763364771319,3.39776182570428,3.60836618168513,3.70008448443884,3.88421597839693,4.04543853758795,4.42932988383842,4.20553658085194,4.0980407718221,4.14213534530988,4.23348815591709,4.64507855586909,4.31629668940777,4.06629356058917,4.35339691595416,4.54151726874252,4.19702750631447,4.06658163040823,4.07113723674045,4.03864426516368,3.9783656313934,4.23292194140792,4.2009876383179,4.22805349085357,4.0709110149792,4.0861992507427,4.19974772837516,4.1077508648051,3.96172629536938,3.95774689921505,4.04693256016275,4.08080748060152,4.01185316085668,4.08218834027975,4.1990734001832,4.03135172876914,4.31620949497846,4.11441509035508,4.27947389533854,4.3557095784788,4.38061389752744,4.35802933314437,4.48337862579099,4.47389696738804,4.95013466315844,4.93879314987044,4.95558475867812,4.73446759034622,4.49221721473043,4.33699270675747,4.20250288498874,4.47160605667779,4.34189754144482,4.27526348857993,4.42542475193793,4.22198018018312,4.19435890713666,4.03440694478606,3.98748566971756,3.97811883572267,4.08646803929094,5.04377687453479,4.24482046946146,4.13695917349802,3.91790261248425,3.74564900915343,3.8357037298696,3.81245926030082,3.85026977689642,3.74978563894935,3.69912899158533,3.4330104993351,3.47287298767844,3.68132352474628,3.57174658500036,4.24611953054179,4.02674134222847,4.10168380243639,4.48964564241868,4.28640672937666,4.44807586606565,4.21160208859376,4.25627189541448,4.23478654965399,4.28743553324191,4.52539191519316,4.63181939339727,4.84208251222063,4.96151960969603,5.19459253471219,4.87651011017179,5.05992958971118,5.38678862666473,4.49560048463471,4.54281232645214,4.21165180787685,4.01783462636025,3.97129823583299,3.89362970708779,3.65488157288563,3.46594498256953,3.42545412607136,3.63061250510261,3.62267022436481,3.61955399895781,3.45909755779133,3.36954730988178,3.3969895168192,3.28434352618524,3.14441907672877,3.30581239205299,3.06407240274378,3.00469653324016],"TRYDE10Y-FDS^FG_YIELD(-10AY,0,Y,,\"YTM\")":[0.5475,0.636,0.22,0.47,0.239,-0.189,-0.575,-0.181,2.534,2.004],"EWY^FMA_PE(NTMA,-10AY,0,AM,\"PORTAGG\",\"MEANR\")":[9.42487950153204,9.89302012234991,10.3315124097512,10.2859278514589,9.39251776328167,9.66504470396099,9.62494754776205,9.54510543461116,9.79525105623964,10.0543681904114,10.3357976869793,10.0116253752994,9.48366687219627,9.51278002426467,9.27983044589915,9.73052715931232,10.1968878986087,10.1521470910067,10.0212611279593,9.64710257608999,10.3157805808976,10.659205535557,10.5856168535108,9.78391737667108,9.97525268332186,10.0966004249315,10.1962014544404,10.0210200159162,10.074805979583,9.59502799894762,9.85122105134021,9.7470323489075,9.42228169265711,9.680713525799,9.09875519050334,9.38861323011225,9.51769036961856,9.61230969041957,9.12591895057914,9.30875335145633,9.43673602089589,9.34304875938458,9.10214637072335,9.27347880744517,8.92816295433578,9.1505501582886,9.01395396722442,8.77879084476915,8.57317556753457,8.34372872410274,8.08165241801127,8.36372022633206,7.82073268760829,7.87526014836252,8.3179554049877,9.1490788010211,10.3950771563198,10.5880564424638,11.1727993814722,10.5502550061261,11.1108670591275,11.263044051288,10.6638074736801,11.1910594992554,10.9112037314505,11.3365556589624,11.4868915733233,11.6335862765296,11.2743610929219,8.21973119877624,10.7862737696048,11.9076359599987,12.6959744885574,12.5691561651524,12.5617928083421,12.8959553470743,12.2009595359607,12.5334118234433,13.1799743872961,14.4739635777065,13.8196802682554,13.153768907239,13.1975325576899,11.1166991560383,11.302178808262,10.8917006776249,9.96259125602637,10.3071874886186,10.0563317480516,10.0537880735076,10.1448952773718,9.73786378586319,9.47740638675248,9.32976439480441,9.1848392529441,8.90980663283859,8.22442362009165,8.41046246238623,8.77818445226053,8.55142730222336,8.87669722101436,10.6267059587984,10.7696351477394,11.6042262845717,12.7552557205022,12.8525702135053,14.1400020014357,13.0897746621319,12.5087140981511,12.0233763240599,11.0704133876981,11.0880314790636,10.0477153757234,10.239634589577,10.2913714294744,9.60110860118618,10.5287897273667,10.4921210102321,9.84091694844673,9.9425236007923,9.66502487832332],"NI-FDS^FG_PRICE_CHANGE(0,-3AM)":-0.924855491329479,"COPP-FDS^FG_PRICE(0)/MAX(FG_PRICE(0,-1AY))":0.902129322133229,"FC0000MY^FG_PRICE(0)":251.51048,"VNM^FG_PRICE(0)":12.43,"EWZ^FG_PRICE_MAVG(0,,,,30)":29.853,"ECH^FG_PRICE_MAVG(0,,,,30)":28.147,"TUR^P_PRICE(0)/P_PRICE_HIGH_PR(0,,,,,,\"PRICE\",\"INTRA\",\"52W\")":0.94663364,"EZA^P_PRICE(0)/P_PRICE_LOW_PR(0,,,,,,\"PRICE\",\"INTRA\",\"52W\")-1":0.23517895,"EWT^FG_TOTAL_RETURNC(0,-12AM)":29.291058,"EPOL^FMA_PCT_ABOVE_MAVG(200,0,,,,\"PORTAGG\")":69.6969696969697,"CNYA^FMA_PCT_ABOVE_MAVG(200,0,,,,\"PORTAGG\")":48.4536082474227,"VGK^FMA_PCT_ABOVE_MAVG(200,0,,,,\"PORTAGG\")":67.3015873015873,"KSA^FMA_COS_UP(\"EPS\",\"1M\",+1,NOW,,,\"PORTAGG\",\"MEANR\")":24.0,"EWW^FMA_COS_DOWN(\"EPS\",\"1M\",+1,NOW,,,\"PORTAGG\",\"MEANR\")":16.0,"EZA^FMA_RBICS_REV_CURRENT(30, LOC, \"PORTAGG\")":40.8002499724396,"MCHI^FG_ROE(0)":10.736320014812,"REFQALEND-FDS^PROPER_NAME(0,,,\"SECURITY\",\"NAME\")":"Qatar Lending Rate - Overnight","REFKRBASE-FDS^FG_YIELD(NOW,,,0)":3.5,"REFPHRREPO-FDS^(SUBARRAY(NOT_NA(NO_REPEAT_F(FG_YIELD(NOW,-10AY,D))),0,1)-SUBARRAY(NOT_NA(NO_REPEAT_F(FG_YIELD(NOW,-10AY,D))),1,1))*100":25.0,"TRYAE10Y-FDS^PCTCHG(FG_YIELD(0,,,,\"YTM\"),FG_YIELD(-1AM,,,,\"YTM\"))":-1.5697443,"EWW^FMA_ROE(NTMA,-20AY,NOW,FY,\"PORTAGG\",\"MEANR\")":[null,null,null,null,null,null,null,null,null,null,null,null,12.2361967072767,12.6640790394995,12.8972143418882,12.0869262494349,11.7827107678683,13.687162530438,13.3394699175221,13.7129718327555],"CAGDPY@IN^EE_ACTUAL_ANNUAL(MED,+1)":-1.2,"CC_MY^FG_COMPANY_NAME":"Malaysia","USDVND^FG_COMPANY_NAME":"Vietnam Dong per U.S. Dollar","USDINR^STD(FG_PRICE_CHANGE(0,-1AY,AM))":0.475284182897736,"USDZAR^FG_COMPANY_NAME":"South African Rand per U.S. Dollar","USDPEN^STD(FG_PRICE_CHANGE(0,-1AY,AM))":2.21371102627219,"USDPHP^FG_COMPANY_NAME":"Philippines Peso per U.S. Dollar"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648497,26.8368786703138,30.8315679687197],"EPHE^P_PRICE_RETURNS_PR('52W',2,-10AY,0,AM)":[13.807547,2.6435852,16.97533,7.647276,6.1210275,19.429577,22.17493,30.488396,26.63641,22.224594,16.56376,11.502779,9.757471,4.2295456,-6.1918616,-8.188504,-4.2362986,-9.151697,-11.44771,-24.536354,-20.977861,-11.011809,-12.566167,-11.435491,0.12071133,4.8516393,10.742176,6.854546,4.5790076,-1.5453458,-5.834949,14.810717,1.9787788,-4.750329,-0.024533272,0.016963482,-6.28227,-9.475154,-10.525471,-0.77049136,0.8491874,12.282074,22.076534,17.617214,12.020742,0.5601764,-7.01254,-7.820696,-16.127842,-12.949681,-10.87727,-17.509096,-20.17482,-17.684614,-14.673185,-10.201656,-7.0016327,-1.1603117,2.322173,0.12706518,18.298674,18.523705,6.945932,12.43546,19.059086,13.480687,6.1030626,-0.8015454,-6.377798,-40.239082,-29.070562,-25.180351,-21.733284,-24.039524,-18.499178,-20.88018,-19.529581,-4.3110075,-2.3444593,-4.045266,-3.428167,51.17606,21.353626,19.82243,13.081348,4.7623396,9.264935,13.896095,18.883955,2.810955,-0.2342999,-2.0290196,7.431674,3.2805443,5.075741,1.3994217,-14.616156,-10.929942,-3.5363436,-15.290666,-27.67806,-20.895714,-18.793566,-4.7414303,-13.951672,-10.036218999999999,-13.063108,-5.780822,-0.8768499,9.2507,-8.491987,-3.3688486,5.753863,0.35915375,0.94377995,-7.5094104,0.82405806,5.1810145,-1.6949713,-1.0103941,-5.694193],"EWM^FMA_DIV_YLD(NTMA,-10AY,0,AM,\"PORTAGG\",\"MEANR\")":[3.1037177670445,3.16335676240878,3.13064227002797,3.19761773436609,3.29386082704348,3.22296804470411,3.38713131496128,3.30847369207949,3.20765935345292,3.21089186435855,3.114853830951,3.16231443035253,3.25987452099177,3.27361731803227,3.58572432215754,3.32251854989881,3.25884976035758,3.32128051808126,3.32358663965764,3.39074675173732,3.19972556802895,3.06189376987345,3.07853274509229,3.21506641854412,3.09422412280854,2.99639160681523,2.94158559015759,2.97578896057625,2.94713715548751,3.03990726498964,3.02933828717304,3.01654542724328,2.97325093281369,2.95108437420162,2.9911258594674,2.96295537193114,3.00604863417418,3.05970042565084,3.03402505619367,3.02696789659553,3.11429178105579,3.28935980425272,3.23388319656208,3.12012894246232,3.10151402386329,3.19320983168094,3.15050774634709,3.21354602640222,3.33083558569009,3.25196875101591,3.20475973770061,3.19970663344245,3.3665673889093,3.36047761820406,3.36675142250902,3.26177528153897,3.22139678749243,3.3148177679334,3.43011023912412,3.48012845161269,3.42668773996826,3.43796892750064,3.49264668721681,3.51898648406188,3.56058919570672,3.46713382457925,3.43379999956722,3.4776179405806,3.63210032784117,4.22089916255209,3.76456545139964,3.56366553200318,3.13691962550093,3.03469006403766,3.14568469850605,3.31059811467347,3.32636083582358,3.40763352426977,3.52123044183201,3.7247360952988,3.87956392645923,3.9631030470595,3.98921340338925,4.06542655215097,4.08307767919216,4.23945049808233,4.1864397076397,4.08271246319137,3.84808695724222,3.97893096477321,3.89832278925481,3.84400669193539,3.74794527755405,3.7968014489606,3.84730755472937,4.01221824809412,4.18764858043459,4.2056140727916,4.04489943102343,4.20190973140035,4.31722095648542,4.25464269602814,4.24713065701823,4.1655092319904,4.26347902490129,4.52285690590148,4.42599540610986,4.39199659111644,4.43305443733757,4.37849803661988,4.27812633795245,4.28497846035997,4.31229287875946,4.28163828181839,4.27567279914073,4.28556495841248,4.09930915964861,4.17382028233836,4.16672865767963,3.99971640497427,4.07508583826955],"EWY^FMA_PE(LTMA,-10AY,0,AM,\"PORTAGG\",\"MEANR\")":[11.2046016223244,11.3425931785643,11.6554607670941,11.6400399625984,11.050833461574,11.5328790747826,11.5232364733354,11.4218227195401,12.2859350782562,12.1845116828545,12.0712396318614,11.7751532583806,11.346596705363,11.131215096693,10.8049724544069,10.8917606567693,11.2200532474439,11.1359876189393,10.5503683235593,9.47310527111205,10.5836046693152,10.6499859352216,10.682098804921,10.39571256586,10.4742797649519,10.5735539958909,10.6567059421116,10.6514574897696,10.8493047531664,10.6281636558318,11.132690235194,11.2333961787983,11.6768504197092,11.5818508343364,11.2167205870669,11.1240880855923,11.0090590817438,10.9321881365315,10.4746548487913,10.4990774845286,10.6272768990255,10.4077473771266,10.1509933595121,10.4065225260246,10.4884933896223,10.5163753600722,10.3612923683211,10.167126880683,9.92029522856758,9.64820351441819,9.32777169877343,9.38926117819978,8.78911723463391,8.44055885247561,8.30382328507955,8.76087938706286,10.0210758438533,10.1083316854146,10.4324010813236,10.4198047180052,10.9157485543119,11.2956674039048,11.2920654944835,12.0520293974547,12.2908908884053,13.5745547403202,14.5192295281983,15.0176846248511,16.5741571568316,14.4353375367979,14.7243962636052,15.0507673924543,15.4130816014886,15.4736909325005,15.8023663342617,16.3721830518682,16.0574322875814,17.0558463541341,18.7403531742358,21.4221897128607,21.2760155912253,20.0325126287931,19.3896466614354,17.740805664096,16.9948928531996,15.8489415255596,14.2743844757661,13.452058359879,12.1728869818204,10.9075759836632,9.82812660794468,9.3237430548515,9.40742223022515,9.31698901223541,9.33453086801864,9.24672175090839,8.93002550858847,8.95897867901323,9.06197994150361,8.72879259989777,8.66432814213515,9.85870161341748,9.65674129390386,10.3499612655456,10.9065482233219,11.2352467624708,12.1356729740281,12.2734202665181,12.5691832891487,12.9210645085857,12.8459959425583,13.7222927605822,13.3585297878152,14.2423950839979,15.1024226809597,14.5860876421203,16.6251476251725,16.0028763529621,15.3183756687462,14.8157596792761,14.2775993109645],"WL-FDS^FG_PRICE_CHANGE(0,-1AY)":-21.1779806046777,"CPALM-FDS^FG_PRICE(0)":3980.0,"COPP-FDS^FG_PRICE_CHANGE(0,-1AY)":19.0666494778909,"FC0000QA^FG_PRICE(0)":98.89472,"MCHI^FG_PRICE_MAVG(0,,,,60)":42.854668,"EPU^FG_PRICE_MAVG(0,,,,200)":35.127842,"VNM^FG_TOTAL_RETURNC(0,-6AM)":-0.41650534,"QAT^P_PRICE(0)/P_PRICE_HIGH_PR(0,,,,,,\"PRICE\",\"INTRA\",\"52W\")":0.8515625,"INDA^P_PRICE(0)/P_PRICE_HIGH_PR(0,,,,,,\"PRICE\",\"INTRA\",\"52W\")":0.9899118,"EWY^P_PRICE(0)/P_PRICE_LOW_PR(0,,,,,,\"PRICE\",\"INTRA\",\"52W\")-1":0.19948614,"EPU^FG_TOTAL_RETURNC(0,-12AM)":37.60679,"EPHE^FG_TOTAL_RETURNC(0,-12AM)":-5.694193,"ECH^FG_TOTAL_RETURNC(0,-12AM)":-5.6096259999999996,"VGK^P_PRICE(0)/P_PRICE_HIGH_PR(0,,,,,,\"PRICE\",\"INTRA\",\"52W\")":0.9712062,"SPY^SIZE(FG_CONSTITUENTS)":504,"MCHI^FMA_COS_UP(\"EPS\",\"1M\",+1,NOW,,,\"PORTAGG\",\"MEANR\")":125.0,"EIDO^FMA_COS_DOWN(\"EPS\",\"1M\",+1,NOW,,,\"PORTAGG\",\"MEANR\")":19.0,"INDA^FG_ROE(0)":15.289930344838,"REFSAREPO-FDS^(SUBARRAY(NOT_NA(NO_REPEAT_F(FG_YIELD(NOW,-10AY,D))),0,1)-SUBARRAY(NOT_NA(NO_REPEAT_F(FG_YIELD(NOW,-10AY,D))),1,1))*100":25.0,"TRYKR10Y-FDS^FG_YIELD(-10AY,0,Y,,\"YTM\")":[2.6272,2.0852,2.0916,2.4797,1.9804,1.6728,1.7238,2.2417,3.6906,3.1928],"CAGDPY@ID^EE_ACTUAL_ANNUAL(MED,+1)":-0.5,"USDTHB^FG_PRICE_CHANGE(0,-1AY)":5.8393955,"USDMXN^FG_PRICE_CHANGE(0,-1AY)":7.2635055,"EPHE^FG_TOTAL_RETURNC(-10AY,0,AM)":[-3.5827994,3.3828616,3.3252835,-0.46716928,-1.7470598,1.6985178,-0.8265555,5.0659537,5.5499673,-1.7130554,0.7746339,-0.072067976,-5.1442266,-1.7699242,-7.0057096,-1.9252181,1.7923117,-3.521514,-3.6645412,-10.15535,10.211622,11.429441,-1.3676167,1.2201905,7.2328806,2.8716564,0.0,-7.053834,-0.37543178,-10.013461,-6.9997015,9.543085,-0.9128332,2.823174,3.52602,2.2054791,-0.44817328,-0.6330967,-1.3573349,3.2855868,1.2506843,0.18796921,1.1128068,5.013263,-5.1528215,-7.696402,-4.270053,-0.81374645,-7.4736714,3.1322122,0.9910464,-4.400122,-1.2582839,2.5150895,4.8119187,8.869457,-0.2868712,-1.8987358,1.6715527,-5.3937078,9.318519,2.106154,-7.783282,0.507009,2.700293,-0.5200803,-2.002132,0.23732185,-4.4391813,-37.379997,20.672607,-0.20491481,13.198936,0.10949373,-1.0572374,-1.8791437,3.867817,18.293571,1.1986136,-2.6634395,-3.8246274,-4.397029,-0.67635775,-1.4640808,7.2203755,-7.5924754,3.1952262,2.279687,8.416498,-0.9512186,1.4248967,-4.414463,4.746628,-7.8383327,1.461792,-4.9115896,-8.542812,-4.838097,10.848677,-9.443844,-7.437694,9.478676,3.0349493,12.125862,-5.236137,-3.791988,-1.9519448,2.4502277,-3.2160342,4.88472,-7.488823,-4.0273848,1.3008833,3.8939595,3.635168,1.9627571,4.085827,0.36549568,-9.905314,4.931283,-7.795465],"EWT^FMA_PE(NTMA,-10AY,0,AM,\"PORTAGG\",\"MEANR\")":[14.3932672154039,14.1473776493444,13.7803933075912,13.502462261098,12.5835797910139,13.2199801106694,12.7900072708299,12.6114419338044,12.8042419873053,12.9452466584377,12.5596269703759,12.8755515419231,12.4174236164617,12.1530629522004,11.1912439386176,11.949505909656,12.1843863944357,12.0961732160411,11.6785129964465,10.9331831571017,12.1698855246865,12.8889414181528,12.427359450313,12.1258844317666,13.0435374477265,13.5536455446965,13.6027278169838,13.668476896432,13.7198004833615,12.9112055379911,12.971166256625,12.9275800146791,13.1436216730994,13.2647802931802,12.8409281558278,13.2554788601374,13.8554093238403,14.083440343837,13.8171545960909,13.6918675386462,13.7374233224127,13.6151522966315,13.1241485543753,13.9103948892233,12.9719910383881,13.6945269480339,13.3945785184411,13.4339822222204,13.4254476436486,13.4400577934927,13.1697858583187,13.0423846541345,12.0905250920743,12.2749971101844,12.3380663735837,13.2040545526891,14.0958074001057,14.6659272052694,15.2193563899875,14.3643743713664,15.0290576030653,15.0797696873896,14.5854550793359,15.2663653900765,15.2907020970135,15.7732392681752,15.76871910783,15.5804924752384,14.9983116534797,12.337103122234,14.7858933896265,15.3442654619478,16.235368891906,16.680680006182,15.9200158058993,15.7119670381902,15.1845007920216,15.4725875638441,15.6074853835995,16.682702589596,16.1577993166678,15.316613073143,15.4247948221521,12.9683312056272,13.7980811756152,13.6295164493895,12.4049470641763,13.107203528234,12.7084450482504,13.473385791572,13.3143447806126,13.1063616623538,12.873153854448,12.3289352019337,11.7829118567669,11.3695840665883,10.9266469774608,10.334121422651,11.2662543865925,10.852075689905,10.2445746088833,12.4610059184536,12.4985167420608,13.8271928652942,14.3073336881433,14.6093336711232,14.9021793927921,15.8057930271066,16.4578967374575,16.7329584535091,15.7474657777663,15.5326294294871,15.141041774676,15.6170632368038,15.9693903266459,15.7548052371228,16.4470698120373,17.184236721648,16.4181780427051,17.7433387542293,18.0862046293206],"NI-FDS^FG_PRICE_CHANGE(0,-1AM)":-19.4170192759756,"FTSEWIVNXXXX^FG_PRICE(0)":376.55177767,"UAE^FG_PRICE_MAVG(0,,,,200)":14.611411,"EWZ^FG_PRICE(0)":27.14,"EPU^FG_PRICE_MAVG(0,,,,60)":41.27112,"ECH^FG_PRICE(0)":26.52,"TUR^FG_TOTAL_RETURNC(0,-6AM)":27.808857,"QAT^FG_TOTAL_RETURNC(0,-6AM)":-1.788032,"EZA^P_PRICE(0)/P_PRICE_HIGH_PR(0,,,,,,\"PRICE\",\"INTRA\",\"52W\")":0.9810105,"EWT^P_PRICE(0)/P_PRICE_LOW_PR(0,,,,,,\"PRICE\",\"INTRA\",\"52W\")-1":0.30255187,"EPHE^P_PRICE(0)/P_PRICE_LOW_PR(0,,,,,,\"PRICE\",\"INTRA\",\"52W\")-1":0.018574476,"SPY^P_PRICE(0)/P_PRICE_LOW_PR(0,,,,,,\"PRICE\",\"INTRA\",\"52W\")-1":0.33672202,"VNM^SIZE(FG_CONSTITUENTS)":48,"EWW^FMA_COS_UP(\"EPS\",\"1M\",+1,NOW,,,\"PORTAGG\",\"MEANR\")":10.0,"EWZ^FMA_RBICS_REV_CURRENT(30, LOC, \"PORTAGG\")":26.8630183361668,"REFCNRMB-FDS^(SUBARRAY(NOT_NA(NO_REPEAT_F(FG_YIELD(NOW,-10AY,D))),0,1)-SUBARRAY(NOT_NA(NO_REPEAT_F(FG_YIELD(NOW,-10AY,D))),1,1))*100":-9.99999999999996,"REFKRBASE-FDS^PROPER_NAME(0,,,\"SECURITY\",\"NAME\")":"South Korea Base Rate","REFPHRREPO-FDS^FG_YIELD(NOW,,,0)":6.5,"TRYTR7Y-FDS^PCTCHG(FG_YIELD(0,,,,\"YTM\"),FG_YIELD(-3AM,,,,\"YTM\"))":4.764829,"TRYKR10Y-FDS^PCTCHG(FG_YIELD(0,,,,\"YTM\"),FG_YIELD(-1AM,,,,\"YTM\"))":-6.4937634,"TRYCN10Y-FDS^PCTCHG(FG_YIELD(0,,,,\"YTM\"),FG_YIELD(-3AM,,,,\"YTM\"))":-4.060201,"TRYPE10Y-FDS^FG_YIELD(0,,,,\"YTM\")":7.152248,"CC_QA^IMF_IFS_RCPI_Q(0)":null,"VWO^FMA_EVAL_EBITDA(NTMA,0,,,\"PORTAGG\",\"MEANR\")":8.90424497232793,"KSA^FMA_PE(LTM,0,,,\"PORTAGG\",\"MEANR\")":20.3015827652874,"TUR^FMA_EVAL_EBITDA(NTMA,0,,,\"PORTAGG\",\"MEANR\")":4.91489928689869,"QAT^FMA_PE(NTMA,0,,,\"PORTAGG\",\"MEANR\")":9.85497735455831,"GREK^FMA_EVAL_EBIT(LTMA,NOW,NOW,M,\"PORTAGG\",\"MEANR\")":7.58096872511103,"EWZ^FMA_DIV_YLD(NTMA,NOW,NOW,M,\"PORTAGG\",\"MEANR\")":7.29155821022148,"EWW^JULIAN(FMA_DIV_YLD(NTMA,NOW,NOW,M,\"PORTAGG\",\"MEANR\").DATES)":45443,"EPU^FG_FCF_YIELD_NTM(0)":7.68135328633587,"EPHE^FMA_PE(LTM,0,,,\"PORTAGG\",\"MEANR\")":9.94227315905908,"CNYA^FMA_EVAL_EBITDA(NTMA,0,,,\"PORTAGG\",\"MEANR\")":9.78587107836003,"EZA^FG_COMPANY_NAME":"iShares MSCI South Africa ETF","EWY^FMA_RBICS_REV_CURRENT(30, LOC, \"PORTAGG\")":15.3826478115053,"REFSAREPO-FDS^FG_YIELD(NOW,,,0)":6.0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5,14.724411980088,12.9407920839873,11.9152161134332],"TRY10Y-FDS^FG_YIELD(-10AY,0,Y,,\"YTM\")":[null,null,null,null,null,null,null,null,null,null],"CAGDPY@IN^EE_ACTUAL_ANNUAL(MED,0)":-1.75,"CC_PE^FG_COMPANY_NAME":"Peru","USDAED^STD(FG_PRICE_CHANGE(0,-3AY,M))":0.00879103933214244,"USDINR^FG_PRICE_CHANGE(0,-6AM)":0.56955814,"USDBRL^STD(FG_PRICE_CHANGE(0,-3AY,M))":3.62251167059078,"USDPEN^FG_PRICE_CHANGE(0,-6AM)":2.836156,"USDIDR^STD(FG_PRICE_CHANGE(0,-3AY,M))":1.54408171600348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422149,51.5269226239035,58.7717056024802,64.9727942126264,67.9891570210589],"EIDO^P_PRICE_RETURNS_PR('52W',2,-10AY,0,AM)":[-5.5242596,-3.0098677,19.23213,2.4407864,3.5416842,18.400646,22.931458,15.618313,10.238743,2.1841884,-2.4651527,-4.625392,-9.0279875,-18.166143,-31.238127,-33.41984,-21.20124,-21.1635,-23.34903,-23.420477,-18.431002,-11.063093,-10.666972,-15.678936,-1.10389,11.59575,33.50241,40.337074,25.923084,15.677631,16.240574,20.203388,7.5850606,8.492494,9.24871,28.614975,17.494034,7.229328,2.5845885,5.8396816,2.486968,15.442144,18.22337,24.52314,23.605967,7.089138,5.91228,-7.7500105,-9.15671,-12.272143,-12.535477,-11.300397,-16.72461,-11.565006,-6.6061497,-6.758255,-9.067327,-1.0486901,-1.477021,-2.0289361,10.068679,16.299606,7.912922,8.861792,18.338097,7.487476,4.7359824,0.30794144,-8.443726,-50.115906,-41.910942,-27.07246,-26.953697,-28.796833,-19.60854,-27.947014,-25.121414,-12.171829,-4.6614647,-4.0778995,-1.508987,78.62722,44.22214,33.094276,12.653744,8.795881,8.221233,17.943275,35.671795,10.578346,-3.9413154,-5.9393225,3.6345243,8.4454775,16.952074,12.161875,8.916271,14.9185295,17.27723,18.070734,-3.7879646,0.6941438,1.9381642,1.9494653,-0.5267143,-7.5827956,-1.6828179,2.1312594,4.6992183,7.7403784,-1.4765799,-2.6264489,-7.268548,-3.387338,-1.0170639,0.23581982,1.1672974,6.8651557,-10.007084,-8.835125,-16.772097],"EPU^FMA_DIV_YLD(NTMA,-10AY,0,AM,\"PORTAGG\",\"MEANR\")":[2.20893614919896,2.23530259538195,2.15466317036079,2.14754039493854,2.30665096861404,2.24872461652545,2.17252271993088,2.26757616439195,2.19239515422816,2.31866013899109,2.24488159507259,1.92241002537059,2.0332659224264,2.09694307599274,2.35117972388153,2.50462332980405,2.53879222000929,2.34227198097824,2.75456909060969,2.9665973472655,2.52290083575503,2.0934778907672,1.95275863597129,1.75645686273697,1.7780067716237,1.74719744859491,1.40860649508291,1.52170764609282,1.52859328296075,1.97437753366867,2.2121481708367,2.22748452989716,1.98198162334293,2.10154576976252,2.08255631856216,2.20918219022645,2.30336937970517,2.2575476404034,2.24983596107822,2.27224415528249,2.30420836610747,2.70622656594698,2.81140665193241,2.56584744941528,2.40834061873076,2.22168329124358,2.09129707649814,4.6945559600009,1.97283855264959,2.10518749229542,2.43186574430795,2.32083411161733,2.41196238279644,2.29487313658237,2.37479164707252,2.29809489770744,2.15613173033624,2.21107930946689,2.33484908227307,2.74608288027887,2.64523056441806,2.6537497501688,2.95548745666942,3.00283232885999,3.03771668245024,2.94789181815411,2.66687605088454,2.61665182681431,2.9517053704816,4.73345641024591,3.8511944357519,3.16157993970042,3.13767163882019,2.95548036752259,2.49880533453788,2.5785738323651,2.60285821546642,2.08727376717151,1.71679142746658,1.69003341616607,1.71134595871896,2.02505115815126,2.27834359156551,2.34408182700012,2.90600066769239,3.05799798815904,3.76556491045018,3.73895161380689,3.40378802241579,3.78822477316094,4.33270466959809,3.55687126596929,3.44376375206005,3.55529061383776,3.83319987696837,4.6476617871209,5.0126040750266,5.2775773447895,5.26645422777705,4.99360565094266,5.16074406789053,3.81985416263642,3.87438886174107,3.74201929912016,4.20756585703112,4.77062835767947,4.65555403086796,5.05746172588762,4.95598888609961,4.57344100367434,4.66479468850364,4.8922446836238,5.17553166522369,4.28672749449426,3.70136576841826,3.55472476177202,3.69024591668538,3.42201054613951,3.41644209946296,3.34085138797985,4.10106315131975],"EWW^FMA_PE(LTMA,-10AY,0,AM,\"PORTAGG\",\"MEANR\")":[null,null,null,null,null,null,null,null,null,null,null,null,null,null,null,null,null,null,null,22.0991973093303,24.0217453694675,24.7277604672983,24.5981305290057,24.1310104446191,23.2408173044799,23.1463881403227,22.9966348598499,21.7432403585877,22.3149380216512,20.6175924586172,20.3612734412281,20.5038808163174,21.5563714927453,21.3699316627874,20.9988644744828,20.5073416691002,20.0290097344979,19.9284365388695,19.596448764895,19.222696638058,18.5787876722491,16.9704460718428,17.0495806225389,17.3468242656093,17.7496470919077,17.7976415517798,17.7440387570022,17.1874054081599,17.2335957454682,17.5594840876638,17.1546848751978,17.2158911044353,16.4721692759461,14.8003972033117,14.6822974778584,15.5685394964164,15.6256609062097,15.4513571820655,15.484427202199,15.1070989249742,15.0145817566752,14.6912191136083,14.2431803484066,15.1865552160671,15.2751804814867,15.4897009474437,15.8300500823684,16.4627156908284,16.294500225454,14.4462575798254,14.4862302419739,15.9833485845896,17.7186667772192,18.3140365807818,20.5953242332433,19.6504892768171,20.7017003836758,23.4747861213387,31.8160610631625,31.5489758921029,28.3133505685187,26.7951430972366,25.631213400151,24.5273627004924,23.430771870608,21.6668950746748,20.5452178182914,18.8914274857145,17.6889566892966,16.2141641129959,15.3381317961904,15.0753750622697,14.9773460602333,15.0899650598723,14.9339094691407,14.4540622426284,13.8609256402419,13.5526690126593,13.5805476438682,13.0732153091059,12.9433673013427,13.6827809106345,13.1380710933948,14.0123842356608,14.5960320478619,14.4326246914771,14.3629479671727,14.0810480808141,13.6898524730306,13.391548890285,13.1611732409603,12.902244280053,11.9774786452687,12.9663040178493,13.9733045931906,13.5783213750837,14.8055087787452,15.7127798426837,15.3882335872664,15.2230515487351,14.4144397527473],"WL-FDS^FG_PRICE_CHANGE(0,-6AM)":-8.76526906569823,"W-FDS^FG_PRICE(0)/MAX(FG_PRICE(0,-1AY))":0.753370601775732,"COPP-FDS^FG_PRICE_CHANGE(0,-6AM)":18.3647315135205,"FC0000BR^FG_PRICE(0)":182.30617,"MCHI^FG_PRICE_MAVG(0,,,,30)":44.759335,"EPU^FG_PRICE_MAVG(0,,,,30)":42.41438,"VNM^FG_TOTAL_RETURNC(0,-3AM)":-8.400881,"INDA^FG_TOTAL_RETURNC(0,-6AM)":15.928268,"EWY^P_PRICE(0)/P_PRICE_HIGH_PR(0,,,,,,\"PRICE\",\"INTRA\",\"52W\")":0.9583578,"EPU^P_PRICE(0)/P_PRICE_LOW_PR(0,,,,,,\"PRICE\",\"INTRA\",\"52W\")-1":0.4283713,"ECH^P_PRICE(0)/P_PRICE_LOW_PR(0,,,,,,\"PRICE\",\"INTRA\",\"52W\")-1":0.120405555,"VGK^FG_TOTAL_RETURNC(0,-6AM)":9.349227,"SPY^FMA_COS_DOWN(\"EPS\",\"1M\",+1,NOW,,,\"PORTAGG\",\"MEANR\")":138.0,"INDA^SIZE(FG_CONSTITUENTS)":147,"EIDO^FMA_COS_UP(\"EPS\",\"1M\",+1,NOW,,,\"PORTAGG\",\"MEANR\")":18.0,"GREK^FG_ROE(0)":15.0661328158809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PL10Y-FDS^FG_YIELD(-10AY,0,Y,,\"YTM\")":[2.5048,2.9303,3.6245,3.292,2.8144,2.1086,1.235,3.6216,6.8411,5.1912],"EIDO^FG_TOTAL_RETURNC(-10AY,0,AM)":[-4.652834,9.56521,1.3508797,-3.5201669,-2.9755592,0.3285885,-1.8596172,-0.8181453,4.2744637,-1.7259955,-0.25612712,-3.5950065,-8.371389,-2.175051,-14.838714,-6.5151453,14.7487755,0.37664175,-5.112571,-0.35474896,9.990048,8.3596945,0.04169941,-9.003753,7.466781,10.387039,3.4738421,-3.2440603,2.9629588,-9.693295,-2.641511,3.0423045,2.8033495,4.6398044,0.73901415,5.7528973,-0.54996014,0.74322224,0.0,-1.1803746,-0.29862523,1.7222047,-0.2959609,9.940874,0.739491,-9.342676,-0.36805272,-12.596971,3.2089233,-2.7117193,-0.300169,0.21505356,-6.781113,8.471453,5.2948,9.208405,-1.2573957,-1.3483167,1.252842,-14.848148,15.953314,2.0463347,-6.810445,1.0962248,0.12048483,-0.28078556,2.59943,4.3205023,-9.638554,-46.250004,17.906975,6.9033504,15.1556015,0.32361746,5.215049,-7.715893,2.1594763,16.96477,11.8541,4.507518,-5.710864,-1.1012316,-7.665956,-1.3450801,-2.109325,-3.528279,4.659319,0.5744457,17.515469,-4.0502253,-3.459382,2.3337722,3.2702208,1.8333316,1.8003225,-5.385846,-2.5529027,-0.7073462,5.120218,2.8801322,-4.2404294,-0.30094385,-1.5602767,2.3451328,0.21617413,-4.874897,8.2993145,-1.2144029,-0.6093681,2.1767497,-2.8547108,0.6140351,-8.805579,3.871894,0.85481405,2.1619081,2.6114464,0.4826665,-9.257639,0.57747364,-9.262496],"EPU^FMA_PE(NTMA,-10AY,0,AM,\"PORTAGG\",\"MEANR\")":[13.8160321296,14.5239967357745,13.7447944459303,13.3263259956638,12.2084593402669,12.1872787623999,12.2613872341701,12.7604266232283,13.1486340567897,12.7342918021194,12.2096070476684,13.2330086320746,13.9423059832671,12.5884341631619,11.1714743765266,11.3634821629682,8.05632823705332,7.76234936928101,7.30583113901386,10.4830511142488,13.5263216512545,15.6329994083391,15.3692518521018,14.7140093853403,14.1073137370325,14.2488154931231,14.4673793152945,13.5365398180555,12.6222474886074,11.4716384611003,11.3510626120665,12.1423876241577,13.4655797606889,13.1630933568894,11.8952803554567,12.007792518184,11.5542299709964,12.3069032129312,12.9317477577759,12.8981262618964,13.2185828954477,12.4969065901919,12.6300222862053,14.2848228862126,13.2930938128089,13.4250072177207,14.0902045560135,13.4952712774455,13.6290289003554,13.3507241515144,13.4724344439164,13.0662032666376,12.8241317822276,13.0835301785094,13.1592255151257,14.6503471410212,16.03764211997,15.8040158659163,14.8471684299111,13.088015935848,13.5670688745611,14.9331511067327,14.2811469779944,13.9929656868658,13.8364766952678,13.7292337173974,14.8374653688726,14.7198817056571,14.6877462424607,9.82249862438768,12.1650323449445,16.0103913108081,19.5282744303132,19.660248166831,22.9994508470076,21.8643445735638,18.4877783762359,17.6001753712966,15.6606337945304,14.5890064150588,15.7328683071186,14.1070973845085,11.2361212114579,11.3808501545303,8.64615575066543,9.00479434560544,8.45237357587497,8.69717798857048,10.1826758767109,9.80898579638466,9.5391281506802,11.4312330317826,11.0342327955294,11.5300396028724,9.91654680750016,8.08383511716883,7.58271398342308,7.06351873680667,7.63533622075125,8.15057685868131,8.42097207344344,9.65796856663128,9.03739810646582,10.3028757140548,9.60747576324541,9.38980418995407,9.88977276417306,9.48926528557097,10.0703521433075,10.5460888630592,10.2466949942113,10.0519512696237,9.55333722372198,10.222810886483,11.6808564423117,11.2169915574699,11.7569794180982,13.0149173690885,12.9293069257082,14.2240665043087,11.4937215784925],"NI-FDS^FG_PRICE_MAVG(0,,,,30)":18902.334,"W-FDS^FG_PRICE_CHANGE(0,-1AY)":-17.6787639238232,"UAE^FG_PRICE_MAVG(0,,,,60)":14.295613,"EWY^FG_PRICE_MAVG(0,,,,200)":62.6789,"CNYA^FG_PRICE_MAVG(0,,,,200)":26.449001,"TUR^FG_TOTAL_RETURNC(0,-3AM)":20.125162,"QAT^FG_TOTAL_RETURNC(0,-3AM)":-5.161512,"EZA^FG_TOTAL_RETURNC(0,-6AM)":10.637331,"EWT^P_PRICE(0)/P_PRICE_HIGH_PR(0,,,,,,\"PRICE\",\"INTRA\",\"52W\")":0.99079084,"EPU^P_PRICE(0)/P_PRICE_HIGH_PR(0,,,,,,\"PRICE\",\"INTRA\",\"52W\")":0.90682673,"EPHE^P_PRICE(0)/P_PRICE_HIGH_PR(0,,,,,,\"PRICE\",\"INTRA\",\"52W\")":0.84004277,"SPY^P_PRICE(0)/P_PRICE_HIGH_PR(0,,,,,,\"PRICE\",\"INTRA\",\"52W\")":0.9943285,"VGK^FG_TOTAL_RETURNC(0,-3AM)":2.1276593,"VNM^FMA_COS_DOWN(\"EPS\",\"1M\",+1,NOW,,,\"PORTAGG\",\"MEANR\")":10.0,"EWT^SIZE(FG_CONSTITUENTS)":90,"EWW^FMA_RBICS_REV_CURRENT(30, LOC, \"PORTAGG\")":28.8062616361414,"TRYQA10Y-FDS^FG_YIELD_NAME":"Treasury - Qatar Benchmark Bond 10Y","REFCNRMB-FDS^FG_YIELD(NOW,,,0)":3.45,"REFMXTON-FDS^(SUBARRAY(NOT_NA(NO_REPEAT_F(FG_YIELD(NOW,-10AY,D))),0,1)-SUBARRAY(NOT_NA(NO_REPEAT_F(FG_YIELD(NOW,-10AY,D))),1,1))*100":-25.0,"REFPHRREPO-FDS^PROPER_NAME(0,,,\"SECURITY\",\"NAME\")":"Philippines Reverse Repo Rate - Overnight","TRYTR7Y-FDS^PCTCHG(FG_YIELD(0,,,,\"YTM\"),FG_YIELD(-1AM,,,,\"YTM\"))":3.7588387,"TRYMX10Y-FDS^PCTCHG(FG_YIELD(0,,,,\"YTM\"),FG_YIELD(-3AM,,,,\"YTM\"))":7.18461,"TRYCN10Y-FDS^PCTCHG(FG_YIELD(0,,,,\"YTM\"),FG_YIELD(-1AM,,,,\"YTM\"))":-2.7956133,"TRYIN10Y-FDS^FG_YIELD(0,,,,\"YTM\")":7.029,"CC_CN^IMF_IFS_RCPI_Q(0)":-0.032185,"VWO^FMA_DIV_YLD(NTMA,NOW,NOW,M,\"PORTAGG\",\"MEANR\")":3.06531669491726,"KSA^JULIAN(FMA_DIV_YLD(NTMA,NOW,NOW,M,\"PORTAGG\",\"MEANR\").DATES)":45443,"TUR^FG_FCF_YIELD_NTM(0)":null,"QAT^FMA_PE(LTM,0,,,\"PORTAGG\",\"MEANR\")":10.8365691918669,"GREK^FMA_EVAL_EBITDA(NTMA,0,,,\"PORTAGG\",\"MEANR\")":5.3594375738154,"EWZ^FMA_PE(NTMA,0,,,\"PORTAGG\",\"MEANR\")":6.86144226982443,"EWT^FMA_EVAL_EBIT(LTMA,NOW,NOW,M,\"PORTAGG\",\"MEANR\")":19.8915456094562,"EPU^FMA_DIV_YLD(NTMA,NOW,NOW,M,\"PORTAGG\",\"MEANR\")":3.497200423371,"CAGDPY@GR^EE_ACTUAL_ANNUAL(MED,+1)":-6.0,"CAGDPY@CL^EE_ACTUAL_ANNUAL(MED,+1)":-3.2,"CC_PL^FG_COMPANY_NAME":"Poland","USDAED^STD(FG_PRICE_CHANGE(0,-1AY,AM))":0.00684933150452008,"USDTHB^FG_COMPANY_NAME":"Thailand Baht per U.S. Dollar","USDINR^FG_PRICE_CHANGE(0,-3AM)":0.58466196,"USDBRL^STD(FG_PRICE_CHANGE(0,-1AY,AM))":3.25114065956444,"USDMXN^FG_COMPANY_NAME":"Mexican Peso per U.S. Dollar","USDPEN^FG_PRICE_CHANGE(0,-3AM)":3.136444,"USDIDR^STD(FG_PRICE_CHANGE(0,-1AY,AM))":1.7928114303041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1121221,28.703846209951],"ECH^P_PRICE_RETURNS_PR('52W',2,-10AY,0,AM)":[-7.103002,-13.504637,-7.186574,-19.111897,-19.06945,-10.554802,-13.325566,-15.717018,-3.046888,-7.3155346,-9.177989,-6.18304,-14.715618,-15.016174,-20.90729,-17.466963,-13.444156,-18.703306,-17.679464,-20.223701,-16.111332,-4.304701,-8.156323,-15.970957,-3.916204,4.7445655,14.834679,6.4962626,13.244104,14.307129,18.700563,34.144688,23.783648,18.830645,20.266306,24.744106,19.130182,18.624842,22.691381,37.130367,33.985855,28.139973,39.972996,46.096672,36.509705,24.510897,26.449812,24.288702,15.533363,4.9639463,-2.5642693,-4.252517,-15.235954,-5.9812727,-18.09286,-15.610111,-13.476062,-13.406211,-17.988508,-22.095798,-13.72115,-11.295957,-16.15988,-15.961904,-6.2627196,-22.29017,-16.136599,-24.48858,-33.59767,-56.232822,-46.1496,-35.51721,-34.30213,-33.62543,-25.222857,-33.403366,-36.5098,-14.772076,-9.110058,-0.7438302,12.301874,82.31756,55.36103,16.850042,13.007366,9.642243,4.308367,9.264994,2.0175934,-4.8045216,-24.230528,-18.328684,-16.095661,-13.640374,-16.22011,3.8583517,-4.2332945,-3.1961083,2.8297424,5.2055597,4.158151,8.596921,28.050018,18.252827,19.483543,1.609695,9.926975,14.248859,20.026445,34.97822,14.867413,11.093199,8.610153,12.812138,11.366916,-1.6336918,-7.123727,4.265249,-5.8852434,3.2215,-5.6096259999999996],"EPOL^FMA_DIV_YLD(NTMA,-10AY,0,AM,\"PORTAGG\",\"MEANR\")":[4.01341341767761,4.1085637119195,4.08011947348857,4.0680230883807,4.12410581236994,4.0249818572665,4.04275089022383,4.16799647102801,3.77111522923511,3.65384204507449,3.31936447176954,3.33401947323654,3.66103745753174,3.63451270907576,3.64130825738198,3.59036772114754,3.59285640880705,3.91531767248821,4.0901652198817,4.45781672094617,4.03090853469608,3.69262642948316,3.59172775667266,3.90599063768951,3.85900892869589,3.62994560417202,3.54546699309786,3.59328522295199,3.41089003261969,3.40957523336054,3.06334345548456,2.8699590180857,2.6191874617357,2.40739844831371,2.42478525318739,2.49860158805786,2.52030684182683,2.36122873680679,2.45632657138595,2.49473415471423,2.43900174215419,2.45232470380472,2.8127051325698,2.7350767129168,2.99231648777436,3.08912798241632,2.9873786798122,3.08783176405264,3.19198672814463,2.94883788415533,2.909704147432,2.98602370105682,3.15613450214597,3.23849641967679,3.11218656668255,2.99990474317006,3.00748414175169,3.03653670520962,3.0432453441107,3.36043444886378,3.23899858988607,3.29134742208559,3.78504605712607,3.60503627004582,3.50554998720027,3.38600829868744,3.56193890931352,3.55178777757133,3.69611761493158,4.86883735808751,3.59155888621769,3.08631315144919,2.4417261353035,2.29282791530076,2.77156711922516,2.91986490850312,3.36706258783626,2.53453329123838,2.77136233639657,2.72608140228356,2.81939584751705,3.04402331740553,2.92368182525182,2.84551684082708,3.00395305743639,3.15120054885154,3.0209625600094,3.10225381769,2.99419064237334,3.19571915515567,3.42858359288005,3.12081386985845,3.41226757458336,3.5350432914997,3.51954977384394,3.97923992148446,4.40886369453898,4.30258436458709,4.29134325787191,4.68277309082844,4.80890741744535,4.28631677827026,4.2407699584585,3.99019159689351,4.22233054307943,4.80989751148767,4.41516540553717,4.26283576903931,3.92687457089396,3.81500806532244,4.02243292791282,4.28544321408831,4.26108300122102,4.35198249461512,4.67760983424244,5.16726605952117,4.68081950638858,4.96418766205708,5.0467521046777,4.95526252552195,5.22123342771158],"WL-FDS^FG_PRICE_CHANGE(0,-3AM)":-12.102417302799,"COPP-FDS^FG_PRICE_CHANGE(0,-3AM)":14.3493871486938,"FC0000CL^FG_PRICE(0)":209.20032,"MCHI^FG_PRICE(0)":43.63,"EWY^FG_PRICE_MAVG(0,,,,60)":64.4735,"EPU^FG_PRICE(0)":40.78,"VNM^FG_TOTAL_RETURNC(0,-1AM)":-4.163456,"TUR^FG_TOTAL_RETURNC(0,-1AM)":-2.3173094,"INDA^FG_TOTAL_RETURNC(0,-3AM)":8.9845295,"EWY^FG_TOTAL_RETURNC(0,-6AM)":3.548801,"EPU^FG_TOTAL_RETURNC(0,-6AM)":23.499084,"ECH^P_PRICE(0)/P_PRICE_HIGH_PR(0,,,,,,\"PRICE\",\"INTRA\",\"52W\")":0.827199,"SPY^FMA_COS_UP(\"EPS\",\"1M\",+1,NOW,,,\"PORTAGG\",\"MEANR\")":161.0,"INDA^FMA_COS_DOWN(\"EPS\",\"1M\",+1,NOW,,,\"PORTAGG\",\"MEANR\")":52.0,"ECH^SIZE(FG_CONSTITUENTS)":29,"EZA^FG_ROE(0)":14.9947010823256,"REFSAREPO-FDS^PROPER_NAME(0,,,\"SECURITY\",\"NAME\")":"Saudi Arabia Repo Rate","CC_IN^IMF_IFS_RCPI_Q(0)":5.014141,"EWT^FMA_RBICS_REV_CURRENT(30, LOC, \"PORTAGG\")":17.6761954608908,"REFVNDISC-FDS^(SUBARRAY(NOT_NA(NO_REPEAT_F(FG_YIELD(NOW,-10AY,D))),0,1)-SUBARRAY(NOT_NA(NO_REPEAT_F(FG_YIELD(NOW,-10AY,D))),1,1))*100":-50.0,"REFMXTON-FDS^FG_YIELD(NOW,,,0)":11.0,"REFIDRREPO-FDS^(SUBARRAY(NOT_NA(NO_REPEAT_F(FG_YIELD(NOW,-10AY,D))),0,1)-SUBARRAY(NOT_NA(NO_REPEAT_F(FG_YIELD(NOW,-10AY,D))),1,1))*100":25.0,"TRYTH10Y-FDS^PCTCHG(FG_YIELD(0,,,,\"YTM\"),FG_YIELD(-3AM,,,,\"YTM\"))":8.08154,"TRYMX10Y-FDS^PCTCHG(FG_YIELD(0,,,,\"YTM\"),FG_YIELD(-1AM,,,,\"YTM\"))":2.569046,"TRYUS10Y-FDS^FG_YIELD(0,,,,\"YTM\")":4.2526,"TRYIN10Y-FDS^FG_YIELD_NAME":"India Benchmark Bond - 10 Year","VWO^FG_PE_NTM(0,,,90,0)":12.745668826423,"VNM^FMA_EVAL_EBIT(LTMA,NOW,NOW,M,\"PORTAGG\",\"MEANR\")":18.5968110618659,"EPHE^FMA_ROE(NTMA,-20AY,NOW,FY,\"PORTAGG\",\"MEANR\")":[null,null,null,null,null,null,14.7602970828313,15.1929773886247,13.700399154582,13.6976116734629,14.2196145027033,13.3322794237975,12.7182053290138,12.3434443766015,11.7069295115669,12.0539318308439,8.91575729801009,9.59945410063992,10.6731246326263,11.9407094450378],"TRYZA10Y-FDS^FG_YIELD(-10AY,0,Y,,\"YTM\")":[7.9537,9.7513,8.9047,8.58389,9.37766,9.011772,9.179499,9.791837,10.764477,11.358896],"ECH^FG_TOTAL_RETURNC(-10AY,0,AM)":[-0.6479442,-0.37449598,-3.2964647,-2.2191644,-3.883952,2.9698133,-6.862271,-3.8891673,9.098112,-5.066669,6.716037,2.3689866,-9.3501625,-1.0911226,-9.999996,2.8218627,0.028598309,-3.2866597,-4.994088,-7.5411916,13.943279,8.533335,2.8937936,-6.341201,3.6543965,7.8243017,-1.678282,-4.3067336,6.3666344,-4.2827663,0.61995983,4.488611,4.488325,4.842901,4.136908,-3.5971165,-0.2474308,7.3669195,2.2797704,6.340623,3.9275527,-8.458978,9.911669,8.444524,-1.8142581,-4.3724833,5.7585597,-6.548476,-5.980718,-2.4554074,-5.055934,4.4980764,-7.904154,1.436305,-4.24726,11.410534,0.95882416,-4.2952776,0.22553205,-11.284876,4.1262984,-0.94338655,-9.147871,4.7448277,3.1603813,-16.262442,3.3350706,-0.38439035,-10.596609,-36.91899,23.315788,6.23132,4.613483,1.4878631,2.353394,-6.370151,-2.0128846,12.407565,9.189892,9.791398,1.6242743,3.4378767,3.5568595,-20.101357,1.0543704,-1.4184475,-2.6259005,-1.9209445,-8.512235,4.7756314,-12.996459,18.34327,1.8525839,8.939624,0.6394386,-0.9530544,-4.4397354,-2.8316557,2.5948167,1.1673093,-9.423077,6.7940593,4.9388885,9.288776,4.107392,-8.420152,8.877289,2.500856,0.8239269,9.272671,-10.788643,-4.243284,-11.447567,10.92577,3.5945296,-6.3184795,1.2865543,2.8098464,-1.7221987,12.4190445,-7.802069],"EPOL^FMA_PE(NTMA,-10AY,0,AM,\"PORTAGG\",\"MEANR\")":[13.652143786347,13.1628708402072,13.4629511545098,13.8102850732441,13.2119522419284,13.2234050856623,13.3593238311699,12.8868754297853,13.4046998971561,13.9253294739218,14.9188991922663,14.5866132744927,13.1761672828887,12.9873998151133,12.7506786817664,12.4376572200725,12.417120935948,11.9602217643472,11.9418634109131,11.6174508976338,13.0659168328538,13.4990758861871,13.2547962548295,11.8501422036895,11.7779217654799,11.777276416358,12.161489390206,11.6802230844078,11.7097721183254,11.217325686978,11.9188999001408,11.8421325407117,12.7806344595362,12.6681202433995,12.5897945038948,12.4111642355761,12.3845831801917,12.6785918592353,12.4707700050334,12.6074171322089,12.0869658783959,11.8895537950704,11.8724084822907,12.8276777910859,11.6886636338048,11.0439808245968,11.3783560682326,11.0864390485645,10.4903819757375,10.5139215643668,10.8104078303813,10.7055875406615,10.4356604641205,10.2164466741748,10.7488818210298,11.0652176341509,10.8263706887465,11.2517178016094,11.2715579161568,10.1771246912224,10.7323746501343,10.7993279059935,9.78133142609414,9.87438517876164,9.90112108272874,10.1044764887047,10.1316482937682,10.5717929834379,10.688071347008,8.15259327111269,10.9273193633912,12.1540454879368,13.0687697554352,12.7569869729808,12.547732385012,11.6640740578863,11.5957114467686,13.4308664673767,13.4457447505586,11.2263293228987,11.12666615912,11.4188857470676,11.8015281908977,12.7871013577256,12.4912749891195,11.7180788431469,11.7759481304156,11.2057571165535,12.0880427565178,11.2373933349401,10.140562787475,10.7194193842352,9.81999724489326,9.34899959791859,8.41717683565993,6.86216646605967,6.50397687624773,6.00028523397948,6.26621997040106,5.81153785630062,6.47716214950389,7.23371545070555,7.37608589744,7.92046293290097,7.70940930847035,6.88209094164744,7.29308481562921,7.4099936936327,8.05728083882794,8.21206568586188,8.06459844020556,7.90458979305407,8.12971234062829,8.42159284825747,8.5475720935096,8.04655201242696,9.28458102791519,9.13858157091565,8.69384483735289,9.12291296711787,8.86772148274781],"EPU^FMA_PE(LTMA,-10AY,0,AM,\"PORTAGG\",\"MEANR\")":[15.2879593252312,15.8289665684879,15.7300165663161,15.5878887508373,14.229963719847,14.1021488642236,14.0604307432202,15.0349416567762,16.406355990094,16.1329989893532,15.6246173638619,15.5193327695389,16.2813490407163,15.5686426506253,14.8895269569873,14.5564926543739,11.7423563819226,11.4213778598148,10.3708259186498,13.7024579587998,17.8047011440739,22.5098253591353,21.7751376432583,20.9880000510496,20.1120515375116,19.7598751537485,18.9426184601071,17.6937471195871,16.5935517597763,15.6747226212148,14.9849215655947,15.302589208601,16.937891261651,16.1456116655723,15.4669793712086,15.2266855240617,14.7036212005663,14.916584942359,15.2650820808148,16.5478269682095,16.3162908112904,16.6571709004761,16.6613754809295,17.5189675442393,18.5167225089608,19.4421076180713,19.0729518408846,18.4210607942983,18.0041896210577,17.4487500820896,17.2639125440125,16.5167052740058,16.0817674680611,16.65431388573,17.1008057701788,17.8282426335111,19.5389589642942,20.028850710697,19.4007241632317,18.2440837315582,17.8983295829304,18.3632048722809,17.8612840887474,17.2470343986144,17.0617567882393,16.9101028733644,17.3667557871635,16.9697327177505,17.1822791560618,15.6799645551167,16.0165531947019,17.6908531226007,20.9154095627354,22.6726712287204,29.6068512487224,36.1484946451267,37.9514087273328,45.0905541523054,52.7747094755527,48.9075217090132,60.7854607674778,64.4142062158701,57.996271635892,52.6516185934252,46.1090462181309,39.876446078367,34.2143727162555,28.6813686718682,24.4215096237867,18.4834934305733,12.8519121721103,12.5969514920874,12.4288645124653,13.507443702062,12.7753323966428,11.7791828243899,11.1419720517433,10.2034530726499,9.98405003868437,9.48781972628088,9.19710347581316,9.99021395560296,9.16244916604508,10.4708470927715,9.70307288248469,9.3899534517776,9.60812259907084,9.60847942111695,10.0579084731992,10.6152591012426,10.8072034606704,10.97962692306,10.667637226242,11.9989082917887,14.4235698822002,14.6422617908353,15.1628123625178,15.2786323522664,15.122844770644,15.5722056865964,14.2959515046274],"NI-FDS^FG_PRICE(0)":17140.0,"W-FDS^FG_PRICE_CHANGE(0,-6AM)":-6.10655737704917,"FC0000CN^FG_PRICE(0)":240.7987,"UAE^FG_PRICE_MAVG(0,,,,30)":13.955123,"EWY^FG_PRICE_MAVG(0,,,,30)":64.59233,"CNYA^FG_PRICE_MAVG(0,,,,60)":26.465498,"QAT^FG_TOTAL_RETURNC(0,-1AM)":-1.2213111,"EZA^FG_TOTAL_RETURNC(0,-3AM)":15.62742,"EWT^FG_TOTAL_RETURNC(0,-6AM)":26.341236,"EPHE^FG_TOTAL_RETURNC(0,-6AM)":-7.1516933,"SPY^FG_TOTAL_RETURNC(0,-6AM)":17.180883,"SPY^PERCENT_CHANGE(FMA_EPS(+1,0,,,,\"PORTAGG\",\"MEAN\"),FMA_EPS(+1,-3AM,,,,\"PORTAGG\",\"MEAN\"))":3.50378175400037,"VNM^FMA_COS_UP(\"EPS\",\"1M\",+1,NOW,,,\"PORTAGG\",\"MEANR\")":12.0,"EWT^FMA_COS_DOWN(\"EPS\",\"1M\",+1,NOW,,,\"PORTAGG\",\"MEANR\")":25.0,"ECH^FMA_COS_DOWN(\"EPS\",\"1M\",+1,NOW,,,\"PORTAGG\",\"MEANR\")":8.0,"TRYPL10Y-FDS^FG_YIELD(0,,,,\"YTM\")":5.8004,"CC_GR^IMF_IFS_RCPI_Q(0)":3.0938485,"TUR^FMA_DIV_YLD(NTMA,NOW,NOW,M,\"PORTAGG\",\"MEANR\")":4.29083117331155,"CAGDPY@GR^EE_ACTUAL_ANNUAL(MED,0)":-6.34898385694549,"CAGDPY@CL^EE_ACTUAL_ANNUAL(MED,0)":-3.68653581083686,"CC_ID^FG_COMPANY_NAME":"Indonesia","USDAED^FG_PRICE_CHANGE(0,-6AM)":0.009524822,"USDQAR^STD(FG_PRICE_CHANGE(0,-3AY,M))":0.0104163409273744,"USDINR^FG_PRICE_CHANGE(0,-1AY)":1.871562,"USDBRL^FG_PRICE_CHANGE(0,-6AM)":11.198831,"USDTWD^STD(FG_PRICE_CHANGE(0,-3AY,M))":1.68692144941584,"USDPEN^FG_PRICE_CHANGE(0,-1AY)":4.661751,"USDIDR^FG_PRICE_CHANGE(0,-6AM)":5.931651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2985,1.93303149923374,3.07367882791495,3.62922601698311,3.01150373778739],"FC0000CL^JULIAN(FMA_EPS(NTMA,-20AY,0,CY,,\"PORTAGG\",\"MEANR\").DATES)":[38352,38716,39080,39447,39813,40178,40543,40907,41274,41639,42004,42369,42734,43098,43465,43830,44196,44561,44925,45289],"CNYA^P_PRICE_RETURNS_PR('52W',2,-10AY,0,AM)":[null,null,null,null,null,null,null,null,null,null,null,null,null,null,null,null,null,null,null,null,null,null,null,null,null,null,null,null,null,null,null,null,null,null,null,null,6.045687,13.444483,10.025417,20.453762,19.883823,23.981619,24.34541,39.483524,26.217937,26.508831,16.583633,23.144722,8.919215,-5.538768,-12.695456,-15.359521,-22.061789,-23.626387,-24.57009,-25.682682,-15.348948,-7.807076,3.7062764,-13.032168,1.3978124,10.694551,13.263405,12.853157,26.621319,22.348331,30.954802,32.043922,16.118122,-9.537315,-7.589543,13.004171,12.496508,29.8468,35.38526,32.849407,37.624596,41.72653,39.455067,44.657326,60.028458,53.758015,47.303867,48.548294,40.795326,21.787273,12.594223,11.071944,13.65087,9.488857,6.094861,-5.1448164,-14.038742,-6.695324,-14.7709255,-20.651508,-14.229226,-16.621172,-16.549349,-21.208405,-30.356163,-26.98989,-26.487524,-16.11511,-17.134916,-13.893593,-3.4699082,-4.920286,-15.753805,-16.057365,-17.257904,-10.108006,-9.6111,-7.2959185,-16.154665,-25.805658,-19.30266,-12.408585,-17.283148,-8.53898,-10.098725],"EPHE^FMA_DIV_YLD(NTMA,-10AY,0,AM,\"PORTAGG\",\"MEANR\")":[2.2087795356219,2.08113165171599,2.01898349765972,1.93952063213484,2.26882071289895,2.16365646947838,2.18385661517592,2.10717790083774,1.94995409545376,1.91424214303512,1.91085089616306,1.90464799075479,1.97522565023587,1.91113755284338,1.98539726512183,2.02634106692317,1.98520403848587,2.03253498700143,1.97541610382437,2.19111323956168,1.99087669009222,1.7932233203465,1.80773537848456,1.77789952779164,1.67425589973754,1.63037345001456,1.60608088552532,1.6538812986153,1.61821149307278,1.75394645974115,1.81333726090181,1.64402965396873,1.64302393890449,1.64512228699264,1.60269083847426,1.59115463999494,1.55469797714576,1.5813160621288,1.5584586446659,1.50943813701535,1.44648831004035,1.5022651564406,1.5652043899135,1.51380536497473,1.52247151708959,1.64332484560762,1.73385787584165,1.74878688657461,1.8355716484772,1.77966444106746,1.7891001477581,1.87717890709953,1.891806184936,1.85527879776854,1.76296668785474,1.65493219109146,1.69366530945433,1.74116260811484,1.74253761298338,1.82868643363066,1.7583498498421,1.69660429985852,1.81984346909022,1.85516593442397,1.85850026329014,1.86467818314636,1.85893218744087,1.855349939626,1.90646393289138,2.9773014950615,2.44301428166532,2.41424689306017,2.08175765447784,2.08340192913204,2.07840838155944,2.08439245823108,1.90297610894599,1.59886199171668,1.66676469113415,1.69920876068873,1.78772390015426,1.88009830836936,1.92028660403756,2.15115667029981,1.93254601357532,2.00801845462026,2.02860240249009,1.88024495284375,1.78563106239246,1.76804820421632,1.76835428403211,1.80861898153576,1.81220166741682,1.95573110364152,2.01968057486076,2.39609877610556,2.32808017941556,2.47079213414637,2.23873020420532,2.39283919425254,2.62915201172672,2.46612206123882,2.4047162216546,2.23687238782273,2.32623949935162,2.73219255880792,2.76867323505758,2.73147106534544,2.95994871874254,2.93063411939735,3.04223512034299,2.91114427113787,2.93071219234002,3.11054508989695,3.17915974037821,3.16716233269277,2.83885592975822,2.74748212096262,2.96822686079127,3.12119354915552,3.3532554068207],"WL-FDS^FG_PRICE_CHANGE(0,-1AM)":0.344952795933207,"EIDO^FMA_ROE(NTMA,-20AY,NOW,FY,\"PORTAGG\",\"MEANR\")":[null,null,null,null,null,null,18.9279585586526,18.0738292901709,16.8092892463225,19.1020740705792,18.4086750507428,15.6625909554988,15.054606398618,15.7733994434049,15.5352440090718,14.4300103255066,11.4814604181015,13.6928560106707,15.6524440626644,14.0234033144087],"CNYA^FG_TOTAL_RETURNC(-10AY,0,AM)":[null,null,null,null,null,null,null,null,null,null,null,null,null,null,null,null,null,null,null,null,null,null,null,null,null,0.19193888,3.678155,-3.3259392,1.2232423,0.11329651,-1.9238055,-0.112730265,1.8337965,1.3409972,0.6049156,-2.0668983,4.614401,7.182324,0.9621978,5.408442,0.7442951,3.5353184,-1.6360283,8.943855,-5.2256703,1.5745401,-7.2880087,3.1270385,-7.1855965,-7.045102,-6.687027,2.191937,-7.529002,1.7814636,-2.8514564,6.3802004,8.923459,10.624194,6.1585546,-15.040005,8.214474,-1.2932599,-1.8413603,1.8217921,0.83259344,1.1946559,3.9823413,6.2647343,-3.3122003,-13.8174,8.444273,3.8933754,4.113531,17.885864,2.3454666,0.7818818,3.5580516,4.210806,2.453661,10.08054,6.348121,-14.308953,0.97323656,4.7710776,-1.5180469,2.1754384,-5.3800344,-0.58069825,5.962527,-0.55122375,0.22184849,-1.5813947,-3.7098289,-6.7239285,-7.9452696,-2.4578452,6.9095373,-1.0982931,-3.4425378,-7.93559,-6.3397884,3.1240463,2.0188212,12.305201,-5.4640055,-2.4770677,3.1984925,-5.4998455,-3.6916673,-1.4546633,-3.2089412,-1.6485393,-5.8220444,5.765414,-7.730043,-1.4551342,3.691554,5.854428,-2.1300435,4.047346,-5.334073],"EPHE^FMA_PE(NTMA,-10AY,0,AM,\"PORTAGG\",\"MEANR\")":[17.2890852565778,17.2931834133295,17.627467283361,17.8517432689903,17.0660237843355,17.6444451675182,17.0049549483824,17.6633789165927,18.2990641316368,18.2266712244039,18.0766862603208,18.3746435340018,17.4994736170512,17.6189600994247,17.0172705489993,16.7539658963679,16.6276160966533,15.9631749690476,16.0091762181351,14.4958062339935,15.4977660349177,16.6966095141735,16.5760663650509,16.1367892018434,17.2435584822325,18.0266823652799,18.1437706837035,17.1819726208679,17.1343717828253,15.6750338745644,14.8826863138262,16.6538626189271,16.5702675575862,16.8840057691026,17.2340904114233,17.197596051806,17.6658663982158,16.6887168934468,16.5463325916675,17.1534646591369,17.9542763051508,17.3545987508329,17.2625015310407,18.1386841652769,17.461761934467,16.3173424762842,15.6543013734008,15.9244370465379,15.1969603249311,15.1102873452025,15.1394847712786,13.787426654972,13.9008268632101,14.0173723476726,15.0274633410933,15.8583853877578,15.3631400320196,15.1885824372964,15.1253483193641,14.9255252899781,15.4847032837049,15.7792089326302,14.6449430671218,13.9259145025132,13.9117496762281,13.8628209858678,14.0298091734429,13.7803718028832,13.2564185272882,8.74667118536892,11.4218117852523,13.0889960142994,15.7230832029972,15.4162033308087,16.1031429721746,15.8195396768951,16.1285176542113,18.082313573846,16.9528066473462,16.6671825637977,15.7703353045874,14.9120870776805,14.8192785686314,14.5723062765175,16.2847616733544,15.3328078501521,15.1825024622282,15.5537996872271,16.832563374541,16.082877520096,15.4632803057472,15.1076099582344,15.33059762436,14.4255732345078,14.5640584878636,13.1827014562462,12.873465898159,12.6603126207004,13.2891405610475,12.4586143441325,11.6551154187553,12.0327862229663,12.2318998845422,13.3847618444445,12.6271238452425,11.5360173940111,11.4497478209715,11.3070832293204,10.1578076816601,10.3063457686647,9.54042311925933,9.5617498367206,9.64933730632473,9.59046026525287,9.43129248973917,9.37810662650893,9.81864834749513,10.0100411056126,8.80784117728049,9.01221437914805,8.78482921546277],"EPOL^FMA_PE(LTMA,-10AY,0,AM,\"PORTAGG\",\"MEANR\")":[15.0923292881666,14.7440601397061,14.9706614430833,14.9107223605272,14.4465249891311,14.600197301968,14.3345629718459,13.9119802948107,20.3989627022445,20.0714369472788,19.7639256419543,19.0808008677995,17.8138263905489,16.9926848613475,15.8624118210459,14.8753615244983,14.0252471229668,12.7948837449483,11.2675641346133,10.2183580395382,12.1973359945874,12.3798005198921,12.457403809328,12.0196920194146,12.0068141356652,11.9394435013751,12.2578892252716,12.0980437923031,12.4995937449271,12.2078972960465,13.7449305402745,13.9881902882795,16.1424623478321,15.6193016134773,15.3236151228697,15.0080117747038,14.6641186221034,14.5043387905058,14.2504415432464,14.1684224627453,13.3446853420464,12.8038774440312,12.448729616482,13.1149051958614,12.1699488377846,11.6857464535807,11.7730725080482,11.6816643333133,11.4065017960002,11.354205579529,11.5737724103903,11.4611689384083,11.311867770915,11.0592585428769,11.5615388003852,11.7723150218439,11.6772562395878,11.6195041473336,11.6595359848644,11.3033360223939,11.5136876187849,11.5790831174766,10.9617788642795,10.9880280597265,10.9181833431578,10.9248658750592,10.9050049390397,11.1894287380336,11.3432404324956,9.44696899552452,10.3526965082825,11.2667687722812,12.0864279480438,12.1175182718512,12.5951535494203,12.7143026648075,15.0784724908165,19.4034673962439,21.5571758343837,16.5076123064124,15.6322115077798,16.820782708253,16.3609884403748,16.3029953406162,15.7154821385463,14.8155143143727,14.2015364478698,13.5909074286644,14.0543329788471,12.676935396026,10.4708715836219,10.8548697776997,10.4758951834874,9.7964613138585,9.42670037042754,8.66705417091607,8.20732248477052,7.29901886545531,7.0441054661581,6.4952211522148,6.3484584627372,6.1609067321499,5.95733467233594,6.22776363491519,5.48617661069264,5.96955177097287,6.11464585212746,6.25378758562233,6.61033704149283,6.67346221362009,6.75559748748255,6.92597637397648,7.24174432439766,7.49409231431762,8.96398344737986,8.43261049856245,9.17375860948589,8.91582807556384,8.82479914591927,9.09687572251079,9.07523512481397],"PLATI-FDS^FG_PRICE(0)/MAX(FG_PRICE(0,-1AY))":0.916744621141254,"W-FDS^FG_PRICE_CHANGE(0,-3AM)":5.09174311926606,"FC0000PE^FG_PRICE(0)":812.09625,"UAE^FG_PRICE(0)":13.48,"INDA^FG_PRICE_MAVG(0,,,,60)":52.645332,"EWY^FG_PRICE(0)":65.36,"CNYA^FG_PRICE_MAVG(0,,,,30)":26.604763,"VNM^PERCENT_CHANGE(FMA_EPS(+1,0,,,,\"PORTAGG\",\"MEAN\"),FMA_EPS(+1,-1AM,,,,\"PORTAGG\",\"MEAN\"))":0.857219743235321,"QAT^PERCENT_CHANGE(FMA_EPS(+1,0,,,,\"PORTAGG\",\"MEAN\"),FMA_EPS(+1,-3AM,,,,\"PORTAGG\",\"MEAN\"))":-2.61639308863587,"TRYCA10Y-FDS^FG_YIELD(-10AY,0,Y,,\"YTM\")":[1.79,1.39,1.72,2.04,1.96,1.7,0.67,1.42,3.3,3.0987],"USDQAR^STD(FG_PRICE_CHANGE(0,-1AY,AM))":0.00761764787174341,"USDINR^FG_COMPANY_NAME":"Indian Rupee per U.S. Dollar","USDTWD^STD(FG_PRICE_CHANGE(0,-1AY,AM))":1.31528207002947,"USDPEN^FG_COMPANY_NAME":"Peruvian New Sol per U.S. Dollar"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278559051,0.885872725166326],"VNM^P_PRICE_RETURNS_PR('52W',2,-10AY,0,AM)":[9.766304,16.116535,24.399805,26.98121,11.2434025,12.132872,1.3891578,-11.055666,-8.391171,-17.09078,-9.752762,-10.414511,-10.855049,-9.832489,-24.031055,-28.74863,-15.8410845,-19.660234,-20.645958,-29.349024,-26.067226,-18.18375,-19.940376,-12.478167,-15.783757,-17.407597,-3.944683,-2.1553576,-9.633631,-13.571632,-9.20518,7.600534,2.8331041,-0.48487782,1.0015249,-0.30414462,3.5151958,-1.0653257,-5.2182016,3.6441445,6.672132,26.809418,36.723103,44.875313,37.24749,42.291832,36.14099,27.820814,11.93055,10.886765,15.07374,13.913286,1.697886,-10.97517,-11.5250225,-16.731209,-10.611182,-11.876983,-12.82469,-5.1109195,1.3710022,3.535688,-2.1784842,-3.8591087,4.978776,9.846354,6.220734,5.0869107,-9.7082615,-37.541996,-26.540201,-16.344404,-15.019578,-10.252773,-9.388095,-6.6658792,-5.477631,-0.86025596,7.1190357,13.30421,22.945976,70.602165,61.854614,40.318226,46.132553,31.890594,36.4517,31.313122,30.726397,31.53975,23.304916,10.489488,9.280479,6.369138,-10.216146,-18.674994,-25.751888,-23.32574,-20.229513,-25.324715,-38.149624,-45.1465,-41.31528,-33.940815,-39.4823,-38.52613,-30.939346,-19.960367,-10.707593,-3.2751977,-8.483476,4.5842767,6.1817527,17.792011,9.88977,5.767286,20.173275,24.636042,4.4703126,10.554385,-0.028967857],"ECH^FMA_DIV_YLD(NTMA,-10AY,0,AM,\"PORTAGG\",\"MEANR\")":[3.05989853745206,3.10411753943853,3.07750664256742,3.02281445192268,3.2827033752758,2.92723728842673,3.22876340103443,3.28444019345764,3.11719529647698,3.3164578535875,3.13032461721547,3.2086724913346,3.436721172644,3.52944914107894,3.63643047319649,3.60467620321051,3.57051389515352,3.5974622178099,3.77120795257409,4.05619271315679,3.67411759260616,3.38461677924066,3.46541651964745,3.37390954082449,3.25236714456335,2.90495384223,2.87761362696978,3.10663243426166,2.68631684187009,2.85342232256786,2.86366614141615,2.94519323958188,2.76252150015522,2.64249867858334,2.48702477143246,2.42293614039382,2.67780101489813,2.56020153264194,2.59048623174067,2.47260928644923,2.80452031836651,3.19085293468557,3.00577339349972,2.74797125622567,2.99568302007246,3.12272429989754,3.06537935218529,3.26901531215174,3.34371486876779,3.26813409849815,3.32985968162118,3.27320783663738,3.02414949762776,3.03083454788429,3.20760695115285,2.91049749318637,3.02902972812442,3.07371053282543,2.94020195379755,3.28518389324451,3.28282433768065,3.20452929449634,3.49509366906985,3.25244298891213,3.16525276112541,3.49178501194754,3.66482431950962,3.60902437307366,3.84995138181046,5.64293488501734,4.33856654118646,3.68569958887335,3.37339996291128,3.39625473687213,3.33979088561471,3.81398112896265,3.80535264910503,3.35728967072626,3.18675992431182,3.01094355641355,2.97465559973628,2.84547005244362,3.03249757597881,3.99765637735265,3.9295422303544,4.59922753843045,4.78605924488256,4.76826399259566,5.07901840861333,5.04651954559516,5.77580186348306,4.93787201353386,4.750666475747,4.63945724300891,4.76814975981464,5.64182505798562,6.94209450341233,7.47420092605227,7.54501387417146,6.81036791905795,7.14995689159618,9.07083557491843,8.55027786150257,8.0145311785876,7.90451213814618,8.84240363700216,8.15518308948031,7.23701081730326,6.96389132113208,6.26149039138055,6.15936459056816,6.71404032799136,6.8557157404726,6.5974315030908,6.69907075321594,7.16764901166296,6.65875756621053,7.04874799672642,6.93045823827667,5.05824010627979,5.35670269997106],"WL-FDS^FG_PRICE_MAVG(0,,,,30)":551.3433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21423,13.7697152555849],"CAGDPY@BR^EE_ACTUAL_ANNUAL(MED,+1)":-1.6,"USDAED^FG_PRICE_CHANGE(0,-1AY)":0.0013589859,"USDBRL^FG_PRICE_CHANGE(0,-1AY)":13.370789,"USDIDR^FG_PRICE_CHANGE(0,-1AY)":9.533334,"VNM^FG_TOTAL_RETURNC(-10AY,0,AM)":[2.5432348,7.2916627,1.618123,1.6833544,-6.8008957,1.0081649,-11.121673,2.262199,5.534649,-10.030544,2.8862476,-5.7205796,5.075848,5.3858876,-14.38356,-3.692311,9.009588,-3.5756052,-10.334349,-10.860014,9.593368,2.0893335,-1.0585725,3.0670404,1.1072636,3.35387,1.6556263,-3.908795,0.6779671,-7.609427,-5.9758186,5.639398,4.511273,-0.9906471,0.41925907,1.664257,5.053377,-1.219517,-2.6749015,5.144477,3.6193013,9.831821,1.374793,11.180746,-0.3167987,2.648306,-3.9215624,-5.907631,-6.6780806,-2.140677,0.99999905,4.084158,-7.3127213,-4.041052,0.7486582,3.4782648,8.209431,1.1947513,-1.5348315,-1.1390924,-0.30320883,-0.42579174,-4.2150316,2.2959232,0.6234288,0.9913206,-2.576679,1.8443108,-6.542051,-30.000002,15.809525,12.582231,0.47479868,5.9978127,-3.292179,5.1063776,2.1592498,5.9247017,5.1318765,7.860756,1.5460968,-2.7188718,9.558415,-2.3979664,4.6001077,-4.2978525,0.05222559,1.1482239,1.7027855,4.211068,0.7940531,-3.3495188,-0.6027043,-4.749876,-7.108754,-11.593378,-4.263568,-1.4170051,5.749488,-6.796116,-15.763885,-6.1830163,6.230676,8.795822,-8.825785,-3.3670068,4.3554068,3.255427,5.9822083,6.7887187,1.2857199,5.218613,-14.477211,4.075229,-0.8959532,3.5892725,4.7177076,0.22156239,-12.675011,9.451473,-4.163456],"ECH^JULIAN(FG_TOTAL_RETURNC(-10AY,0,AM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3],"EIDO^FMA_PE(NTMA,-10AY,0,AM,\"PORTAGG\",\"MEANR\")":[13.8084406748935,14.7069191462284,14.9769623456063,14.8551026807941,14.2796297968394,14.7436760649253,14.8304896135308,14.8146298036795,15.9650668031557,15.9666555943776,15.8649842041615,15.5280480360686,14.7170695143844,14.3359629597182,12.9492163526338,13.3549831638735,14.3877187962411,14.4101276836391,14.0397328530258,13.9343951025427,14.8057851236264,15.4047494903116,15.1613894557608,14.1716360328474,14.9608525526668,16.45976207339,16.7243275013207,16.0731342776741,16.4048867066403,15.0530850150279,14.6317579379953,15.0136450920951,15.1786412822329,15.3786703556215,15.2411335995849,15.8730848292295,15.725977376941,15.6568215492038,15.715625657137,15.4790669889658,15.4659336649474,15.420399024846,15.2106663740375,16.0069703853623,15.7579259769401,14.5959205934578,14.9249428290516,13.0959544340113,13.0947431307047,12.8382481064903,13.470228693103,13.3582709105791,13.0704101504636,13.756564894467,14.055913860006,14.8038385509025,14.5638492912562,14.6374000250179,14.3603079477299,12.6931188358637,14.0597585113519,15.0451589789516,14.6539307344557,14.5406084699694,14.5171572200174,14.8549380535503,15.1191810773106,15.6799943175069,14.6310041961835,9.5926423985293,10.9859346575226,12.4686737629242,16.0140031353918,16.1938933931721,16.9504854498607,15.6504314727797,15.7372363069279,17.3540179369341,18.5803221630177,18.5150848145731,17.3568555958945,17.0140186180216,16.2083860299238,15.2398479554894,15.1554139304173,14.6206928032136,15.0021396661022,14.7184447632185,15.9147898808931,15.2827512057153,14.5946527573809,14.7174968913679,15.3089682288952,14.8480003840383,14.4164865136924,13.3931179200372,12.6439667636418,12.577168081718,12.9208448700928,13.1238050577071,12.6187923547261,12.6020397801227,12.2629280941624,12.1709077261088,12.216109577678,11.5028107766166,12.1529160124772,11.9251161635511,13.3331980120607,13.6172661856354,13.4486882996447,13.3861677650107,12.5465316338725,12.4695339920934,12.6820484221043,12.84603448538,13.2387823848757,13.0422953246379,11.9545089472149,11.9341094263114,11.5447922782902],"EPHE^FMA_PE(LTMA,-10AY,0,AM,\"PORTAGG\",\"MEANR\")":[19.131167995064,19.2291236435333,19.5774225649064,19.9696189953459,19.3184620463455,20.1003501966971,19.6965231056406,20.4255298550292,21.1598572299388,20.9350572506459,20.7247707834033,20.6585052770311,20.1875595555216,20.1526760907158,19.5606117433915,19.270224119166,19.1132636225776,18.3140900357652,18.0514983183256,16.2134596503691,17.3385413908962,16.8910200352889,16.9130514287786,16.8378371800475,17.4569372953146,18.1010584249426,18.3818074998789,17.8935434583399,18.1064017028862,16.9275795072565,16.3634583636784,18.096031374832,18.2245928325088,17.859399293559,17.9444334468773,17.957123311272,18.2676536553555,17.8479705984194,17.8021350744559,18.6840028149753,19.4895037455544,19.3124037453137,19.3791548818027,20.3919178024583,19.6841331550034,19.111976594509,18.6905635183966,18.5604660060596,18.0059990666195,17.7299158882681,17.5892607428456,16.344673337884,16.2189312951075,16.0554853383319,16.9279410358773,17.7490938435276,17.323707755922,16.7674585922915,16.6637999461895,16.5079577400219,16.7200448887458,16.872901594597,16.0494374589169,15.3650943943853,15.2020122916511,14.9855755220262,15.0008975092243,14.8440959495594,14.1516294213167,12.2230080191198,12.7516480108362,13.5585743981888,15.3215430567786,15.9226283182723,17.7178370992302,18.6489093016174,20.4922855072519,25.3106471112937,25.11024412315,25.5907574303185,24.2697250505618,22.4253060844955,21.7440512729037,21.0950018216265,21.5194520358093,20.5645785391651,20.0659420514367,20.2249635287086,21.3709969654994,20.3543974268174,19.9032187883671,19.5026636891475,19.7133204765622,19.0246885552189,18.6228696509847,17.7661152074713,17.182029115861,16.5256248977433,16.5421866658768,15.3792753803208,14.1914649288891,14.0323106552565,13.2863193840658,14.7165445219474,13.9118509616068,13.1075314835708,12.9741624470026,12.7983191252982,12.1049075951877,11.9679898482216,11.2777766601591,11.0180788012649,10.9082933247389,10.5902770348191,10.0349107750307,9.958303608806,10.4238659061969,10.6474100872057,10.307968060387,10.1842071768236,9.99820159325344],"PLATI-FDS^FG_PRICE_CHANGE(0,-6AM)":1.03092783505154,"W-FDS^FG_PRICE_CHANGE(0,-1AM)":-16.8421052631579,"TUR^FG_PRICE_MAVG(0,,,,200)":37.154526,"EWW^FG_PRICE_MAVG(0,,,,200)":63.4934,"CNYA^FG_PRICE(0)":25.72,"VNM^FMA_PCT_ABOVE_MAVG(200,0,,,,\"PORTAGG\")":67.3913043478261,"QAT^PERCENT_CHANGE(FMA_EPS(+1,0,,,,\"PORTAGG\",\"MEAN\"),FMA_EPS(+1,-1AM,,,,\"PORTAGG\",\"MEAN\"))":-3.99726431023627,"EZA^PERCENT_CHANGE(FMA_EPS(+1,0,,,,\"PORTAGG\",\"MEAN\"),FMA_EPS(+1,-3AM,,,,\"PORTAGG\",\"MEAN\"))":1.34318623828144,"EWY^PERCENT_CHANGE(FMA_EPS(+1,0,,,,\"PORTAGG\",\"MEAN\"),FMA_EPS(+1,-3AM,,,,\"PORTAGG\",\"MEAN\"))":0.54145799271775,"EWT^PERCENT_CHANGE(FMA_EPS(+1,0,,,,\"PORTAGG\",\"MEAN\"),FMA_EPS(+1,-3AM,,,,\"PORTAGG\",\"MEAN\"))":2.32113347442139,"EPHE^FG_TOTAL_RETURNC(0,-1AM)":-7.795465,"ECH^FG_TOTAL_RETURNC(0,-1AM)":-7.802069,"SPY^FMA_PCT_ABOVE_MAVG(200,0,,,,\"PORTAGG\")":65.2694610778443,"UAE^FMA_COS_DOWN(\"EPS\",\"1M\",+1,NOW,,,\"PORTAGG\",\"MEANR\")":9.0,"EWM^FMA_COS_DOWN(\"EPS\",\"1M\",+1,NOW,,,\"PORTAGG\",\"MEANR\")":14.0,"EPU^FMA_RBICS_REV_CURRENT(30, LOC, \"PORTAGG\")":23.5467997737324,"REFVNDISC-FDS^PROPER_NAME(0,,,\"SECURITY\",\"NAME\")":"Vietnam Discount Rate","TRYGB10Y-FDS^FG_YIELD(-10AY,0,Y,,\"YTM\")":[1.8155,2.0248,1.2817,1.2536,1.3339,0.822,0.197,0.966,3.662,3.534],"USDSAR^STD(FG_PRICE_CHANGE(0,-3AY,M))":0.0430830160294501,"USDQAR^FG_PRICE_CHANGE(0,-6AM)":0.0,"USDEUR^STD(FG_PRICE_CHANGE(0,-3AY,M))":2.17865114035896,"USDTWD^FG_PRICE_CHANGE(0,-6AM)":3.1813502,"USDPLN^STD(FG_PRICE_CHANGE(0,-3AY,M))":3.29248366384956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2927363804,5.12773396645605,7.54796836254382,11.3918613623253,11.0560462161177],"UAE^P_PRICE_RETURNS_PR('52W',2,-10AY,0,AM)":[null,null,null,null,null,null,null,null,null,null,null,-8.27477,-10.103112,-11.388779,-20.984924,-26.024372,-10.129076,-25.777441,-14.986837,-28.801435,-20.239449,-1.7407715,-13.022268,-19.807207,-14.510054,-11.1356735,-2.289188,-1.4833093,-6.5696535,5.934274,17.423557,34.498238,19.898092,3.1213164,1.1276364,12.300312,9.265268,5.632031,4.8282385,9.110069,13.04388,9.331489,1.3037205,7.8935027,-0.012212992,1.6970515,0.20946264,-4.261434,-4.4729233,-6.2916517,-6.67811,-9.555525,-12.35227,-6.7709265,-12.537342,-16.660744,-11.937725,-7.2468877,-2.6618183,-11.955082,-10.127097,-6.402892,-7.551199,-4.7703266,0.33739805,-3.01677,0.44748783,1.507926,-5.5791855,-34.039436,-33.705627,-21.296883,-18.968046,-23.99342,-17.447311,-18.66923,-22.410261,-13.910967,-4.7152877,5.1255584,5.3866267,53.917076,43.519997,50.176464,46.688473,39.277576,39.730347,41.59206,45.899582,52.897297,41.12892,28.30044,38.6641,44.43804,48.5165,24.198187,15.618968,19.336117,19.94809,12.845337,7.7199817,-2.8341413,-3.4798622,-6.266266,-9.8035755,-21.347158,-20.545662,-13.176888,-6.174028,-2.5447547,-6.497729,-2.3955345,-9.514403,-1.8056571,-2.8003633,2.7045012,3.5309196,10.191631,1.6997695,0.9888768,-2.4404824],"ECH^JULIAN(FMA_DIV_YLD(NTMA,-10AY,0,AM,\"PORTAGG\",\"MEANR\"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0],"WL-FDS^FG_PRICE(0)":552.7,"COPP-FDS^FG_PRICE(0)":4.618,"FC0000AE^FG_PRICE(0)":138.4722,"FC0000KR^FG_PRICE(0)":476.75546,"TUR^FG_PRICE_MAVG(0,,,,60)":40.216084,"INDA^FG_PRICE(0)":54.95,"EPOL^FG_PRICE_MAVG(0,,,,30)":24.6755,"KSA^FG_TOTAL_RETURNC(0,-12AM)":2.4468303,"TUR^FMA_PCT_ABOVE_MAVG(200,0,,,,\"PORTAGG\")":62.7659574468085,"INDA^PERCENT_CHANGE(FMA_EPS(+1,0,,,,\"PORTAGG\",\"MEAN\"),FMA_EPS(+1,-1AM,,,,\"PORTAGG\",\"MEAN\"))":-0.909817916631644,"EWY^PERCENT_CHANGE(FMA_EPS(+1,0,,,,\"PORTAGG\",\"MEAN\"),FMA_EPS(+1,-1AM,,,,\"PORTAGG\",\"MEAN\"))":0.169634108390391,"EPU^PERCENT_CHANGE(FMA_EPS(+1,0,,,,\"PORTAGG\",\"MEAN\"),FMA_EPS(+1,-3AM,,,,\"PORTAGG\",\"MEAN\"))":7.79676962048349,"EWJ^P_PRICE(0)/P_PRICE_HIGH_PR(0,,,,,,\"PRICE\",\"INTRA\",\"52W\")":0.92250055,"EWJ^FMA_COS_UP(\"EPS\",\"1M\",+1,NOW,,,\"PORTAGG\",\"MEANR\")":99.0,"GREK^FMA_COS_DOWN(\"EPS\",\"1M\",+1,NOW,,,\"PORTAGG\",\"MEANR\")":3.0,"CNYA^FMA_COS_DOWN(\"EPS\",\"1M\",+1,NOW,,,\"PORTAGG\",\"MEANR\")":133.0,"EWW^FG_ROE(0)":10.7432968010338,"TRYZA10Y-FDS^FG_YIELD_NAME":"South Africa Benchmark Bond - 10 Year","CC_US^IMF_IFS_RCPI_Q(0)":3.209516,"EWW^FG_TOTAL_RETURNC(0,-12AM)":-6.887335,"CNYA^FMA_ROE(NTMA,-20AY,NOW,FY,\"PORTAGG\",\"MEANR\")":[null,null,null,null,null,null,null,null,null,null,null,null,12.0357109832906,13.2280587166858,12.9587909941324,13.476958468491,12.9908392028779,13.7611676278728,13.3652863968732,12.0076265807225],"TRYZA10Y-FDS^JULIAN(FG_YIELD(-10AY,0,CY,,\"YTM\").DATES)":[42004,42369,42734,43098,43465,43830,44196,44561,44925,45289],"KSA^FMA_DIV_YLD(NTMA,-10AY,0,AM,\"PORTAGG\",\"MEANR\")":[null,null,null,null,null,null,null,null,null,null,null,null,null,null,null,null,4.27815694559005,4.67900495229586,4.61841343589144,5.61892004443938,5.13594986275153,4.62433079560035,4.30453616418276,4.06504673741126,4.12500808467861,4.21058871770388,4.52935644078758,4.80998127334204,4.91217542561945,4.16489593320795,3.92958812365553,3.87517992621026,3.76229850007478,3.98527806755703,4.03586934030197,4.06919195130257,3.89872074927585,3.74988001496248,4.05666734163374,4.2613936836512,4.38228198694456,4.43674282920874,4.29181428020452,4.17833897103137,4.18980408922886,3.98585984211518,3.73214564324912,3.84573118783838,3.83511648783163,3.76319414792736,4.14205168741325,4.29778222609297,4.34375690333288,4.51078726494251,4.28013677912454,3.91614136620434,3.89688932982535,3.84995264392608,3.67982187089095,3.96231644672889,3.83975587312518,3.76807437967153,3.95465863743692,4.21616913392619,4.36015209172467,4.06030011171159,3.97393465296034,3.95507481521832,4.31225544184725,5.4558856767859,4.7693133936036,4.31863546788962,3.88621252243434,3.88452366725904,3.57248316304655,3.39675853306785,3.27202548896557,3.41900820788159,3.48434441874551,3.4729255957595,3.522100345503,3.52210636689389,3.29376066990989,3.32852138591839,3.2119682181768,3.27278459628392,3.17962042494277,3.06646254007209,2.84772261766661,3.04710545921532,3.25139014349777,2.99512530058893,2.97555718654825,2.91537022573536,2.71360987672487,2.98556772018948,3.12700401288207,3.25793741566004,3.03416121248498,3.42313993714624,3.26033910873457,3.50046441621144,3.84680920785557,3.67389442064061,3.7074441854052,3.83853215959817,3.4420975581759,3.46032679114931,3.46920527588867,3.37983153552423,3.58248133525959,3.71786359058783,3.91452102202104,3.75890515616696,3.55610290778983,3.48872547811459,3.26516901618677,3.32413997218872,3.4466978507972,3.60483627289785,3.69749646500806],"EIDO^FMA_PE(LTMA,-10AY,0,AM,\"PORTAGG\",\"MEANR\")":[15.4052142247848,15.8008753441489,15.9998544400975,16.0317128976108,15.931379130573,16.1080179743359,16.7248702390726,16.5823564038527,17.789307203611,17.9102906299566,17.7854751157468,17.5866778418163,17.1203405899297,16.807121566167,15.7074539136296,15.8215603905147,16.5787009052891,16.5297123460186,15.7986612129838,15.5468695946682,16.3956459991387,16.8355097600451,16.6969207300033,16.2487270518499,16.5678377752291,17.4374187638847,17.9352524819696,17.7623036271217,18.2457143218796,17.1159082846515,17.0642189485432,17.4731562837841,17.5651246521615,17.49014321285,17.3183043660287,17.4673176489802,17.3604103745254,17.3249007681876,17.3356003359079,17.2400593333334,17.2440822836735,17.2971572920048,17.1630766550666,18.3163900321008,18.0839874861888,17.3938801664646,17.275314885399,16.4068307984122,16.0799186458542,15.6717402088033,15.7650658601551,15.5259576853765,15.0998995876632,15.5596024133017,15.5420809602,16.4321237215147,16.1278868168875,15.8970119864743,15.755407035165,15.0373532131235,15.5474649573887,16.0889853159508,15.8887717097112,15.8826008622879,15.9073851979755,16.3519001950587,16.7562817276059,17.5387959446491,16.5770279276139,14.1405328665383,14.1783258154537,14.5542667129421,16.6082585568233,17.1821141583634,18.476091317494,18.3574341893502,19.5782267997523,22.4348640383864,26.1366571965908,26.2108583569353,24.386814848424,23.7487318814211,22.905244181551,21.9078824976325,21.2456348569716,20.2749386340417,19.9194402543946,19.1358373555681,19.6315436121903,18.2324556247912,16.9340903433658,16.8853797285043,17.3597099179712,17.2868471227973,16.9270179631596,16.2500657879201,15.5724900958849,15.0759916732531,14.882411732946,14.6065917890464,13.8564180065287,13.3133602348816,12.563092938235,12.3266264311361,12.4240757550112,11.9652928016365,12.1507137375618,12.1113418812126,12.9153060713005,13.2387134895611,13.3924293850659,13.5648747502287,13.0565696263338,13.2980533126041,13.7190692026906,13.9986317049585,14.5045415576867,14.1438184370128,13.7394763535498,13.5852841965222,13.2847583428024],"PLATI-FDS^FG_PRICE_CHANGE(0,-3AM)":8.88888888888888,"W-FDS^FG_PRICE_MAVG(0,,,,30)":6.496917,"TIOS-FDS^MAX(FG_PRICE(0,-5AY))":219.77,"TUR^FG_PRICE_MAVG(0,,,,30)":41.94533,"EWW^FG_PRICE_MAVG(0,,,,60)":65.18833,"UAE^FG_TOTAL_RETURNC(0,-12AM)":-2.4404824,"QAT^FMA_PCT_ABOVE_MAVG(200,0,,,,\"PORTAGG\")":28.5714285714286,"EZA^PERCENT_CHANGE(FMA_EPS(+1,0,,,,\"PORTAGG\",\"MEAN\"),FMA_EPS(+1,-1AM,,,,\"PORTAGG\",\"MEAN\"))":-1.7259425633823,"EWT^PERCENT_CHANGE(FMA_EPS(+1,0,,,,\"PORTAGG\",\"MEAN\"),FMA_EPS(+1,-1AM,,,,\"PORTAGG\",\"MEAN\"))":3.19989569936869,"EPHE^PERCENT_CHANGE(FMA_EPS(+1,0,,,,\"PORTAGG\",\"MEAN\"),FMA_EPS(+1,-3AM,,,,\"PORTAGG\",\"MEAN\"))":-1.63499735070697,"ECH^PERCENT_CHANGE(FMA_EPS(+1,0,,,,\"PORTAGG\",\"MEAN\"),FMA_EPS(+1,-3AM,,,,\"PORTAGG\",\"MEAN\"))":-1.87234615482628,"EWJ^PERCENT_CHANGE(FMA_EPS(+1,0,,,,\"PORTAGG\",\"MEAN\"),FMA_EPS(+1,-3AM,,,,\"PORTAGG\",\"MEAN\"))":-3.73392561418009,"UAE^FMA_COS_UP(\"EPS\",\"1M\",+1,NOW,,,\"PORTAGG\",\"MEANR\")":7.0,"GREK^FMA_COS_UP(\"EPS\",\"1M\",+1,NOW,,,\"PORTAGG\",\"MEANR\")":14.0,"EWM^FMA_COS_UP(\"EPS\",\"1M\",+1,NOW,,,\"PORTAGG\",\"MEANR\")":17.0,"EPOL^FMA_RBICS_REV_CURRENT(30, LOC, \"PORTAGG\")":46.8361013902605,"EWT^FG_ROE(0)":10.4736692969813,"REFAEREPO-FDS^(SUBARRAY(NOT_NA(NO_REPEAT_F(FG_YIELD(NOW,-10AY,D))),0,1)-SUBARRAY(NOT_NA(NO_REPEAT_F(FG_YIELD(NOW,-10AY,D))),1,1))*100":25.0,"REFINREPO-FDS^PROPER_NAME(0,,,\"SECURITY\",\"NAME\")":"India Repo Rate","REFTWDISC-FDS^FG_YIELD(NOW,,,0)":2.0,"REFCLMPR-FDS^(SUBARRAY(NOT_NA(NO_REPEAT_F(FG_YIELD(NOW,-10AY,D))),0,1)-SUBARRAY(NOT_NA(NO_REPEAT_F(FG_YIELD(NOW,-10AY,D))),1,1))*100":-25.0,"TRYQA10Y-FDS^PCTCHG(FG_YIELD(0,,,,\"YTM\"),FG_YIELD(-1AM,,,,\"YTM\"))":null,"TRYMY10Y-FDS^PCTCHG(FG_YIELD(0,,,,\"YTM\"),FG_YIELD(-3AM,,,,\"YTM\"))":-0.4968784,"TRYVN10Y-FDS^FG_YIELD(0,,,,\"YTM\")":2.682287,"TRYID10Y-FDS^FG_YIELD(0,,,,\"YTM\")":7.090883,"CC_KR^IMF_IFS_RCPI_Q(0)":3.0037532,"VGK^FMA_EVAL_EBIT(LTMA,NOW,NOW,M,\"PORTAGG\",\"MEANR\")":13.2002230620041,"VNM^FMA_DIV_YLD(NTMA,NOW,NOW,M,\"PORTAGG\",\"MEANR\")":1.97318834134367,"TUR^JULIAN(FMA_DIV_YLD(NTMA,NOW,NOW,M,\"PORTAGG\",\"MEANR\").DATES)":45443,"MCHI^FG_FCF_YIELD_NTM(0)":7.09131119068154,"GREK^FMA_PE(LTM,0,,,\"PORTAGG\",\"MEANR\")":7.19187754613462,"EWY^FMA_EVAL_EBITDA(NTMA,0,,,\"PORTAGG\",\"MEANR\")":6.25773793085606,"EWT^FMA_PE(NTMA,0,,,\"PORTAGG\",\"MEANR\")":18.0862046293206,"EPOL^FMA_EVAL_EBIT(LTMA,NOW,NOW,M,\"PORTAGG\",\"MEANR\")":8.27647900914546,"EIDO^FMA_DIV_YLD(NTMA,NOW,NOW,M,\"PORTAGG\",\"MEANR\")":4.7120789656248,"CNYA^JULIAN(FMA_DIV_YLD(NTMA,NOW,NOW,M,\"PORTAGG\",\"MEANR\").DATES)":45443,"EWM^FG_COMPANY_NAME":"iShares MSCI Malaysia ETF","CAGDPY@KR^EE_ACTUAL_ANNUAL(MED,+1)":3.4,"CC_SA^FG_COMPANY_NAME":"Saudi Arabia","USDSAR^STD(FG_PRICE_CHANGE(0,-1AY,AM))":0.0183993932307407,"USDAED^FG_COMPANY_NAME":"UAE Dirham per U.S. Dollar","USDQAR^FG_PRICE_CHANGE(0,-3AM)":0.0,"USDEUR^STD(FG_PRICE_CHANGE(0,-1AY,AM))":1.71506393096695,"USDBRL^FG_COMPANY_NAME":"Brazilian Real per U.S. Dollar","USDTWD^FG_PRICE_CHANGE(0,-3AM)":1.2807727,"USDPLN^STD(FG_PRICE_CHANGE(0,-1AY,AM))":3.00531564808448,"USDIDR^FG_COMPANY_NAME":"Indonesian Rupiah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TUR^P_PRICE_RETURNS_PR('52W',2,-10AY,0,AM)":[0.55737495,-1.7637253,-0.6226003,-15.0176525,-13.352728,2.5075912,8.253336,30.072916,21.31319,9.255636,-11.828947,-3.5509586,-16.875208,-21.47969,-28.396767,-28.5402,-17.55305,-22.083014,-29.564167,-38.398647,-28.059864,-5.589634,3.2050729,-22.850626,-10.671007,-17.296856,6.6800714,7.527554,-4.3495417,-19.775217,-10.068279,-2.8450787,1.1419535,-12.570768,-16.275465,7.8531384,6.2974453,25.590336,14.423466,16.054535,14.357543,19.25404,31.244682,42.318546,22.722507,18.002308,7.954192,-12.008029,-26.746809,-34.344048,-50.65391,-46.409214,-40.448982,-34.4555,-37.507206,-37.549347,-33.90491,-33.092743,-38.789867,-34.970116,-16.50389,-4.0791035,18.533003,14.756262,1.3209224,14.081717,9.717774,15.164447,0.22059679,-32.351845,-14.269304,4.9094677,-1.9114554,-5.927354,-10.668076,-21.160507,-14.388061,-11.014975,-4.780555,-1.8669009,9.846854,58.933796,16.285133,13.545012,-2.3123622,-8.220964,11.855793,12.580776,5.9796095,-8.066064,-13.707983,-25.358463,-30.1413,-28.88006,6.8997264,-12.031203,-9.190816,-7.5761795,-1.037252,10.947096,32.298946,44.894363,83.18149,86.41539,75.5319,80.20179,46.693184,47.60132,52.68618,73.41304,66.40204,61.945248,32.34378,22.730446,-5.1590385,-3.256607,18.277729,9.098673,17.936552,55.0501,52.19914],"TUR^FG_TOTAL_RETURNC(-10AY,0,AM)":[4.2177677,5.2594066,-6.968337,-5.5113735,-0.5284786,9.071231,-2.7963161,5.3266525,-8.12335,-8.784038,-3.93188,11.840666,-9.8434449999999991,-0.9420335,-15.163755,-3.7810683,12.475956,3.078425,-12.585915,-7.4028373,7.234919,17.836655,6.7454815,-16.395224,4.389608,-8.289498,10.097086,-3.602922,0.052273273,-13.688606,-1.8462479,0.034451485,11.330664,2.139485,2.2222877,6.71978,3.8277626,8.355867,0.18144846,-2.1054924,-1.4107347,-9.9929695,8.022821,5.661738,-1.4426291,-1.7890334,-6.4821424,-15.633697,-10.879719,-2.8819442,-24.70504,6.315291,10.093796,-1.419878,2.9933572,7.9358697,2.0423293,-0.582242,-11.566615,-13.286418,14.42734,9.974313,-5.605298,2.9278278,-2.2435904,10.36886,-0.94642043,10.727823,-9.1407,-32.893745,12.071872,6.11223,8.040977,4.4434667,-10.362255,-6.25,2.8571367,14.717352,5.953264,14.1592865,5.038762,-4.1932225,-19.537813,3.6118388,-6.843257,-2.0891428,9.246087,-5.6423664,-3.1738758,0.19003153,-1.220417,-1.2536168,-1.7578065,-3.0815125,21.794868,-14.736843,-2.138865,-2.0757616,14.944351,7.653296,15.460384,12.017811,22.329117,0.48966408,-7.769352,-0.20545721,-0.85294247,-12.726193,-0.48754215,11.217272,11.517656,3.623402,-5.6442738,3.8809419,-5.469179,1.2012005,14.213657,-7.950121,7.846451,14.027739,-2.3173094],"KSA^FMA_PE(NTMA,-10AY,0,AM,\"PORTAGG\",\"MEANR\")":[null,null,null,null,null,null,null,null,null,null,null,null,null,null,null,null,12.8986352639738,12.3375311778811,12.8860824507168,10.6276568899626,11.6437977562454,12.8751927136001,12.9236078939053,13.515599893727,13.5661908898839,13.512713756602,12.6433634851208,12.0942621815638,11.5041481111159,13.5497003298933,13.9340108576456,14.0910169796106,14.4220166240634,14.1095389923319,13.6906108173491,13.5177591427416,13.8784455589403,14.5153739965965,13.8046839068964,13.7909907544498,13.0453124359665,12.8522664939746,13.2532789823951,13.9585408128987,13.7319656758682,14.4512886539564,15.2781691068984,14.8046802969834,14.8055835427495,15.1622855770912,13.8368627828933,13.732192210096,13.6953098990913,13.2165468410259,14.2283180641884,15.6531124061922,16.0899745950347,16.2754781678296,17.3602881917187,15.8756640166097,16.6744111959643,17.1363004392073,17.0724662257506,16.868859614234,16.1450996236172,16.8569914203376,16.9915289748609,17.2642980402396,16.0953522300179,13.662113326429,16.1114021038274,18.7002085194334,19.5336332104152,19.4933191502439,20.3968364697855,21.7784685173709,21.4630522794043,20.0585878952512,19.3860518091428,19.0491555362667,18.4333937728031,18.6659943444567,19.181929913927,18.9141105404289,19.4259368533134,18.9591916115919,18.8770336185372,18.789571137533,19.4254236313065,18.7094246830289,17.5494097943368,19.301206393318,19.069907582587,19.1301356531072,19.3853321566099,16.7722372598401,15.9803947828706,16.1742075746331,16.6489138699889,15.0135560726044,15.601193141955,14.9824925075658,14.0540623889026,14.8390060294387,15.1178990732326,14.2882855655367,16.2326941624,16.7046386655567,16.9852587100601,17.5248291495438,17.1662250873163,16.318512595995,15.5667935363074,16.4904567079621,17.5836385116799,18.1833663841164,18.9900243520826,18.3673010630114,17.7765323282253,17.0138854336032,16.4332142861946],"PASP-FDS^FG_PRICE(0)/MAX(FG_PRICE(0,-1AY))":0.652482269503546,"GREK^FG_PRICE_MAVG(0,,,,200)":38.089096,"EPOL^FG_PRICE(0)":23.79,"KSA^P_PRICE(0)/P_PRICE_LOW_PR(0,,,,,,\"PRICE\",\"INTRA\",\"52W\")-1":0.13311243,"SET-BKK^FG_TOTAL_RETURNC(0,-12AM)":-15.563315,"INDA^FMA_PCT_ABOVE_MAVG(200,0,,,,\"PORTAGG\")":89.1156462585034,"EZA^FMA_PCT_ABOVE_MAVG(200,0,,,,\"PORTAGG\")":54.5454545454545,"EWY^FMA_PCT_ABOVE_MAVG(200,0,,,,\"PORTAGG\")":56.4356435643564,"EPU^PERCENT_CHANGE(FMA_EPS(+1,0,,,,\"PORTAGG\",\"MEAN\"),FMA_EPS(+1,-1AM,,,,\"PORTAGG\",\"MEAN\"))":7.56265674404864,"EPHE^PERCENT_CHANGE(FMA_EPS(+1,0,,,,\"PORTAGG\",\"MEAN\"),FMA_EPS(+1,-1AM,,,,\"PORTAGG\",\"MEAN\"))":-5.58399629734422,"EWJ^FG_TOTAL_RETURNC(0,-6AM)":7.9401255,"URTH^SIZE(FG_CONSTITUENTS)":1431,"EZA^SIZE(FG_CONSTITUENTS)":33,"CNYA^FMA_COS_UP(\"EPS\",\"1M\",+1,NOW,,,\"PORTAGG\",\"MEANR\")":76.0,"TRYBR10Y-FDS^FG_YIELD_NAME":"Treasury - Brazil Benchmark Bond 10Y","TRYMY10Y-FDS^PCTCHG(FG_YIELD(0,,,,\"YTM\"),FG_YIELD(-1AM,,,,\"YTM\"))":-0.5037877,"EWJ^PERCENT_CHANGE(FMA_EPS(+1,0,,,,\"PORTAGG\",\"MEAN\"),FMA_EPS(+1,-1AM,,,,\"PORTAGG\",\"MEAN\"))":-0.822127790930911,"TUR^SIZE(FG_CONSTITUENTS)":97,"EWM^FG_ROE(0)":8.23263628423503,"TRYBR10Y-FDS^FG_YIELD(0,,,,\"YTM\")":12.223409,"VGK^FMA_EVAL_EBITDA(NTMA,0,,,\"PORTAGG\",\"MEANR\")":8.83976713710359,"GREK^JULIAN(FMA_DIV_YLD(NTMA,NOW,NOW,M,\"PORTAGG\",\"MEANR\").DATES)":45443,"EWT^FMA_PE(LTM,0,,,\"PORTAGG\",\"MEANR\")":22.4588865985728,"EIDO^FMA_PE(NTMA,0,,,\"PORTAGG\",\"MEANR\")":11.5447922782902,"EPU^FG_COMPANY_NAME":"iShares MSCI Peru and Global Exposure ETF","EPHE^FMA_PCT_ABOVE_MAVG(200,0,,,,\"PORTAGG\")":42.4242424242424,"KSA^FMA_RBICS_REV_CURRENT(30, LOC, \"PORTAGG\")":42.3580853095684,"CAGDPY@SA^EE_ACTUAL_ANNUAL(MED,+1)":2.9,"VNM^FMA_DIV_YLD(NTMA,-10AY,0,AM,\"PORTAGG\",\"MEANR\")":[3.08384112360859,3.47747513251527,3.40485343361642,3.40260182832259,2.94224088242168,2.98818727467501,3.46532456529585,3.05997456486044,3.11754698527435,3.06364878088122,2.94099299124748,2.79929317080628,2.7863469186091,4.20016225668275,4.06532063280704,3.59926456356795,3.06377328507819,2.97296769003988,2.74308481790733,null,null,2.72272928974773,3.1514467845292,3.2003075538302,3.15421218485225,3.14600338685352,3.02746083937256,2.743783381488,2.58808590663806,2.66682466436244,2.90515155166208,2.86191359981761,3.05556637747703,2.68755237818621,2.64471270090784,2.36966121279787,1.90131715907052,1.5691704418987,1.76684506354282,1.72404767807409,1.84820782973419,1.87364451800359,1.62689152344313,1.53009238612083,1.80959509203459,1.7070354828905,1.91312622768747,1.74168276279057,1.61238803102394,1.73802134243171,1.5261385630767,1.73597850935637,1.72450328007213,1.94781237977582,1.58538326061279,1.7909513862762,1.67662317837797,1.57122371877749,1.59451659741918,1.5167423997524,1.6080626041059,1.76601798737808,1.91395074857287,1.89547604593818,1.8333576083922,1.57662354459219,1.53478317223238,1.49597977611164,1.57464792414791,2.05911724486856,1.71645968394405,1.35725221520394,1.34890653989547,1.37274749647539,1.40839538018179,1.2996645565433,1.34435385350028,1.32681987105267,1.22525496221865,1.172993946969,1.18400112530126,1.17206365290449,1.10471913439593,1.19928370125569,1.21571532171733,1.44614314273149,1.43816466903193,1.41639794981426,1.4229979114464,1.36529124321902,1.58207085532303,1.58099167613404,1.68370541583529,1.82603732950128,1.6832641893015,1.86738738380371,1.93318141859269,1.93322555926637,1.92679567016304,2.12233181189045,2.48567503302251,2.58118127798106,2.70824794006085,2.63457529634416,2.5674962156865,2.63218550703872,2.50123771834861,2.53337193777607,2.5962724818755,2.67775680271452,2.55466088561018,2.60024919802499,3.08164685985899,2.7998921986889,2.88918267667455,2.73869011924638,2.86331923249213,2.28021353620907,2.46061602032202,1.98428136096593,1.97508629280737],"ECH^FMA_PE(LTMA,-10AY,0,AM,\"PORTAGG\",\"MEANR\")":[15.8707733251118,16.2429579890756,16.4733114317144,16.5729877793193,16.0058665998107,16.5004808289868,16.5241935260686,15.9078508633057,16.7884426694667,16.4624362582693,16.4155404878441,16.3803612243584,16.0181235822957,15.4326807151379,15.1352953137804,15.2491403495275,15.6078869480802,16.3617804581532,16.1911612172335,14.9524400050016,15.8842006570218,15.5052879218636,15.4169485542903,15.240258018694,15.0567751962621,15.6251964663769,15.9739767194358,16.0053899626993,16.9465494067058,16.5210429490199,15.6406964560896,15.9376002452092,16.6580976431446,16.8976954801836,17.1577339433462,17.2569311287006,17.3499569322437,17.9902023724641,18.6637709372066,19.9667511602834,18.0522530584517,16.5093054710634,17.9079731832918,18.6485692794201,17.8707428623546,17.3218036767289,17.0962099288818,16.576042224374,15.6863895100005,15.5577832168028,14.8784532057816,15.5099735900152,17.0616664866312,17.2585987426135,16.2746574523972,17.9570462244064,17.9623445134317,15.7894473101582,15.7366059194631,15.4392171761211,15.8917029735981,16.0895773933994,15.213705186973,16.7044165931844,17.257701474651,15.8838707474376,15.6697419923601,15.8187486157745,14.3666079680169,14.7699080297193,14.92070484554,15.7243379858161,16.6565096120675,17.0987613898786,19.7417283816837,19.156203054582,19.8617506322416,22.3878101176265,24.4593752295033,24.0725594097284,26.5441935418261,31.4854756455912,29.5050284945855,26.4922915913018,24.5397708729601,22.0521919296105,19.6384284096815,17.2207530163978,14.70907751307,12.4624105709194,9.51316920074459,9.47508534637479,9.5141230796243,9.86291314331253,9.80974617954938,9.37384982774975,8.21553394921188,7.76712867074511,7.26021135005924,7.68446975649931,7.14360543108893,5.86246714888202,5.57786333712363,5.49521279813109,6.00289666504864,5.85019193322333,6.16220209982239,6.63673041326073,6.8920987668014,7.78443073954378,7.82948341655379,7.89872725304421,7.83026552667418,8.35346996463951,8.49564082052683,8.42216098687121,9.12900874263139,7.27963532474692,7.37461295093227,8.24302444517106,7.62213325033571],"PLATI-FDS^FG_PRICE_CHANGE(0,-1AM)":-7.981220657277,"W-FDS^FG_PRICE(0)":5.7275,"TIOS-FDS^FG_PRICE(0)/MAX(FG_PRICE(0,-1AY))":0.743271365149834,"TUR^FG_PRICE(0)":42.04,"EWW^FG_PRICE_MAVG(0,,,,30)":63.005665,"EPHE^FG_PRICE_MAVG(0,,,,200)":25.647545,"UAE^P_PRICE(0)/P_PRICE_LOW_PR(0,,,,,,\"PRICE\",\"INTRA\",\"52W\")-1":0.017742515,"MCHI^FG_TOTAL_RETURNC(0,-12AM)":-1.6825378,"EWZ^FG_TOTAL_RETURNC(0,-12AM)":-11.234039,"EWT^FMA_PCT_ABOVE_MAVG(200,0,,,,\"PORTAGG\")":78.6516853932584,"ECH^PERCENT_CHANGE(FMA_EPS(+1,0,,,,\"PORTAGG\",\"MEAN\"),FMA_EPS(+1,-1AM,,,,\"PORTAGG\",\"MEAN\"))":9.41148534999738,"EPU^SIZE(FG_CONSTITUENTS)":27,"EPHE^FMA_RBICS_REV_CURRENT(30, LOC, \"PORTAGG\")":41.470472841179,"REFAEREPO-FDS^FG_YIELD(NOW,,,0)":5.4,"REFEUREFI-FDS^(SUBARRAY(NOT_NA(NO_REPEAT_F(FG_YIELD(NOW,-10AY,D))),0,1)-SUBARRAY(NOT_NA(NO_REPEAT_F(FG_YIELD(NOW,-10AY,D))),1,1))*100":-25.0,"REFTWDISC-FDS^PROPER_NAME(0,,,\"SECURITY\",\"NAME\")":"Taiwan China Discount Rate","REFCLMPR-FDS^FG_YIELD(NOW,,,0)":5.75,"TRYPE10Y-FDS^PCTCHG(FG_YIELD(0,,,,\"YTM\"),FG_YIELD(-3AM,,,,\"YTM\"))":2.314174,"CC_MX^IMF_IFS_RCPI_Q(0)":4.567828,"VNM^FMA_PE(NTMA,0,,,\"PORTAGG\",\"MEANR\")":15.3260046648643,"SET-BKK^FMA_EVAL_EBIT(LTMA,NOW,NOW,M,\"PORTAGG\",\"MEANR\")":18.357476324685,"MCHI^FMA_DIV_YLD(NTMA,NOW,NOW,M,\"PORTAGG\",\"MEANR\")":2.85692137944829,"EWY^FG_FCF_YIELD_NTM(0)":5.28815891657168,"EPOL^FMA_EVAL_EBITDA(NTMA,0,,,\"PORTAGG\",\"MEANR\")":4.87402348199149,"EPU^FMA_PCT_ABOVE_MAVG(200,0,,,,\"PORTAGG\")":73.0769230769231,"EWJ^FG_TOTAL_RETURNC(0,-3AM)":-6.28677,"URTH^FMA_COS_DOWN(\"EPS\",\"1M\",+1,NOW,,,\"PORTAGG\",\"MEANR\")":493.0,"EZA^FMA_COS_DOWN(\"EPS\",\"1M\",+1,NOW,,,\"PORTAGG\",\"MEANR\")":17.0,"EIDO^FMA_RBICS_REV_CURRENT(30, LOC, \"PORTAGG\")":52.2546876115879,"TRYBR10Y-FDS^FG_YIELD(-10AY,0,Y,,\"YTM\")":[12.319731,15.989595,11.062725,9.887577,8.936093,6.883678,6.961219,10.970291,12.900059,10.455909],"TRYJP10Y-FDS^FG_YIELD(-10AY,0,Y,,\"YTM\")":[0.3138,0.2604,0.0315,0.0465,-0.0051,-0.0208,0.0201,0.0672,0.4224,0.6127],"CAGDPY@KR^EE_ACTUAL_ANNUAL(MED,0)":1.90344221708053,"CC_AE^FG_COMPANY_NAME":"United Arab Emirates","USDSAR^FG_PRICE_CHANGE(0,-6AM)":0.015997887,"USDTRY^STD(FG_PRICE_CHANGE(0,-3AY,M))":7.57648641931656,"USDQAR^FG_PRICE_CHANGE(0,-1AY)":0.02746582,"USDEUR^FG_PRICE_CHANGE(0,-6AM)":2.3456454,"USDKRW^STD(FG_PRICE_CHANGE(0,-3AY,M))":3.00579641502844,"USDTWD^FG_PRICE_CHANGE(0,-1AY)":4.4812202,"USDPLN^FG_PRICE_CHANGE(0,-6AM)":1.8619299,"USDCLP^STD(FG_PRICE_CHANGE(0,-3AY,M))":4.47053407870038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SET-BKK^P_PRICE_RETURNS_PR('52W',2,-10AY,0,AM)":[4.642749,3.1078815,13.123882,6.436944,2.825451,11.664927,12.454796,19.000149,22.965836,12.375593,10.725379,8.992683,2.0213246,-4.349786,-11.493647,-12.240017,-7.0768414,-11.145681,-15.286886,-18.637997,-17.486065,-9.698993,-9.316039,-9.181107,-4.6578526,2.9535532,11.575497,6.0029387,5.2233458,7.04813,17.645454,25.141312,19.563854,13.057507,10.694302,11.817932,11.014843,4.3211102,1.2617946,13.358164,13.388216,16.319061,14.984285,17.137014,14.099097,15.113139,15.003705,13.473881,5.4249883,6.0801864,8.610749,4.875946,-0.9219289,-5.9700847,-8.173013,-12.947142,-8.6417675,-9.568625,-6.732255,-8.170968,3.2182455,5.356157,-4.458046,-6.6154537,-3.0589879,-0.9429157,-1.452285,0.33717155,-9.36805,-30.74305,-24.353378,-17.77926,-19.646185,-21.716898,-20.225513,-22.111189,-25.79087,-12.993866,-5.2029076,-4.618311,-0.33410192,49.77734,24.766266,17.572235,17.48023,13.293922,19.771122,24.423504,35.25982,20.128227,9.000397,9.31834,13.37961,6.991887,6.348574,4.4006586,-3.3335805,0.029885769,5.28661,2.2163749,-2.7370214,-2.0375311,-0.7030666,1.2245297,-3.2401383,-7.3315086,-6.8586884,-5.6719246,-1.3866007,-1.1784375,-7.148224,-7.975757,-12.141418,-12.2383175,-12.719077,-18.121029,-16.687077,-11.718148,-15.730077,-8.990097,-15.563315],"SET-BKK^FG_TOTAL_RETURNC(-10AY,0,AM)":[5.2054644,4.506266,1.1321187,2.2014856,-3.6746562,2.7517438,-3.4634292,1.3695598,4.4531584,-4.5832396,1.9843698,-2.5770307,-1.8847346,-1.659447,-6.4211664,1.2961388,2.0362258,-1.7474651,-7.814378,-2.7970672,5.7014465,4.754615,2.3138762,-2.0565927,2.6070476,6.191325,1.9026041,-4.222882,1.2858033,-1.2641251,2.564013,3.3962846,0.9904027,-0.9458482,0.17523766,-1.0623932,1.8701077,-0.21157265,-0.5554557,6.646538,1.3126612,1.2879729,1.3870955,4.785514,-1.1156619,-0.065523386,0.080013275,-2.6153624,-5.1255045,0.40858984,1.8168092,2.9792786,-4.8056307,-3.3502996,-0.9881973,-0.772506,3.8900852,-1.0793865,2.8557062,-3.941816,6.822288,1.0059237,-6.3126087,0.65392256,-0.29152036,-2.1208465,-1.4973342,1.0292888,-6.158793,-24.409216,12.345195,4.40619,3.6772013,-0.91404319999999994,-4.527754,-0.6477535,-6.0323296,14.757931,6.696713,2.249086,-1.00348,4.228556,1.0281682,-1.6138852,3.7593126,-4.59522,0.93055964,3.2114744,2.151513,0.45861006,-1.7786562,2.5473356,3.3941627,-2.0248652,0.10962486,-3.415954,-3.9274156,-1.2756467,5.625868,0.7792473,-2.798748,1.5476584,-0.8000612,4.5380354,-1.1662006,-6.1676207,0.6204009,-3.2081008,1.4984608,-1.067251,-0.13542771,-0.738585,-7.198757,1.4356613,-1.3434827,-1.2753785,-0.10416508,-0.5712867,-2.9930592,3.499794,-5.8323026],"VNM^FMA_PE(NTMA,-10AY,0,AM,\"PORTAGG\",\"MEANR\")":[12.4370096033161,12.8716382997369,12.7042595398958,12.0023804707431,11.8272591975629,11.5930568583173,11.3638247184035,11.9572667293617,12.9655091932383,12.0014134988228,13.4448812986989,13.2075156647544,13.8940337851689,14.5360731367624,13.6931370099928,13.6649795580947,14.7839156648543,14.6239068432009,11.6654600575256,11.9687431006734,13.5296932459369,14.5578946984045,12.5439786206543,12.830659913262,12.6867587627108,12.3508679646789,11.7511839961753,12.4775349792406,13.2449616622901,12.4861295106295,12.3450768213494,12.4220954554502,13.2736914088181,14.0132745892531,14.0579303051943,14.5357218943441,15.5818454147337,14.6844007700754,15.6858430957169,15.2917240549757,16.3292203570808,17.3750282408262,18.6233998165638,20.8136656487948,19.6932133919867,21.4763289919518,21.2042102309456,20.6333389676332,17.8507010166731,17.1960930033399,17.517171057146,17.3451614045316,15.1592102948903,15.164384553891,15.0948715731918,14.9438139911432,16.2647827500367,17.5695610964081,17.7738781027207,17.8184957004296,16.6058045779714,15.8636281764908,14.3126566009923,14.1982501632313,14.2598338788335,14.9329702834512,14.1367933756884,13.9092948535076,13.3437250212248,11.2895988785833,14.4273463977704,14.7508001016338,15.2941648403324,14.9655015510437,14.2362022943195,15.4884222802075,15.6334612645831,15.4466698059282,16.1245948541334,16.8985018148874,17.2321292358116,16.7831603695731,17.3149362967727,16.7053080907679,18.1707512255141,16.4465838744652,16.1839815553558,16.301290474509,16.1394049124258,15.8200403814923,16.4224628086264,15.2085316715792,15.1246790861625,14.3687649277739,13.5489033914708,12.2553252850757,11.8568911512354,10.9405300506622,11.5732893065824,11.5498265639202,10.4989288377403,10.230157877353,10.9929800065314,11.6976327227134,12.3686394961656,12.5054891652194,13.6869128677474,14.3680592383959,14.2423459776477,13.704938612299,14.0018718118459,14.7918690962777,13.6342187087014,14.0461266495895,14.2658379085215,14.5828567254037,15.2082270912465,16.297392336302,14.7907285608816,16.1257566033515,15.3260046648643],"KSA^FMA_PE(LTMA,-10AY,0,AM,\"PORTAGG\",\"MEANR\")":[null,null,null,null,null,null,null,null,null,null,null,null,null,null,null,null,null,null,null,10.0711724820738,11.1955725794001,11.8033989922631,11.9942181138688,12.4189713557423,12.7495095530062,12.9540074753709,12.7468556120395,12.601278811703,12.38203210868,13.9553568358771,14.87688446424,14.8626999655258,15.3127913489727,15.3332042412054,15.1765280311838,15.0254642650804,15.0680108214735,15.3622601844937,15.0257468088265,15.0031935295119,14.4043519143432,14.1367893014516,14.4198181448694,15.1818488965322,15.1677515621657,15.1595990036195,15.4212305423909,15.2966683315114,15.3889232684028,15.6362266816938,14.8320906184479,14.7153652872559,14.7209448734804,14.4145868902792,15.3213018410422,16.8566496734161,17.4226601753855,17.2397636692409,17.5422659581207,17.0368245346871,17.3588712748545,17.6953424776032,17.9352909675964,18.1146592047508,17.8170223186411,18.8565805501052,19.7870635214832,20.2444810638992,18.5361743413632,17.0684006699471,17.6122957874392,18.6690579969845,19.4492134115456,19.6696778447541,21.2584809178929,24.3711002899903,25.9301799679681,26.9090371599665,28.2855289469229,27.2780918623972,26.5962568160243,26.1747535219221,25.6374292491444,24.8882559923029,24.5087838936217,23.5775168462658,23.1072323826396,22.3266213087315,22.3926195723645,21.1903605035791,19.5502096820008,21.3257329788417,21.4221181750838,21.3415165427193,21.2854724254585,20.1345517686366,19.459154768113,19.2303073908505,19.1499911450935,17.7687002429014,17.6778949735596,16.843684805191,15.3084163438864,15.8960822994666,15.8615872459303,15.1896807785004,15.7866150225077,16.1669941910656,16.6680863474964,17.3706856450299,17.6669247595413,17.5614274608861,17.3409156153888,18.5577705613293,20.3680295672029,21.0718389303019,21.7279412340093,21.6352532533061,21.2387486097818,20.6731206093926,20.1628349913402],"PASP-FDS^FG_PRICE_CHANGE(0,-6AM)":-25.2032520325203,"BRENT-FDS^MAX(FG_PRICE(0,-5AY))":140.85,"GREK^FG_PRICE_MAVG(0,,,,60)":40.77696,"KSA^P_PRICE(0)/P_PRICE_HIGH_PR(0,,,,,,\"PRICE\",\"INTRA\",\"52W\")":0.9098569,"SET-BKK^P_PRICE(0)/P_PRICE_LOW_PR(0,,,,,,\"PRICE\",\"INTRA\",\"52W\")-1":0.012809396,"GREK^FG_TOTAL_RETURNC(0,-12AM)":12.513102,"TUR^FMA_COS_DOWN(\"EPS\",\"1M\",+1,NOW,,,\"PORTAGG\",\"MEANR\")":13.0,"TRYVN10Y-FDS^FG_YIELD(-10AY,0,Y,,\"YTM\")":[7.3,6.277413,7.1117578,5.6717234,4.738006,3.5404546,2.4877946,2.059403,4.687226,2.9473283],"CAGDPY@SA^EE_ACTUAL_ANNUAL(MED,0)":3.19136442056759,"TUR^FMA_DIV_YLD(NTMA,-10AY,0,AM,\"PORTAGG\",\"MEANR\")":[2.99392093086109,2.6956427860356,3.08471756912881,3.12334032168294,3.11699654694007,2.84229444460733,2.79497066249419,2.65286660399652,2.86726159165354,2.95970750388796,2.93667152597896,2.75058502494783,3.00054203399444,3.06607489144877,3.3037299346724,3.38292748832137,3.12846520924643,3.17438256474373,3.59017945498175,3.76017202833395,3.55401747633635,3.09951135672876,3.17986011961226,3.5453335671413,3.52939164288048,3.66410919089314,3.45573843523741,3.56126274740807,3.54690886789704,3.75846537058808,3.78870455194636,3.64986800975912,3.48926459041305,3.49593543377058,3.64483376981937,3.72503871754565,3.57846817411795,3.50935429057047,3.79357289311791,3.97833388662202,4.07766723237286,4.38033371896965,4.22388021883709,4.02577032737503,4.29183933803005,4.40649076515623,4.75995815850021,5.23310753197832,5.54289446087699,5.5323913472851,5.7304483042047,5.59854435761133,5.40351298229129,5.43019268333219,5.29467070687105,4.59055922637345,4.6960586715644,4.38856590041991,5.08178910149065,5.63622943448492,4.98043149198228,4.40537512758011,5.01119534466414,5.02772584064498,5.11766306750429,4.47045636663802,4.34030842078302,4.261206091408,4.55427380792796,6.03872045785791,4.76652177354946,3.99867385367458,3.21834145949255,3.38163523621104,3.97714968526586,4.5299846783014,4.02374087494166,3.92208872686131,3.86001374593634,3.85684204127883,4.48871386193196,4.55738148531396,5.47747776689238,5.51834717480529,5.59487389543976,6.06266315337625,5.84024752864757,6.19951844992572,6.10956503079782,5.09553968577008,4.80421241071562,5.75305354659252,5.82077225816084,5.98442676626081,5.34957900368046,5.67632019037946,5.38344756384583,6.05318196136679,4.95140930313712,4.97807019880572,5.02206715834223,5.04062821140223,4.415254108044,4.82593760674248,5.27848298909083,5.04197323698981,5.12375072976129,5.65313187103981,4.87429476716989,3.84163332481399,3.77400810897163,3.96457777577518,4.33631768203477,4.45629721993171,4.75525474133078,4.42464122448461,4.03765113006026,4.26764134097997,4.30749232233658,4.15527641890382,4.14340379078966],"CNYA^FMA_PE(LTMA,-10AY,0,AM,\"PORTAGG\",\"MEANR\")":[null,null,null,null,null,null,null,null,null,null,null,null,null,null,null,null,null,null,null,null,null,null,null,null,null,null,null,null,null,null,null,15.0036683381206,15.0193150681439,15.1415530053509,15.0557757127792,14.9109041023339,15.1520768133202,15.4049947239421,15.2262648771301,15.6885816559044,15.8733657638479,16.5272976780316,15.8462868112024,16.6355174167564,15.1344807902389,15.2342237603398,14.800561168184,14.4946153535409,13.9594590261018,13.3284788320464,12.4647011239599,12.4491615021381,11.6756432262948,11.5640278918736,10.9583444078513,11.1585439531637,12.0775314704252,12.7146560735794,12.8508937993221,12.3142713703104,12.735033673536,12.597994597039,12.5778854780045,12.9680255976205,12.8255308516079,12.908106670746,14.3235402626923,14.8782541161914,14.986069785092,14.0171465513853,14.1350345483499,14.3403031307029,14.8139274105233,16.0968268257328,16.4066185715423,17.1579116204851,17.6346066212255,18.2423492994162,19.1848733966047,21.1747193257296,22.092389762386,19.778532762819,19.4797101869647,19.3184540615316,19.1030096303802,18.7303733713995,17.7930705953146,17.9202806528099,17.914514663648,17.8931242208335,18.0609904116478,17.4697105066773,16.8374195184424,16.3442391017694,15.8641688897539,15.7736460574834,15.8562685141572,15.6483728445127,15.2332826737698,14.6133498196854,13.9121379382042,14.1375030857767,13.9675433563474,15.0641106915221,14.5775451725317,14.4044070328706,14.4023092991739,14.1504077361985,14.0911458076021,13.7737751745843,13.7040642111805,13.7597172513159,13.0970493599526,13.6862389288788,12.9841001380629,12.6258141411779,13.1658726660685,13.6152123550519,13.6142386004642,13.9013106865548,13.5720293467243],"PLATI-FDS^FG_PRICE_MAVG(0,,,,30)":1012.8333,"TIOS-FDS^FG_PRICE_CHANGE(0,-1AY)":-5.2440749911567,"SET-BKK^FG_PRICE_MAVG(0,,,,200)":1404.2836,"EWW^FG_PRICE(0)":57.17,"EPHE^FG_PRICE_MAVG(0,,,,60)":25.5205,"UAE^P_PRICE(0)/P_PRICE_HIGH_PR(0,,,,,,\"PRICE\",\"INTRA\",\"52W\")":0.85940886,"MCHI^P_PRICE(0)/P_PRICE_LOW_PR(0,,,,,,\"PRICE\",\"INTRA\",\"52W\")-1":0.22625065,"GREK^P_PRICE(0)/P_PRICE_LOW_PR(0,,,,,,\"PRICE\",\"INTRA\",\"52W\")-1":0.30331504,"EWZ^P_PRICE(0)/P_PRICE_LOW_PR(0,,,,,,\"PRICE\",\"INTRA\",\"52W\")-1":0.011365771,"EWM^FG_TOTAL_RETURNC(0,-12AM)":15.434861,"EPOL^FG_TOTAL_RETURNC(0,-12AM)":30.227448,"ECH^FMA_PCT_ABOVE_MAVG(200,0,,,,\"PORTAGG\")":58.6206896551724,"EWJ^FMA_PCT_ABOVE_MAVG(200,0,,,,\"PORTAGG\")":59.3137254901961,"TUR^FMA_COS_UP(\"EPS\",\"1M\",+1,NOW,,,\"PORTAGG\",\"MEANR\")":16.0,"EPU^FMA_COS_DOWN(\"EPS\",\"1M\",+1,NOW,,,\"PORTAGG\",\"MEANR\")":4.0,"EPU^FG_ROE(0)":9.86853584922406,"REFAEREPO-FDS^PROPER_NAME(0,,,\"SECURITY\",\"NAME\")":"United Arab Emirates Repo Rate","REFEUREFI-FDS^FG_YIELD(NOW,,,0)":4.25,"REFMYON-FDS^(SUBARRAY(NOT_NA(NO_REPEAT_F(FG_YIELD(NOW,-10AY,D))),0,1)-SUBARRAY(NOT_NA(NO_REPEAT_F(FG_YIELD(NOW,-10AY,D))),1,1))*100":25.0,"REFCLMPR-FDS^PROPER_NAME(0,,,\"SECURITY\",\"NAME\")":"Chile Monetary Policy Rate","TRYIN10Y-FDS^PCTCHG(FG_YIELD(0,,,,\"YTM\"),FG_YIELD(-3AM,,,,\"YTM\"))":-2.0962505,"TRYPE10Y-FDS^PCTCHG(FG_YIELD(0,,,,\"YTM\"),FG_YIELD(-1AM,,,,\"YTM\"))":1.7684182,"TRYAE10Y-FDS^FG_YIELD(0,,,,\"YTM\")":4.8001003,"TIPSCL10Y-FDS^FG_YIELD(0,,,,\"YTM\")":2.7686625,"CC_TW^IMF_IFS_RCPI_Q(0)":null,"TRYAU10Y-FDS^FG_YIELD(-10AY,0,Y,,\"YTM\")":[2.81,2.88,2.76,2.63,2.315,1.375,0.972,1.671,4.051,3.955],"CAGDPY@MX^EE_ACTUAL_ANNUAL(MED,+1)":-0.5,"CC_TH^FG_COMPANY_NAME":"Thailand","USDTRY^STD(FG_PRICE_CHANGE(0,-1AY,AM))":5.80109378883374,"USDQAR^FG_COMPANY_NAME":"Qatari Rial per U.S. Dollar","USDKRW^STD(FG_PRICE_CHANGE(0,-1AY,AM))":2.76916556679458,"USDTWD^FG_COMPANY_NAME":"Taiwan Dollar per U.S. Dollar","USDCLP^STD(FG_PRICE_CHANGE(0,-1AY,AM))":4.73760081992984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04898,33.7104851969561,47.0114263421164,46.0418096320094,54.6791971812597],"QAT^FG_TOTAL_RETURNC(-10AY,0,AM)":[-2.2131085,8.6336975,2.5848746,1.7675757,-8.019215,6.709528,-12.725902,-0.560832,6.290674,-5.208379,0.8146167,3.1068802,-4.181224,-0.53811073,-5.455369,0.40534735,5.248153,-9.115523,-11.022836,-11.299664,16.147316,7.100272,-0.3542483,-4.8755765,-0.37373304,7.981372,7.771492,-9.742123,3.7037134,-6.7683697,5.813372,2.9184341,0.804019,-1.8943131,-0.8638203,-2.255255,-10.420025,8.221685,-5.458647,-5.8630943,-5.153334,-10.866666,19.164812,9.217585,-3.7931025,1.1648774,1.7951012,-3.4166753,2.0793676,5.412054,1.2835503,1.6129017,2.721095,2.5386214,2.0419478,4.941869,-8.700055,0.4986167,4.4608593,-7.2256327,6.1851144,-1.7758012,-5.084753,4.8214316,1.9392371,-0.11976361,-1.72894,4.5402884,-8.251905,-10.236687,0.96440315,2.122569,7.1069717,4.551041,2.5882363,2.8096318,-0.3346324,0.05594492,3.4116387,2.7685285,-3.641218,0.7646203,5.3376555,0.38694143,-1.9181132,0.69128275,3.5648108,0.768435,6.4056993,1.051116,-3.2670736,7.1651936,3.6058426,5.430913,2.0514965,-6.442356,-4.0439787,0.723505,10.610331,-7.8926086,-1.0621905,-2.8518796,-9.339703,0.957942,-3.6900282,-4.7619104,2.9310346,7.7051997,-3.3465207,1.2820482,0.4402876,-3.4520507,-6.5834403,6.865132,-0.9096086,0.8605838,1.2514234,1.4045,-3.490299,-0.5166471,-1.2213111],"UAE^FMA_PE(NTMA,-10AY,0,AM,\"PORTAGG\",\"MEANR\")":[15.115602273799,14.9309503090862,14.918487551594,15.4300533235027,13.1741578955106,13.7280078486605,11.4743961472821,11.8664527493793,12.8197492779624,11.6532783855112,13.7250218269922,13.9982775288886,12.9327964147855,13.1328838127358,11.4091766825825,11.9587812688973,12.2012817271694,10.8680302189275,10.6569439235031,9.84185271557745,10.9932028102968,12.5149723748218,13.304827093786,12.4347288895241,12.4568621516651,13.0617943664748,12.6341475067358,12.1354342466579,12.1535887743586,11.4954053625686,11.6208388389697,12.3386117357856,12.41047611544,11.9114304962396,12.0132114157146,11.6460512238754,11.2907148618401,11.5192818046415,11.6590966084659,11.141830839241,11.5044676743722,10.6110857278756,10.8375837425026,11.559445554629,11.0660076484891,10.959548099233,11.4764729447874,10.5543339892876,10.6940619865543,11.3018639358224,11.2262879001966,11.8190581966592,11.5203169373504,11.7387238152146,11.0926499117352,10.8262752635315,11.0572375525208,11.9253447858055,12.2003979170539,10.7115905445327,11.8767545016311,12.004166778937,12.1756576508131,13.0525965474034,13.2143654754315,12.9344836342614,13.6924649074173,13.8579964150705,12.773414331479,9.32120613730548,14.3196887429449,16.0417189942685,17.546694008515,16.5202922119098,13.9741642227959,13.9507570627585,12.5421495447869,15.7149139016197,15.4945525684101,16.7297857515512,15.1986799280946,15.3441052514345,14.1052718402106,14.409461654889,15.0821755911577,14.178570290322,14.4623708267497,14.7184779863075,14.6557457751663,15.6373402986279,15.7901575693469,15.9323680999374,15.7388866747988,15.9891842808982,16.4749322326483,14.754935251537,13.4235947945567,13.1106562819062,13.4775161793392,13.2721524239972,12.5463160314425,12.3806320164271,12.1968690272825,12.1230030033183,12.0893469549965,10.8756960946718,11.2456873373122,10.9607743010309,11.0989874629398,11.3181494832487,11.3021917978973,11.0955919143783,9.7965734271071,10.4098244917965,10.311491008633,10.6454796173005,10.2292792013148,9.75183420477588,9.22405782086431,8.6563238486538,8.39470646377969],"VNM^FMA_PE(LTMA,-10AY,0,AM,\"PORTAGG\",\"MEANR\")":[12.2964995784733,12.7350877746414,12.9651409674125,12.9922012910913,13.0157695063742,12.8908324234228,12.250981185091,12.16608156168,12.9869115752511,16.6639830444949,16.7443201214324,16.4414439764303,16.6980465223921,17.1375319543822,17.1759956075591,17.9027083089176,22.8414349067761,25.8328668903168,23.044348975655,23.1377925940991,18.8252288517047,-4.73022152359068,-3.08830762183429,-1.08534017168272,1.16225598264134,2.55246497493095,4.17569788571438,7.13483275968811,10.7088625256354,11.7228774967868,13.7679051666843,14.4589927678774,15.8951802837904,15.703879809892,15.6652041227718,15.7954297658205,16.3672804268678,15.9213092465573,17.0664173341496,17.7195865561335,18.3798475668938,19.5702241712507,22.2415458553673,25.0454631688645,23.8114824592757,24.6264082567545,24.382528534282,24.1464660038178,22.6211767330358,21.8045504949793,21.8342422028561,21.9654573702909,20.1822157670742,19.1052298698425,18.638862684835,18.3355828390877,19.1007221488174,19.7216945691407,19.659848877502,19.748053782431,19.2151894241376,18.7787972998325,17.6628664103173,17.5780190214524,17.2611402991259,17.8224127012075,16.9284755208415,16.2860642630145,15.4497612820111,14.6225007285064,15.3967656766121,15.6267487766839,16.2505222600948,16.4045189714485,16.5476590531652,18.1113702593439,18.9207948413936,19.4766320847221,21.5510407803607,23.7376148660529,24.6280025917275,24.0658911450615,23.5610216700392,22.7505387488889,23.0641767210556,21.4752589462403,20.8132311984681,20.32717578728,20.0968806469557,19.5330533575147,18.8010801233862,17.3876099395475,17.0975493659174,16.3259584345033,15.944420788406,15.2583622703018,14.7888310795228,13.9729237851922,14.1302368060299,13.8639058948092,12.4962225516481,11.5917321266793,11.8119279766959,12.4616807838971,12.8346897956667,12.4393916770763,12.8926297916044,13.3524410277548,13.7574341735109,13.6433018794076,14.3340479539415,15.6031852906789,15.7255681127734,15.6419041903204,16.5209149734918,16.926103702486,17.466400010686,18.6649817738431,18.0091470958833,18.2752820799403,17.8502136407005],"PASP-FDS^FG_PRICE_CHANGE(0,-3AM)":-8.0,"BRENT-FDS^FG_PRICE(0)/MAX(FG_PRICE(0,-1AY))":0.870614479821537,"GREK^FG_PRICE_MAVG(0,,,,30)":41.57442,"EWT^FG_PRICE_MAVG(0,,,,200)":47.15535,"KSA^FG_TOTAL_RETURNC(0,-6AM)":1.7718673,"SET-BKK^P_PRICE(0)/P_PRICE_HIGH_PR(0,,,,,,\"PRICE\",\"INTRA\",\"52W\")":0.8219991,"GREK^P_PRICE(0)/P_PRICE_HIGH_PR(0,,,,,,\"PRICE\",\"INTRA\",\"52W\")":0.9157572,"EWW^P_PRICE(0)/P_PRICE_LOW_PR(0,,,,,,\"PRICE\",\"INTRA\",\"52W\")-1":0.09039998,"EIDO^FG_TOTAL_RETURNC(0,-12AM)":-16.772097,"URTH^P_PRICE(0)/P_PRICE_LOW_PR(0,,,,,,\"PRICE\",\"INTRA\",\"52W\")-1":0.2878815,"URTH^FMA_COS_UP(\"EPS\",\"1M\",+1,NOW,,,\"PORTAGG\",\"MEANR\")":541.0,"EZA^FMA_COS_UP(\"EPS\",\"1M\",+1,NOW,,,\"PORTAGG\",\"MEANR\")":8.0,"VNM^FMA_RBICS_REV_CURRENT(30, LOC, \"PORTAGG\")":54.2124951073956,"ECH^FMA_RBICS_REV_CURRENT(30, LOC, \"PORTAGG\")":31.7131083956428,"^FG_YIELD(-10AY,0,Y,,\"YTM\")":[null,null,null,null,null,null,null,null,null,null],"TRYCH10Y-FDS^FG_YIELD(-10AY,0,Y,,\"YTM\")":[0.314,null,-0.12,-0.09,-0.176,-0.434,-0.49,-0.111,1.617,0.703],"USDSAR^FG_PRICE_CHANGE(0,-1AY)":0.018668175,"USDEUR^FG_PRICE_CHANGE(0,-1AY)":1.6787887,"USDPLN^FG_PRICE_CHANGE(0,-1AY)":-1.093328,"INDA^P_PRICE_RETURNS_PR('52W',2,-10AY,0,AM)":[33.485268,23.428785,48.55057,31.765902,23.411142,35.24814,26.501083,32.928658,39.608692,27.821182,18.225216,7.2401404,2.757895,5.6673884,-3.9258897,-10.508621,-1.2669444,-12.809551,-8.852631,-22.351854,-25.88451,-19.155163,-11.019582,-14.259279,-6.6751184,-6.6791773,-1.1314154,6.7599893,1.2482285,-2.4951994,-0.8075714,10.92658,20.404613,19.124222,15.119398,23.664188,18.134176,17.955708,14.686847,17.335022,17.045296,34.246742,35.60147,37.316277,20.547794,8.996094,10.718309,4.0181994,4.5541406,1.8799663,6.223154,1.1589408,-11.879957,-7.7987137,-5.414277,-10.450625,-6.9444,6.7242265,3.4927368,7.937479,6.5636873,3.1176925,-8.563858,-1.7334878,16.404009,10.1377125,7.2577357,10.707951,9.795416,-34.653545,-28.117525,-24.495012,-17.249012,-6.1568317,4.3921113,7.885492,3.3424973,6.3068867,11.999583,16.46775,21.509314,86.80265,55.749355,64.71237,56.119,38.26914,39.797447,42.83937,43.429173,36.09245,18.17522,18.479275,10.667753,15.307629,20.593952,1.071024,-6.9084764,-2.652663,0.7197261,-5.396235,-12.668675,-8.154928,-2.457124,-8.549386,-9.596407,-13.854748,-10.8676195,0.26980639,11.1318,10.727537,-1.3140142,3.5580397,7.1054697,5.136764,11.661566,16.875576,28.118896,31.03857,29.181349,30.187082,27.760994],"QAT^FMA_DIV_YLD(NTMA,-10AY,0,AM,\"PORTAGG\",\"MEANR\")":[4.11915523470066,3.94192610040388,3.92335374262248,3.86903228734096,4.2503252370977,3.84946886619193,4.85941847789586,4.57421571322234,4.11138731109087,4.53017850472916,4.60325319845349,4.51345388939487,4.67360015080424,4.57583395660042,5.0072578632517,4.96159219109809,4.82533908072997,5.22122748208044,5.68898531930651,6.35181987717836,5.0455969803331,4.19151459338304,4.22426841185877,4.35424855349147,4.23029350881206,4.05142584405508,3.55197995736034,4.00451484388182,3.92920273322553,4.19746647139295,3.89515365394035,3.53027759615279,3.72473641547624,3.84248555842517,3.92857073293504,3.92041157493468,4.46616262344401,4.16084863376573,4.25629788503364,4.84816216608252,4.51211919076149,4.63106975623288,4.29998903109451,4.10848494301487,4.60672792538648,4.76661001248474,4.62508232401378,4.85181258210376,4.9804297695845,4.64284521659579,4.58167041918125,4.4250510480165,4.27875947377354,4.35114411186737,4.53131404536799,4.36074409124219,4.65005406613307,4.62813145306533,4.3048182946762,4.4897070321619,4.0337800804329,4.13074173383973,4.35652861469747,4.12231122780784,4.09641318479571,4.06805945765079,4.06494007491198,3.8897041573634,4.30254736829123,4.65381161433716,4.53948750041516,4.19388881223872,3.89234561210106,3.74584913325691,3.60335593773594,3.49044157606436,3.58512638087139,3.69209610695832,3.7083386603628,3.73015391224874,3.84471500820621,3.88295965930224,3.68672105641558,3.84095414469887,3.83751110560509,3.90835500094707,3.87433784200994,4.11340148917126,3.810322771057,3.83260864503542,4.05667788199082,3.97864484072457,3.97369479813036,3.71905937512899,3.71200258459484,4.16381627644864,4.43126991224355,4.11041525191652,3.64580577756877,3.95692658440536,4.03337608297159,4.1651048316706,4.67228794003546,4.65364216479331,4.69929151085292,5.12008244594008,5.09018103721445,4.63107270456324,4.67190525652764,4.57786603117382,4.52561702338423,4.69597126613118,4.91910149164901,4.84070656934196,4.8894060645224,4.79203290142555,4.75120777648763,4.83153991159077,5.71478226759841,5.81117697370974,5.74619201139714],"ECH^JULIAN(FMA_DIV_YLD(LTMA,-10AY,0,AM,\"PORTAGG\",\"MEANR\").DATES)":[41810,41838,41871,41901,41932,41963,41992,42024,42055,42083,42114,42144,42174,42205,42236,42265,42297,42328,42356,42389,42419,42447,42480,42510,42541,42571,42601,42633,42663,42692,42724,42755,42783,42814,42845,42874,42906,42936,42965,42998,43028,43059,43089,43119,43151,43179,43210,43238,43271,43301,43332,43363,43392,43424,43454,43483,43516,43544,43573,43605,43636,43665,43697,43728,43756,43789,43819,43847,43881,43910,43941,43971,44001,44032,44063,44092,44124,44155,44183,44216,44246,44274,44306,44336,44365,44397,44428,44459,44489,44519,44550,44581,44610,44638,44671,44701,44729,44762,44792,44824,44854,44883,44915,44946,44974,45005,45036,45065,45097,45127,45156,45189,45219,45250,45280,45310,45342,45371,45401,45432,45460],"PLATI-FDS^FG_PRICE(0)":980.0,"TIOS-FDS^FG_PRICE_CHANGE(0,-6AM)":-20.5413422321097,"SET-BKK^FG_PRICE_MAVG(0,,,,60)":1358.994,"EPHE^FG_PRICE_MAVG(0,,,,30)":24.958,"UAE^FG_TOTAL_RETURNC(0,-6AM)":-2.9728115,"MCHI^P_PRICE(0)/P_PRICE_HIGH_PR(0,,,,,,\"PRICE\",\"INTRA\",\"52W\")":0.8736484,"EWZ^P_PRICE(0)/P_PRICE_HIGH_PR(0,,,,,,\"PRICE\",\"INTRA\",\"52W\")":0.7593732,"EWM^P_PRICE(0)/P_PRICE_LOW_PR(0,,,,,,\"PRICE\",\"INTRA\",\"52W\")-1":0.13104844,"EPOL^P_PRICE(0)/P_PRICE_LOW_PR(0,,,,,,\"PRICE\",\"INTRA\",\"52W\")-1":0.44884288,"CNYA^FG_TOTAL_RETURNC(0,-12AM)":-10.098725,"URTH^PERCENT_CHANGE(FMA_EPS(+1,0,,,,\"PORTAGG\",\"MEAN\"),FMA_EPS(+1,-3AM,,,,\"PORTAGG\",\"MEAN\"))":-0.620594740833317,"VWO^SIZE(FG_CONSTITUENTS)":4759,"SET-BKK^SIZE(FG_CONSTITUENTS)":1,"EPU^FMA_COS_UP(\"EPS\",\"1M\",+1,NOW,,,\"PORTAGG\",\"MEANR\")":9.0,"UAE^FMA_RBICS_REV_CURRENT(30, LOC, \"PORTAGG\")":59.6112391575172,"EPOL^FG_ROE(0)":13.4859300469429,"REFTR1WREPO-FDS^(SUBARRAY(NOT_NA(NO_REPEAT_F(FG_YIELD(NOW,-10AY,D))),0,1)-SUBARRAY(NOT_NA(NO_REPEAT_F(FG_YIELD(NOW,-10AY,D))),1,1))*100":500.0,"REFEUREFI-FDS^PROPER_NAME(0,,,\"SECURITY\",\"NAME\")":"Eurozone Main Refinancing Operations Minimum Bid Rate","REFMYON-FDS^FG_YIELD(NOW,,,0)":3.0,"TRYIN10Y-FDS^PCTCHG(FG_YIELD(0,,,,\"YTM\"),FG_YIELD(-1AM,,,,\"YTM\"))":-0.9581558,"TRYPL10Y-FDS^PCTCHG(FG_YIELD(0,,,,\"YTM\"),FG_YIELD(-3AM,,,,\"YTM\"))":5.87762,"TRYKR10Y-FDS^FG_YIELD(0,,,,\"YTM\")":3.2701,"CC_MY^IMF_IFS_RCPI_Q(0)":1.6700923,"INDA^FG_PRICE_MAVG(0,,,,30)":53.411,"EWT^FG_TOTAL_RETURNC(0,-3AM)":13.227404,"INDA^FMA_COS_UP(\"EPS\",\"1M\",+1,NOW,,,\"PORTAGG\",\"MEANR\")":61.0,"REFINREPO-FDS^(SUBARRAY(NOT_NA(NO_REPEAT_F(FG_YIELD(NOW,-10AY,D))),0,1)-SUBARRAY(NOT_NA(NO_REPEAT_F(FG_YIELD(NOW,-10AY,D))),1,1))*100":25.0,"TRYTW10Y-FDS^PCTCHG(FG_YIELD(0,,,,\"YTM\"),FG_YIELD(-1AM,,,,\"YTM\"))":5.2795057,"CC_ZA^IMF_IFS_RCPI_Q(0)":5.4170475,"UAE^JULIAN(FMA_DIV_YLD(NTMA,NOW,NOW,M,\"PORTAGG\",\"MEANR\").DATES)":45443,"EWT^JULIAN(FMA_DIV_YLD(NTMA,NOW,NOW,M,\"PORTAGG\",\"MEANR\").DATES)":45443,"EIDO^JULIAN(FMA_DIV_YLD(NTMA,NOW,NOW,M,\"PORTAGG\",\"MEANR\").DATES)":45443,"EWM^SIZE(FG_CONSTITUENTS)":33,"EPU^FMA_EVAL_EBITDA(NTMA,0,,,\"PORTAGG\",\"MEANR\")":6.42202453263379,"EIDO^SIZE(FG_CONSTITUENTS)":75,"REFMXTON-FDS^PROPER_NAME(0,,,\"SECURITY\",\"NAME\")":"Mexico Target Rate - Overnight","EWZ^FMA_EVAL_EBITDA(NTMA,0,,,\"PORTAGG\",\"MEANR\")":4.39823990667957,"CNYA^FG_FCF_YIELD_NTM(0)":5.84450092228549,"COPP-FDS^MAX(FG_PRICE(0,-5AY))":5.119,"VNM^P_PRICE(0)/P_PRICE_HIGH_PR(0,,,,,,\"PRICE\",\"INTRA\",\"52W\")":0.79450303,"REFTWDISC-FDS^(SUBARRAY(NOT_NA(NO_REPEAT_F(FG_YIELD(NOW,-10AY,D))),0,1)-SUBARRAY(NOT_NA(NO_REPEAT_F(FG_YIELD(NOW,-10AY,D))),1,1))*100":12.5,"VNM^PERCENT_CHANGE(FMA_EPS(+1,0,,,,\"PORTAGG\",\"MEAN\"),FMA_EPS(+1,-3AM,,,,\"PORTAGG\",\"MEAN\"))":-2.95013525217187,"REFIDRREPO-FDS^FG_YIELD(NOW,,,0)":6.25,"KSA^FG_COMPANY_NAME":"iShares MSCI Saudi Arabia ETF","VGK^FMA_DIV_YLD(NTMA,NOW,NOW,M,\"PORTAGG\",\"MEANR\")":3.52006360869284,"QAT^JULIAN(FMA_DIV_YLD(NTMA,NOW,NOW,M,\"PORTAGG\",\"MEANR\").DATES)":45443,"EWZ^FMA_PE(LTMA,-10AY,0,AM,\"PORTAGG\",\"MEANR\")":[11.879894242096,12.1383088867735,12.7051924629496,12.6282516153127,12.3972894748117,12.5786177235235,12.2223398167675,11.9663737583667,12.7677889660077,13.0471802940458,13.4966108972815,13.7692203402352,13.9187731811782,13.5697767532412,12.7091501566612,12.6635393711753,12.4718201075893,12.9907047619304,12.1350269194582,10.7473879205755,11.8530384494076,13.0582819981264,13.4003392353155,12.939786214037,13.0613039301578,13.9227735877309,14.5738648724551,14.3013643194681,15.4864520116682,14.8497843514008,14.2088291379803,15.338523563168,16.8915367238117,16.5425799760813,16.0787323681792,15.662066496478,15.0141603967195,15.0166888228037,15.3019641301473,15.8607354441334,15.5835466197906,14.6385968047879,14.4574985865654,15.6898453815019,16.3520902176224,16.3008334062107,16.0057235359242,15.451328887682,14.4050155173318,14.3705807297527,13.7157625461767,13.2705141008304,13.713619344295,13.8335717789531,13.4372633084174,14.9022950850591,14.9112656865412,14.6988098846418,14.193909453028,13.9088140334788,14.3237272891828,14.3026369965992,14.1004996329803,14.193462836971,14.7412851295109,15.0840900158637,17.0384715827793,17.3660225706616,16.5766095202191,16.0544000993064,16.5164674755321,18.1464934872013,20.3052759043842,32.2610479940995,34.5618447217086,31.4905048335755,32.0955276338351,31.0212003134923,35.6490786716937,30.7967801917522,27.2812271190304,20.0446276372532,18.7335106736642,17.542472163685,16.5802279445791,14.9086358656025,13.1166212253243,11.338139366107,10.0284815142718,8.25219118086339,6.9942828661204,6.84318738866773,7.06394814333962,7.04120155599913,6.92393969940684,6.61462535533562,6.33388991617239,6.17763358179611,6.22026059257139,6.1424130238332,6.35525957473103,5.92866875017542,5.55406638203465,5.82682164710921,5.7529863297707,5.5375962749581,5.74448344442234,6.01084658708147,6.64262535260725,6.93466624238686,7.02052497834278,7.35369223145587,7.25749280826317,8.06591483890423,8.47408746902192,8.19440374870887,8.38146102130384,8.41782340954518,8.28868989704099,8.20576452099197,7.86888478441079],"EWT^FG_TOTAL_RETURNC(0,-1AM)":7.948053,"TUR^FMA_EVAL_EBIT(LTMA,NOW,NOW,M,\"PORTAGG\",\"MEANR\")":7.40763271395439,"GREK^FMA_DIV_YLD(NTMA,NOW,NOW,M,\"PORTAGG\",\"MEANR\")":5.63800643023356,"ECH^FMA_EVAL_EBIT(LTMA,NOW,NOW,M,\"PORTAGG\",\"MEANR\")":9.57714975493442,"EPHE^FG_COMPANY_NAME":"iShares MSCI Philippines ETF","EWM^FMA_EVAL_EBIT(LTMA,NOW,NOW,M,\"PORTAGG\",\"MEANR\")":17.5498983680185,"TUR^FMA_PE(LTM,0,,,\"PORTAGG\",\"MEANR\")":8.56283695754419,"EWZ^FG_FCF_YIELD_NTM(0)":10.8467574308073,"CNYA^FMA_PE(NTMA,0,,,\"PORTAGG\",\"MEANR\")":12.3252623124284,"CNYA^FMA_PE(LTM,0,,,\"PORTAGG\",\"MEANR\")":14.5729246367861,"EWJ^P_PRICE(0)/P_PRICE_LOW_PR(0,,,,,,\"PRICE\",\"INTRA\",\"52W\")-1":0.16223776,"EWT^FMA_DIV_YLD(NTMA,NOW,NOW,M,\"PORTAGG\",\"MEANR\")":3.1458073104987,"WL-FDS^FG_PRICE(0)/MAX(FG_PRICE(0,-1AY))":0.723997904113178,"GREK^SIZE(FG_CONSTITUENTS)":32,"REFINREPO-FDS^FG_YIELD(NOW,,,0)":6.5,"TIPSCL10Y-FDS^PCTCHG(FG_YIELD(0,,,,\"YTM\"),FG_YIELD(-3AM,,,,\"YTM\"))":14.275037,"CC_BR^IMF_IFS_RCPI_Q(0)":4.3081307,"EPOL^FG_PRICE_MAVG(0,,,,60)":24.2135,"SET-BKK^FMA_EVAL_EBITDA(NTMA,0,,,\"PORTAGG\",\"MEANR\")":9.11831382890354,"CNYA^FMA_DIV_YLD(NTMA,NOW,NOW,M,\"PORTAGG\",\"MEANR\")":2.88128517903927,"CNYA^SIZE(FG_CONSTITUENTS)":485,"SET-BKK^FG_FCF_YIELD_NTM(0)":4.89001330662827,"EPU^FMA_PE(LTM,0,,,\"PORTAGG\",\"MEANR\")":16.9061001745632,"QAT^FG_FCF_YIELD_NTM(0)":null,"TRYGR10Y-FDS^FG_YIELD_NAME":"Greece Benchmark Bond - 10 Year","EWY^FMA_DIV_YLD(NTMA,NOW,NOW,M,\"PORTAGG\",\"MEANR\")":2.26720797066957,"VNM^FMA_EVAL_EBITDA(NTMA,0,,,\"PORTAGG\",\"MEANR\")":10.6263796142955,"EWM^FMA_PCT_ABOVE_MAVG(200,0,,,,\"PORTAGG\")":60.6060606060606,"GREK^FMA_PE(NTMA,0,,,\"PORTAGG\",\"MEANR\")":6.78446049333151,"ECH^JULIAN(FMA_DIV_YLD(NTMA,NOW,NOW,M,\"PORTAGG\",\"MEANR\").DATES)":45443,"CNYA^FMA_EVAL_EBIT(LTMA,NOW,NOW,M,\"PORTAGG\",\"MEANR\")":16.5606952626704,"CPALM-FDS^FG_PRICE_MAVG(0,,,,30)":3921.4666,"TRYUS10Y-FDS^FG_YIELD_NAME":"US Benchmark Bond - 10 Year","VWO^FMA_EVAL_EBIT(LTMA,NOW,NOW,M,\"PORTAGG\",\"MEANR\")":14.3820306853732,"TRYSA10Y-FDS^FG_YIELD(0,,,,\"YTM\")":5.157908,"COPP-FDS^FG_PRICE_MAVG(0,,,,30)":4.72075,"EIDO^FMA_PCT_ABOVE_MAVG(200,0,,,,\"PORTAGG\")":18.9189189189189,"EPU^JULIAN(FMA_DIV_YLD(NTMA,NOW,NOW,M,\"PORTAGG\",\"MEANR\").DATES)":45443,"EWZ^JULIAN(FMA_DIV_YLD(NTMA,NOW,NOW,M,\"PORTAGG\",\"MEANR\").DATES)":45443,"EWZ^FG_ROE(0)":19.3144067936252,"EWY^FMA_EVAL_EBIT(LTMA,NOW,NOW,M,\"PORTAGG\",\"MEANR\")":18.1346565529332,"VNM^FG_COMPANY_NAME":"VanEck Vietnam ETF","EWY^FG_ROE(0)":6.20853816279082,"MCHI^FMA_PE(NTMA,0,,,\"PORTAGG\",\"MEANR\")":9.83135227671868,"INDA^JULIAN(FMA_DIV_YLD(NTMA,NOW,NOW,M,\"PORTAGG\",\"MEANR\").DATES)":45443,"REFQALEND-FDS^FG_YIELD(NOW,,,0)":6.25,"EWM^FG_PRICE(0)":22.44,"EPU^FG_TOTAL_RETURNC(0,-3AM)":5.7748437,"TIPSCL10Y-FDS^PCTCHG(FG_YIELD(0,,,,\"YTM\"),FG_YIELD(-1AM,,,,\"YTM\"))":9.936706,"EZA^FMA_EVAL_EBIT(LTMA,NOW,NOW,M,\"PORTAGG\",\"MEANR\")":12.1888431536567,"EPU^FMA_EVAL_EBIT(LTMA,NOW,NOW,M,\"PORTAGG\",\"MEANR\")":13.1421361516924,"TUR^FMA_PE(NTMA,0,,,\"PORTAGG\",\"MEANR\")":5.88916443409218,"EPU^FG_TOTAL_RETURNC(0,-1AM)":-6.9850087,"EZA^FMA_EVAL_EBITDA(NTMA,0,,,\"PORTAGG\",\"MEANR\")":7.28548931735971,"ECH^FMA_COS_UP(\"EPS\",\"1M\",+1,NOW,,,\"PORTAGG\",\"MEANR\")":7.0,"EPHE^FG_TOTAL_RETURNC(0,-3AM)":-12.832129,"EWZ^FMA_PE(LTM,0,,,\"PORTAGG\",\"MEANR\")":6.85375178115408,"VNM^FMA_PE(LTM,0,,,\"PORTAGG\",\"MEANR\")":17.6152820910968,"EPOL^FG_PRICE_MAVG(0,,,,200)":21.953924,"EWT^FMA_COS_UP(\"EPS\",\"1M\",+1,NOW,,,\"PORTAGG\",\"MEANR\")":38.0,"REFKRBASE-FDS^(SUBARRAY(NOT_NA(NO_REPEAT_F(FG_YIELD(NOW,-10AY,D))),0,1)-SUBARRAY(NOT_NA(NO_REPEAT_F(FG_YIELD(NOW,-10AY,D))),1,1))*100":25.0,"ECH^FG_PRICE_MAVG(0,,,,60)":27.473,"VWO^FG_FCF_YIELD_NTM(0)":5.38642920577584,"EPU^FMA_PE(NTMA,0,,,\"PORTAGG\",\"MEANR\")":11.4937215784925,"COPP-FDS^FG_PRICE_CHANGE(0,-1AM)":-9.22850122850123,"SPY^FG_TOTAL_RETURNC(0,-3AM)":5.095303,"KSA^FG_FCF_YIELD_NTM(0)":3.94096644338713,"EPHE^FMA_DIV_YLD(NTMA,NOW,NOW,M,\"PORTAGG\",\"MEANR\")":3.39938536528644,"QAT^FMA_EVAL_EBITDA(NTMA,0,,,\"PORTAGG\",\"MEANR\")":8.97712086243162,"ECH^FG_TOTAL_RETURNC(0,-6AM)":-0.6296158,"REFIDRREPO-FDS^PROPER_NAME(0,,,\"SECURITY\",\"NAME\")":"Indonesia BI (Reverse) Repo Rate - 7 Day","TRYQA10Y-FDS^PCTCHG(FG_YIELD(0,,,,\"YTM\"),FG_YIELD(-3AM,,,,\"YTM\"))":null,"EIDO^FMA_PE(LTM,0,,,\"PORTAGG\",\"MEANR\")":14.5745615246122,"REFPL7D-FDS^PROPER_NAME(0,,,\"SECURITY\",\"NAME\")":"Poland Reference Rate - 7 Day","EWM^FMA_RBICS_REV_CURRENT(30, LOC, \"PORTAGG\")":39.8538663246548,"EPOL^FG_FCF_YIELD_NTM(0)":null,"VWO^FG_PE(0)":14.3800357678673,"UAE^FMA_PE(LTM,0,,,\"PORTAGG\",\"MEANR\")":9.36096595353869,"VWO^JULIAN(FMA_DIV_YLD(NTMA,NOW,NOW,M,\"PORTAGG\",\"MEANR\").DATES)":45412,"EPOL^FMA_DIV_YLD(NTMA,NOW,NOW,M,\"PORTAGG\",\"MEANR\")":5.16497135756013,"INDA^FG_COMPANY_NAME":"iShares MSCI India ETF","EWW^FMA_PE(NTMA,0,,,\"PORTAGG\",\"MEANR\")":11.2568917380859,"EWY^FG_TOTAL_RETURNC(0,-3AM)":-2.199614,"TRYPH10Y-FDS^FG_YIELD(0,,,,\"YTM\")":6.6943173,"EWJ^SIZE(FG_CONSTITUENTS)":204,"CC_TH^IMF_IFS_RCPI_Q(0)":-0.78397644,"TUR^PERCENT_CHANGE(FMA_EPS(+1,0,,,,\"PORTAGG\",\"MEAN\"),FMA_EPS(+1,-3AM,,,,\"PORTAGG\",\"MEAN\"))":-7.62930143404004,"ECH^FG_TOTAL_RETURNC(0,-3AM)":1.8630147,"TRYGR10Y-FDS^FG_YIELD(0,,,,\"YTM\")":3.653,"VGK^FG_FCF_YIELD_NTM(0)":5.34815334664735,"QAT^FMA_DIV_YLD(NTMA,NOW,NOW,M,\"PORTAGG\",\"MEANR\")":5.95568343367073,"TUR^PERCENT_CHANGE(FMA_EPS(+1,0,,,,\"PORTAGG\",\"MEAN\"),FMA_EPS(+1,-1AM,,,,\"PORTAGG\",\"MEAN\"))":-6.90394458364396,"QAT^FG_ROE(0)":11.1893166475097,"TRYZA10Y-FDS^FG_YIELD(0,,,,\"YTM\")":11.272925,"TRYMY10Y-FDS^FG_YIELD(0,,,,\"YTM\")":3.856926,"KSA^FMA_DIV_YLD(NTMA,NOW,NOW,M,\"PORTAGG\",\"MEANR\")":3.71702096070811,"INDA^FMA_PE(LTM,0,,,\"PORTAGG\",\"MEANR\")":26.9185452987436,"TRYBR10Y-FDS^PCTCHG(FG_YIELD(0,,,,\"YTM\"),FG_YIELD(-1AM,,,,\"YTM\"))":2.7268617,"VNM^JULIAN(FMA_DIV_YLD(NTMA,NOW,NOW,M,\"PORTAGG\",\"MEANR\").DATES)":45443,"QAT^P_PRICE(0)/P_PRICE_LOW_PR(0,,,,,,\"PRICE\",\"INTRA\",\"52W\")-1":0.044061303,"TRYAE10Y-FDS^PCTCHG(FG_YIELD(0,,,,\"YTM\"),FG_YIELD(-3AM,,,,\"YTM\"))":null,"INDA^FG_TOTAL_RETURNC(0,-1AM)":3.4450293,"EWZ^FG_COMPANY_NAME":"iShares MSCI Brazil ETF","EWW^FG_COMPANY_NAME":"iShares MSCI Mexico ETF","EIDO^FG_FCF_YIELD_NTM(0)":null,"EPHE^JULIAN(FMA_DIV_YLD(NTMA,NOW,NOW,M,\"PORTAGG\",\"MEANR\").DATES)":45443,"EIDO^FMA_EVAL_EBIT(LTMA,NOW,NOW,M,\"PORTAGG\",\"MEANR\")":9.16778297240095,"REFVNDISC-FDS^FG_YIELD(NOW,,,0)":3.0,"TRYTW10Y-FDS^PCTCHG(FG_YIELD(0,,,,\"YTM\"),FG_YIELD(-3AM,,,,\"YTM\"))":40.256516,"EWJ^FMA_COS_DOWN(\"EPS\",\"1M\",+1,NOW,,,\"PORTAGG\",\"MEANR\")":88.0,"EWT^FG_FCF_YIELD_NTM(0)":3.99496928274079,"INDA^P_PRICE(0)/P_PRICE_LOW_PR(0,,,,,,\"PRICE\",\"INTRA\",\"52W\")-1":0.2941593,"VGK^P_PRICE(0)/P_PRICE_LOW_PR(0,,,,,,\"PRICE\",\"INTRA\",\"52W\")-1":0.24663997,"MCHI^FMA_EVAL_EBIT(LTMA,NOW,NOW,M,\"PORTAGG\",\"MEANR\")":13.7237128095867,"EWY^FMA_PE(NTMA,0,,,\"PORTAGG\",\"MEANR\")":9.66502487832332,"EWY^FG_COMPANY_NAME":"iShares MSCI South Korea ETF","EWW^FMA_PE(LTM,0,,,\"PORTAGG\",\"MEANR\")":13.2969702689691,"SPY^PERCENT_CHANGE(FMA_EPS(+1,0,,,,\"PORTAGG\",\"MEAN\"),FMA_EPS(+1,-1AM,,,,\"PORTAGG\",\"MEAN\"))":3.08439694104022,"KSA^FMA_PE(NTMA,0,,,\"PORTAGG\",\"MEANR\")":16.4332142861946,"MCHI^FMA_EVAL_EBITDA(NTMA,0,,,\"PORTAGG\",\"MEANR\")":8.74540861064924,"EPHE^FMA_PE(NTMA,0,,,\"PORTAGG\",\"MEANR\")":8.78482921546277,"GREK^FG_COMPANY_NAME":"Global X MSCI Greece ETF","INDA^PERCENT_CHANGE(FMA_EPS(+1,0,,,,\"PORTAGG\",\"MEAN\"),FMA_EPS(+1,-3AM,,,,\"PORTAGG\",\"MEAN\"))":-1.48004803608136,"TRYTH10Y-FDS^PCTCHG(FG_YIELD(0,,,,\"YTM\"),FG_YIELD(-1AM,,,,\"YTM\"))":0.096646756,"MCHI^FMA_PE(LTM,0,,,\"PORTAGG\",\"MEANR\")":12.9564969137623,"EWY^FG_TOTAL_RETURNC(0,-12AM)":2.8990626,"VNM^FG_FCF_YIELD_NTM(0)":-0.168748599582867,"TRYKR10Y-FDS^PCTCHG(FG_YIELD(0,,,,\"YTM\"),FG_YIELD(-3AM,,,,\"YTM\"))":-4.9417124,"EWT^FG_COMPANY_NAME":"iShares MSCI Taiwan ETF","UAE^SIZE(FG_CONSTITUENTS)":44,"EZA^FG_TOTAL_RETURNC(0,-1AM)":1.6389489,"EIDO^FMA_EVAL_EBITDA(NTMA,0,,,\"PORTAGG\",\"MEANR\")":6.11445620129158,"EPOL^FG_COMPANY_NAME":"iShares MSCI Poland ETF","EWT^FMA_EVAL_EBITDA(NTMA,0,,,\"PORTAGG\",\"MEANR\")":10.6091639601545,"CC_TR^IMF_IFS_RCPI_Q(0)":66.839935,"MCHI^FG_PRICE_MAVG(0,,,,200)":41.517,"EWY^FG_TOTAL_RETURNC(0,-1AM)":0.18393993,"GREK^FG_FCF_YIELD_NTM(0)":null,"INDA^FG_PRICE_MAVG(0,,,,200)":48.988575,"MCHI^FMA_COS_DOWN(\"EPS\",\"1M\",+1,NOW,,,\"PORTAGG\",\"MEANR\")":190.0,"DUMMY^ECON_DATE(45343,,, 'MM/YYYY')":"02/2024","DUMMY^ECON_DATE(45433,,, 'MM/YYYY')":"05/2024","CC_ID^IMF_IFS_RCPI_Q(-1AM)":null,"CC_AE^IMF_IFS_RCPI_Q(-1AM)":null,"CC_QA^IMF_IFS_RCPI_Q(-1AM)":null,"CC_TW^IMF_IFS_RCPI_Q(-1AM)":null,"DUMMY^ECON_EXPR_DATA('FDS_ECON[NTCPMIMFGSA@CN]',05/2024,,Q)":50.938282,"DUMMY^ECON_EXPR_DATA('FDS_ECON[NTCPMIMFGSA@CN]',02/2024,,Q)":50.34384,"DUMMY^ECON_EXPR_DATA('FDS_ECON[NTCPMIMFGSA@CL]',05/2024,,Q)":null,"DUMMY^ECON_EXPR_DATA('FDS_ECON[NTCPMIMFGSA@CL]',02/2024,,Q)":null,"DUMMY^ECON_EXPR_DATA('FDS_ECON[NTCPMIMFGSA@ID]',05/2024,,Q)":53.247562,"DUMMY^ECON_EXPR_DATA('FDS_ECON[NTCPMIMFGSA@ID]',02/2024,,Q)":51.828487,"DUMMY^ECON_EXPR_DATA('FDS_ECON[NTCPMIPHMANHE]',05/2024,,Q)":50.931423,"DUMMY^ECON_EXPR_DATA('FDS_ECON[NTCPMIPHMANHE]',02/2024,,Q)":52.222515,"DUMMY^ECON_EXPR_DATA('FDS_ECON[NTCPMIMFGSA@PL]',05/2024,,Q)":47.64948,"DUMMY^ECON_EXPR_DATA('FDS_ECON[NTCPMIMFGSA@PL]',02/2024,,Q)":46.884846,"DUMMY^ECON_EXPR_DATA('FDS_ECON[NTCPMIMFGSA@PE]',05/2024,,Q)":null,"DUMMY^ECON_EXPR_DATA('FDS_ECON[NTCPMIMFGSA@PE]',02/2024,,Q)":null,"DUMMY^ECON_EXPR_DATA('FDS_ECON[PMIMYMANHE]',05/2024,,Q)":48.94971,"DUMMY^ECON_EXPR_DATA('FDS_ECON[PMIMYMANHE]',02/2024,,Q)":47.499214,"DUMMY^ECON_EXPR_DATA('FDS_ECON[NTCPMIMFGSA@TW]',05/2024,,Q)":48.895138,"DUMMY^ECON_EXPR_DATA('FDS_ECON[NTCPMIMFGSA@TW]',02/2024,,Q)":47.63588,"DUMMY^ECON_EXPR_DATA('FDS_ECON[NTCPMIMFGSA@MX]',05/2024,,Q)":51.565502,"DUMMY^ECON_EXPR_DATA('FDS_ECON[NTCPMIMFGSA@MX]',02/2024,,Q)":52.180695,"DUMMY^ECON_EXPR_DATA('FDS_ECON[NTCPMIMFGSA@KR]',05/2024,,Q)":50.57622,"DUMMY^ECON_EXPR_DATA('FDS_ECON[NTCPMIMFGSA@KR]',02/2024,,Q)":49.900604,"DUMMY^ECON_EXPR_DATA('FDS_ECON[NTCPMIMFGSA@BR]',05/2024,,Q)":53.509575,"DUMMY^ECON_EXPR_DATA('FDS_ECON[NTCPMIMFGSA@BR]',02/2024,,Q)":48.798813,"DUMMY^ECON_EXPR_DATA('FDS_ECON[PMIMFGSA@ZA]',05/2024,,Q)":49.458923,"DUMMY^ECON_EXPR_DATA('FDS_ECON[PMIMFGSA@ZA]',02/2024,,Q)":49.293606,"DUMMY^ECON_EXPR_DATA('FDS_ECON[NTCPMIMFGSA@GR]',05/2024,,Q)":55.77546,"DUMMY^ECON_EXPR_DATA('FDS_ECON[NTCPMIMFGSA@GR]',02/2024,,Q)":50.99575,"DUMMY^ECON_EXPR_DATA('FDS_ECON[NTCPMIMFGSA@IN]',05/2024,,Q)":57.516636,"DUMMY^ECON_EXPR_DATA('FDS_ECON[NTCPMIMFGSA@IN]',02/2024,,Q)":55.461708,"DUMMY^ECON_EXPR_DATA('FDS_ECON[PMIQAWHEHE]',05/2024,,Q)":50.683044,"DUMMY^ECON_EXPR_DATA('FDS_ECON[PMIQAWHEHE]',02/2024,,Q)":50.688427,"DUMMY^ECON_EXPR_DATA('FDS_ECON[NTCPMITHMANHE]',05/2024,,Q)":47.04389,"DUMMY^ECON_EXPR_DATA('FDS_ECON[NTCPMITHMANHE]',02/2024,,Q)":46.69516,"DUMMY^ECON_EXPR_DATA('FDS_ECON[NTCPMIMFGSA@TR]',05/2024,,Q)":49.822453,"DUMMY^ECON_EXPR_DATA('FDS_ECON[NTCPMIMFGSA@TR]',02/2024,,Q)":47.664864,"DUMMY^ECON_EXPR_DATA('FDS_ECON[NTCPMIMFGSA@AE]',05/2024,,Q)":null,"DUMMY^ECON_EXPR_DATA('FDS_ECON[NTCPMIMFGSA@AE]',02/2024,,Q)":null,"DUMMY^ECON_EXPR_DATA('FDS_ECON[NTCPMIMFGSA@VN]',05/2024,,Q)":50.18627,"DUMMY^ECON_EXPR_DATA('FDS_ECON[NTCPMIMFGSA@VN]',02/2024,,Q)":48.59743,"DUMMY^ECON_EXPR_DATA('FDS_ECON[NTCPMIINDEXSA@SA]',05/2024,,Q)":56.53707,"DUMMY^ECON_EXPR_DATA('FDS_ECON[NTCPMIINDEXSA@SA]',02/2024,,Q)":57.793106,"DUMMY^ECON_EXPR_DATA('FDS_ECON[PMIDMMANHE]',05/2024,,Q)":49.135414,"DUMMY^ECON_EXPR_DATA('FDS_ECON[PMIDMMANHE]',02/2024,,Q)":47.377968,"DUMMY^ECON_EXPR_DATA('FDS_ECON[NTCPMIMFGSA@EME]',05/2024,,Q)":51.51058,"DUMMY^ECON_EXPR_DATA('FDS_ECON[NTCPMIMFGSA@EME]',02/2024,,Q)":50.624123,"CC_TW^IMF_IFS_RCPI_Q(-2AM)":null,"CC_QA^IMF_IFS_RCPI_Q(-2AM)":null,"CC_AE^IMF_IFS_RCPI_Q(-2AM)":null,"CC_ID^IMF_IFS_RCPI_Q(-2AM)":null,"CC_ID^IMF_IFS_RCPI_Q(-3AM)":2.681245,"CC_AE^IMF_IFS_RCPI_Q(-3AM)":null,"CC_QA^IMF_IFS_RCPI_Q(-3AM)":null,"CC_TW^IMF_IFS_RCPI_Q(-3AM)":null}]]></FdsFormulaCache>
</file>

<file path=customXml/itemProps1.xml><?xml version="1.0" encoding="utf-8"?>
<ds:datastoreItem xmlns:ds="http://schemas.openxmlformats.org/officeDocument/2006/customXml" ds:itemID="{B3B435ED-4423-4F1B-B085-E64C0634A067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2024-06-21T09:16:59Z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