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Test Analysis - WW Application" sheetId="1" r:id="rId4"/>
    <sheet state="visible" name="Test Analysis - WW Analyses" sheetId="2" r:id="rId5"/>
    <sheet state="visible" name="Production Records" sheetId="3" r:id="rId6"/>
    <sheet state="visible" name="WW Applications" sheetId="4" r:id="rId7"/>
    <sheet state="visible" name="FW Applications" sheetId="5" r:id="rId8"/>
    <sheet state="visible" name="SM Applications" sheetId="6" r:id="rId9"/>
    <sheet state="visible" name="Commercial Fertilizer" sheetId="7" r:id="rId10"/>
    <sheet state="visible" name="SM Exports" sheetId="8" r:id="rId11"/>
    <sheet state="visible" name="WW Exports" sheetId="9" r:id="rId12"/>
    <sheet state="visible" name="Field Ratios" sheetId="10" r:id="rId13"/>
    <sheet state="visible" name="Soil Analyses" sheetId="11" r:id="rId14"/>
    <sheet state="visible" name="Plowdown Credit" sheetId="12" r:id="rId15"/>
    <sheet state="visible" name="Tile Drainage Systems" sheetId="13" r:id="rId16"/>
    <sheet state="visible" name="Discharges" sheetId="14" r:id="rId1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How many acres planted?</t>
      </text>
    </comment>
    <comment authorId="0" ref="D3">
      <text>
        <t xml:space="preserve">How many acres of available for crops to be planted?
Need to add this because:
1. This File will create fields if not created, if the field hasnt been created before, it needs this information.
or else the user will need to update each one manually.
</t>
      </text>
    </comment>
    <comment authorId="0" ref="E3">
      <text>
        <t xml:space="preserve">What is the total number of acres controlled by this field?
</t>
      </text>
    </comment>
    <comment authorId="0" ref="K3">
      <text>
        <t xml:space="preserve">For Nutrient Applications Db Table
</t>
      </text>
    </comment>
    <comment authorId="0" ref="M3">
      <text>
        <t xml:space="preserve">Analysis info, to be duplicated in each row as needed.
</t>
      </text>
    </comment>
    <comment authorId="0" ref="A4">
      <text>
        <t xml:space="preserve">Must be: "Start"
TSV View for Print: Only Rows with information in Col A will be included above start.
All rows below start will be included.</t>
      </text>
    </comment>
    <comment authorId="0" ref="R5">
      <text>
        <t xml:space="preserve">Just delete text for plank
</t>
      </text>
    </comment>
    <comment authorId="0" ref="R6">
      <text>
        <t xml:space="preserve">Just delete text for plank
</t>
      </text>
    </comment>
    <comment authorId="0" ref="R8">
      <text>
        <t xml:space="preserve">Just delete text for plank
</t>
      </text>
    </comment>
    <comment authorId="0" ref="R9">
      <text>
        <t xml:space="preserve">Just delete text for plank
</t>
      </text>
    </comment>
    <comment authorId="0" ref="R13">
      <text>
        <t xml:space="preserve">Just delete text for plank
</t>
      </text>
    </comment>
    <comment authorId="0" ref="R14">
      <text>
        <t xml:space="preserve">Just delete text for plank
</t>
      </text>
    </comment>
    <comment authorId="0" ref="R17">
      <text>
        <t xml:space="preserve">Just delete text for plank
</t>
      </text>
    </comment>
    <comment authorId="0" ref="R18">
      <text>
        <t xml:space="preserve">Just delete text for plank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Analysis info, to be duplicated in each row as needed.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R3">
      <text>
        <t xml:space="preserve">100% dry ASH (this is the field in the LABpdf salt refers to)</t>
      </text>
    </comment>
    <comment authorId="0" ref="S3">
      <text>
        <t xml:space="preserve">This value is a percent, to convert to mg/kg, the number required in the software, multiply it by 10,000.
This applies to N, P, K</t>
      </text>
    </comment>
    <comment authorId="0" ref="W3">
      <text>
        <t xml:space="preserve">These values are already calculated for Annual Report Might be able to just use these....</t>
      </text>
    </comment>
    <comment authorId="0" ref="A4">
      <text>
        <t xml:space="preserve">TSV View for Print: Only Rows with information in Col A will be included above start.
All rows below start will be included.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How many acres planted?</t>
      </text>
    </comment>
    <comment authorId="0" ref="D3">
      <text>
        <t xml:space="preserve">How many acres of available for crops to be planted?
Need to add this because:
1. This File will create fields if not created, if the field hasnt been created before, it needs this information.
or else the user will need to update each one manually.
</t>
      </text>
    </comment>
    <comment authorId="0" ref="E3">
      <text>
        <t xml:space="preserve">What is the total number of acres controlled by this field?
</t>
      </text>
    </comment>
    <comment authorId="0" ref="K3">
      <text>
        <t xml:space="preserve">For Nutrient Applications Db Table
</t>
      </text>
    </comment>
    <comment authorId="0" ref="L3">
      <text>
        <t xml:space="preserve">Analysis info, to be duplicated in each row as needed.
</t>
      </text>
    </comment>
    <comment authorId="0" ref="A4">
      <text>
        <t xml:space="preserve">Must be: "Start"
TSV View for Print: Only Rows with information in Col A will be included above start.
All rows below start will be included.</t>
      </text>
    </comment>
    <comment authorId="0" ref="AU5">
      <text>
        <t xml:space="preserve">Just delete text for plank
</t>
      </text>
    </comment>
    <comment authorId="0" ref="AU6">
      <text>
        <t xml:space="preserve">Just delete text for plank
</t>
      </text>
    </comment>
    <comment authorId="0" ref="AU8">
      <text>
        <t xml:space="preserve">Just delete text for plank
</t>
      </text>
    </comment>
    <comment authorId="0" ref="AU9">
      <text>
        <t xml:space="preserve">Just delete text for plank
</t>
      </text>
    </comment>
    <comment authorId="0" ref="AU13">
      <text>
        <t xml:space="preserve">Just delete text for plank
</t>
      </text>
    </comment>
    <comment authorId="0" ref="AU14">
      <text>
        <t xml:space="preserve">Just delete text for plank
</t>
      </text>
    </comment>
    <comment authorId="0" ref="AU17">
      <text>
        <t xml:space="preserve">Just delete text for plank
</t>
      </text>
    </comment>
    <comment authorId="0" ref="AU18">
      <text>
        <t xml:space="preserve">Just delete text for plank
</t>
      </text>
    </comment>
    <comment authorId="0" ref="AU19">
      <text>
        <t xml:space="preserve">Just delete text for plank
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How many acres planted?</t>
      </text>
    </comment>
    <comment authorId="0" ref="D3">
      <text>
        <t xml:space="preserve">How many acres of available for crops to be planted?
Need to add this because:
1. This File will create fields if not created, if the field hasnt been created before, it needs this information.
or else the user will need to update each one manually.
</t>
      </text>
    </comment>
    <comment authorId="0" ref="E3">
      <text>
        <t xml:space="preserve">What is the total number of acres controlled by this field?
</t>
      </text>
    </comment>
    <comment authorId="0" ref="K3">
      <text>
        <t xml:space="preserve">For Nutrient Applications Db Table
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R5">
      <text>
        <t xml:space="preserve">Not used in export section in AR.pdf or Manifest.pdf
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How many acres planted?</t>
      </text>
    </comment>
    <comment authorId="0" ref="D3">
      <text>
        <t xml:space="preserve">How many acres of available for crops to be planted?
Need to add this because:
1. This File will create fields if not created, if the field hasnt been created before, it needs this information.
or else the user will need to update each one manually.
</t>
      </text>
    </comment>
    <comment authorId="0" ref="E3">
      <text>
        <t xml:space="preserve">What is the total number of acres controlled by this field?
</t>
      </text>
    </comment>
    <comment authorId="0" ref="K3">
      <text>
        <t xml:space="preserve">For Nutrient Applications Db Table
</t>
      </text>
    </comment>
    <comment authorId="0" ref="M3">
      <text>
        <t xml:space="preserve">Analysis info, to be duplicated in each row as needed.
</t>
      </text>
    </comment>
    <comment authorId="0" ref="AB3">
      <text>
        <t xml:space="preserve">Analysis info, to be duplicated in each row as needed.
</t>
      </text>
    </comment>
    <comment authorId="0" ref="AQ3">
      <text>
        <t xml:space="preserve">Analysis info, to be duplicated in each row as needed.
</t>
      </text>
    </comment>
  </commentList>
</comments>
</file>

<file path=xl/sharedStrings.xml><?xml version="1.0" encoding="utf-8"?>
<sst xmlns="http://schemas.openxmlformats.org/spreadsheetml/2006/main" count="1069" uniqueCount="337">
  <si>
    <t>Operation Name:</t>
  </si>
  <si>
    <t>Nylund Dairy</t>
  </si>
  <si>
    <t>Year:</t>
  </si>
  <si>
    <t>Preparer of Records:</t>
  </si>
  <si>
    <t>Joe Ramos</t>
  </si>
  <si>
    <t>Application Date</t>
  </si>
  <si>
    <t xml:space="preserve">Field </t>
  </si>
  <si>
    <t>Acres Planted</t>
  </si>
  <si>
    <t>cropable</t>
  </si>
  <si>
    <t>Total Acres</t>
  </si>
  <si>
    <t>Crop</t>
  </si>
  <si>
    <t>Plant Date</t>
  </si>
  <si>
    <t>Rain Day Prior to Event</t>
  </si>
  <si>
    <t>Rain Day of Event</t>
  </si>
  <si>
    <t>Rain Day After Event</t>
  </si>
  <si>
    <t>App Method</t>
  </si>
  <si>
    <t>Sample Date</t>
  </si>
  <si>
    <t>Sample ID</t>
  </si>
  <si>
    <t>N (PPM)</t>
  </si>
  <si>
    <t>P (PPM)</t>
  </si>
  <si>
    <t>K (PPM)</t>
  </si>
  <si>
    <t>Application Description</t>
  </si>
  <si>
    <t>Material Type</t>
  </si>
  <si>
    <t>Application Rate (GPM)</t>
  </si>
  <si>
    <t xml:space="preserve">Run Time (Hours) </t>
  </si>
  <si>
    <t>Total Gallons Applied</t>
  </si>
  <si>
    <t>Application Rate per acre (Gallons/ acre)</t>
  </si>
  <si>
    <t>N (Lbs/ Acre)</t>
  </si>
  <si>
    <t>P (Lbs/ Acre)</t>
  </si>
  <si>
    <t>K (Lbs/ Acre)</t>
  </si>
  <si>
    <t>Start</t>
  </si>
  <si>
    <t>Field 1</t>
  </si>
  <si>
    <t>Oats silage-soft dough</t>
  </si>
  <si>
    <t>No Precipitation</t>
  </si>
  <si>
    <t>Surface (irragation)</t>
  </si>
  <si>
    <t>3N</t>
  </si>
  <si>
    <t>Wastewater</t>
  </si>
  <si>
    <t>Process wastewater</t>
  </si>
  <si>
    <t>Corn silage</t>
  </si>
  <si>
    <t>Field 2</t>
  </si>
  <si>
    <t>Sample Description</t>
  </si>
  <si>
    <t>Sample Data Source</t>
  </si>
  <si>
    <t>NH4-N (PPM)</t>
  </si>
  <si>
    <t>NH3-N (PPM)</t>
  </si>
  <si>
    <t>NO3-N (PPM)</t>
  </si>
  <si>
    <t>Calcium (PPM)</t>
  </si>
  <si>
    <t>Magnesium (PPM)</t>
  </si>
  <si>
    <t>Sodium (PPM)</t>
  </si>
  <si>
    <t>BiCarb (PPM)</t>
  </si>
  <si>
    <t>Carbonate (PPM)</t>
  </si>
  <si>
    <t>Sulfate (PPM)</t>
  </si>
  <si>
    <t>Chloride (PPM)</t>
  </si>
  <si>
    <t>EC (μmhos/cm)</t>
  </si>
  <si>
    <t>TDS (PPM)</t>
  </si>
  <si>
    <t>N DL</t>
  </si>
  <si>
    <t>NH4-N DL</t>
  </si>
  <si>
    <t>NH3-N DL</t>
  </si>
  <si>
    <t>NO3-N DL</t>
  </si>
  <si>
    <t>P DL</t>
  </si>
  <si>
    <t>K DL</t>
  </si>
  <si>
    <t>Calcium DL</t>
  </si>
  <si>
    <t>Magnesium DL</t>
  </si>
  <si>
    <t>Sodium Dl</t>
  </si>
  <si>
    <t>BiCarb DL</t>
  </si>
  <si>
    <t>Carbonate DL</t>
  </si>
  <si>
    <t>Sulfate DL</t>
  </si>
  <si>
    <t>Chloride DL</t>
  </si>
  <si>
    <t>EC DL</t>
  </si>
  <si>
    <t>TDS DL</t>
  </si>
  <si>
    <t>PH</t>
  </si>
  <si>
    <t>Lagoon</t>
  </si>
  <si>
    <t>Lab Analysis</t>
  </si>
  <si>
    <t>Field</t>
  </si>
  <si>
    <t>Cropable</t>
  </si>
  <si>
    <t>Harvest Dates</t>
  </si>
  <si>
    <t>Expected Yield Tons/Acre</t>
  </si>
  <si>
    <t>Actual Yield Tons/Acre</t>
  </si>
  <si>
    <t>Actual Yield Total Tons</t>
  </si>
  <si>
    <t>Source of Analysis</t>
  </si>
  <si>
    <t>Reporting Method</t>
  </si>
  <si>
    <t>% Moisture</t>
  </si>
  <si>
    <t>% N</t>
  </si>
  <si>
    <t>% P</t>
  </si>
  <si>
    <t>% K</t>
  </si>
  <si>
    <t>% TFS Salt (Dry Basis)</t>
  </si>
  <si>
    <t>TFS DL</t>
  </si>
  <si>
    <t>Lbs/Acre N</t>
  </si>
  <si>
    <t>Lbs/Acre P</t>
  </si>
  <si>
    <t>Lbs/Acre K</t>
  </si>
  <si>
    <t>Lbs/Acre Salt</t>
  </si>
  <si>
    <t>As Is</t>
  </si>
  <si>
    <t>N (mg/L)</t>
  </si>
  <si>
    <t>NH4-N (mg/L)</t>
  </si>
  <si>
    <t>NH3-N (mg/L)</t>
  </si>
  <si>
    <t>NO3-N (mg/L)</t>
  </si>
  <si>
    <t>P (mg/L)</t>
  </si>
  <si>
    <t>K (mg/L)</t>
  </si>
  <si>
    <t>Calcium (mg/L)</t>
  </si>
  <si>
    <t>Magnesium (mg/L)</t>
  </si>
  <si>
    <t>Sodium (mg/L)</t>
  </si>
  <si>
    <t>BiCarb (mg/L)</t>
  </si>
  <si>
    <t>Carbonate (mg/L)</t>
  </si>
  <si>
    <t>Sulfate (mg/L)</t>
  </si>
  <si>
    <t>Chloride (mg/L)</t>
  </si>
  <si>
    <t>EC (umhos/cm)</t>
  </si>
  <si>
    <t>TDS (mg/L)</t>
  </si>
  <si>
    <t>Sodium DL</t>
  </si>
  <si>
    <t>Run Time (Hours)</t>
  </si>
  <si>
    <t>Year</t>
  </si>
  <si>
    <t>Source Description</t>
  </si>
  <si>
    <t>Source Type</t>
  </si>
  <si>
    <t xml:space="preserve">Magnesium DL </t>
  </si>
  <si>
    <t>Application Rate per Acre (Gallons/acre)</t>
  </si>
  <si>
    <t>salt</t>
  </si>
  <si>
    <t>Canal</t>
  </si>
  <si>
    <t>Surface water</t>
  </si>
  <si>
    <t>Canal Water</t>
  </si>
  <si>
    <t>Well 6</t>
  </si>
  <si>
    <t>Ground water</t>
  </si>
  <si>
    <t>Irrigation Water</t>
  </si>
  <si>
    <t xml:space="preserve"> </t>
  </si>
  <si>
    <t>Well 5</t>
  </si>
  <si>
    <t>Method of Reporting</t>
  </si>
  <si>
    <t>Application (Tons)</t>
  </si>
  <si>
    <t>Application Rate per Acre (Tons/acre)</t>
  </si>
  <si>
    <t>% Calcium</t>
  </si>
  <si>
    <t>% Magnesium</t>
  </si>
  <si>
    <t>% Sodium</t>
  </si>
  <si>
    <t>% Sulfur</t>
  </si>
  <si>
    <t>% Chloride</t>
  </si>
  <si>
    <t>% TFS</t>
  </si>
  <si>
    <t xml:space="preserve"> N DL</t>
  </si>
  <si>
    <t xml:space="preserve"> P DL</t>
  </si>
  <si>
    <t>Sulfur DL</t>
  </si>
  <si>
    <t>TFS  DL</t>
  </si>
  <si>
    <t>Total N</t>
  </si>
  <si>
    <t>Field 17</t>
  </si>
  <si>
    <t>Broadcast/incorporate</t>
  </si>
  <si>
    <t>Manure Caetano</t>
  </si>
  <si>
    <t>Solid Manure</t>
  </si>
  <si>
    <t>Corral solids</t>
  </si>
  <si>
    <t>dry-weight</t>
  </si>
  <si>
    <t>Import Description</t>
  </si>
  <si>
    <t>Import Date</t>
  </si>
  <si>
    <t>Amount Imported (tons/ gals)</t>
  </si>
  <si>
    <t>Application Rate (Lbs/Acre)</t>
  </si>
  <si>
    <t>Amount Applied</t>
  </si>
  <si>
    <t>% Salt/ TFS/ TDS</t>
  </si>
  <si>
    <t>Sidedress</t>
  </si>
  <si>
    <t>UN32</t>
  </si>
  <si>
    <t>Dry manure: Separator solids</t>
  </si>
  <si>
    <t>Commercial fertilizer/ Other: Solid commercial fertilizer</t>
  </si>
  <si>
    <t>Field 3</t>
  </si>
  <si>
    <t>Date</t>
  </si>
  <si>
    <t>Operator Name</t>
  </si>
  <si>
    <t>Operator Phone</t>
  </si>
  <si>
    <t>Operator 2nd Phone</t>
  </si>
  <si>
    <t>Operator Street</t>
  </si>
  <si>
    <t>Operator City</t>
  </si>
  <si>
    <t>Operator State</t>
  </si>
  <si>
    <t>Operator Zip</t>
  </si>
  <si>
    <t>Operator Is Owner</t>
  </si>
  <si>
    <t>Operator Is Operator</t>
  </si>
  <si>
    <t>Operator Responsible for Fees</t>
  </si>
  <si>
    <t>Contact First</t>
  </si>
  <si>
    <t>Contact Phone</t>
  </si>
  <si>
    <t xml:space="preserve">Hauler </t>
  </si>
  <si>
    <t>Hauler First</t>
  </si>
  <si>
    <t>Hauler Phone</t>
  </si>
  <si>
    <t>Hauler Street</t>
  </si>
  <si>
    <t>Hauler Cross Street</t>
  </si>
  <si>
    <t>Hauler County</t>
  </si>
  <si>
    <t>Hauler City</t>
  </si>
  <si>
    <t>Hauler State</t>
  </si>
  <si>
    <t>Hauler Zip</t>
  </si>
  <si>
    <t>Recipient</t>
  </si>
  <si>
    <t>Destination Type</t>
  </si>
  <si>
    <t>Recipient Phone</t>
  </si>
  <si>
    <t>Recipient Street</t>
  </si>
  <si>
    <t>Recipient Cross Street</t>
  </si>
  <si>
    <t>Recipient County</t>
  </si>
  <si>
    <t>Recipient City</t>
  </si>
  <si>
    <t>Recipient State</t>
  </si>
  <si>
    <t>Recipient Zip</t>
  </si>
  <si>
    <t>APN</t>
  </si>
  <si>
    <t>Destination Street</t>
  </si>
  <si>
    <t>Destination Cross Street</t>
  </si>
  <si>
    <t>Destination County</t>
  </si>
  <si>
    <t>Destination City</t>
  </si>
  <si>
    <t>Destination State</t>
  </si>
  <si>
    <t>Destination Zip</t>
  </si>
  <si>
    <t>Method Used to Determine Amount Hauled</t>
  </si>
  <si>
    <t>Amount (Tons)</t>
  </si>
  <si>
    <t xml:space="preserve">% TFS </t>
  </si>
  <si>
    <t>Lbs of N Removed</t>
  </si>
  <si>
    <t>Lbs of P Removed</t>
  </si>
  <si>
    <t>Lbs of K Removed</t>
  </si>
  <si>
    <t>Lbs of Salt Removed</t>
  </si>
  <si>
    <t>Spencer Nylund</t>
  </si>
  <si>
    <t>(209) 634-7520</t>
  </si>
  <si>
    <t>P.O. Box 1029</t>
  </si>
  <si>
    <t>Hilmar</t>
  </si>
  <si>
    <t>CA</t>
  </si>
  <si>
    <t>Yes</t>
  </si>
  <si>
    <t>Spencer</t>
  </si>
  <si>
    <t>Cardoza Farm Service</t>
  </si>
  <si>
    <t xml:space="preserve">Linda </t>
  </si>
  <si>
    <t>(209) 564-6329</t>
  </si>
  <si>
    <t>P.O. Box 60</t>
  </si>
  <si>
    <t>Merced</t>
  </si>
  <si>
    <t>Caetano Ranch</t>
  </si>
  <si>
    <t>Farmer</t>
  </si>
  <si>
    <t>23464 Turner Ave.</t>
  </si>
  <si>
    <t>IDK boss</t>
  </si>
  <si>
    <t>Dry manure: Corral solids</t>
  </si>
  <si>
    <t>Silva &amp; Sons Manure Spreading</t>
  </si>
  <si>
    <t>Frank</t>
  </si>
  <si>
    <t>(209) 678-2047</t>
  </si>
  <si>
    <t>23616 Williams AVE</t>
  </si>
  <si>
    <t>Jeff Maciel</t>
  </si>
  <si>
    <t>(209) 614-0283</t>
  </si>
  <si>
    <t>24665 Swensen Ave.</t>
  </si>
  <si>
    <t>Ya got me</t>
  </si>
  <si>
    <t>Need to add nh4 at least since it is reported in Annual Report</t>
  </si>
  <si>
    <t>Hours</t>
  </si>
  <si>
    <t>GPM</t>
  </si>
  <si>
    <t>Amount (Gals)</t>
  </si>
  <si>
    <t>Pipeline</t>
  </si>
  <si>
    <t>(209) 632-7520</t>
  </si>
  <si>
    <t>20710 Geer RD</t>
  </si>
  <si>
    <t>Petterson</t>
  </si>
  <si>
    <t>(209) 667-5888</t>
  </si>
  <si>
    <t>21189 W. American Ave.</t>
  </si>
  <si>
    <t>17-092-022</t>
  </si>
  <si>
    <t>Flow Meter</t>
  </si>
  <si>
    <t>Johnson</t>
  </si>
  <si>
    <t>(209) 634-1485</t>
  </si>
  <si>
    <t>21304 Williams Ave.</t>
  </si>
  <si>
    <t>045-200-024</t>
  </si>
  <si>
    <t>2020 Crops</t>
  </si>
  <si>
    <t>Acres</t>
  </si>
  <si>
    <t xml:space="preserve">Crop </t>
  </si>
  <si>
    <t>Freshwater</t>
  </si>
  <si>
    <t>Commercial</t>
  </si>
  <si>
    <t>% Moisture or</t>
  </si>
  <si>
    <t>N Applied</t>
  </si>
  <si>
    <t>N Removed</t>
  </si>
  <si>
    <t>RATIO</t>
  </si>
  <si>
    <t>Nitrogen</t>
  </si>
  <si>
    <t>Density</t>
  </si>
  <si>
    <t>Oat Silage</t>
  </si>
  <si>
    <t>Field 4</t>
  </si>
  <si>
    <t>Field 5</t>
  </si>
  <si>
    <t>Field 6</t>
  </si>
  <si>
    <t>Field 7</t>
  </si>
  <si>
    <t>Field 8</t>
  </si>
  <si>
    <t>Field 9</t>
  </si>
  <si>
    <t>Corn Silage</t>
  </si>
  <si>
    <t>Field 14</t>
  </si>
  <si>
    <t>Almonds</t>
  </si>
  <si>
    <t>0-1 feet</t>
  </si>
  <si>
    <t>1-2 feet</t>
  </si>
  <si>
    <t>2-3 feet</t>
  </si>
  <si>
    <t>Sample Date1</t>
  </si>
  <si>
    <t>Sample Description1</t>
  </si>
  <si>
    <t>Source of Analysis1</t>
  </si>
  <si>
    <t>N1 (mg/Kg)</t>
  </si>
  <si>
    <t>P1 (mg/Kg)</t>
  </si>
  <si>
    <t>Sol P1 (mg/Kg)</t>
  </si>
  <si>
    <t>K1 (mg/Kg)</t>
  </si>
  <si>
    <t>EC1 (umhos/cm)</t>
  </si>
  <si>
    <t>Organic Matter1 (%)</t>
  </si>
  <si>
    <t>N1 DL</t>
  </si>
  <si>
    <t>P1 DL</t>
  </si>
  <si>
    <t>Sol P1 DL</t>
  </si>
  <si>
    <t>K1 DL</t>
  </si>
  <si>
    <t>EC1 DL</t>
  </si>
  <si>
    <t>Organic Matter1 DL</t>
  </si>
  <si>
    <t>Sample Date2</t>
  </si>
  <si>
    <t>Sample Description2</t>
  </si>
  <si>
    <t>Source of Analysis2</t>
  </si>
  <si>
    <t>N2 (mg/Kg)</t>
  </si>
  <si>
    <t>P2 (mg/Kg)</t>
  </si>
  <si>
    <t>Sol P2 (mg/Kg)</t>
  </si>
  <si>
    <t>K2 (mg/Kg)</t>
  </si>
  <si>
    <t>EC2 (umhos/cm)</t>
  </si>
  <si>
    <t>Organic Matter2 (%)</t>
  </si>
  <si>
    <t>N2 DL</t>
  </si>
  <si>
    <t>P2 DL</t>
  </si>
  <si>
    <t>Sol P2 DL</t>
  </si>
  <si>
    <t>K2 DL</t>
  </si>
  <si>
    <t>EC2 DL</t>
  </si>
  <si>
    <t>Organic Matter2 DL</t>
  </si>
  <si>
    <t>Sample Date3</t>
  </si>
  <si>
    <t>Sample Description3</t>
  </si>
  <si>
    <t>Source of Analysis3</t>
  </si>
  <si>
    <t>N3 (mg/Kg)</t>
  </si>
  <si>
    <t>P3 (mg/Kg)</t>
  </si>
  <si>
    <t>Sol P3 (mg/Kg)</t>
  </si>
  <si>
    <t>K3 (mg/Kg)</t>
  </si>
  <si>
    <t>EC3 (umhos/cm)</t>
  </si>
  <si>
    <t>Organic Matter3 (%)</t>
  </si>
  <si>
    <t>N3 DL</t>
  </si>
  <si>
    <t>P3 DL</t>
  </si>
  <si>
    <t>Sol P3 DL</t>
  </si>
  <si>
    <t>K3 DL</t>
  </si>
  <si>
    <t>EC3 DL</t>
  </si>
  <si>
    <t>Organic Matter3 DL</t>
  </si>
  <si>
    <t>Field Sample</t>
  </si>
  <si>
    <t>Soil Sample A</t>
  </si>
  <si>
    <t>Soil Sample B</t>
  </si>
  <si>
    <t>Soil Sample C</t>
  </si>
  <si>
    <t>N lbs/ acre</t>
  </si>
  <si>
    <t>P lbs/ acre</t>
  </si>
  <si>
    <t>K lbs/ acre</t>
  </si>
  <si>
    <t>Salt lbs/ acre</t>
  </si>
  <si>
    <t>Plowdown Ex1</t>
  </si>
  <si>
    <t>Tile Drain 1</t>
  </si>
  <si>
    <t>Q1</t>
  </si>
  <si>
    <t>Type</t>
  </si>
  <si>
    <t>Date Time</t>
  </si>
  <si>
    <t>Location</t>
  </si>
  <si>
    <t>Volume discharged</t>
  </si>
  <si>
    <t>Volume Unit</t>
  </si>
  <si>
    <t>Duration of Discharge (mins)</t>
  </si>
  <si>
    <t>Discharge Source</t>
  </si>
  <si>
    <t>Method of Measuring</t>
  </si>
  <si>
    <t>Rationale for Sample Location</t>
  </si>
  <si>
    <t>Reference Number for Discharge Site</t>
  </si>
  <si>
    <t>Manure/process wastewater</t>
  </si>
  <si>
    <t>Sumwhere</t>
  </si>
  <si>
    <t>cubic yd</t>
  </si>
  <si>
    <t>Eyeball</t>
  </si>
  <si>
    <t>It was wet there.</t>
  </si>
  <si>
    <t>Storm water</t>
  </si>
  <si>
    <t>gals</t>
  </si>
  <si>
    <t>Land application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</si>
</sst>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"/>
    <numFmt numFmtId="165" formatCode="m/d/yyyy"/>
    <numFmt numFmtId="166" formatCode="mm/dd/yyyy"/>
    <numFmt numFmtId="167" formatCode="0.000"/>
    <numFmt numFmtId="168" formatCode="#,##0.0"/>
    <numFmt numFmtId="169" formatCode="#,##0.000"/>
    <numFmt numFmtId="170" formatCode="0.0%"/>
    <numFmt numFmtId="171" formatCode="m/d/yyyy h:mm am/pm"/>
  </numFmts>
  <fonts count="35">
    <font>
      <sz val="11.0"/>
      <color theme="1"/>
      <name val="Calibri"/>
      <scheme val="minor"/>
    </font>
    <font>
      <b/>
      <sz val="12.0"/>
      <color theme="1"/>
      <name val="Times New Roman"/>
    </font>
    <font/>
    <font>
      <color theme="1"/>
      <name val="Calibri"/>
      <scheme val="minor"/>
    </font>
    <font>
      <sz val="12.0"/>
      <color theme="1"/>
      <name val="Times New Roman"/>
    </font>
    <font>
      <sz val="12.0"/>
      <color theme="1"/>
      <name val="Calibri"/>
      <scheme val="minor"/>
    </font>
    <font>
      <color rgb="FF000000"/>
      <name val="Verdana"/>
    </font>
    <font>
      <b/>
      <sz val="14.0"/>
      <color theme="1"/>
      <name val="Times New Roman"/>
    </font>
    <font>
      <sz val="11.0"/>
      <color rgb="FFFF0000"/>
      <name val="Calibri"/>
      <scheme val="minor"/>
    </font>
    <font>
      <sz val="14.0"/>
      <color theme="1"/>
      <name val="Times New Roman"/>
    </font>
    <font>
      <b/>
      <color theme="1"/>
      <name val="Calibri"/>
      <scheme val="minor"/>
    </font>
    <font>
      <b/>
      <sz val="12.0"/>
      <color rgb="FF000000"/>
      <name val="Times New Roman"/>
    </font>
    <font>
      <b/>
      <sz val="11.0"/>
      <color theme="1"/>
      <name val="Roboto"/>
    </font>
    <font>
      <sz val="11.0"/>
      <color rgb="FF11A9CC"/>
      <name val="Inconsolata"/>
    </font>
    <font>
      <b/>
      <sz val="12.0"/>
      <color rgb="FF000000"/>
      <name val="&quot;Times New Roman&quot;"/>
    </font>
    <font>
      <sz val="11.0"/>
      <color theme="1"/>
      <name val="Roboto"/>
    </font>
    <font>
      <b/>
      <sz val="12.0"/>
      <color theme="1"/>
      <name val="Roboto"/>
    </font>
    <font>
      <b/>
      <sz val="11.0"/>
      <color rgb="FF000000"/>
      <name val="Roboto"/>
    </font>
    <font>
      <b/>
      <sz val="11.0"/>
      <color rgb="FF003366"/>
      <name val="Roboto"/>
    </font>
    <font>
      <color theme="1"/>
      <name val="Roboto"/>
    </font>
    <font>
      <sz val="11.0"/>
      <color rgb="FF000000"/>
      <name val="Roboto"/>
    </font>
    <font>
      <sz val="12.0"/>
      <color theme="1"/>
      <name val="Roboto"/>
    </font>
    <font>
      <b/>
      <sz val="12.0"/>
      <color rgb="FF000000"/>
      <name val="Roboto"/>
    </font>
    <font>
      <b/>
      <sz val="12.0"/>
      <color rgb="FF003366"/>
      <name val="Roboto"/>
    </font>
    <font>
      <sz val="12.0"/>
      <color rgb="FF000000"/>
      <name val="Roboto"/>
    </font>
    <font>
      <b/>
      <sz val="20.0"/>
      <color theme="1"/>
      <name val="Times New Roman"/>
    </font>
    <font>
      <b/>
      <sz val="10.0"/>
      <color theme="1"/>
      <name val="Times New Roman"/>
    </font>
    <font>
      <b/>
      <sz val="11.0"/>
      <color theme="1"/>
      <name val="Times New Roman"/>
    </font>
    <font>
      <sz val="11.0"/>
      <color theme="1"/>
      <name val="Arial"/>
    </font>
    <font>
      <b/>
      <sz val="11.0"/>
      <color theme="1"/>
      <name val="Arial"/>
    </font>
    <font>
      <sz val="10.0"/>
      <color theme="1"/>
      <name val="Arial"/>
    </font>
    <font>
      <sz val="12.0"/>
      <color theme="1"/>
      <name val="Arial"/>
    </font>
    <font>
      <b/>
      <sz val="12.0"/>
      <color theme="1"/>
      <name val="Arial"/>
    </font>
    <font>
      <sz val="12.0"/>
      <color rgb="FF000000"/>
      <name val="Times New Roman"/>
    </font>
    <font>
      <sz val="11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3C78D8"/>
        <bgColor rgb="FF3C78D8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B8CCE4"/>
        <bgColor rgb="FFB8CCE4"/>
      </patternFill>
    </fill>
    <fill>
      <patternFill patternType="solid">
        <fgColor rgb="FF8DB3E2"/>
        <bgColor rgb="FF8DB3E2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/>
    </xf>
    <xf borderId="2" fillId="0" fontId="2" numFmtId="0" xfId="0" applyBorder="1" applyFont="1"/>
    <xf borderId="3" fillId="0" fontId="1" numFmtId="0" xfId="0" applyAlignment="1" applyBorder="1" applyFont="1">
      <alignment horizontal="left"/>
    </xf>
    <xf borderId="3" fillId="0" fontId="3" numFmtId="0" xfId="0" applyBorder="1" applyFont="1"/>
    <xf borderId="3" fillId="0" fontId="3" numFmtId="0" xfId="0" applyAlignment="1" applyBorder="1" applyFont="1">
      <alignment horizontal="center"/>
    </xf>
    <xf borderId="3" fillId="0" fontId="1" numFmtId="0" xfId="0" applyBorder="1" applyFont="1"/>
    <xf borderId="3" fillId="0" fontId="4" numFmtId="0" xfId="0" applyBorder="1" applyFont="1"/>
    <xf borderId="3" fillId="0" fontId="3" numFmtId="0" xfId="0" applyBorder="1" applyFont="1"/>
    <xf borderId="3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 readingOrder="0" shrinkToFit="0" wrapText="1"/>
    </xf>
    <xf borderId="3" fillId="0" fontId="1" numFmtId="0" xfId="0" applyAlignment="1" applyBorder="1" applyFont="1">
      <alignment horizontal="center" shrinkToFit="0" wrapText="1"/>
    </xf>
    <xf borderId="3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wrapText="1"/>
    </xf>
    <xf borderId="3" fillId="0" fontId="4" numFmtId="0" xfId="0" applyAlignment="1" applyBorder="1" applyFont="1">
      <alignment horizontal="center" readingOrder="0"/>
    </xf>
    <xf borderId="3" fillId="0" fontId="4" numFmtId="0" xfId="0" applyAlignment="1" applyBorder="1" applyFont="1">
      <alignment horizontal="center"/>
    </xf>
    <xf borderId="3" fillId="0" fontId="4" numFmtId="164" xfId="0" applyAlignment="1" applyBorder="1" applyFont="1" applyNumberFormat="1">
      <alignment horizontal="center"/>
    </xf>
    <xf borderId="3" fillId="0" fontId="4" numFmtId="0" xfId="0" applyAlignment="1" applyBorder="1" applyFont="1">
      <alignment horizontal="center" readingOrder="0" shrinkToFit="0" wrapText="1"/>
    </xf>
    <xf borderId="3" fillId="0" fontId="4" numFmtId="14" xfId="0" applyAlignment="1" applyBorder="1" applyFont="1" applyNumberFormat="1">
      <alignment horizontal="center"/>
    </xf>
    <xf borderId="3" fillId="0" fontId="4" numFmtId="3" xfId="0" applyAlignment="1" applyBorder="1" applyFont="1" applyNumberFormat="1">
      <alignment horizontal="center"/>
    </xf>
    <xf borderId="3" fillId="2" fontId="4" numFmtId="3" xfId="0" applyAlignment="1" applyBorder="1" applyFill="1" applyFont="1" applyNumberFormat="1">
      <alignment horizontal="center"/>
    </xf>
    <xf borderId="3" fillId="2" fontId="4" numFmtId="4" xfId="0" applyAlignment="1" applyBorder="1" applyFont="1" applyNumberFormat="1">
      <alignment horizontal="center"/>
    </xf>
    <xf borderId="3" fillId="0" fontId="0" numFmtId="14" xfId="0" applyBorder="1" applyFont="1" applyNumberFormat="1"/>
    <xf borderId="3" fillId="0" fontId="5" numFmtId="164" xfId="0" applyAlignment="1" applyBorder="1" applyFont="1" applyNumberFormat="1">
      <alignment horizontal="center"/>
    </xf>
    <xf borderId="3" fillId="0" fontId="5" numFmtId="2" xfId="0" applyAlignment="1" applyBorder="1" applyFont="1" applyNumberFormat="1">
      <alignment horizontal="center"/>
    </xf>
    <xf borderId="3" fillId="0" fontId="6" numFmtId="165" xfId="0" applyAlignment="1" applyBorder="1" applyFont="1" applyNumberFormat="1">
      <alignment horizontal="center" readingOrder="0"/>
    </xf>
    <xf borderId="3" fillId="0" fontId="6" numFmtId="0" xfId="0" applyAlignment="1" applyBorder="1" applyFont="1">
      <alignment horizontal="right" readingOrder="0"/>
    </xf>
    <xf borderId="3" fillId="0" fontId="4" numFmtId="3" xfId="0" applyAlignment="1" applyBorder="1" applyFont="1" applyNumberFormat="1">
      <alignment horizontal="center" readingOrder="0"/>
    </xf>
    <xf borderId="3" fillId="0" fontId="6" numFmtId="166" xfId="0" applyAlignment="1" applyBorder="1" applyFont="1" applyNumberFormat="1">
      <alignment horizontal="center" readingOrder="0"/>
    </xf>
    <xf borderId="3" fillId="2" fontId="1" numFmtId="3" xfId="0" applyAlignment="1" applyBorder="1" applyFont="1" applyNumberFormat="1">
      <alignment horizontal="center"/>
    </xf>
    <xf borderId="3" fillId="2" fontId="1" numFmtId="4" xfId="0" applyAlignment="1" applyBorder="1" applyFont="1" applyNumberFormat="1">
      <alignment horizontal="center"/>
    </xf>
    <xf borderId="4" fillId="0" fontId="2" numFmtId="0" xfId="0" applyBorder="1" applyFont="1"/>
    <xf borderId="3" fillId="0" fontId="1" numFmtId="0" xfId="0" applyAlignment="1" applyBorder="1" applyFont="1">
      <alignment horizontal="center" shrinkToFit="0" wrapText="1"/>
    </xf>
    <xf borderId="3" fillId="0" fontId="6" numFmtId="4" xfId="0" applyAlignment="1" applyBorder="1" applyFont="1" applyNumberFormat="1">
      <alignment horizontal="right" readingOrder="0"/>
    </xf>
    <xf borderId="3" fillId="0" fontId="6" numFmtId="3" xfId="0" applyAlignment="1" applyBorder="1" applyFont="1" applyNumberFormat="1">
      <alignment horizontal="right" readingOrder="0"/>
    </xf>
    <xf borderId="3" fillId="0" fontId="6" numFmtId="0" xfId="0" applyAlignment="1" applyBorder="1" applyFont="1">
      <alignment horizontal="right"/>
    </xf>
    <xf borderId="2" fillId="0" fontId="1" numFmtId="0" xfId="0" applyAlignment="1" applyBorder="1" applyFont="1">
      <alignment horizontal="left"/>
    </xf>
    <xf borderId="3" fillId="3" fontId="1" numFmtId="0" xfId="0" applyAlignment="1" applyBorder="1" applyFill="1" applyFont="1">
      <alignment horizontal="center" readingOrder="0"/>
    </xf>
    <xf borderId="3" fillId="4" fontId="1" numFmtId="0" xfId="0" applyAlignment="1" applyBorder="1" applyFill="1" applyFont="1">
      <alignment horizontal="center" readingOrder="0"/>
    </xf>
    <xf borderId="3" fillId="4" fontId="1" numFmtId="0" xfId="0" applyAlignment="1" applyBorder="1" applyFont="1">
      <alignment horizontal="center" readingOrder="0" shrinkToFit="0" wrapText="1"/>
    </xf>
    <xf borderId="3" fillId="3" fontId="1" numFmtId="0" xfId="0" applyAlignment="1" applyBorder="1" applyFont="1">
      <alignment horizontal="center" readingOrder="0" shrinkToFit="0" wrapText="1"/>
    </xf>
    <xf borderId="3" fillId="5" fontId="1" numFmtId="0" xfId="0" applyAlignment="1" applyBorder="1" applyFill="1" applyFont="1">
      <alignment horizontal="center" readingOrder="0" shrinkToFit="0" wrapText="1"/>
    </xf>
    <xf borderId="0" fillId="0" fontId="0" numFmtId="0" xfId="0" applyFont="1"/>
    <xf borderId="3" fillId="0" fontId="4" numFmtId="4" xfId="0" applyAlignment="1" applyBorder="1" applyFont="1" applyNumberFormat="1">
      <alignment horizontal="center"/>
    </xf>
    <xf borderId="3" fillId="0" fontId="4" numFmtId="167" xfId="0" applyAlignment="1" applyBorder="1" applyFont="1" applyNumberFormat="1">
      <alignment horizontal="center"/>
    </xf>
    <xf borderId="3" fillId="0" fontId="4" numFmtId="2" xfId="0" applyAlignment="1" applyBorder="1" applyFont="1" applyNumberFormat="1">
      <alignment horizontal="center"/>
    </xf>
    <xf borderId="3" fillId="3" fontId="4" numFmtId="4" xfId="0" applyAlignment="1" applyBorder="1" applyFont="1" applyNumberFormat="1">
      <alignment horizontal="center"/>
    </xf>
    <xf borderId="3" fillId="0" fontId="4" numFmtId="0" xfId="0" applyAlignment="1" applyBorder="1" applyFont="1">
      <alignment horizontal="center" shrinkToFit="0" wrapText="1"/>
    </xf>
    <xf borderId="3" fillId="0" fontId="3" numFmtId="166" xfId="0" applyAlignment="1" applyBorder="1" applyFont="1" applyNumberFormat="1">
      <alignment horizontal="center" readingOrder="0"/>
    </xf>
    <xf borderId="3" fillId="0" fontId="3" numFmtId="4" xfId="0" applyAlignment="1" applyBorder="1" applyFont="1" applyNumberFormat="1">
      <alignment horizontal="center" readingOrder="0"/>
    </xf>
    <xf borderId="3" fillId="0" fontId="4" numFmtId="4" xfId="0" applyAlignment="1" applyBorder="1" applyFont="1" applyNumberFormat="1">
      <alignment horizontal="center" readingOrder="0"/>
    </xf>
    <xf borderId="3" fillId="2" fontId="4" numFmtId="164" xfId="0" applyAlignment="1" applyBorder="1" applyFont="1" applyNumberFormat="1">
      <alignment horizontal="center"/>
    </xf>
    <xf borderId="3" fillId="0" fontId="4" numFmtId="0" xfId="0" applyAlignment="1" applyBorder="1" applyFont="1">
      <alignment horizontal="center"/>
    </xf>
    <xf borderId="3" fillId="2" fontId="7" numFmtId="164" xfId="0" applyAlignment="1" applyBorder="1" applyFont="1" applyNumberFormat="1">
      <alignment horizontal="center"/>
    </xf>
    <xf borderId="3" fillId="2" fontId="4" numFmtId="168" xfId="0" applyAlignment="1" applyBorder="1" applyFont="1" applyNumberFormat="1">
      <alignment horizontal="center"/>
    </xf>
    <xf borderId="0" fillId="0" fontId="8" numFmtId="0" xfId="0" applyFont="1"/>
    <xf borderId="3" fillId="0" fontId="3" numFmtId="0" xfId="0" applyAlignment="1" applyBorder="1" applyFont="1">
      <alignment horizontal="center"/>
    </xf>
    <xf borderId="0" fillId="0" fontId="3" numFmtId="164" xfId="0" applyFont="1" applyNumberFormat="1"/>
    <xf borderId="3" fillId="2" fontId="9" numFmtId="4" xfId="0" applyAlignment="1" applyBorder="1" applyFont="1" applyNumberFormat="1">
      <alignment horizontal="center"/>
    </xf>
    <xf borderId="0" fillId="0" fontId="3" numFmtId="4" xfId="0" applyFont="1" applyNumberFormat="1"/>
    <xf borderId="3" fillId="0" fontId="4" numFmtId="168" xfId="0" applyAlignment="1" applyBorder="1" applyFont="1" applyNumberFormat="1">
      <alignment horizontal="center"/>
    </xf>
    <xf borderId="0" fillId="0" fontId="3" numFmtId="4" xfId="0" applyAlignment="1" applyFont="1" applyNumberFormat="1">
      <alignment readingOrder="0"/>
    </xf>
    <xf borderId="0" fillId="0" fontId="3" numFmtId="0" xfId="0" applyAlignment="1" applyFont="1">
      <alignment readingOrder="0"/>
    </xf>
    <xf borderId="3" fillId="0" fontId="10" numFmtId="4" xfId="0" applyBorder="1" applyFont="1" applyNumberFormat="1"/>
    <xf borderId="3" fillId="0" fontId="3" numFmtId="4" xfId="0" applyBorder="1" applyFont="1" applyNumberFormat="1"/>
    <xf borderId="3" fillId="0" fontId="3" numFmtId="4" xfId="0" applyAlignment="1" applyBorder="1" applyFont="1" applyNumberFormat="1">
      <alignment readingOrder="0"/>
    </xf>
    <xf borderId="3" fillId="0" fontId="1" numFmtId="0" xfId="0" applyAlignment="1" applyBorder="1" applyFont="1">
      <alignment horizontal="left" readingOrder="0"/>
    </xf>
    <xf borderId="3" fillId="0" fontId="4" numFmtId="0" xfId="0" applyAlignment="1" applyBorder="1" applyFont="1">
      <alignment horizontal="left"/>
    </xf>
    <xf borderId="3" fillId="0" fontId="1" numFmtId="0" xfId="0" applyAlignment="1" applyBorder="1" applyFont="1">
      <alignment horizontal="center" readingOrder="0"/>
    </xf>
    <xf borderId="3" fillId="0" fontId="11" numFmtId="0" xfId="0" applyAlignment="1" applyBorder="1" applyFont="1">
      <alignment horizontal="center" readingOrder="0" shrinkToFit="0" wrapText="1"/>
    </xf>
    <xf borderId="3" fillId="0" fontId="3" numFmtId="0" xfId="0" applyAlignment="1" applyBorder="1" applyFont="1">
      <alignment readingOrder="0"/>
    </xf>
    <xf borderId="3" fillId="0" fontId="4" numFmtId="0" xfId="0" applyAlignment="1" applyBorder="1" applyFont="1">
      <alignment horizontal="left" readingOrder="0"/>
    </xf>
    <xf borderId="3" fillId="0" fontId="4" numFmtId="165" xfId="0" applyAlignment="1" applyBorder="1" applyFont="1" applyNumberFormat="1">
      <alignment horizontal="center" readingOrder="0"/>
    </xf>
    <xf borderId="3" fillId="0" fontId="3" numFmtId="3" xfId="0" applyAlignment="1" applyBorder="1" applyFont="1" applyNumberFormat="1">
      <alignment readingOrder="0"/>
    </xf>
    <xf borderId="3" fillId="0" fontId="4" numFmtId="3" xfId="0" applyAlignment="1" applyBorder="1" applyFont="1" applyNumberFormat="1">
      <alignment horizontal="left" readingOrder="0"/>
    </xf>
    <xf borderId="3" fillId="0" fontId="4" numFmtId="166" xfId="0" applyAlignment="1" applyBorder="1" applyFont="1" applyNumberFormat="1">
      <alignment horizontal="center"/>
    </xf>
    <xf borderId="3" fillId="0" fontId="3" numFmtId="3" xfId="0" applyBorder="1" applyFont="1" applyNumberFormat="1"/>
    <xf borderId="3" fillId="0" fontId="1" numFmtId="168" xfId="0" applyAlignment="1" applyBorder="1" applyFont="1" applyNumberFormat="1">
      <alignment horizontal="center"/>
    </xf>
    <xf borderId="3" fillId="0" fontId="10" numFmtId="0" xfId="0" applyBorder="1" applyFont="1"/>
    <xf borderId="3" fillId="0" fontId="3" numFmtId="166" xfId="0" applyAlignment="1" applyBorder="1" applyFont="1" applyNumberFormat="1">
      <alignment horizontal="center"/>
    </xf>
    <xf borderId="0" fillId="0" fontId="10" numFmtId="0" xfId="0" applyFont="1"/>
    <xf borderId="3" fillId="0" fontId="1" numFmtId="0" xfId="0" applyAlignment="1" applyBorder="1" applyFont="1">
      <alignment horizontal="center" readingOrder="0" vertical="bottom"/>
    </xf>
    <xf borderId="3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readingOrder="0" shrinkToFit="0" vertical="bottom" wrapText="1"/>
    </xf>
    <xf borderId="3" fillId="0" fontId="1" numFmtId="0" xfId="0" applyAlignment="1" applyBorder="1" applyFont="1">
      <alignment horizontal="center" shrinkToFit="0" vertical="bottom" wrapText="1"/>
    </xf>
    <xf borderId="2" fillId="0" fontId="1" numFmtId="0" xfId="0" applyAlignment="1" applyBorder="1" applyFont="1">
      <alignment horizontal="center" readingOrder="0" shrinkToFit="0" vertical="bottom" wrapText="1"/>
    </xf>
    <xf borderId="3" fillId="0" fontId="12" numFmtId="0" xfId="0" applyAlignment="1" applyBorder="1" applyFont="1">
      <alignment horizontal="center" readingOrder="0" shrinkToFit="0" vertical="bottom" wrapText="1"/>
    </xf>
    <xf borderId="2" fillId="0" fontId="1" numFmtId="0" xfId="0" applyAlignment="1" applyBorder="1" applyFont="1">
      <alignment horizontal="center" shrinkToFit="0" vertical="bottom" wrapText="1"/>
    </xf>
    <xf borderId="3" fillId="0" fontId="0" numFmtId="0" xfId="0" applyAlignment="1" applyBorder="1" applyFont="1">
      <alignment readingOrder="0"/>
    </xf>
    <xf borderId="3" fillId="0" fontId="0" numFmtId="0" xfId="0" applyBorder="1" applyFont="1"/>
    <xf borderId="3" fillId="0" fontId="3" numFmtId="14" xfId="0" applyBorder="1" applyFont="1" applyNumberFormat="1"/>
    <xf borderId="3" fillId="0" fontId="4" numFmtId="169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168" xfId="0" applyAlignment="1" applyFont="1" applyNumberFormat="1">
      <alignment readingOrder="0"/>
    </xf>
    <xf borderId="3" fillId="0" fontId="4" numFmtId="168" xfId="0" applyAlignment="1" applyBorder="1" applyFont="1" applyNumberFormat="1">
      <alignment horizontal="center" readingOrder="0"/>
    </xf>
    <xf borderId="0" fillId="3" fontId="13" numFmtId="0" xfId="0" applyAlignment="1" applyFont="1">
      <alignment horizontal="left"/>
    </xf>
    <xf borderId="0" fillId="3" fontId="14" numFmtId="0" xfId="0" applyAlignment="1" applyFont="1">
      <alignment horizontal="center" readingOrder="0"/>
    </xf>
    <xf borderId="3" fillId="0" fontId="1" numFmtId="0" xfId="0" applyAlignment="1" applyBorder="1" applyFont="1">
      <alignment horizontal="center" readingOrder="0" shrinkToFit="0" wrapText="0"/>
    </xf>
    <xf borderId="3" fillId="6" fontId="1" numFmtId="0" xfId="0" applyAlignment="1" applyBorder="1" applyFill="1" applyFont="1">
      <alignment horizontal="center" shrinkToFit="0" wrapText="1"/>
    </xf>
    <xf borderId="3" fillId="7" fontId="1" numFmtId="0" xfId="0" applyAlignment="1" applyBorder="1" applyFill="1" applyFont="1">
      <alignment horizontal="center" readingOrder="0" shrinkToFit="0" wrapText="1"/>
    </xf>
    <xf borderId="0" fillId="0" fontId="3" numFmtId="166" xfId="0" applyAlignment="1" applyFont="1" applyNumberFormat="1">
      <alignment horizontal="center"/>
    </xf>
    <xf borderId="3" fillId="0" fontId="4" numFmtId="0" xfId="0" applyAlignment="1" applyBorder="1" applyFont="1">
      <alignment horizontal="right" readingOrder="0"/>
    </xf>
    <xf borderId="3" fillId="0" fontId="4" numFmtId="14" xfId="0" applyAlignment="1" applyBorder="1" applyFont="1" applyNumberFormat="1">
      <alignment horizontal="center" readingOrder="0"/>
    </xf>
    <xf borderId="3" fillId="0" fontId="4" numFmtId="164" xfId="0" applyAlignment="1" applyBorder="1" applyFont="1" applyNumberFormat="1">
      <alignment horizontal="center" readingOrder="0"/>
    </xf>
    <xf borderId="3" fillId="0" fontId="12" numFmtId="0" xfId="0" applyAlignment="1" applyBorder="1" applyFont="1">
      <alignment horizontal="center" shrinkToFit="0" vertical="center" wrapText="1"/>
    </xf>
    <xf borderId="1" fillId="0" fontId="12" numFmtId="0" xfId="0" applyAlignment="1" applyBorder="1" applyFont="1">
      <alignment horizontal="center" shrinkToFit="0" vertical="center" wrapText="1"/>
    </xf>
    <xf borderId="3" fillId="0" fontId="15" numFmtId="0" xfId="0" applyAlignment="1" applyBorder="1" applyFont="1">
      <alignment horizontal="center" shrinkToFit="0" vertical="center" wrapText="1"/>
    </xf>
    <xf borderId="3" fillId="0" fontId="12" numFmtId="0" xfId="0" applyAlignment="1" applyBorder="1" applyFont="1">
      <alignment horizontal="center" readingOrder="0" shrinkToFit="0" vertical="center" wrapText="1"/>
    </xf>
    <xf borderId="3" fillId="0" fontId="16" numFmtId="0" xfId="0" applyAlignment="1" applyBorder="1" applyFont="1">
      <alignment horizontal="center" readingOrder="0" shrinkToFit="0" vertical="center" wrapText="1"/>
    </xf>
    <xf borderId="3" fillId="0" fontId="17" numFmtId="0" xfId="0" applyAlignment="1" applyBorder="1" applyFont="1">
      <alignment horizontal="center" readingOrder="0" shrinkToFit="0" vertical="center" wrapText="1"/>
    </xf>
    <xf borderId="3" fillId="0" fontId="18" numFmtId="0" xfId="0" applyAlignment="1" applyBorder="1" applyFont="1">
      <alignment horizontal="center" readingOrder="0" shrinkToFit="0" vertical="center" wrapText="1"/>
    </xf>
    <xf borderId="3" fillId="8" fontId="12" numFmtId="0" xfId="0" applyAlignment="1" applyBorder="1" applyFill="1" applyFont="1">
      <alignment horizontal="center" shrinkToFit="0" vertical="center" wrapText="1"/>
    </xf>
    <xf borderId="3" fillId="0" fontId="15" numFmtId="0" xfId="0" applyAlignment="1" applyBorder="1" applyFont="1">
      <alignment horizontal="center" readingOrder="0" shrinkToFit="0" vertical="center" wrapText="1"/>
    </xf>
    <xf borderId="3" fillId="0" fontId="19" numFmtId="0" xfId="0" applyAlignment="1" applyBorder="1" applyFont="1">
      <alignment horizontal="center" readingOrder="0" vertical="center"/>
    </xf>
    <xf borderId="3" fillId="3" fontId="20" numFmtId="0" xfId="0" applyAlignment="1" applyBorder="1" applyFont="1">
      <alignment horizontal="center" readingOrder="0" shrinkToFit="0" vertical="center" wrapText="1"/>
    </xf>
    <xf borderId="3" fillId="0" fontId="15" numFmtId="3" xfId="0" applyAlignment="1" applyBorder="1" applyFont="1" applyNumberFormat="1">
      <alignment horizontal="center" readingOrder="0" shrinkToFit="0" vertical="center" wrapText="1"/>
    </xf>
    <xf borderId="3" fillId="0" fontId="15" numFmtId="168" xfId="0" applyAlignment="1" applyBorder="1" applyFont="1" applyNumberFormat="1">
      <alignment horizontal="center" shrinkToFit="0" vertical="center" wrapText="1"/>
    </xf>
    <xf borderId="3" fillId="0" fontId="15" numFmtId="164" xfId="0" applyAlignment="1" applyBorder="1" applyFont="1" applyNumberFormat="1">
      <alignment horizontal="center" shrinkToFit="0" vertical="center" wrapText="1"/>
    </xf>
    <xf borderId="3" fillId="0" fontId="15" numFmtId="4" xfId="0" applyAlignment="1" applyBorder="1" applyFont="1" applyNumberFormat="1">
      <alignment horizontal="center" shrinkToFit="0" vertical="center" wrapText="1"/>
    </xf>
    <xf borderId="3" fillId="0" fontId="15" numFmtId="169" xfId="0" applyAlignment="1" applyBorder="1" applyFont="1" applyNumberFormat="1">
      <alignment horizontal="center" shrinkToFit="0" vertical="center" wrapText="1"/>
    </xf>
    <xf borderId="3" fillId="2" fontId="15" numFmtId="3" xfId="0" applyAlignment="1" applyBorder="1" applyFont="1" applyNumberFormat="1">
      <alignment horizontal="center" shrinkToFit="0" vertical="center" wrapText="1"/>
    </xf>
    <xf borderId="3" fillId="0" fontId="15" numFmtId="14" xfId="0" applyAlignment="1" applyBorder="1" applyFont="1" applyNumberFormat="1">
      <alignment horizontal="center" shrinkToFit="0" vertical="center" wrapText="1"/>
    </xf>
    <xf borderId="3" fillId="0" fontId="3" numFmtId="0" xfId="0" applyAlignment="1" applyBorder="1" applyFont="1">
      <alignment horizontal="center" readingOrder="0" vertical="center"/>
    </xf>
    <xf borderId="3" fillId="0" fontId="16" numFmtId="0" xfId="0" applyAlignment="1" applyBorder="1" applyFont="1">
      <alignment horizontal="center" vertical="center"/>
    </xf>
    <xf borderId="3" fillId="0" fontId="21" numFmtId="0" xfId="0" applyAlignment="1" applyBorder="1" applyFont="1">
      <alignment horizontal="center" vertical="center"/>
    </xf>
    <xf borderId="5" fillId="7" fontId="3" numFmtId="0" xfId="0" applyAlignment="1" applyBorder="1" applyFont="1">
      <alignment readingOrder="0" vertical="center"/>
    </xf>
    <xf borderId="6" fillId="0" fontId="2" numFmtId="0" xfId="0" applyBorder="1" applyFont="1"/>
    <xf borderId="7" fillId="0" fontId="2" numFmtId="0" xfId="0" applyBorder="1" applyFont="1"/>
    <xf borderId="3" fillId="0" fontId="19" numFmtId="0" xfId="0" applyAlignment="1" applyBorder="1" applyFont="1">
      <alignment horizontal="center" vertical="center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3" fillId="0" fontId="22" numFmtId="0" xfId="0" applyAlignment="1" applyBorder="1" applyFont="1">
      <alignment horizontal="center" readingOrder="0" shrinkToFit="0" vertical="center" wrapText="1"/>
    </xf>
    <xf borderId="3" fillId="0" fontId="23" numFmtId="0" xfId="0" applyAlignment="1" applyBorder="1" applyFont="1">
      <alignment horizontal="center" readingOrder="0" shrinkToFit="0" vertical="center" wrapText="1"/>
    </xf>
    <xf borderId="3" fillId="0" fontId="16" numFmtId="0" xfId="0" applyAlignment="1" applyBorder="1" applyFont="1">
      <alignment horizontal="center" shrinkToFit="0" vertical="center" wrapText="1"/>
    </xf>
    <xf borderId="3" fillId="0" fontId="15" numFmtId="0" xfId="0" applyAlignment="1" applyBorder="1" applyFont="1">
      <alignment horizontal="center" vertical="center"/>
    </xf>
    <xf borderId="3" fillId="0" fontId="21" numFmtId="0" xfId="0" applyAlignment="1" applyBorder="1" applyFont="1">
      <alignment horizontal="center" readingOrder="0" shrinkToFit="0" vertical="center" wrapText="1"/>
    </xf>
    <xf borderId="3" fillId="0" fontId="19" numFmtId="0" xfId="0" applyAlignment="1" applyBorder="1" applyFont="1">
      <alignment horizontal="center" readingOrder="0" shrinkToFit="0" vertical="center" wrapText="1"/>
    </xf>
    <xf borderId="3" fillId="0" fontId="21" numFmtId="0" xfId="0" applyAlignment="1" applyBorder="1" applyFont="1">
      <alignment horizontal="center" shrinkToFit="0" vertical="center" wrapText="1"/>
    </xf>
    <xf borderId="3" fillId="3" fontId="24" numFmtId="0" xfId="0" applyAlignment="1" applyBorder="1" applyFont="1">
      <alignment horizontal="center" readingOrder="0" shrinkToFit="0" vertical="center" wrapText="1"/>
    </xf>
    <xf borderId="3" fillId="0" fontId="21" numFmtId="3" xfId="0" applyAlignment="1" applyBorder="1" applyFont="1" applyNumberFormat="1">
      <alignment horizontal="center" shrinkToFit="0" vertical="center" wrapText="1"/>
    </xf>
    <xf borderId="3" fillId="0" fontId="21" numFmtId="164" xfId="0" applyAlignment="1" applyBorder="1" applyFont="1" applyNumberFormat="1">
      <alignment horizontal="center" shrinkToFit="0" vertical="center" wrapText="1"/>
    </xf>
    <xf borderId="3" fillId="0" fontId="21" numFmtId="2" xfId="0" applyAlignment="1" applyBorder="1" applyFont="1" applyNumberFormat="1">
      <alignment horizontal="center" shrinkToFit="0" vertical="center" wrapText="1"/>
    </xf>
    <xf borderId="3" fillId="9" fontId="21" numFmtId="168" xfId="0" applyAlignment="1" applyBorder="1" applyFill="1" applyFont="1" applyNumberFormat="1">
      <alignment horizontal="center" shrinkToFit="0" vertical="center" wrapText="1"/>
    </xf>
    <xf borderId="0" fillId="0" fontId="5" numFmtId="2" xfId="0" applyAlignment="1" applyFont="1" applyNumberFormat="1">
      <alignment horizontal="center" shrinkToFit="0" vertical="center" wrapText="1"/>
    </xf>
    <xf borderId="0" fillId="0" fontId="5" numFmtId="164" xfId="0" applyAlignment="1" applyFont="1" applyNumberFormat="1">
      <alignment horizontal="center" shrinkToFit="0" vertical="center" wrapText="1"/>
    </xf>
    <xf borderId="0" fillId="0" fontId="0" numFmtId="0" xfId="0" applyAlignment="1" applyFont="1">
      <alignment shrinkToFit="0" vertical="center" wrapText="1"/>
    </xf>
    <xf borderId="3" fillId="0" fontId="21" numFmtId="14" xfId="0" applyAlignment="1" applyBorder="1" applyFont="1" applyNumberFormat="1">
      <alignment horizontal="center" shrinkToFit="0" vertical="center" wrapText="1"/>
    </xf>
    <xf borderId="3" fillId="0" fontId="21" numFmtId="14" xfId="0" applyAlignment="1" applyBorder="1" applyFont="1" applyNumberFormat="1">
      <alignment horizontal="center" vertical="center"/>
    </xf>
    <xf borderId="3" fillId="3" fontId="24" numFmtId="0" xfId="0" applyAlignment="1" applyBorder="1" applyFont="1">
      <alignment horizontal="center" readingOrder="0" vertical="center"/>
    </xf>
    <xf borderId="3" fillId="0" fontId="21" numFmtId="3" xfId="0" applyAlignment="1" applyBorder="1" applyFont="1" applyNumberFormat="1">
      <alignment horizontal="center" vertical="center"/>
    </xf>
    <xf borderId="3" fillId="0" fontId="21" numFmtId="164" xfId="0" applyAlignment="1" applyBorder="1" applyFont="1" applyNumberFormat="1">
      <alignment horizontal="center" vertical="center"/>
    </xf>
    <xf borderId="3" fillId="0" fontId="21" numFmtId="2" xfId="0" applyAlignment="1" applyBorder="1" applyFont="1" applyNumberFormat="1">
      <alignment horizontal="center" vertical="center"/>
    </xf>
    <xf borderId="3" fillId="9" fontId="21" numFmtId="168" xfId="0" applyAlignment="1" applyBorder="1" applyFont="1" applyNumberFormat="1">
      <alignment horizontal="center" vertical="center"/>
    </xf>
    <xf borderId="3" fillId="0" fontId="15" numFmtId="14" xfId="0" applyAlignment="1" applyBorder="1" applyFont="1" applyNumberFormat="1">
      <alignment horizontal="center" vertical="center"/>
    </xf>
    <xf borderId="0" fillId="0" fontId="5" numFmtId="2" xfId="0" applyAlignment="1" applyFont="1" applyNumberFormat="1">
      <alignment horizontal="center" vertical="center"/>
    </xf>
    <xf borderId="0" fillId="0" fontId="5" numFmtId="164" xfId="0" applyAlignment="1" applyFont="1" applyNumberFormat="1">
      <alignment horizontal="center" vertical="center"/>
    </xf>
    <xf borderId="5" fillId="0" fontId="25" numFmtId="0" xfId="0" applyAlignment="1" applyBorder="1" applyFont="1">
      <alignment horizontal="center"/>
    </xf>
    <xf borderId="11" fillId="0" fontId="1" numFmtId="0" xfId="0" applyAlignment="1" applyBorder="1" applyFont="1">
      <alignment horizontal="center" vertical="center"/>
    </xf>
    <xf borderId="11" fillId="4" fontId="1" numFmtId="0" xfId="0" applyAlignment="1" applyBorder="1" applyFont="1">
      <alignment horizontal="center" vertical="center"/>
    </xf>
    <xf borderId="3" fillId="4" fontId="1" numFmtId="0" xfId="0" applyAlignment="1" applyBorder="1" applyFont="1">
      <alignment horizontal="center"/>
    </xf>
    <xf borderId="3" fillId="4" fontId="26" numFmtId="0" xfId="0" applyAlignment="1" applyBorder="1" applyFont="1">
      <alignment horizontal="center"/>
    </xf>
    <xf borderId="11" fillId="0" fontId="27" numFmtId="0" xfId="0" applyAlignment="1" applyBorder="1" applyFont="1">
      <alignment horizontal="center" vertical="center"/>
    </xf>
    <xf borderId="11" fillId="4" fontId="26" numFmtId="0" xfId="0" applyAlignment="1" applyBorder="1" applyFont="1">
      <alignment horizontal="center" vertical="center"/>
    </xf>
    <xf borderId="12" fillId="0" fontId="2" numFmtId="0" xfId="0" applyBorder="1" applyFont="1"/>
    <xf borderId="3" fillId="0" fontId="28" numFmtId="1" xfId="0" applyAlignment="1" applyBorder="1" applyFont="1" applyNumberFormat="1">
      <alignment horizontal="center"/>
    </xf>
    <xf borderId="3" fillId="0" fontId="28" numFmtId="2" xfId="0" applyAlignment="1" applyBorder="1" applyFont="1" applyNumberFormat="1">
      <alignment horizontal="center"/>
    </xf>
    <xf borderId="3" fillId="10" fontId="28" numFmtId="1" xfId="0" applyAlignment="1" applyBorder="1" applyFill="1" applyFont="1" applyNumberFormat="1">
      <alignment horizontal="center"/>
    </xf>
    <xf borderId="3" fillId="10" fontId="28" numFmtId="0" xfId="0" applyAlignment="1" applyBorder="1" applyFont="1">
      <alignment horizontal="center"/>
    </xf>
    <xf borderId="3" fillId="0" fontId="29" numFmtId="2" xfId="0" applyAlignment="1" applyBorder="1" applyFont="1" applyNumberFormat="1">
      <alignment horizontal="center"/>
    </xf>
    <xf borderId="3" fillId="0" fontId="28" numFmtId="0" xfId="0" applyAlignment="1" applyBorder="1" applyFont="1">
      <alignment horizontal="center"/>
    </xf>
    <xf borderId="3" fillId="0" fontId="30" numFmtId="0" xfId="0" applyAlignment="1" applyBorder="1" applyFont="1">
      <alignment horizontal="center"/>
    </xf>
    <xf borderId="3" fillId="0" fontId="28" numFmtId="170" xfId="0" applyAlignment="1" applyBorder="1" applyFont="1" applyNumberFormat="1">
      <alignment horizontal="center"/>
    </xf>
    <xf borderId="3" fillId="0" fontId="28" numFmtId="1" xfId="0" applyAlignment="1" applyBorder="1" applyFont="1" applyNumberFormat="1">
      <alignment horizontal="center" vertical="center"/>
    </xf>
    <xf borderId="3" fillId="0" fontId="28" numFmtId="3" xfId="0" applyAlignment="1" applyBorder="1" applyFont="1" applyNumberFormat="1">
      <alignment horizontal="center"/>
    </xf>
    <xf borderId="3" fillId="0" fontId="28" numFmtId="0" xfId="0" applyBorder="1" applyFont="1"/>
    <xf borderId="3" fillId="0" fontId="30" numFmtId="1" xfId="0" applyAlignment="1" applyBorder="1" applyFont="1" applyNumberFormat="1">
      <alignment horizontal="center"/>
    </xf>
    <xf borderId="3" fillId="0" fontId="30" numFmtId="170" xfId="0" applyAlignment="1" applyBorder="1" applyFont="1" applyNumberFormat="1">
      <alignment horizontal="center"/>
    </xf>
    <xf borderId="3" fillId="0" fontId="30" numFmtId="1" xfId="0" applyAlignment="1" applyBorder="1" applyFont="1" applyNumberFormat="1">
      <alignment horizontal="center" vertical="center"/>
    </xf>
    <xf borderId="3" fillId="0" fontId="31" numFmtId="3" xfId="0" applyAlignment="1" applyBorder="1" applyFont="1" applyNumberFormat="1">
      <alignment horizontal="center"/>
    </xf>
    <xf borderId="3" fillId="0" fontId="32" numFmtId="2" xfId="0" applyAlignment="1" applyBorder="1" applyFont="1" applyNumberFormat="1">
      <alignment horizontal="center"/>
    </xf>
    <xf borderId="3" fillId="0" fontId="1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3" fillId="0" fontId="10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horizontal="left" readingOrder="0" shrinkToFit="0" wrapText="1"/>
    </xf>
    <xf borderId="3" fillId="0" fontId="4" numFmtId="0" xfId="0" applyAlignment="1" applyBorder="1" applyFont="1">
      <alignment horizontal="center" shrinkToFit="0" vertical="center" wrapText="1"/>
    </xf>
    <xf borderId="3" fillId="0" fontId="33" numFmtId="0" xfId="0" applyAlignment="1" applyBorder="1" applyFont="1">
      <alignment horizontal="center" readingOrder="0" shrinkToFit="0" vertical="center" wrapText="1"/>
    </xf>
    <xf borderId="3" fillId="0" fontId="33" numFmtId="165" xfId="0" applyAlignment="1" applyBorder="1" applyFont="1" applyNumberFormat="1">
      <alignment horizontal="center" readingOrder="0" shrinkToFit="0" vertical="center" wrapText="1"/>
    </xf>
    <xf borderId="3" fillId="0" fontId="4" numFmtId="3" xfId="0" applyAlignment="1" applyBorder="1" applyFont="1" applyNumberFormat="1">
      <alignment horizontal="center" readingOrder="0" shrinkToFit="0" vertical="center" wrapText="1"/>
    </xf>
    <xf borderId="3" fillId="0" fontId="4" numFmtId="14" xfId="0" applyAlignment="1" applyBorder="1" applyFont="1" applyNumberFormat="1">
      <alignment horizontal="center" shrinkToFit="0" wrapText="1"/>
    </xf>
    <xf borderId="3" fillId="0" fontId="4" numFmtId="164" xfId="0" applyAlignment="1" applyBorder="1" applyFont="1" applyNumberFormat="1">
      <alignment horizontal="center" shrinkToFit="0" wrapText="1"/>
    </xf>
    <xf borderId="3" fillId="0" fontId="4" numFmtId="0" xfId="0" applyAlignment="1" applyBorder="1" applyFont="1">
      <alignment readingOrder="0" shrinkToFit="0" wrapText="1"/>
    </xf>
    <xf borderId="1" fillId="0" fontId="12" numFmtId="0" xfId="0" applyAlignment="1" applyBorder="1" applyFont="1">
      <alignment horizontal="center" shrinkToFit="0" wrapText="1"/>
    </xf>
    <xf borderId="3" fillId="0" fontId="34" numFmtId="0" xfId="0" applyAlignment="1" applyBorder="1" applyFont="1">
      <alignment vertical="bottom"/>
    </xf>
    <xf borderId="3" fillId="0" fontId="12" numFmtId="0" xfId="0" applyAlignment="1" applyBorder="1" applyFont="1">
      <alignment horizontal="center" shrinkToFit="0" wrapText="1"/>
    </xf>
    <xf borderId="3" fillId="0" fontId="3" numFmtId="0" xfId="0" applyAlignment="1" applyBorder="1" applyFont="1">
      <alignment horizontal="center" readingOrder="0"/>
    </xf>
    <xf borderId="1" fillId="0" fontId="12" numFmtId="0" xfId="0" applyAlignment="1" applyBorder="1" applyFont="1">
      <alignment horizontal="center" shrinkToFit="0" vertical="center" wrapText="1"/>
    </xf>
    <xf borderId="3" fillId="0" fontId="34" numFmtId="0" xfId="0" applyAlignment="1" applyBorder="1" applyFont="1">
      <alignment vertical="center"/>
    </xf>
    <xf borderId="3" fillId="0" fontId="12" numFmtId="0" xfId="0" applyAlignment="1" applyBorder="1" applyFont="1">
      <alignment horizontal="center" shrinkToFit="0" vertical="center" wrapText="1"/>
    </xf>
    <xf borderId="3" fillId="0" fontId="10" numFmtId="0" xfId="0" applyAlignment="1" applyBorder="1" applyFont="1">
      <alignment horizontal="center" readingOrder="0" shrinkToFit="0" vertical="bottom" wrapText="1"/>
    </xf>
    <xf borderId="3" fillId="0" fontId="4" numFmtId="0" xfId="0" applyAlignment="1" applyBorder="1" applyFont="1">
      <alignment horizontal="center" readingOrder="0" shrinkToFit="0" vertical="bottom" wrapText="1"/>
    </xf>
    <xf borderId="2" fillId="0" fontId="4" numFmtId="171" xfId="0" applyAlignment="1" applyBorder="1" applyFont="1" applyNumberFormat="1">
      <alignment horizontal="center" shrinkToFit="0" vertical="bottom" wrapText="1"/>
    </xf>
    <xf borderId="2" fillId="0" fontId="4" numFmtId="164" xfId="0" applyAlignment="1" applyBorder="1" applyFont="1" applyNumberFormat="1">
      <alignment horizontal="center" shrinkToFit="0" vertical="bottom" wrapText="1"/>
    </xf>
    <xf borderId="2" fillId="0" fontId="4" numFmtId="3" xfId="0" applyAlignment="1" applyBorder="1" applyFont="1" applyNumberFormat="1">
      <alignment horizontal="center" shrinkToFit="0" wrapText="1"/>
    </xf>
    <xf borderId="2" fillId="0" fontId="4" numFmtId="164" xfId="0" applyAlignment="1" applyBorder="1" applyFont="1" applyNumberFormat="1">
      <alignment horizontal="center" readingOrder="0" shrinkToFit="0" vertical="bottom" wrapText="1"/>
    </xf>
    <xf borderId="2" fillId="0" fontId="4" numFmtId="0" xfId="0" applyAlignment="1" applyBorder="1" applyFont="1">
      <alignment horizontal="center" shrinkToFit="0" vertical="bottom" wrapText="1"/>
    </xf>
    <xf borderId="2" fillId="0" fontId="4" numFmtId="0" xfId="0" applyAlignment="1" applyBorder="1" applyFont="1">
      <alignment horizontal="center" readingOrder="0" shrinkToFit="0" vertical="bottom" wrapText="1"/>
    </xf>
    <xf borderId="2" fillId="0" fontId="4" numFmtId="0" xfId="0" applyAlignment="1" applyBorder="1" applyFont="1">
      <alignment shrinkToFit="0" vertical="bottom" wrapText="1"/>
    </xf>
    <xf borderId="3" fillId="0" fontId="4" numFmtId="171" xfId="0" applyAlignment="1" applyBorder="1" applyFont="1" applyNumberFormat="1">
      <alignment horizontal="center" readingOrder="0" shrinkToFit="0" wrapText="1"/>
    </xf>
    <xf borderId="3" fillId="0" fontId="4" numFmtId="164" xfId="0" applyAlignment="1" applyBorder="1" applyFont="1" applyNumberForma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7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0"/>
    <col customWidth="1" min="2" max="2" width="11.0"/>
    <col customWidth="1" min="3" max="3" width="9.29"/>
    <col customWidth="1" min="4" max="4" width="10.71"/>
    <col customWidth="1" min="5" max="5" width="9.86"/>
    <col customWidth="1" min="6" max="6" width="23.14"/>
    <col customWidth="1" min="7" max="7" width="12.43"/>
    <col customWidth="1" min="8" max="8" width="7.0"/>
    <col customWidth="1" min="9" max="9" width="7.86"/>
    <col customWidth="1" min="10" max="10" width="6.14"/>
    <col customWidth="1" min="11" max="11" width="26.29"/>
    <col customWidth="1" min="12" max="13" width="16.57"/>
    <col customWidth="1" min="14" max="14" width="9.29"/>
    <col customWidth="1" min="15" max="15" width="8.29"/>
    <col customWidth="1" min="16" max="16" width="9.71"/>
    <col customWidth="1" min="17" max="17" width="14.14"/>
    <col customWidth="1" min="18" max="18" width="18.86"/>
    <col customWidth="1" min="19" max="19" width="11.0"/>
    <col customWidth="1" min="20" max="20" width="9.14"/>
    <col customWidth="1" min="21" max="21" width="13.29"/>
    <col customWidth="1" min="22" max="22" width="9.29"/>
    <col customWidth="1" min="23" max="23" width="9.57"/>
    <col customWidth="1" min="24" max="24" width="9.86"/>
    <col customWidth="1" min="25" max="25" width="10.43"/>
    <col customWidth="1" min="26" max="26" width="8.71"/>
    <col customWidth="1" min="27" max="27" width="18.29"/>
    <col customWidth="1" min="28" max="32" width="8.71"/>
  </cols>
  <sheetData>
    <row r="1" ht="15.0" customHeight="1">
      <c r="A1" s="1" t="s">
        <v>0</v>
      </c>
      <c r="B1" s="2"/>
      <c r="C1" s="3"/>
      <c r="D1" s="3"/>
      <c r="E1" s="1" t="s">
        <v>1</v>
      </c>
      <c r="F1" s="2"/>
      <c r="G1" s="4"/>
      <c r="H1" s="4"/>
      <c r="I1" s="4"/>
      <c r="J1" s="4"/>
      <c r="K1" s="4"/>
      <c r="L1" s="5"/>
      <c r="M1" s="5"/>
      <c r="N1" s="4"/>
      <c r="O1" s="4"/>
      <c r="P1" s="4"/>
      <c r="Q1" s="4"/>
      <c r="R1" s="4"/>
      <c r="S1" s="4"/>
      <c r="T1" s="4"/>
      <c r="U1" s="4"/>
      <c r="V1" s="4"/>
      <c r="W1" s="6" t="s">
        <v>2</v>
      </c>
      <c r="X1" s="3">
        <v>2020.0</v>
      </c>
      <c r="Y1" s="7"/>
      <c r="Z1" s="8"/>
      <c r="AA1" s="8"/>
      <c r="AB1" s="8"/>
      <c r="AC1" s="8"/>
      <c r="AD1" s="8"/>
      <c r="AE1" s="8"/>
      <c r="AF1" s="8"/>
    </row>
    <row r="2" ht="15.0" customHeight="1">
      <c r="A2" s="1" t="s">
        <v>3</v>
      </c>
      <c r="B2" s="2"/>
      <c r="C2" s="3"/>
      <c r="D2" s="3"/>
      <c r="E2" s="1" t="s">
        <v>4</v>
      </c>
      <c r="F2" s="2"/>
      <c r="G2" s="3"/>
      <c r="H2" s="3"/>
      <c r="I2" s="3"/>
      <c r="J2" s="3"/>
      <c r="K2" s="3"/>
      <c r="L2" s="9"/>
      <c r="M2" s="9"/>
      <c r="N2" s="3"/>
      <c r="O2" s="3"/>
      <c r="P2" s="3"/>
      <c r="Q2" s="7"/>
      <c r="R2" s="7"/>
      <c r="S2" s="7"/>
      <c r="T2" s="7"/>
      <c r="U2" s="7"/>
      <c r="V2" s="7"/>
      <c r="W2" s="7"/>
      <c r="X2" s="7"/>
      <c r="Y2" s="7"/>
      <c r="Z2" s="8"/>
      <c r="AA2" s="8"/>
      <c r="AB2" s="8"/>
      <c r="AC2" s="8"/>
      <c r="AD2" s="8"/>
      <c r="AE2" s="8"/>
      <c r="AF2" s="8"/>
    </row>
    <row r="3" ht="58.5" customHeight="1">
      <c r="A3" s="10" t="s">
        <v>5</v>
      </c>
      <c r="B3" s="11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1" t="s">
        <v>12</v>
      </c>
      <c r="I3" s="11" t="s">
        <v>13</v>
      </c>
      <c r="J3" s="11" t="s">
        <v>14</v>
      </c>
      <c r="K3" s="10" t="s">
        <v>15</v>
      </c>
      <c r="L3" s="10" t="s">
        <v>16</v>
      </c>
      <c r="M3" s="10" t="s">
        <v>17</v>
      </c>
      <c r="N3" s="10" t="s">
        <v>18</v>
      </c>
      <c r="O3" s="10" t="s">
        <v>19</v>
      </c>
      <c r="P3" s="10" t="s">
        <v>20</v>
      </c>
      <c r="Q3" s="10" t="s">
        <v>21</v>
      </c>
      <c r="R3" s="10" t="s">
        <v>22</v>
      </c>
      <c r="S3" s="11" t="s">
        <v>23</v>
      </c>
      <c r="T3" s="11" t="s">
        <v>24</v>
      </c>
      <c r="U3" s="11" t="s">
        <v>25</v>
      </c>
      <c r="V3" s="10" t="s">
        <v>26</v>
      </c>
      <c r="W3" s="10" t="s">
        <v>27</v>
      </c>
      <c r="X3" s="10" t="s">
        <v>28</v>
      </c>
      <c r="Y3" s="10" t="s">
        <v>29</v>
      </c>
      <c r="Z3" s="12"/>
      <c r="AA3" s="13"/>
      <c r="AB3" s="13"/>
      <c r="AC3" s="13"/>
      <c r="AD3" s="13"/>
      <c r="AE3" s="13"/>
      <c r="AF3" s="13"/>
    </row>
    <row r="4" ht="24.0" customHeight="1">
      <c r="A4" s="14" t="s">
        <v>30</v>
      </c>
      <c r="B4" s="15"/>
      <c r="C4" s="16"/>
      <c r="D4" s="16"/>
      <c r="E4" s="17"/>
      <c r="F4" s="14"/>
      <c r="G4" s="18"/>
      <c r="H4" s="15"/>
      <c r="I4" s="15"/>
      <c r="J4" s="15"/>
      <c r="K4" s="15"/>
      <c r="L4" s="15"/>
      <c r="M4" s="15"/>
      <c r="N4" s="15"/>
      <c r="O4" s="15"/>
      <c r="P4" s="15"/>
      <c r="Q4" s="19"/>
      <c r="R4" s="19"/>
      <c r="S4" s="19"/>
      <c r="T4" s="15"/>
      <c r="U4" s="20"/>
      <c r="V4" s="20"/>
      <c r="W4" s="21"/>
      <c r="X4" s="21"/>
      <c r="Y4" s="21"/>
      <c r="Z4" s="8"/>
      <c r="AA4" s="22"/>
      <c r="AB4" s="23"/>
      <c r="AC4" s="24"/>
      <c r="AD4" s="23"/>
      <c r="AE4" s="23"/>
      <c r="AF4" s="23"/>
    </row>
    <row r="5" ht="30.0" customHeight="1">
      <c r="A5" s="18">
        <v>43789.0</v>
      </c>
      <c r="B5" s="15" t="s">
        <v>31</v>
      </c>
      <c r="C5" s="16">
        <v>22.0</v>
      </c>
      <c r="D5" s="16">
        <v>22.0</v>
      </c>
      <c r="E5" s="16">
        <v>22.0</v>
      </c>
      <c r="F5" s="14" t="s">
        <v>32</v>
      </c>
      <c r="G5" s="18">
        <v>43770.0</v>
      </c>
      <c r="H5" s="14" t="s">
        <v>33</v>
      </c>
      <c r="I5" s="14" t="s">
        <v>33</v>
      </c>
      <c r="J5" s="14" t="s">
        <v>33</v>
      </c>
      <c r="K5" s="14" t="s">
        <v>34</v>
      </c>
      <c r="L5" s="25">
        <v>43781.0</v>
      </c>
      <c r="M5" s="14" t="s">
        <v>35</v>
      </c>
      <c r="N5" s="26">
        <v>484.0</v>
      </c>
      <c r="O5" s="26">
        <v>71.9</v>
      </c>
      <c r="P5" s="26">
        <v>997.0</v>
      </c>
      <c r="Q5" s="27" t="s">
        <v>36</v>
      </c>
      <c r="R5" s="14" t="s">
        <v>37</v>
      </c>
      <c r="S5" s="19">
        <v>1000.0</v>
      </c>
      <c r="T5" s="15">
        <v>6.0</v>
      </c>
      <c r="U5" s="20">
        <f t="shared" ref="U5:U6" si="1">(S5)*(T5*60)</f>
        <v>360000</v>
      </c>
      <c r="V5" s="20">
        <f t="shared" ref="V5:V6" si="2">U5/C5</f>
        <v>16363.63636</v>
      </c>
      <c r="W5" s="21">
        <f t="shared" ref="W5:W6" si="3">(N5*0.008345)*(V5/1000)</f>
        <v>66.0924</v>
      </c>
      <c r="X5" s="21">
        <f t="shared" ref="X5:X6" si="4">(O5*0.008345)*(V5/1000)</f>
        <v>9.818271818</v>
      </c>
      <c r="Y5" s="21">
        <f t="shared" ref="Y5:Y6" si="5">(P5*0.008345)*(V5/1000)</f>
        <v>136.1448818</v>
      </c>
      <c r="Z5" s="8"/>
      <c r="AA5" s="22">
        <v>43781.0</v>
      </c>
      <c r="AB5" s="23">
        <v>484.0</v>
      </c>
      <c r="AC5" s="24">
        <v>71.9</v>
      </c>
      <c r="AD5" s="23">
        <v>997.0</v>
      </c>
      <c r="AE5" s="23">
        <v>8000.0</v>
      </c>
      <c r="AF5" s="23">
        <v>8800.0</v>
      </c>
    </row>
    <row r="6" ht="30.0" customHeight="1">
      <c r="A6" s="18">
        <v>43840.0</v>
      </c>
      <c r="B6" s="15" t="s">
        <v>31</v>
      </c>
      <c r="C6" s="16">
        <v>22.0</v>
      </c>
      <c r="D6" s="16">
        <v>22.0</v>
      </c>
      <c r="E6" s="16">
        <v>22.0</v>
      </c>
      <c r="F6" s="14" t="s">
        <v>32</v>
      </c>
      <c r="G6" s="18">
        <v>43770.0</v>
      </c>
      <c r="H6" s="14" t="s">
        <v>33</v>
      </c>
      <c r="I6" s="14" t="s">
        <v>33</v>
      </c>
      <c r="J6" s="14" t="s">
        <v>33</v>
      </c>
      <c r="K6" s="14" t="s">
        <v>34</v>
      </c>
      <c r="L6" s="28">
        <v>43899.0</v>
      </c>
      <c r="M6" s="14" t="s">
        <v>35</v>
      </c>
      <c r="N6" s="26">
        <v>490.0</v>
      </c>
      <c r="O6" s="26">
        <v>33.4</v>
      </c>
      <c r="P6" s="26">
        <v>714.0</v>
      </c>
      <c r="Q6" s="27" t="s">
        <v>36</v>
      </c>
      <c r="R6" s="14" t="s">
        <v>37</v>
      </c>
      <c r="S6" s="19">
        <v>1000.0</v>
      </c>
      <c r="T6" s="15">
        <v>7.0</v>
      </c>
      <c r="U6" s="20">
        <f t="shared" si="1"/>
        <v>420000</v>
      </c>
      <c r="V6" s="20">
        <f t="shared" si="2"/>
        <v>19090.90909</v>
      </c>
      <c r="W6" s="21">
        <f t="shared" si="3"/>
        <v>78.06368182</v>
      </c>
      <c r="X6" s="21">
        <f t="shared" si="4"/>
        <v>5.321075455</v>
      </c>
      <c r="Y6" s="21">
        <f t="shared" si="5"/>
        <v>113.7499364</v>
      </c>
      <c r="Z6" s="8"/>
      <c r="AA6" s="22">
        <v>43899.0</v>
      </c>
      <c r="AB6" s="23">
        <v>490.0</v>
      </c>
      <c r="AC6" s="24">
        <v>33.4</v>
      </c>
      <c r="AD6" s="23">
        <v>714.0</v>
      </c>
      <c r="AE6" s="23">
        <v>6000.0</v>
      </c>
      <c r="AF6" s="23">
        <v>5020.0</v>
      </c>
    </row>
    <row r="7" ht="30.0" customHeight="1">
      <c r="A7" s="18"/>
      <c r="B7" s="15"/>
      <c r="C7" s="16"/>
      <c r="D7" s="16"/>
      <c r="E7" s="16"/>
      <c r="F7" s="15"/>
      <c r="G7" s="15"/>
      <c r="H7" s="14"/>
      <c r="I7" s="14"/>
      <c r="J7" s="14"/>
      <c r="K7" s="14"/>
      <c r="L7" s="15"/>
      <c r="M7" s="15"/>
      <c r="N7" s="15"/>
      <c r="O7" s="15"/>
      <c r="P7" s="15"/>
      <c r="Q7" s="19"/>
      <c r="R7" s="19"/>
      <c r="S7" s="19"/>
      <c r="T7" s="15"/>
      <c r="U7" s="20"/>
      <c r="V7" s="20"/>
      <c r="W7" s="21"/>
      <c r="X7" s="21"/>
      <c r="Y7" s="21"/>
      <c r="Z7" s="8"/>
      <c r="AA7" s="22"/>
      <c r="AB7" s="23"/>
      <c r="AC7" s="24"/>
      <c r="AD7" s="23"/>
      <c r="AE7" s="23"/>
      <c r="AF7" s="23"/>
    </row>
    <row r="8" ht="30.0" customHeight="1">
      <c r="A8" s="18">
        <v>44006.0</v>
      </c>
      <c r="B8" s="15" t="s">
        <v>31</v>
      </c>
      <c r="C8" s="16">
        <v>22.0</v>
      </c>
      <c r="D8" s="16">
        <v>22.0</v>
      </c>
      <c r="E8" s="16">
        <v>22.0</v>
      </c>
      <c r="F8" s="14" t="s">
        <v>38</v>
      </c>
      <c r="G8" s="18">
        <v>43958.0</v>
      </c>
      <c r="H8" s="14" t="s">
        <v>33</v>
      </c>
      <c r="I8" s="14" t="s">
        <v>33</v>
      </c>
      <c r="J8" s="14" t="s">
        <v>33</v>
      </c>
      <c r="K8" s="14" t="s">
        <v>34</v>
      </c>
      <c r="L8" s="28">
        <v>43969.0</v>
      </c>
      <c r="M8" s="14" t="s">
        <v>35</v>
      </c>
      <c r="N8" s="26">
        <v>437.0</v>
      </c>
      <c r="O8" s="26">
        <v>9.99</v>
      </c>
      <c r="P8" s="26">
        <v>211.0</v>
      </c>
      <c r="Q8" s="27" t="s">
        <v>36</v>
      </c>
      <c r="R8" s="14" t="s">
        <v>37</v>
      </c>
      <c r="S8" s="19">
        <v>1000.0</v>
      </c>
      <c r="T8" s="15">
        <v>9.5</v>
      </c>
      <c r="U8" s="20">
        <f t="shared" ref="U8:U9" si="6">(S8)*(T8*60)</f>
        <v>570000</v>
      </c>
      <c r="V8" s="20">
        <f t="shared" ref="V8:V9" si="7">U8/C8</f>
        <v>25909.09091</v>
      </c>
      <c r="W8" s="21">
        <f t="shared" ref="W8:W9" si="8">(N8*0.008345)*(V8/1000)</f>
        <v>94.48436591</v>
      </c>
      <c r="X8" s="21">
        <f t="shared" ref="X8:X9" si="9">(O8*0.008345)*(V8/1000)</f>
        <v>2.159951523</v>
      </c>
      <c r="Y8" s="21">
        <f t="shared" ref="Y8:Y9" si="10">(P8*0.008345)*(V8/1000)</f>
        <v>45.62059773</v>
      </c>
      <c r="Z8" s="8"/>
      <c r="AA8" s="8"/>
      <c r="AB8" s="8"/>
      <c r="AC8" s="8"/>
      <c r="AD8" s="8"/>
      <c r="AE8" s="8"/>
      <c r="AF8" s="8"/>
    </row>
    <row r="9" ht="30.0" customHeight="1">
      <c r="A9" s="18">
        <v>44032.0</v>
      </c>
      <c r="B9" s="15" t="s">
        <v>31</v>
      </c>
      <c r="C9" s="16">
        <v>22.0</v>
      </c>
      <c r="D9" s="16">
        <v>22.0</v>
      </c>
      <c r="E9" s="16">
        <v>22.0</v>
      </c>
      <c r="F9" s="14" t="s">
        <v>38</v>
      </c>
      <c r="G9" s="18">
        <v>43958.0</v>
      </c>
      <c r="H9" s="14" t="s">
        <v>33</v>
      </c>
      <c r="I9" s="14" t="s">
        <v>33</v>
      </c>
      <c r="J9" s="14" t="s">
        <v>33</v>
      </c>
      <c r="K9" s="14" t="s">
        <v>34</v>
      </c>
      <c r="L9" s="28">
        <v>43969.0</v>
      </c>
      <c r="M9" s="14" t="s">
        <v>35</v>
      </c>
      <c r="N9" s="26">
        <v>437.0</v>
      </c>
      <c r="O9" s="26">
        <v>9.99</v>
      </c>
      <c r="P9" s="26">
        <v>211.0</v>
      </c>
      <c r="Q9" s="27" t="s">
        <v>36</v>
      </c>
      <c r="R9" s="14" t="s">
        <v>37</v>
      </c>
      <c r="S9" s="19">
        <v>1000.0</v>
      </c>
      <c r="T9" s="15">
        <v>15.0</v>
      </c>
      <c r="U9" s="20">
        <f t="shared" si="6"/>
        <v>900000</v>
      </c>
      <c r="V9" s="20">
        <f t="shared" si="7"/>
        <v>40909.09091</v>
      </c>
      <c r="W9" s="21">
        <f t="shared" si="8"/>
        <v>149.1858409</v>
      </c>
      <c r="X9" s="21">
        <f t="shared" si="9"/>
        <v>3.410449773</v>
      </c>
      <c r="Y9" s="21">
        <f t="shared" si="10"/>
        <v>72.03252273</v>
      </c>
      <c r="Z9" s="8"/>
      <c r="AA9" s="8"/>
      <c r="AB9" s="8"/>
      <c r="AC9" s="8"/>
      <c r="AD9" s="8"/>
      <c r="AE9" s="8"/>
      <c r="AF9" s="8"/>
    </row>
    <row r="10" ht="24.75" customHeight="1">
      <c r="A10" s="18"/>
      <c r="B10" s="15"/>
      <c r="C10" s="16"/>
      <c r="D10" s="16"/>
      <c r="E10" s="16"/>
      <c r="F10" s="15"/>
      <c r="G10" s="15"/>
      <c r="H10" s="14"/>
      <c r="I10" s="14"/>
      <c r="J10" s="14"/>
      <c r="K10" s="14"/>
      <c r="L10" s="15"/>
      <c r="M10" s="15"/>
      <c r="N10" s="15"/>
      <c r="O10" s="15"/>
      <c r="P10" s="15"/>
      <c r="Q10" s="19"/>
      <c r="R10" s="19"/>
      <c r="S10" s="19"/>
      <c r="T10" s="15"/>
      <c r="U10" s="20"/>
      <c r="V10" s="29">
        <f t="shared" ref="V10:Y10" si="11">SUM(V8:V9)</f>
        <v>66818.18182</v>
      </c>
      <c r="W10" s="30">
        <f t="shared" si="11"/>
        <v>243.6702068</v>
      </c>
      <c r="X10" s="30">
        <f t="shared" si="11"/>
        <v>5.570401295</v>
      </c>
      <c r="Y10" s="30">
        <f t="shared" si="11"/>
        <v>117.6531205</v>
      </c>
      <c r="Z10" s="8"/>
      <c r="AA10" s="8"/>
      <c r="AB10" s="8"/>
      <c r="AC10" s="8"/>
      <c r="AD10" s="8"/>
      <c r="AE10" s="8"/>
      <c r="AF10" s="8"/>
    </row>
    <row r="11" ht="24.75" customHeight="1">
      <c r="A11" s="18"/>
      <c r="B11" s="15"/>
      <c r="C11" s="16"/>
      <c r="D11" s="16"/>
      <c r="E11" s="16"/>
      <c r="F11" s="15"/>
      <c r="G11" s="15"/>
      <c r="H11" s="14"/>
      <c r="I11" s="14"/>
      <c r="J11" s="14"/>
      <c r="K11" s="14"/>
      <c r="L11" s="15"/>
      <c r="M11" s="15"/>
      <c r="N11" s="15"/>
      <c r="O11" s="15"/>
      <c r="P11" s="15"/>
      <c r="Q11" s="19"/>
      <c r="R11" s="19"/>
      <c r="S11" s="19"/>
      <c r="T11" s="15"/>
      <c r="U11" s="20"/>
      <c r="V11" s="20"/>
      <c r="W11" s="30"/>
      <c r="X11" s="30"/>
      <c r="Y11" s="30"/>
      <c r="Z11" s="8"/>
      <c r="AA11" s="8"/>
      <c r="AB11" s="8"/>
      <c r="AC11" s="8"/>
      <c r="AD11" s="8"/>
      <c r="AE11" s="8"/>
      <c r="AF11" s="8"/>
    </row>
    <row r="12" ht="24.75" customHeight="1">
      <c r="A12" s="18"/>
      <c r="B12" s="15"/>
      <c r="C12" s="16"/>
      <c r="D12" s="16"/>
      <c r="E12" s="16"/>
      <c r="F12" s="15"/>
      <c r="G12" s="15"/>
      <c r="H12" s="14"/>
      <c r="I12" s="14"/>
      <c r="J12" s="14"/>
      <c r="K12" s="14"/>
      <c r="L12" s="15"/>
      <c r="M12" s="15"/>
      <c r="N12" s="15"/>
      <c r="O12" s="15"/>
      <c r="P12" s="15"/>
      <c r="Q12" s="19"/>
      <c r="R12" s="19"/>
      <c r="S12" s="19"/>
      <c r="T12" s="15"/>
      <c r="U12" s="20"/>
      <c r="V12" s="20"/>
      <c r="W12" s="30"/>
      <c r="X12" s="30"/>
      <c r="Y12" s="30"/>
      <c r="Z12" s="8"/>
      <c r="AA12" s="8"/>
      <c r="AB12" s="8"/>
      <c r="AC12" s="8"/>
      <c r="AD12" s="8"/>
      <c r="AE12" s="8"/>
      <c r="AF12" s="8"/>
    </row>
    <row r="13" ht="24.0" customHeight="1">
      <c r="A13" s="18">
        <v>43842.0</v>
      </c>
      <c r="B13" s="15" t="s">
        <v>39</v>
      </c>
      <c r="C13" s="16">
        <v>17.0</v>
      </c>
      <c r="D13" s="16">
        <v>17.0</v>
      </c>
      <c r="E13" s="16">
        <v>17.0</v>
      </c>
      <c r="F13" s="14" t="s">
        <v>32</v>
      </c>
      <c r="G13" s="18">
        <v>43770.0</v>
      </c>
      <c r="H13" s="14" t="s">
        <v>33</v>
      </c>
      <c r="I13" s="14" t="s">
        <v>33</v>
      </c>
      <c r="J13" s="14" t="s">
        <v>33</v>
      </c>
      <c r="K13" s="14" t="s">
        <v>34</v>
      </c>
      <c r="L13" s="28">
        <v>43899.0</v>
      </c>
      <c r="M13" s="14" t="s">
        <v>35</v>
      </c>
      <c r="N13" s="26">
        <v>490.0</v>
      </c>
      <c r="O13" s="26">
        <v>33.4</v>
      </c>
      <c r="P13" s="26">
        <v>714.0</v>
      </c>
      <c r="Q13" s="27" t="s">
        <v>36</v>
      </c>
      <c r="R13" s="14" t="s">
        <v>37</v>
      </c>
      <c r="S13" s="19">
        <v>1000.0</v>
      </c>
      <c r="T13" s="15">
        <v>10.0</v>
      </c>
      <c r="U13" s="20">
        <f t="shared" ref="U13:U14" si="12">(S13)*(T13*60)</f>
        <v>600000</v>
      </c>
      <c r="V13" s="20">
        <f t="shared" ref="V13:V14" si="13">U13/C13</f>
        <v>35294.11765</v>
      </c>
      <c r="W13" s="21">
        <f t="shared" ref="W13:W14" si="14">(N13*0.008345)*(V13/1000)</f>
        <v>144.3194118</v>
      </c>
      <c r="X13" s="21">
        <f t="shared" ref="X13:X14" si="15">(O13*0.008345)*(V13/1000)</f>
        <v>9.837282353</v>
      </c>
      <c r="Y13" s="21">
        <f t="shared" ref="Y13:Y14" si="16">(P13*0.008345)*(V13/1000)</f>
        <v>210.294</v>
      </c>
      <c r="Z13" s="8"/>
      <c r="AA13" s="8"/>
      <c r="AB13" s="8"/>
      <c r="AC13" s="8"/>
      <c r="AD13" s="8"/>
      <c r="AE13" s="8"/>
      <c r="AF13" s="8"/>
    </row>
    <row r="14" ht="24.75" customHeight="1">
      <c r="A14" s="18">
        <v>43883.0</v>
      </c>
      <c r="B14" s="15" t="s">
        <v>39</v>
      </c>
      <c r="C14" s="16">
        <v>17.0</v>
      </c>
      <c r="D14" s="16">
        <v>17.0</v>
      </c>
      <c r="E14" s="16">
        <v>17.0</v>
      </c>
      <c r="F14" s="14" t="s">
        <v>32</v>
      </c>
      <c r="G14" s="18">
        <v>43770.0</v>
      </c>
      <c r="H14" s="14" t="s">
        <v>33</v>
      </c>
      <c r="I14" s="14" t="s">
        <v>33</v>
      </c>
      <c r="J14" s="14" t="s">
        <v>33</v>
      </c>
      <c r="K14" s="14" t="s">
        <v>34</v>
      </c>
      <c r="L14" s="28">
        <v>43899.0</v>
      </c>
      <c r="M14" s="14" t="s">
        <v>35</v>
      </c>
      <c r="N14" s="26">
        <v>490.0</v>
      </c>
      <c r="O14" s="26">
        <v>33.4</v>
      </c>
      <c r="P14" s="26">
        <v>714.0</v>
      </c>
      <c r="Q14" s="27" t="s">
        <v>36</v>
      </c>
      <c r="R14" s="14" t="s">
        <v>37</v>
      </c>
      <c r="S14" s="19">
        <v>1000.0</v>
      </c>
      <c r="T14" s="15">
        <v>6.0</v>
      </c>
      <c r="U14" s="20">
        <f t="shared" si="12"/>
        <v>360000</v>
      </c>
      <c r="V14" s="20">
        <f t="shared" si="13"/>
        <v>21176.47059</v>
      </c>
      <c r="W14" s="21">
        <f t="shared" si="14"/>
        <v>86.59164706</v>
      </c>
      <c r="X14" s="21">
        <f t="shared" si="15"/>
        <v>5.902369412</v>
      </c>
      <c r="Y14" s="21">
        <f t="shared" si="16"/>
        <v>126.1764</v>
      </c>
      <c r="Z14" s="8"/>
      <c r="AA14" s="8"/>
      <c r="AB14" s="8"/>
      <c r="AC14" s="8"/>
      <c r="AD14" s="8"/>
      <c r="AE14" s="8"/>
      <c r="AF14" s="8"/>
    </row>
    <row r="15" ht="24.75" customHeight="1">
      <c r="A15" s="18"/>
      <c r="B15" s="15"/>
      <c r="C15" s="16"/>
      <c r="D15" s="16"/>
      <c r="E15" s="16"/>
      <c r="F15" s="15"/>
      <c r="G15" s="15"/>
      <c r="H15" s="14"/>
      <c r="I15" s="14"/>
      <c r="J15" s="14"/>
      <c r="K15" s="14"/>
      <c r="L15" s="15"/>
      <c r="M15" s="15"/>
      <c r="N15" s="15"/>
      <c r="O15" s="15"/>
      <c r="P15" s="15"/>
      <c r="Q15" s="19"/>
      <c r="R15" s="19"/>
      <c r="S15" s="19"/>
      <c r="T15" s="15"/>
      <c r="U15" s="20"/>
      <c r="V15" s="29">
        <f t="shared" ref="V15:Y15" si="17">SUM(V13:V14)</f>
        <v>56470.58824</v>
      </c>
      <c r="W15" s="30">
        <f t="shared" si="17"/>
        <v>230.9110588</v>
      </c>
      <c r="X15" s="30">
        <f t="shared" si="17"/>
        <v>15.73965176</v>
      </c>
      <c r="Y15" s="30">
        <f t="shared" si="17"/>
        <v>336.4704</v>
      </c>
      <c r="Z15" s="8"/>
      <c r="AA15" s="8"/>
      <c r="AB15" s="8"/>
      <c r="AC15" s="8"/>
      <c r="AD15" s="8"/>
      <c r="AE15" s="8"/>
      <c r="AF15" s="8"/>
    </row>
    <row r="16" ht="24.75" customHeight="1">
      <c r="A16" s="18"/>
      <c r="B16" s="15"/>
      <c r="C16" s="16"/>
      <c r="D16" s="16"/>
      <c r="E16" s="16"/>
      <c r="F16" s="15"/>
      <c r="G16" s="15"/>
      <c r="H16" s="14"/>
      <c r="I16" s="14"/>
      <c r="J16" s="14"/>
      <c r="K16" s="14"/>
      <c r="L16" s="15"/>
      <c r="M16" s="15"/>
      <c r="N16" s="15"/>
      <c r="O16" s="15"/>
      <c r="P16" s="15"/>
      <c r="Q16" s="19"/>
      <c r="R16" s="19"/>
      <c r="S16" s="19"/>
      <c r="T16" s="15"/>
      <c r="U16" s="20"/>
      <c r="V16" s="20"/>
      <c r="W16" s="21"/>
      <c r="X16" s="21"/>
      <c r="Y16" s="21"/>
      <c r="Z16" s="8"/>
      <c r="AA16" s="8"/>
      <c r="AB16" s="8"/>
      <c r="AC16" s="8"/>
      <c r="AD16" s="8"/>
      <c r="AE16" s="8"/>
      <c r="AF16" s="8"/>
    </row>
    <row r="17" ht="24.75" customHeight="1">
      <c r="A17" s="18">
        <v>43986.0</v>
      </c>
      <c r="B17" s="15" t="s">
        <v>39</v>
      </c>
      <c r="C17" s="16">
        <v>17.0</v>
      </c>
      <c r="D17" s="16">
        <v>17.0</v>
      </c>
      <c r="E17" s="16">
        <v>17.0</v>
      </c>
      <c r="F17" s="14" t="s">
        <v>38</v>
      </c>
      <c r="G17" s="18">
        <v>43958.0</v>
      </c>
      <c r="H17" s="14" t="s">
        <v>33</v>
      </c>
      <c r="I17" s="14" t="s">
        <v>33</v>
      </c>
      <c r="J17" s="14" t="s">
        <v>33</v>
      </c>
      <c r="K17" s="14" t="s">
        <v>34</v>
      </c>
      <c r="L17" s="28">
        <v>43969.0</v>
      </c>
      <c r="M17" s="14" t="s">
        <v>35</v>
      </c>
      <c r="N17" s="26">
        <v>437.0</v>
      </c>
      <c r="O17" s="26">
        <v>9.99</v>
      </c>
      <c r="P17" s="26">
        <v>211.0</v>
      </c>
      <c r="Q17" s="27" t="s">
        <v>36</v>
      </c>
      <c r="R17" s="14" t="s">
        <v>37</v>
      </c>
      <c r="S17" s="19">
        <v>1000.0</v>
      </c>
      <c r="T17" s="15">
        <v>20.0</v>
      </c>
      <c r="U17" s="20">
        <f t="shared" ref="U17:U18" si="18">(S17)*(T17*60)</f>
        <v>1200000</v>
      </c>
      <c r="V17" s="20">
        <f t="shared" ref="V17:V18" si="19">U17/C17</f>
        <v>70588.23529</v>
      </c>
      <c r="W17" s="21">
        <f t="shared" ref="W17:W18" si="20">(N17*0.008345)*(V17/1000)</f>
        <v>257.4187059</v>
      </c>
      <c r="X17" s="21">
        <f t="shared" ref="X17:X18" si="21">(O17*0.008345)*(V17/1000)</f>
        <v>5.884697647</v>
      </c>
      <c r="Y17" s="21">
        <f t="shared" ref="Y17:Y18" si="22">(P17*0.008345)*(V17/1000)</f>
        <v>124.2914118</v>
      </c>
      <c r="Z17" s="8"/>
      <c r="AA17" s="8"/>
      <c r="AB17" s="8"/>
      <c r="AC17" s="8"/>
      <c r="AD17" s="8"/>
      <c r="AE17" s="8"/>
      <c r="AF17" s="8"/>
    </row>
    <row r="18" ht="30.0" customHeight="1">
      <c r="A18" s="18">
        <v>44049.0</v>
      </c>
      <c r="B18" s="15" t="s">
        <v>39</v>
      </c>
      <c r="C18" s="16">
        <v>17.0</v>
      </c>
      <c r="D18" s="16">
        <v>17.0</v>
      </c>
      <c r="E18" s="16">
        <v>17.0</v>
      </c>
      <c r="F18" s="14" t="s">
        <v>38</v>
      </c>
      <c r="G18" s="18">
        <v>43958.0</v>
      </c>
      <c r="H18" s="14" t="s">
        <v>33</v>
      </c>
      <c r="I18" s="14" t="s">
        <v>33</v>
      </c>
      <c r="J18" s="14" t="s">
        <v>33</v>
      </c>
      <c r="K18" s="14" t="s">
        <v>34</v>
      </c>
      <c r="L18" s="28">
        <v>43969.0</v>
      </c>
      <c r="M18" s="14" t="s">
        <v>35</v>
      </c>
      <c r="N18" s="26">
        <v>437.0</v>
      </c>
      <c r="O18" s="26">
        <v>9.99</v>
      </c>
      <c r="P18" s="26">
        <v>211.0</v>
      </c>
      <c r="Q18" s="27" t="s">
        <v>36</v>
      </c>
      <c r="R18" s="14" t="s">
        <v>37</v>
      </c>
      <c r="S18" s="19">
        <v>1000.0</v>
      </c>
      <c r="T18" s="15">
        <v>7.5</v>
      </c>
      <c r="U18" s="20">
        <f t="shared" si="18"/>
        <v>450000</v>
      </c>
      <c r="V18" s="20">
        <f t="shared" si="19"/>
        <v>26470.58824</v>
      </c>
      <c r="W18" s="21">
        <f t="shared" si="20"/>
        <v>96.53201471</v>
      </c>
      <c r="X18" s="21">
        <f t="shared" si="21"/>
        <v>2.206761618</v>
      </c>
      <c r="Y18" s="21">
        <f t="shared" si="22"/>
        <v>46.60927941</v>
      </c>
      <c r="Z18" s="8"/>
      <c r="AA18" s="8"/>
      <c r="AB18" s="8"/>
      <c r="AC18" s="8"/>
      <c r="AD18" s="8"/>
      <c r="AE18" s="8"/>
      <c r="AF18" s="8"/>
    </row>
  </sheetData>
  <mergeCells count="4">
    <mergeCell ref="A1:B1"/>
    <mergeCell ref="E1:F1"/>
    <mergeCell ref="A2:B2"/>
    <mergeCell ref="E2:F2"/>
  </mergeCells>
  <dataValidations>
    <dataValidation type="list" allowBlank="1" sqref="R5:R18">
      <formula1>"Process wastewater,Process wastewater sludge"</formula1>
    </dataValidation>
    <dataValidation type="list" allowBlank="1" showInputMessage="1" showErrorMessage="1" prompt="Crop Title. must match db" sqref="F4:F6 F8:F9 F13:F14 F17:F18">
      <formula1>"Alfalfa Haylage,Alfalfa hay,Almond in shell,Apple,Barley silage boot stage,Barley silage soft dough,Barley grain,Bermudagrass hay,Broccoli,Bromegrass forage,Cabbage,Canola grain,Cantaloupe,Celery,Clover-grass hay,Corn grain,Corn silage,Cotton lint,Grape,L"&amp;"ettuce,Oats grain,Oats hay,Oats silage-soft dough,Orchardgrass hay,Pasture,Pasture Silage,Peach,Pear,Potato,Prune,Ryegrass hay,Safflower,Sorghum,Sorghum-Sudangrass forage,Squash,Sudangrass hay,Sudangrass silage,Sugar beets,Sweet Potato,Tall Fescue hay,Tim"&amp;"othy hay,Tomato,Triticale boot stage,Triticale soft dough,Vetch forage,Wheat grain,Wheat Hay,Wheat silage boot stage,Wheat silage soft dough,"</formula1>
    </dataValidation>
    <dataValidation type="list" allowBlank="1" sqref="K5:K18">
      <formula1>"No till (plowdown credit),Plow/disc,Broadcast/incorporate,Shank,Injection,Sweep,Banding,Sidedress,Pipeline,Surface (irragation),Subsurface (irragation),Towed tank,Towed hose,Other"</formula1>
    </dataValidation>
  </dataValidations>
  <printOptions/>
  <pageMargins bottom="0.75" footer="0.0" header="0.0" left="0.25" right="0.25" top="0.75"/>
  <pageSetup orientation="landscape"/>
  <headerFooter>
    <oddHeader>&amp;CWASTEWATER APPLICATIONS</oddHeader>
    <oddFooter>&amp;RF and R Ag Services, Inc.</oddFooter>
  </headerFooter>
  <rowBreaks count="1" manualBreakCount="1">
    <brk id="11" man="1"/>
  </row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8.43"/>
    <col customWidth="1" min="3" max="3" width="12.57"/>
    <col customWidth="1" min="4" max="4" width="11.71"/>
    <col customWidth="1" min="5" max="5" width="12.43"/>
    <col customWidth="1" min="6" max="6" width="13.43"/>
    <col customWidth="1" min="7" max="7" width="12.71"/>
    <col customWidth="1" hidden="1" min="8" max="8" width="8.71"/>
    <col customWidth="1" min="9" max="9" width="12.57"/>
    <col customWidth="1" min="10" max="10" width="12.29"/>
    <col customWidth="1" min="11" max="11" width="14.29"/>
    <col customWidth="1" min="12" max="26" width="8.71"/>
  </cols>
  <sheetData>
    <row r="1">
      <c r="A1" s="157" t="s">
        <v>239</v>
      </c>
      <c r="B1" s="126"/>
      <c r="C1" s="126"/>
      <c r="D1" s="126"/>
      <c r="E1" s="126"/>
      <c r="F1" s="126"/>
      <c r="G1" s="126"/>
      <c r="H1" s="126"/>
      <c r="I1" s="126"/>
      <c r="J1" s="126"/>
      <c r="K1" s="127"/>
    </row>
    <row r="2">
      <c r="A2" s="129"/>
      <c r="B2" s="130"/>
      <c r="C2" s="130"/>
      <c r="D2" s="130"/>
      <c r="E2" s="130"/>
      <c r="F2" s="130"/>
      <c r="G2" s="130"/>
      <c r="H2" s="130"/>
      <c r="I2" s="130"/>
      <c r="J2" s="130"/>
      <c r="K2" s="131"/>
    </row>
    <row r="3">
      <c r="A3" s="158" t="s">
        <v>72</v>
      </c>
      <c r="B3" s="158" t="s">
        <v>240</v>
      </c>
      <c r="C3" s="159" t="s">
        <v>241</v>
      </c>
      <c r="D3" s="160" t="s">
        <v>242</v>
      </c>
      <c r="E3" s="160" t="s">
        <v>36</v>
      </c>
      <c r="F3" s="160" t="s">
        <v>139</v>
      </c>
      <c r="G3" s="160" t="s">
        <v>243</v>
      </c>
      <c r="H3" s="161" t="s">
        <v>244</v>
      </c>
      <c r="I3" s="162" t="s">
        <v>245</v>
      </c>
      <c r="J3" s="162" t="s">
        <v>246</v>
      </c>
      <c r="K3" s="163" t="s">
        <v>247</v>
      </c>
    </row>
    <row r="4">
      <c r="A4" s="164"/>
      <c r="B4" s="164"/>
      <c r="C4" s="164"/>
      <c r="D4" s="160" t="s">
        <v>248</v>
      </c>
      <c r="E4" s="160" t="s">
        <v>248</v>
      </c>
      <c r="F4" s="160" t="s">
        <v>248</v>
      </c>
      <c r="G4" s="160" t="s">
        <v>248</v>
      </c>
      <c r="H4" s="161" t="s">
        <v>249</v>
      </c>
      <c r="I4" s="164"/>
      <c r="J4" s="164"/>
      <c r="K4" s="164"/>
    </row>
    <row r="5" ht="24.75" customHeight="1">
      <c r="A5" s="47" t="s">
        <v>31</v>
      </c>
      <c r="B5" s="16">
        <v>22.0</v>
      </c>
      <c r="C5" s="15" t="s">
        <v>250</v>
      </c>
      <c r="D5" s="165">
        <v>45.0</v>
      </c>
      <c r="E5" s="165">
        <v>211.0</v>
      </c>
      <c r="F5" s="165">
        <v>0.0</v>
      </c>
      <c r="G5" s="165">
        <v>0.0</v>
      </c>
      <c r="H5" s="166"/>
      <c r="I5" s="167">
        <f t="shared" ref="I5:I14" si="1">SUM(D5:G5)</f>
        <v>256</v>
      </c>
      <c r="J5" s="168">
        <v>178.0</v>
      </c>
      <c r="K5" s="169">
        <f t="shared" ref="K5:K14" si="2">I5/J5</f>
        <v>1.438202247</v>
      </c>
    </row>
    <row r="6" ht="24.75" customHeight="1">
      <c r="A6" s="15" t="s">
        <v>39</v>
      </c>
      <c r="B6" s="16">
        <v>17.0</v>
      </c>
      <c r="C6" s="15" t="s">
        <v>250</v>
      </c>
      <c r="D6" s="165">
        <v>39.0</v>
      </c>
      <c r="E6" s="165">
        <v>231.0</v>
      </c>
      <c r="F6" s="165">
        <v>0.0</v>
      </c>
      <c r="G6" s="165">
        <v>0.0</v>
      </c>
      <c r="H6" s="166"/>
      <c r="I6" s="167">
        <f t="shared" si="1"/>
        <v>270</v>
      </c>
      <c r="J6" s="168">
        <v>193.0</v>
      </c>
      <c r="K6" s="169">
        <f t="shared" si="2"/>
        <v>1.398963731</v>
      </c>
    </row>
    <row r="7" ht="24.75" customHeight="1">
      <c r="A7" s="15" t="s">
        <v>152</v>
      </c>
      <c r="B7" s="16">
        <v>7.0</v>
      </c>
      <c r="C7" s="15" t="s">
        <v>250</v>
      </c>
      <c r="D7" s="165">
        <v>26.0</v>
      </c>
      <c r="E7" s="165">
        <v>158.0</v>
      </c>
      <c r="F7" s="165">
        <v>0.0</v>
      </c>
      <c r="G7" s="165">
        <v>0.0</v>
      </c>
      <c r="H7" s="166"/>
      <c r="I7" s="167">
        <f t="shared" si="1"/>
        <v>184</v>
      </c>
      <c r="J7" s="168">
        <v>230.0</v>
      </c>
      <c r="K7" s="169">
        <f t="shared" si="2"/>
        <v>0.8</v>
      </c>
    </row>
    <row r="8" ht="24.75" customHeight="1">
      <c r="A8" s="15" t="s">
        <v>251</v>
      </c>
      <c r="B8" s="16">
        <v>38.0</v>
      </c>
      <c r="C8" s="15" t="s">
        <v>250</v>
      </c>
      <c r="D8" s="165">
        <v>15.0</v>
      </c>
      <c r="E8" s="165">
        <v>228.0</v>
      </c>
      <c r="F8" s="165">
        <v>0.0</v>
      </c>
      <c r="G8" s="165">
        <v>0.0</v>
      </c>
      <c r="H8" s="166"/>
      <c r="I8" s="167">
        <f t="shared" si="1"/>
        <v>243</v>
      </c>
      <c r="J8" s="168">
        <v>182.0</v>
      </c>
      <c r="K8" s="169">
        <f t="shared" si="2"/>
        <v>1.335164835</v>
      </c>
    </row>
    <row r="9" ht="24.75" customHeight="1">
      <c r="A9" s="15" t="s">
        <v>252</v>
      </c>
      <c r="B9" s="16">
        <v>3.0</v>
      </c>
      <c r="C9" s="15" t="s">
        <v>250</v>
      </c>
      <c r="D9" s="165">
        <v>33.0</v>
      </c>
      <c r="E9" s="165">
        <v>203.0</v>
      </c>
      <c r="F9" s="165">
        <v>0.0</v>
      </c>
      <c r="G9" s="165">
        <v>0.0</v>
      </c>
      <c r="H9" s="166"/>
      <c r="I9" s="167">
        <f t="shared" si="1"/>
        <v>236</v>
      </c>
      <c r="J9" s="168">
        <v>167.0</v>
      </c>
      <c r="K9" s="169">
        <f t="shared" si="2"/>
        <v>1.413173653</v>
      </c>
    </row>
    <row r="10" ht="24.75" customHeight="1">
      <c r="A10" s="15" t="s">
        <v>253</v>
      </c>
      <c r="B10" s="16">
        <v>9.0</v>
      </c>
      <c r="C10" s="15" t="s">
        <v>250</v>
      </c>
      <c r="D10" s="165">
        <v>23.0</v>
      </c>
      <c r="E10" s="165">
        <v>108.0</v>
      </c>
      <c r="F10" s="165">
        <v>0.0</v>
      </c>
      <c r="G10" s="165">
        <v>0.0</v>
      </c>
      <c r="H10" s="166"/>
      <c r="I10" s="167">
        <f t="shared" si="1"/>
        <v>131</v>
      </c>
      <c r="J10" s="168">
        <v>161.0</v>
      </c>
      <c r="K10" s="169">
        <f t="shared" si="2"/>
        <v>0.8136645963</v>
      </c>
    </row>
    <row r="11" ht="24.75" customHeight="1">
      <c r="A11" s="15" t="s">
        <v>254</v>
      </c>
      <c r="B11" s="16">
        <v>36.0</v>
      </c>
      <c r="C11" s="15" t="s">
        <v>250</v>
      </c>
      <c r="D11" s="165">
        <v>36.0</v>
      </c>
      <c r="E11" s="165">
        <v>217.0</v>
      </c>
      <c r="F11" s="165">
        <v>0.0</v>
      </c>
      <c r="G11" s="165">
        <v>0.0</v>
      </c>
      <c r="H11" s="166"/>
      <c r="I11" s="167">
        <f t="shared" si="1"/>
        <v>253</v>
      </c>
      <c r="J11" s="168">
        <v>198.0</v>
      </c>
      <c r="K11" s="169">
        <f t="shared" si="2"/>
        <v>1.277777778</v>
      </c>
    </row>
    <row r="12" ht="24.75" customHeight="1">
      <c r="A12" s="15" t="s">
        <v>255</v>
      </c>
      <c r="B12" s="16">
        <v>36.0</v>
      </c>
      <c r="C12" s="15" t="s">
        <v>250</v>
      </c>
      <c r="D12" s="165">
        <v>3.0</v>
      </c>
      <c r="E12" s="165">
        <v>51.0</v>
      </c>
      <c r="F12" s="165">
        <v>0.0</v>
      </c>
      <c r="G12" s="165">
        <v>0.0</v>
      </c>
      <c r="H12" s="166"/>
      <c r="I12" s="167">
        <f t="shared" si="1"/>
        <v>54</v>
      </c>
      <c r="J12" s="168">
        <v>202.0</v>
      </c>
      <c r="K12" s="169">
        <f t="shared" si="2"/>
        <v>0.2673267327</v>
      </c>
    </row>
    <row r="13" ht="24.75" customHeight="1">
      <c r="A13" s="15" t="s">
        <v>256</v>
      </c>
      <c r="B13" s="16">
        <v>27.0</v>
      </c>
      <c r="C13" s="15" t="s">
        <v>250</v>
      </c>
      <c r="D13" s="165">
        <v>35.0</v>
      </c>
      <c r="E13" s="165">
        <v>203.0</v>
      </c>
      <c r="F13" s="165">
        <v>0.0</v>
      </c>
      <c r="G13" s="165">
        <v>0.0</v>
      </c>
      <c r="H13" s="166"/>
      <c r="I13" s="167">
        <f t="shared" si="1"/>
        <v>238</v>
      </c>
      <c r="J13" s="168">
        <v>180.0</v>
      </c>
      <c r="K13" s="169">
        <f t="shared" si="2"/>
        <v>1.322222222</v>
      </c>
    </row>
    <row r="14" ht="24.75" customHeight="1">
      <c r="A14" s="15" t="s">
        <v>136</v>
      </c>
      <c r="B14" s="16">
        <v>290.0</v>
      </c>
      <c r="C14" s="15" t="s">
        <v>250</v>
      </c>
      <c r="D14" s="165">
        <v>5.0</v>
      </c>
      <c r="E14" s="165">
        <v>0.0</v>
      </c>
      <c r="F14" s="165">
        <v>0.0</v>
      </c>
      <c r="G14" s="165">
        <v>56.0</v>
      </c>
      <c r="H14" s="170"/>
      <c r="I14" s="167">
        <f t="shared" si="1"/>
        <v>61</v>
      </c>
      <c r="J14" s="168">
        <v>311.0</v>
      </c>
      <c r="K14" s="169">
        <f t="shared" si="2"/>
        <v>0.1961414791</v>
      </c>
    </row>
    <row r="15" ht="24.75" customHeight="1">
      <c r="A15" s="47"/>
      <c r="B15" s="16"/>
      <c r="C15" s="171"/>
      <c r="D15" s="165"/>
      <c r="E15" s="165"/>
      <c r="F15" s="165"/>
      <c r="G15" s="165"/>
      <c r="H15" s="172"/>
      <c r="I15" s="173"/>
      <c r="J15" s="174"/>
      <c r="K15" s="169"/>
    </row>
    <row r="16" ht="24.75" customHeight="1">
      <c r="A16" s="15"/>
      <c r="B16" s="16"/>
      <c r="C16" s="171"/>
      <c r="D16" s="165"/>
      <c r="E16" s="165"/>
      <c r="F16" s="165"/>
      <c r="G16" s="165"/>
      <c r="H16" s="172"/>
      <c r="I16" s="173"/>
      <c r="J16" s="174"/>
      <c r="K16" s="169"/>
    </row>
    <row r="17" ht="24.75" customHeight="1">
      <c r="A17" s="47" t="s">
        <v>31</v>
      </c>
      <c r="B17" s="16">
        <v>22.0</v>
      </c>
      <c r="C17" s="15" t="s">
        <v>257</v>
      </c>
      <c r="D17" s="165">
        <v>0.0</v>
      </c>
      <c r="E17" s="165">
        <v>244.0</v>
      </c>
      <c r="F17" s="165">
        <v>0.0</v>
      </c>
      <c r="G17" s="165">
        <v>16.0</v>
      </c>
      <c r="H17" s="172"/>
      <c r="I17" s="167">
        <f t="shared" ref="I17:I27" si="3">SUM(D17:G17)</f>
        <v>260</v>
      </c>
      <c r="J17" s="168">
        <v>344.0</v>
      </c>
      <c r="K17" s="169">
        <f t="shared" ref="K17:K27" si="4">I17/J17</f>
        <v>0.7558139535</v>
      </c>
    </row>
    <row r="18" ht="24.75" customHeight="1">
      <c r="A18" s="15" t="s">
        <v>39</v>
      </c>
      <c r="B18" s="16">
        <v>17.0</v>
      </c>
      <c r="C18" s="15" t="s">
        <v>257</v>
      </c>
      <c r="D18" s="165">
        <v>0.0</v>
      </c>
      <c r="E18" s="165">
        <v>354.0</v>
      </c>
      <c r="F18" s="165">
        <v>0.0</v>
      </c>
      <c r="G18" s="165">
        <v>16.0</v>
      </c>
      <c r="H18" s="172"/>
      <c r="I18" s="167">
        <f t="shared" si="3"/>
        <v>370</v>
      </c>
      <c r="J18" s="168">
        <v>282.0</v>
      </c>
      <c r="K18" s="169">
        <f t="shared" si="4"/>
        <v>1.312056738</v>
      </c>
    </row>
    <row r="19" ht="24.75" customHeight="1">
      <c r="A19" s="15" t="s">
        <v>152</v>
      </c>
      <c r="B19" s="16">
        <v>7.0</v>
      </c>
      <c r="C19" s="15" t="s">
        <v>257</v>
      </c>
      <c r="D19" s="165">
        <v>0.0</v>
      </c>
      <c r="E19" s="165">
        <v>250.0</v>
      </c>
      <c r="F19" s="165">
        <v>0.0</v>
      </c>
      <c r="G19" s="165">
        <v>16.0</v>
      </c>
      <c r="H19" s="172"/>
      <c r="I19" s="167">
        <f t="shared" si="3"/>
        <v>266</v>
      </c>
      <c r="J19" s="168">
        <v>214.0</v>
      </c>
      <c r="K19" s="169">
        <f t="shared" si="4"/>
        <v>1.242990654</v>
      </c>
    </row>
    <row r="20" ht="24.75" customHeight="1">
      <c r="A20" s="15" t="s">
        <v>251</v>
      </c>
      <c r="B20" s="16">
        <v>38.0</v>
      </c>
      <c r="C20" s="15" t="s">
        <v>257</v>
      </c>
      <c r="D20" s="165">
        <v>0.0</v>
      </c>
      <c r="E20" s="165">
        <v>265.0</v>
      </c>
      <c r="F20" s="165">
        <v>0.0</v>
      </c>
      <c r="G20" s="165">
        <v>16.0</v>
      </c>
      <c r="H20" s="172"/>
      <c r="I20" s="167">
        <f t="shared" si="3"/>
        <v>281</v>
      </c>
      <c r="J20" s="168">
        <v>216.0</v>
      </c>
      <c r="K20" s="169">
        <f t="shared" si="4"/>
        <v>1.300925926</v>
      </c>
    </row>
    <row r="21" ht="24.75" customHeight="1">
      <c r="A21" s="15" t="s">
        <v>252</v>
      </c>
      <c r="B21" s="16">
        <v>3.0</v>
      </c>
      <c r="C21" s="15" t="s">
        <v>257</v>
      </c>
      <c r="D21" s="165">
        <v>28.0</v>
      </c>
      <c r="E21" s="165">
        <v>146.0</v>
      </c>
      <c r="F21" s="165">
        <v>0.0</v>
      </c>
      <c r="G21" s="165">
        <v>16.0</v>
      </c>
      <c r="H21" s="172"/>
      <c r="I21" s="167">
        <f t="shared" si="3"/>
        <v>190</v>
      </c>
      <c r="J21" s="168">
        <v>196.0</v>
      </c>
      <c r="K21" s="169">
        <f t="shared" si="4"/>
        <v>0.9693877551</v>
      </c>
    </row>
    <row r="22" ht="24.75" customHeight="1">
      <c r="A22" s="15" t="s">
        <v>253</v>
      </c>
      <c r="B22" s="16">
        <v>9.0</v>
      </c>
      <c r="C22" s="15" t="s">
        <v>257</v>
      </c>
      <c r="D22" s="165">
        <v>0.0</v>
      </c>
      <c r="E22" s="165">
        <v>286.0</v>
      </c>
      <c r="F22" s="165">
        <v>0.0</v>
      </c>
      <c r="G22" s="165">
        <v>16.0</v>
      </c>
      <c r="H22" s="172"/>
      <c r="I22" s="167">
        <f t="shared" si="3"/>
        <v>302</v>
      </c>
      <c r="J22" s="168">
        <v>214.0</v>
      </c>
      <c r="K22" s="169">
        <f t="shared" si="4"/>
        <v>1.411214953</v>
      </c>
    </row>
    <row r="23" ht="24.75" customHeight="1">
      <c r="A23" s="15" t="s">
        <v>254</v>
      </c>
      <c r="B23" s="16">
        <v>36.0</v>
      </c>
      <c r="C23" s="15" t="s">
        <v>257</v>
      </c>
      <c r="D23" s="165">
        <v>0.0</v>
      </c>
      <c r="E23" s="165">
        <v>231.0</v>
      </c>
      <c r="F23" s="165">
        <v>0.0</v>
      </c>
      <c r="G23" s="165">
        <v>16.0</v>
      </c>
      <c r="H23" s="172"/>
      <c r="I23" s="167">
        <f t="shared" si="3"/>
        <v>247</v>
      </c>
      <c r="J23" s="168">
        <v>263.0</v>
      </c>
      <c r="K23" s="169">
        <f t="shared" si="4"/>
        <v>0.9391634981</v>
      </c>
    </row>
    <row r="24" ht="24.75" customHeight="1">
      <c r="A24" s="15" t="s">
        <v>255</v>
      </c>
      <c r="B24" s="16">
        <v>36.0</v>
      </c>
      <c r="C24" s="15" t="s">
        <v>257</v>
      </c>
      <c r="D24" s="165">
        <v>0.0</v>
      </c>
      <c r="E24" s="165">
        <v>301.0</v>
      </c>
      <c r="F24" s="165">
        <v>0.0</v>
      </c>
      <c r="G24" s="165">
        <v>16.0</v>
      </c>
      <c r="H24" s="172"/>
      <c r="I24" s="167">
        <f t="shared" si="3"/>
        <v>317</v>
      </c>
      <c r="J24" s="168">
        <v>315.0</v>
      </c>
      <c r="K24" s="169">
        <f t="shared" si="4"/>
        <v>1.006349206</v>
      </c>
    </row>
    <row r="25" ht="24.75" customHeight="1">
      <c r="A25" s="15" t="s">
        <v>256</v>
      </c>
      <c r="B25" s="16">
        <v>27.0</v>
      </c>
      <c r="C25" s="15" t="s">
        <v>257</v>
      </c>
      <c r="D25" s="165">
        <v>0.0</v>
      </c>
      <c r="E25" s="165">
        <v>93.0</v>
      </c>
      <c r="F25" s="165">
        <v>0.0</v>
      </c>
      <c r="G25" s="165">
        <v>16.0</v>
      </c>
      <c r="H25" s="175"/>
      <c r="I25" s="167">
        <f t="shared" si="3"/>
        <v>109</v>
      </c>
      <c r="J25" s="168">
        <v>211.0</v>
      </c>
      <c r="K25" s="169">
        <f t="shared" si="4"/>
        <v>0.5165876777</v>
      </c>
    </row>
    <row r="26" ht="24.75" customHeight="1">
      <c r="A26" s="15" t="s">
        <v>258</v>
      </c>
      <c r="B26" s="16">
        <v>18.0</v>
      </c>
      <c r="C26" s="15" t="s">
        <v>259</v>
      </c>
      <c r="D26" s="165">
        <v>0.0</v>
      </c>
      <c r="E26" s="165">
        <v>0.0</v>
      </c>
      <c r="F26" s="165">
        <v>0.0</v>
      </c>
      <c r="G26" s="165">
        <v>144.0</v>
      </c>
      <c r="H26" s="175"/>
      <c r="I26" s="167">
        <f t="shared" si="3"/>
        <v>144</v>
      </c>
      <c r="J26" s="168">
        <v>130.0</v>
      </c>
      <c r="K26" s="169">
        <f t="shared" si="4"/>
        <v>1.107692308</v>
      </c>
    </row>
    <row r="27" ht="24.75" customHeight="1">
      <c r="A27" s="15" t="s">
        <v>136</v>
      </c>
      <c r="B27" s="16">
        <v>290.0</v>
      </c>
      <c r="C27" s="15" t="s">
        <v>257</v>
      </c>
      <c r="D27" s="165">
        <v>0.0</v>
      </c>
      <c r="E27" s="165">
        <v>0.0</v>
      </c>
      <c r="F27" s="165">
        <v>195.0</v>
      </c>
      <c r="G27" s="165">
        <v>16.0</v>
      </c>
      <c r="H27" s="175"/>
      <c r="I27" s="167">
        <f t="shared" si="3"/>
        <v>211</v>
      </c>
      <c r="J27" s="168">
        <v>166.0</v>
      </c>
      <c r="K27" s="169">
        <f t="shared" si="4"/>
        <v>1.271084337</v>
      </c>
    </row>
    <row r="28" ht="24.75" customHeight="1">
      <c r="A28" s="15"/>
      <c r="B28" s="16"/>
      <c r="C28" s="171"/>
      <c r="D28" s="176"/>
      <c r="E28" s="176"/>
      <c r="F28" s="176"/>
      <c r="G28" s="176"/>
      <c r="H28" s="177"/>
      <c r="I28" s="178"/>
      <c r="J28" s="179"/>
      <c r="K28" s="180"/>
    </row>
    <row r="29" ht="15.75" customHeight="1">
      <c r="I29" s="42"/>
      <c r="J29" s="42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K2"/>
    <mergeCell ref="A3:A4"/>
    <mergeCell ref="B3:B4"/>
    <mergeCell ref="C3:C4"/>
    <mergeCell ref="I3:I4"/>
    <mergeCell ref="J3:J4"/>
    <mergeCell ref="K3:K4"/>
  </mergeCells>
  <printOptions/>
  <pageMargins bottom="0.75" footer="0.0" header="0.0" left="0.7" right="0.7" top="0.75"/>
  <pageSetup orientation="landscape"/>
  <rowBreaks count="1" manualBreakCount="1">
    <brk id="15" man="1"/>
  </rowBreak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5" width="14.0"/>
    <col customWidth="1" min="6" max="6" width="17.0"/>
    <col customWidth="1" min="7" max="10" width="14.0"/>
    <col customWidth="1" min="11" max="11" width="14.71"/>
    <col customWidth="1" min="12" max="13" width="15.14"/>
    <col customWidth="1" min="14" max="14" width="15.0"/>
    <col customWidth="1" min="15" max="15" width="13.86"/>
    <col customWidth="1" min="16" max="17" width="8.71"/>
    <col customWidth="1" min="18" max="18" width="10.29"/>
    <col customWidth="1" min="19" max="19" width="10.57"/>
    <col customWidth="1" min="20" max="57" width="8.71"/>
  </cols>
  <sheetData>
    <row r="1" ht="20.25" customHeight="1">
      <c r="A1" s="105" t="s">
        <v>0</v>
      </c>
      <c r="B1" s="2"/>
      <c r="C1" s="105" t="s">
        <v>1</v>
      </c>
      <c r="D1" s="2"/>
      <c r="E1" s="8"/>
      <c r="F1" s="104" t="s">
        <v>2</v>
      </c>
      <c r="G1" s="104">
        <v>2020.0</v>
      </c>
      <c r="H1" s="181"/>
      <c r="I1" s="181"/>
      <c r="J1" s="181"/>
      <c r="K1" s="181"/>
      <c r="L1" s="182"/>
      <c r="M1" s="182"/>
      <c r="N1" s="183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</row>
    <row r="2" ht="18.75" customHeight="1">
      <c r="A2" s="105" t="s">
        <v>3</v>
      </c>
      <c r="B2" s="2"/>
      <c r="C2" s="105" t="s">
        <v>4</v>
      </c>
      <c r="D2" s="2"/>
      <c r="E2" s="8"/>
      <c r="F2" s="104"/>
      <c r="G2" s="104"/>
      <c r="H2" s="181"/>
      <c r="I2" s="181"/>
      <c r="J2" s="181"/>
      <c r="K2" s="181"/>
      <c r="L2" s="182"/>
      <c r="M2" s="184" t="s">
        <v>260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2"/>
      <c r="AB2" s="184" t="s">
        <v>261</v>
      </c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2"/>
      <c r="AQ2" s="184" t="s">
        <v>262</v>
      </c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2"/>
    </row>
    <row r="3" ht="55.5" customHeight="1">
      <c r="A3" s="10" t="s">
        <v>5</v>
      </c>
      <c r="B3" s="11" t="s">
        <v>6</v>
      </c>
      <c r="C3" s="10" t="s">
        <v>7</v>
      </c>
      <c r="D3" s="10" t="s">
        <v>73</v>
      </c>
      <c r="E3" s="10" t="s">
        <v>9</v>
      </c>
      <c r="F3" s="10" t="s">
        <v>10</v>
      </c>
      <c r="G3" s="10" t="s">
        <v>11</v>
      </c>
      <c r="H3" s="11" t="s">
        <v>12</v>
      </c>
      <c r="I3" s="11" t="s">
        <v>13</v>
      </c>
      <c r="J3" s="11" t="s">
        <v>14</v>
      </c>
      <c r="K3" s="10" t="s">
        <v>15</v>
      </c>
      <c r="L3" s="185" t="s">
        <v>109</v>
      </c>
      <c r="M3" s="185" t="s">
        <v>263</v>
      </c>
      <c r="N3" s="181" t="s">
        <v>264</v>
      </c>
      <c r="O3" s="185" t="s">
        <v>265</v>
      </c>
      <c r="P3" s="185" t="s">
        <v>266</v>
      </c>
      <c r="Q3" s="185" t="s">
        <v>267</v>
      </c>
      <c r="R3" s="185" t="s">
        <v>268</v>
      </c>
      <c r="S3" s="185" t="s">
        <v>269</v>
      </c>
      <c r="T3" s="185" t="s">
        <v>270</v>
      </c>
      <c r="U3" s="185" t="s">
        <v>271</v>
      </c>
      <c r="V3" s="185" t="s">
        <v>272</v>
      </c>
      <c r="W3" s="185" t="s">
        <v>273</v>
      </c>
      <c r="X3" s="185" t="s">
        <v>274</v>
      </c>
      <c r="Y3" s="185" t="s">
        <v>275</v>
      </c>
      <c r="Z3" s="185" t="s">
        <v>276</v>
      </c>
      <c r="AA3" s="185" t="s">
        <v>277</v>
      </c>
      <c r="AB3" s="185" t="s">
        <v>278</v>
      </c>
      <c r="AC3" s="181" t="s">
        <v>279</v>
      </c>
      <c r="AD3" s="185" t="s">
        <v>280</v>
      </c>
      <c r="AE3" s="185" t="s">
        <v>281</v>
      </c>
      <c r="AF3" s="185" t="s">
        <v>282</v>
      </c>
      <c r="AG3" s="185" t="s">
        <v>283</v>
      </c>
      <c r="AH3" s="185" t="s">
        <v>284</v>
      </c>
      <c r="AI3" s="185" t="s">
        <v>285</v>
      </c>
      <c r="AJ3" s="185" t="s">
        <v>286</v>
      </c>
      <c r="AK3" s="185" t="s">
        <v>287</v>
      </c>
      <c r="AL3" s="185" t="s">
        <v>288</v>
      </c>
      <c r="AM3" s="185" t="s">
        <v>289</v>
      </c>
      <c r="AN3" s="185" t="s">
        <v>290</v>
      </c>
      <c r="AO3" s="185" t="s">
        <v>291</v>
      </c>
      <c r="AP3" s="185" t="s">
        <v>292</v>
      </c>
      <c r="AQ3" s="185" t="s">
        <v>293</v>
      </c>
      <c r="AR3" s="181" t="s">
        <v>294</v>
      </c>
      <c r="AS3" s="185" t="s">
        <v>295</v>
      </c>
      <c r="AT3" s="185" t="s">
        <v>296</v>
      </c>
      <c r="AU3" s="185" t="s">
        <v>297</v>
      </c>
      <c r="AV3" s="185" t="s">
        <v>298</v>
      </c>
      <c r="AW3" s="185" t="s">
        <v>299</v>
      </c>
      <c r="AX3" s="185" t="s">
        <v>300</v>
      </c>
      <c r="AY3" s="185" t="s">
        <v>301</v>
      </c>
      <c r="AZ3" s="185" t="s">
        <v>302</v>
      </c>
      <c r="BA3" s="185" t="s">
        <v>303</v>
      </c>
      <c r="BB3" s="185" t="s">
        <v>304</v>
      </c>
      <c r="BC3" s="185" t="s">
        <v>305</v>
      </c>
      <c r="BD3" s="185" t="s">
        <v>306</v>
      </c>
      <c r="BE3" s="185" t="s">
        <v>307</v>
      </c>
    </row>
    <row r="4">
      <c r="A4" s="14" t="s">
        <v>30</v>
      </c>
      <c r="B4" s="15"/>
      <c r="C4" s="16"/>
      <c r="D4" s="16"/>
      <c r="E4" s="16"/>
      <c r="F4" s="47"/>
      <c r="G4" s="18"/>
      <c r="H4" s="71"/>
      <c r="I4" s="71"/>
      <c r="J4" s="71"/>
      <c r="K4" s="186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U4" s="187"/>
      <c r="AV4" s="187"/>
      <c r="AW4" s="187"/>
      <c r="AX4" s="187"/>
      <c r="AY4" s="187"/>
      <c r="AZ4" s="187"/>
      <c r="BA4" s="187"/>
      <c r="BB4" s="187"/>
      <c r="BC4" s="187"/>
      <c r="BD4" s="187"/>
      <c r="BE4" s="187"/>
    </row>
    <row r="5">
      <c r="A5" s="18">
        <v>43748.0</v>
      </c>
      <c r="B5" s="15" t="s">
        <v>31</v>
      </c>
      <c r="C5" s="16">
        <v>22.0</v>
      </c>
      <c r="D5" s="16">
        <v>22.0</v>
      </c>
      <c r="E5" s="16">
        <v>22.0</v>
      </c>
      <c r="F5" s="17" t="s">
        <v>32</v>
      </c>
      <c r="G5" s="18">
        <v>43770.0</v>
      </c>
      <c r="H5" s="71" t="s">
        <v>33</v>
      </c>
      <c r="I5" s="71" t="s">
        <v>33</v>
      </c>
      <c r="J5" s="71" t="s">
        <v>33</v>
      </c>
      <c r="K5" s="186" t="s">
        <v>34</v>
      </c>
      <c r="L5" s="188" t="s">
        <v>308</v>
      </c>
      <c r="M5" s="189">
        <v>43781.0</v>
      </c>
      <c r="N5" s="183" t="s">
        <v>309</v>
      </c>
      <c r="O5" s="190" t="s">
        <v>71</v>
      </c>
      <c r="P5" s="188">
        <v>50.0</v>
      </c>
      <c r="Q5" s="188">
        <v>50.0</v>
      </c>
      <c r="R5" s="188">
        <v>20.0</v>
      </c>
      <c r="S5" s="188">
        <v>50.0</v>
      </c>
      <c r="T5" s="188">
        <v>20.0</v>
      </c>
      <c r="U5" s="188">
        <v>20.0</v>
      </c>
      <c r="V5" s="188">
        <v>5.0</v>
      </c>
      <c r="W5" s="188">
        <v>5.0</v>
      </c>
      <c r="X5" s="188">
        <v>5.0</v>
      </c>
      <c r="Y5" s="188">
        <v>5.0</v>
      </c>
      <c r="Z5" s="188">
        <v>5.0</v>
      </c>
      <c r="AA5" s="188">
        <v>5.0</v>
      </c>
      <c r="AB5" s="189">
        <v>43781.0</v>
      </c>
      <c r="AC5" s="183" t="s">
        <v>310</v>
      </c>
      <c r="AD5" s="190" t="s">
        <v>71</v>
      </c>
      <c r="AE5" s="188">
        <v>50.0</v>
      </c>
      <c r="AF5" s="188">
        <v>50.0</v>
      </c>
      <c r="AG5" s="188">
        <v>20.0</v>
      </c>
      <c r="AH5" s="188">
        <v>50.0</v>
      </c>
      <c r="AI5" s="188">
        <v>20.0</v>
      </c>
      <c r="AJ5" s="188">
        <v>20.0</v>
      </c>
      <c r="AK5" s="188">
        <v>5.0</v>
      </c>
      <c r="AL5" s="188">
        <v>5.0</v>
      </c>
      <c r="AM5" s="188">
        <v>5.0</v>
      </c>
      <c r="AN5" s="188">
        <v>5.0</v>
      </c>
      <c r="AO5" s="188">
        <v>5.0</v>
      </c>
      <c r="AP5" s="188">
        <v>5.0</v>
      </c>
      <c r="AQ5" s="189">
        <v>43781.0</v>
      </c>
      <c r="AR5" s="183" t="s">
        <v>311</v>
      </c>
      <c r="AS5" s="190" t="s">
        <v>71</v>
      </c>
      <c r="AT5" s="188">
        <v>50.0</v>
      </c>
      <c r="AU5" s="188">
        <v>50.0</v>
      </c>
      <c r="AV5" s="188">
        <v>20.0</v>
      </c>
      <c r="AW5" s="188">
        <v>50.0</v>
      </c>
      <c r="AX5" s="188">
        <v>20.0</v>
      </c>
      <c r="AY5" s="188">
        <v>20.0</v>
      </c>
      <c r="AZ5" s="188">
        <v>5.0</v>
      </c>
      <c r="BA5" s="188">
        <v>5.0</v>
      </c>
      <c r="BB5" s="188">
        <v>5.0</v>
      </c>
      <c r="BC5" s="188">
        <v>5.0</v>
      </c>
      <c r="BD5" s="188">
        <v>5.0</v>
      </c>
      <c r="BE5" s="188">
        <v>5.0</v>
      </c>
    </row>
  </sheetData>
  <mergeCells count="7">
    <mergeCell ref="A1:B1"/>
    <mergeCell ref="C1:D1"/>
    <mergeCell ref="A2:B2"/>
    <mergeCell ref="C2:D2"/>
    <mergeCell ref="M2:AA2"/>
    <mergeCell ref="AB2:AP2"/>
    <mergeCell ref="AQ2:BE2"/>
  </mergeCells>
  <dataValidations>
    <dataValidation type="list" allowBlank="1" showInputMessage="1" showErrorMessage="1" prompt="Crop Title. must match db" sqref="F5">
      <formula1>"Alfalfa Haylage,Alfalfa hay,Almond in shell,Apple,Barley silage boot stage,Barley silage soft dough,Barley grain,Bermudagrass hay,Broccoli,Bromegrass forage,Cabbage,Canola grain,Cantaloupe,Celery,Clover-grass hay,Corn grain,Corn silage,Cotton lint,Grape,L"&amp;"ettuce,Oats grain,Oats hay,Oats silage-soft dough,Orchardgrass hay,Pasture,Pasture Silage,Peach,Pear,Potato,Prune,Ryegrass hay,Safflower,Sorghum,Sorghum-Sudangrass forage,Squash,Sudangrass hay,Sudangrass silage,Sugar beets,Sweet Potato,Tall Fescue hay,Tim"&amp;"othy hay,Tomato,Triticale boot stage,Triticale soft dough,Vetch forage,Wheat grain,Wheat Hay,Wheat silage boot stage,Wheat silage soft dough,"</formula1>
    </dataValidation>
    <dataValidation type="list" allowBlank="1" sqref="O5 AD5 AS5">
      <formula1>"Lab Analysis,Other/ estimated"</formula1>
    </dataValidation>
    <dataValidation type="list" allowBlank="1" sqref="K5">
      <formula1>"No till (plowdown credit),Plow/disc,Broadcast/incorporate,Shank,Injection,Sweep,Banding,Sidedress,Pipeline,Surface (irragation),Subsurface (irragation),Towed tank,Towed hose,Other"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7" width="14.0"/>
    <col customWidth="1" min="8" max="8" width="15.71"/>
    <col customWidth="1" min="9" max="10" width="14.0"/>
    <col customWidth="1" min="11" max="11" width="15.0"/>
    <col customWidth="1" min="12" max="12" width="15.14"/>
    <col customWidth="1" min="13" max="13" width="9.43"/>
    <col customWidth="1" min="14" max="14" width="8.57"/>
    <col customWidth="1" min="15" max="15" width="7.86"/>
    <col customWidth="1" min="16" max="16" width="11.0"/>
  </cols>
  <sheetData>
    <row r="1" ht="21.0" customHeight="1">
      <c r="A1" s="105" t="s">
        <v>0</v>
      </c>
      <c r="B1" s="2"/>
      <c r="C1" s="105" t="s">
        <v>1</v>
      </c>
      <c r="D1" s="2"/>
      <c r="E1" s="8"/>
      <c r="F1" s="104" t="s">
        <v>2</v>
      </c>
      <c r="G1" s="104">
        <v>2020.0</v>
      </c>
      <c r="H1" s="181"/>
      <c r="I1" s="181"/>
      <c r="J1" s="181"/>
      <c r="K1" s="181"/>
      <c r="L1" s="182"/>
      <c r="M1" s="182"/>
      <c r="N1" s="183"/>
      <c r="O1" s="182"/>
      <c r="P1" s="182"/>
    </row>
    <row r="2" ht="16.5" customHeight="1">
      <c r="A2" s="105" t="s">
        <v>3</v>
      </c>
      <c r="B2" s="2"/>
      <c r="C2" s="105" t="s">
        <v>4</v>
      </c>
      <c r="D2" s="2"/>
      <c r="E2" s="8"/>
      <c r="F2" s="104"/>
      <c r="G2" s="104"/>
      <c r="H2" s="181"/>
      <c r="I2" s="181"/>
      <c r="J2" s="181"/>
      <c r="K2" s="181"/>
      <c r="L2" s="182"/>
      <c r="M2" s="182"/>
      <c r="N2" s="183"/>
      <c r="O2" s="182"/>
      <c r="P2" s="182"/>
    </row>
    <row r="3" ht="55.5" customHeight="1">
      <c r="A3" s="10" t="s">
        <v>5</v>
      </c>
      <c r="B3" s="11" t="s">
        <v>6</v>
      </c>
      <c r="C3" s="10" t="s">
        <v>7</v>
      </c>
      <c r="D3" s="10" t="s">
        <v>73</v>
      </c>
      <c r="E3" s="10" t="s">
        <v>9</v>
      </c>
      <c r="F3" s="10" t="s">
        <v>10</v>
      </c>
      <c r="G3" s="10" t="s">
        <v>11</v>
      </c>
      <c r="H3" s="11" t="s">
        <v>12</v>
      </c>
      <c r="I3" s="11" t="s">
        <v>13</v>
      </c>
      <c r="J3" s="11" t="s">
        <v>14</v>
      </c>
      <c r="K3" s="10" t="s">
        <v>15</v>
      </c>
      <c r="L3" s="181" t="s">
        <v>109</v>
      </c>
      <c r="M3" s="181" t="s">
        <v>312</v>
      </c>
      <c r="N3" s="181" t="s">
        <v>313</v>
      </c>
      <c r="O3" s="181" t="s">
        <v>314</v>
      </c>
      <c r="P3" s="181" t="s">
        <v>315</v>
      </c>
    </row>
    <row r="4">
      <c r="A4" s="14" t="s">
        <v>30</v>
      </c>
      <c r="B4" s="15"/>
      <c r="C4" s="16"/>
      <c r="D4" s="16"/>
      <c r="E4" s="16"/>
      <c r="F4" s="15"/>
      <c r="G4" s="18"/>
      <c r="H4" s="71"/>
      <c r="I4" s="71"/>
      <c r="J4" s="71"/>
      <c r="K4" s="71"/>
      <c r="L4" s="187"/>
      <c r="M4" s="187"/>
      <c r="N4" s="187"/>
      <c r="O4" s="187"/>
      <c r="P4" s="187"/>
    </row>
    <row r="5">
      <c r="A5" s="191">
        <v>43748.0</v>
      </c>
      <c r="B5" s="47" t="s">
        <v>31</v>
      </c>
      <c r="C5" s="192">
        <v>22.0</v>
      </c>
      <c r="D5" s="192">
        <v>22.0</v>
      </c>
      <c r="E5" s="192">
        <v>22.0</v>
      </c>
      <c r="F5" s="17" t="s">
        <v>32</v>
      </c>
      <c r="G5" s="191">
        <v>43770.0</v>
      </c>
      <c r="H5" s="186" t="s">
        <v>33</v>
      </c>
      <c r="I5" s="186" t="s">
        <v>33</v>
      </c>
      <c r="J5" s="186" t="s">
        <v>33</v>
      </c>
      <c r="K5" s="186" t="s">
        <v>34</v>
      </c>
      <c r="L5" s="193" t="s">
        <v>316</v>
      </c>
      <c r="M5" s="193">
        <v>250.0</v>
      </c>
      <c r="N5" s="193">
        <v>250.0</v>
      </c>
      <c r="O5" s="193">
        <v>250.0</v>
      </c>
      <c r="P5" s="193">
        <v>250.0</v>
      </c>
    </row>
  </sheetData>
  <mergeCells count="4">
    <mergeCell ref="A1:B1"/>
    <mergeCell ref="C1:D1"/>
    <mergeCell ref="A2:B2"/>
    <mergeCell ref="C2:D2"/>
  </mergeCells>
  <dataValidations>
    <dataValidation type="list" allowBlank="1" showInputMessage="1" showErrorMessage="1" prompt="Crop Title. must match db" sqref="F5">
      <formula1>"Alfalfa Haylage,Alfalfa hay,Almond in shell,Apple,Barley silage boot stage,Barley silage soft dough,Barley grain,Bermudagrass hay,Broccoli,Bromegrass forage,Cabbage,Canola grain,Cantaloupe,Celery,Clover-grass hay,Corn grain,Corn silage,Cotton lint,Grape,L"&amp;"ettuce,Oats grain,Oats hay,Oats silage-soft dough,Orchardgrass hay,Pasture,Pasture Silage,Peach,Pear,Potato,Prune,Ryegrass hay,Safflower,Sorghum,Sorghum-Sudangrass forage,Squash,Sudangrass hay,Sudangrass silage,Sugar beets,Sweet Potato,Tall Fescue hay,Tim"&amp;"othy hay,Tomato,Triticale boot stage,Triticale soft dough,Vetch forage,Wheat grain,Wheat Hay,Wheat silage boot stage,Wheat silage soft dough,"</formula1>
    </dataValidation>
    <dataValidation type="list" allowBlank="1" sqref="K5">
      <formula1>"No till (plowdown credit),Plow/disc,Broadcast/incorporate,Shank,Injection,Sweep,Banding,Sidedress,Pipeline,Surface (irragation),Subsurface (irragation),Towed tank,Towed hose,Other"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11" width="14.0"/>
    <col customWidth="1" min="12" max="13" width="15.14"/>
    <col customWidth="1" min="14" max="14" width="15.0"/>
    <col customWidth="1" min="15" max="15" width="13.86"/>
    <col customWidth="1" min="16" max="16" width="8.71"/>
  </cols>
  <sheetData>
    <row r="1" ht="18.75" customHeight="1">
      <c r="A1" s="194" t="s">
        <v>0</v>
      </c>
      <c r="B1" s="2"/>
      <c r="C1" s="194" t="s">
        <v>1</v>
      </c>
      <c r="D1" s="2"/>
      <c r="E1" s="195"/>
      <c r="F1" s="196" t="s">
        <v>2</v>
      </c>
      <c r="G1" s="196">
        <v>2020.0</v>
      </c>
      <c r="H1" s="181"/>
      <c r="I1" s="181"/>
      <c r="J1" s="181"/>
      <c r="K1" s="181"/>
      <c r="L1" s="182"/>
      <c r="M1" s="182"/>
      <c r="N1" s="183"/>
      <c r="O1" s="182"/>
      <c r="P1" s="182"/>
    </row>
    <row r="2" ht="15.0" customHeight="1">
      <c r="A2" s="194" t="s">
        <v>3</v>
      </c>
      <c r="B2" s="2"/>
      <c r="C2" s="194" t="s">
        <v>4</v>
      </c>
      <c r="D2" s="2"/>
      <c r="E2" s="195"/>
      <c r="F2" s="196"/>
      <c r="G2" s="196"/>
      <c r="H2" s="181"/>
      <c r="I2" s="181"/>
      <c r="J2" s="181"/>
      <c r="K2" s="181"/>
      <c r="L2" s="182"/>
      <c r="M2" s="182"/>
      <c r="N2" s="183"/>
      <c r="O2" s="182"/>
      <c r="P2" s="182"/>
    </row>
    <row r="3" ht="55.5" customHeight="1">
      <c r="A3" s="10" t="s">
        <v>109</v>
      </c>
      <c r="B3" s="10" t="s">
        <v>16</v>
      </c>
      <c r="C3" s="10" t="s">
        <v>40</v>
      </c>
      <c r="D3" s="181" t="s">
        <v>78</v>
      </c>
      <c r="E3" s="10" t="s">
        <v>92</v>
      </c>
      <c r="F3" s="10" t="s">
        <v>94</v>
      </c>
      <c r="G3" s="10" t="s">
        <v>95</v>
      </c>
      <c r="H3" s="10" t="s">
        <v>104</v>
      </c>
      <c r="I3" s="10" t="s">
        <v>105</v>
      </c>
      <c r="J3" s="10" t="s">
        <v>55</v>
      </c>
      <c r="K3" s="10" t="s">
        <v>57</v>
      </c>
      <c r="L3" s="10" t="s">
        <v>58</v>
      </c>
      <c r="M3" s="10" t="s">
        <v>67</v>
      </c>
      <c r="N3" s="10" t="s">
        <v>68</v>
      </c>
      <c r="O3" s="183"/>
      <c r="P3" s="183"/>
    </row>
    <row r="4">
      <c r="A4" s="14" t="s">
        <v>30</v>
      </c>
      <c r="B4" s="15"/>
      <c r="C4" s="16"/>
      <c r="D4" s="187"/>
      <c r="E4" s="16"/>
      <c r="F4" s="15"/>
      <c r="G4" s="18"/>
      <c r="H4" s="71"/>
      <c r="I4" s="71"/>
      <c r="J4" s="71"/>
      <c r="K4" s="71"/>
      <c r="L4" s="187"/>
      <c r="M4" s="187"/>
      <c r="N4" s="187"/>
      <c r="O4" s="187"/>
      <c r="P4" s="187"/>
    </row>
    <row r="5">
      <c r="A5" s="14" t="s">
        <v>317</v>
      </c>
      <c r="B5" s="18">
        <v>43748.0</v>
      </c>
      <c r="C5" s="103" t="s">
        <v>318</v>
      </c>
      <c r="D5" s="190" t="s">
        <v>71</v>
      </c>
      <c r="E5" s="103">
        <v>50.0</v>
      </c>
      <c r="F5" s="14">
        <v>20.0</v>
      </c>
      <c r="G5" s="14">
        <v>50.0</v>
      </c>
      <c r="H5" s="14">
        <v>50.0</v>
      </c>
      <c r="I5" s="14">
        <v>50.0</v>
      </c>
      <c r="J5" s="14">
        <v>5.0</v>
      </c>
      <c r="K5" s="14">
        <v>5.0</v>
      </c>
      <c r="L5" s="197">
        <v>5.0</v>
      </c>
      <c r="M5" s="197">
        <v>5.0</v>
      </c>
      <c r="N5" s="197">
        <v>5.0</v>
      </c>
      <c r="O5" s="56"/>
      <c r="P5" s="56"/>
    </row>
  </sheetData>
  <mergeCells count="4">
    <mergeCell ref="A1:B1"/>
    <mergeCell ref="C1:D1"/>
    <mergeCell ref="A2:B2"/>
    <mergeCell ref="C2:D2"/>
  </mergeCells>
  <dataValidations>
    <dataValidation type="list" allowBlank="1" sqref="D5">
      <formula1>"Lab Analysis,Other/ estimated"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43"/>
    <col customWidth="1" min="2" max="2" width="22.57"/>
    <col customWidth="1" min="3" max="6" width="14.0"/>
    <col customWidth="1" min="7" max="7" width="19.43"/>
    <col customWidth="1" min="8" max="8" width="14.0"/>
    <col customWidth="1" min="9" max="9" width="27.86"/>
    <col customWidth="1" min="10" max="10" width="14.0"/>
  </cols>
  <sheetData>
    <row r="1" ht="21.75" customHeight="1">
      <c r="A1" s="198" t="s">
        <v>0</v>
      </c>
      <c r="B1" s="2"/>
      <c r="C1" s="198" t="s">
        <v>1</v>
      </c>
      <c r="D1" s="2"/>
      <c r="E1" s="199"/>
      <c r="F1" s="200" t="s">
        <v>2</v>
      </c>
      <c r="G1" s="200">
        <v>2020.0</v>
      </c>
      <c r="H1" s="181"/>
      <c r="I1" s="181"/>
      <c r="J1" s="181"/>
    </row>
    <row r="2" ht="18.0" customHeight="1">
      <c r="A2" s="198" t="s">
        <v>3</v>
      </c>
      <c r="B2" s="2"/>
      <c r="C2" s="198" t="s">
        <v>4</v>
      </c>
      <c r="D2" s="2"/>
      <c r="E2" s="199"/>
      <c r="F2" s="200"/>
      <c r="G2" s="200"/>
      <c r="H2" s="181"/>
      <c r="I2" s="181"/>
      <c r="J2" s="181"/>
    </row>
    <row r="3" ht="55.5" customHeight="1">
      <c r="A3" s="10" t="s">
        <v>319</v>
      </c>
      <c r="B3" s="10" t="s">
        <v>320</v>
      </c>
      <c r="C3" s="10" t="s">
        <v>321</v>
      </c>
      <c r="D3" s="201" t="s">
        <v>322</v>
      </c>
      <c r="E3" s="10" t="s">
        <v>323</v>
      </c>
      <c r="F3" s="10" t="s">
        <v>324</v>
      </c>
      <c r="G3" s="10" t="s">
        <v>325</v>
      </c>
      <c r="H3" s="10" t="s">
        <v>326</v>
      </c>
      <c r="I3" s="10" t="s">
        <v>327</v>
      </c>
      <c r="J3" s="10" t="s">
        <v>328</v>
      </c>
    </row>
    <row r="4">
      <c r="A4" s="17" t="s">
        <v>30</v>
      </c>
      <c r="B4" s="47"/>
      <c r="C4" s="192"/>
      <c r="D4" s="187"/>
      <c r="E4" s="192"/>
      <c r="F4" s="47"/>
      <c r="G4" s="191"/>
      <c r="H4" s="186"/>
      <c r="I4" s="186"/>
      <c r="J4" s="186"/>
    </row>
    <row r="5">
      <c r="A5" s="202" t="s">
        <v>329</v>
      </c>
      <c r="B5" s="203">
        <v>43748.729166666664</v>
      </c>
      <c r="C5" s="204" t="s">
        <v>330</v>
      </c>
      <c r="D5" s="205">
        <v>1337.0</v>
      </c>
      <c r="E5" s="206" t="s">
        <v>331</v>
      </c>
      <c r="F5" s="207">
        <v>20.0</v>
      </c>
      <c r="G5" s="208" t="s">
        <v>36</v>
      </c>
      <c r="H5" s="209" t="s">
        <v>332</v>
      </c>
      <c r="I5" s="209" t="s">
        <v>333</v>
      </c>
      <c r="J5" s="209">
        <v>1.3376942E8</v>
      </c>
    </row>
    <row r="6">
      <c r="A6" s="202" t="s">
        <v>334</v>
      </c>
      <c r="B6" s="203">
        <v>43748.729166666664</v>
      </c>
      <c r="C6" s="204" t="s">
        <v>330</v>
      </c>
      <c r="D6" s="205">
        <v>1337.0</v>
      </c>
      <c r="E6" s="204" t="s">
        <v>335</v>
      </c>
      <c r="F6" s="207">
        <v>20.0</v>
      </c>
      <c r="G6" s="207" t="s">
        <v>334</v>
      </c>
      <c r="H6" s="209" t="s">
        <v>332</v>
      </c>
      <c r="I6" s="209" t="s">
        <v>333</v>
      </c>
      <c r="J6" s="209">
        <v>1.3376942E8</v>
      </c>
    </row>
    <row r="7">
      <c r="A7" s="17" t="s">
        <v>336</v>
      </c>
      <c r="B7" s="210">
        <v>43748.729166666664</v>
      </c>
      <c r="C7" s="211" t="s">
        <v>330</v>
      </c>
      <c r="D7" s="190">
        <v>1337.0</v>
      </c>
      <c r="E7" s="211" t="s">
        <v>335</v>
      </c>
      <c r="F7" s="17">
        <v>20.0</v>
      </c>
      <c r="G7" s="17" t="s">
        <v>334</v>
      </c>
      <c r="H7" s="186" t="s">
        <v>332</v>
      </c>
      <c r="I7" s="186" t="s">
        <v>333</v>
      </c>
      <c r="J7" s="186">
        <v>1.3376942E8</v>
      </c>
    </row>
  </sheetData>
  <mergeCells count="4">
    <mergeCell ref="A1:B1"/>
    <mergeCell ref="C1:D1"/>
    <mergeCell ref="A2:B2"/>
    <mergeCell ref="C2:D2"/>
  </mergeCells>
  <dataValidations>
    <dataValidation type="list" allowBlank="1" sqref="A5:A7">
      <formula1>"Manure/process wastewater,Storm water,Land application"</formula1>
    </dataValidation>
    <dataValidation type="list" allowBlank="1" sqref="E5:E7">
      <formula1>"gals,cubic yd"</formula1>
    </dataValidation>
    <dataValidation type="list" allowBlank="1" sqref="G5:G7">
      <formula1>"Tailwater,Wastewater,Blended wastewater,Storm water"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0"/>
    <col customWidth="1" min="2" max="3" width="11.0"/>
    <col customWidth="1" min="4" max="4" width="9.29"/>
    <col customWidth="1" min="5" max="5" width="10.71"/>
    <col customWidth="1" min="6" max="6" width="9.86"/>
    <col customWidth="1" min="7" max="7" width="12.43"/>
    <col customWidth="1" min="8" max="8" width="7.0"/>
    <col customWidth="1" min="9" max="9" width="7.86"/>
    <col customWidth="1" min="10" max="10" width="6.14"/>
    <col customWidth="1" min="11" max="11" width="16.57"/>
    <col customWidth="1" min="12" max="12" width="14.29"/>
    <col customWidth="1" min="13" max="13" width="15.57"/>
    <col customWidth="1" min="14" max="14" width="9.29"/>
    <col customWidth="1" min="15" max="15" width="8.43"/>
    <col customWidth="1" min="16" max="17" width="8.0"/>
    <col customWidth="1" min="18" max="18" width="8.29"/>
    <col customWidth="1" min="19" max="19" width="9.71"/>
    <col customWidth="1" min="20" max="20" width="10.71"/>
    <col customWidth="1" min="21" max="21" width="12.43"/>
    <col customWidth="1" min="22" max="22" width="10.43"/>
    <col customWidth="1" min="23" max="23" width="10.86"/>
    <col customWidth="1" min="24" max="24" width="12.0"/>
    <col customWidth="1" min="25" max="25" width="11.43"/>
    <col customWidth="1" min="26" max="26" width="11.29"/>
    <col customWidth="1" min="27" max="27" width="13.86"/>
    <col customWidth="1" min="28" max="28" width="9.29"/>
    <col customWidth="1" min="29" max="29" width="8.14"/>
    <col customWidth="1" min="30" max="31" width="7.0"/>
    <col customWidth="1" min="32" max="32" width="7.57"/>
    <col customWidth="1" min="33" max="33" width="6.14"/>
    <col customWidth="1" min="34" max="34" width="8.14"/>
    <col customWidth="1" min="35" max="35" width="10.43"/>
  </cols>
  <sheetData>
    <row r="1" ht="15.0" customHeight="1">
      <c r="A1" s="1" t="s">
        <v>0</v>
      </c>
      <c r="B1" s="31"/>
      <c r="C1" s="2"/>
      <c r="D1" s="3"/>
      <c r="E1" s="3"/>
      <c r="F1" s="1" t="s">
        <v>1</v>
      </c>
      <c r="G1" s="4"/>
      <c r="H1" s="4"/>
      <c r="I1" s="4"/>
      <c r="J1" s="4"/>
      <c r="K1" s="5"/>
      <c r="L1" s="4"/>
      <c r="M1" s="5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6" t="s">
        <v>2</v>
      </c>
      <c r="AI1" s="3">
        <v>2020.0</v>
      </c>
    </row>
    <row r="2" ht="15.0" customHeight="1">
      <c r="A2" s="1" t="s">
        <v>3</v>
      </c>
      <c r="B2" s="31"/>
      <c r="C2" s="2"/>
      <c r="D2" s="3"/>
      <c r="E2" s="3"/>
      <c r="F2" s="1" t="s">
        <v>4</v>
      </c>
      <c r="G2" s="3"/>
      <c r="H2" s="3"/>
      <c r="I2" s="3"/>
      <c r="J2" s="3"/>
      <c r="K2" s="9"/>
      <c r="L2" s="3"/>
      <c r="M2" s="9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8.5" customHeight="1">
      <c r="A3" s="32" t="s">
        <v>16</v>
      </c>
      <c r="B3" s="10" t="s">
        <v>17</v>
      </c>
      <c r="C3" s="10" t="s">
        <v>40</v>
      </c>
      <c r="D3" s="10" t="s">
        <v>41</v>
      </c>
      <c r="E3" s="10" t="s">
        <v>18</v>
      </c>
      <c r="F3" s="10" t="s">
        <v>42</v>
      </c>
      <c r="G3" s="10" t="s">
        <v>43</v>
      </c>
      <c r="H3" s="10" t="s">
        <v>44</v>
      </c>
      <c r="I3" s="10" t="s">
        <v>19</v>
      </c>
      <c r="J3" s="10" t="s">
        <v>20</v>
      </c>
      <c r="K3" s="10" t="s">
        <v>45</v>
      </c>
      <c r="L3" s="10" t="s">
        <v>46</v>
      </c>
      <c r="M3" s="10" t="s">
        <v>47</v>
      </c>
      <c r="N3" s="10" t="s">
        <v>48</v>
      </c>
      <c r="O3" s="10" t="s">
        <v>49</v>
      </c>
      <c r="P3" s="10" t="s">
        <v>50</v>
      </c>
      <c r="Q3" s="10" t="s">
        <v>51</v>
      </c>
      <c r="R3" s="10" t="s">
        <v>52</v>
      </c>
      <c r="S3" s="10" t="s">
        <v>53</v>
      </c>
      <c r="T3" s="10" t="s">
        <v>54</v>
      </c>
      <c r="U3" s="10" t="s">
        <v>55</v>
      </c>
      <c r="V3" s="10" t="s">
        <v>56</v>
      </c>
      <c r="W3" s="10" t="s">
        <v>57</v>
      </c>
      <c r="X3" s="10" t="s">
        <v>58</v>
      </c>
      <c r="Y3" s="10" t="s">
        <v>59</v>
      </c>
      <c r="Z3" s="10" t="s">
        <v>60</v>
      </c>
      <c r="AA3" s="10" t="s">
        <v>61</v>
      </c>
      <c r="AB3" s="10" t="s">
        <v>62</v>
      </c>
      <c r="AC3" s="10" t="s">
        <v>63</v>
      </c>
      <c r="AD3" s="10" t="s">
        <v>64</v>
      </c>
      <c r="AE3" s="10" t="s">
        <v>65</v>
      </c>
      <c r="AF3" s="10" t="s">
        <v>66</v>
      </c>
      <c r="AG3" s="10" t="s">
        <v>67</v>
      </c>
      <c r="AH3" s="10" t="s">
        <v>68</v>
      </c>
      <c r="AI3" s="10" t="s">
        <v>69</v>
      </c>
    </row>
    <row r="4" ht="24.0" customHeight="1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ht="30.0" customHeight="1">
      <c r="A5" s="25">
        <v>43781.0</v>
      </c>
      <c r="B5" s="14" t="s">
        <v>35</v>
      </c>
      <c r="C5" s="15" t="s">
        <v>70</v>
      </c>
      <c r="D5" s="27" t="s">
        <v>71</v>
      </c>
      <c r="E5" s="26">
        <v>484.0</v>
      </c>
      <c r="F5" s="26">
        <v>336.0</v>
      </c>
      <c r="G5" s="26">
        <v>0.0</v>
      </c>
      <c r="H5" s="26">
        <v>0.0</v>
      </c>
      <c r="I5" s="26">
        <v>71.9</v>
      </c>
      <c r="J5" s="26">
        <v>997.0</v>
      </c>
      <c r="K5" s="33"/>
      <c r="L5" s="33"/>
      <c r="M5" s="33"/>
      <c r="N5" s="33"/>
      <c r="O5" s="33"/>
      <c r="P5" s="33"/>
      <c r="Q5" s="33"/>
      <c r="R5" s="33">
        <v>8000.0</v>
      </c>
      <c r="S5" s="34">
        <v>8800.0</v>
      </c>
      <c r="T5" s="26">
        <v>0.5</v>
      </c>
      <c r="U5" s="26">
        <v>0.5</v>
      </c>
      <c r="V5" s="26">
        <v>0.5</v>
      </c>
      <c r="W5" s="26">
        <v>0.5</v>
      </c>
      <c r="X5" s="26">
        <v>0.5</v>
      </c>
      <c r="Y5" s="26">
        <v>0.5</v>
      </c>
      <c r="Z5" s="26">
        <v>0.5</v>
      </c>
      <c r="AA5" s="26">
        <v>0.5</v>
      </c>
      <c r="AB5" s="26">
        <v>0.5</v>
      </c>
      <c r="AC5" s="26">
        <v>0.5</v>
      </c>
      <c r="AD5" s="26">
        <v>0.5</v>
      </c>
      <c r="AE5" s="26">
        <v>0.5</v>
      </c>
      <c r="AF5" s="26">
        <v>0.5</v>
      </c>
      <c r="AG5" s="26">
        <v>1.0</v>
      </c>
      <c r="AH5" s="26">
        <v>10.0</v>
      </c>
      <c r="AI5" s="26"/>
    </row>
    <row r="6" ht="30.0" customHeight="1">
      <c r="A6" s="28">
        <v>43899.0</v>
      </c>
      <c r="B6" s="14" t="s">
        <v>35</v>
      </c>
      <c r="C6" s="15" t="s">
        <v>70</v>
      </c>
      <c r="D6" s="27" t="s">
        <v>71</v>
      </c>
      <c r="E6" s="26">
        <v>490.0</v>
      </c>
      <c r="F6" s="26">
        <v>263.0</v>
      </c>
      <c r="G6" s="26">
        <v>0.0</v>
      </c>
      <c r="H6" s="26">
        <v>0.0</v>
      </c>
      <c r="I6" s="26">
        <v>33.4</v>
      </c>
      <c r="J6" s="26">
        <v>714.0</v>
      </c>
      <c r="K6" s="33"/>
      <c r="L6" s="33"/>
      <c r="M6" s="33"/>
      <c r="N6" s="33"/>
      <c r="O6" s="33"/>
      <c r="P6" s="33"/>
      <c r="Q6" s="33"/>
      <c r="R6" s="33">
        <v>6000.0</v>
      </c>
      <c r="S6" s="34">
        <v>5020.0</v>
      </c>
      <c r="T6" s="26">
        <v>0.5</v>
      </c>
      <c r="U6" s="26">
        <v>0.5</v>
      </c>
      <c r="V6" s="26">
        <v>0.5</v>
      </c>
      <c r="W6" s="26">
        <v>0.5</v>
      </c>
      <c r="X6" s="26">
        <v>0.5</v>
      </c>
      <c r="Y6" s="26">
        <v>0.5</v>
      </c>
      <c r="Z6" s="26">
        <v>0.5</v>
      </c>
      <c r="AA6" s="26">
        <v>0.5</v>
      </c>
      <c r="AB6" s="26">
        <v>0.5</v>
      </c>
      <c r="AC6" s="26">
        <v>0.5</v>
      </c>
      <c r="AD6" s="26">
        <v>0.5</v>
      </c>
      <c r="AE6" s="26">
        <v>0.5</v>
      </c>
      <c r="AF6" s="26">
        <v>0.5</v>
      </c>
      <c r="AG6" s="26">
        <v>1.0</v>
      </c>
      <c r="AH6" s="26">
        <v>10.0</v>
      </c>
      <c r="AI6" s="26">
        <v>0.0</v>
      </c>
    </row>
    <row r="7" ht="30.0" customHeight="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ht="30.0" customHeight="1">
      <c r="A8" s="28">
        <v>43969.0</v>
      </c>
      <c r="B8" s="14" t="s">
        <v>35</v>
      </c>
      <c r="C8" s="15" t="s">
        <v>70</v>
      </c>
      <c r="D8" s="27" t="s">
        <v>71</v>
      </c>
      <c r="E8" s="26">
        <v>437.0</v>
      </c>
      <c r="F8" s="26">
        <v>374.0</v>
      </c>
      <c r="G8" s="26">
        <v>0.0</v>
      </c>
      <c r="H8" s="26">
        <v>0.0</v>
      </c>
      <c r="I8" s="26">
        <v>9.99</v>
      </c>
      <c r="J8" s="26">
        <v>211.0</v>
      </c>
      <c r="K8" s="33"/>
      <c r="L8" s="33"/>
      <c r="M8" s="33"/>
      <c r="N8" s="33"/>
      <c r="O8" s="33"/>
      <c r="P8" s="33"/>
      <c r="Q8" s="33"/>
      <c r="R8" s="33">
        <v>8310.0</v>
      </c>
      <c r="S8" s="34">
        <v>9080.0</v>
      </c>
      <c r="T8" s="26">
        <v>0.5</v>
      </c>
      <c r="U8" s="26">
        <v>0.5</v>
      </c>
      <c r="V8" s="26">
        <v>0.5</v>
      </c>
      <c r="W8" s="26">
        <v>0.5</v>
      </c>
      <c r="X8" s="26">
        <v>0.5</v>
      </c>
      <c r="Y8" s="26">
        <v>0.5</v>
      </c>
      <c r="Z8" s="26">
        <v>0.5</v>
      </c>
      <c r="AA8" s="26">
        <v>0.5</v>
      </c>
      <c r="AB8" s="26">
        <v>0.5</v>
      </c>
      <c r="AC8" s="26">
        <v>0.5</v>
      </c>
      <c r="AD8" s="26">
        <v>0.5</v>
      </c>
      <c r="AE8" s="26">
        <v>0.5</v>
      </c>
      <c r="AF8" s="26">
        <v>0.5</v>
      </c>
      <c r="AG8" s="26">
        <v>1.0</v>
      </c>
      <c r="AH8" s="26">
        <v>10.0</v>
      </c>
      <c r="AI8" s="26">
        <v>0.0</v>
      </c>
    </row>
    <row r="9" ht="30.0" customHeight="1">
      <c r="A9" s="28">
        <v>43969.0</v>
      </c>
      <c r="B9" s="14" t="s">
        <v>35</v>
      </c>
      <c r="C9" s="15" t="s">
        <v>70</v>
      </c>
      <c r="D9" s="27" t="s">
        <v>71</v>
      </c>
      <c r="E9" s="26">
        <v>437.0</v>
      </c>
      <c r="F9" s="26">
        <v>374.0</v>
      </c>
      <c r="G9" s="26">
        <v>0.0</v>
      </c>
      <c r="H9" s="26">
        <v>0.0</v>
      </c>
      <c r="I9" s="26">
        <v>9.99</v>
      </c>
      <c r="J9" s="26">
        <v>211.0</v>
      </c>
      <c r="K9" s="33"/>
      <c r="L9" s="33"/>
      <c r="M9" s="33"/>
      <c r="N9" s="33"/>
      <c r="O9" s="33"/>
      <c r="P9" s="33"/>
      <c r="Q9" s="33"/>
      <c r="R9" s="33">
        <v>8310.0</v>
      </c>
      <c r="S9" s="34">
        <v>9080.0</v>
      </c>
      <c r="T9" s="26">
        <v>0.5</v>
      </c>
      <c r="U9" s="26">
        <v>0.5</v>
      </c>
      <c r="V9" s="26">
        <v>0.5</v>
      </c>
      <c r="W9" s="26">
        <v>0.5</v>
      </c>
      <c r="X9" s="26">
        <v>0.5</v>
      </c>
      <c r="Y9" s="26">
        <v>0.5</v>
      </c>
      <c r="Z9" s="26">
        <v>0.5</v>
      </c>
      <c r="AA9" s="26">
        <v>0.5</v>
      </c>
      <c r="AB9" s="26">
        <v>0.5</v>
      </c>
      <c r="AC9" s="26">
        <v>0.5</v>
      </c>
      <c r="AD9" s="26">
        <v>0.5</v>
      </c>
      <c r="AE9" s="26">
        <v>0.5</v>
      </c>
      <c r="AF9" s="26">
        <v>0.5</v>
      </c>
      <c r="AG9" s="26">
        <v>1.0</v>
      </c>
      <c r="AH9" s="26">
        <v>10.0</v>
      </c>
      <c r="AI9" s="26">
        <v>0.0</v>
      </c>
    </row>
    <row r="10" ht="24.75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ht="24.75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ht="24.75" customHeigh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ht="24.0" customHeight="1">
      <c r="A13" s="28">
        <v>43899.0</v>
      </c>
      <c r="B13" s="14" t="s">
        <v>35</v>
      </c>
      <c r="C13" s="15" t="s">
        <v>70</v>
      </c>
      <c r="D13" s="27" t="s">
        <v>71</v>
      </c>
      <c r="E13" s="26">
        <v>490.0</v>
      </c>
      <c r="F13" s="26">
        <v>263.0</v>
      </c>
      <c r="G13" s="26">
        <v>0.0</v>
      </c>
      <c r="H13" s="26">
        <v>0.0</v>
      </c>
      <c r="I13" s="26">
        <v>33.4</v>
      </c>
      <c r="J13" s="26">
        <v>714.0</v>
      </c>
      <c r="K13" s="33"/>
      <c r="L13" s="33"/>
      <c r="M13" s="33"/>
      <c r="N13" s="33"/>
      <c r="O13" s="33"/>
      <c r="P13" s="33"/>
      <c r="Q13" s="33"/>
      <c r="R13" s="33">
        <v>6000.0</v>
      </c>
      <c r="S13" s="34">
        <v>5020.0</v>
      </c>
      <c r="T13" s="26">
        <v>0.5</v>
      </c>
      <c r="U13" s="26">
        <v>0.5</v>
      </c>
      <c r="V13" s="26">
        <v>0.5</v>
      </c>
      <c r="W13" s="26">
        <v>0.5</v>
      </c>
      <c r="X13" s="26">
        <v>0.5</v>
      </c>
      <c r="Y13" s="26">
        <v>0.5</v>
      </c>
      <c r="Z13" s="26">
        <v>0.5</v>
      </c>
      <c r="AA13" s="26">
        <v>0.5</v>
      </c>
      <c r="AB13" s="26">
        <v>0.5</v>
      </c>
      <c r="AC13" s="26">
        <v>0.5</v>
      </c>
      <c r="AD13" s="26">
        <v>0.5</v>
      </c>
      <c r="AE13" s="26">
        <v>0.5</v>
      </c>
      <c r="AF13" s="26">
        <v>0.5</v>
      </c>
      <c r="AG13" s="26">
        <v>1.0</v>
      </c>
      <c r="AH13" s="26">
        <v>10.0</v>
      </c>
      <c r="AI13" s="35"/>
    </row>
    <row r="14" ht="24.75" customHeight="1">
      <c r="A14" s="28">
        <v>43899.0</v>
      </c>
      <c r="B14" s="14" t="s">
        <v>35</v>
      </c>
      <c r="C14" s="15" t="s">
        <v>70</v>
      </c>
      <c r="D14" s="27" t="s">
        <v>71</v>
      </c>
      <c r="E14" s="26">
        <v>490.0</v>
      </c>
      <c r="F14" s="26">
        <v>263.0</v>
      </c>
      <c r="G14" s="26">
        <v>0.0</v>
      </c>
      <c r="H14" s="26">
        <v>0.0</v>
      </c>
      <c r="I14" s="26">
        <v>33.4</v>
      </c>
      <c r="J14" s="26">
        <v>714.0</v>
      </c>
      <c r="K14" s="33"/>
      <c r="L14" s="33"/>
      <c r="M14" s="33"/>
      <c r="N14" s="33"/>
      <c r="O14" s="33"/>
      <c r="P14" s="33"/>
      <c r="Q14" s="33"/>
      <c r="R14" s="33">
        <v>6000.0</v>
      </c>
      <c r="S14" s="34">
        <v>5020.0</v>
      </c>
      <c r="T14" s="26">
        <v>0.5</v>
      </c>
      <c r="U14" s="26">
        <v>0.5</v>
      </c>
      <c r="V14" s="26">
        <v>0.5</v>
      </c>
      <c r="W14" s="26">
        <v>0.5</v>
      </c>
      <c r="X14" s="26">
        <v>0.5</v>
      </c>
      <c r="Y14" s="26">
        <v>0.5</v>
      </c>
      <c r="Z14" s="26">
        <v>0.5</v>
      </c>
      <c r="AA14" s="26">
        <v>0.5</v>
      </c>
      <c r="AB14" s="26">
        <v>0.5</v>
      </c>
      <c r="AC14" s="26">
        <v>0.5</v>
      </c>
      <c r="AD14" s="26">
        <v>0.5</v>
      </c>
      <c r="AE14" s="26">
        <v>0.5</v>
      </c>
      <c r="AF14" s="26">
        <v>0.5</v>
      </c>
      <c r="AG14" s="26">
        <v>1.0</v>
      </c>
      <c r="AH14" s="26">
        <v>10.0</v>
      </c>
      <c r="AI14" s="35"/>
    </row>
    <row r="15" ht="24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ht="24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ht="24.75" customHeight="1">
      <c r="A17" s="28">
        <v>43969.0</v>
      </c>
      <c r="B17" s="14" t="s">
        <v>35</v>
      </c>
      <c r="C17" s="15" t="s">
        <v>70</v>
      </c>
      <c r="D17" s="27" t="s">
        <v>71</v>
      </c>
      <c r="E17" s="26">
        <v>437.0</v>
      </c>
      <c r="F17" s="26">
        <v>374.0</v>
      </c>
      <c r="G17" s="26">
        <v>0.0</v>
      </c>
      <c r="H17" s="26">
        <v>0.0</v>
      </c>
      <c r="I17" s="26">
        <v>9.99</v>
      </c>
      <c r="J17" s="26">
        <v>211.0</v>
      </c>
      <c r="K17" s="33"/>
      <c r="L17" s="33"/>
      <c r="M17" s="33"/>
      <c r="N17" s="33"/>
      <c r="O17" s="33"/>
      <c r="P17" s="33"/>
      <c r="Q17" s="33"/>
      <c r="R17" s="33">
        <v>8310.0</v>
      </c>
      <c r="S17" s="34">
        <v>9080.0</v>
      </c>
      <c r="T17" s="26">
        <v>0.5</v>
      </c>
      <c r="U17" s="26">
        <v>0.5</v>
      </c>
      <c r="V17" s="26">
        <v>0.5</v>
      </c>
      <c r="W17" s="26">
        <v>0.5</v>
      </c>
      <c r="X17" s="26">
        <v>0.5</v>
      </c>
      <c r="Y17" s="26">
        <v>0.5</v>
      </c>
      <c r="Z17" s="26">
        <v>0.5</v>
      </c>
      <c r="AA17" s="26">
        <v>0.5</v>
      </c>
      <c r="AB17" s="26">
        <v>0.5</v>
      </c>
      <c r="AC17" s="26">
        <v>0.5</v>
      </c>
      <c r="AD17" s="26">
        <v>0.5</v>
      </c>
      <c r="AE17" s="26">
        <v>0.5</v>
      </c>
      <c r="AF17" s="26">
        <v>0.5</v>
      </c>
      <c r="AG17" s="26">
        <v>1.0</v>
      </c>
      <c r="AH17" s="26">
        <v>10.0</v>
      </c>
      <c r="AI17" s="35"/>
    </row>
    <row r="18" ht="30.0" customHeight="1">
      <c r="A18" s="28">
        <v>43969.0</v>
      </c>
      <c r="B18" s="14" t="s">
        <v>35</v>
      </c>
      <c r="C18" s="15" t="s">
        <v>70</v>
      </c>
      <c r="D18" s="27" t="s">
        <v>71</v>
      </c>
      <c r="E18" s="26">
        <v>437.0</v>
      </c>
      <c r="F18" s="26">
        <v>374.0</v>
      </c>
      <c r="G18" s="26">
        <v>0.0</v>
      </c>
      <c r="H18" s="26">
        <v>0.0</v>
      </c>
      <c r="I18" s="26">
        <v>9.99</v>
      </c>
      <c r="J18" s="26">
        <v>211.0</v>
      </c>
      <c r="K18" s="33"/>
      <c r="L18" s="33"/>
      <c r="M18" s="33"/>
      <c r="N18" s="33"/>
      <c r="O18" s="33"/>
      <c r="P18" s="33"/>
      <c r="Q18" s="33"/>
      <c r="R18" s="33">
        <v>8310.0</v>
      </c>
      <c r="S18" s="34">
        <v>9080.0</v>
      </c>
      <c r="T18" s="26">
        <v>0.5</v>
      </c>
      <c r="U18" s="26">
        <v>0.5</v>
      </c>
      <c r="V18" s="26">
        <v>0.5</v>
      </c>
      <c r="W18" s="26">
        <v>0.5</v>
      </c>
      <c r="X18" s="26">
        <v>0.5</v>
      </c>
      <c r="Y18" s="26">
        <v>0.5</v>
      </c>
      <c r="Z18" s="26">
        <v>0.5</v>
      </c>
      <c r="AA18" s="26">
        <v>0.5</v>
      </c>
      <c r="AB18" s="26">
        <v>0.5</v>
      </c>
      <c r="AC18" s="26">
        <v>0.5</v>
      </c>
      <c r="AD18" s="26">
        <v>0.5</v>
      </c>
      <c r="AE18" s="26">
        <v>0.5</v>
      </c>
      <c r="AF18" s="26">
        <v>0.5</v>
      </c>
      <c r="AG18" s="26">
        <v>1.0</v>
      </c>
      <c r="AH18" s="26">
        <v>10.0</v>
      </c>
      <c r="AI18" s="35"/>
    </row>
  </sheetData>
  <mergeCells count="2">
    <mergeCell ref="A1:C1"/>
    <mergeCell ref="A2:C2"/>
  </mergeCells>
  <dataValidations>
    <dataValidation type="list" allowBlank="1" sqref="D5:D6 D8:D9 D13:D14 D17:D18">
      <formula1>"Lab Analysis,Other/ estimated"</formula1>
    </dataValidation>
  </dataValidations>
  <printOptions/>
  <pageMargins bottom="0.75" footer="0.0" header="0.0" left="0.25" right="0.25" top="0.75"/>
  <pageSetup orientation="landscape"/>
  <headerFooter>
    <oddHeader>&amp;CWASTEWATER APPLICATIONS</oddHeader>
    <oddFooter>&amp;RF and R Ag Services, Inc.</oddFooter>
  </headerFooter>
  <rowBreaks count="1" manualBreakCount="1">
    <brk id="11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2.43"/>
    <col customWidth="1" min="2" max="2" width="20.43"/>
    <col customWidth="1" min="3" max="3" width="12.29"/>
    <col customWidth="1" min="4" max="4" width="13.71"/>
    <col customWidth="1" min="5" max="5" width="20.86"/>
    <col customWidth="1" min="6" max="6" width="12.57"/>
    <col customWidth="1" min="7" max="8" width="10.57"/>
    <col customWidth="1" min="9" max="9" width="14.14"/>
    <col customWidth="1" min="10" max="10" width="10.14"/>
    <col customWidth="1" min="11" max="11" width="13.86"/>
    <col customWidth="1" min="12" max="12" width="16.14"/>
    <col customWidth="1" min="13" max="13" width="14.57"/>
    <col customWidth="1" min="14" max="14" width="11.29"/>
    <col customWidth="1" min="15" max="15" width="11.0"/>
    <col customWidth="1" min="16" max="16" width="10.0"/>
    <col customWidth="1" min="17" max="17" width="12.14"/>
    <col customWidth="1" min="18" max="18" width="16.57"/>
    <col customWidth="1" min="19" max="23" width="15.57"/>
    <col customWidth="1" min="24" max="24" width="15.14"/>
    <col customWidth="1" min="25" max="25" width="16.14"/>
    <col customWidth="1" min="26" max="33" width="8.71"/>
  </cols>
  <sheetData>
    <row r="1">
      <c r="A1" s="1" t="s">
        <v>0</v>
      </c>
      <c r="B1" s="31"/>
      <c r="C1" s="36"/>
      <c r="D1" s="1" t="s">
        <v>1</v>
      </c>
      <c r="E1" s="2"/>
      <c r="F1" s="4"/>
      <c r="G1" s="4"/>
      <c r="H1" s="4"/>
      <c r="I1" s="4"/>
      <c r="J1" s="4"/>
      <c r="K1" s="4"/>
      <c r="L1" s="4"/>
      <c r="M1" s="3" t="s">
        <v>2</v>
      </c>
      <c r="N1" s="3">
        <v>2020.0</v>
      </c>
      <c r="O1" s="4"/>
      <c r="P1" s="4"/>
      <c r="Q1" s="4"/>
      <c r="T1" s="3"/>
      <c r="U1" s="3"/>
      <c r="V1" s="3"/>
      <c r="X1" s="3"/>
      <c r="Y1" s="7"/>
      <c r="Z1" s="8"/>
    </row>
    <row r="2">
      <c r="A2" s="1" t="s">
        <v>3</v>
      </c>
      <c r="B2" s="31"/>
      <c r="C2" s="36"/>
      <c r="D2" s="1" t="s">
        <v>4</v>
      </c>
      <c r="E2" s="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7"/>
      <c r="S2" s="7"/>
      <c r="T2" s="7"/>
      <c r="U2" s="7"/>
      <c r="V2" s="7"/>
      <c r="W2" s="7"/>
      <c r="X2" s="7"/>
      <c r="Y2" s="7"/>
      <c r="Z2" s="8"/>
    </row>
    <row r="3" ht="60.75" customHeight="1">
      <c r="A3" s="37" t="s">
        <v>72</v>
      </c>
      <c r="B3" s="38" t="s">
        <v>7</v>
      </c>
      <c r="C3" s="39" t="s">
        <v>73</v>
      </c>
      <c r="D3" s="39" t="s">
        <v>9</v>
      </c>
      <c r="E3" s="37" t="s">
        <v>10</v>
      </c>
      <c r="F3" s="37" t="s">
        <v>11</v>
      </c>
      <c r="G3" s="40" t="s">
        <v>74</v>
      </c>
      <c r="H3" s="40" t="s">
        <v>75</v>
      </c>
      <c r="I3" s="40" t="s">
        <v>76</v>
      </c>
      <c r="J3" s="40" t="s">
        <v>77</v>
      </c>
      <c r="K3" s="39" t="s">
        <v>16</v>
      </c>
      <c r="L3" s="39" t="s">
        <v>78</v>
      </c>
      <c r="M3" s="39" t="s">
        <v>79</v>
      </c>
      <c r="N3" s="40" t="s">
        <v>80</v>
      </c>
      <c r="O3" s="40" t="s">
        <v>81</v>
      </c>
      <c r="P3" s="40" t="s">
        <v>82</v>
      </c>
      <c r="Q3" s="40" t="s">
        <v>83</v>
      </c>
      <c r="R3" s="40" t="s">
        <v>84</v>
      </c>
      <c r="S3" s="39" t="s">
        <v>54</v>
      </c>
      <c r="T3" s="39" t="s">
        <v>58</v>
      </c>
      <c r="U3" s="39" t="s">
        <v>59</v>
      </c>
      <c r="V3" s="39" t="s">
        <v>85</v>
      </c>
      <c r="W3" s="41" t="s">
        <v>86</v>
      </c>
      <c r="X3" s="41" t="s">
        <v>87</v>
      </c>
      <c r="Y3" s="41" t="s">
        <v>88</v>
      </c>
      <c r="Z3" s="41" t="s">
        <v>89</v>
      </c>
      <c r="AA3" s="42"/>
      <c r="AB3" s="42"/>
      <c r="AC3" s="42"/>
      <c r="AD3" s="42"/>
      <c r="AE3" s="42"/>
      <c r="AF3" s="42"/>
      <c r="AG3" s="42"/>
    </row>
    <row r="4" ht="20.25" customHeight="1">
      <c r="A4" s="17" t="s">
        <v>30</v>
      </c>
      <c r="B4" s="16"/>
      <c r="C4" s="8"/>
      <c r="D4" s="8"/>
      <c r="E4" s="15"/>
      <c r="F4" s="18"/>
      <c r="G4" s="18"/>
      <c r="H4" s="15"/>
      <c r="I4" s="43"/>
      <c r="J4" s="43"/>
      <c r="K4" s="15"/>
      <c r="L4" s="15"/>
      <c r="M4" s="15"/>
      <c r="N4" s="16"/>
      <c r="O4" s="44"/>
      <c r="P4" s="44"/>
      <c r="Q4" s="44"/>
      <c r="R4" s="45"/>
      <c r="S4" s="46"/>
      <c r="T4" s="46"/>
      <c r="U4" s="46"/>
      <c r="V4" s="46"/>
      <c r="W4" s="21"/>
      <c r="X4" s="21"/>
      <c r="Y4" s="21"/>
      <c r="Z4" s="21"/>
    </row>
    <row r="5" ht="30.0" customHeight="1">
      <c r="A5" s="47" t="s">
        <v>31</v>
      </c>
      <c r="B5" s="16">
        <v>22.0</v>
      </c>
      <c r="C5" s="16">
        <v>22.0</v>
      </c>
      <c r="D5" s="14">
        <v>22.0</v>
      </c>
      <c r="E5" s="14" t="s">
        <v>32</v>
      </c>
      <c r="F5" s="18">
        <v>43770.0</v>
      </c>
      <c r="G5" s="18">
        <v>43941.0</v>
      </c>
      <c r="H5" s="15">
        <v>14.0</v>
      </c>
      <c r="I5" s="21">
        <f>Divide(J5,B5)</f>
        <v>17.77272727</v>
      </c>
      <c r="J5" s="43">
        <v>391.0</v>
      </c>
      <c r="K5" s="48">
        <v>43956.0</v>
      </c>
      <c r="L5" s="27" t="s">
        <v>71</v>
      </c>
      <c r="M5" s="15" t="s">
        <v>90</v>
      </c>
      <c r="N5" s="16">
        <v>72.2</v>
      </c>
      <c r="O5" s="44">
        <v>0.5</v>
      </c>
      <c r="P5" s="44">
        <v>0.139</v>
      </c>
      <c r="Q5" s="44">
        <v>1.36</v>
      </c>
      <c r="R5" s="45">
        <v>12.5</v>
      </c>
      <c r="S5" s="49">
        <v>100.0</v>
      </c>
      <c r="T5" s="49">
        <v>100.0</v>
      </c>
      <c r="U5" s="49">
        <v>100.0</v>
      </c>
      <c r="V5" s="50">
        <v>0.01</v>
      </c>
      <c r="W5" s="21">
        <f t="shared" ref="W5:W6" si="1">((I5*2000)*(O5/100))</f>
        <v>177.7272727</v>
      </c>
      <c r="X5" s="21">
        <f t="shared" ref="X5:X6" si="2">((I5*2000)*(P5/100))</f>
        <v>49.40818182</v>
      </c>
      <c r="Y5" s="21">
        <f t="shared" ref="Y5:Y6" si="3">((I5*2000)*(Q5/100))</f>
        <v>483.4181818</v>
      </c>
      <c r="Z5" s="21">
        <f t="shared" ref="Z5:Z6" si="4">((I5*2000)*(R5/100) * (1-(N5/100)) )</f>
        <v>1235.204545</v>
      </c>
    </row>
    <row r="6" ht="30.0" customHeight="1">
      <c r="A6" s="15" t="s">
        <v>39</v>
      </c>
      <c r="B6" s="16">
        <v>17.0</v>
      </c>
      <c r="C6" s="16">
        <v>17.0</v>
      </c>
      <c r="D6" s="14">
        <v>17.0</v>
      </c>
      <c r="E6" s="14" t="s">
        <v>32</v>
      </c>
      <c r="F6" s="18">
        <v>43770.0</v>
      </c>
      <c r="G6" s="18">
        <v>43941.0</v>
      </c>
      <c r="H6" s="15">
        <v>14.0</v>
      </c>
      <c r="I6" s="51">
        <f>J6/B6</f>
        <v>16.17647059</v>
      </c>
      <c r="J6" s="43">
        <v>275.0</v>
      </c>
      <c r="K6" s="48">
        <v>43956.0</v>
      </c>
      <c r="L6" s="27" t="s">
        <v>71</v>
      </c>
      <c r="M6" s="15" t="s">
        <v>90</v>
      </c>
      <c r="N6" s="16">
        <v>66.8</v>
      </c>
      <c r="O6" s="44">
        <v>0.597</v>
      </c>
      <c r="P6" s="44">
        <v>0.093</v>
      </c>
      <c r="Q6" s="44">
        <v>0.93</v>
      </c>
      <c r="R6" s="45">
        <v>8.28</v>
      </c>
      <c r="S6" s="49">
        <v>100.0</v>
      </c>
      <c r="T6" s="49">
        <v>100.0</v>
      </c>
      <c r="U6" s="49">
        <v>100.0</v>
      </c>
      <c r="V6" s="50">
        <v>0.01</v>
      </c>
      <c r="W6" s="21">
        <f t="shared" si="1"/>
        <v>193.1470588</v>
      </c>
      <c r="X6" s="21">
        <f t="shared" si="2"/>
        <v>30.08823529</v>
      </c>
      <c r="Y6" s="21">
        <f t="shared" si="3"/>
        <v>300.8823529</v>
      </c>
      <c r="Z6" s="21">
        <f t="shared" si="4"/>
        <v>889.3694118</v>
      </c>
    </row>
    <row r="7" ht="30.0" customHeight="1">
      <c r="A7" s="15"/>
      <c r="B7" s="16">
        <f t="shared" ref="B7:C7" si="5">SUM(B5:B6)</f>
        <v>39</v>
      </c>
      <c r="C7" s="16">
        <f t="shared" si="5"/>
        <v>39</v>
      </c>
      <c r="D7" s="52"/>
      <c r="E7" s="15"/>
      <c r="F7" s="15"/>
      <c r="G7" s="15"/>
      <c r="H7" s="15"/>
      <c r="I7" s="53"/>
      <c r="J7" s="43">
        <f>SUM(J5:J6)</f>
        <v>666</v>
      </c>
      <c r="K7" s="15"/>
      <c r="L7" s="15"/>
      <c r="M7" s="15"/>
      <c r="N7" s="16"/>
      <c r="O7" s="45"/>
      <c r="P7" s="45"/>
      <c r="Q7" s="45"/>
      <c r="R7" s="45"/>
      <c r="S7" s="49"/>
      <c r="T7" s="49"/>
      <c r="U7" s="49"/>
      <c r="V7" s="50"/>
      <c r="W7" s="54"/>
      <c r="X7" s="54"/>
      <c r="Y7" s="54"/>
      <c r="Z7" s="54"/>
    </row>
    <row r="8" ht="30.0" customHeight="1">
      <c r="A8" s="15"/>
      <c r="B8" s="16"/>
      <c r="C8" s="16"/>
      <c r="D8" s="52"/>
      <c r="E8" s="15"/>
      <c r="F8" s="15"/>
      <c r="G8" s="15"/>
      <c r="H8" s="15"/>
      <c r="I8" s="53"/>
      <c r="J8" s="43"/>
      <c r="K8" s="15"/>
      <c r="L8" s="15"/>
      <c r="M8" s="15"/>
      <c r="N8" s="16"/>
      <c r="O8" s="45"/>
      <c r="P8" s="45"/>
      <c r="Q8" s="45"/>
      <c r="R8" s="45"/>
      <c r="S8" s="49"/>
      <c r="T8" s="49"/>
      <c r="U8" s="49"/>
      <c r="V8" s="50"/>
      <c r="W8" s="54"/>
      <c r="X8" s="54"/>
      <c r="Y8" s="54"/>
      <c r="Z8" s="54"/>
    </row>
    <row r="9" ht="30.0" customHeight="1">
      <c r="A9" s="47" t="s">
        <v>31</v>
      </c>
      <c r="B9" s="16">
        <v>22.0</v>
      </c>
      <c r="C9" s="16">
        <v>22.0</v>
      </c>
      <c r="D9" s="14">
        <v>22.0</v>
      </c>
      <c r="E9" s="14" t="s">
        <v>38</v>
      </c>
      <c r="F9" s="18">
        <v>43958.0</v>
      </c>
      <c r="G9" s="18">
        <v>44072.0</v>
      </c>
      <c r="H9" s="15">
        <v>28.0</v>
      </c>
      <c r="I9" s="51">
        <f t="shared" ref="I9:I10" si="6">J9/B9</f>
        <v>25.86363636</v>
      </c>
      <c r="J9" s="43">
        <v>569.0</v>
      </c>
      <c r="K9" s="48">
        <v>44071.0</v>
      </c>
      <c r="L9" s="27" t="s">
        <v>71</v>
      </c>
      <c r="M9" s="15" t="s">
        <v>90</v>
      </c>
      <c r="N9" s="16">
        <v>65.0</v>
      </c>
      <c r="O9" s="44">
        <v>0.664</v>
      </c>
      <c r="P9" s="44">
        <v>0.095</v>
      </c>
      <c r="Q9" s="44">
        <v>0.91</v>
      </c>
      <c r="R9" s="45">
        <v>6.71</v>
      </c>
      <c r="S9" s="49">
        <v>100.0</v>
      </c>
      <c r="T9" s="49">
        <v>100.0</v>
      </c>
      <c r="U9" s="49">
        <v>100.0</v>
      </c>
      <c r="V9" s="50">
        <v>0.01</v>
      </c>
      <c r="W9" s="54">
        <f t="shared" ref="W9:W10" si="7">((I9*2000)*(O9/100))</f>
        <v>343.4690909</v>
      </c>
      <c r="X9" s="54">
        <f t="shared" ref="X9:X10" si="8">((I9*2000)*(P9/100))</f>
        <v>49.14090909</v>
      </c>
      <c r="Y9" s="54">
        <f t="shared" ref="Y9:Y10" si="9">((I9*2000)*(Q9/100))</f>
        <v>470.7181818</v>
      </c>
      <c r="Z9" s="21">
        <f t="shared" ref="Z9:Z10" si="10">((I9*2000)*(R9/100) * (1-(N9/100)) )</f>
        <v>1214.815</v>
      </c>
      <c r="AA9" s="55"/>
      <c r="AB9" s="55"/>
      <c r="AC9" s="55"/>
      <c r="AD9" s="55"/>
      <c r="AE9" s="55"/>
      <c r="AF9" s="55"/>
      <c r="AG9" s="55"/>
    </row>
    <row r="10" ht="30.0" customHeight="1">
      <c r="A10" s="15" t="s">
        <v>39</v>
      </c>
      <c r="B10" s="16">
        <v>17.0</v>
      </c>
      <c r="C10" s="16">
        <v>17.0</v>
      </c>
      <c r="D10" s="14">
        <v>17.0</v>
      </c>
      <c r="E10" s="14" t="s">
        <v>38</v>
      </c>
      <c r="F10" s="18">
        <v>43958.0</v>
      </c>
      <c r="G10" s="18">
        <v>44072.0</v>
      </c>
      <c r="H10" s="15">
        <v>28.0</v>
      </c>
      <c r="I10" s="51">
        <f t="shared" si="6"/>
        <v>25.88235294</v>
      </c>
      <c r="J10" s="43">
        <v>440.0</v>
      </c>
      <c r="K10" s="48">
        <v>44071.0</v>
      </c>
      <c r="L10" s="27" t="s">
        <v>71</v>
      </c>
      <c r="M10" s="15" t="s">
        <v>90</v>
      </c>
      <c r="N10" s="16">
        <v>71.0</v>
      </c>
      <c r="O10" s="44">
        <v>0.545</v>
      </c>
      <c r="P10" s="44">
        <v>0.104</v>
      </c>
      <c r="Q10" s="44">
        <v>1.22</v>
      </c>
      <c r="R10" s="45">
        <v>9.52</v>
      </c>
      <c r="S10" s="49">
        <v>100.0</v>
      </c>
      <c r="T10" s="49">
        <v>100.0</v>
      </c>
      <c r="U10" s="49">
        <v>100.0</v>
      </c>
      <c r="V10" s="50">
        <v>0.01</v>
      </c>
      <c r="W10" s="54">
        <f t="shared" si="7"/>
        <v>282.1176471</v>
      </c>
      <c r="X10" s="54">
        <f t="shared" si="8"/>
        <v>53.83529412</v>
      </c>
      <c r="Y10" s="54">
        <f t="shared" si="9"/>
        <v>631.5294118</v>
      </c>
      <c r="Z10" s="21">
        <f t="shared" si="10"/>
        <v>1429.12</v>
      </c>
      <c r="AA10" s="55"/>
      <c r="AB10" s="55"/>
      <c r="AC10" s="55"/>
      <c r="AD10" s="55"/>
      <c r="AE10" s="55"/>
      <c r="AF10" s="55"/>
      <c r="AG10" s="55"/>
    </row>
    <row r="11" ht="30.0" customHeight="1">
      <c r="A11" s="15"/>
      <c r="B11" s="16">
        <f t="shared" ref="B11:C11" si="11">SUM(B9:B10)</f>
        <v>39</v>
      </c>
      <c r="C11" s="16">
        <f t="shared" si="11"/>
        <v>39</v>
      </c>
      <c r="D11" s="56"/>
      <c r="E11" s="15"/>
      <c r="F11" s="15"/>
      <c r="G11" s="15"/>
      <c r="H11" s="57"/>
      <c r="I11" s="58"/>
      <c r="J11" s="59">
        <f>SUM(J9:J10)</f>
        <v>1009</v>
      </c>
      <c r="K11" s="16"/>
      <c r="L11" s="16"/>
      <c r="M11" s="16"/>
      <c r="N11" s="45"/>
      <c r="O11" s="45"/>
      <c r="P11" s="45"/>
      <c r="Q11" s="45"/>
      <c r="R11" s="54"/>
      <c r="S11" s="60"/>
      <c r="T11" s="60"/>
      <c r="U11" s="60"/>
      <c r="V11" s="60"/>
      <c r="W11" s="54"/>
      <c r="X11" s="54"/>
      <c r="Y11" s="54"/>
      <c r="Z11" s="56"/>
    </row>
  </sheetData>
  <mergeCells count="4">
    <mergeCell ref="A1:B1"/>
    <mergeCell ref="D1:E1"/>
    <mergeCell ref="A2:B2"/>
    <mergeCell ref="D2:E2"/>
  </mergeCells>
  <dataValidations>
    <dataValidation type="list" allowBlank="1" showInputMessage="1" showErrorMessage="1" prompt="Crop Title. must match db" sqref="E5:E10">
      <formula1>"Alfalfa Haylage,Alfalfa hay,Almond in shell,Apple,Barley silage boot stage,Barley silage soft dough,Barley grain,Bermudagrass hay,Broccoli,Bromegrass forage,Cabbage,Canola grain,Cantaloupe,Celery,Clover-grass hay,Corn grain,Corn silage,Cotton lint,Grape,L"&amp;"ettuce,Oats grain,Oats hay,Oats silage-soft dough,Orchardgrass hay,Pasture,Pasture Silage,Peach,Pear,Potato,Prune,Ryegrass hay,Safflower,Sorghum,Sorghum-Sudangrass forage,Squash,Sudangrass hay,Sudangrass silage,Sugar beets,Sweet Potato,Tall Fescue hay,Tim"&amp;"othy hay,Tomato,Triticale boot stage,Triticale soft dough,Vetch forage,Wheat grain,Wheat Hay,Wheat silage boot stage,Wheat silage soft dough,"</formula1>
    </dataValidation>
    <dataValidation type="list" allowBlank="1" sqref="L5:L6 L9:L10">
      <formula1>"Lab Analysis,Other/ estimated"</formula1>
    </dataValidation>
  </dataValidations>
  <printOptions/>
  <pageMargins bottom="0.75" footer="0.0" header="0.0" left="0.7" right="0.7" top="0.75"/>
  <pageSetup fitToHeight="0" orientation="landscape"/>
  <headerFooter>
    <oddHeader>&amp;CPRODUCTION RECORDS</oddHeader>
    <oddFooter>&amp;RF and R Ag Services, Inc.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0"/>
    <col customWidth="1" min="2" max="2" width="11.0"/>
    <col customWidth="1" min="3" max="3" width="9.29"/>
    <col customWidth="1" min="4" max="4" width="10.71"/>
    <col customWidth="1" min="5" max="5" width="9.86"/>
    <col customWidth="1" min="6" max="6" width="23.14"/>
    <col customWidth="1" min="7" max="7" width="12.43"/>
    <col customWidth="1" min="8" max="8" width="7.0"/>
    <col customWidth="1" min="9" max="9" width="7.86"/>
    <col customWidth="1" min="10" max="10" width="6.14"/>
    <col customWidth="1" min="11" max="11" width="26.29"/>
    <col customWidth="1" min="12" max="12" width="16.57"/>
    <col customWidth="1" min="13" max="13" width="14.29"/>
    <col customWidth="1" min="14" max="14" width="15.57"/>
    <col customWidth="1" min="15" max="15" width="9.29"/>
    <col customWidth="1" min="16" max="16" width="6.71"/>
    <col customWidth="1" min="17" max="17" width="5.86"/>
    <col customWidth="1" min="18" max="18" width="6.43"/>
    <col customWidth="1" min="19" max="19" width="8.29"/>
    <col customWidth="1" min="20" max="20" width="9.71"/>
    <col customWidth="1" min="21" max="21" width="10.71"/>
    <col customWidth="1" min="22" max="22" width="12.43"/>
    <col customWidth="1" min="23" max="23" width="10.43"/>
    <col customWidth="1" min="24" max="24" width="10.86"/>
    <col customWidth="1" min="25" max="25" width="12.0"/>
    <col customWidth="1" min="26" max="26" width="11.43"/>
    <col customWidth="1" min="27" max="27" width="11.29"/>
    <col customWidth="1" min="28" max="28" width="13.86"/>
    <col customWidth="1" min="29" max="29" width="9.29"/>
    <col customWidth="1" min="30" max="30" width="8.14"/>
    <col customWidth="1" min="31" max="32" width="7.0"/>
    <col customWidth="1" min="33" max="33" width="7.57"/>
    <col customWidth="1" min="34" max="34" width="6.14"/>
    <col customWidth="1" min="35" max="35" width="8.14"/>
    <col customWidth="1" min="36" max="36" width="10.43"/>
    <col customWidth="1" min="37" max="37" width="13.0"/>
    <col customWidth="1" min="38" max="38" width="10.86"/>
    <col customWidth="1" min="39" max="39" width="9.57"/>
    <col customWidth="1" min="40" max="40" width="12.29"/>
    <col customWidth="1" min="41" max="41" width="10.71"/>
    <col customWidth="1" min="42" max="42" width="10.86"/>
    <col customWidth="1" min="43" max="43" width="13.14"/>
    <col customWidth="1" min="44" max="44" width="8.86"/>
    <col customWidth="1" min="45" max="45" width="6.86"/>
    <col customWidth="1" min="46" max="46" width="14.14"/>
    <col customWidth="1" min="47" max="47" width="18.86"/>
    <col customWidth="1" min="48" max="48" width="11.0"/>
    <col customWidth="1" min="49" max="49" width="9.14"/>
    <col customWidth="1" min="50" max="50" width="13.29"/>
    <col customWidth="1" min="51" max="51" width="9.29"/>
    <col customWidth="1" min="52" max="52" width="9.57"/>
    <col customWidth="1" min="53" max="53" width="9.86"/>
    <col customWidth="1" min="54" max="54" width="10.43"/>
    <col customWidth="1" min="55" max="55" width="8.71"/>
    <col customWidth="1" min="56" max="56" width="18.29"/>
    <col customWidth="1" min="57" max="61" width="8.71"/>
  </cols>
  <sheetData>
    <row r="1" ht="15.0" customHeight="1">
      <c r="A1" s="1" t="s">
        <v>0</v>
      </c>
      <c r="B1" s="2"/>
      <c r="C1" s="3"/>
      <c r="D1" s="3"/>
      <c r="E1" s="1" t="s">
        <v>1</v>
      </c>
      <c r="F1" s="2"/>
      <c r="G1" s="4"/>
      <c r="H1" s="4"/>
      <c r="I1" s="4"/>
      <c r="J1" s="4"/>
      <c r="K1" s="4"/>
      <c r="L1" s="5"/>
      <c r="M1" s="4"/>
      <c r="N1" s="5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6" t="s">
        <v>2</v>
      </c>
      <c r="BA1" s="3">
        <v>2020.0</v>
      </c>
      <c r="BB1" s="7"/>
      <c r="BC1" s="8"/>
      <c r="BD1" s="8"/>
      <c r="BE1" s="8"/>
      <c r="BF1" s="8"/>
      <c r="BG1" s="8"/>
      <c r="BH1" s="8"/>
      <c r="BI1" s="8"/>
    </row>
    <row r="2" ht="15.0" customHeight="1">
      <c r="A2" s="1" t="s">
        <v>3</v>
      </c>
      <c r="B2" s="2"/>
      <c r="C2" s="3"/>
      <c r="D2" s="3"/>
      <c r="E2" s="1" t="s">
        <v>4</v>
      </c>
      <c r="F2" s="2"/>
      <c r="G2" s="3"/>
      <c r="H2" s="3"/>
      <c r="I2" s="3"/>
      <c r="J2" s="3"/>
      <c r="K2" s="3"/>
      <c r="L2" s="9"/>
      <c r="M2" s="3"/>
      <c r="N2" s="9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7"/>
      <c r="AU2" s="7"/>
      <c r="AV2" s="7"/>
      <c r="AW2" s="7"/>
      <c r="AX2" s="7"/>
      <c r="AY2" s="7"/>
      <c r="AZ2" s="7"/>
      <c r="BA2" s="7"/>
      <c r="BB2" s="7"/>
      <c r="BC2" s="8"/>
      <c r="BD2" s="8"/>
      <c r="BE2" s="8"/>
      <c r="BF2" s="8"/>
      <c r="BG2" s="8"/>
      <c r="BH2" s="8"/>
      <c r="BI2" s="8"/>
    </row>
    <row r="3" ht="58.5" customHeight="1">
      <c r="A3" s="10" t="s">
        <v>5</v>
      </c>
      <c r="B3" s="11" t="s">
        <v>6</v>
      </c>
      <c r="C3" s="10" t="s">
        <v>7</v>
      </c>
      <c r="D3" s="10" t="s">
        <v>73</v>
      </c>
      <c r="E3" s="10" t="s">
        <v>9</v>
      </c>
      <c r="F3" s="10" t="s">
        <v>10</v>
      </c>
      <c r="G3" s="10" t="s">
        <v>11</v>
      </c>
      <c r="H3" s="11" t="s">
        <v>12</v>
      </c>
      <c r="I3" s="11" t="s">
        <v>13</v>
      </c>
      <c r="J3" s="11" t="s">
        <v>14</v>
      </c>
      <c r="K3" s="10" t="s">
        <v>15</v>
      </c>
      <c r="L3" s="32" t="s">
        <v>16</v>
      </c>
      <c r="M3" s="10" t="s">
        <v>40</v>
      </c>
      <c r="N3" s="10" t="s">
        <v>41</v>
      </c>
      <c r="O3" s="10" t="s">
        <v>91</v>
      </c>
      <c r="P3" s="10" t="s">
        <v>92</v>
      </c>
      <c r="Q3" s="10" t="s">
        <v>93</v>
      </c>
      <c r="R3" s="10" t="s">
        <v>94</v>
      </c>
      <c r="S3" s="10" t="s">
        <v>95</v>
      </c>
      <c r="T3" s="10" t="s">
        <v>96</v>
      </c>
      <c r="U3" s="10" t="s">
        <v>97</v>
      </c>
      <c r="V3" s="10" t="s">
        <v>98</v>
      </c>
      <c r="W3" s="10" t="s">
        <v>99</v>
      </c>
      <c r="X3" s="10" t="s">
        <v>100</v>
      </c>
      <c r="Y3" s="10" t="s">
        <v>101</v>
      </c>
      <c r="Z3" s="10" t="s">
        <v>102</v>
      </c>
      <c r="AA3" s="10" t="s">
        <v>103</v>
      </c>
      <c r="AB3" s="10" t="s">
        <v>104</v>
      </c>
      <c r="AC3" s="10" t="s">
        <v>105</v>
      </c>
      <c r="AD3" s="10" t="s">
        <v>54</v>
      </c>
      <c r="AE3" s="10" t="s">
        <v>55</v>
      </c>
      <c r="AF3" s="10" t="s">
        <v>56</v>
      </c>
      <c r="AG3" s="10" t="s">
        <v>57</v>
      </c>
      <c r="AH3" s="10" t="s">
        <v>58</v>
      </c>
      <c r="AI3" s="10" t="s">
        <v>59</v>
      </c>
      <c r="AJ3" s="10" t="s">
        <v>60</v>
      </c>
      <c r="AK3" s="10" t="s">
        <v>61</v>
      </c>
      <c r="AL3" s="10" t="s">
        <v>106</v>
      </c>
      <c r="AM3" s="10" t="s">
        <v>63</v>
      </c>
      <c r="AN3" s="10" t="s">
        <v>64</v>
      </c>
      <c r="AO3" s="10" t="s">
        <v>65</v>
      </c>
      <c r="AP3" s="10" t="s">
        <v>66</v>
      </c>
      <c r="AQ3" s="10" t="s">
        <v>67</v>
      </c>
      <c r="AR3" s="10" t="s">
        <v>68</v>
      </c>
      <c r="AS3" s="10" t="s">
        <v>69</v>
      </c>
      <c r="AT3" s="10" t="s">
        <v>21</v>
      </c>
      <c r="AU3" s="10" t="s">
        <v>22</v>
      </c>
      <c r="AV3" s="11" t="s">
        <v>23</v>
      </c>
      <c r="AW3" s="10" t="s">
        <v>107</v>
      </c>
      <c r="AX3" s="11" t="s">
        <v>25</v>
      </c>
      <c r="AY3" s="10" t="s">
        <v>26</v>
      </c>
      <c r="AZ3" s="10" t="s">
        <v>27</v>
      </c>
      <c r="BA3" s="10" t="s">
        <v>28</v>
      </c>
      <c r="BB3" s="10" t="s">
        <v>29</v>
      </c>
      <c r="BC3" s="12"/>
      <c r="BD3" s="13"/>
      <c r="BE3" s="13"/>
      <c r="BF3" s="13"/>
      <c r="BG3" s="13"/>
      <c r="BH3" s="13"/>
      <c r="BI3" s="13"/>
    </row>
    <row r="4" ht="24.0" customHeight="1">
      <c r="A4" s="14" t="s">
        <v>30</v>
      </c>
      <c r="B4" s="15"/>
      <c r="C4" s="16"/>
      <c r="D4" s="16"/>
      <c r="E4" s="17"/>
      <c r="F4" s="14"/>
      <c r="G4" s="18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9"/>
      <c r="AU4" s="19"/>
      <c r="AV4" s="19"/>
      <c r="AW4" s="15"/>
      <c r="AX4" s="20"/>
      <c r="AY4" s="20"/>
      <c r="AZ4" s="21"/>
      <c r="BA4" s="21"/>
      <c r="BB4" s="21"/>
      <c r="BC4" s="8"/>
      <c r="BD4" s="22"/>
      <c r="BE4" s="23"/>
      <c r="BF4" s="24"/>
      <c r="BG4" s="23"/>
      <c r="BH4" s="23"/>
      <c r="BI4" s="23"/>
    </row>
    <row r="5" ht="30.0" customHeight="1">
      <c r="A5" s="18">
        <v>43789.0</v>
      </c>
      <c r="B5" s="15" t="s">
        <v>31</v>
      </c>
      <c r="C5" s="16">
        <v>22.0</v>
      </c>
      <c r="D5" s="16">
        <v>22.0</v>
      </c>
      <c r="E5" s="16">
        <v>22.0</v>
      </c>
      <c r="F5" s="14" t="s">
        <v>32</v>
      </c>
      <c r="G5" s="18">
        <v>43770.0</v>
      </c>
      <c r="H5" s="14" t="s">
        <v>33</v>
      </c>
      <c r="I5" s="14" t="s">
        <v>33</v>
      </c>
      <c r="J5" s="14" t="s">
        <v>33</v>
      </c>
      <c r="K5" s="14" t="s">
        <v>34</v>
      </c>
      <c r="L5" s="25">
        <v>43781.0</v>
      </c>
      <c r="M5" s="15" t="s">
        <v>70</v>
      </c>
      <c r="N5" s="27" t="s">
        <v>71</v>
      </c>
      <c r="O5" s="26">
        <v>484.0</v>
      </c>
      <c r="P5" s="26">
        <v>336.0</v>
      </c>
      <c r="Q5" s="26">
        <v>0.0</v>
      </c>
      <c r="R5" s="26">
        <v>0.0</v>
      </c>
      <c r="S5" s="26">
        <v>71.9</v>
      </c>
      <c r="T5" s="26">
        <v>997.0</v>
      </c>
      <c r="U5" s="33"/>
      <c r="V5" s="33"/>
      <c r="W5" s="33"/>
      <c r="X5" s="33"/>
      <c r="Y5" s="33"/>
      <c r="Z5" s="33"/>
      <c r="AA5" s="33"/>
      <c r="AB5" s="33">
        <v>8000.0</v>
      </c>
      <c r="AC5" s="34">
        <v>8800.0</v>
      </c>
      <c r="AD5" s="26">
        <v>0.5</v>
      </c>
      <c r="AE5" s="26">
        <v>0.5</v>
      </c>
      <c r="AF5" s="26">
        <v>0.5</v>
      </c>
      <c r="AG5" s="26">
        <v>0.5</v>
      </c>
      <c r="AH5" s="26">
        <v>0.5</v>
      </c>
      <c r="AI5" s="26">
        <v>0.5</v>
      </c>
      <c r="AJ5" s="26">
        <v>0.5</v>
      </c>
      <c r="AK5" s="26">
        <v>0.5</v>
      </c>
      <c r="AL5" s="26">
        <v>0.5</v>
      </c>
      <c r="AM5" s="26">
        <v>0.5</v>
      </c>
      <c r="AN5" s="26">
        <v>0.5</v>
      </c>
      <c r="AO5" s="26">
        <v>0.5</v>
      </c>
      <c r="AP5" s="26">
        <v>0.5</v>
      </c>
      <c r="AQ5" s="26">
        <v>1.0</v>
      </c>
      <c r="AR5" s="26">
        <v>10.0</v>
      </c>
      <c r="AS5" s="26"/>
      <c r="AT5" s="27" t="s">
        <v>36</v>
      </c>
      <c r="AU5" s="14" t="s">
        <v>37</v>
      </c>
      <c r="AV5" s="19">
        <v>1000.0</v>
      </c>
      <c r="AW5" s="15">
        <v>6.0</v>
      </c>
      <c r="AX5" s="20">
        <f t="shared" ref="AX5:AX6" si="1">(AV5)*(AW5*60)</f>
        <v>360000</v>
      </c>
      <c r="AY5" s="20">
        <f t="shared" ref="AY5:AY6" si="2">AX5/C5</f>
        <v>16363.63636</v>
      </c>
      <c r="AZ5" s="21">
        <f t="shared" ref="AZ5:AZ6" si="3">(O5*0.008345)*(AY5/1000)</f>
        <v>66.0924</v>
      </c>
      <c r="BA5" s="21">
        <f t="shared" ref="BA5:BA6" si="4">(S5*0.008345)*(AY5/1000)</f>
        <v>9.818271818</v>
      </c>
      <c r="BB5" s="21">
        <f t="shared" ref="BB5:BB6" si="5">(T5*0.008345)*(AY5/1000)</f>
        <v>136.1448818</v>
      </c>
      <c r="BC5" s="61">
        <v>1201.68</v>
      </c>
      <c r="BD5" s="22">
        <v>43781.0</v>
      </c>
      <c r="BE5" s="23">
        <v>484.0</v>
      </c>
      <c r="BF5" s="24">
        <v>71.9</v>
      </c>
      <c r="BG5" s="23">
        <v>997.0</v>
      </c>
      <c r="BH5" s="23">
        <v>8000.0</v>
      </c>
      <c r="BI5" s="23">
        <v>8800.0</v>
      </c>
    </row>
    <row r="6" ht="30.0" customHeight="1">
      <c r="A6" s="18">
        <v>43840.0</v>
      </c>
      <c r="B6" s="15" t="s">
        <v>31</v>
      </c>
      <c r="C6" s="16">
        <v>22.0</v>
      </c>
      <c r="D6" s="16">
        <v>22.0</v>
      </c>
      <c r="E6" s="16">
        <v>22.0</v>
      </c>
      <c r="F6" s="14" t="s">
        <v>32</v>
      </c>
      <c r="G6" s="18">
        <v>43770.0</v>
      </c>
      <c r="H6" s="14" t="s">
        <v>33</v>
      </c>
      <c r="I6" s="14" t="s">
        <v>33</v>
      </c>
      <c r="J6" s="14" t="s">
        <v>33</v>
      </c>
      <c r="K6" s="14" t="s">
        <v>34</v>
      </c>
      <c r="L6" s="28">
        <v>43899.0</v>
      </c>
      <c r="M6" s="15" t="s">
        <v>70</v>
      </c>
      <c r="N6" s="27" t="s">
        <v>71</v>
      </c>
      <c r="O6" s="26">
        <v>490.0</v>
      </c>
      <c r="P6" s="26">
        <v>263.0</v>
      </c>
      <c r="Q6" s="26">
        <v>0.0</v>
      </c>
      <c r="R6" s="26">
        <v>0.0</v>
      </c>
      <c r="S6" s="26">
        <v>33.4</v>
      </c>
      <c r="T6" s="26">
        <v>714.0</v>
      </c>
      <c r="U6" s="33"/>
      <c r="V6" s="33"/>
      <c r="W6" s="33"/>
      <c r="X6" s="33"/>
      <c r="Y6" s="33"/>
      <c r="Z6" s="33"/>
      <c r="AA6" s="33"/>
      <c r="AB6" s="33">
        <v>6000.0</v>
      </c>
      <c r="AC6" s="34">
        <v>5020.0</v>
      </c>
      <c r="AD6" s="26">
        <v>0.5</v>
      </c>
      <c r="AE6" s="26">
        <v>0.5</v>
      </c>
      <c r="AF6" s="26">
        <v>0.5</v>
      </c>
      <c r="AG6" s="26">
        <v>0.5</v>
      </c>
      <c r="AH6" s="26">
        <v>0.5</v>
      </c>
      <c r="AI6" s="26">
        <v>0.5</v>
      </c>
      <c r="AJ6" s="26">
        <v>0.5</v>
      </c>
      <c r="AK6" s="26">
        <v>0.5</v>
      </c>
      <c r="AL6" s="26">
        <v>0.5</v>
      </c>
      <c r="AM6" s="26">
        <v>0.5</v>
      </c>
      <c r="AN6" s="26">
        <v>0.5</v>
      </c>
      <c r="AO6" s="26">
        <v>0.5</v>
      </c>
      <c r="AP6" s="26">
        <v>0.5</v>
      </c>
      <c r="AQ6" s="26">
        <v>1.0</v>
      </c>
      <c r="AR6" s="26">
        <v>10.0</v>
      </c>
      <c r="AS6" s="26">
        <v>0.0</v>
      </c>
      <c r="AT6" s="27" t="s">
        <v>36</v>
      </c>
      <c r="AU6" s="14" t="s">
        <v>37</v>
      </c>
      <c r="AV6" s="19">
        <v>1000.0</v>
      </c>
      <c r="AW6" s="15">
        <v>7.0</v>
      </c>
      <c r="AX6" s="20">
        <f t="shared" si="1"/>
        <v>420000</v>
      </c>
      <c r="AY6" s="20">
        <f t="shared" si="2"/>
        <v>19090.90909</v>
      </c>
      <c r="AZ6" s="21">
        <f t="shared" si="3"/>
        <v>78.06368182</v>
      </c>
      <c r="BA6" s="21">
        <f t="shared" si="4"/>
        <v>5.321075455</v>
      </c>
      <c r="BB6" s="21">
        <f t="shared" si="5"/>
        <v>113.7499364</v>
      </c>
      <c r="BC6" s="62">
        <v>799.75</v>
      </c>
      <c r="BD6" s="22">
        <v>43899.0</v>
      </c>
      <c r="BE6" s="23">
        <v>490.0</v>
      </c>
      <c r="BF6" s="24">
        <v>33.4</v>
      </c>
      <c r="BG6" s="23">
        <v>714.0</v>
      </c>
      <c r="BH6" s="23">
        <v>6000.0</v>
      </c>
      <c r="BI6" s="23">
        <v>5020.0</v>
      </c>
    </row>
    <row r="7" ht="30.0" customHeight="1">
      <c r="A7" s="18"/>
      <c r="B7" s="15"/>
      <c r="C7" s="16"/>
      <c r="D7" s="16"/>
      <c r="E7" s="16"/>
      <c r="F7" s="15"/>
      <c r="G7" s="15"/>
      <c r="H7" s="14"/>
      <c r="I7" s="14"/>
      <c r="J7" s="14"/>
      <c r="K7" s="14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9"/>
      <c r="AU7" s="19"/>
      <c r="AV7" s="19"/>
      <c r="AW7" s="15"/>
      <c r="AX7" s="29">
        <f>SUM(AX5:AX6)</f>
        <v>780000</v>
      </c>
      <c r="AY7" s="20"/>
      <c r="AZ7" s="30">
        <f t="shared" ref="AZ7:BC7" si="6">SUM(AZ5:AZ6)</f>
        <v>144.1560818</v>
      </c>
      <c r="BA7" s="30">
        <f t="shared" si="6"/>
        <v>15.13934727</v>
      </c>
      <c r="BB7" s="30">
        <f t="shared" si="6"/>
        <v>249.8948182</v>
      </c>
      <c r="BC7" s="63">
        <f t="shared" si="6"/>
        <v>2001.43</v>
      </c>
      <c r="BD7" s="22"/>
      <c r="BE7" s="23"/>
      <c r="BF7" s="24"/>
      <c r="BG7" s="23"/>
      <c r="BH7" s="23"/>
      <c r="BI7" s="23"/>
    </row>
    <row r="8" ht="30.0" customHeight="1">
      <c r="A8" s="18">
        <v>44006.0</v>
      </c>
      <c r="B8" s="15" t="s">
        <v>31</v>
      </c>
      <c r="C8" s="16">
        <v>22.0</v>
      </c>
      <c r="D8" s="16">
        <v>22.0</v>
      </c>
      <c r="E8" s="16">
        <v>22.0</v>
      </c>
      <c r="F8" s="14" t="s">
        <v>38</v>
      </c>
      <c r="G8" s="18">
        <v>43958.0</v>
      </c>
      <c r="H8" s="14" t="s">
        <v>33</v>
      </c>
      <c r="I8" s="14" t="s">
        <v>33</v>
      </c>
      <c r="J8" s="14" t="s">
        <v>33</v>
      </c>
      <c r="K8" s="14" t="s">
        <v>34</v>
      </c>
      <c r="L8" s="28">
        <v>43969.0</v>
      </c>
      <c r="M8" s="15" t="s">
        <v>70</v>
      </c>
      <c r="N8" s="27" t="s">
        <v>71</v>
      </c>
      <c r="O8" s="26">
        <v>437.0</v>
      </c>
      <c r="P8" s="26">
        <v>374.0</v>
      </c>
      <c r="Q8" s="26">
        <v>0.0</v>
      </c>
      <c r="R8" s="26">
        <v>0.0</v>
      </c>
      <c r="S8" s="26">
        <v>9.99</v>
      </c>
      <c r="T8" s="26">
        <v>211.0</v>
      </c>
      <c r="U8" s="33"/>
      <c r="V8" s="33"/>
      <c r="W8" s="33"/>
      <c r="X8" s="33"/>
      <c r="Y8" s="33"/>
      <c r="Z8" s="33"/>
      <c r="AA8" s="33"/>
      <c r="AB8" s="33">
        <v>8310.0</v>
      </c>
      <c r="AC8" s="34">
        <v>9080.0</v>
      </c>
      <c r="AD8" s="26">
        <v>0.5</v>
      </c>
      <c r="AE8" s="26">
        <v>0.5</v>
      </c>
      <c r="AF8" s="26">
        <v>0.5</v>
      </c>
      <c r="AG8" s="26">
        <v>0.5</v>
      </c>
      <c r="AH8" s="26">
        <v>0.5</v>
      </c>
      <c r="AI8" s="26">
        <v>0.5</v>
      </c>
      <c r="AJ8" s="26">
        <v>0.5</v>
      </c>
      <c r="AK8" s="26">
        <v>0.5</v>
      </c>
      <c r="AL8" s="26">
        <v>0.5</v>
      </c>
      <c r="AM8" s="26">
        <v>0.5</v>
      </c>
      <c r="AN8" s="26">
        <v>0.5</v>
      </c>
      <c r="AO8" s="26">
        <v>0.5</v>
      </c>
      <c r="AP8" s="26">
        <v>0.5</v>
      </c>
      <c r="AQ8" s="26">
        <v>1.0</v>
      </c>
      <c r="AR8" s="26">
        <v>10.0</v>
      </c>
      <c r="AS8" s="26">
        <v>0.0</v>
      </c>
      <c r="AT8" s="27" t="s">
        <v>36</v>
      </c>
      <c r="AU8" s="14" t="s">
        <v>37</v>
      </c>
      <c r="AV8" s="19">
        <v>1000.0</v>
      </c>
      <c r="AW8" s="15">
        <v>9.5</v>
      </c>
      <c r="AX8" s="20">
        <f t="shared" ref="AX8:AX9" si="7">(AV8)*(AW8*60)</f>
        <v>570000</v>
      </c>
      <c r="AY8" s="20">
        <f t="shared" ref="AY8:AY9" si="8">AX8/C8</f>
        <v>25909.09091</v>
      </c>
      <c r="AZ8" s="21">
        <f t="shared" ref="AZ8:AZ9" si="9">(O8*0.008345)*(AY8/1000)</f>
        <v>94.48436591</v>
      </c>
      <c r="BA8" s="21">
        <f t="shared" ref="BA8:BA9" si="10">(S8*0.008345)*(AY8/1000)</f>
        <v>2.159951523</v>
      </c>
      <c r="BB8" s="21">
        <f t="shared" ref="BB8:BB9" si="11">(T8*0.008345)*(AY8/1000)</f>
        <v>45.62059773</v>
      </c>
      <c r="BC8" s="61">
        <v>1963.2</v>
      </c>
      <c r="BD8" s="8"/>
      <c r="BE8" s="8"/>
      <c r="BF8" s="8"/>
      <c r="BG8" s="8"/>
      <c r="BH8" s="8"/>
      <c r="BI8" s="8"/>
    </row>
    <row r="9" ht="30.0" customHeight="1">
      <c r="A9" s="18">
        <v>44032.0</v>
      </c>
      <c r="B9" s="15" t="s">
        <v>31</v>
      </c>
      <c r="C9" s="16">
        <v>22.0</v>
      </c>
      <c r="D9" s="16">
        <v>22.0</v>
      </c>
      <c r="E9" s="16">
        <v>22.0</v>
      </c>
      <c r="F9" s="14" t="s">
        <v>38</v>
      </c>
      <c r="G9" s="18">
        <v>43958.0</v>
      </c>
      <c r="H9" s="14" t="s">
        <v>33</v>
      </c>
      <c r="I9" s="14" t="s">
        <v>33</v>
      </c>
      <c r="J9" s="14" t="s">
        <v>33</v>
      </c>
      <c r="K9" s="14" t="s">
        <v>34</v>
      </c>
      <c r="L9" s="28">
        <v>43969.0</v>
      </c>
      <c r="M9" s="15" t="s">
        <v>70</v>
      </c>
      <c r="N9" s="27" t="s">
        <v>71</v>
      </c>
      <c r="O9" s="26">
        <v>437.0</v>
      </c>
      <c r="P9" s="26">
        <v>374.0</v>
      </c>
      <c r="Q9" s="26">
        <v>0.0</v>
      </c>
      <c r="R9" s="26">
        <v>0.0</v>
      </c>
      <c r="S9" s="26">
        <v>9.99</v>
      </c>
      <c r="T9" s="26">
        <v>211.0</v>
      </c>
      <c r="U9" s="33"/>
      <c r="V9" s="33"/>
      <c r="W9" s="33"/>
      <c r="X9" s="33"/>
      <c r="Y9" s="33"/>
      <c r="Z9" s="33"/>
      <c r="AA9" s="33"/>
      <c r="AB9" s="33">
        <v>8310.0</v>
      </c>
      <c r="AC9" s="34">
        <v>9080.0</v>
      </c>
      <c r="AD9" s="26">
        <v>0.5</v>
      </c>
      <c r="AE9" s="26">
        <v>0.5</v>
      </c>
      <c r="AF9" s="26">
        <v>0.5</v>
      </c>
      <c r="AG9" s="26">
        <v>0.5</v>
      </c>
      <c r="AH9" s="26">
        <v>0.5</v>
      </c>
      <c r="AI9" s="26">
        <v>0.5</v>
      </c>
      <c r="AJ9" s="26">
        <v>0.5</v>
      </c>
      <c r="AK9" s="26">
        <v>0.5</v>
      </c>
      <c r="AL9" s="26">
        <v>0.5</v>
      </c>
      <c r="AM9" s="26">
        <v>0.5</v>
      </c>
      <c r="AN9" s="26">
        <v>0.5</v>
      </c>
      <c r="AO9" s="26">
        <v>0.5</v>
      </c>
      <c r="AP9" s="26">
        <v>0.5</v>
      </c>
      <c r="AQ9" s="26">
        <v>1.0</v>
      </c>
      <c r="AR9" s="26">
        <v>10.0</v>
      </c>
      <c r="AS9" s="26">
        <v>0.0</v>
      </c>
      <c r="AT9" s="27" t="s">
        <v>36</v>
      </c>
      <c r="AU9" s="14" t="s">
        <v>37</v>
      </c>
      <c r="AV9" s="19">
        <v>1000.0</v>
      </c>
      <c r="AW9" s="15">
        <v>15.0</v>
      </c>
      <c r="AX9" s="20">
        <f t="shared" si="7"/>
        <v>900000</v>
      </c>
      <c r="AY9" s="20">
        <f t="shared" si="8"/>
        <v>40909.09091</v>
      </c>
      <c r="AZ9" s="21">
        <f t="shared" si="9"/>
        <v>149.1858409</v>
      </c>
      <c r="BA9" s="21">
        <f t="shared" si="10"/>
        <v>3.410449773</v>
      </c>
      <c r="BB9" s="21">
        <f t="shared" si="11"/>
        <v>72.03252273</v>
      </c>
      <c r="BC9" s="61">
        <v>3099.79</v>
      </c>
      <c r="BD9" s="8"/>
      <c r="BE9" s="8"/>
      <c r="BF9" s="8"/>
      <c r="BG9" s="8"/>
      <c r="BH9" s="8"/>
      <c r="BI9" s="8"/>
    </row>
    <row r="10" ht="24.75" customHeight="1">
      <c r="A10" s="18"/>
      <c r="B10" s="15"/>
      <c r="C10" s="16"/>
      <c r="D10" s="16"/>
      <c r="E10" s="16"/>
      <c r="F10" s="15"/>
      <c r="G10" s="15"/>
      <c r="H10" s="14"/>
      <c r="I10" s="14"/>
      <c r="J10" s="14"/>
      <c r="K10" s="14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9"/>
      <c r="AU10" s="19"/>
      <c r="AV10" s="19"/>
      <c r="AW10" s="15"/>
      <c r="AX10" s="29">
        <f t="shared" ref="AX10:BC10" si="12">SUM(AX8:AX9)</f>
        <v>1470000</v>
      </c>
      <c r="AY10" s="29">
        <f t="shared" si="12"/>
        <v>66818.18182</v>
      </c>
      <c r="AZ10" s="30">
        <f t="shared" si="12"/>
        <v>243.6702068</v>
      </c>
      <c r="BA10" s="30">
        <f t="shared" si="12"/>
        <v>5.570401295</v>
      </c>
      <c r="BB10" s="30">
        <f t="shared" si="12"/>
        <v>117.6531205</v>
      </c>
      <c r="BC10" s="64">
        <f t="shared" si="12"/>
        <v>5062.99</v>
      </c>
      <c r="BD10" s="8"/>
      <c r="BE10" s="8"/>
      <c r="BF10" s="8"/>
      <c r="BG10" s="8"/>
      <c r="BH10" s="8"/>
      <c r="BI10" s="8"/>
    </row>
    <row r="11" ht="24.75" customHeight="1">
      <c r="A11" s="18"/>
      <c r="B11" s="15"/>
      <c r="C11" s="16"/>
      <c r="D11" s="16"/>
      <c r="E11" s="16"/>
      <c r="F11" s="15"/>
      <c r="G11" s="15"/>
      <c r="H11" s="14"/>
      <c r="I11" s="14"/>
      <c r="J11" s="14"/>
      <c r="K11" s="14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9"/>
      <c r="AU11" s="19"/>
      <c r="AV11" s="19"/>
      <c r="AW11" s="15"/>
      <c r="AX11" s="20"/>
      <c r="AY11" s="20"/>
      <c r="AZ11" s="30"/>
      <c r="BA11" s="30"/>
      <c r="BB11" s="30"/>
      <c r="BC11" s="8"/>
      <c r="BD11" s="8"/>
      <c r="BE11" s="8"/>
      <c r="BF11" s="8"/>
      <c r="BG11" s="8"/>
      <c r="BH11" s="8"/>
      <c r="BI11" s="8"/>
    </row>
    <row r="12" ht="24.75" customHeight="1">
      <c r="A12" s="18"/>
      <c r="B12" s="15"/>
      <c r="C12" s="16"/>
      <c r="D12" s="16"/>
      <c r="E12" s="16"/>
      <c r="F12" s="15"/>
      <c r="G12" s="15"/>
      <c r="H12" s="14"/>
      <c r="I12" s="14"/>
      <c r="J12" s="14"/>
      <c r="K12" s="14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9"/>
      <c r="AU12" s="19"/>
      <c r="AV12" s="19"/>
      <c r="AW12" s="15"/>
      <c r="AX12" s="20"/>
      <c r="AY12" s="20"/>
      <c r="AZ12" s="30"/>
      <c r="BA12" s="30"/>
      <c r="BB12" s="30"/>
      <c r="BC12" s="8"/>
      <c r="BD12" s="8"/>
      <c r="BE12" s="8"/>
      <c r="BF12" s="8"/>
      <c r="BG12" s="8"/>
      <c r="BH12" s="8"/>
      <c r="BI12" s="8"/>
    </row>
    <row r="13" ht="24.0" customHeight="1">
      <c r="A13" s="18">
        <v>43842.0</v>
      </c>
      <c r="B13" s="15" t="s">
        <v>39</v>
      </c>
      <c r="C13" s="16">
        <v>17.0</v>
      </c>
      <c r="D13" s="16">
        <v>17.0</v>
      </c>
      <c r="E13" s="16">
        <v>17.0</v>
      </c>
      <c r="F13" s="14" t="s">
        <v>32</v>
      </c>
      <c r="G13" s="18">
        <v>43770.0</v>
      </c>
      <c r="H13" s="14" t="s">
        <v>33</v>
      </c>
      <c r="I13" s="14" t="s">
        <v>33</v>
      </c>
      <c r="J13" s="14" t="s">
        <v>33</v>
      </c>
      <c r="K13" s="14" t="s">
        <v>34</v>
      </c>
      <c r="L13" s="28">
        <v>43899.0</v>
      </c>
      <c r="M13" s="15" t="s">
        <v>70</v>
      </c>
      <c r="N13" s="27" t="s">
        <v>71</v>
      </c>
      <c r="O13" s="26">
        <v>490.0</v>
      </c>
      <c r="P13" s="26">
        <v>263.0</v>
      </c>
      <c r="Q13" s="26">
        <v>0.0</v>
      </c>
      <c r="R13" s="26">
        <v>0.0</v>
      </c>
      <c r="S13" s="26">
        <v>33.4</v>
      </c>
      <c r="T13" s="26">
        <v>714.0</v>
      </c>
      <c r="U13" s="33"/>
      <c r="V13" s="33"/>
      <c r="W13" s="33"/>
      <c r="X13" s="33"/>
      <c r="Y13" s="33"/>
      <c r="Z13" s="33"/>
      <c r="AA13" s="33"/>
      <c r="AB13" s="33">
        <v>6000.0</v>
      </c>
      <c r="AC13" s="34">
        <v>5020.0</v>
      </c>
      <c r="AD13" s="26">
        <v>0.5</v>
      </c>
      <c r="AE13" s="26">
        <v>0.5</v>
      </c>
      <c r="AF13" s="26">
        <v>0.5</v>
      </c>
      <c r="AG13" s="26">
        <v>0.5</v>
      </c>
      <c r="AH13" s="26">
        <v>0.5</v>
      </c>
      <c r="AI13" s="26">
        <v>0.5</v>
      </c>
      <c r="AJ13" s="26">
        <v>0.5</v>
      </c>
      <c r="AK13" s="26">
        <v>0.5</v>
      </c>
      <c r="AL13" s="26">
        <v>0.5</v>
      </c>
      <c r="AM13" s="26">
        <v>0.5</v>
      </c>
      <c r="AN13" s="26">
        <v>0.5</v>
      </c>
      <c r="AO13" s="26">
        <v>0.5</v>
      </c>
      <c r="AP13" s="26">
        <v>0.5</v>
      </c>
      <c r="AQ13" s="26">
        <v>1.0</v>
      </c>
      <c r="AR13" s="26">
        <v>10.0</v>
      </c>
      <c r="AS13" s="35"/>
      <c r="AT13" s="27" t="s">
        <v>36</v>
      </c>
      <c r="AU13" s="14" t="s">
        <v>37</v>
      </c>
      <c r="AV13" s="19">
        <v>1000.0</v>
      </c>
      <c r="AW13" s="15">
        <v>10.0</v>
      </c>
      <c r="AX13" s="20">
        <f t="shared" ref="AX13:AX14" si="13">(AV13)*(AW13*60)</f>
        <v>600000</v>
      </c>
      <c r="AY13" s="20">
        <f t="shared" ref="AY13:AY14" si="14">AX13/C13</f>
        <v>35294.11765</v>
      </c>
      <c r="AZ13" s="21">
        <f t="shared" ref="AZ13:AZ14" si="15">(O13*0.008345)*(AY13/1000)</f>
        <v>144.3194118</v>
      </c>
      <c r="BA13" s="21">
        <f t="shared" ref="BA13:BA14" si="16">(S13*0.008345)*(AY13/1000)</f>
        <v>9.837282353</v>
      </c>
      <c r="BB13" s="21">
        <f t="shared" ref="BB13:BB14" si="17">(T13*0.008345)*(AY13/1000)</f>
        <v>210.294</v>
      </c>
      <c r="BC13" s="61">
        <v>1478.54</v>
      </c>
      <c r="BD13" s="8"/>
      <c r="BE13" s="8"/>
      <c r="BF13" s="8"/>
      <c r="BG13" s="8"/>
      <c r="BH13" s="8"/>
      <c r="BI13" s="8"/>
    </row>
    <row r="14" ht="24.75" customHeight="1">
      <c r="A14" s="18">
        <v>43883.0</v>
      </c>
      <c r="B14" s="15" t="s">
        <v>39</v>
      </c>
      <c r="C14" s="16">
        <v>17.0</v>
      </c>
      <c r="D14" s="16">
        <v>17.0</v>
      </c>
      <c r="E14" s="16">
        <v>17.0</v>
      </c>
      <c r="F14" s="14" t="s">
        <v>32</v>
      </c>
      <c r="G14" s="18">
        <v>43770.0</v>
      </c>
      <c r="H14" s="14" t="s">
        <v>33</v>
      </c>
      <c r="I14" s="14" t="s">
        <v>33</v>
      </c>
      <c r="J14" s="14" t="s">
        <v>33</v>
      </c>
      <c r="K14" s="14" t="s">
        <v>34</v>
      </c>
      <c r="L14" s="28">
        <v>43899.0</v>
      </c>
      <c r="M14" s="15" t="s">
        <v>70</v>
      </c>
      <c r="N14" s="27" t="s">
        <v>71</v>
      </c>
      <c r="O14" s="26">
        <v>490.0</v>
      </c>
      <c r="P14" s="26">
        <v>263.0</v>
      </c>
      <c r="Q14" s="26">
        <v>0.0</v>
      </c>
      <c r="R14" s="26">
        <v>0.0</v>
      </c>
      <c r="S14" s="26">
        <v>33.4</v>
      </c>
      <c r="T14" s="26">
        <v>714.0</v>
      </c>
      <c r="U14" s="33"/>
      <c r="V14" s="33"/>
      <c r="W14" s="33"/>
      <c r="X14" s="33"/>
      <c r="Y14" s="33"/>
      <c r="Z14" s="33"/>
      <c r="AA14" s="33"/>
      <c r="AB14" s="33">
        <v>6000.0</v>
      </c>
      <c r="AC14" s="34">
        <v>5020.0</v>
      </c>
      <c r="AD14" s="26">
        <v>0.5</v>
      </c>
      <c r="AE14" s="26">
        <v>0.5</v>
      </c>
      <c r="AF14" s="26">
        <v>0.5</v>
      </c>
      <c r="AG14" s="26">
        <v>0.5</v>
      </c>
      <c r="AH14" s="26">
        <v>0.5</v>
      </c>
      <c r="AI14" s="26">
        <v>0.5</v>
      </c>
      <c r="AJ14" s="26">
        <v>0.5</v>
      </c>
      <c r="AK14" s="26">
        <v>0.5</v>
      </c>
      <c r="AL14" s="26">
        <v>0.5</v>
      </c>
      <c r="AM14" s="26">
        <v>0.5</v>
      </c>
      <c r="AN14" s="26">
        <v>0.5</v>
      </c>
      <c r="AO14" s="26">
        <v>0.5</v>
      </c>
      <c r="AP14" s="26">
        <v>0.5</v>
      </c>
      <c r="AQ14" s="26">
        <v>1.0</v>
      </c>
      <c r="AR14" s="26">
        <v>10.0</v>
      </c>
      <c r="AS14" s="35"/>
      <c r="AT14" s="27" t="s">
        <v>36</v>
      </c>
      <c r="AU14" s="14" t="s">
        <v>37</v>
      </c>
      <c r="AV14" s="19">
        <v>1000.0</v>
      </c>
      <c r="AW14" s="15">
        <v>6.0</v>
      </c>
      <c r="AX14" s="20">
        <f t="shared" si="13"/>
        <v>360000</v>
      </c>
      <c r="AY14" s="20">
        <f t="shared" si="14"/>
        <v>21176.47059</v>
      </c>
      <c r="AZ14" s="21">
        <f t="shared" si="15"/>
        <v>86.59164706</v>
      </c>
      <c r="BA14" s="21">
        <f t="shared" si="16"/>
        <v>5.902369412</v>
      </c>
      <c r="BB14" s="21">
        <f t="shared" si="17"/>
        <v>126.1764</v>
      </c>
      <c r="BC14" s="62">
        <v>887.12</v>
      </c>
      <c r="BD14" s="8"/>
      <c r="BE14" s="8"/>
      <c r="BF14" s="8"/>
      <c r="BG14" s="8"/>
      <c r="BH14" s="8"/>
      <c r="BI14" s="8"/>
    </row>
    <row r="15" ht="24.75" customHeight="1">
      <c r="A15" s="18"/>
      <c r="B15" s="15"/>
      <c r="C15" s="16"/>
      <c r="D15" s="16"/>
      <c r="E15" s="16"/>
      <c r="F15" s="15"/>
      <c r="G15" s="15"/>
      <c r="H15" s="14"/>
      <c r="I15" s="14"/>
      <c r="J15" s="14"/>
      <c r="K15" s="14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9"/>
      <c r="AU15" s="19"/>
      <c r="AV15" s="19"/>
      <c r="AW15" s="15"/>
      <c r="AX15" s="29">
        <f t="shared" ref="AX15:BB15" si="18">SUM(AX13:AX14)</f>
        <v>960000</v>
      </c>
      <c r="AY15" s="29">
        <f t="shared" si="18"/>
        <v>56470.58824</v>
      </c>
      <c r="AZ15" s="30">
        <f t="shared" si="18"/>
        <v>230.9110588</v>
      </c>
      <c r="BA15" s="30">
        <f t="shared" si="18"/>
        <v>15.73965176</v>
      </c>
      <c r="BB15" s="30">
        <f t="shared" si="18"/>
        <v>336.4704</v>
      </c>
      <c r="BC15" s="62">
        <v>887.12</v>
      </c>
      <c r="BD15" s="8"/>
      <c r="BE15" s="8"/>
      <c r="BF15" s="8"/>
      <c r="BG15" s="8"/>
      <c r="BH15" s="8"/>
      <c r="BI15" s="8"/>
    </row>
    <row r="16" ht="24.75" customHeight="1">
      <c r="A16" s="18"/>
      <c r="B16" s="15"/>
      <c r="C16" s="16"/>
      <c r="D16" s="16"/>
      <c r="E16" s="16"/>
      <c r="F16" s="15"/>
      <c r="G16" s="15"/>
      <c r="H16" s="14"/>
      <c r="I16" s="14"/>
      <c r="J16" s="14"/>
      <c r="K16" s="14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9"/>
      <c r="AU16" s="19"/>
      <c r="AV16" s="19"/>
      <c r="AW16" s="15"/>
      <c r="AX16" s="20"/>
      <c r="AY16" s="20"/>
      <c r="AZ16" s="21"/>
      <c r="BA16" s="21"/>
      <c r="BB16" s="21"/>
      <c r="BC16" s="8"/>
      <c r="BD16" s="8"/>
      <c r="BE16" s="8"/>
      <c r="BF16" s="8"/>
      <c r="BG16" s="8"/>
      <c r="BH16" s="8"/>
      <c r="BI16" s="8"/>
    </row>
    <row r="17" ht="24.75" customHeight="1">
      <c r="A17" s="18">
        <v>43986.0</v>
      </c>
      <c r="B17" s="15" t="s">
        <v>39</v>
      </c>
      <c r="C17" s="16">
        <v>17.0</v>
      </c>
      <c r="D17" s="16">
        <v>17.0</v>
      </c>
      <c r="E17" s="16">
        <v>17.0</v>
      </c>
      <c r="F17" s="14" t="s">
        <v>38</v>
      </c>
      <c r="G17" s="18">
        <v>43958.0</v>
      </c>
      <c r="H17" s="14" t="s">
        <v>33</v>
      </c>
      <c r="I17" s="14" t="s">
        <v>33</v>
      </c>
      <c r="J17" s="14" t="s">
        <v>33</v>
      </c>
      <c r="K17" s="14" t="s">
        <v>34</v>
      </c>
      <c r="L17" s="28">
        <v>43969.0</v>
      </c>
      <c r="M17" s="15" t="s">
        <v>70</v>
      </c>
      <c r="N17" s="27" t="s">
        <v>71</v>
      </c>
      <c r="O17" s="26">
        <v>437.0</v>
      </c>
      <c r="P17" s="26">
        <v>374.0</v>
      </c>
      <c r="Q17" s="26">
        <v>0.0</v>
      </c>
      <c r="R17" s="26">
        <v>0.0</v>
      </c>
      <c r="S17" s="26">
        <v>9.99</v>
      </c>
      <c r="T17" s="26">
        <v>211.0</v>
      </c>
      <c r="U17" s="33"/>
      <c r="V17" s="33"/>
      <c r="W17" s="33"/>
      <c r="X17" s="33"/>
      <c r="Y17" s="33"/>
      <c r="Z17" s="33"/>
      <c r="AA17" s="33"/>
      <c r="AB17" s="33">
        <v>8310.0</v>
      </c>
      <c r="AC17" s="34">
        <v>9080.0</v>
      </c>
      <c r="AD17" s="26">
        <v>0.5</v>
      </c>
      <c r="AE17" s="26">
        <v>0.5</v>
      </c>
      <c r="AF17" s="26">
        <v>0.5</v>
      </c>
      <c r="AG17" s="26">
        <v>0.5</v>
      </c>
      <c r="AH17" s="26">
        <v>0.5</v>
      </c>
      <c r="AI17" s="26">
        <v>0.5</v>
      </c>
      <c r="AJ17" s="26">
        <v>0.5</v>
      </c>
      <c r="AK17" s="26">
        <v>0.5</v>
      </c>
      <c r="AL17" s="26">
        <v>0.5</v>
      </c>
      <c r="AM17" s="26">
        <v>0.5</v>
      </c>
      <c r="AN17" s="26">
        <v>0.5</v>
      </c>
      <c r="AO17" s="26">
        <v>0.5</v>
      </c>
      <c r="AP17" s="26">
        <v>0.5</v>
      </c>
      <c r="AQ17" s="26">
        <v>1.0</v>
      </c>
      <c r="AR17" s="26">
        <v>10.0</v>
      </c>
      <c r="AS17" s="35"/>
      <c r="AT17" s="27" t="s">
        <v>36</v>
      </c>
      <c r="AU17" s="14" t="s">
        <v>37</v>
      </c>
      <c r="AV17" s="19">
        <v>1000.0</v>
      </c>
      <c r="AW17" s="15">
        <v>20.0</v>
      </c>
      <c r="AX17" s="20">
        <f t="shared" ref="AX17:AX18" si="19">(AV17)*(AW17*60)</f>
        <v>1200000</v>
      </c>
      <c r="AY17" s="20">
        <f t="shared" ref="AY17:AY18" si="20">AX17/C17</f>
        <v>70588.23529</v>
      </c>
      <c r="AZ17" s="21">
        <f t="shared" ref="AZ17:AZ18" si="21">(O17*0.008345)*(AY17/1000)</f>
        <v>257.4187059</v>
      </c>
      <c r="BA17" s="21">
        <f t="shared" ref="BA17:BA18" si="22">(S17*0.008345)*(AY17/1000)</f>
        <v>5.884697647</v>
      </c>
      <c r="BB17" s="21">
        <f t="shared" ref="BB17:BB18" si="23">(T17*0.008345)*(AY17/1000)</f>
        <v>124.2914118</v>
      </c>
      <c r="BC17" s="65">
        <v>5348.65</v>
      </c>
      <c r="BD17" s="8"/>
      <c r="BE17" s="8"/>
      <c r="BF17" s="8"/>
      <c r="BG17" s="8"/>
      <c r="BH17" s="8"/>
      <c r="BI17" s="8"/>
    </row>
    <row r="18" ht="30.0" customHeight="1">
      <c r="A18" s="18">
        <v>44049.0</v>
      </c>
      <c r="B18" s="15" t="s">
        <v>39</v>
      </c>
      <c r="C18" s="16">
        <v>17.0</v>
      </c>
      <c r="D18" s="16">
        <v>17.0</v>
      </c>
      <c r="E18" s="16">
        <v>17.0</v>
      </c>
      <c r="F18" s="14" t="s">
        <v>38</v>
      </c>
      <c r="G18" s="18">
        <v>43958.0</v>
      </c>
      <c r="H18" s="14" t="s">
        <v>33</v>
      </c>
      <c r="I18" s="14" t="s">
        <v>33</v>
      </c>
      <c r="J18" s="14" t="s">
        <v>33</v>
      </c>
      <c r="K18" s="14" t="s">
        <v>34</v>
      </c>
      <c r="L18" s="28">
        <v>43969.0</v>
      </c>
      <c r="M18" s="15" t="s">
        <v>70</v>
      </c>
      <c r="N18" s="27" t="s">
        <v>71</v>
      </c>
      <c r="O18" s="26">
        <v>437.0</v>
      </c>
      <c r="P18" s="26">
        <v>374.0</v>
      </c>
      <c r="Q18" s="26">
        <v>0.0</v>
      </c>
      <c r="R18" s="26">
        <v>0.0</v>
      </c>
      <c r="S18" s="26">
        <v>9.99</v>
      </c>
      <c r="T18" s="26">
        <v>211.0</v>
      </c>
      <c r="U18" s="33"/>
      <c r="V18" s="33"/>
      <c r="W18" s="33"/>
      <c r="X18" s="33"/>
      <c r="Y18" s="33"/>
      <c r="Z18" s="33"/>
      <c r="AA18" s="33"/>
      <c r="AB18" s="33">
        <v>8310.0</v>
      </c>
      <c r="AC18" s="34">
        <v>9080.0</v>
      </c>
      <c r="AD18" s="26">
        <v>0.5</v>
      </c>
      <c r="AE18" s="26">
        <v>0.5</v>
      </c>
      <c r="AF18" s="26">
        <v>0.5</v>
      </c>
      <c r="AG18" s="26">
        <v>0.5</v>
      </c>
      <c r="AH18" s="26">
        <v>0.5</v>
      </c>
      <c r="AI18" s="26">
        <v>0.5</v>
      </c>
      <c r="AJ18" s="26">
        <v>0.5</v>
      </c>
      <c r="AK18" s="26">
        <v>0.5</v>
      </c>
      <c r="AL18" s="26">
        <v>0.5</v>
      </c>
      <c r="AM18" s="26">
        <v>0.5</v>
      </c>
      <c r="AN18" s="26">
        <v>0.5</v>
      </c>
      <c r="AO18" s="26">
        <v>0.5</v>
      </c>
      <c r="AP18" s="26">
        <v>0.5</v>
      </c>
      <c r="AQ18" s="26">
        <v>1.0</v>
      </c>
      <c r="AR18" s="26">
        <v>10.0</v>
      </c>
      <c r="AS18" s="35"/>
      <c r="AT18" s="27" t="s">
        <v>36</v>
      </c>
      <c r="AU18" s="14" t="s">
        <v>37</v>
      </c>
      <c r="AV18" s="19">
        <v>1000.0</v>
      </c>
      <c r="AW18" s="15">
        <v>7.5</v>
      </c>
      <c r="AX18" s="20">
        <f t="shared" si="19"/>
        <v>450000</v>
      </c>
      <c r="AY18" s="20">
        <f t="shared" si="20"/>
        <v>26470.58824</v>
      </c>
      <c r="AZ18" s="21">
        <f t="shared" si="21"/>
        <v>96.53201471</v>
      </c>
      <c r="BA18" s="21">
        <f t="shared" si="22"/>
        <v>2.206761618</v>
      </c>
      <c r="BB18" s="21">
        <f t="shared" si="23"/>
        <v>46.60927941</v>
      </c>
      <c r="BC18" s="61">
        <v>2005.75</v>
      </c>
      <c r="BD18" s="8"/>
      <c r="BE18" s="8"/>
      <c r="BF18" s="8"/>
      <c r="BG18" s="8"/>
      <c r="BH18" s="8"/>
      <c r="BI18" s="8"/>
    </row>
    <row r="19" ht="30.0" customHeight="1">
      <c r="A19" s="18"/>
      <c r="B19" s="15"/>
      <c r="C19" s="16"/>
      <c r="D19" s="16"/>
      <c r="E19" s="16"/>
      <c r="F19" s="14"/>
      <c r="G19" s="18"/>
      <c r="H19" s="14"/>
      <c r="I19" s="14"/>
      <c r="J19" s="14"/>
      <c r="K19" s="14"/>
      <c r="L19" s="28"/>
      <c r="M19" s="15"/>
      <c r="N19" s="27"/>
      <c r="O19" s="26"/>
      <c r="P19" s="26"/>
      <c r="Q19" s="26"/>
      <c r="R19" s="26"/>
      <c r="S19" s="26"/>
      <c r="T19" s="26"/>
      <c r="U19" s="33"/>
      <c r="V19" s="33"/>
      <c r="W19" s="33"/>
      <c r="X19" s="33"/>
      <c r="Y19" s="33"/>
      <c r="Z19" s="33"/>
      <c r="AA19" s="33"/>
      <c r="AB19" s="33"/>
      <c r="AC19" s="34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35"/>
      <c r="AT19" s="27"/>
      <c r="AU19" s="14"/>
      <c r="AV19" s="19"/>
      <c r="AW19" s="15"/>
      <c r="AX19" s="29">
        <f t="shared" ref="AX19:BC19" si="24">SUM(AX17:AX18)</f>
        <v>1650000</v>
      </c>
      <c r="AY19" s="29">
        <f t="shared" si="24"/>
        <v>97058.82353</v>
      </c>
      <c r="AZ19" s="30">
        <f t="shared" si="24"/>
        <v>353.9507206</v>
      </c>
      <c r="BA19" s="30">
        <f t="shared" si="24"/>
        <v>8.091459265</v>
      </c>
      <c r="BB19" s="30">
        <f t="shared" si="24"/>
        <v>170.9006912</v>
      </c>
      <c r="BC19" s="64">
        <f t="shared" si="24"/>
        <v>7354.4</v>
      </c>
      <c r="BD19" s="8"/>
      <c r="BE19" s="8"/>
      <c r="BF19" s="8"/>
      <c r="BG19" s="8"/>
      <c r="BH19" s="8"/>
      <c r="BI19" s="8"/>
    </row>
  </sheetData>
  <mergeCells count="4">
    <mergeCell ref="A1:B1"/>
    <mergeCell ref="E1:F1"/>
    <mergeCell ref="A2:B2"/>
    <mergeCell ref="E2:F2"/>
  </mergeCells>
  <dataValidations>
    <dataValidation type="list" allowBlank="1" sqref="AU5:AU19">
      <formula1>"Process wastewater,Process wastewater sludge"</formula1>
    </dataValidation>
    <dataValidation type="list" allowBlank="1" showInputMessage="1" showErrorMessage="1" prompt="Crop Title. must match db" sqref="F4:F6 F8:F9 F13:F14 F17:F19">
      <formula1>"Alfalfa Haylage,Alfalfa hay,Almond in shell,Apple,Barley silage boot stage,Barley silage soft dough,Barley grain,Bermudagrass hay,Broccoli,Bromegrass forage,Cabbage,Canola grain,Cantaloupe,Celery,Clover-grass hay,Corn grain,Corn silage,Cotton lint,Grape,L"&amp;"ettuce,Oats grain,Oats hay,Oats silage-soft dough,Orchardgrass hay,Pasture,Pasture Silage,Peach,Pear,Potato,Prune,Ryegrass hay,Safflower,Sorghum,Sorghum-Sudangrass forage,Squash,Sudangrass hay,Sudangrass silage,Sugar beets,Sweet Potato,Tall Fescue hay,Tim"&amp;"othy hay,Tomato,Triticale boot stage,Triticale soft dough,Vetch forage,Wheat grain,Wheat Hay,Wheat silage boot stage,Wheat silage soft dough,"</formula1>
    </dataValidation>
    <dataValidation type="list" allowBlank="1" sqref="N5:N6 N8:N9 N13:N14 N17:N19">
      <formula1>"Lab Analysis,Other/ estimated"</formula1>
    </dataValidation>
    <dataValidation type="list" allowBlank="1" sqref="K5:K19">
      <formula1>"No till (plowdown credit),Plow/disc,Broadcast/incorporate,Shank,Injection,Sweep,Banding,Sidedress,Pipeline,Surface (irragation),Subsurface (irragation),Towed tank,Towed hose,Other"</formula1>
    </dataValidation>
  </dataValidations>
  <printOptions/>
  <pageMargins bottom="0.75" footer="0.0" header="0.0" left="0.25" right="0.25" top="0.75"/>
  <pageSetup orientation="landscape"/>
  <headerFooter>
    <oddHeader>&amp;CWASTEWATER APPLICATIONS</oddHeader>
    <oddFooter>&amp;RF and R Ag Services, Inc.</oddFooter>
  </headerFooter>
  <rowBreaks count="1" manualBreakCount="1">
    <brk id="11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0"/>
  <cols>
    <col customWidth="1" min="1" max="1" width="16.86"/>
    <col customWidth="1" min="2" max="2" width="10.57"/>
    <col customWidth="1" min="3" max="3" width="10.0"/>
    <col customWidth="1" min="4" max="5" width="13.0"/>
    <col customWidth="1" min="6" max="6" width="24.57"/>
    <col customWidth="1" min="7" max="7" width="13.0"/>
    <col customWidth="1" min="8" max="8" width="8.43"/>
    <col customWidth="1" min="9" max="9" width="8.14"/>
    <col customWidth="1" min="10" max="10" width="7.57"/>
    <col customWidth="1" min="11" max="13" width="15.29"/>
    <col customWidth="1" min="14" max="14" width="19.57"/>
    <col customWidth="1" min="15" max="15" width="17.86"/>
    <col customWidth="1" min="16" max="17" width="11.57"/>
    <col customWidth="1" min="18" max="18" width="14.86"/>
    <col customWidth="1" min="19" max="20" width="10.0"/>
    <col customWidth="1" min="21" max="21" width="13.43"/>
    <col customWidth="1" min="22" max="22" width="9.43"/>
    <col customWidth="1" min="23" max="23" width="13.57"/>
    <col customWidth="1" min="24" max="24" width="11.57"/>
    <col customWidth="1" min="25" max="25" width="9.86"/>
    <col customWidth="1" min="26" max="26" width="9.71"/>
    <col customWidth="1" min="27" max="27" width="9.57"/>
    <col customWidth="1" min="28" max="28" width="9.29"/>
    <col customWidth="1" min="29" max="29" width="11.57"/>
    <col customWidth="1" min="30" max="30" width="13.86"/>
    <col customWidth="1" min="31" max="38" width="11.57"/>
    <col customWidth="1" min="39" max="39" width="12.86"/>
    <col customWidth="1" min="40" max="40" width="11.57"/>
    <col customWidth="1" min="41" max="41" width="12.57"/>
    <col customWidth="1" min="42" max="42" width="9.0"/>
    <col customWidth="1" min="43" max="43" width="14.29"/>
    <col customWidth="1" min="44" max="44" width="21.29"/>
    <col customWidth="1" min="45" max="45" width="9.57"/>
    <col customWidth="1" min="46" max="55" width="8.71"/>
  </cols>
  <sheetData>
    <row r="1">
      <c r="A1" s="1" t="s">
        <v>0</v>
      </c>
      <c r="B1" s="2"/>
      <c r="C1" s="1" t="s">
        <v>1</v>
      </c>
      <c r="D1" s="31"/>
      <c r="E1" s="31"/>
      <c r="F1" s="2"/>
      <c r="G1" s="3"/>
      <c r="H1" s="66" t="s">
        <v>108</v>
      </c>
      <c r="I1" s="66">
        <v>2020.0</v>
      </c>
      <c r="J1" s="3"/>
      <c r="K1" s="3"/>
      <c r="L1" s="9"/>
      <c r="M1" s="3"/>
      <c r="N1" s="7"/>
      <c r="O1" s="7"/>
      <c r="P1" s="6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6"/>
      <c r="AT1" s="8"/>
      <c r="AU1" s="8"/>
      <c r="AV1" s="8"/>
      <c r="AW1" s="8"/>
      <c r="AX1" s="8"/>
      <c r="AY1" s="8"/>
      <c r="AZ1" s="8"/>
      <c r="BA1" s="8"/>
      <c r="BB1" s="8"/>
      <c r="BC1" s="8"/>
    </row>
    <row r="2">
      <c r="A2" s="1" t="s">
        <v>3</v>
      </c>
      <c r="B2" s="2"/>
      <c r="C2" s="1" t="s">
        <v>4</v>
      </c>
      <c r="D2" s="31"/>
      <c r="E2" s="31"/>
      <c r="F2" s="2"/>
      <c r="G2" s="3"/>
      <c r="H2" s="3"/>
      <c r="I2" s="3"/>
      <c r="J2" s="3"/>
      <c r="K2" s="3"/>
      <c r="L2" s="9"/>
      <c r="M2" s="3"/>
      <c r="N2" s="7"/>
      <c r="O2" s="7"/>
      <c r="P2" s="6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8"/>
      <c r="AU2" s="8"/>
      <c r="AV2" s="8"/>
      <c r="AW2" s="8"/>
      <c r="AX2" s="8"/>
      <c r="AY2" s="8"/>
      <c r="AZ2" s="8"/>
      <c r="BA2" s="8"/>
      <c r="BB2" s="8"/>
      <c r="BC2" s="8"/>
    </row>
    <row r="3" ht="43.5" customHeight="1">
      <c r="A3" s="68" t="s">
        <v>5</v>
      </c>
      <c r="B3" s="9" t="s">
        <v>6</v>
      </c>
      <c r="C3" s="68" t="s">
        <v>7</v>
      </c>
      <c r="D3" s="10" t="s">
        <v>73</v>
      </c>
      <c r="E3" s="10" t="s">
        <v>9</v>
      </c>
      <c r="F3" s="68" t="s">
        <v>10</v>
      </c>
      <c r="G3" s="10" t="s">
        <v>11</v>
      </c>
      <c r="H3" s="11" t="s">
        <v>12</v>
      </c>
      <c r="I3" s="11" t="s">
        <v>13</v>
      </c>
      <c r="J3" s="11" t="s">
        <v>14</v>
      </c>
      <c r="K3" s="10" t="s">
        <v>15</v>
      </c>
      <c r="L3" s="10" t="s">
        <v>16</v>
      </c>
      <c r="M3" s="10" t="s">
        <v>109</v>
      </c>
      <c r="N3" s="10" t="s">
        <v>110</v>
      </c>
      <c r="O3" s="10" t="s">
        <v>40</v>
      </c>
      <c r="P3" s="10" t="s">
        <v>78</v>
      </c>
      <c r="Q3" s="10" t="s">
        <v>91</v>
      </c>
      <c r="R3" s="10" t="s">
        <v>92</v>
      </c>
      <c r="S3" s="10" t="s">
        <v>94</v>
      </c>
      <c r="T3" s="10" t="s">
        <v>97</v>
      </c>
      <c r="U3" s="10" t="s">
        <v>98</v>
      </c>
      <c r="V3" s="10" t="s">
        <v>99</v>
      </c>
      <c r="W3" s="10" t="s">
        <v>100</v>
      </c>
      <c r="X3" s="10" t="s">
        <v>101</v>
      </c>
      <c r="Y3" s="10" t="s">
        <v>102</v>
      </c>
      <c r="Z3" s="10" t="s">
        <v>103</v>
      </c>
      <c r="AA3" s="10" t="s">
        <v>104</v>
      </c>
      <c r="AB3" s="10" t="s">
        <v>105</v>
      </c>
      <c r="AC3" s="10" t="s">
        <v>54</v>
      </c>
      <c r="AD3" s="10" t="s">
        <v>55</v>
      </c>
      <c r="AE3" s="10" t="s">
        <v>57</v>
      </c>
      <c r="AF3" s="10" t="s">
        <v>60</v>
      </c>
      <c r="AG3" s="10" t="s">
        <v>111</v>
      </c>
      <c r="AH3" s="10" t="s">
        <v>106</v>
      </c>
      <c r="AI3" s="10" t="s">
        <v>63</v>
      </c>
      <c r="AJ3" s="10" t="s">
        <v>64</v>
      </c>
      <c r="AK3" s="10" t="s">
        <v>65</v>
      </c>
      <c r="AL3" s="10" t="s">
        <v>66</v>
      </c>
      <c r="AM3" s="10" t="s">
        <v>67</v>
      </c>
      <c r="AN3" s="69" t="s">
        <v>68</v>
      </c>
      <c r="AO3" s="11" t="s">
        <v>23</v>
      </c>
      <c r="AP3" s="11" t="s">
        <v>24</v>
      </c>
      <c r="AQ3" s="11" t="s">
        <v>25</v>
      </c>
      <c r="AR3" s="10" t="s">
        <v>112</v>
      </c>
      <c r="AS3" s="11" t="s">
        <v>86</v>
      </c>
      <c r="AT3" s="70" t="s">
        <v>113</v>
      </c>
      <c r="AU3" s="8"/>
      <c r="AV3" s="8"/>
      <c r="AW3" s="8"/>
      <c r="AX3" s="8"/>
      <c r="AY3" s="8"/>
      <c r="AZ3" s="8"/>
      <c r="BA3" s="8"/>
      <c r="BB3" s="8"/>
      <c r="BC3" s="8"/>
    </row>
    <row r="4" ht="27.75" customHeight="1">
      <c r="A4" s="14" t="s">
        <v>30</v>
      </c>
      <c r="B4" s="15"/>
      <c r="C4" s="16"/>
      <c r="D4" s="16"/>
      <c r="E4" s="16"/>
      <c r="F4" s="15"/>
      <c r="G4" s="18"/>
      <c r="H4" s="71"/>
      <c r="I4" s="71"/>
      <c r="J4" s="71"/>
      <c r="K4" s="71"/>
      <c r="L4" s="72"/>
      <c r="M4" s="15"/>
      <c r="N4" s="27"/>
      <c r="O4" s="73"/>
      <c r="P4" s="74"/>
      <c r="Q4" s="43"/>
      <c r="R4" s="19"/>
      <c r="S4" s="19"/>
      <c r="T4" s="19"/>
      <c r="U4" s="19"/>
      <c r="V4" s="19"/>
      <c r="W4" s="19"/>
      <c r="X4" s="19"/>
      <c r="Y4" s="19"/>
      <c r="Z4" s="19"/>
      <c r="AA4" s="60"/>
      <c r="AB4" s="60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5"/>
      <c r="AQ4" s="20"/>
      <c r="AR4" s="20"/>
      <c r="AS4" s="21"/>
      <c r="AT4" s="8"/>
      <c r="AU4" s="8"/>
      <c r="AV4" s="8"/>
      <c r="AW4" s="8"/>
      <c r="AX4" s="8"/>
      <c r="AY4" s="8"/>
      <c r="AZ4" s="8"/>
      <c r="BA4" s="8"/>
      <c r="BB4" s="8"/>
      <c r="BC4" s="8"/>
    </row>
    <row r="5" ht="27.75" customHeight="1">
      <c r="A5" s="18">
        <v>43748.0</v>
      </c>
      <c r="B5" s="15" t="s">
        <v>31</v>
      </c>
      <c r="C5" s="16">
        <v>22.0</v>
      </c>
      <c r="D5" s="16">
        <v>22.0</v>
      </c>
      <c r="E5" s="16">
        <v>22.0</v>
      </c>
      <c r="F5" s="14" t="s">
        <v>32</v>
      </c>
      <c r="G5" s="18">
        <v>43770.0</v>
      </c>
      <c r="H5" s="71" t="s">
        <v>33</v>
      </c>
      <c r="I5" s="71" t="s">
        <v>33</v>
      </c>
      <c r="J5" s="71" t="s">
        <v>33</v>
      </c>
      <c r="K5" s="71" t="s">
        <v>34</v>
      </c>
      <c r="L5" s="72">
        <v>44096.0</v>
      </c>
      <c r="M5" s="15" t="s">
        <v>114</v>
      </c>
      <c r="N5" s="27" t="s">
        <v>115</v>
      </c>
      <c r="O5" s="73" t="s">
        <v>116</v>
      </c>
      <c r="P5" s="74" t="s">
        <v>71</v>
      </c>
      <c r="Q5" s="43">
        <v>0.0</v>
      </c>
      <c r="R5" s="19"/>
      <c r="S5" s="19"/>
      <c r="T5" s="19"/>
      <c r="U5" s="19"/>
      <c r="V5" s="19"/>
      <c r="W5" s="19"/>
      <c r="X5" s="19"/>
      <c r="Y5" s="19"/>
      <c r="Z5" s="19"/>
      <c r="AA5" s="60">
        <v>259.0</v>
      </c>
      <c r="AB5" s="60">
        <v>350.0</v>
      </c>
      <c r="AC5" s="50">
        <v>0.5</v>
      </c>
      <c r="AD5" s="50">
        <v>0.5</v>
      </c>
      <c r="AE5" s="50">
        <v>0.5</v>
      </c>
      <c r="AF5" s="50">
        <v>0.5</v>
      </c>
      <c r="AG5" s="50">
        <v>0.5</v>
      </c>
      <c r="AH5" s="50">
        <v>0.5</v>
      </c>
      <c r="AI5" s="50">
        <v>0.5</v>
      </c>
      <c r="AJ5" s="50">
        <v>0.5</v>
      </c>
      <c r="AK5" s="50">
        <v>0.5</v>
      </c>
      <c r="AL5" s="50">
        <v>0.5</v>
      </c>
      <c r="AM5" s="50">
        <v>1.0</v>
      </c>
      <c r="AN5" s="50">
        <v>10.0</v>
      </c>
      <c r="AO5" s="19">
        <v>5400.0</v>
      </c>
      <c r="AP5" s="15">
        <v>7.5</v>
      </c>
      <c r="AQ5" s="20">
        <f t="shared" ref="AQ5:AQ6" si="1">(AO5)*(AP5*60)</f>
        <v>2430000</v>
      </c>
      <c r="AR5" s="20">
        <f t="shared" ref="AR5:AR6" si="2">AQ5/C5</f>
        <v>110454.5455</v>
      </c>
      <c r="AS5" s="21">
        <f t="shared" ref="AS5:AS6" si="3">(Q5*0.008345)*(AR5/1000)</f>
        <v>0</v>
      </c>
      <c r="AT5" s="62">
        <v>322.61</v>
      </c>
      <c r="AU5" s="8"/>
      <c r="AV5" s="8"/>
      <c r="AW5" s="8"/>
      <c r="AX5" s="8"/>
      <c r="AY5" s="8"/>
      <c r="AZ5" s="8"/>
      <c r="BA5" s="8"/>
      <c r="BB5" s="8"/>
      <c r="BC5" s="8"/>
    </row>
    <row r="6" ht="27.75" customHeight="1">
      <c r="A6" s="18">
        <v>43789.0</v>
      </c>
      <c r="B6" s="15" t="s">
        <v>31</v>
      </c>
      <c r="C6" s="16">
        <v>22.0</v>
      </c>
      <c r="D6" s="16">
        <v>22.0</v>
      </c>
      <c r="E6" s="16">
        <v>22.0</v>
      </c>
      <c r="F6" s="14" t="s">
        <v>32</v>
      </c>
      <c r="G6" s="18">
        <v>43770.0</v>
      </c>
      <c r="H6" s="71" t="s">
        <v>33</v>
      </c>
      <c r="I6" s="71" t="s">
        <v>33</v>
      </c>
      <c r="J6" s="71" t="s">
        <v>33</v>
      </c>
      <c r="K6" s="71" t="s">
        <v>34</v>
      </c>
      <c r="L6" s="75">
        <v>44049.0</v>
      </c>
      <c r="M6" s="15" t="s">
        <v>117</v>
      </c>
      <c r="N6" s="27" t="s">
        <v>118</v>
      </c>
      <c r="O6" s="76" t="s">
        <v>119</v>
      </c>
      <c r="P6" s="74" t="s">
        <v>71</v>
      </c>
      <c r="Q6" s="43">
        <v>49.9</v>
      </c>
      <c r="R6" s="19"/>
      <c r="S6" s="19"/>
      <c r="T6" s="19"/>
      <c r="U6" s="19"/>
      <c r="V6" s="19"/>
      <c r="W6" s="19"/>
      <c r="X6" s="19"/>
      <c r="Y6" s="19"/>
      <c r="Z6" s="19"/>
      <c r="AA6" s="60">
        <v>1730.0</v>
      </c>
      <c r="AB6" s="60"/>
      <c r="AC6" s="50">
        <v>0.5</v>
      </c>
      <c r="AD6" s="50">
        <v>0.5</v>
      </c>
      <c r="AE6" s="50">
        <v>0.5</v>
      </c>
      <c r="AF6" s="50">
        <v>0.5</v>
      </c>
      <c r="AG6" s="50">
        <v>0.5</v>
      </c>
      <c r="AH6" s="50">
        <v>0.5</v>
      </c>
      <c r="AI6" s="50">
        <v>0.5</v>
      </c>
      <c r="AJ6" s="50">
        <v>0.5</v>
      </c>
      <c r="AK6" s="50">
        <v>0.5</v>
      </c>
      <c r="AL6" s="50">
        <v>0.5</v>
      </c>
      <c r="AM6" s="50">
        <v>1.0</v>
      </c>
      <c r="AN6" s="50">
        <v>10.0</v>
      </c>
      <c r="AO6" s="19">
        <v>2100.0</v>
      </c>
      <c r="AP6" s="15">
        <v>6.0</v>
      </c>
      <c r="AQ6" s="20">
        <f t="shared" si="1"/>
        <v>756000</v>
      </c>
      <c r="AR6" s="20">
        <f t="shared" si="2"/>
        <v>34363.63636</v>
      </c>
      <c r="AS6" s="21">
        <f t="shared" si="3"/>
        <v>14.30955082</v>
      </c>
      <c r="AT6" s="70">
        <v>0.0</v>
      </c>
      <c r="AU6" s="8"/>
      <c r="AV6" s="8"/>
      <c r="AW6" s="8"/>
      <c r="AX6" s="8"/>
      <c r="AY6" s="8"/>
      <c r="AZ6" s="8"/>
      <c r="BA6" s="8"/>
      <c r="BB6" s="8"/>
      <c r="BC6" s="8"/>
    </row>
    <row r="7" ht="27.75" customHeight="1">
      <c r="A7" s="18"/>
      <c r="B7" s="15"/>
      <c r="C7" s="16"/>
      <c r="D7" s="16"/>
      <c r="E7" s="16"/>
      <c r="F7" s="15"/>
      <c r="G7" s="15"/>
      <c r="H7" s="71"/>
      <c r="I7" s="71"/>
      <c r="J7" s="71"/>
      <c r="K7" s="67"/>
      <c r="L7" s="15"/>
      <c r="M7" s="15"/>
      <c r="N7" s="19"/>
      <c r="O7" s="76"/>
      <c r="P7" s="74"/>
      <c r="Q7" s="77"/>
      <c r="R7" s="19"/>
      <c r="S7" s="19"/>
      <c r="T7" s="19"/>
      <c r="U7" s="19"/>
      <c r="V7" s="19"/>
      <c r="W7" s="19"/>
      <c r="X7" s="19"/>
      <c r="Y7" s="19"/>
      <c r="Z7" s="19"/>
      <c r="AA7" s="77"/>
      <c r="AB7" s="77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19"/>
      <c r="AP7" s="15"/>
      <c r="AQ7" s="20"/>
      <c r="AR7" s="29">
        <f t="shared" ref="AR7:AT7" si="4">SUM(AR5:AR6)</f>
        <v>144818.1818</v>
      </c>
      <c r="AS7" s="30">
        <f t="shared" si="4"/>
        <v>14.30955082</v>
      </c>
      <c r="AT7" s="78">
        <f t="shared" si="4"/>
        <v>322.61</v>
      </c>
      <c r="AU7" s="8"/>
      <c r="AV7" s="8"/>
      <c r="AW7" s="8"/>
      <c r="AX7" s="8"/>
      <c r="AY7" s="8"/>
      <c r="AZ7" s="8"/>
      <c r="BA7" s="8"/>
      <c r="BB7" s="8"/>
      <c r="BC7" s="8"/>
    </row>
    <row r="8" ht="27.75" customHeight="1">
      <c r="A8" s="18">
        <v>43986.0</v>
      </c>
      <c r="B8" s="15" t="s">
        <v>31</v>
      </c>
      <c r="C8" s="16">
        <v>22.0</v>
      </c>
      <c r="D8" s="16">
        <v>22.0</v>
      </c>
      <c r="E8" s="16">
        <v>22.0</v>
      </c>
      <c r="F8" s="14" t="s">
        <v>38</v>
      </c>
      <c r="G8" s="18">
        <v>43958.0</v>
      </c>
      <c r="H8" s="71" t="s">
        <v>33</v>
      </c>
      <c r="I8" s="71" t="s">
        <v>33</v>
      </c>
      <c r="J8" s="71" t="s">
        <v>33</v>
      </c>
      <c r="K8" s="71" t="s">
        <v>34</v>
      </c>
      <c r="L8" s="72">
        <v>44096.0</v>
      </c>
      <c r="M8" s="15" t="s">
        <v>114</v>
      </c>
      <c r="N8" s="27" t="s">
        <v>115</v>
      </c>
      <c r="O8" s="73" t="s">
        <v>116</v>
      </c>
      <c r="P8" s="74" t="s">
        <v>71</v>
      </c>
      <c r="Q8" s="43">
        <v>0.0</v>
      </c>
      <c r="R8" s="19"/>
      <c r="S8" s="19"/>
      <c r="T8" s="19"/>
      <c r="U8" s="19"/>
      <c r="V8" s="19"/>
      <c r="W8" s="19"/>
      <c r="X8" s="19"/>
      <c r="Y8" s="19"/>
      <c r="Z8" s="19"/>
      <c r="AA8" s="60">
        <v>259.0</v>
      </c>
      <c r="AB8" s="60">
        <v>350.0</v>
      </c>
      <c r="AC8" s="50">
        <v>0.5</v>
      </c>
      <c r="AD8" s="50">
        <v>0.5</v>
      </c>
      <c r="AE8" s="50">
        <v>0.5</v>
      </c>
      <c r="AF8" s="50">
        <v>0.5</v>
      </c>
      <c r="AG8" s="50">
        <v>0.5</v>
      </c>
      <c r="AH8" s="50">
        <v>0.5</v>
      </c>
      <c r="AI8" s="50">
        <v>0.5</v>
      </c>
      <c r="AJ8" s="50">
        <v>0.5</v>
      </c>
      <c r="AK8" s="50">
        <v>0.5</v>
      </c>
      <c r="AL8" s="50">
        <v>0.5</v>
      </c>
      <c r="AM8" s="50">
        <v>1.0</v>
      </c>
      <c r="AN8" s="50">
        <v>10.0</v>
      </c>
      <c r="AO8" s="19">
        <v>5400.0</v>
      </c>
      <c r="AP8" s="15">
        <v>8.5</v>
      </c>
      <c r="AQ8" s="20">
        <f t="shared" ref="AQ8:AQ9" si="5">(AO8)*(AP8*60)</f>
        <v>2754000</v>
      </c>
      <c r="AR8" s="20">
        <f t="shared" ref="AR8:AR9" si="6">AQ8/C8</f>
        <v>125181.8182</v>
      </c>
      <c r="AS8" s="21">
        <f t="shared" ref="AS8:AS12" si="7">(Q8*0.008345)*(AR8/1000)</f>
        <v>0</v>
      </c>
      <c r="AT8" s="62">
        <v>365.62</v>
      </c>
      <c r="AU8" s="8"/>
      <c r="AV8" s="8"/>
      <c r="AW8" s="8"/>
      <c r="AX8" s="8"/>
      <c r="AY8" s="8"/>
      <c r="AZ8" s="8"/>
      <c r="BA8" s="8"/>
      <c r="BB8" s="8"/>
      <c r="BC8" s="8"/>
    </row>
    <row r="9" ht="27.75" customHeight="1">
      <c r="A9" s="18">
        <v>43996.0</v>
      </c>
      <c r="B9" s="15" t="s">
        <v>31</v>
      </c>
      <c r="C9" s="16">
        <v>22.0</v>
      </c>
      <c r="D9" s="16">
        <v>22.0</v>
      </c>
      <c r="E9" s="16">
        <v>22.0</v>
      </c>
      <c r="F9" s="14" t="s">
        <v>38</v>
      </c>
      <c r="G9" s="18">
        <v>43958.0</v>
      </c>
      <c r="H9" s="71" t="s">
        <v>33</v>
      </c>
      <c r="I9" s="71" t="s">
        <v>33</v>
      </c>
      <c r="J9" s="71" t="s">
        <v>33</v>
      </c>
      <c r="K9" s="71" t="s">
        <v>34</v>
      </c>
      <c r="L9" s="72">
        <v>44096.0</v>
      </c>
      <c r="M9" s="15" t="s">
        <v>114</v>
      </c>
      <c r="N9" s="27" t="s">
        <v>115</v>
      </c>
      <c r="O9" s="73" t="s">
        <v>116</v>
      </c>
      <c r="P9" s="74" t="s">
        <v>71</v>
      </c>
      <c r="Q9" s="43">
        <v>0.0</v>
      </c>
      <c r="R9" s="19"/>
      <c r="S9" s="19"/>
      <c r="T9" s="19"/>
      <c r="U9" s="19"/>
      <c r="V9" s="19"/>
      <c r="W9" s="19"/>
      <c r="X9" s="19"/>
      <c r="Y9" s="19"/>
      <c r="Z9" s="19"/>
      <c r="AA9" s="60">
        <v>259.0</v>
      </c>
      <c r="AB9" s="60">
        <v>350.0</v>
      </c>
      <c r="AC9" s="50">
        <v>0.5</v>
      </c>
      <c r="AD9" s="50">
        <v>0.5</v>
      </c>
      <c r="AE9" s="50">
        <v>0.5</v>
      </c>
      <c r="AF9" s="50">
        <v>0.5</v>
      </c>
      <c r="AG9" s="50">
        <v>0.5</v>
      </c>
      <c r="AH9" s="50">
        <v>0.5</v>
      </c>
      <c r="AI9" s="50">
        <v>0.5</v>
      </c>
      <c r="AJ9" s="50">
        <v>0.5</v>
      </c>
      <c r="AK9" s="50">
        <v>0.5</v>
      </c>
      <c r="AL9" s="50">
        <v>0.5</v>
      </c>
      <c r="AM9" s="50">
        <v>1.0</v>
      </c>
      <c r="AN9" s="50">
        <v>10.0</v>
      </c>
      <c r="AO9" s="19">
        <v>5400.0</v>
      </c>
      <c r="AP9" s="15">
        <v>6.0</v>
      </c>
      <c r="AQ9" s="20">
        <f t="shared" si="5"/>
        <v>1944000</v>
      </c>
      <c r="AR9" s="20">
        <f t="shared" si="6"/>
        <v>88363.63636</v>
      </c>
      <c r="AS9" s="21">
        <f t="shared" si="7"/>
        <v>0</v>
      </c>
      <c r="AT9" s="62">
        <v>258.09</v>
      </c>
      <c r="AU9" s="8"/>
      <c r="AV9" s="8"/>
      <c r="AW9" s="8"/>
      <c r="AX9" s="8"/>
      <c r="AY9" s="8"/>
      <c r="AZ9" s="8"/>
      <c r="BA9" s="8"/>
      <c r="BB9" s="8"/>
      <c r="BC9" s="8"/>
    </row>
    <row r="10" ht="27.75" customHeight="1">
      <c r="A10" s="18"/>
      <c r="B10" s="15"/>
      <c r="C10" s="16"/>
      <c r="D10" s="16"/>
      <c r="E10" s="16"/>
      <c r="F10" s="15"/>
      <c r="G10" s="15"/>
      <c r="H10" s="71"/>
      <c r="I10" s="71"/>
      <c r="J10" s="71"/>
      <c r="K10" s="67"/>
      <c r="L10" s="15"/>
      <c r="M10" s="15"/>
      <c r="N10" s="19"/>
      <c r="O10" s="76"/>
      <c r="P10" s="74"/>
      <c r="Q10" s="60"/>
      <c r="R10" s="19"/>
      <c r="S10" s="19"/>
      <c r="T10" s="19"/>
      <c r="U10" s="19"/>
      <c r="V10" s="19"/>
      <c r="W10" s="19"/>
      <c r="X10" s="19"/>
      <c r="Y10" s="19"/>
      <c r="Z10" s="19"/>
      <c r="AA10" s="60"/>
      <c r="AB10" s="60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19"/>
      <c r="AP10" s="15"/>
      <c r="AQ10" s="20" t="s">
        <v>120</v>
      </c>
      <c r="AR10" s="29">
        <f>SUM(AR8:AR9)</f>
        <v>213545.4545</v>
      </c>
      <c r="AS10" s="21">
        <f t="shared" si="7"/>
        <v>0</v>
      </c>
      <c r="AT10" s="78">
        <f>SUM(AT8:AT9)</f>
        <v>623.71</v>
      </c>
      <c r="AU10" s="8"/>
      <c r="AV10" s="8"/>
      <c r="AW10" s="8"/>
      <c r="AX10" s="8"/>
      <c r="AY10" s="8"/>
      <c r="AZ10" s="8"/>
      <c r="BA10" s="8"/>
      <c r="BB10" s="8"/>
      <c r="BC10" s="8"/>
    </row>
    <row r="11" ht="27.75" customHeight="1">
      <c r="A11" s="18">
        <v>43747.0</v>
      </c>
      <c r="B11" s="15" t="s">
        <v>39</v>
      </c>
      <c r="C11" s="16">
        <v>17.0</v>
      </c>
      <c r="D11" s="16">
        <v>17.0</v>
      </c>
      <c r="E11" s="16">
        <v>17.0</v>
      </c>
      <c r="F11" s="14" t="s">
        <v>32</v>
      </c>
      <c r="G11" s="18">
        <v>43770.0</v>
      </c>
      <c r="H11" s="71" t="s">
        <v>33</v>
      </c>
      <c r="I11" s="71" t="s">
        <v>33</v>
      </c>
      <c r="J11" s="71" t="s">
        <v>33</v>
      </c>
      <c r="K11" s="71" t="s">
        <v>34</v>
      </c>
      <c r="L11" s="72">
        <v>44096.0</v>
      </c>
      <c r="M11" s="15" t="s">
        <v>114</v>
      </c>
      <c r="N11" s="27" t="s">
        <v>115</v>
      </c>
      <c r="O11" s="73" t="s">
        <v>116</v>
      </c>
      <c r="P11" s="74" t="s">
        <v>71</v>
      </c>
      <c r="Q11" s="43">
        <v>0.0</v>
      </c>
      <c r="R11" s="19"/>
      <c r="S11" s="19"/>
      <c r="T11" s="19"/>
      <c r="U11" s="19"/>
      <c r="V11" s="19"/>
      <c r="W11" s="19"/>
      <c r="X11" s="19"/>
      <c r="Y11" s="19"/>
      <c r="Z11" s="19"/>
      <c r="AA11" s="60">
        <v>259.0</v>
      </c>
      <c r="AB11" s="60">
        <v>350.0</v>
      </c>
      <c r="AC11" s="50">
        <v>0.5</v>
      </c>
      <c r="AD11" s="50">
        <v>0.5</v>
      </c>
      <c r="AE11" s="50">
        <v>0.5</v>
      </c>
      <c r="AF11" s="50">
        <v>0.5</v>
      </c>
      <c r="AG11" s="50">
        <v>0.5</v>
      </c>
      <c r="AH11" s="50">
        <v>0.5</v>
      </c>
      <c r="AI11" s="50">
        <v>0.5</v>
      </c>
      <c r="AJ11" s="50">
        <v>0.5</v>
      </c>
      <c r="AK11" s="50">
        <v>0.5</v>
      </c>
      <c r="AL11" s="50">
        <v>0.5</v>
      </c>
      <c r="AM11" s="50">
        <v>1.0</v>
      </c>
      <c r="AN11" s="50">
        <v>10.0</v>
      </c>
      <c r="AO11" s="19">
        <v>5400.0</v>
      </c>
      <c r="AP11" s="15">
        <v>13.33</v>
      </c>
      <c r="AQ11" s="20">
        <f t="shared" ref="AQ11:AQ12" si="8">(AO11)*(AP11*60)</f>
        <v>4318920</v>
      </c>
      <c r="AR11" s="20">
        <f t="shared" ref="AR11:AR12" si="9">AQ11/C11</f>
        <v>254054.1176</v>
      </c>
      <c r="AS11" s="21">
        <f t="shared" si="7"/>
        <v>0</v>
      </c>
      <c r="AT11" s="62">
        <v>742.03</v>
      </c>
      <c r="AU11" s="8"/>
      <c r="AV11" s="8"/>
      <c r="AW11" s="8"/>
      <c r="AX11" s="8"/>
      <c r="AY11" s="8"/>
      <c r="AZ11" s="8"/>
      <c r="BA11" s="8"/>
      <c r="BB11" s="8"/>
      <c r="BC11" s="8"/>
    </row>
    <row r="12" ht="27.75" customHeight="1">
      <c r="A12" s="18">
        <v>43842.0</v>
      </c>
      <c r="B12" s="15" t="s">
        <v>39</v>
      </c>
      <c r="C12" s="16">
        <v>17.0</v>
      </c>
      <c r="D12" s="16">
        <v>17.0</v>
      </c>
      <c r="E12" s="16">
        <v>17.0</v>
      </c>
      <c r="F12" s="14" t="s">
        <v>32</v>
      </c>
      <c r="G12" s="18">
        <v>43770.0</v>
      </c>
      <c r="H12" s="71" t="s">
        <v>33</v>
      </c>
      <c r="I12" s="71" t="s">
        <v>33</v>
      </c>
      <c r="J12" s="71" t="s">
        <v>33</v>
      </c>
      <c r="K12" s="71" t="s">
        <v>34</v>
      </c>
      <c r="L12" s="79">
        <v>44049.0</v>
      </c>
      <c r="M12" s="15" t="s">
        <v>121</v>
      </c>
      <c r="N12" s="27" t="s">
        <v>118</v>
      </c>
      <c r="O12" s="76" t="s">
        <v>119</v>
      </c>
      <c r="P12" s="74" t="s">
        <v>71</v>
      </c>
      <c r="Q12" s="43">
        <v>48.5</v>
      </c>
      <c r="R12" s="19"/>
      <c r="S12" s="19"/>
      <c r="T12" s="19"/>
      <c r="U12" s="19"/>
      <c r="V12" s="19"/>
      <c r="W12" s="19"/>
      <c r="X12" s="19"/>
      <c r="Y12" s="19"/>
      <c r="Z12" s="19"/>
      <c r="AA12" s="60">
        <v>1660.0</v>
      </c>
      <c r="AB12" s="60">
        <v>10.0</v>
      </c>
      <c r="AC12" s="50">
        <v>0.5</v>
      </c>
      <c r="AD12" s="50">
        <v>0.5</v>
      </c>
      <c r="AE12" s="50">
        <v>0.5</v>
      </c>
      <c r="AF12" s="50">
        <v>0.5</v>
      </c>
      <c r="AG12" s="50">
        <v>0.5</v>
      </c>
      <c r="AH12" s="50">
        <v>0.5</v>
      </c>
      <c r="AI12" s="50">
        <v>0.5</v>
      </c>
      <c r="AJ12" s="50">
        <v>0.5</v>
      </c>
      <c r="AK12" s="50">
        <v>0.5</v>
      </c>
      <c r="AL12" s="50">
        <v>0.5</v>
      </c>
      <c r="AM12" s="50">
        <v>1.0</v>
      </c>
      <c r="AN12" s="50">
        <v>10.0</v>
      </c>
      <c r="AO12" s="19">
        <v>1700.0</v>
      </c>
      <c r="AP12" s="15">
        <v>10.0</v>
      </c>
      <c r="AQ12" s="20">
        <f t="shared" si="8"/>
        <v>1020000</v>
      </c>
      <c r="AR12" s="20">
        <f t="shared" si="9"/>
        <v>60000</v>
      </c>
      <c r="AS12" s="21">
        <f t="shared" si="7"/>
        <v>24.28395</v>
      </c>
      <c r="AT12" s="62">
        <v>5.01</v>
      </c>
      <c r="AU12" s="8"/>
      <c r="AV12" s="8"/>
      <c r="AW12" s="8"/>
      <c r="AX12" s="8"/>
      <c r="AY12" s="8"/>
      <c r="AZ12" s="8"/>
      <c r="BA12" s="8"/>
      <c r="BB12" s="8"/>
      <c r="BC12" s="8"/>
    </row>
    <row r="13" ht="27.75" customHeight="1">
      <c r="A13" s="18"/>
      <c r="B13" s="15"/>
      <c r="C13" s="16"/>
      <c r="D13" s="16"/>
      <c r="E13" s="16"/>
      <c r="F13" s="15"/>
      <c r="G13" s="15"/>
      <c r="H13" s="71"/>
      <c r="I13" s="71"/>
      <c r="J13" s="71"/>
      <c r="K13" s="67"/>
      <c r="L13" s="15"/>
      <c r="M13" s="15"/>
      <c r="N13" s="19"/>
      <c r="O13" s="76"/>
      <c r="P13" s="74"/>
      <c r="Q13" s="60"/>
      <c r="R13" s="19"/>
      <c r="S13" s="19"/>
      <c r="T13" s="19"/>
      <c r="U13" s="19"/>
      <c r="V13" s="19"/>
      <c r="W13" s="19"/>
      <c r="X13" s="19"/>
      <c r="Y13" s="19"/>
      <c r="Z13" s="19"/>
      <c r="AA13" s="60"/>
      <c r="AB13" s="60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19"/>
      <c r="AP13" s="15"/>
      <c r="AQ13" s="20"/>
      <c r="AR13" s="20"/>
      <c r="AS13" s="21"/>
      <c r="AT13" s="78">
        <f>SUM(AT11:AT12)</f>
        <v>747.04</v>
      </c>
      <c r="AU13" s="8"/>
      <c r="AV13" s="8"/>
      <c r="AW13" s="8"/>
      <c r="AX13" s="8"/>
      <c r="AY13" s="8"/>
      <c r="AZ13" s="8"/>
      <c r="BA13" s="8"/>
      <c r="BB13" s="8"/>
      <c r="BC13" s="8"/>
    </row>
    <row r="14" ht="27.75" customHeight="1">
      <c r="A14" s="18">
        <v>43947.0</v>
      </c>
      <c r="B14" s="15" t="s">
        <v>39</v>
      </c>
      <c r="C14" s="16">
        <v>17.0</v>
      </c>
      <c r="D14" s="16">
        <v>17.0</v>
      </c>
      <c r="E14" s="16">
        <v>17.0</v>
      </c>
      <c r="F14" s="14" t="s">
        <v>38</v>
      </c>
      <c r="G14" s="18">
        <v>43958.0</v>
      </c>
      <c r="H14" s="71" t="s">
        <v>33</v>
      </c>
      <c r="I14" s="71" t="s">
        <v>33</v>
      </c>
      <c r="J14" s="71" t="s">
        <v>33</v>
      </c>
      <c r="K14" s="71" t="s">
        <v>34</v>
      </c>
      <c r="L14" s="72">
        <v>44096.0</v>
      </c>
      <c r="M14" s="15" t="s">
        <v>114</v>
      </c>
      <c r="N14" s="27" t="s">
        <v>115</v>
      </c>
      <c r="O14" s="73" t="s">
        <v>116</v>
      </c>
      <c r="P14" s="74" t="s">
        <v>71</v>
      </c>
      <c r="Q14" s="43">
        <v>0.0</v>
      </c>
      <c r="R14" s="19"/>
      <c r="S14" s="19"/>
      <c r="T14" s="19"/>
      <c r="U14" s="19"/>
      <c r="V14" s="19"/>
      <c r="W14" s="19"/>
      <c r="X14" s="19"/>
      <c r="Y14" s="19"/>
      <c r="Z14" s="19"/>
      <c r="AA14" s="60">
        <v>259.0</v>
      </c>
      <c r="AB14" s="60">
        <v>350.0</v>
      </c>
      <c r="AC14" s="50">
        <v>0.5</v>
      </c>
      <c r="AD14" s="50">
        <v>0.5</v>
      </c>
      <c r="AE14" s="50">
        <v>0.5</v>
      </c>
      <c r="AF14" s="50">
        <v>0.5</v>
      </c>
      <c r="AG14" s="50">
        <v>0.5</v>
      </c>
      <c r="AH14" s="50">
        <v>0.5</v>
      </c>
      <c r="AI14" s="50">
        <v>0.5</v>
      </c>
      <c r="AJ14" s="50">
        <v>0.5</v>
      </c>
      <c r="AK14" s="50">
        <v>0.5</v>
      </c>
      <c r="AL14" s="50">
        <v>0.5</v>
      </c>
      <c r="AM14" s="50">
        <v>1.0</v>
      </c>
      <c r="AN14" s="50">
        <v>10.0</v>
      </c>
      <c r="AO14" s="19">
        <v>5400.0</v>
      </c>
      <c r="AP14" s="15">
        <v>16.0</v>
      </c>
      <c r="AQ14" s="20">
        <f t="shared" ref="AQ14:AQ15" si="10">(AO14)*(AP14*60)</f>
        <v>5184000</v>
      </c>
      <c r="AR14" s="20">
        <f t="shared" ref="AR14:AR15" si="11">AQ14/C14</f>
        <v>304941.1765</v>
      </c>
      <c r="AS14" s="21">
        <f t="shared" ref="AS14:AS15" si="12">(Q14*0.008345)*(AR14/1000)</f>
        <v>0</v>
      </c>
      <c r="AT14" s="70">
        <v>890.66</v>
      </c>
      <c r="AU14" s="8"/>
      <c r="AV14" s="8"/>
      <c r="AW14" s="8"/>
      <c r="AX14" s="8"/>
      <c r="AY14" s="8"/>
      <c r="AZ14" s="8"/>
      <c r="BA14" s="8"/>
      <c r="BB14" s="8"/>
      <c r="BC14" s="8"/>
    </row>
    <row r="15" ht="27.75" customHeight="1">
      <c r="A15" s="18">
        <v>43986.0</v>
      </c>
      <c r="B15" s="15" t="s">
        <v>39</v>
      </c>
      <c r="C15" s="16">
        <v>17.0</v>
      </c>
      <c r="D15" s="16">
        <v>17.0</v>
      </c>
      <c r="E15" s="16">
        <v>17.0</v>
      </c>
      <c r="F15" s="14" t="s">
        <v>38</v>
      </c>
      <c r="G15" s="18">
        <v>43958.0</v>
      </c>
      <c r="H15" s="71" t="s">
        <v>33</v>
      </c>
      <c r="I15" s="71" t="s">
        <v>33</v>
      </c>
      <c r="J15" s="71" t="s">
        <v>33</v>
      </c>
      <c r="K15" s="71" t="s">
        <v>34</v>
      </c>
      <c r="L15" s="72">
        <v>44096.0</v>
      </c>
      <c r="M15" s="15" t="s">
        <v>114</v>
      </c>
      <c r="N15" s="27" t="s">
        <v>115</v>
      </c>
      <c r="O15" s="73" t="s">
        <v>116</v>
      </c>
      <c r="P15" s="74" t="s">
        <v>71</v>
      </c>
      <c r="Q15" s="43">
        <v>0.0</v>
      </c>
      <c r="R15" s="19"/>
      <c r="S15" s="19"/>
      <c r="T15" s="19"/>
      <c r="U15" s="19"/>
      <c r="V15" s="19"/>
      <c r="W15" s="19"/>
      <c r="X15" s="19"/>
      <c r="Y15" s="19"/>
      <c r="Z15" s="19"/>
      <c r="AA15" s="60">
        <v>259.0</v>
      </c>
      <c r="AB15" s="60">
        <v>350.0</v>
      </c>
      <c r="AC15" s="50">
        <v>0.5</v>
      </c>
      <c r="AD15" s="50">
        <v>0.5</v>
      </c>
      <c r="AE15" s="50">
        <v>0.5</v>
      </c>
      <c r="AF15" s="50">
        <v>0.5</v>
      </c>
      <c r="AG15" s="50">
        <v>0.5</v>
      </c>
      <c r="AH15" s="50">
        <v>0.5</v>
      </c>
      <c r="AI15" s="50">
        <v>0.5</v>
      </c>
      <c r="AJ15" s="50">
        <v>0.5</v>
      </c>
      <c r="AK15" s="50">
        <v>0.5</v>
      </c>
      <c r="AL15" s="50">
        <v>0.5</v>
      </c>
      <c r="AM15" s="50">
        <v>1.0</v>
      </c>
      <c r="AN15" s="50">
        <v>10.0</v>
      </c>
      <c r="AO15" s="19">
        <v>5400.0</v>
      </c>
      <c r="AP15" s="15">
        <v>20.0</v>
      </c>
      <c r="AQ15" s="20">
        <f t="shared" si="10"/>
        <v>6480000</v>
      </c>
      <c r="AR15" s="20">
        <f t="shared" si="11"/>
        <v>381176.4706</v>
      </c>
      <c r="AS15" s="21">
        <f t="shared" si="12"/>
        <v>0</v>
      </c>
      <c r="AT15" s="65">
        <v>1113.32</v>
      </c>
      <c r="AU15" s="8"/>
      <c r="AV15" s="8"/>
      <c r="AW15" s="8"/>
      <c r="AX15" s="8"/>
      <c r="AY15" s="8"/>
      <c r="AZ15" s="8"/>
      <c r="BA15" s="8"/>
      <c r="BB15" s="8"/>
      <c r="BC15" s="8"/>
    </row>
    <row r="16" ht="27.75" customHeight="1">
      <c r="AT16" s="80">
        <f>SUM(AT14:AT15)</f>
        <v>2003.98</v>
      </c>
      <c r="AU16" s="8"/>
      <c r="AV16" s="8"/>
      <c r="AW16" s="8"/>
      <c r="AX16" s="8"/>
      <c r="AY16" s="8"/>
      <c r="AZ16" s="8"/>
      <c r="BA16" s="8"/>
      <c r="BB16" s="8"/>
      <c r="BC16" s="8"/>
    </row>
  </sheetData>
  <mergeCells count="4">
    <mergeCell ref="A1:B1"/>
    <mergeCell ref="C1:F1"/>
    <mergeCell ref="A2:B2"/>
    <mergeCell ref="C2:F2"/>
  </mergeCells>
  <dataValidations>
    <dataValidation type="list" allowBlank="1" showInputMessage="1" showErrorMessage="1" prompt="Crop Title. must match db" sqref="F5:F6 F8:F9 F11:F12 F14:F15">
      <formula1>"Alfalfa Haylage,Alfalfa hay,Almond in shell,Apple,Barley silage boot stage,Barley silage soft dough,Barley grain,Bermudagrass hay,Broccoli,Bromegrass forage,Cabbage,Canola grain,Cantaloupe,Celery,Clover-grass hay,Corn grain,Corn silage,Cotton lint,Grape,L"&amp;"ettuce,Oats grain,Oats hay,Oats silage-soft dough,Orchardgrass hay,Pasture,Pasture Silage,Peach,Pear,Potato,Prune,Ryegrass hay,Safflower,Sorghum,Sorghum-Sudangrass forage,Squash,Sudangrass hay,Sudangrass silage,Sugar beets,Sweet Potato,Tall Fescue hay,Tim"&amp;"othy hay,Tomato,Triticale boot stage,Triticale soft dough,Vetch forage,Wheat grain,Wheat Hay,Wheat silage boot stage,Wheat silage soft dough,"</formula1>
    </dataValidation>
    <dataValidation type="list" allowBlank="1" sqref="N4:N6 N8:N9 N11:N12 N14:N15">
      <formula1>"Ground water,Surface water"</formula1>
    </dataValidation>
    <dataValidation type="list" allowBlank="1" sqref="P4:P15">
      <formula1>"Lab Analysis,Other/ estimated"</formula1>
    </dataValidation>
    <dataValidation type="list" allowBlank="1" sqref="K5:K6 K8:K9 K11:K12 K14:K15">
      <formula1>"No till (plowdown credit),Plow/disc,Broadcast/incorporate,Shank,Injection,Sweep,Banding,Sidedress,Pipeline,Surface (irragation),Subsurface (irragation),Towed tank,Towed hose,Other"</formula1>
    </dataValidation>
  </dataValidations>
  <printOptions/>
  <pageMargins bottom="0.75" footer="0.0" header="0.0" left="0.25" right="0.25" top="0.75"/>
  <pageSetup fitToHeight="0" orientation="landscape"/>
  <headerFooter>
    <oddHeader>&amp;CFRESHWATER APPLICATIONS</oddHeader>
    <oddFooter>&amp;RF and R Ag Services, Inc.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0.43"/>
    <col customWidth="1" min="2" max="5" width="11.29"/>
    <col customWidth="1" min="6" max="6" width="25.86"/>
    <col customWidth="1" min="7" max="12" width="11.29"/>
    <col customWidth="1" min="13" max="14" width="17.29"/>
    <col customWidth="1" min="15" max="15" width="22.0"/>
    <col customWidth="1" min="16" max="16" width="17.29"/>
    <col customWidth="1" min="17" max="17" width="15.0"/>
    <col customWidth="1" min="18" max="18" width="11.57"/>
    <col customWidth="1" min="19" max="19" width="11.86"/>
    <col customWidth="1" min="20" max="20" width="9.57"/>
    <col customWidth="1" min="21" max="22" width="7.0"/>
    <col customWidth="1" min="23" max="23" width="7.57"/>
    <col customWidth="1" min="24" max="24" width="10.43"/>
    <col customWidth="1" min="25" max="25" width="12.86"/>
    <col customWidth="1" min="26" max="38" width="8.86"/>
    <col customWidth="1" min="39" max="39" width="8.57"/>
    <col customWidth="1" min="40" max="41" width="8.71"/>
    <col customWidth="1" min="42" max="42" width="9.71"/>
    <col customWidth="1" min="43" max="43" width="16.71"/>
    <col customWidth="1" min="44" max="49" width="8.71"/>
  </cols>
  <sheetData>
    <row r="1">
      <c r="A1" s="1" t="s">
        <v>0</v>
      </c>
      <c r="B1" s="2"/>
      <c r="C1" s="1" t="s">
        <v>1</v>
      </c>
      <c r="D1" s="2"/>
      <c r="E1" s="3"/>
      <c r="F1" s="3"/>
      <c r="G1" s="3"/>
      <c r="H1" s="3"/>
      <c r="I1" s="3"/>
      <c r="J1" s="3"/>
      <c r="K1" s="3"/>
      <c r="L1" s="8"/>
      <c r="M1" s="8"/>
      <c r="N1" s="8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6" t="s">
        <v>2</v>
      </c>
      <c r="AN1" s="3">
        <v>2020.0</v>
      </c>
      <c r="AO1" s="3"/>
      <c r="AP1" s="7"/>
      <c r="AQ1" s="8"/>
      <c r="AR1" s="8"/>
      <c r="AS1" s="8"/>
      <c r="AT1" s="8"/>
      <c r="AU1" s="8"/>
      <c r="AV1" s="8"/>
      <c r="AW1" s="8"/>
    </row>
    <row r="2">
      <c r="A2" s="1" t="s">
        <v>3</v>
      </c>
      <c r="B2" s="2"/>
      <c r="C2" s="1" t="s">
        <v>4</v>
      </c>
      <c r="D2" s="2"/>
      <c r="E2" s="3"/>
      <c r="F2" s="3"/>
      <c r="G2" s="3"/>
      <c r="H2" s="3"/>
      <c r="I2" s="3"/>
      <c r="J2" s="3"/>
      <c r="K2" s="3"/>
      <c r="L2" s="8"/>
      <c r="M2" s="8"/>
      <c r="N2" s="8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8"/>
      <c r="AR2" s="8"/>
      <c r="AS2" s="8"/>
      <c r="AT2" s="8"/>
      <c r="AU2" s="8"/>
      <c r="AV2" s="8"/>
      <c r="AW2" s="8"/>
    </row>
    <row r="3" ht="59.25" customHeight="1">
      <c r="A3" s="81" t="s">
        <v>5</v>
      </c>
      <c r="B3" s="82" t="s">
        <v>6</v>
      </c>
      <c r="C3" s="81" t="s">
        <v>7</v>
      </c>
      <c r="D3" s="83" t="s">
        <v>73</v>
      </c>
      <c r="E3" s="83" t="s">
        <v>9</v>
      </c>
      <c r="F3" s="81" t="s">
        <v>10</v>
      </c>
      <c r="G3" s="83" t="s">
        <v>11</v>
      </c>
      <c r="H3" s="84" t="s">
        <v>12</v>
      </c>
      <c r="I3" s="84" t="s">
        <v>13</v>
      </c>
      <c r="J3" s="84" t="s">
        <v>14</v>
      </c>
      <c r="K3" s="83" t="s">
        <v>15</v>
      </c>
      <c r="L3" s="81" t="s">
        <v>16</v>
      </c>
      <c r="M3" s="83" t="s">
        <v>40</v>
      </c>
      <c r="N3" s="84" t="s">
        <v>109</v>
      </c>
      <c r="O3" s="83" t="s">
        <v>22</v>
      </c>
      <c r="P3" s="83" t="s">
        <v>78</v>
      </c>
      <c r="Q3" s="83" t="s">
        <v>122</v>
      </c>
      <c r="R3" s="84" t="s">
        <v>123</v>
      </c>
      <c r="S3" s="83" t="s">
        <v>124</v>
      </c>
      <c r="T3" s="84" t="s">
        <v>80</v>
      </c>
      <c r="U3" s="84" t="s">
        <v>81</v>
      </c>
      <c r="V3" s="84" t="s">
        <v>82</v>
      </c>
      <c r="W3" s="84" t="s">
        <v>83</v>
      </c>
      <c r="X3" s="85" t="s">
        <v>125</v>
      </c>
      <c r="Y3" s="85" t="s">
        <v>126</v>
      </c>
      <c r="Z3" s="85" t="s">
        <v>127</v>
      </c>
      <c r="AA3" s="85" t="s">
        <v>128</v>
      </c>
      <c r="AB3" s="85" t="s">
        <v>129</v>
      </c>
      <c r="AC3" s="86" t="s">
        <v>130</v>
      </c>
      <c r="AD3" s="84" t="s">
        <v>131</v>
      </c>
      <c r="AE3" s="87" t="s">
        <v>132</v>
      </c>
      <c r="AF3" s="87" t="s">
        <v>59</v>
      </c>
      <c r="AG3" s="87" t="s">
        <v>60</v>
      </c>
      <c r="AH3" s="87" t="s">
        <v>61</v>
      </c>
      <c r="AI3" s="87" t="s">
        <v>106</v>
      </c>
      <c r="AJ3" s="87" t="s">
        <v>133</v>
      </c>
      <c r="AK3" s="87" t="s">
        <v>66</v>
      </c>
      <c r="AL3" s="87" t="s">
        <v>134</v>
      </c>
      <c r="AM3" s="11" t="s">
        <v>86</v>
      </c>
      <c r="AN3" s="11" t="s">
        <v>87</v>
      </c>
      <c r="AO3" s="11" t="s">
        <v>88</v>
      </c>
      <c r="AP3" s="11" t="s">
        <v>89</v>
      </c>
      <c r="AQ3" s="88" t="s">
        <v>135</v>
      </c>
      <c r="AR3" s="89"/>
      <c r="AS3" s="89"/>
      <c r="AT3" s="89"/>
      <c r="AU3" s="89"/>
      <c r="AV3" s="89"/>
      <c r="AW3" s="89"/>
    </row>
    <row r="4">
      <c r="A4" s="14" t="s">
        <v>30</v>
      </c>
      <c r="B4" s="15"/>
      <c r="C4" s="16"/>
      <c r="D4" s="16"/>
      <c r="E4" s="16"/>
      <c r="F4" s="14"/>
      <c r="G4" s="18"/>
      <c r="H4" s="71"/>
      <c r="I4" s="71"/>
      <c r="J4" s="71"/>
      <c r="K4" s="71"/>
      <c r="L4" s="90"/>
      <c r="M4" s="15"/>
      <c r="N4" s="15"/>
      <c r="O4" s="19"/>
      <c r="P4" s="19"/>
      <c r="Q4" s="19"/>
      <c r="R4" s="19"/>
      <c r="S4" s="54"/>
      <c r="T4" s="16"/>
      <c r="U4" s="43"/>
      <c r="V4" s="91"/>
      <c r="W4" s="43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21"/>
      <c r="AN4" s="21"/>
      <c r="AO4" s="21"/>
      <c r="AP4" s="21"/>
      <c r="AQ4" s="8"/>
      <c r="AR4" s="8"/>
      <c r="AS4" s="8"/>
      <c r="AT4" s="8"/>
      <c r="AU4" s="8"/>
      <c r="AV4" s="8"/>
      <c r="AW4" s="8"/>
    </row>
    <row r="5">
      <c r="A5" s="18">
        <v>43957.0</v>
      </c>
      <c r="B5" s="15" t="s">
        <v>136</v>
      </c>
      <c r="C5" s="16">
        <v>290.0</v>
      </c>
      <c r="D5" s="16">
        <v>290.0</v>
      </c>
      <c r="E5" s="16">
        <v>290.0</v>
      </c>
      <c r="F5" s="14" t="s">
        <v>38</v>
      </c>
      <c r="G5" s="18">
        <v>43983.0</v>
      </c>
      <c r="H5" s="71" t="s">
        <v>33</v>
      </c>
      <c r="I5" s="71" t="s">
        <v>33</v>
      </c>
      <c r="J5" s="71" t="s">
        <v>33</v>
      </c>
      <c r="K5" s="71" t="s">
        <v>137</v>
      </c>
      <c r="L5" s="90">
        <v>43899.0</v>
      </c>
      <c r="M5" s="92" t="s">
        <v>138</v>
      </c>
      <c r="N5" s="15" t="s">
        <v>139</v>
      </c>
      <c r="O5" s="27" t="s">
        <v>140</v>
      </c>
      <c r="P5" s="27" t="s">
        <v>71</v>
      </c>
      <c r="Q5" s="27" t="s">
        <v>141</v>
      </c>
      <c r="R5" s="19">
        <v>3309.0</v>
      </c>
      <c r="S5" s="54">
        <f>R5/C5</f>
        <v>11.41034483</v>
      </c>
      <c r="T5" s="16">
        <v>56.0</v>
      </c>
      <c r="U5" s="43">
        <v>1.94</v>
      </c>
      <c r="V5" s="91">
        <v>0.528</v>
      </c>
      <c r="W5" s="43">
        <v>2.18</v>
      </c>
      <c r="X5" s="60"/>
      <c r="Y5" s="60"/>
      <c r="Z5" s="60"/>
      <c r="AA5" s="60"/>
      <c r="AB5" s="60"/>
      <c r="AC5" s="60"/>
      <c r="AD5" s="93">
        <v>100.0</v>
      </c>
      <c r="AE5" s="93">
        <v>100.0</v>
      </c>
      <c r="AF5" s="93">
        <v>100.0</v>
      </c>
      <c r="AG5" s="93">
        <v>100.0</v>
      </c>
      <c r="AH5" s="93">
        <v>100.0</v>
      </c>
      <c r="AI5" s="93">
        <v>100.0</v>
      </c>
      <c r="AJ5" s="93">
        <v>100.0</v>
      </c>
      <c r="AK5" s="93">
        <v>100.0</v>
      </c>
      <c r="AL5" s="94">
        <v>0.01</v>
      </c>
      <c r="AM5" s="21">
        <f>(U5/100)*2000*(1-(T5/100))*S5</f>
        <v>194.7974069</v>
      </c>
      <c r="AN5" s="21">
        <f>(V5/100)*2000*(1-(T5/100))*S5</f>
        <v>53.01702621</v>
      </c>
      <c r="AO5" s="21">
        <f>(W5/100)*2000*(1-(T5/100))*S5</f>
        <v>218.8960552</v>
      </c>
      <c r="AP5" s="21">
        <f>(AC5/100)*2000*(1-(T5/100))*S5</f>
        <v>0</v>
      </c>
      <c r="AQ5" s="95">
        <f>(U5/100)*2000*(1-(T5/100))*R5</f>
        <v>56491.248</v>
      </c>
      <c r="AR5" s="8"/>
      <c r="AS5" s="8"/>
      <c r="AT5" s="8"/>
      <c r="AU5" s="8"/>
      <c r="AV5" s="8"/>
      <c r="AW5" s="8"/>
    </row>
  </sheetData>
  <mergeCells count="4">
    <mergeCell ref="A1:B1"/>
    <mergeCell ref="C1:D1"/>
    <mergeCell ref="A2:B2"/>
    <mergeCell ref="C2:D2"/>
  </mergeCells>
  <dataValidations>
    <dataValidation type="list" allowBlank="1" showInputMessage="1" showErrorMessage="1" prompt="Crop Title. must match db" sqref="F5">
      <formula1>"Alfalfa Haylage,Alfalfa hay,Almond in shell,Apple,Barley silage boot stage,Barley silage soft dough,Barley grain,Bermudagrass hay,Broccoli,Bromegrass forage,Cabbage,Canola grain,Cantaloupe,Celery,Clover-grass hay,Corn grain,Corn silage,Cotton lint,Grape,L"&amp;"ettuce,Oats grain,Oats hay,Oats silage-soft dough,Orchardgrass hay,Pasture,Pasture Silage,Peach,Pear,Potato,Prune,Ryegrass hay,Safflower,Sorghum,Sorghum-Sudangrass forage,Squash,Sudangrass hay,Sudangrass silage,Sugar beets,Sweet Potato,Tall Fescue hay,Tim"&amp;"othy hay,Tomato,Triticale boot stage,Triticale soft dough,Vetch forage,Wheat grain,Wheat Hay,Wheat silage boot stage,Wheat silage soft dough,"</formula1>
    </dataValidation>
    <dataValidation type="list" allowBlank="1" sqref="Q5">
      <formula1>"dry-weight,as-is"</formula1>
    </dataValidation>
    <dataValidation type="list" allowBlank="1" sqref="O5">
      <formula1>"Separator solids,Corral solids,Scraped material,Bedding,Compost"</formula1>
    </dataValidation>
    <dataValidation type="list" allowBlank="1" sqref="P5">
      <formula1>"Lab Analysis,Other/ estimated"</formula1>
    </dataValidation>
    <dataValidation type="list" allowBlank="1" sqref="K5">
      <formula1>"No till (plowdown credit),Plow/disc,Broadcast/incorporate,Shank,Injection,Sweep,Banding,Sidedress,Pipeline,Surface (irragation),Subsurface (irragation),Towed tank,Towed hose,Other"</formula1>
    </dataValidation>
  </dataValidations>
  <printOptions/>
  <pageMargins bottom="0.75" footer="0.0" header="0.0" left="0.25" right="0.25" top="0.75"/>
  <pageSetup fitToHeight="0" orientation="landscape"/>
  <headerFooter>
    <oddHeader>&amp;CSOLID MANURE APPLICATIONS</oddHeader>
    <oddFooter>&amp;RF and R Ag Services, Inc.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71"/>
    <col customWidth="1" min="2" max="5" width="11.29"/>
    <col customWidth="1" min="6" max="6" width="24.71"/>
    <col customWidth="1" min="7" max="11" width="11.29"/>
    <col customWidth="1" min="12" max="12" width="20.86"/>
    <col customWidth="1" min="13" max="14" width="30.29"/>
    <col customWidth="1" min="15" max="16" width="13.43"/>
    <col customWidth="1" min="17" max="17" width="14.86"/>
    <col customWidth="1" min="18" max="18" width="40.57"/>
    <col customWidth="1" min="19" max="19" width="9.71"/>
    <col customWidth="1" min="20" max="20" width="10.29"/>
    <col customWidth="1" min="21" max="21" width="9.86"/>
    <col customWidth="1" min="22" max="22" width="12.14"/>
    <col customWidth="1" min="23" max="23" width="9.43"/>
    <col customWidth="1" min="24" max="24" width="18.86"/>
    <col customWidth="1" min="25" max="26" width="9.43"/>
    <col customWidth="1" min="27" max="27" width="8.71"/>
    <col customWidth="1" min="28" max="28" width="13.43"/>
    <col customWidth="1" min="29" max="29" width="11.29"/>
    <col customWidth="1" min="30" max="35" width="8.71"/>
  </cols>
  <sheetData>
    <row r="1">
      <c r="A1" s="1" t="s">
        <v>0</v>
      </c>
      <c r="B1" s="2"/>
      <c r="C1" s="1" t="s">
        <v>1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7"/>
      <c r="R1" s="7"/>
      <c r="S1" s="7"/>
      <c r="T1" s="7"/>
      <c r="U1" s="7"/>
      <c r="V1" s="7"/>
      <c r="W1" s="6"/>
      <c r="X1" s="6" t="s">
        <v>2</v>
      </c>
      <c r="Y1" s="3">
        <v>2020.0</v>
      </c>
      <c r="Z1" s="3"/>
      <c r="AA1" s="8"/>
      <c r="AB1" s="8"/>
      <c r="AC1" s="8"/>
      <c r="AD1" s="8"/>
      <c r="AE1" s="8"/>
      <c r="AF1" s="8"/>
      <c r="AG1" s="8"/>
      <c r="AH1" s="8"/>
      <c r="AI1" s="8"/>
    </row>
    <row r="2">
      <c r="A2" s="1" t="s">
        <v>3</v>
      </c>
      <c r="B2" s="2"/>
      <c r="C2" s="1" t="s">
        <v>4</v>
      </c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7"/>
      <c r="R2" s="96"/>
      <c r="S2" s="7"/>
      <c r="T2" s="7"/>
      <c r="U2" s="7"/>
      <c r="V2" s="7"/>
      <c r="W2" s="7"/>
      <c r="X2" s="7"/>
      <c r="Y2" s="7"/>
      <c r="Z2" s="7"/>
      <c r="AA2" s="8"/>
      <c r="AB2" s="8"/>
      <c r="AC2" s="8"/>
      <c r="AD2" s="8"/>
      <c r="AE2" s="8"/>
      <c r="AF2" s="8"/>
      <c r="AG2" s="8"/>
      <c r="AH2" s="8"/>
      <c r="AI2" s="8"/>
    </row>
    <row r="3">
      <c r="A3" s="68" t="s">
        <v>5</v>
      </c>
      <c r="B3" s="68" t="s">
        <v>72</v>
      </c>
      <c r="C3" s="68" t="s">
        <v>7</v>
      </c>
      <c r="D3" s="10" t="s">
        <v>73</v>
      </c>
      <c r="E3" s="10" t="s">
        <v>9</v>
      </c>
      <c r="F3" s="68" t="s">
        <v>10</v>
      </c>
      <c r="G3" s="10" t="s">
        <v>11</v>
      </c>
      <c r="H3" s="11" t="s">
        <v>12</v>
      </c>
      <c r="I3" s="11" t="s">
        <v>13</v>
      </c>
      <c r="J3" s="11" t="s">
        <v>14</v>
      </c>
      <c r="K3" s="10" t="s">
        <v>15</v>
      </c>
      <c r="L3" s="10" t="s">
        <v>142</v>
      </c>
      <c r="M3" s="10" t="s">
        <v>143</v>
      </c>
      <c r="N3" s="10" t="s">
        <v>22</v>
      </c>
      <c r="O3" s="10" t="s">
        <v>144</v>
      </c>
      <c r="P3" s="10" t="s">
        <v>122</v>
      </c>
      <c r="Q3" s="11" t="s">
        <v>145</v>
      </c>
      <c r="R3" s="97" t="s">
        <v>146</v>
      </c>
      <c r="S3" s="11" t="s">
        <v>80</v>
      </c>
      <c r="T3" s="11" t="s">
        <v>81</v>
      </c>
      <c r="U3" s="11" t="s">
        <v>82</v>
      </c>
      <c r="V3" s="11" t="s">
        <v>83</v>
      </c>
      <c r="W3" s="10" t="s">
        <v>147</v>
      </c>
      <c r="X3" s="98" t="s">
        <v>86</v>
      </c>
      <c r="Y3" s="98" t="s">
        <v>87</v>
      </c>
      <c r="Z3" s="98" t="s">
        <v>88</v>
      </c>
      <c r="AA3" s="99" t="s">
        <v>89</v>
      </c>
      <c r="AB3" s="88" t="s">
        <v>135</v>
      </c>
      <c r="AC3" s="89"/>
      <c r="AD3" s="89"/>
      <c r="AE3" s="89"/>
      <c r="AF3" s="89"/>
      <c r="AG3" s="89"/>
      <c r="AH3" s="89"/>
      <c r="AI3" s="89"/>
    </row>
    <row r="4" ht="30.0" customHeight="1">
      <c r="A4" s="14" t="s">
        <v>30</v>
      </c>
      <c r="B4" s="47"/>
      <c r="C4" s="16"/>
      <c r="D4" s="16"/>
      <c r="E4" s="16"/>
      <c r="F4" s="14"/>
      <c r="G4" s="18"/>
      <c r="H4" s="71"/>
      <c r="I4" s="71"/>
      <c r="J4" s="71"/>
      <c r="K4" s="71"/>
      <c r="L4" s="15"/>
      <c r="M4" s="15"/>
      <c r="N4" s="15"/>
      <c r="O4" s="15"/>
      <c r="P4" s="15"/>
      <c r="Q4" s="60"/>
      <c r="R4" s="16"/>
      <c r="S4" s="16"/>
      <c r="T4" s="60"/>
      <c r="U4" s="60"/>
      <c r="V4" s="60"/>
      <c r="W4" s="64"/>
      <c r="X4" s="30"/>
      <c r="Y4" s="30"/>
      <c r="Z4" s="30"/>
      <c r="AA4" s="30"/>
      <c r="AB4" s="47"/>
      <c r="AC4" s="18"/>
      <c r="AD4" s="8"/>
      <c r="AE4" s="8"/>
      <c r="AF4" s="8"/>
      <c r="AG4" s="8"/>
      <c r="AH4" s="8"/>
      <c r="AI4" s="8"/>
    </row>
    <row r="5" ht="30.0" customHeight="1">
      <c r="A5" s="18">
        <v>43958.0</v>
      </c>
      <c r="B5" s="47" t="s">
        <v>31</v>
      </c>
      <c r="C5" s="16">
        <v>22.0</v>
      </c>
      <c r="D5" s="16">
        <v>22.0</v>
      </c>
      <c r="E5" s="16">
        <v>22.0</v>
      </c>
      <c r="F5" s="14" t="s">
        <v>38</v>
      </c>
      <c r="G5" s="18">
        <v>43958.0</v>
      </c>
      <c r="H5" s="71" t="s">
        <v>33</v>
      </c>
      <c r="I5" s="71" t="s">
        <v>33</v>
      </c>
      <c r="J5" s="71" t="s">
        <v>33</v>
      </c>
      <c r="K5" s="71" t="s">
        <v>148</v>
      </c>
      <c r="L5" s="15" t="s">
        <v>149</v>
      </c>
      <c r="M5" s="100">
        <v>43960.0</v>
      </c>
      <c r="N5" s="101" t="s">
        <v>150</v>
      </c>
      <c r="O5" s="14">
        <v>41.61</v>
      </c>
      <c r="P5" s="27" t="s">
        <v>141</v>
      </c>
      <c r="Q5" s="60">
        <v>50.0</v>
      </c>
      <c r="R5" s="16">
        <f>MULTIPLY(Q5,C5)</f>
        <v>1100</v>
      </c>
      <c r="S5" s="16">
        <v>56.0</v>
      </c>
      <c r="T5" s="43">
        <v>1.94</v>
      </c>
      <c r="U5" s="91">
        <v>0.528</v>
      </c>
      <c r="V5" s="43">
        <v>2.18</v>
      </c>
      <c r="W5" s="65"/>
      <c r="X5" s="30">
        <f>(T5/100)*(1-(S5/100))*Q5</f>
        <v>0.4268</v>
      </c>
      <c r="Y5" s="30">
        <f>(U5/100)*(1-(S5/100))*Q5</f>
        <v>0.11616</v>
      </c>
      <c r="Z5" s="30">
        <f>(V5/100)*(1-(S5/100))*Q5</f>
        <v>0.4796</v>
      </c>
      <c r="AA5" s="30">
        <f>W5/100*S5</f>
        <v>0</v>
      </c>
      <c r="AB5" s="30">
        <f>R5* T5/100</f>
        <v>21.34</v>
      </c>
      <c r="AD5" s="8"/>
      <c r="AE5" s="8"/>
      <c r="AF5" s="47" t="s">
        <v>31</v>
      </c>
      <c r="AG5" s="18">
        <v>43958.0</v>
      </c>
      <c r="AH5" s="8"/>
      <c r="AI5" s="8"/>
    </row>
    <row r="6" ht="30.0" customHeight="1">
      <c r="A6" s="18"/>
      <c r="B6" s="47"/>
      <c r="C6" s="16"/>
      <c r="D6" s="16"/>
      <c r="E6" s="16"/>
      <c r="F6" s="14"/>
      <c r="G6" s="102"/>
      <c r="H6" s="71"/>
      <c r="I6" s="71"/>
      <c r="J6" s="71"/>
      <c r="K6" s="71"/>
      <c r="L6" s="15"/>
      <c r="M6" s="100"/>
      <c r="N6" s="101"/>
      <c r="O6" s="14"/>
      <c r="P6" s="27"/>
      <c r="Q6" s="60"/>
      <c r="R6" s="16"/>
      <c r="S6" s="16"/>
      <c r="T6" s="60"/>
      <c r="U6" s="60"/>
      <c r="V6" s="60"/>
      <c r="W6" s="65"/>
      <c r="X6" s="30"/>
      <c r="Y6" s="30"/>
      <c r="Z6" s="30"/>
      <c r="AA6" s="30"/>
      <c r="AD6" s="8"/>
      <c r="AE6" s="8"/>
      <c r="AF6" s="15" t="s">
        <v>39</v>
      </c>
      <c r="AG6" s="18">
        <v>43958.0</v>
      </c>
      <c r="AH6" s="8"/>
      <c r="AI6" s="8"/>
    </row>
    <row r="7" ht="30.0" customHeight="1">
      <c r="A7" s="18">
        <v>43958.0</v>
      </c>
      <c r="B7" s="15" t="s">
        <v>39</v>
      </c>
      <c r="C7" s="16">
        <v>17.0</v>
      </c>
      <c r="D7" s="16">
        <v>17.0</v>
      </c>
      <c r="E7" s="16">
        <v>17.0</v>
      </c>
      <c r="F7" s="14" t="s">
        <v>38</v>
      </c>
      <c r="G7" s="18">
        <v>43958.0</v>
      </c>
      <c r="H7" s="71" t="s">
        <v>33</v>
      </c>
      <c r="I7" s="71" t="s">
        <v>33</v>
      </c>
      <c r="J7" s="71" t="s">
        <v>33</v>
      </c>
      <c r="K7" s="71" t="s">
        <v>148</v>
      </c>
      <c r="L7" s="15" t="s">
        <v>149</v>
      </c>
      <c r="M7" s="100">
        <v>43960.0</v>
      </c>
      <c r="N7" s="101" t="s">
        <v>151</v>
      </c>
      <c r="O7" s="14">
        <v>41.61</v>
      </c>
      <c r="P7" s="27" t="s">
        <v>141</v>
      </c>
      <c r="Q7" s="60">
        <v>50.0</v>
      </c>
      <c r="R7" s="16">
        <f>MULTIPLY(Q7,C7)</f>
        <v>850</v>
      </c>
      <c r="S7" s="103">
        <v>0.0</v>
      </c>
      <c r="T7" s="60">
        <v>32.0</v>
      </c>
      <c r="U7" s="60">
        <v>0.0</v>
      </c>
      <c r="V7" s="60">
        <v>0.0</v>
      </c>
      <c r="W7" s="64"/>
      <c r="X7" s="30">
        <f>T7/100*Q7</f>
        <v>16</v>
      </c>
      <c r="Y7" s="30">
        <f>U7/100*Q7</f>
        <v>0</v>
      </c>
      <c r="Z7" s="30">
        <f>V7/100*Q7</f>
        <v>0</v>
      </c>
      <c r="AA7" s="30">
        <f>W7/100*S7</f>
        <v>0</v>
      </c>
      <c r="AB7" s="30">
        <f>R7* T7/100</f>
        <v>272</v>
      </c>
      <c r="AD7" s="8"/>
      <c r="AE7" s="8"/>
      <c r="AF7" s="15" t="s">
        <v>152</v>
      </c>
      <c r="AG7" s="18">
        <v>43958.0</v>
      </c>
      <c r="AH7" s="8"/>
      <c r="AI7" s="8"/>
    </row>
  </sheetData>
  <mergeCells count="4">
    <mergeCell ref="A1:B1"/>
    <mergeCell ref="C1:D1"/>
    <mergeCell ref="A2:B2"/>
    <mergeCell ref="C2:D2"/>
  </mergeCells>
  <dataValidations>
    <dataValidation type="list" allowBlank="1" showInputMessage="1" showErrorMessage="1" prompt="Crop Title. must match db" sqref="F5:F7">
      <formula1>"Alfalfa Haylage,Alfalfa hay,Almond in shell,Apple,Barley silage boot stage,Barley silage soft dough,Barley grain,Bermudagrass hay,Broccoli,Bromegrass forage,Cabbage,Canola grain,Cantaloupe,Celery,Clover-grass hay,Corn grain,Corn silage,Cotton lint,Grape,L"&amp;"ettuce,Oats grain,Oats hay,Oats silage-soft dough,Orchardgrass hay,Pasture,Pasture Silage,Peach,Pear,Potato,Prune,Ryegrass hay,Safflower,Sorghum,Sorghum-Sudangrass forage,Squash,Sudangrass hay,Sudangrass silage,Sugar beets,Sweet Potato,Tall Fescue hay,Tim"&amp;"othy hay,Tomato,Triticale boot stage,Triticale soft dough,Vetch forage,Wheat grain,Wheat Hay,Wheat silage boot stage,Wheat silage soft dough,"</formula1>
    </dataValidation>
    <dataValidation type="list" allowBlank="1" sqref="N5:N7">
      <formula1>"Commercial fertilizer/ Other: Liquid commercial fertilizer,Commercial fertilizer/ Other: Solid commercial fertilizer,Commercial fertilizer/ Other: Other liquid nutrient source,Commercial fertilizer/ Other: Other solid nutrient source,Dry manure: Separator"&amp;" solids,Dry manure: Corral solids,Dry manure: Scraped material,Dry manure: Bedding,Dry manure: Compost,Process wastewater,Process wastewater sludge"</formula1>
    </dataValidation>
    <dataValidation type="list" allowBlank="1" sqref="P5:P7">
      <formula1>"dry-weight,as-is"</formula1>
    </dataValidation>
    <dataValidation type="list" allowBlank="1" sqref="K5:K7">
      <formula1>"No till (plowdown credit),Plow/disc,Broadcast/incorporate,Shank,Injection,Sweep,Banding,Sidedress,Pipeline,Surface (irragation),Subsurface (irragation),Towed tank,Towed hose,Other"</formula1>
    </dataValidation>
  </dataValidations>
  <printOptions/>
  <pageMargins bottom="0.75" footer="0.0" header="0.0" left="0.7" right="0.7" top="0.75"/>
  <pageSetup fitToHeight="0" orientation="landscape"/>
  <headerFooter>
    <oddHeader>&amp;CCOMMERCIAL FERTILIZER APPLICATIONS</oddHeader>
    <oddFooter>&amp;RF and R Ag Services, Inc.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8.14"/>
    <col customWidth="1" min="2" max="2" width="13.29"/>
    <col customWidth="1" min="3" max="8" width="12.57"/>
    <col customWidth="1" min="9" max="9" width="10.86"/>
    <col customWidth="1" min="10" max="11" width="13.86"/>
    <col customWidth="1" min="12" max="21" width="12.57"/>
    <col customWidth="1" min="22" max="22" width="10.43"/>
    <col customWidth="1" min="23" max="39" width="12.57"/>
    <col customWidth="1" min="40" max="40" width="14.57"/>
    <col customWidth="1" min="41" max="41" width="20.43"/>
    <col customWidth="1" min="42" max="42" width="9.71"/>
    <col customWidth="1" min="43" max="43" width="9.57"/>
    <col customWidth="1" min="44" max="46" width="6.29"/>
    <col customWidth="1" min="47" max="47" width="6.71"/>
    <col customWidth="1" min="48" max="48" width="10.71"/>
    <col customWidth="1" min="49" max="49" width="11.71"/>
    <col customWidth="1" min="50" max="50" width="11.86"/>
    <col customWidth="1" min="51" max="51" width="11.71"/>
    <col customWidth="1" min="52" max="63" width="8.71"/>
  </cols>
  <sheetData>
    <row r="1">
      <c r="A1" s="104" t="s">
        <v>0</v>
      </c>
      <c r="B1" s="105" t="s">
        <v>1</v>
      </c>
      <c r="C1" s="2"/>
      <c r="D1" s="8"/>
      <c r="E1" s="104"/>
      <c r="F1" s="104" t="s">
        <v>2</v>
      </c>
      <c r="G1" s="104">
        <v>2020.0</v>
      </c>
      <c r="H1" s="104"/>
      <c r="I1" s="104"/>
      <c r="J1" s="104"/>
      <c r="K1" s="104"/>
      <c r="L1" s="104"/>
      <c r="M1" s="104"/>
      <c r="N1" s="8"/>
      <c r="O1" s="8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8"/>
      <c r="AP1" s="8"/>
      <c r="AQ1" s="106"/>
      <c r="AR1" s="106"/>
      <c r="AS1" s="106"/>
      <c r="AT1" s="106"/>
      <c r="AU1" s="106"/>
      <c r="AV1" s="8"/>
      <c r="AW1" s="8"/>
      <c r="AX1" s="104"/>
      <c r="AY1" s="106"/>
    </row>
    <row r="2">
      <c r="A2" s="104" t="s">
        <v>3</v>
      </c>
      <c r="B2" s="105" t="s">
        <v>4</v>
      </c>
      <c r="C2" s="2"/>
      <c r="D2" s="8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8"/>
      <c r="AP2" s="8"/>
      <c r="AQ2" s="106"/>
      <c r="AR2" s="106"/>
      <c r="AS2" s="106"/>
      <c r="AT2" s="106"/>
      <c r="AU2" s="106"/>
      <c r="AV2" s="106"/>
      <c r="AW2" s="106"/>
      <c r="AX2" s="106"/>
      <c r="AY2" s="106"/>
    </row>
    <row r="3" ht="40.5" customHeight="1">
      <c r="A3" s="107" t="s">
        <v>153</v>
      </c>
      <c r="B3" s="107" t="s">
        <v>154</v>
      </c>
      <c r="C3" s="107" t="s">
        <v>155</v>
      </c>
      <c r="D3" s="108" t="s">
        <v>156</v>
      </c>
      <c r="E3" s="108" t="s">
        <v>157</v>
      </c>
      <c r="F3" s="108" t="s">
        <v>158</v>
      </c>
      <c r="G3" s="108" t="s">
        <v>159</v>
      </c>
      <c r="H3" s="108" t="s">
        <v>160</v>
      </c>
      <c r="I3" s="108" t="s">
        <v>161</v>
      </c>
      <c r="J3" s="108" t="s">
        <v>162</v>
      </c>
      <c r="K3" s="107" t="s">
        <v>163</v>
      </c>
      <c r="L3" s="107" t="s">
        <v>164</v>
      </c>
      <c r="M3" s="107" t="s">
        <v>165</v>
      </c>
      <c r="N3" s="107" t="s">
        <v>166</v>
      </c>
      <c r="O3" s="107" t="s">
        <v>167</v>
      </c>
      <c r="P3" s="107" t="s">
        <v>168</v>
      </c>
      <c r="Q3" s="107" t="s">
        <v>169</v>
      </c>
      <c r="R3" s="107" t="s">
        <v>170</v>
      </c>
      <c r="S3" s="107" t="s">
        <v>171</v>
      </c>
      <c r="T3" s="107" t="s">
        <v>172</v>
      </c>
      <c r="U3" s="107" t="s">
        <v>173</v>
      </c>
      <c r="V3" s="107" t="s">
        <v>174</v>
      </c>
      <c r="W3" s="107" t="s">
        <v>175</v>
      </c>
      <c r="X3" s="107" t="s">
        <v>176</v>
      </c>
      <c r="Y3" s="107" t="s">
        <v>177</v>
      </c>
      <c r="Z3" s="109" t="s">
        <v>178</v>
      </c>
      <c r="AA3" s="107" t="s">
        <v>179</v>
      </c>
      <c r="AB3" s="107" t="s">
        <v>180</v>
      </c>
      <c r="AC3" s="107" t="s">
        <v>181</v>
      </c>
      <c r="AD3" s="107" t="s">
        <v>182</v>
      </c>
      <c r="AE3" s="107" t="s">
        <v>183</v>
      </c>
      <c r="AF3" s="107" t="s">
        <v>184</v>
      </c>
      <c r="AG3" s="107" t="s">
        <v>185</v>
      </c>
      <c r="AH3" s="107" t="s">
        <v>186</v>
      </c>
      <c r="AI3" s="107" t="s">
        <v>187</v>
      </c>
      <c r="AJ3" s="107" t="s">
        <v>188</v>
      </c>
      <c r="AK3" s="107" t="s">
        <v>189</v>
      </c>
      <c r="AL3" s="107" t="s">
        <v>190</v>
      </c>
      <c r="AM3" s="110" t="s">
        <v>191</v>
      </c>
      <c r="AN3" s="107" t="s">
        <v>79</v>
      </c>
      <c r="AO3" s="107" t="s">
        <v>22</v>
      </c>
      <c r="AP3" s="104" t="s">
        <v>192</v>
      </c>
      <c r="AQ3" s="104" t="s">
        <v>80</v>
      </c>
      <c r="AR3" s="104" t="s">
        <v>81</v>
      </c>
      <c r="AS3" s="104" t="s">
        <v>82</v>
      </c>
      <c r="AT3" s="104" t="s">
        <v>83</v>
      </c>
      <c r="AU3" s="107" t="s">
        <v>193</v>
      </c>
      <c r="AV3" s="111" t="s">
        <v>194</v>
      </c>
      <c r="AW3" s="111" t="s">
        <v>195</v>
      </c>
      <c r="AX3" s="111" t="s">
        <v>196</v>
      </c>
      <c r="AY3" s="111" t="s">
        <v>197</v>
      </c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</row>
    <row r="4" ht="49.5" customHeight="1">
      <c r="A4" s="112" t="s">
        <v>30</v>
      </c>
      <c r="B4" s="112"/>
      <c r="C4" s="112"/>
      <c r="D4" s="113"/>
      <c r="E4" s="113"/>
      <c r="F4" s="113"/>
      <c r="G4" s="113"/>
      <c r="H4" s="113"/>
      <c r="I4" s="113"/>
      <c r="J4" s="8"/>
      <c r="K4" s="8"/>
      <c r="L4" s="112"/>
      <c r="M4" s="112"/>
      <c r="N4" s="112"/>
      <c r="O4" s="112"/>
      <c r="P4" s="112"/>
      <c r="Q4" s="112"/>
      <c r="R4" s="106"/>
      <c r="S4" s="112"/>
      <c r="T4" s="112"/>
      <c r="U4" s="112"/>
      <c r="V4" s="114"/>
      <c r="W4" s="106"/>
      <c r="X4" s="112"/>
      <c r="Y4" s="114"/>
      <c r="Z4" s="114"/>
      <c r="AA4" s="106"/>
      <c r="AB4" s="112"/>
      <c r="AC4" s="114"/>
      <c r="AD4" s="112"/>
      <c r="AE4" s="114"/>
      <c r="AF4" s="106"/>
      <c r="AG4" s="114"/>
      <c r="AH4" s="106"/>
      <c r="AI4" s="112"/>
      <c r="AJ4" s="114"/>
      <c r="AK4" s="112"/>
      <c r="AL4" s="114"/>
      <c r="AM4" s="112"/>
      <c r="AN4" s="115"/>
      <c r="AO4" s="112"/>
      <c r="AP4" s="116"/>
      <c r="AQ4" s="117"/>
      <c r="AR4" s="118"/>
      <c r="AS4" s="119"/>
      <c r="AT4" s="118"/>
      <c r="AU4" s="116"/>
      <c r="AV4" s="120"/>
      <c r="AW4" s="120"/>
      <c r="AX4" s="120"/>
      <c r="AY4" s="120"/>
    </row>
    <row r="5" ht="49.5" customHeight="1">
      <c r="A5" s="121">
        <v>43895.0</v>
      </c>
      <c r="B5" s="112" t="s">
        <v>198</v>
      </c>
      <c r="C5" s="112" t="s">
        <v>199</v>
      </c>
      <c r="D5" s="113"/>
      <c r="E5" s="122" t="s">
        <v>200</v>
      </c>
      <c r="F5" s="113" t="s">
        <v>201</v>
      </c>
      <c r="G5" s="113" t="s">
        <v>202</v>
      </c>
      <c r="H5" s="122">
        <v>95324.0</v>
      </c>
      <c r="I5" s="113" t="s">
        <v>203</v>
      </c>
      <c r="J5" s="113" t="s">
        <v>203</v>
      </c>
      <c r="K5" s="113" t="s">
        <v>203</v>
      </c>
      <c r="L5" s="112" t="s">
        <v>204</v>
      </c>
      <c r="M5" s="112" t="s">
        <v>199</v>
      </c>
      <c r="N5" s="112" t="s">
        <v>205</v>
      </c>
      <c r="O5" s="112" t="s">
        <v>206</v>
      </c>
      <c r="P5" s="112" t="s">
        <v>207</v>
      </c>
      <c r="Q5" s="112" t="s">
        <v>208</v>
      </c>
      <c r="R5" s="106"/>
      <c r="S5" s="112" t="s">
        <v>209</v>
      </c>
      <c r="T5" s="112" t="s">
        <v>201</v>
      </c>
      <c r="U5" s="112" t="s">
        <v>202</v>
      </c>
      <c r="V5" s="114">
        <v>95324.0</v>
      </c>
      <c r="W5" s="106" t="s">
        <v>210</v>
      </c>
      <c r="X5" s="112" t="s">
        <v>211</v>
      </c>
      <c r="Y5" s="114" t="s">
        <v>207</v>
      </c>
      <c r="Z5" s="114" t="s">
        <v>212</v>
      </c>
      <c r="AA5" s="106"/>
      <c r="AB5" s="112" t="s">
        <v>209</v>
      </c>
      <c r="AC5" s="114" t="s">
        <v>201</v>
      </c>
      <c r="AD5" s="112" t="s">
        <v>202</v>
      </c>
      <c r="AE5" s="114">
        <v>95324.0</v>
      </c>
      <c r="AF5" s="106"/>
      <c r="AG5" s="114" t="s">
        <v>212</v>
      </c>
      <c r="AH5" s="106"/>
      <c r="AI5" s="112" t="s">
        <v>209</v>
      </c>
      <c r="AJ5" s="114" t="s">
        <v>201</v>
      </c>
      <c r="AK5" s="112" t="s">
        <v>202</v>
      </c>
      <c r="AL5" s="114">
        <v>95324.0</v>
      </c>
      <c r="AM5" s="112" t="s">
        <v>213</v>
      </c>
      <c r="AN5" s="115" t="s">
        <v>141</v>
      </c>
      <c r="AO5" s="112" t="s">
        <v>214</v>
      </c>
      <c r="AP5" s="116">
        <v>1898.0</v>
      </c>
      <c r="AQ5" s="117">
        <v>56.0</v>
      </c>
      <c r="AR5" s="118">
        <v>1.94</v>
      </c>
      <c r="AS5" s="119">
        <v>0.528</v>
      </c>
      <c r="AT5" s="118">
        <v>2.18</v>
      </c>
      <c r="AU5" s="116"/>
      <c r="AV5" s="120">
        <f t="shared" ref="AV5:AV6" si="1">(AR5/100)*2000*(1-(AQ5/100))*AP5</f>
        <v>32402.656</v>
      </c>
      <c r="AW5" s="120">
        <f t="shared" ref="AW5:AW6" si="2">(AS5/100)*2000*(1-(AQ5/100))*AP5</f>
        <v>8818.8672</v>
      </c>
      <c r="AX5" s="120">
        <f t="shared" ref="AX5:AX6" si="3">(AT5/100)*2000*(1-(AQ5/100))*AP5</f>
        <v>36411.232</v>
      </c>
      <c r="AY5" s="120">
        <f t="shared" ref="AY5:AY6" si="4">(AU5/100)*2000*(1-(AQ5/100))*AP5</f>
        <v>0</v>
      </c>
    </row>
    <row r="6" ht="55.5" customHeight="1">
      <c r="A6" s="121">
        <v>43959.0</v>
      </c>
      <c r="B6" s="112" t="s">
        <v>198</v>
      </c>
      <c r="C6" s="112" t="s">
        <v>199</v>
      </c>
      <c r="D6" s="112"/>
      <c r="E6" s="122" t="s">
        <v>200</v>
      </c>
      <c r="F6" s="113" t="s">
        <v>201</v>
      </c>
      <c r="G6" s="113" t="s">
        <v>202</v>
      </c>
      <c r="H6" s="122">
        <v>95324.0</v>
      </c>
      <c r="I6" s="113" t="s">
        <v>203</v>
      </c>
      <c r="J6" s="113" t="s">
        <v>203</v>
      </c>
      <c r="K6" s="113" t="s">
        <v>203</v>
      </c>
      <c r="L6" s="112" t="s">
        <v>204</v>
      </c>
      <c r="M6" s="112" t="s">
        <v>199</v>
      </c>
      <c r="N6" s="112" t="s">
        <v>215</v>
      </c>
      <c r="O6" s="112" t="s">
        <v>216</v>
      </c>
      <c r="P6" s="112" t="s">
        <v>217</v>
      </c>
      <c r="Q6" s="112" t="s">
        <v>218</v>
      </c>
      <c r="R6" s="106"/>
      <c r="S6" s="112" t="s">
        <v>209</v>
      </c>
      <c r="T6" s="112" t="s">
        <v>201</v>
      </c>
      <c r="U6" s="112" t="s">
        <v>202</v>
      </c>
      <c r="V6" s="114">
        <v>95324.0</v>
      </c>
      <c r="W6" s="106" t="s">
        <v>219</v>
      </c>
      <c r="X6" s="112" t="s">
        <v>211</v>
      </c>
      <c r="Y6" s="114" t="s">
        <v>220</v>
      </c>
      <c r="Z6" s="114" t="s">
        <v>221</v>
      </c>
      <c r="AA6" s="106"/>
      <c r="AB6" s="112" t="s">
        <v>209</v>
      </c>
      <c r="AC6" s="114" t="s">
        <v>201</v>
      </c>
      <c r="AD6" s="112" t="s">
        <v>202</v>
      </c>
      <c r="AE6" s="114">
        <v>95324.0</v>
      </c>
      <c r="AF6" s="106"/>
      <c r="AG6" s="114" t="s">
        <v>221</v>
      </c>
      <c r="AH6" s="106"/>
      <c r="AI6" s="112" t="s">
        <v>209</v>
      </c>
      <c r="AJ6" s="114" t="s">
        <v>201</v>
      </c>
      <c r="AK6" s="112" t="s">
        <v>202</v>
      </c>
      <c r="AL6" s="114">
        <v>95324.0</v>
      </c>
      <c r="AM6" s="112" t="s">
        <v>222</v>
      </c>
      <c r="AN6" s="115" t="s">
        <v>141</v>
      </c>
      <c r="AO6" s="112" t="s">
        <v>214</v>
      </c>
      <c r="AP6" s="116">
        <v>1839.0</v>
      </c>
      <c r="AQ6" s="117">
        <v>35.6</v>
      </c>
      <c r="AR6" s="118">
        <v>2.4</v>
      </c>
      <c r="AS6" s="118">
        <v>1.0</v>
      </c>
      <c r="AT6" s="118">
        <v>4.8</v>
      </c>
      <c r="AU6" s="116"/>
      <c r="AV6" s="120">
        <f t="shared" si="1"/>
        <v>56847.168</v>
      </c>
      <c r="AW6" s="120">
        <f t="shared" si="2"/>
        <v>23686.32</v>
      </c>
      <c r="AX6" s="120">
        <f t="shared" si="3"/>
        <v>113694.336</v>
      </c>
      <c r="AY6" s="120">
        <f t="shared" si="4"/>
        <v>0</v>
      </c>
    </row>
  </sheetData>
  <mergeCells count="2">
    <mergeCell ref="B1:C1"/>
    <mergeCell ref="B2:C2"/>
  </mergeCells>
  <dataValidations>
    <dataValidation type="list" allowBlank="1" sqref="AO4:AO6">
      <formula1>"Dry manure: Separator solids,Dry manure: Corral solids,Dry manure: Scraped material,Dry manure: Bedding,Dry manure: Compost,Process wastewater,Process wastewater: Process wastewater sludge"</formula1>
    </dataValidation>
    <dataValidation type="list" allowBlank="1" sqref="AN4:AN6">
      <formula1>"dry-weight,as-is"</formula1>
    </dataValidation>
    <dataValidation type="list" allowBlank="1" sqref="I5:K6">
      <formula1>"Yes,No"</formula1>
    </dataValidation>
    <dataValidation type="list" allowBlank="1" sqref="X4:X6">
      <formula1>"Broker,Compost Facility,Farmer,Other"</formula1>
    </dataValidation>
  </dataValidations>
  <printOptions/>
  <pageMargins bottom="0.75" footer="0.0" header="0.0" left="0.25" right="0.25" top="0.75"/>
  <pageSetup scale="85" orientation="landscape"/>
  <headerFooter>
    <oddHeader>&amp;CSOLID MANURE EXPORTS</oddHeader>
    <oddFooter>&amp;RF and R Ag Services, Inc.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11.29"/>
    <col customWidth="1" min="2" max="2" width="14.29"/>
    <col customWidth="1" min="3" max="3" width="13.14"/>
    <col customWidth="1" min="4" max="12" width="13.0"/>
    <col customWidth="1" min="13" max="13" width="16.57"/>
    <col customWidth="1" min="14" max="14" width="14.43"/>
    <col customWidth="1" min="15" max="15" width="16.0"/>
    <col customWidth="1" min="16" max="16" width="12.14"/>
    <col customWidth="1" min="17" max="17" width="10.86"/>
    <col customWidth="1" min="18" max="18" width="13.43"/>
    <col customWidth="1" min="19" max="19" width="15.43"/>
    <col customWidth="1" min="20" max="20" width="12.29"/>
    <col customWidth="1" min="21" max="21" width="8.86"/>
    <col customWidth="1" min="22" max="22" width="10.43"/>
    <col customWidth="1" min="23" max="23" width="16.71"/>
    <col customWidth="1" min="24" max="24" width="17.29"/>
    <col customWidth="1" min="25" max="25" width="16.0"/>
    <col customWidth="1" min="26" max="26" width="15.0"/>
    <col customWidth="1" min="27" max="27" width="11.57"/>
    <col customWidth="1" min="28" max="28" width="14.29"/>
    <col customWidth="1" min="29" max="29" width="15.0"/>
    <col customWidth="1" min="30" max="30" width="9.43"/>
    <col customWidth="1" min="31" max="31" width="13.29"/>
    <col customWidth="1" min="32" max="33" width="16.71"/>
    <col customWidth="1" min="34" max="34" width="13.29"/>
    <col customWidth="1" min="35" max="35" width="13.0"/>
    <col customWidth="1" min="36" max="36" width="15.29"/>
    <col customWidth="1" min="37" max="37" width="13.43"/>
    <col customWidth="1" min="38" max="38" width="12.86"/>
    <col customWidth="1" min="39" max="39" width="19.71"/>
    <col customWidth="1" min="40" max="40" width="24.29"/>
    <col customWidth="1" min="41" max="41" width="10.57"/>
    <col customWidth="1" min="42" max="42" width="8.71"/>
    <col customWidth="1" min="43" max="43" width="18.29"/>
    <col customWidth="1" min="44" max="44" width="21.71"/>
    <col customWidth="1" min="45" max="45" width="8.0"/>
    <col customWidth="1" min="46" max="46" width="8.14"/>
    <col customWidth="1" min="47" max="47" width="7.86"/>
    <col customWidth="1" min="48" max="48" width="10.29"/>
    <col customWidth="1" min="49" max="49" width="9.43"/>
    <col customWidth="1" min="50" max="51" width="11.0"/>
    <col customWidth="1" min="52" max="52" width="10.86"/>
    <col customWidth="1" min="53" max="63" width="8.71"/>
  </cols>
  <sheetData>
    <row r="1" ht="18.0" customHeight="1">
      <c r="A1" s="104" t="s">
        <v>0</v>
      </c>
      <c r="B1" s="105" t="s">
        <v>1</v>
      </c>
      <c r="C1" s="2"/>
      <c r="D1" s="8"/>
      <c r="E1" s="104"/>
      <c r="F1" s="104" t="s">
        <v>2</v>
      </c>
      <c r="G1" s="104">
        <v>2020.0</v>
      </c>
      <c r="H1" s="123"/>
      <c r="I1" s="123"/>
      <c r="J1" s="123"/>
      <c r="K1" s="123"/>
      <c r="L1" s="123"/>
      <c r="M1" s="123"/>
      <c r="N1" s="124"/>
      <c r="O1" s="124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8"/>
      <c r="AO1" s="8"/>
      <c r="AP1" s="8"/>
      <c r="AQ1" s="8"/>
      <c r="AR1" s="8"/>
      <c r="AS1" s="125" t="s">
        <v>223</v>
      </c>
      <c r="AT1" s="126"/>
      <c r="AU1" s="126"/>
      <c r="AV1" s="126"/>
      <c r="AW1" s="127"/>
      <c r="AX1" s="8"/>
      <c r="AY1" s="8"/>
      <c r="AZ1" s="123"/>
      <c r="BA1" s="128"/>
      <c r="BB1" s="128"/>
    </row>
    <row r="2" ht="18.0" customHeight="1">
      <c r="A2" s="104" t="s">
        <v>3</v>
      </c>
      <c r="B2" s="105" t="s">
        <v>4</v>
      </c>
      <c r="C2" s="2"/>
      <c r="D2" s="8"/>
      <c r="E2" s="104"/>
      <c r="F2" s="104"/>
      <c r="G2" s="104"/>
      <c r="H2" s="123"/>
      <c r="I2" s="123"/>
      <c r="J2" s="123"/>
      <c r="K2" s="123"/>
      <c r="L2" s="123"/>
      <c r="M2" s="123"/>
      <c r="N2" s="124"/>
      <c r="O2" s="124"/>
      <c r="P2" s="124"/>
      <c r="Q2" s="124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8"/>
      <c r="AO2" s="8"/>
      <c r="AP2" s="8"/>
      <c r="AQ2" s="8"/>
      <c r="AR2" s="8"/>
      <c r="AS2" s="129"/>
      <c r="AT2" s="130"/>
      <c r="AU2" s="130"/>
      <c r="AV2" s="130"/>
      <c r="AW2" s="131"/>
      <c r="AX2" s="8"/>
      <c r="AY2" s="8"/>
      <c r="AZ2" s="124"/>
      <c r="BA2" s="128"/>
      <c r="BB2" s="128"/>
    </row>
    <row r="3" ht="44.25" customHeight="1">
      <c r="A3" s="123" t="s">
        <v>153</v>
      </c>
      <c r="B3" s="108" t="s">
        <v>154</v>
      </c>
      <c r="C3" s="108" t="s">
        <v>155</v>
      </c>
      <c r="D3" s="108" t="s">
        <v>156</v>
      </c>
      <c r="E3" s="108" t="s">
        <v>157</v>
      </c>
      <c r="F3" s="108" t="s">
        <v>158</v>
      </c>
      <c r="G3" s="108" t="s">
        <v>159</v>
      </c>
      <c r="H3" s="108" t="s">
        <v>160</v>
      </c>
      <c r="I3" s="108" t="s">
        <v>161</v>
      </c>
      <c r="J3" s="108" t="s">
        <v>162</v>
      </c>
      <c r="K3" s="108" t="s">
        <v>163</v>
      </c>
      <c r="L3" s="108" t="s">
        <v>164</v>
      </c>
      <c r="M3" s="108" t="s">
        <v>165</v>
      </c>
      <c r="N3" s="108" t="s">
        <v>166</v>
      </c>
      <c r="O3" s="108" t="s">
        <v>167</v>
      </c>
      <c r="P3" s="108" t="s">
        <v>168</v>
      </c>
      <c r="Q3" s="108" t="s">
        <v>169</v>
      </c>
      <c r="R3" s="108" t="s">
        <v>170</v>
      </c>
      <c r="S3" s="108" t="s">
        <v>171</v>
      </c>
      <c r="T3" s="108" t="s">
        <v>172</v>
      </c>
      <c r="U3" s="108" t="s">
        <v>173</v>
      </c>
      <c r="V3" s="108" t="s">
        <v>174</v>
      </c>
      <c r="W3" s="108" t="s">
        <v>175</v>
      </c>
      <c r="X3" s="108" t="s">
        <v>176</v>
      </c>
      <c r="Y3" s="108" t="s">
        <v>177</v>
      </c>
      <c r="Z3" s="132" t="s">
        <v>178</v>
      </c>
      <c r="AA3" s="108" t="s">
        <v>179</v>
      </c>
      <c r="AB3" s="108" t="s">
        <v>180</v>
      </c>
      <c r="AC3" s="108" t="s">
        <v>181</v>
      </c>
      <c r="AD3" s="108" t="s">
        <v>182</v>
      </c>
      <c r="AE3" s="108" t="s">
        <v>183</v>
      </c>
      <c r="AF3" s="108" t="s">
        <v>184</v>
      </c>
      <c r="AG3" s="108" t="s">
        <v>185</v>
      </c>
      <c r="AH3" s="108" t="s">
        <v>186</v>
      </c>
      <c r="AI3" s="108" t="s">
        <v>187</v>
      </c>
      <c r="AJ3" s="108" t="s">
        <v>188</v>
      </c>
      <c r="AK3" s="108" t="s">
        <v>189</v>
      </c>
      <c r="AL3" s="108" t="s">
        <v>190</v>
      </c>
      <c r="AM3" s="133" t="s">
        <v>191</v>
      </c>
      <c r="AN3" s="108" t="s">
        <v>22</v>
      </c>
      <c r="AO3" s="123" t="s">
        <v>224</v>
      </c>
      <c r="AP3" s="123" t="s">
        <v>225</v>
      </c>
      <c r="AQ3" s="108" t="s">
        <v>226</v>
      </c>
      <c r="AR3" s="134" t="s">
        <v>109</v>
      </c>
      <c r="AS3" s="134" t="s">
        <v>18</v>
      </c>
      <c r="AT3" s="134" t="s">
        <v>19</v>
      </c>
      <c r="AU3" s="134" t="s">
        <v>20</v>
      </c>
      <c r="AV3" s="134" t="s">
        <v>104</v>
      </c>
      <c r="AW3" s="134" t="s">
        <v>105</v>
      </c>
      <c r="AX3" s="134" t="s">
        <v>194</v>
      </c>
      <c r="AY3" s="134" t="s">
        <v>195</v>
      </c>
      <c r="AZ3" s="134" t="s">
        <v>196</v>
      </c>
      <c r="BA3" s="135"/>
      <c r="BB3" s="135"/>
      <c r="BC3" s="42"/>
      <c r="BD3" s="42"/>
      <c r="BE3" s="42"/>
      <c r="BF3" s="42"/>
      <c r="BG3" s="42"/>
      <c r="BH3" s="42"/>
      <c r="BI3" s="42"/>
      <c r="BJ3" s="42"/>
      <c r="BK3" s="42"/>
    </row>
    <row r="4" ht="17.25" customHeight="1">
      <c r="A4" s="136" t="s">
        <v>30</v>
      </c>
      <c r="B4" s="137"/>
      <c r="C4" s="137"/>
      <c r="D4" s="113"/>
      <c r="E4" s="113"/>
      <c r="F4" s="113"/>
      <c r="G4" s="113"/>
      <c r="H4" s="113"/>
      <c r="I4" s="113"/>
      <c r="J4" s="8"/>
      <c r="K4" s="8"/>
      <c r="L4" s="113"/>
      <c r="M4" s="113"/>
      <c r="N4" s="113"/>
      <c r="O4" s="113"/>
      <c r="P4" s="137"/>
      <c r="Q4" s="137"/>
      <c r="R4" s="138"/>
      <c r="S4" s="136"/>
      <c r="T4" s="136"/>
      <c r="U4" s="136"/>
      <c r="V4" s="139"/>
      <c r="W4" s="139"/>
      <c r="X4" s="136"/>
      <c r="Y4" s="139"/>
      <c r="Z4" s="139"/>
      <c r="AA4" s="138"/>
      <c r="AB4" s="136"/>
      <c r="AC4" s="139"/>
      <c r="AD4" s="136"/>
      <c r="AE4" s="139"/>
      <c r="AF4" s="139"/>
      <c r="AG4" s="139"/>
      <c r="AH4" s="138"/>
      <c r="AI4" s="136"/>
      <c r="AJ4" s="139"/>
      <c r="AK4" s="136"/>
      <c r="AL4" s="139"/>
      <c r="AM4" s="138"/>
      <c r="AN4" s="136"/>
      <c r="AO4" s="138"/>
      <c r="AP4" s="138"/>
      <c r="AQ4" s="140"/>
      <c r="AR4" s="138"/>
      <c r="AS4" s="141"/>
      <c r="AT4" s="142"/>
      <c r="AU4" s="141"/>
      <c r="AV4" s="141"/>
      <c r="AW4" s="141"/>
      <c r="AX4" s="143"/>
      <c r="AY4" s="143"/>
      <c r="AZ4" s="143"/>
      <c r="BA4" s="121"/>
      <c r="BB4" s="141"/>
      <c r="BC4" s="144"/>
      <c r="BD4" s="145"/>
      <c r="BE4" s="145"/>
      <c r="BF4" s="145"/>
      <c r="BG4" s="146"/>
      <c r="BH4" s="146"/>
      <c r="BI4" s="146"/>
      <c r="BJ4" s="146"/>
      <c r="BK4" s="146"/>
    </row>
    <row r="5" ht="61.5" customHeight="1">
      <c r="A5" s="147">
        <v>43855.0</v>
      </c>
      <c r="B5" s="137" t="s">
        <v>198</v>
      </c>
      <c r="C5" s="137" t="s">
        <v>199</v>
      </c>
      <c r="D5" s="113"/>
      <c r="E5" s="122" t="s">
        <v>200</v>
      </c>
      <c r="F5" s="113" t="s">
        <v>201</v>
      </c>
      <c r="G5" s="113" t="s">
        <v>202</v>
      </c>
      <c r="H5" s="122">
        <v>95324.0</v>
      </c>
      <c r="I5" s="113" t="s">
        <v>203</v>
      </c>
      <c r="J5" s="113" t="s">
        <v>203</v>
      </c>
      <c r="K5" s="113" t="s">
        <v>203</v>
      </c>
      <c r="L5" s="113" t="s">
        <v>204</v>
      </c>
      <c r="M5" s="113" t="s">
        <v>199</v>
      </c>
      <c r="N5" s="113" t="s">
        <v>227</v>
      </c>
      <c r="O5" s="113" t="s">
        <v>204</v>
      </c>
      <c r="P5" s="137" t="s">
        <v>228</v>
      </c>
      <c r="Q5" s="137" t="s">
        <v>229</v>
      </c>
      <c r="R5" s="138"/>
      <c r="S5" s="136" t="s">
        <v>209</v>
      </c>
      <c r="T5" s="136" t="s">
        <v>201</v>
      </c>
      <c r="U5" s="136" t="s">
        <v>202</v>
      </c>
      <c r="V5" s="139">
        <v>95324.0</v>
      </c>
      <c r="W5" s="139" t="s">
        <v>230</v>
      </c>
      <c r="X5" s="136" t="s">
        <v>211</v>
      </c>
      <c r="Y5" s="139" t="s">
        <v>231</v>
      </c>
      <c r="Z5" s="139" t="s">
        <v>232</v>
      </c>
      <c r="AA5" s="138"/>
      <c r="AB5" s="136" t="s">
        <v>209</v>
      </c>
      <c r="AC5" s="139" t="s">
        <v>201</v>
      </c>
      <c r="AD5" s="136" t="s">
        <v>202</v>
      </c>
      <c r="AE5" s="139">
        <v>95324.0</v>
      </c>
      <c r="AF5" s="139" t="s">
        <v>233</v>
      </c>
      <c r="AG5" s="139" t="s">
        <v>232</v>
      </c>
      <c r="AH5" s="138"/>
      <c r="AI5" s="136" t="s">
        <v>209</v>
      </c>
      <c r="AJ5" s="139" t="s">
        <v>201</v>
      </c>
      <c r="AK5" s="136" t="s">
        <v>202</v>
      </c>
      <c r="AL5" s="139">
        <v>95324.0</v>
      </c>
      <c r="AM5" s="122" t="s">
        <v>234</v>
      </c>
      <c r="AN5" s="136" t="s">
        <v>37</v>
      </c>
      <c r="AO5" s="138">
        <v>7.0</v>
      </c>
      <c r="AP5" s="138">
        <v>1000.0</v>
      </c>
      <c r="AQ5" s="140">
        <f t="shared" ref="AQ5:AQ6" si="1">(AO5*AP5)*60</f>
        <v>420000</v>
      </c>
      <c r="AR5" s="138" t="s">
        <v>70</v>
      </c>
      <c r="AS5" s="141">
        <v>484.0</v>
      </c>
      <c r="AT5" s="142">
        <v>71.9</v>
      </c>
      <c r="AU5" s="141">
        <v>997.0</v>
      </c>
      <c r="AV5" s="141">
        <v>8000.0</v>
      </c>
      <c r="AW5" s="141">
        <v>8800.0</v>
      </c>
      <c r="AX5" s="143">
        <f t="shared" ref="AX5:AX6" si="2">(AS5*0.008345)*(AQ5/1000)</f>
        <v>1696.3716</v>
      </c>
      <c r="AY5" s="143">
        <f t="shared" ref="AY5:AY6" si="3">(AT5*0.008345)*(AQ5/1000)</f>
        <v>252.00231</v>
      </c>
      <c r="AZ5" s="143">
        <f t="shared" ref="AZ5:AZ6" si="4">(AU5*0.008345)*(AQ5/1000)</f>
        <v>3494.3853</v>
      </c>
      <c r="BA5" s="121"/>
      <c r="BB5" s="141"/>
      <c r="BC5" s="144"/>
      <c r="BD5" s="145"/>
      <c r="BE5" s="145"/>
      <c r="BF5" s="145"/>
      <c r="BG5" s="146"/>
      <c r="BH5" s="146"/>
      <c r="BI5" s="146"/>
      <c r="BJ5" s="146"/>
      <c r="BK5" s="146"/>
    </row>
    <row r="6" ht="61.5" customHeight="1">
      <c r="A6" s="148">
        <v>43873.0</v>
      </c>
      <c r="B6" s="137" t="s">
        <v>198</v>
      </c>
      <c r="C6" s="137" t="s">
        <v>199</v>
      </c>
      <c r="D6" s="113"/>
      <c r="E6" s="122" t="s">
        <v>200</v>
      </c>
      <c r="F6" s="113" t="s">
        <v>201</v>
      </c>
      <c r="G6" s="113" t="s">
        <v>202</v>
      </c>
      <c r="H6" s="122">
        <v>95324.0</v>
      </c>
      <c r="I6" s="113" t="s">
        <v>203</v>
      </c>
      <c r="J6" s="113" t="s">
        <v>203</v>
      </c>
      <c r="K6" s="113" t="s">
        <v>203</v>
      </c>
      <c r="L6" s="113" t="s">
        <v>204</v>
      </c>
      <c r="M6" s="113" t="s">
        <v>199</v>
      </c>
      <c r="N6" s="113" t="s">
        <v>227</v>
      </c>
      <c r="O6" s="113" t="s">
        <v>204</v>
      </c>
      <c r="P6" s="137" t="s">
        <v>228</v>
      </c>
      <c r="Q6" s="137" t="s">
        <v>229</v>
      </c>
      <c r="R6" s="138"/>
      <c r="S6" s="136" t="s">
        <v>209</v>
      </c>
      <c r="T6" s="136" t="s">
        <v>201</v>
      </c>
      <c r="U6" s="136" t="s">
        <v>202</v>
      </c>
      <c r="V6" s="139">
        <v>95324.0</v>
      </c>
      <c r="W6" s="124" t="s">
        <v>235</v>
      </c>
      <c r="X6" s="136" t="s">
        <v>211</v>
      </c>
      <c r="Y6" s="139" t="s">
        <v>236</v>
      </c>
      <c r="Z6" s="139" t="s">
        <v>237</v>
      </c>
      <c r="AA6" s="124"/>
      <c r="AB6" s="136" t="s">
        <v>209</v>
      </c>
      <c r="AC6" s="149" t="s">
        <v>201</v>
      </c>
      <c r="AD6" s="136" t="s">
        <v>202</v>
      </c>
      <c r="AE6" s="139">
        <v>95324.0</v>
      </c>
      <c r="AF6" s="149" t="s">
        <v>238</v>
      </c>
      <c r="AG6" s="139" t="s">
        <v>237</v>
      </c>
      <c r="AH6" s="124"/>
      <c r="AI6" s="136" t="s">
        <v>209</v>
      </c>
      <c r="AJ6" s="149" t="s">
        <v>201</v>
      </c>
      <c r="AK6" s="136" t="s">
        <v>202</v>
      </c>
      <c r="AL6" s="139">
        <v>95324.0</v>
      </c>
      <c r="AM6" s="122" t="s">
        <v>234</v>
      </c>
      <c r="AN6" s="136" t="s">
        <v>37</v>
      </c>
      <c r="AO6" s="138">
        <v>7.0</v>
      </c>
      <c r="AP6" s="138">
        <v>1000.0</v>
      </c>
      <c r="AQ6" s="150">
        <f t="shared" si="1"/>
        <v>420000</v>
      </c>
      <c r="AR6" s="124" t="s">
        <v>70</v>
      </c>
      <c r="AS6" s="151">
        <v>484.0</v>
      </c>
      <c r="AT6" s="152">
        <v>71.9</v>
      </c>
      <c r="AU6" s="151">
        <v>997.0</v>
      </c>
      <c r="AV6" s="151">
        <v>8000.0</v>
      </c>
      <c r="AW6" s="151">
        <v>8800.0</v>
      </c>
      <c r="AX6" s="153">
        <f t="shared" si="2"/>
        <v>1696.3716</v>
      </c>
      <c r="AY6" s="153">
        <f t="shared" si="3"/>
        <v>252.00231</v>
      </c>
      <c r="AZ6" s="153">
        <f t="shared" si="4"/>
        <v>3494.3853</v>
      </c>
      <c r="BA6" s="154"/>
      <c r="BB6" s="151"/>
      <c r="BC6" s="155"/>
      <c r="BD6" s="156"/>
      <c r="BE6" s="156"/>
      <c r="BF6" s="156"/>
      <c r="BG6" s="42"/>
      <c r="BH6" s="42"/>
      <c r="BI6" s="42"/>
      <c r="BJ6" s="42"/>
      <c r="BK6" s="42"/>
    </row>
  </sheetData>
  <mergeCells count="3">
    <mergeCell ref="B1:C1"/>
    <mergeCell ref="AS1:AW2"/>
    <mergeCell ref="B2:C2"/>
  </mergeCells>
  <dataValidations>
    <dataValidation type="list" allowBlank="1" sqref="AN4:AN6">
      <formula1>"Dry manure: Separator solids,Dry manure: Corral solids,Dry manure: Scraped material,Dry manure: Bedding,Dry manure: Compost,Process wastewater,Process wastewater: Process wastewater sludge"</formula1>
    </dataValidation>
    <dataValidation type="list" allowBlank="1" sqref="I5:K6">
      <formula1>"Yes,No"</formula1>
    </dataValidation>
    <dataValidation type="list" allowBlank="1" sqref="X4:X6">
      <formula1>"Broker,Compost Facility,Farmer,Other"</formula1>
    </dataValidation>
  </dataValidations>
  <printOptions/>
  <pageMargins bottom="0.75" footer="0.0" header="0.0" left="0.25" right="0.25" top="0.75"/>
  <pageSetup orientation="landscape"/>
  <headerFooter>
    <oddHeader>&amp;CWASTEWATER EXPORTS</oddHeader>
    <oddFooter>&amp;RF and R Ag Services, Inc.</oddFooter>
  </headerFooter>
  <drawing r:id="rId2"/>
  <legacyDrawing r:id="rId3"/>
</worksheet>
</file>