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B6AAED7-7C13-4D99-A44F-F21E1520CA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27" i="1"/>
  <c r="G7" i="1"/>
  <c r="I19" i="1"/>
  <c r="C23" i="1"/>
  <c r="C26" i="1"/>
  <c r="C22" i="1"/>
  <c r="C24" i="1" s="1"/>
  <c r="I9" i="1" s="1"/>
  <c r="G27" i="1"/>
  <c r="G24" i="1"/>
  <c r="G14" i="1"/>
  <c r="C17" i="1"/>
  <c r="G29" i="1" s="1"/>
  <c r="C16" i="1"/>
  <c r="C19" i="1" s="1"/>
  <c r="I29" i="1" l="1"/>
  <c r="I27" i="1"/>
  <c r="I28" i="1"/>
  <c r="I30" i="1"/>
  <c r="G10" i="1"/>
  <c r="K7" i="1" l="1"/>
  <c r="I8" i="1"/>
  <c r="C18" i="1"/>
  <c r="C20" i="1" s="1"/>
  <c r="G17" i="1" s="1"/>
  <c r="I18" i="1" s="1"/>
  <c r="I20" i="1" s="1"/>
  <c r="G12" i="1"/>
  <c r="I14" i="1" l="1"/>
  <c r="I12" i="1"/>
  <c r="C25" i="1"/>
  <c r="I11" i="1" s="1"/>
  <c r="G20" i="1"/>
  <c r="C27" i="1" s="1"/>
  <c r="I15" i="1"/>
  <c r="I13" i="1"/>
  <c r="K17" i="1"/>
  <c r="G22" i="1"/>
  <c r="I10" i="1" l="1"/>
  <c r="M6" i="1" s="1"/>
  <c r="I21" i="1"/>
  <c r="I23" i="1" s="1"/>
  <c r="I22" i="1" s="1"/>
  <c r="I25" i="1" l="1"/>
  <c r="I24" i="1" s="1"/>
</calcChain>
</file>

<file path=xl/sharedStrings.xml><?xml version="1.0" encoding="utf-8"?>
<sst xmlns="http://schemas.openxmlformats.org/spreadsheetml/2006/main" count="72" uniqueCount="68">
  <si>
    <t>设计目标</t>
    <phoneticPr fontId="9" type="noConversion"/>
  </si>
  <si>
    <t>已有参数</t>
    <phoneticPr fontId="9" type="noConversion"/>
  </si>
  <si>
    <t>发射线圈电感量 Lp（uH）</t>
    <phoneticPr fontId="9" type="noConversion"/>
  </si>
  <si>
    <t>输入直流电压 VDC（V）</t>
    <phoneticPr fontId="9" type="noConversion"/>
  </si>
  <si>
    <t>开关频率 f（Khz）</t>
    <phoneticPr fontId="9" type="noConversion"/>
  </si>
  <si>
    <t>接收线圈电感量 Ls（uH）</t>
    <phoneticPr fontId="9" type="noConversion"/>
  </si>
  <si>
    <t>计算结果</t>
    <phoneticPr fontId="9" type="noConversion"/>
  </si>
  <si>
    <t>LCC型接收端参数</t>
    <phoneticPr fontId="9" type="noConversion"/>
  </si>
  <si>
    <t>S型接收端参数</t>
    <phoneticPr fontId="9" type="noConversion"/>
  </si>
  <si>
    <t>输入电感 L1（uH）</t>
    <phoneticPr fontId="9" type="noConversion"/>
  </si>
  <si>
    <t>串联电容 Cps（nF）</t>
    <phoneticPr fontId="9" type="noConversion"/>
  </si>
  <si>
    <t>并联电容 Cpp（nF）</t>
    <phoneticPr fontId="9" type="noConversion"/>
  </si>
  <si>
    <t>发射线圈 Lp（uH）</t>
    <phoneticPr fontId="9" type="noConversion"/>
  </si>
  <si>
    <t>接收线圈 Ls（uH）</t>
    <phoneticPr fontId="9" type="noConversion"/>
  </si>
  <si>
    <t>串联电容 Css（nF）</t>
    <phoneticPr fontId="9" type="noConversion"/>
  </si>
  <si>
    <t>并联电容 Csp（nF）</t>
    <phoneticPr fontId="9" type="noConversion"/>
  </si>
  <si>
    <t>输出电感 L2（uH）</t>
    <phoneticPr fontId="9" type="noConversion"/>
  </si>
  <si>
    <t>串联电容 Cs（nF）</t>
    <phoneticPr fontId="9" type="noConversion"/>
  </si>
  <si>
    <t>中间计算量</t>
    <phoneticPr fontId="9" type="noConversion"/>
  </si>
  <si>
    <t>额定工作距离下线圈之间互感量 M（uH）</t>
    <phoneticPr fontId="9" type="noConversion"/>
  </si>
  <si>
    <t>（LCC-S）恒压输出电压 Uo（V）</t>
    <phoneticPr fontId="9" type="noConversion"/>
  </si>
  <si>
    <t>（LCC-LCC）恒流输出电流 Io（A）</t>
    <phoneticPr fontId="9" type="noConversion"/>
  </si>
  <si>
    <t>发射电路的逆变器拓扑如果是全桥，就填1；如果是半桥，就填0.5</t>
    <phoneticPr fontId="9" type="noConversion"/>
  </si>
  <si>
    <t>逆变器输出方波基波有效值 Ui（V）</t>
    <phoneticPr fontId="9" type="noConversion"/>
  </si>
  <si>
    <t>角频率  rad/s</t>
    <phoneticPr fontId="9" type="noConversion"/>
  </si>
  <si>
    <t>发射线圈电流 Ip（A）</t>
    <phoneticPr fontId="9" type="noConversion"/>
  </si>
  <si>
    <t>LCC发射端参数</t>
    <phoneticPr fontId="9" type="noConversion"/>
  </si>
  <si>
    <t>LCC-LCC的电流增益Gi</t>
    <phoneticPr fontId="9" type="noConversion"/>
  </si>
  <si>
    <t>LCC-S的电压增益Gu</t>
    <phoneticPr fontId="9" type="noConversion"/>
  </si>
  <si>
    <t>匝数</t>
    <phoneticPr fontId="9" type="noConversion"/>
  </si>
  <si>
    <t>磁环电感系数A（nH/N^2）</t>
    <phoneticPr fontId="9" type="noConversion"/>
  </si>
  <si>
    <t>注意：L=A*N*N  ，计算出来是nH，需除以1000得到uH</t>
    <phoneticPr fontId="9" type="noConversion"/>
  </si>
  <si>
    <t>输入功率 Pi（W）</t>
    <phoneticPr fontId="9" type="noConversion"/>
  </si>
  <si>
    <t>输出功率 Po（W）</t>
    <phoneticPr fontId="9" type="noConversion"/>
  </si>
  <si>
    <t>S型输出电流 Io （A）</t>
    <phoneticPr fontId="9" type="noConversion"/>
  </si>
  <si>
    <t>串联电容的电压 Ucs（V）</t>
    <phoneticPr fontId="9" type="noConversion"/>
  </si>
  <si>
    <t>发射端输入电流 Ii（A）</t>
    <phoneticPr fontId="9" type="noConversion"/>
  </si>
  <si>
    <t>串联电容的电压 Ucps（V）</t>
    <phoneticPr fontId="9" type="noConversion"/>
  </si>
  <si>
    <t>并联电容的电压 Ucpp（V）</t>
    <phoneticPr fontId="9" type="noConversion"/>
  </si>
  <si>
    <t>发射线圈的电压 Ulp （V）</t>
    <phoneticPr fontId="9" type="noConversion"/>
  </si>
  <si>
    <t>发射端并联电容的电流 Icpp（A）</t>
    <phoneticPr fontId="9" type="noConversion"/>
  </si>
  <si>
    <t>效率 η</t>
    <phoneticPr fontId="9" type="noConversion"/>
  </si>
  <si>
    <t>其他计算量</t>
    <phoneticPr fontId="9" type="noConversion"/>
  </si>
  <si>
    <t>输入电感电压 UL1 （V）</t>
    <phoneticPr fontId="9" type="noConversion"/>
  </si>
  <si>
    <t>演算</t>
    <phoneticPr fontId="9" type="noConversion"/>
  </si>
  <si>
    <t>输入交流电压</t>
    <phoneticPr fontId="9" type="noConversion"/>
  </si>
  <si>
    <t>串联电容的电压 Ucss（V）</t>
    <phoneticPr fontId="9" type="noConversion"/>
  </si>
  <si>
    <t>并联电容的电压 Ucsp（V）</t>
    <phoneticPr fontId="9" type="noConversion"/>
  </si>
  <si>
    <t>输出电感电压 UL2 （V）</t>
    <phoneticPr fontId="9" type="noConversion"/>
  </si>
  <si>
    <t>LCC输出电压有效值 Uo(LCC)  （V）</t>
    <phoneticPr fontId="9" type="noConversion"/>
  </si>
  <si>
    <t>LCC输出并联电容的电流 Icsp （A）</t>
    <phoneticPr fontId="9" type="noConversion"/>
  </si>
  <si>
    <t>串联电容的电流 icps（A）</t>
    <phoneticPr fontId="9" type="noConversion"/>
  </si>
  <si>
    <t>输入电感电流 iL1 （A）</t>
    <phoneticPr fontId="9" type="noConversion"/>
  </si>
  <si>
    <t>并联电容的电流 icsp（A）</t>
    <phoneticPr fontId="9" type="noConversion"/>
  </si>
  <si>
    <t>输出电感电流 iL2 （A）</t>
    <phoneticPr fontId="9" type="noConversion"/>
  </si>
  <si>
    <t>并联电容的电流 icpp（A）</t>
    <phoneticPr fontId="9" type="noConversion"/>
  </si>
  <si>
    <t>发射线圈的电流 iLp （A）</t>
    <phoneticPr fontId="9" type="noConversion"/>
  </si>
  <si>
    <t>串联电容的电流 icss（A）</t>
    <phoneticPr fontId="9" type="noConversion"/>
  </si>
  <si>
    <t>接收线圈的电压 ULs（V）</t>
    <phoneticPr fontId="9" type="noConversion"/>
  </si>
  <si>
    <t>接收线圈的电流 iLs（A）</t>
    <phoneticPr fontId="9" type="noConversion"/>
  </si>
  <si>
    <t>接收线圈电流 iLs（A）</t>
    <phoneticPr fontId="9" type="noConversion"/>
  </si>
  <si>
    <t>接收线圈电压 ULs（V）</t>
    <phoneticPr fontId="9" type="noConversion"/>
  </si>
  <si>
    <t>串联电容的电流 ics（A）</t>
    <phoneticPr fontId="9" type="noConversion"/>
  </si>
  <si>
    <t>负载电阻</t>
    <phoneticPr fontId="9" type="noConversion"/>
  </si>
  <si>
    <t xml:space="preserve"> </t>
    <phoneticPr fontId="9" type="noConversion"/>
  </si>
  <si>
    <t>无线充电LCC-LCC/S型补偿网络计算器   Designed by 尚知物理</t>
    <phoneticPr fontId="9" type="noConversion"/>
  </si>
  <si>
    <t>电压电流要取绝对值</t>
    <phoneticPr fontId="9" type="noConversion"/>
  </si>
  <si>
    <t>电压电流理论值与实际值相差较大，建议参考仿真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</si>
</sst>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3"/>
      <name val="等线"/>
      <family val="3"/>
      <charset val="134"/>
      <scheme val="minor"/>
    </font>
    <font>
      <b/>
      <sz val="28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</borders>
  <cellStyleXfs count="9">
    <xf numFmtId="0" fontId="0" fillId="0" borderId="0"/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6" fillId="4" borderId="3" xfId="4" applyAlignment="1">
      <alignment horizontal="center"/>
    </xf>
    <xf numFmtId="0" fontId="7" fillId="5" borderId="4" xfId="5" applyAlignment="1">
      <alignment horizontal="center" vertical="center"/>
    </xf>
    <xf numFmtId="0" fontId="4" fillId="4" borderId="2" xfId="2" applyFill="1" applyAlignment="1"/>
    <xf numFmtId="0" fontId="2" fillId="7" borderId="0" xfId="6" applyAlignment="1"/>
    <xf numFmtId="0" fontId="5" fillId="2" borderId="0" xfId="3" applyAlignment="1">
      <alignment horizontal="center"/>
    </xf>
    <xf numFmtId="0" fontId="4" fillId="4" borderId="2" xfId="2" applyFill="1" applyAlignment="1">
      <alignment horizontal="center"/>
    </xf>
    <xf numFmtId="0" fontId="6" fillId="4" borderId="0" xfId="4" applyBorder="1" applyAlignment="1">
      <alignment horizontal="center"/>
    </xf>
    <xf numFmtId="0" fontId="2" fillId="7" borderId="0" xfId="6" applyAlignment="1">
      <alignment horizontal="center"/>
    </xf>
    <xf numFmtId="0" fontId="8" fillId="8" borderId="0" xfId="7" applyAlignment="1"/>
    <xf numFmtId="0" fontId="8" fillId="8" borderId="0" xfId="7" applyAlignment="1">
      <alignment horizontal="center"/>
    </xf>
    <xf numFmtId="0" fontId="4" fillId="5" borderId="2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2" applyFill="1" applyBorder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7" fillId="5" borderId="4" xfId="5" applyAlignment="1">
      <alignment horizontal="center" vertical="center"/>
    </xf>
    <xf numFmtId="0" fontId="3" fillId="7" borderId="1" xfId="1" applyFill="1" applyAlignment="1">
      <alignment horizontal="center" vertical="center"/>
    </xf>
    <xf numFmtId="0" fontId="3" fillId="4" borderId="1" xfId="1" applyFill="1" applyAlignment="1">
      <alignment horizontal="center" vertical="center"/>
    </xf>
    <xf numFmtId="0" fontId="3" fillId="7" borderId="6" xfId="1" applyFill="1" applyBorder="1" applyAlignment="1">
      <alignment horizontal="center" vertical="center"/>
    </xf>
    <xf numFmtId="0" fontId="3" fillId="7" borderId="0" xfId="1" applyFill="1" applyBorder="1" applyAlignment="1">
      <alignment horizontal="center" vertical="center"/>
    </xf>
    <xf numFmtId="0" fontId="2" fillId="7" borderId="7" xfId="6" applyBorder="1" applyAlignment="1">
      <alignment horizontal="center" vertical="center"/>
    </xf>
    <xf numFmtId="0" fontId="10" fillId="6" borderId="1" xfId="1" applyFont="1" applyFill="1" applyAlignment="1">
      <alignment horizontal="center" vertical="center"/>
    </xf>
    <xf numFmtId="0" fontId="3" fillId="3" borderId="0" xfId="1" applyFill="1" applyBorder="1" applyAlignment="1">
      <alignment horizontal="center"/>
    </xf>
    <xf numFmtId="0" fontId="3" fillId="7" borderId="5" xfId="1" applyFill="1" applyBorder="1" applyAlignment="1">
      <alignment horizontal="center" vertical="center"/>
    </xf>
    <xf numFmtId="0" fontId="11" fillId="9" borderId="0" xfId="8" applyFont="1" applyAlignment="1">
      <alignment horizontal="center" vertical="center"/>
    </xf>
  </cellXfs>
  <cellStyles count="9">
    <cellStyle name="40% - 着色 1" xfId="6" builtinId="31"/>
    <cellStyle name="60% - 着色 1" xfId="8" builtinId="32"/>
    <cellStyle name="标题 1" xfId="1" builtinId="16"/>
    <cellStyle name="标题 2" xfId="2" builtinId="17"/>
    <cellStyle name="常规" xfId="0" builtinId="0"/>
    <cellStyle name="好" xfId="3" builtinId="26"/>
    <cellStyle name="输出" xfId="5" builtinId="21"/>
    <cellStyle name="输入" xfId="4" builtinId="20"/>
    <cellStyle name="着色 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30</xdr:row>
      <xdr:rowOff>145198</xdr:rowOff>
    </xdr:from>
    <xdr:to>
      <xdr:col>7</xdr:col>
      <xdr:colOff>167641</xdr:colOff>
      <xdr:row>74</xdr:row>
      <xdr:rowOff>74810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0E26851-A2D8-6295-CBEE-1DE85892A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53050" y="6001161"/>
          <a:ext cx="7818553" cy="103246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143437</xdr:rowOff>
    </xdr:from>
    <xdr:to>
      <xdr:col>4</xdr:col>
      <xdr:colOff>1067713</xdr:colOff>
      <xdr:row>131</xdr:row>
      <xdr:rowOff>161366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5F2A61B-8A8E-E469-59F0-AFF65C940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20684"/>
          <a:ext cx="6832019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85" zoomScaleNormal="85" workbookViewId="0">
      <selection activeCell="M3" sqref="M3"/>
    </sheetView>
  </sheetViews>
  <sheetFormatPr defaultRowHeight="13.8" x14ac:dyDescent="0.25"/>
  <cols>
    <col min="1" max="1" width="20.6640625" customWidth="1"/>
    <col min="2" max="2" width="46.6640625" customWidth="1"/>
    <col min="3" max="3" width="10" customWidth="1"/>
    <col min="4" max="4" width="6.6640625" customWidth="1"/>
    <col min="5" max="5" width="28.44140625" customWidth="1"/>
    <col min="6" max="6" width="24.77734375" customWidth="1"/>
    <col min="7" max="7" width="10.6640625" customWidth="1"/>
    <col min="8" max="8" width="31.77734375" customWidth="1"/>
    <col min="9" max="9" width="11" customWidth="1"/>
    <col min="12" max="12" width="10.6640625" customWidth="1"/>
    <col min="13" max="13" width="14.77734375" customWidth="1"/>
  </cols>
  <sheetData>
    <row r="1" spans="1:13" ht="58.2" customHeight="1" x14ac:dyDescent="0.25">
      <c r="A1" s="25" t="s">
        <v>65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3" spans="1:13" ht="19.2" x14ac:dyDescent="0.35">
      <c r="A3" s="23" t="s">
        <v>22</v>
      </c>
      <c r="B3" s="23"/>
      <c r="C3" s="23"/>
      <c r="D3" s="23"/>
      <c r="E3" s="6">
        <v>1</v>
      </c>
      <c r="H3" t="s">
        <v>66</v>
      </c>
    </row>
    <row r="4" spans="1:13" x14ac:dyDescent="0.25">
      <c r="H4" t="s">
        <v>67</v>
      </c>
    </row>
    <row r="5" spans="1:13" ht="17.399999999999999" thickBot="1" x14ac:dyDescent="0.35">
      <c r="A5" s="18" t="s">
        <v>1</v>
      </c>
      <c r="B5" s="7" t="s">
        <v>2</v>
      </c>
      <c r="C5" s="2">
        <v>30</v>
      </c>
      <c r="E5" s="22" t="s">
        <v>6</v>
      </c>
      <c r="F5" s="22"/>
      <c r="G5" s="22"/>
      <c r="H5" s="22"/>
      <c r="I5" s="22"/>
      <c r="J5" s="22"/>
      <c r="K5" s="22"/>
      <c r="L5" t="s">
        <v>44</v>
      </c>
    </row>
    <row r="6" spans="1:13" ht="18" thickTop="1" thickBot="1" x14ac:dyDescent="0.35">
      <c r="A6" s="18"/>
      <c r="B6" s="7" t="s">
        <v>5</v>
      </c>
      <c r="C6" s="2">
        <v>30</v>
      </c>
      <c r="E6" s="22"/>
      <c r="F6" s="22"/>
      <c r="G6" s="22"/>
      <c r="H6" s="22"/>
      <c r="I6" s="22"/>
      <c r="J6" s="22"/>
      <c r="K6" s="22"/>
      <c r="L6" t="s">
        <v>45</v>
      </c>
      <c r="M6">
        <f>I8-I10</f>
        <v>43.230573248407651</v>
      </c>
    </row>
    <row r="7" spans="1:13" ht="18" customHeight="1" thickTop="1" thickBot="1" x14ac:dyDescent="0.35">
      <c r="A7" s="18"/>
      <c r="B7" s="7" t="s">
        <v>19</v>
      </c>
      <c r="C7" s="2">
        <v>9.8000000000000007</v>
      </c>
      <c r="E7" s="24" t="s">
        <v>26</v>
      </c>
      <c r="F7" s="15" t="s">
        <v>9</v>
      </c>
      <c r="G7" s="16">
        <f>C7/C19</f>
        <v>11.981093992356687</v>
      </c>
      <c r="H7" s="12" t="s">
        <v>30</v>
      </c>
      <c r="I7" s="3">
        <v>28</v>
      </c>
      <c r="J7" s="3" t="s">
        <v>29</v>
      </c>
      <c r="K7" s="3">
        <f>SQRT(1000*G7/(I7))</f>
        <v>20.685652370972949</v>
      </c>
    </row>
    <row r="8" spans="1:13" ht="18" customHeight="1" thickTop="1" thickBot="1" x14ac:dyDescent="0.35">
      <c r="A8" s="18"/>
      <c r="B8" s="7" t="s">
        <v>4</v>
      </c>
      <c r="C8" s="2">
        <v>84</v>
      </c>
      <c r="E8" s="20"/>
      <c r="F8" s="15"/>
      <c r="G8" s="16"/>
      <c r="H8" s="12" t="s">
        <v>43</v>
      </c>
      <c r="I8" s="3">
        <f>C24*C17*G7*0.000001</f>
        <v>84.448082715052962</v>
      </c>
      <c r="J8" s="3"/>
      <c r="K8" s="3"/>
    </row>
    <row r="9" spans="1:13" ht="18" customHeight="1" thickTop="1" thickBot="1" x14ac:dyDescent="0.35">
      <c r="A9" s="18"/>
      <c r="B9" s="7" t="s">
        <v>3</v>
      </c>
      <c r="C9" s="1">
        <v>48</v>
      </c>
      <c r="E9" s="20"/>
      <c r="F9" s="15"/>
      <c r="G9" s="16"/>
      <c r="H9" s="12" t="s">
        <v>52</v>
      </c>
      <c r="I9" s="3">
        <f>C24</f>
        <v>13.354700854700853</v>
      </c>
      <c r="J9" s="3"/>
      <c r="K9" s="3"/>
    </row>
    <row r="10" spans="1:13" ht="18" customHeight="1" thickTop="1" thickBot="1" x14ac:dyDescent="0.3">
      <c r="B10" s="1"/>
      <c r="C10" s="1"/>
      <c r="E10" s="20"/>
      <c r="F10" s="15" t="s">
        <v>11</v>
      </c>
      <c r="G10" s="16">
        <f>1000000000/(C17*C17*G7*0.000001)</f>
        <v>299.6299459503644</v>
      </c>
      <c r="H10" s="12" t="s">
        <v>38</v>
      </c>
      <c r="I10" s="3">
        <f>C25/(C17*G10*0.000000001)</f>
        <v>41.217509466645311</v>
      </c>
      <c r="J10" s="3"/>
      <c r="K10" s="3"/>
    </row>
    <row r="11" spans="1:13" ht="18" customHeight="1" thickTop="1" thickBot="1" x14ac:dyDescent="0.35">
      <c r="A11" s="18" t="s">
        <v>0</v>
      </c>
      <c r="B11" s="7" t="s">
        <v>20</v>
      </c>
      <c r="C11" s="8">
        <v>50</v>
      </c>
      <c r="E11" s="20"/>
      <c r="F11" s="15"/>
      <c r="G11" s="16"/>
      <c r="H11" s="12" t="s">
        <v>55</v>
      </c>
      <c r="I11" s="3">
        <f>C25</f>
        <v>6.5181765080467704</v>
      </c>
      <c r="J11" s="3"/>
      <c r="K11" s="3"/>
    </row>
    <row r="12" spans="1:13" ht="19.2" customHeight="1" thickTop="1" thickBot="1" x14ac:dyDescent="0.35">
      <c r="A12" s="18"/>
      <c r="B12" s="7" t="s">
        <v>21</v>
      </c>
      <c r="C12" s="8">
        <v>10</v>
      </c>
      <c r="E12" s="20"/>
      <c r="F12" s="15" t="s">
        <v>10</v>
      </c>
      <c r="G12" s="16">
        <f>1000000000/(C17*C17*(C5-G7)*0.000001)</f>
        <v>199.22932856374842</v>
      </c>
      <c r="H12" s="12" t="s">
        <v>37</v>
      </c>
      <c r="I12" s="3">
        <f>C18/(C17*G12*0.000000001)</f>
        <v>65.016403052721003</v>
      </c>
      <c r="J12" s="3"/>
      <c r="K12" s="3"/>
      <c r="L12" t="s">
        <v>64</v>
      </c>
    </row>
    <row r="13" spans="1:13" ht="16.2" customHeight="1" thickTop="1" thickBot="1" x14ac:dyDescent="0.35">
      <c r="A13" s="18"/>
      <c r="B13" s="7" t="s">
        <v>33</v>
      </c>
      <c r="C13" s="2">
        <v>500</v>
      </c>
      <c r="E13" s="20"/>
      <c r="F13" s="15"/>
      <c r="G13" s="16"/>
      <c r="H13" s="12" t="s">
        <v>51</v>
      </c>
      <c r="I13" s="3">
        <f>C18</f>
        <v>6.836524346654083</v>
      </c>
      <c r="J13" s="3"/>
      <c r="K13" s="3"/>
    </row>
    <row r="14" spans="1:13" ht="18" customHeight="1" thickTop="1" thickBot="1" x14ac:dyDescent="0.35">
      <c r="A14" s="18"/>
      <c r="B14" s="7" t="s">
        <v>41</v>
      </c>
      <c r="C14" s="2">
        <v>0.78</v>
      </c>
      <c r="E14" s="20"/>
      <c r="F14" s="15" t="s">
        <v>12</v>
      </c>
      <c r="G14" s="16">
        <f>C5</f>
        <v>30</v>
      </c>
      <c r="H14" s="12" t="s">
        <v>39</v>
      </c>
      <c r="I14" s="3">
        <f>C18*C17*C5*0.000001</f>
        <v>108.24697630112867</v>
      </c>
      <c r="J14" s="3"/>
      <c r="K14" s="3"/>
    </row>
    <row r="15" spans="1:13" ht="18" customHeight="1" thickTop="1" thickBot="1" x14ac:dyDescent="0.3">
      <c r="B15" s="1"/>
      <c r="C15" s="1"/>
      <c r="E15" s="20"/>
      <c r="F15" s="15"/>
      <c r="G15" s="16"/>
      <c r="H15" s="12" t="s">
        <v>56</v>
      </c>
      <c r="I15" s="3">
        <f>C18</f>
        <v>6.836524346654083</v>
      </c>
      <c r="J15" s="3"/>
      <c r="K15" s="3"/>
    </row>
    <row r="16" spans="1:13" ht="18" customHeight="1" thickTop="1" thickBot="1" x14ac:dyDescent="0.35">
      <c r="A16" s="18" t="s">
        <v>18</v>
      </c>
      <c r="B16" s="7" t="s">
        <v>23</v>
      </c>
      <c r="C16" s="9">
        <f>C9*E3*(2*1.414)/3.14</f>
        <v>43.230573248407644</v>
      </c>
      <c r="E16" t="s">
        <v>31</v>
      </c>
      <c r="H16" s="13"/>
      <c r="I16" s="13"/>
      <c r="J16" s="13"/>
      <c r="K16" s="13"/>
    </row>
    <row r="17" spans="1:13" ht="18" customHeight="1" thickTop="1" thickBot="1" x14ac:dyDescent="0.35">
      <c r="A17" s="18"/>
      <c r="B17" s="7" t="s">
        <v>24</v>
      </c>
      <c r="C17" s="9">
        <f>2*3.1415926535*C8*1000</f>
        <v>527787.56578800001</v>
      </c>
      <c r="E17" s="19" t="s">
        <v>7</v>
      </c>
      <c r="F17" s="15" t="s">
        <v>16</v>
      </c>
      <c r="G17" s="16">
        <f>C7/C20</f>
        <v>6.6997938597210016</v>
      </c>
      <c r="H17" s="12" t="s">
        <v>30</v>
      </c>
      <c r="I17" s="3">
        <v>8.4</v>
      </c>
      <c r="J17" s="3" t="s">
        <v>29</v>
      </c>
      <c r="K17" s="3">
        <f>SQRT(1000*G17/I17)</f>
        <v>28.241715725317452</v>
      </c>
      <c r="L17" s="21" t="s">
        <v>63</v>
      </c>
      <c r="M17" s="16">
        <f>C13/(C12*C12)/0.8106</f>
        <v>6.1682704169750799</v>
      </c>
    </row>
    <row r="18" spans="1:13" ht="18" customHeight="1" thickTop="1" thickBot="1" x14ac:dyDescent="0.35">
      <c r="A18" s="18"/>
      <c r="B18" s="7" t="s">
        <v>25</v>
      </c>
      <c r="C18" s="9">
        <f>C16/(C17*G7*0.000001)</f>
        <v>6.836524346654083</v>
      </c>
      <c r="E18" s="20"/>
      <c r="F18" s="15"/>
      <c r="G18" s="16"/>
      <c r="H18" s="12" t="s">
        <v>48</v>
      </c>
      <c r="I18" s="3">
        <f>C12*C17*G17*0.000001</f>
        <v>35.360678925035366</v>
      </c>
      <c r="J18" s="3"/>
      <c r="K18" s="3"/>
      <c r="L18" s="21"/>
      <c r="M18" s="16"/>
    </row>
    <row r="19" spans="1:13" ht="18" customHeight="1" thickTop="1" thickBot="1" x14ac:dyDescent="0.35">
      <c r="A19" s="18"/>
      <c r="B19" s="7" t="s">
        <v>28</v>
      </c>
      <c r="C19" s="9">
        <f>(C11/1.414)/C16</f>
        <v>0.81795535585080037</v>
      </c>
      <c r="E19" s="20"/>
      <c r="F19" s="15"/>
      <c r="G19" s="16"/>
      <c r="H19" s="12" t="s">
        <v>54</v>
      </c>
      <c r="I19" s="3">
        <f>C12</f>
        <v>10</v>
      </c>
      <c r="J19" s="3"/>
      <c r="K19" s="3"/>
      <c r="L19" s="21"/>
      <c r="M19" s="16"/>
    </row>
    <row r="20" spans="1:13" ht="18" customHeight="1" thickTop="1" thickBot="1" x14ac:dyDescent="0.35">
      <c r="A20" s="18"/>
      <c r="B20" s="7" t="s">
        <v>27</v>
      </c>
      <c r="C20" s="9">
        <f>C12/C18</f>
        <v>1.4627315713274947</v>
      </c>
      <c r="E20" s="20"/>
      <c r="F20" s="15" t="s">
        <v>15</v>
      </c>
      <c r="G20" s="16">
        <f>1000000000/(C17*C17*G17*0.000001)</f>
        <v>535.82164175802916</v>
      </c>
      <c r="H20" s="12" t="s">
        <v>47</v>
      </c>
      <c r="I20" s="3">
        <f>C26-I18</f>
        <v>14.639321074964634</v>
      </c>
      <c r="J20" s="3"/>
      <c r="K20" s="3"/>
      <c r="L20" s="21"/>
      <c r="M20" s="16"/>
    </row>
    <row r="21" spans="1:13" ht="18" customHeight="1" thickTop="1" thickBot="1" x14ac:dyDescent="0.3">
      <c r="B21" s="1"/>
      <c r="C21" s="1"/>
      <c r="E21" s="20"/>
      <c r="F21" s="15"/>
      <c r="G21" s="16"/>
      <c r="H21" s="12" t="s">
        <v>53</v>
      </c>
      <c r="I21" s="3">
        <f>I20*C17*G20*0.000000001</f>
        <v>4.1399999999999988</v>
      </c>
      <c r="J21" s="3"/>
      <c r="K21" s="3"/>
      <c r="L21" s="21"/>
      <c r="M21" s="16"/>
    </row>
    <row r="22" spans="1:13" ht="19.2" customHeight="1" thickTop="1" thickBot="1" x14ac:dyDescent="0.35">
      <c r="A22" s="18" t="s">
        <v>42</v>
      </c>
      <c r="B22" s="7" t="s">
        <v>32</v>
      </c>
      <c r="C22" s="11">
        <f>C13/C14</f>
        <v>641.02564102564099</v>
      </c>
      <c r="E22" s="20"/>
      <c r="F22" s="15" t="s">
        <v>14</v>
      </c>
      <c r="G22" s="16">
        <f>1000000000/(C17*C17*(G24-G17)*0.000001)</f>
        <v>154.07136416489593</v>
      </c>
      <c r="H22" s="12" t="s">
        <v>46</v>
      </c>
      <c r="I22" s="3">
        <f>I23/(C17*G22*0.000000001)</f>
        <v>173.88748540726957</v>
      </c>
      <c r="J22" s="3"/>
      <c r="K22" s="3"/>
      <c r="L22" s="21"/>
      <c r="M22" s="16"/>
    </row>
    <row r="23" spans="1:13" ht="18" customHeight="1" thickTop="1" thickBot="1" x14ac:dyDescent="0.35">
      <c r="A23" s="18"/>
      <c r="B23" s="7" t="s">
        <v>34</v>
      </c>
      <c r="C23" s="9">
        <f>C13/C11</f>
        <v>10</v>
      </c>
      <c r="E23" s="20"/>
      <c r="F23" s="15"/>
      <c r="G23" s="16"/>
      <c r="H23" s="12" t="s">
        <v>57</v>
      </c>
      <c r="I23" s="3">
        <f>I21+C12</f>
        <v>14.139999999999999</v>
      </c>
      <c r="J23" s="3"/>
      <c r="K23" s="3"/>
      <c r="L23" s="21"/>
      <c r="M23" s="16"/>
    </row>
    <row r="24" spans="1:13" ht="18" customHeight="1" thickTop="1" thickBot="1" x14ac:dyDescent="0.35">
      <c r="A24" s="18"/>
      <c r="B24" s="7" t="s">
        <v>36</v>
      </c>
      <c r="C24" s="9">
        <f>C22/C9</f>
        <v>13.354700854700853</v>
      </c>
      <c r="E24" s="20"/>
      <c r="F24" s="15" t="s">
        <v>13</v>
      </c>
      <c r="G24" s="16">
        <f>C6</f>
        <v>30</v>
      </c>
      <c r="H24" s="12" t="s">
        <v>58</v>
      </c>
      <c r="I24" s="3">
        <f>I25*C17*G24*0.000001</f>
        <v>223.88748540726959</v>
      </c>
      <c r="J24" s="3"/>
      <c r="K24" s="3"/>
      <c r="L24" s="21"/>
      <c r="M24" s="16"/>
    </row>
    <row r="25" spans="1:13" ht="18" customHeight="1" thickTop="1" thickBot="1" x14ac:dyDescent="0.35">
      <c r="A25" s="18"/>
      <c r="B25" s="7" t="s">
        <v>40</v>
      </c>
      <c r="C25" s="9">
        <f>C24-C18</f>
        <v>6.5181765080467704</v>
      </c>
      <c r="E25" s="20"/>
      <c r="F25" s="15"/>
      <c r="G25" s="16"/>
      <c r="H25" s="12" t="s">
        <v>59</v>
      </c>
      <c r="I25" s="3">
        <f>I23</f>
        <v>14.139999999999999</v>
      </c>
      <c r="J25" s="3"/>
      <c r="K25" s="3"/>
      <c r="L25" s="21"/>
      <c r="M25" s="16"/>
    </row>
    <row r="26" spans="1:13" ht="18" customHeight="1" thickTop="1" thickBot="1" x14ac:dyDescent="0.35">
      <c r="A26" s="18"/>
      <c r="B26" s="4" t="s">
        <v>49</v>
      </c>
      <c r="C26" s="10">
        <f>C13/C12</f>
        <v>50</v>
      </c>
      <c r="H26" s="13"/>
      <c r="I26" s="13"/>
      <c r="J26" s="13"/>
      <c r="K26" s="13"/>
    </row>
    <row r="27" spans="1:13" ht="18" customHeight="1" thickTop="1" thickBot="1" x14ac:dyDescent="0.35">
      <c r="A27" s="18"/>
      <c r="B27" s="7" t="s">
        <v>50</v>
      </c>
      <c r="C27" s="5">
        <f>I20*C17*G20*0.000000001</f>
        <v>4.1399999999999988</v>
      </c>
      <c r="E27" s="17" t="s">
        <v>8</v>
      </c>
      <c r="F27" s="15" t="s">
        <v>13</v>
      </c>
      <c r="G27" s="16">
        <f>C6</f>
        <v>30</v>
      </c>
      <c r="H27" s="12" t="s">
        <v>61</v>
      </c>
      <c r="I27" s="3">
        <f>C23*C17*G27*0.000001</f>
        <v>158.3362697364</v>
      </c>
      <c r="J27" s="3"/>
      <c r="K27" s="3"/>
      <c r="L27" s="21" t="s">
        <v>63</v>
      </c>
      <c r="M27" s="16">
        <f>(C11*C11)/C13/0.8106</f>
        <v>6.1682704169750799</v>
      </c>
    </row>
    <row r="28" spans="1:13" ht="18" customHeight="1" thickTop="1" thickBot="1" x14ac:dyDescent="0.3">
      <c r="E28" s="17"/>
      <c r="F28" s="15"/>
      <c r="G28" s="16"/>
      <c r="H28" s="14" t="s">
        <v>60</v>
      </c>
      <c r="I28" s="3">
        <f>C23</f>
        <v>10</v>
      </c>
      <c r="J28" s="3"/>
      <c r="K28" s="3"/>
      <c r="L28" s="21"/>
      <c r="M28" s="16"/>
    </row>
    <row r="29" spans="1:13" ht="18" thickTop="1" thickBot="1" x14ac:dyDescent="0.3">
      <c r="E29" s="17"/>
      <c r="F29" s="15" t="s">
        <v>17</v>
      </c>
      <c r="G29" s="16">
        <f>1000000000/(C17*C17*C6*0.000001)</f>
        <v>119.66315151186899</v>
      </c>
      <c r="H29" s="12" t="s">
        <v>35</v>
      </c>
      <c r="I29" s="3">
        <f>C23/(C17*G29*0.000000001)</f>
        <v>158.3362697364</v>
      </c>
      <c r="J29" s="3"/>
      <c r="K29" s="3"/>
      <c r="L29" s="21"/>
      <c r="M29" s="16"/>
    </row>
    <row r="30" spans="1:13" ht="18" thickTop="1" thickBot="1" x14ac:dyDescent="0.3">
      <c r="E30" s="17"/>
      <c r="F30" s="15"/>
      <c r="G30" s="16"/>
      <c r="H30" s="12" t="s">
        <v>62</v>
      </c>
      <c r="I30" s="3">
        <f>C23</f>
        <v>10</v>
      </c>
      <c r="J30" s="3"/>
      <c r="K30" s="3"/>
      <c r="L30" s="21"/>
      <c r="M30" s="16"/>
    </row>
    <row r="31" spans="1:13" ht="14.4" thickTop="1" x14ac:dyDescent="0.25"/>
  </sheetData>
  <mergeCells count="34">
    <mergeCell ref="L17:L25"/>
    <mergeCell ref="M17:M25"/>
    <mergeCell ref="L27:L30"/>
    <mergeCell ref="M27:M30"/>
    <mergeCell ref="A1:K1"/>
    <mergeCell ref="E5:K6"/>
    <mergeCell ref="A11:A14"/>
    <mergeCell ref="A5:A9"/>
    <mergeCell ref="A3:D3"/>
    <mergeCell ref="G14:G15"/>
    <mergeCell ref="E7:E15"/>
    <mergeCell ref="F17:F19"/>
    <mergeCell ref="G17:G19"/>
    <mergeCell ref="F20:F21"/>
    <mergeCell ref="G20:G21"/>
    <mergeCell ref="F7:F9"/>
    <mergeCell ref="G7:G9"/>
    <mergeCell ref="F10:F11"/>
    <mergeCell ref="G10:G11"/>
    <mergeCell ref="F12:F13"/>
    <mergeCell ref="F14:F15"/>
    <mergeCell ref="G12:G13"/>
    <mergeCell ref="F29:F30"/>
    <mergeCell ref="G27:G28"/>
    <mergeCell ref="G29:G30"/>
    <mergeCell ref="E27:E30"/>
    <mergeCell ref="A22:A27"/>
    <mergeCell ref="F22:F23"/>
    <mergeCell ref="G22:G23"/>
    <mergeCell ref="F24:F25"/>
    <mergeCell ref="G24:G25"/>
    <mergeCell ref="E17:E25"/>
    <mergeCell ref="F27:F28"/>
    <mergeCell ref="A16:A20"/>
  </mergeCells>
  <phoneticPr fontId="9" type="noConversion"/>
  <conditionalFormatting sqref="B16:B17 B9:C9 B5:B8 B11:C11 B13: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泽雨 杨</cp:lastModifiedBy>
  <dcterms:created xsi:type="dcterms:W3CDTF">2015-06-05T18:19:34Z</dcterms:created>
  <dcterms:modified xsi:type="dcterms:W3CDTF">2024-12-29T06:17:13Z</dcterms:modified>
</cp:coreProperties>
</file>