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hisa\Desktop\INT214\"/>
    </mc:Choice>
  </mc:AlternateContent>
  <xr:revisionPtr revIDLastSave="0" documentId="13_ncr:1_{414F9372-60AC-4538-B68E-4818FAE406B5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Normal18" sheetId="9" r:id="rId1"/>
    <sheet name="Normal24" sheetId="11" r:id="rId2"/>
    <sheet name="Sheet1" sheetId="12" r:id="rId3"/>
    <sheet name="Sheet2" sheetId="14" r:id="rId4"/>
    <sheet name="Sheet3" sheetId="15" r:id="rId5"/>
    <sheet name="Sheet1 (2)" sheetId="13" r:id="rId6"/>
    <sheet name="Bino28" sheetId="10" r:id="rId7"/>
    <sheet name="Bino32" sheetId="5" r:id="rId8"/>
    <sheet name="Bino34" sheetId="6" r:id="rId9"/>
    <sheet name="Poisson42" sheetId="7" r:id="rId10"/>
    <sheet name="Poisson44" sheetId="8" r:id="rId11"/>
  </sheets>
  <definedNames>
    <definedName name="area">#REF!</definedName>
    <definedName name="avg">#REF!</definedName>
    <definedName name="sd">#REF!</definedName>
    <definedName name="Trading_Volume__millions_of_shares">Normal24!$A$3:$A$15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jdL0L7VPpwj58QeJQLLVjYEhS7Zg=="/>
    </ext>
  </extLst>
</workbook>
</file>

<file path=xl/calcChain.xml><?xml version="1.0" encoding="utf-8"?>
<calcChain xmlns="http://schemas.openxmlformats.org/spreadsheetml/2006/main">
  <c r="N38" i="6" l="1"/>
  <c r="N37" i="6"/>
  <c r="O24" i="6"/>
  <c r="O25" i="6"/>
  <c r="O26" i="6"/>
  <c r="O27" i="6"/>
  <c r="O28" i="6"/>
  <c r="O29" i="6"/>
  <c r="O30" i="6"/>
  <c r="O31" i="6"/>
  <c r="O32" i="6"/>
  <c r="O33" i="6"/>
  <c r="O34" i="6"/>
  <c r="O35" i="6"/>
  <c r="O22" i="6"/>
  <c r="O23" i="6"/>
  <c r="O21" i="6"/>
  <c r="M16" i="6"/>
  <c r="P24" i="6"/>
  <c r="P31" i="6"/>
  <c r="P34" i="6"/>
  <c r="P25" i="6"/>
  <c r="P30" i="6"/>
  <c r="P35" i="6"/>
  <c r="P26" i="6"/>
  <c r="P27" i="6"/>
  <c r="P33" i="6"/>
  <c r="P32" i="6"/>
  <c r="P28" i="6"/>
  <c r="P29" i="6"/>
  <c r="E19" i="15"/>
  <c r="E9" i="15"/>
  <c r="E10" i="15"/>
  <c r="E16" i="15"/>
  <c r="P22" i="6"/>
  <c r="E14" i="15"/>
  <c r="P23" i="6"/>
  <c r="P21" i="6"/>
  <c r="E15" i="15"/>
  <c r="N16" i="15" l="1"/>
  <c r="N14" i="15"/>
  <c r="N13" i="15"/>
  <c r="N12" i="15"/>
  <c r="M7" i="15"/>
  <c r="N9" i="15" s="1"/>
  <c r="D19" i="15"/>
  <c r="D16" i="15"/>
  <c r="D15" i="15"/>
  <c r="D14" i="15"/>
  <c r="D10" i="15"/>
  <c r="D9" i="15"/>
  <c r="D7" i="15"/>
  <c r="C5" i="15"/>
  <c r="I9" i="14"/>
  <c r="I10" i="14"/>
  <c r="I11" i="14"/>
  <c r="I12" i="14"/>
  <c r="I13" i="14"/>
  <c r="I14" i="14"/>
  <c r="I15" i="14"/>
  <c r="I16" i="14"/>
  <c r="I17" i="14"/>
  <c r="I8" i="14"/>
  <c r="D9" i="14"/>
  <c r="D10" i="14"/>
  <c r="D11" i="14"/>
  <c r="D12" i="14"/>
  <c r="D13" i="14"/>
  <c r="D14" i="14"/>
  <c r="D15" i="14"/>
  <c r="D16" i="14"/>
  <c r="D17" i="14"/>
  <c r="D8" i="14"/>
  <c r="D5" i="14"/>
  <c r="D6" i="14" s="1"/>
  <c r="G26" i="12"/>
  <c r="G25" i="12"/>
  <c r="P27" i="12"/>
  <c r="P26" i="12"/>
  <c r="R11" i="12"/>
  <c r="L19" i="12"/>
  <c r="N20" i="13"/>
  <c r="I21" i="13"/>
  <c r="I20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6" i="13"/>
  <c r="H11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6" i="13"/>
  <c r="I9" i="13"/>
  <c r="I8" i="13"/>
  <c r="I7" i="13"/>
  <c r="I5" i="13"/>
  <c r="G4" i="13"/>
  <c r="P13" i="12"/>
  <c r="P12" i="12"/>
  <c r="P11" i="12"/>
  <c r="L11" i="12"/>
  <c r="L10" i="12"/>
  <c r="G18" i="12"/>
  <c r="G16" i="12"/>
  <c r="G15" i="12"/>
  <c r="G13" i="12"/>
  <c r="G12" i="12"/>
  <c r="M38" i="11"/>
  <c r="M20" i="11"/>
  <c r="M39" i="11" s="1"/>
  <c r="M19" i="11"/>
  <c r="M29" i="11" s="1"/>
  <c r="M30" i="11" s="1"/>
  <c r="M31" i="11" s="1"/>
  <c r="L34" i="9"/>
  <c r="L33" i="9"/>
  <c r="L28" i="9"/>
  <c r="L27" i="9"/>
  <c r="L23" i="9"/>
  <c r="L22" i="9"/>
  <c r="L21" i="9"/>
  <c r="J15" i="14"/>
  <c r="E13" i="14"/>
  <c r="M33" i="9"/>
  <c r="E17" i="14"/>
  <c r="M36" i="11"/>
  <c r="E8" i="14"/>
  <c r="J11" i="14"/>
  <c r="M19" i="12"/>
  <c r="E11" i="14"/>
  <c r="J20" i="13"/>
  <c r="H4" i="13"/>
  <c r="E12" i="14"/>
  <c r="E14" i="14"/>
  <c r="J9" i="14"/>
  <c r="E6" i="14"/>
  <c r="O20" i="13"/>
  <c r="J17" i="14"/>
  <c r="J14" i="14"/>
  <c r="E16" i="14"/>
  <c r="J8" i="14"/>
  <c r="E7" i="15"/>
  <c r="E15" i="14"/>
  <c r="E9" i="14"/>
  <c r="J10" i="14"/>
  <c r="J16" i="14"/>
  <c r="E5" i="14"/>
  <c r="J7" i="13"/>
  <c r="J13" i="14"/>
  <c r="E10" i="14"/>
  <c r="J5" i="13"/>
  <c r="J12" i="14"/>
  <c r="L36" i="11" l="1"/>
  <c r="M24" i="11"/>
  <c r="M25" i="11" s="1"/>
</calcChain>
</file>

<file path=xl/sharedStrings.xml><?xml version="1.0" encoding="utf-8"?>
<sst xmlns="http://schemas.openxmlformats.org/spreadsheetml/2006/main" count="116" uniqueCount="62">
  <si>
    <t>Trading Volume (millions of shares)</t>
  </si>
  <si>
    <t>mean</t>
  </si>
  <si>
    <t>sd</t>
  </si>
  <si>
    <t>a</t>
  </si>
  <si>
    <t>z</t>
  </si>
  <si>
    <t>x</t>
  </si>
  <si>
    <t>x1</t>
  </si>
  <si>
    <t>p(x&gt;40)</t>
  </si>
  <si>
    <t>p(x&lt;20)</t>
  </si>
  <si>
    <t>p(z&gt;1.21)</t>
  </si>
  <si>
    <t>b</t>
  </si>
  <si>
    <t>p(z&lt;-1.21)</t>
  </si>
  <si>
    <t>c</t>
  </si>
  <si>
    <t>z &gt;=0.1</t>
  </si>
  <si>
    <t xml:space="preserve">a </t>
  </si>
  <si>
    <t>p(z&lt; -0.756)</t>
  </si>
  <si>
    <t>p(x&gt;230)</t>
  </si>
  <si>
    <t>p(z&gt;1.63)</t>
  </si>
  <si>
    <t>d</t>
  </si>
  <si>
    <t>find x when prob x is 5%</t>
  </si>
  <si>
    <t xml:space="preserve">mean </t>
  </si>
  <si>
    <t>p(30&gt;x&lt;35)</t>
  </si>
  <si>
    <t>x2</t>
  </si>
  <si>
    <t>z1</t>
  </si>
  <si>
    <t>z2</t>
  </si>
  <si>
    <t>p(z&lt;1.025)</t>
  </si>
  <si>
    <t>p(z&lt; - 1.129)</t>
  </si>
  <si>
    <t>find x is x &gt; 0.90</t>
  </si>
  <si>
    <t>p(x&lt;28)</t>
  </si>
  <si>
    <t>p(z&lt;-199)</t>
  </si>
  <si>
    <t>f(z)</t>
  </si>
  <si>
    <t>e</t>
  </si>
  <si>
    <t>f(4)</t>
  </si>
  <si>
    <t>สะสม</t>
  </si>
  <si>
    <t>"="</t>
  </si>
  <si>
    <t>p(z=-5.43)</t>
  </si>
  <si>
    <t>p(x=28)</t>
  </si>
  <si>
    <t xml:space="preserve"> </t>
  </si>
  <si>
    <t>x=20</t>
  </si>
  <si>
    <t>p(z=0.05)</t>
  </si>
  <si>
    <t>p(x&lt;2)</t>
  </si>
  <si>
    <t>lambda</t>
  </si>
  <si>
    <t>หา function Expo</t>
  </si>
  <si>
    <t>อีก function</t>
  </si>
  <si>
    <t>p(x&lt;10)</t>
  </si>
  <si>
    <t>p(x&gt;20)</t>
  </si>
  <si>
    <t>x&gt;20</t>
  </si>
  <si>
    <t>p(10&gt;x&lt;20)</t>
  </si>
  <si>
    <t>p(x&gt;18)</t>
  </si>
  <si>
    <t>p(x&lt;=1)</t>
  </si>
  <si>
    <t>p(1&lt;x&lt;2)</t>
  </si>
  <si>
    <t>p(x&lt;1)</t>
  </si>
  <si>
    <t>p(x&gt;4)</t>
  </si>
  <si>
    <t>p</t>
  </si>
  <si>
    <t>n</t>
  </si>
  <si>
    <t>x=4</t>
  </si>
  <si>
    <t>p(x=4)</t>
  </si>
  <si>
    <t>x&gt;3</t>
  </si>
  <si>
    <t xml:space="preserve">b </t>
  </si>
  <si>
    <t>p(x=3,4,5,6,…,15) = 1-p(x=0,1,2)</t>
  </si>
  <si>
    <t>p(x&gt;=3)</t>
  </si>
  <si>
    <t>1-p(x&gt;=3)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</si>
</sst>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Arial"/>
    </font>
    <font>
      <sz val="11"/>
      <color theme="1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/>
    <xf numFmtId="0" fontId="2" fillId="0" borderId="1"/>
  </cellStyleXfs>
  <cellXfs count="5">
    <xf numFmtId="0" fontId="0" fillId="0" borderId="0" xfId="0" applyFont="1" applyAlignment="1"/>
    <xf numFmtId="0" fontId="3" fillId="0" borderId="1" xfId="2" applyFont="1" applyAlignment="1">
      <alignment horizontal="center" wrapText="1"/>
    </xf>
    <xf numFmtId="3" fontId="2" fillId="0" borderId="1" xfId="2" applyNumberFormat="1"/>
    <xf numFmtId="164" fontId="0" fillId="0" borderId="0" xfId="0" applyNumberFormat="1" applyFont="1" applyAlignment="1"/>
    <xf numFmtId="2" fontId="0" fillId="0" borderId="0" xfId="0" applyNumberFormat="1" applyFont="1" applyAlignme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Sheet2!$D$8:$D$17</c:f>
              <c:numCache>
                <c:formatCode>General</c:formatCode>
                <c:ptCount val="10"/>
                <c:pt idx="0">
                  <c:v>0.23884377019126307</c:v>
                </c:pt>
                <c:pt idx="1">
                  <c:v>0.17113903967753066</c:v>
                </c:pt>
                <c:pt idx="2">
                  <c:v>0.12262648039048077</c:v>
                </c:pt>
                <c:pt idx="3">
                  <c:v>8.7865712705242252E-2</c:v>
                </c:pt>
                <c:pt idx="4">
                  <c:v>6.2958534279187267E-2</c:v>
                </c:pt>
                <c:pt idx="5">
                  <c:v>4.5111761078870896E-2</c:v>
                </c:pt>
                <c:pt idx="6">
                  <c:v>3.2323989288135013E-2</c:v>
                </c:pt>
                <c:pt idx="7">
                  <c:v>2.3161150407600514E-2</c:v>
                </c:pt>
                <c:pt idx="8">
                  <c:v>1.6595689455954646E-2</c:v>
                </c:pt>
                <c:pt idx="9">
                  <c:v>1.1891331115750798E-2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A-4B3A-9C3A-462A66276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249055"/>
        <c:axId val="993239903"/>
      </c:barChart>
      <c:catAx>
        <c:axId val="99324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39903"/>
        <c:crosses val="autoZero"/>
        <c:auto val="1"/>
        <c:lblAlgn val="ctr"/>
        <c:lblOffset val="100"/>
        <c:noMultiLvlLbl val="0"/>
      </c:catAx>
      <c:valAx>
        <c:axId val="9932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4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'Sheet1 (2)'!$C$6:$C$22</c:f>
              <c:numCache>
                <c:formatCode>General</c:formatCode>
                <c:ptCount val="17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'Sheet1 (2)'!$E$6:$E$22</c:f>
              <c:numCache>
                <c:formatCode>General</c:formatCode>
                <c:ptCount val="17"/>
                <c:pt idx="0">
                  <c:v>3.1671241833119857E-5</c:v>
                </c:pt>
                <c:pt idx="1">
                  <c:v>2.3262907903552504E-4</c:v>
                </c:pt>
                <c:pt idx="2">
                  <c:v>1.3498980316300933E-3</c:v>
                </c:pt>
                <c:pt idx="3">
                  <c:v>6.2096653257761331E-3</c:v>
                </c:pt>
                <c:pt idx="4">
                  <c:v>2.2750131948179191E-2</c:v>
                </c:pt>
                <c:pt idx="5">
                  <c:v>6.6807201268858057E-2</c:v>
                </c:pt>
                <c:pt idx="6">
                  <c:v>0.15865525393145699</c:v>
                </c:pt>
                <c:pt idx="7">
                  <c:v>0.30853753872598688</c:v>
                </c:pt>
                <c:pt idx="8">
                  <c:v>0.5</c:v>
                </c:pt>
                <c:pt idx="9">
                  <c:v>0.69146246127401312</c:v>
                </c:pt>
                <c:pt idx="10">
                  <c:v>0.84134474606854304</c:v>
                </c:pt>
                <c:pt idx="11">
                  <c:v>0.93319279873114191</c:v>
                </c:pt>
                <c:pt idx="12">
                  <c:v>0.97724986805182079</c:v>
                </c:pt>
                <c:pt idx="13">
                  <c:v>0.99379033467422384</c:v>
                </c:pt>
                <c:pt idx="14">
                  <c:v>0.9986501019683699</c:v>
                </c:pt>
                <c:pt idx="15">
                  <c:v>0.99976737092096446</c:v>
                </c:pt>
                <c:pt idx="16">
                  <c:v>0.99996832875816688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C-4287-A222-6FEC78E9E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718863"/>
        <c:axId val="1089727183"/>
      </c:scatterChart>
      <c:valAx>
        <c:axId val="108971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727183"/>
        <c:crosses val="autoZero"/>
        <c:crossBetween val="midCat"/>
      </c:valAx>
      <c:valAx>
        <c:axId val="108972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71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'Sheet1 (2)'!$D$6:$D$22</c:f>
              <c:numCache>
                <c:formatCode>0.000000</c:formatCode>
                <c:ptCount val="17"/>
                <c:pt idx="0">
                  <c:v>1.3383022576488537E-4</c:v>
                </c:pt>
                <c:pt idx="1">
                  <c:v>8.7268269504576015E-4</c:v>
                </c:pt>
                <c:pt idx="2">
                  <c:v>4.4318484119380075E-3</c:v>
                </c:pt>
                <c:pt idx="3">
                  <c:v>1.752830049356854E-2</c:v>
                </c:pt>
                <c:pt idx="4">
                  <c:v>5.3990966513188063E-2</c:v>
                </c:pt>
                <c:pt idx="5">
                  <c:v>0.12951759566589174</c:v>
                </c:pt>
                <c:pt idx="6">
                  <c:v>0.24197072451914337</c:v>
                </c:pt>
                <c:pt idx="7">
                  <c:v>0.35206532676429952</c:v>
                </c:pt>
                <c:pt idx="8">
                  <c:v>0.3989422804014327</c:v>
                </c:pt>
                <c:pt idx="9">
                  <c:v>0.35206532676429952</c:v>
                </c:pt>
                <c:pt idx="10">
                  <c:v>0.24197072451914337</c:v>
                </c:pt>
                <c:pt idx="11">
                  <c:v>0.12951759566589174</c:v>
                </c:pt>
                <c:pt idx="12">
                  <c:v>5.3990966513188063E-2</c:v>
                </c:pt>
                <c:pt idx="13">
                  <c:v>1.752830049356854E-2</c:v>
                </c:pt>
                <c:pt idx="14">
                  <c:v>4.4318484119380075E-3</c:v>
                </c:pt>
                <c:pt idx="15">
                  <c:v>8.7268269504576015E-4</c:v>
                </c:pt>
                <c:pt idx="16">
                  <c:v>1.3383022576488537E-4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4-4843-9229-61CA2F41B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321871"/>
        <c:axId val="1047357231"/>
      </c:barChart>
      <c:catAx>
        <c:axId val="104732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57231"/>
        <c:crosses val="autoZero"/>
        <c:auto val="1"/>
        <c:lblAlgn val="ctr"/>
        <c:lblOffset val="100"/>
        <c:noMultiLvlLbl val="0"/>
      </c:catAx>
      <c:valAx>
        <c:axId val="104735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2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mp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tmp"/><Relationship Id="rId2" Type="http://schemas.openxmlformats.org/officeDocument/2006/relationships/image" Target="../media/image4.tmp"/><Relationship Id="rId1" Type="http://schemas.openxmlformats.org/officeDocument/2006/relationships/image" Target="../media/image3.tmp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9.png"/><Relationship Id="rId1" Type="http://schemas.openxmlformats.org/officeDocument/2006/relationships/image" Target="../media/image8.tmp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07/relationships/hdphoto" Target="../media/hdphoto3.wdp"/><Relationship Id="rId2" Type="http://schemas.openxmlformats.org/officeDocument/2006/relationships/image" Target="../media/image11.png"/><Relationship Id="rId1" Type="http://schemas.openxmlformats.org/officeDocument/2006/relationships/image" Target="../media/image10.tmp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tmp"/><Relationship Id="rId1" Type="http://schemas.openxmlformats.org/officeDocument/2006/relationships/image" Target="../media/image12.tmp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07/relationships/hdphoto" Target="../media/hdphoto4.wdp"/><Relationship Id="rId2" Type="http://schemas.openxmlformats.org/officeDocument/2006/relationships/image" Target="../media/image15.png"/><Relationship Id="rId1" Type="http://schemas.openxmlformats.org/officeDocument/2006/relationships/image" Target="../media/image14.tmp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07/relationships/hdphoto" Target="../media/hdphoto5.wdp"/><Relationship Id="rId2" Type="http://schemas.openxmlformats.org/officeDocument/2006/relationships/image" Target="../media/image17.png"/><Relationship Id="rId1" Type="http://schemas.openxmlformats.org/officeDocument/2006/relationships/image" Target="../media/image16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12</xdr:row>
      <xdr:rowOff>95250</xdr:rowOff>
    </xdr:from>
    <xdr:to>
      <xdr:col>7</xdr:col>
      <xdr:colOff>486388</xdr:colOff>
      <xdr:row>30</xdr:row>
      <xdr:rowOff>9968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88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2266950"/>
          <a:ext cx="4391638" cy="31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</xdr:row>
      <xdr:rowOff>66675</xdr:rowOff>
    </xdr:from>
    <xdr:to>
      <xdr:col>11</xdr:col>
      <xdr:colOff>134314</xdr:colOff>
      <xdr:row>10</xdr:row>
      <xdr:rowOff>9719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428625"/>
          <a:ext cx="6906589" cy="13908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400050</xdr:colOff>
      <xdr:row>1</xdr:row>
      <xdr:rowOff>19050</xdr:rowOff>
    </xdr:from>
    <xdr:to>
      <xdr:col>14</xdr:col>
      <xdr:colOff>244997</xdr:colOff>
      <xdr:row>16</xdr:row>
      <xdr:rowOff>10051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200025"/>
          <a:ext cx="8287907" cy="3772426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17</xdr:row>
      <xdr:rowOff>78105</xdr:rowOff>
    </xdr:from>
    <xdr:to>
      <xdr:col>7</xdr:col>
      <xdr:colOff>266910</xdr:colOff>
      <xdr:row>20</xdr:row>
      <xdr:rowOff>125812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710" y="3971925"/>
          <a:ext cx="1474680" cy="573487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333375</xdr:colOff>
      <xdr:row>19</xdr:row>
      <xdr:rowOff>142875</xdr:rowOff>
    </xdr:from>
    <xdr:to>
      <xdr:col>7</xdr:col>
      <xdr:colOff>485988</xdr:colOff>
      <xdr:row>22</xdr:row>
      <xdr:rowOff>104845</xdr:rowOff>
    </xdr:to>
    <xdr:pic>
      <xdr:nvPicPr>
        <xdr:cNvPr id="4" name="Picture 3" descr="Screen Clippi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735" y="4387215"/>
          <a:ext cx="1493733" cy="487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32604</xdr:colOff>
      <xdr:row>1</xdr:row>
      <xdr:rowOff>160020</xdr:rowOff>
    </xdr:from>
    <xdr:to>
      <xdr:col>20</xdr:col>
      <xdr:colOff>572003</xdr:colOff>
      <xdr:row>19</xdr:row>
      <xdr:rowOff>68976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E3C473-7C26-4E81-8B44-F0A54FEE4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1004" y="335280"/>
          <a:ext cx="3892199" cy="3063636"/>
        </a:xfrm>
        <a:prstGeom prst="rect">
          <a:avLst/>
        </a:prstGeom>
      </xdr:spPr>
    </xdr:pic>
    <xdr:clientData/>
  </xdr:twoCellAnchor>
  <xdr:twoCellAnchor>
    <xdr:from>
      <xdr:col>3</xdr:col>
      <xdr:colOff>445770</xdr:colOff>
      <xdr:row>18</xdr:row>
      <xdr:rowOff>53340</xdr:rowOff>
    </xdr:from>
    <xdr:to>
      <xdr:col>10</xdr:col>
      <xdr:colOff>323850</xdr:colOff>
      <xdr:row>33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BFC91F-E204-4005-96A7-BCF04E555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</xdr:colOff>
      <xdr:row>1</xdr:row>
      <xdr:rowOff>106680</xdr:rowOff>
    </xdr:from>
    <xdr:to>
      <xdr:col>14</xdr:col>
      <xdr:colOff>495454</xdr:colOff>
      <xdr:row>5</xdr:row>
      <xdr:rowOff>167706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F81694-DD46-4E26-A4F8-B42B3467C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281940"/>
          <a:ext cx="1775614" cy="762066"/>
        </a:xfrm>
        <a:prstGeom prst="rect">
          <a:avLst/>
        </a:prstGeom>
      </xdr:spPr>
    </xdr:pic>
    <xdr:clientData/>
  </xdr:twoCellAnchor>
  <xdr:twoCellAnchor>
    <xdr:from>
      <xdr:col>15</xdr:col>
      <xdr:colOff>217170</xdr:colOff>
      <xdr:row>1</xdr:row>
      <xdr:rowOff>114300</xdr:rowOff>
    </xdr:from>
    <xdr:to>
      <xdr:col>20</xdr:col>
      <xdr:colOff>502920</xdr:colOff>
      <xdr:row>13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E77B01-AEC3-4B05-8299-A7389A742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21</xdr:row>
      <xdr:rowOff>7620</xdr:rowOff>
    </xdr:from>
    <xdr:to>
      <xdr:col>16</xdr:col>
      <xdr:colOff>186690</xdr:colOff>
      <xdr:row>36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634EF1-535D-456D-B0EC-751AE017F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47625</xdr:rowOff>
    </xdr:from>
    <xdr:to>
      <xdr:col>11</xdr:col>
      <xdr:colOff>39051</xdr:colOff>
      <xdr:row>8</xdr:row>
      <xdr:rowOff>152591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228600"/>
          <a:ext cx="6811326" cy="1371791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9</xdr:row>
      <xdr:rowOff>161925</xdr:rowOff>
    </xdr:from>
    <xdr:to>
      <xdr:col>7</xdr:col>
      <xdr:colOff>333991</xdr:colOff>
      <xdr:row>31</xdr:row>
      <xdr:rowOff>57691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1790700"/>
          <a:ext cx="4410691" cy="387721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</xdr:row>
      <xdr:rowOff>66675</xdr:rowOff>
    </xdr:from>
    <xdr:to>
      <xdr:col>11</xdr:col>
      <xdr:colOff>629595</xdr:colOff>
      <xdr:row>13</xdr:row>
      <xdr:rowOff>76504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5" y="247650"/>
          <a:ext cx="6773220" cy="2181529"/>
        </a:xfrm>
        <a:prstGeom prst="rect">
          <a:avLst/>
        </a:prstGeom>
      </xdr:spPr>
    </xdr:pic>
    <xdr:clientData/>
  </xdr:twoCellAnchor>
  <xdr:twoCellAnchor editAs="oneCell">
    <xdr:from>
      <xdr:col>2</xdr:col>
      <xdr:colOff>238125</xdr:colOff>
      <xdr:row>14</xdr:row>
      <xdr:rowOff>161925</xdr:rowOff>
    </xdr:from>
    <xdr:to>
      <xdr:col>4</xdr:col>
      <xdr:colOff>28737</xdr:colOff>
      <xdr:row>20</xdr:row>
      <xdr:rowOff>19182</xdr:rowOff>
    </xdr:to>
    <xdr:pic>
      <xdr:nvPicPr>
        <xdr:cNvPr id="4" name="Picture 3" descr="Screen Clippi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2695575"/>
          <a:ext cx="1162212" cy="9431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28575</xdr:rowOff>
    </xdr:from>
    <xdr:to>
      <xdr:col>10</xdr:col>
      <xdr:colOff>610547</xdr:colOff>
      <xdr:row>7</xdr:row>
      <xdr:rowOff>85885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209550"/>
          <a:ext cx="6782747" cy="114316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9</xdr:row>
      <xdr:rowOff>9525</xdr:rowOff>
    </xdr:from>
    <xdr:to>
      <xdr:col>3</xdr:col>
      <xdr:colOff>76383</xdr:colOff>
      <xdr:row>12</xdr:row>
      <xdr:rowOff>47706</xdr:rowOff>
    </xdr:to>
    <xdr:pic>
      <xdr:nvPicPr>
        <xdr:cNvPr id="4" name="Picture 3" descr="Screen Clippi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accent4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1638300"/>
          <a:ext cx="1314633" cy="5811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639126</xdr:colOff>
      <xdr:row>9</xdr:row>
      <xdr:rowOff>114518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80975"/>
          <a:ext cx="6811326" cy="156231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</xdr:row>
      <xdr:rowOff>0</xdr:rowOff>
    </xdr:from>
    <xdr:to>
      <xdr:col>7</xdr:col>
      <xdr:colOff>267298</xdr:colOff>
      <xdr:row>28</xdr:row>
      <xdr:rowOff>76640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11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1990725"/>
          <a:ext cx="4286848" cy="31532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57150</xdr:rowOff>
    </xdr:from>
    <xdr:to>
      <xdr:col>10</xdr:col>
      <xdr:colOff>658173</xdr:colOff>
      <xdr:row>9</xdr:row>
      <xdr:rowOff>9720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238125"/>
          <a:ext cx="6792273" cy="140037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</xdr:row>
      <xdr:rowOff>38100</xdr:rowOff>
    </xdr:from>
    <xdr:to>
      <xdr:col>3</xdr:col>
      <xdr:colOff>219282</xdr:colOff>
      <xdr:row>15</xdr:row>
      <xdr:rowOff>152542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1847850"/>
          <a:ext cx="1486107" cy="1019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9:P34"/>
  <sheetViews>
    <sheetView topLeftCell="A13" workbookViewId="0">
      <selection activeCell="L34" sqref="L34"/>
    </sheetView>
  </sheetViews>
  <sheetFormatPr defaultRowHeight="13.8" x14ac:dyDescent="0.25"/>
  <cols>
    <col min="16" max="16" width="11.3984375" customWidth="1"/>
  </cols>
  <sheetData>
    <row r="9" spans="10:16" x14ac:dyDescent="0.25">
      <c r="P9" s="4"/>
    </row>
    <row r="14" spans="10:16" x14ac:dyDescent="0.25">
      <c r="J14" t="s">
        <v>1</v>
      </c>
      <c r="K14">
        <v>30</v>
      </c>
    </row>
    <row r="15" spans="10:16" x14ac:dyDescent="0.25">
      <c r="J15" t="s">
        <v>2</v>
      </c>
      <c r="K15">
        <v>8.1999999999999993</v>
      </c>
    </row>
    <row r="19" spans="10:12" x14ac:dyDescent="0.25">
      <c r="J19" t="s">
        <v>3</v>
      </c>
      <c r="K19" t="s">
        <v>7</v>
      </c>
    </row>
    <row r="20" spans="10:12" x14ac:dyDescent="0.25">
      <c r="K20" t="s">
        <v>5</v>
      </c>
      <c r="L20">
        <v>40</v>
      </c>
    </row>
    <row r="21" spans="10:12" x14ac:dyDescent="0.25">
      <c r="K21" t="s">
        <v>4</v>
      </c>
      <c r="L21">
        <f>(L20-K14)/K15</f>
        <v>1.2195121951219514</v>
      </c>
    </row>
    <row r="22" spans="10:12" x14ac:dyDescent="0.25">
      <c r="K22" t="s">
        <v>9</v>
      </c>
      <c r="L22">
        <f>_xlfn.NORM.S.DIST(L21,TRUE)</f>
        <v>0.88867507496074671</v>
      </c>
    </row>
    <row r="23" spans="10:12" x14ac:dyDescent="0.25">
      <c r="K23" t="s">
        <v>7</v>
      </c>
      <c r="L23">
        <f>1-L22</f>
        <v>0.11132492503925329</v>
      </c>
    </row>
    <row r="25" spans="10:12" x14ac:dyDescent="0.25">
      <c r="J25" t="s">
        <v>10</v>
      </c>
      <c r="K25" t="s">
        <v>8</v>
      </c>
    </row>
    <row r="26" spans="10:12" x14ac:dyDescent="0.25">
      <c r="K26" t="s">
        <v>5</v>
      </c>
      <c r="L26">
        <v>20</v>
      </c>
    </row>
    <row r="27" spans="10:12" x14ac:dyDescent="0.25">
      <c r="K27" t="s">
        <v>4</v>
      </c>
      <c r="L27">
        <f>(L26-K14)/K15</f>
        <v>-1.2195121951219514</v>
      </c>
    </row>
    <row r="28" spans="10:12" x14ac:dyDescent="0.25">
      <c r="K28" t="s">
        <v>11</v>
      </c>
      <c r="L28">
        <f>_xlfn.NORM.S.DIST(L27,TRUE)</f>
        <v>0.11132492503925327</v>
      </c>
    </row>
    <row r="29" spans="10:12" x14ac:dyDescent="0.25">
      <c r="K29" t="s">
        <v>8</v>
      </c>
    </row>
    <row r="32" spans="10:12" x14ac:dyDescent="0.25">
      <c r="J32" t="s">
        <v>12</v>
      </c>
      <c r="K32" t="s">
        <v>13</v>
      </c>
    </row>
    <row r="33" spans="11:13" x14ac:dyDescent="0.25">
      <c r="K33" t="s">
        <v>4</v>
      </c>
      <c r="L33">
        <f>_xlfn.NORM.S.INV(0.9)</f>
        <v>1.2815515655446006</v>
      </c>
      <c r="M33" t="str">
        <f ca="1">_xlfn.FORMULATEXT(L33)</f>
        <v>=NORM.S.INV(0.9)</v>
      </c>
    </row>
    <row r="34" spans="11:13" x14ac:dyDescent="0.25">
      <c r="K34" t="s">
        <v>5</v>
      </c>
      <c r="L34">
        <f>(L33*K15)+K14</f>
        <v>40.508722837465726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17" sqref="J17"/>
    </sheetView>
  </sheetViews>
  <sheetFormatPr defaultRowHeight="13.8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J23" sqref="J23"/>
    </sheetView>
  </sheetViews>
  <sheetFormatPr defaultRowHeight="13.8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39"/>
  <sheetViews>
    <sheetView topLeftCell="A16" workbookViewId="0">
      <selection activeCell="Q39" sqref="Q39"/>
    </sheetView>
  </sheetViews>
  <sheetFormatPr defaultRowHeight="13.8" x14ac:dyDescent="0.25"/>
  <cols>
    <col min="1" max="1" width="12.59765625" customWidth="1"/>
    <col min="12" max="12" width="11.59765625" customWidth="1"/>
  </cols>
  <sheetData>
    <row r="2" spans="1:1" ht="62.4" x14ac:dyDescent="0.3">
      <c r="A2" s="1" t="s">
        <v>0</v>
      </c>
    </row>
    <row r="3" spans="1:1" ht="15.6" x14ac:dyDescent="0.3">
      <c r="A3" s="2">
        <v>214</v>
      </c>
    </row>
    <row r="4" spans="1:1" ht="15.6" x14ac:dyDescent="0.3">
      <c r="A4" s="2">
        <v>202</v>
      </c>
    </row>
    <row r="5" spans="1:1" ht="15.6" x14ac:dyDescent="0.3">
      <c r="A5" s="2">
        <v>174</v>
      </c>
    </row>
    <row r="6" spans="1:1" ht="15.6" x14ac:dyDescent="0.3">
      <c r="A6" s="2">
        <v>163</v>
      </c>
    </row>
    <row r="7" spans="1:1" ht="15.6" x14ac:dyDescent="0.3">
      <c r="A7" s="2">
        <v>198</v>
      </c>
    </row>
    <row r="8" spans="1:1" ht="15.6" x14ac:dyDescent="0.3">
      <c r="A8" s="2">
        <v>171</v>
      </c>
    </row>
    <row r="9" spans="1:1" ht="15.6" x14ac:dyDescent="0.3">
      <c r="A9" s="2">
        <v>265</v>
      </c>
    </row>
    <row r="10" spans="1:1" ht="15.6" x14ac:dyDescent="0.3">
      <c r="A10" s="2">
        <v>212</v>
      </c>
    </row>
    <row r="11" spans="1:1" ht="15.6" x14ac:dyDescent="0.3">
      <c r="A11" s="2">
        <v>211</v>
      </c>
    </row>
    <row r="12" spans="1:1" ht="15.6" x14ac:dyDescent="0.3">
      <c r="A12" s="2">
        <v>194</v>
      </c>
    </row>
    <row r="13" spans="1:1" ht="15.6" x14ac:dyDescent="0.3">
      <c r="A13" s="2">
        <v>201</v>
      </c>
    </row>
    <row r="14" spans="1:1" ht="15.6" x14ac:dyDescent="0.3">
      <c r="A14" s="2">
        <v>211</v>
      </c>
    </row>
    <row r="15" spans="1:1" ht="15.6" x14ac:dyDescent="0.3">
      <c r="A15" s="2">
        <v>180</v>
      </c>
    </row>
    <row r="18" spans="11:13" x14ac:dyDescent="0.25">
      <c r="K18" t="s">
        <v>14</v>
      </c>
    </row>
    <row r="19" spans="11:13" x14ac:dyDescent="0.25">
      <c r="L19" t="s">
        <v>1</v>
      </c>
      <c r="M19">
        <f>AVERAGE(Trading_Volume__millions_of_shares)</f>
        <v>199.69230769230768</v>
      </c>
    </row>
    <row r="20" spans="11:13" x14ac:dyDescent="0.25">
      <c r="L20" t="s">
        <v>2</v>
      </c>
      <c r="M20">
        <f>_xlfn.STDEV.S(Trading_Volume__millions_of_shares)</f>
        <v>26.039664025561159</v>
      </c>
    </row>
    <row r="22" spans="11:13" x14ac:dyDescent="0.25">
      <c r="K22" t="s">
        <v>10</v>
      </c>
    </row>
    <row r="23" spans="11:13" x14ac:dyDescent="0.25">
      <c r="L23" t="s">
        <v>5</v>
      </c>
      <c r="M23">
        <v>180</v>
      </c>
    </row>
    <row r="24" spans="11:13" x14ac:dyDescent="0.25">
      <c r="L24" t="s">
        <v>4</v>
      </c>
      <c r="M24">
        <f>(M23-M19)/M20</f>
        <v>-0.75624277152643893</v>
      </c>
    </row>
    <row r="25" spans="11:13" x14ac:dyDescent="0.25">
      <c r="L25" t="s">
        <v>15</v>
      </c>
      <c r="M25">
        <f>_xlfn.NORM.S.DIST(M24,TRUE)</f>
        <v>0.22475182649244865</v>
      </c>
    </row>
    <row r="27" spans="11:13" x14ac:dyDescent="0.25">
      <c r="K27" t="s">
        <v>12</v>
      </c>
      <c r="L27" t="s">
        <v>16</v>
      </c>
    </row>
    <row r="28" spans="11:13" x14ac:dyDescent="0.25">
      <c r="L28" t="s">
        <v>5</v>
      </c>
      <c r="M28">
        <v>230</v>
      </c>
    </row>
    <row r="29" spans="11:13" x14ac:dyDescent="0.25">
      <c r="L29" t="s">
        <v>4</v>
      </c>
      <c r="M29">
        <f>(M28-M19)/M20</f>
        <v>1.1639048905524112</v>
      </c>
    </row>
    <row r="30" spans="11:13" x14ac:dyDescent="0.25">
      <c r="L30" t="s">
        <v>17</v>
      </c>
      <c r="M30">
        <f>_xlfn.NORM.S.DIST(M29,TRUE)</f>
        <v>0.87776872126860617</v>
      </c>
    </row>
    <row r="31" spans="11:13" x14ac:dyDescent="0.25">
      <c r="L31" t="s">
        <v>16</v>
      </c>
      <c r="M31">
        <f>1-M30</f>
        <v>0.12223127873139383</v>
      </c>
    </row>
    <row r="34" spans="11:13" x14ac:dyDescent="0.25">
      <c r="K34" t="s">
        <v>18</v>
      </c>
      <c r="L34" t="s">
        <v>19</v>
      </c>
    </row>
    <row r="36" spans="11:13" x14ac:dyDescent="0.25">
      <c r="L36">
        <f>_xlfn.NORM.INV(0.95,M19,M20)</f>
        <v>242.52374350934971</v>
      </c>
      <c r="M36" t="str">
        <f ca="1">_xlfn.FORMULATEXT(L36)</f>
        <v>=NORM.INV(0.95,M19,M20)</v>
      </c>
    </row>
    <row r="38" spans="11:13" x14ac:dyDescent="0.25">
      <c r="L38" t="s">
        <v>4</v>
      </c>
      <c r="M38">
        <f>_xlfn.NORM.S.INV(0.95)</f>
        <v>1.6448536269514715</v>
      </c>
    </row>
    <row r="39" spans="11:13" x14ac:dyDescent="0.25">
      <c r="L39" t="s">
        <v>5</v>
      </c>
      <c r="M39">
        <f>(M38*M20)+M19</f>
        <v>242.52374350934971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A18DC-B4EA-4A0B-8421-39D48CA03EB2}">
  <dimension ref="B4:R27"/>
  <sheetViews>
    <sheetView topLeftCell="A7" workbookViewId="0">
      <selection activeCell="G26" sqref="G26"/>
    </sheetView>
  </sheetViews>
  <sheetFormatPr defaultRowHeight="13.8" x14ac:dyDescent="0.25"/>
  <cols>
    <col min="6" max="6" width="11.09765625" customWidth="1"/>
    <col min="7" max="7" width="10.09765625" customWidth="1"/>
  </cols>
  <sheetData>
    <row r="4" spans="2:18" x14ac:dyDescent="0.25">
      <c r="B4" t="s">
        <v>20</v>
      </c>
      <c r="C4">
        <v>32.619999999999997</v>
      </c>
    </row>
    <row r="5" spans="2:18" x14ac:dyDescent="0.25">
      <c r="B5" t="s">
        <v>2</v>
      </c>
      <c r="C5">
        <v>2.3199999999999998</v>
      </c>
    </row>
    <row r="8" spans="2:18" x14ac:dyDescent="0.25">
      <c r="F8" t="s">
        <v>3</v>
      </c>
      <c r="G8" t="s">
        <v>21</v>
      </c>
      <c r="J8" t="s">
        <v>10</v>
      </c>
      <c r="K8" t="s">
        <v>27</v>
      </c>
      <c r="N8" t="s">
        <v>12</v>
      </c>
      <c r="O8" t="s">
        <v>28</v>
      </c>
    </row>
    <row r="10" spans="2:18" x14ac:dyDescent="0.25">
      <c r="F10" t="s">
        <v>6</v>
      </c>
      <c r="G10">
        <v>30</v>
      </c>
      <c r="K10" t="s">
        <v>4</v>
      </c>
      <c r="L10">
        <f>_xlfn.NORM.S.INV(0.9)</f>
        <v>1.2815515655446006</v>
      </c>
      <c r="O10" t="s">
        <v>5</v>
      </c>
      <c r="P10">
        <v>28</v>
      </c>
    </row>
    <row r="11" spans="2:18" x14ac:dyDescent="0.25">
      <c r="F11" t="s">
        <v>22</v>
      </c>
      <c r="G11">
        <v>35</v>
      </c>
      <c r="K11" t="s">
        <v>5</v>
      </c>
      <c r="L11">
        <f>(L10*C5)+C4</f>
        <v>35.593199632063474</v>
      </c>
      <c r="O11" t="s">
        <v>4</v>
      </c>
      <c r="P11">
        <f>(P10-C4)/C5</f>
        <v>-1.9913793103448265</v>
      </c>
      <c r="Q11" t="s">
        <v>37</v>
      </c>
      <c r="R11">
        <f>STANDARDIZE(P10,C4,C5)</f>
        <v>-1.9913793103448265</v>
      </c>
    </row>
    <row r="12" spans="2:18" x14ac:dyDescent="0.25">
      <c r="F12" t="s">
        <v>23</v>
      </c>
      <c r="G12">
        <f>(G10-C4)/C5</f>
        <v>-1.1293103448275852</v>
      </c>
      <c r="O12" t="s">
        <v>29</v>
      </c>
      <c r="P12">
        <f>_xlfn.NORM.S.DIST(P11,TRUE)</f>
        <v>2.3219601042608867E-2</v>
      </c>
    </row>
    <row r="13" spans="2:18" x14ac:dyDescent="0.25">
      <c r="F13" t="s">
        <v>24</v>
      </c>
      <c r="G13">
        <f>(G11-C4)/C5</f>
        <v>1.0258620689655185</v>
      </c>
      <c r="O13" t="s">
        <v>28</v>
      </c>
      <c r="P13">
        <f>P12</f>
        <v>2.3219601042608867E-2</v>
      </c>
    </row>
    <row r="15" spans="2:18" x14ac:dyDescent="0.25">
      <c r="F15" t="s">
        <v>26</v>
      </c>
      <c r="G15">
        <f>_xlfn.NORM.S.DIST(G12,TRUE)</f>
        <v>0.12938346924075589</v>
      </c>
    </row>
    <row r="16" spans="2:18" x14ac:dyDescent="0.25">
      <c r="F16" t="s">
        <v>25</v>
      </c>
      <c r="G16">
        <f>_xlfn.NORM.S.DIST(G13,TRUE)</f>
        <v>0.84752169795747234</v>
      </c>
    </row>
    <row r="18" spans="6:16" x14ac:dyDescent="0.25">
      <c r="F18" t="s">
        <v>21</v>
      </c>
      <c r="G18">
        <f>G16-G15</f>
        <v>0.7181382287167164</v>
      </c>
    </row>
    <row r="19" spans="6:16" x14ac:dyDescent="0.25">
      <c r="K19" t="s">
        <v>23</v>
      </c>
      <c r="L19">
        <f>STANDARDIZE(G10,C4,C5)</f>
        <v>-1.1293103448275852</v>
      </c>
      <c r="M19" t="str">
        <f ca="1">_xlfn.FORMULATEXT(L19)</f>
        <v>=STANDARDIZE(G10,C4,C5)</v>
      </c>
    </row>
    <row r="23" spans="6:16" x14ac:dyDescent="0.25">
      <c r="F23" t="s">
        <v>38</v>
      </c>
    </row>
    <row r="24" spans="6:16" x14ac:dyDescent="0.25">
      <c r="F24" t="s">
        <v>5</v>
      </c>
      <c r="G24">
        <v>20</v>
      </c>
      <c r="O24" t="s">
        <v>36</v>
      </c>
    </row>
    <row r="25" spans="6:16" x14ac:dyDescent="0.25">
      <c r="F25" t="s">
        <v>4</v>
      </c>
      <c r="G25">
        <f>STANDARDIZE(G24,C4,C5)</f>
        <v>-5.4396551724137927</v>
      </c>
      <c r="O25" t="s">
        <v>5</v>
      </c>
      <c r="P25">
        <v>28</v>
      </c>
    </row>
    <row r="26" spans="6:16" x14ac:dyDescent="0.25">
      <c r="F26" t="s">
        <v>35</v>
      </c>
      <c r="G26">
        <f>_xlfn.NORM.S.DIST(G25,FALSE)</f>
        <v>1.498152856639535E-7</v>
      </c>
      <c r="O26" t="s">
        <v>4</v>
      </c>
      <c r="P26">
        <f>STANDARDIZE(P25,C4,C5)</f>
        <v>-1.9913793103448265</v>
      </c>
    </row>
    <row r="27" spans="6:16" x14ac:dyDescent="0.25">
      <c r="O27" t="s">
        <v>39</v>
      </c>
      <c r="P27">
        <f>_xlfn.NORM.S.DIST(P26,FALSE)</f>
        <v>5.4927875326072649E-2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417BF-227C-4BDD-8DE2-71FEAD74FDA9}">
  <dimension ref="B4:J17"/>
  <sheetViews>
    <sheetView topLeftCell="A13" workbookViewId="0">
      <selection activeCell="M22" sqref="M22"/>
    </sheetView>
  </sheetViews>
  <sheetFormatPr defaultRowHeight="13.8" x14ac:dyDescent="0.25"/>
  <sheetData>
    <row r="4" spans="2:10" x14ac:dyDescent="0.25">
      <c r="C4" t="s">
        <v>1</v>
      </c>
      <c r="D4">
        <v>3</v>
      </c>
    </row>
    <row r="5" spans="2:10" x14ac:dyDescent="0.25">
      <c r="C5" t="s">
        <v>41</v>
      </c>
      <c r="D5">
        <f>1/D4</f>
        <v>0.33333333333333331</v>
      </c>
      <c r="E5" t="str">
        <f ca="1">_xlfn.FORMULATEXT(D5)</f>
        <v>=1/D4</v>
      </c>
    </row>
    <row r="6" spans="2:10" x14ac:dyDescent="0.25">
      <c r="C6" t="s">
        <v>40</v>
      </c>
      <c r="D6">
        <f>_xlfn.EXPON.DIST(2,D5,TRUE)</f>
        <v>0.48658288096740798</v>
      </c>
      <c r="E6" t="str">
        <f ca="1">_xlfn.FORMULATEXT(D6)</f>
        <v>=EXPON.DIST(2,D5,TRUE)</v>
      </c>
    </row>
    <row r="7" spans="2:10" x14ac:dyDescent="0.25">
      <c r="D7" t="s">
        <v>42</v>
      </c>
      <c r="I7" t="s">
        <v>43</v>
      </c>
    </row>
    <row r="8" spans="2:10" x14ac:dyDescent="0.25">
      <c r="B8" t="s">
        <v>5</v>
      </c>
      <c r="C8">
        <v>1</v>
      </c>
      <c r="D8">
        <f>(1/$D$4) * EXP(-(C8/$D$4))</f>
        <v>0.23884377019126307</v>
      </c>
      <c r="E8" t="str">
        <f ca="1">_xlfn.FORMULATEXT(D8)</f>
        <v>=(1/$D$4) * EXP(-(C8/$D$4))</v>
      </c>
      <c r="I8">
        <f>_xlfn.EXPON.DIST(C8,$D$5,FALSE)</f>
        <v>0.23884377019126307</v>
      </c>
      <c r="J8" t="str">
        <f ca="1">_xlfn.FORMULATEXT(I8)</f>
        <v>=EXPON.DIST(C8,$D$5,FALSE)</v>
      </c>
    </row>
    <row r="9" spans="2:10" x14ac:dyDescent="0.25">
      <c r="C9">
        <v>2</v>
      </c>
      <c r="D9">
        <f t="shared" ref="D9:D17" si="0">(1/$D$4) * EXP(-(C9/$D$4))</f>
        <v>0.17113903967753066</v>
      </c>
      <c r="E9" t="str">
        <f t="shared" ref="E9:E17" ca="1" si="1">_xlfn.FORMULATEXT(D9)</f>
        <v>=(1/$D$4) * EXP(-(C9/$D$4))</v>
      </c>
      <c r="I9">
        <f t="shared" ref="I9:I17" si="2">_xlfn.EXPON.DIST(C9,$D$5,FALSE)</f>
        <v>0.17113903967753066</v>
      </c>
      <c r="J9" t="str">
        <f t="shared" ref="J9:J17" ca="1" si="3">_xlfn.FORMULATEXT(I9)</f>
        <v>=EXPON.DIST(C9,$D$5,FALSE)</v>
      </c>
    </row>
    <row r="10" spans="2:10" x14ac:dyDescent="0.25">
      <c r="C10">
        <v>3</v>
      </c>
      <c r="D10">
        <f t="shared" si="0"/>
        <v>0.12262648039048077</v>
      </c>
      <c r="E10" t="str">
        <f t="shared" ca="1" si="1"/>
        <v>=(1/$D$4) * EXP(-(C10/$D$4))</v>
      </c>
      <c r="I10">
        <f t="shared" si="2"/>
        <v>0.12262648039048077</v>
      </c>
      <c r="J10" t="str">
        <f t="shared" ca="1" si="3"/>
        <v>=EXPON.DIST(C10,$D$5,FALSE)</v>
      </c>
    </row>
    <row r="11" spans="2:10" x14ac:dyDescent="0.25">
      <c r="C11">
        <v>4</v>
      </c>
      <c r="D11">
        <f t="shared" si="0"/>
        <v>8.7865712705242252E-2</v>
      </c>
      <c r="E11" t="str">
        <f t="shared" ca="1" si="1"/>
        <v>=(1/$D$4) * EXP(-(C11/$D$4))</v>
      </c>
      <c r="I11">
        <f t="shared" si="2"/>
        <v>8.7865712705242252E-2</v>
      </c>
      <c r="J11" t="str">
        <f t="shared" ca="1" si="3"/>
        <v>=EXPON.DIST(C11,$D$5,FALSE)</v>
      </c>
    </row>
    <row r="12" spans="2:10" x14ac:dyDescent="0.25">
      <c r="C12">
        <v>5</v>
      </c>
      <c r="D12">
        <f t="shared" si="0"/>
        <v>6.2958534279187267E-2</v>
      </c>
      <c r="E12" t="str">
        <f t="shared" ca="1" si="1"/>
        <v>=(1/$D$4) * EXP(-(C12/$D$4))</v>
      </c>
      <c r="I12">
        <f t="shared" si="2"/>
        <v>6.2958534279187281E-2</v>
      </c>
      <c r="J12" t="str">
        <f t="shared" ca="1" si="3"/>
        <v>=EXPON.DIST(C12,$D$5,FALSE)</v>
      </c>
    </row>
    <row r="13" spans="2:10" x14ac:dyDescent="0.25">
      <c r="C13">
        <v>6</v>
      </c>
      <c r="D13">
        <f t="shared" si="0"/>
        <v>4.5111761078870896E-2</v>
      </c>
      <c r="E13" t="str">
        <f t="shared" ca="1" si="1"/>
        <v>=(1/$D$4) * EXP(-(C13/$D$4))</v>
      </c>
      <c r="I13">
        <f t="shared" si="2"/>
        <v>4.5111761078870896E-2</v>
      </c>
      <c r="J13" t="str">
        <f t="shared" ca="1" si="3"/>
        <v>=EXPON.DIST(C13,$D$5,FALSE)</v>
      </c>
    </row>
    <row r="14" spans="2:10" x14ac:dyDescent="0.25">
      <c r="C14">
        <v>7</v>
      </c>
      <c r="D14">
        <f t="shared" si="0"/>
        <v>3.2323989288135013E-2</v>
      </c>
      <c r="E14" t="str">
        <f t="shared" ca="1" si="1"/>
        <v>=(1/$D$4) * EXP(-(C14/$D$4))</v>
      </c>
      <c r="I14">
        <f t="shared" si="2"/>
        <v>3.2323989288135027E-2</v>
      </c>
      <c r="J14" t="str">
        <f t="shared" ca="1" si="3"/>
        <v>=EXPON.DIST(C14,$D$5,FALSE)</v>
      </c>
    </row>
    <row r="15" spans="2:10" x14ac:dyDescent="0.25">
      <c r="C15">
        <v>8</v>
      </c>
      <c r="D15">
        <f t="shared" si="0"/>
        <v>2.3161150407600514E-2</v>
      </c>
      <c r="E15" t="str">
        <f t="shared" ca="1" si="1"/>
        <v>=(1/$D$4) * EXP(-(C15/$D$4))</v>
      </c>
      <c r="I15">
        <f t="shared" si="2"/>
        <v>2.3161150407600514E-2</v>
      </c>
      <c r="J15" t="str">
        <f t="shared" ca="1" si="3"/>
        <v>=EXPON.DIST(C15,$D$5,FALSE)</v>
      </c>
    </row>
    <row r="16" spans="2:10" x14ac:dyDescent="0.25">
      <c r="C16">
        <v>9</v>
      </c>
      <c r="D16">
        <f t="shared" si="0"/>
        <v>1.6595689455954646E-2</v>
      </c>
      <c r="E16" t="str">
        <f t="shared" ca="1" si="1"/>
        <v>=(1/$D$4) * EXP(-(C16/$D$4))</v>
      </c>
      <c r="I16">
        <f t="shared" si="2"/>
        <v>1.6595689455954646E-2</v>
      </c>
      <c r="J16" t="str">
        <f t="shared" ca="1" si="3"/>
        <v>=EXPON.DIST(C16,$D$5,FALSE)</v>
      </c>
    </row>
    <row r="17" spans="3:10" x14ac:dyDescent="0.25">
      <c r="C17">
        <v>10</v>
      </c>
      <c r="D17">
        <f t="shared" si="0"/>
        <v>1.1891331115750798E-2</v>
      </c>
      <c r="E17" t="str">
        <f t="shared" ca="1" si="1"/>
        <v>=(1/$D$4) * EXP(-(C17/$D$4))</v>
      </c>
      <c r="I17">
        <f t="shared" si="2"/>
        <v>1.1891331115750803E-2</v>
      </c>
      <c r="J17" t="str">
        <f t="shared" ca="1" si="3"/>
        <v>=EXPON.DIST(C17,$D$5,FALSE)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61820-66F3-4E9B-A644-01812456AC63}">
  <dimension ref="B4:N19"/>
  <sheetViews>
    <sheetView workbookViewId="0">
      <selection activeCell="I21" sqref="I20:I21"/>
    </sheetView>
  </sheetViews>
  <sheetFormatPr defaultRowHeight="13.8" x14ac:dyDescent="0.25"/>
  <cols>
    <col min="3" max="3" width="11.3984375" customWidth="1"/>
  </cols>
  <sheetData>
    <row r="4" spans="2:14" x14ac:dyDescent="0.25">
      <c r="B4" t="s">
        <v>1</v>
      </c>
      <c r="C4">
        <v>12.1</v>
      </c>
    </row>
    <row r="5" spans="2:14" x14ac:dyDescent="0.25">
      <c r="B5" t="s">
        <v>41</v>
      </c>
      <c r="C5">
        <f>1/C4</f>
        <v>8.2644628099173556E-2</v>
      </c>
      <c r="L5" t="s">
        <v>1</v>
      </c>
      <c r="M5">
        <v>2</v>
      </c>
    </row>
    <row r="7" spans="2:14" x14ac:dyDescent="0.25">
      <c r="B7" t="s">
        <v>3</v>
      </c>
      <c r="C7" t="s">
        <v>44</v>
      </c>
      <c r="D7">
        <f>_xlfn.EXPON.DIST(10,C5,TRUE)</f>
        <v>0.56239836036108937</v>
      </c>
      <c r="E7" t="str">
        <f ca="1">_xlfn.FORMULATEXT(D7)</f>
        <v>=EXPON.DIST(10,C5,TRUE)</v>
      </c>
      <c r="L7" t="s">
        <v>41</v>
      </c>
      <c r="M7">
        <f>1/M5</f>
        <v>0.5</v>
      </c>
    </row>
    <row r="9" spans="2:14" x14ac:dyDescent="0.25">
      <c r="B9" t="s">
        <v>10</v>
      </c>
      <c r="C9" t="s">
        <v>45</v>
      </c>
      <c r="D9">
        <f>_xlfn.EXPON.DIST(20,C5,TRUE)</f>
        <v>0.80850480498533694</v>
      </c>
      <c r="E9" t="str">
        <f t="shared" ref="E9:E19" ca="1" si="0">_xlfn.FORMULATEXT(D9)</f>
        <v>=EXPON.DIST(20,C5,TRUE)</v>
      </c>
      <c r="L9" t="s">
        <v>3</v>
      </c>
      <c r="M9" t="s">
        <v>49</v>
      </c>
      <c r="N9">
        <f>_xlfn.EXPON.DIST(1,M7,TRUE)</f>
        <v>0.39346934028736658</v>
      </c>
    </row>
    <row r="10" spans="2:14" x14ac:dyDescent="0.25">
      <c r="C10" t="s">
        <v>46</v>
      </c>
      <c r="D10">
        <f>1-D9</f>
        <v>0.19149519501466306</v>
      </c>
      <c r="E10" t="str">
        <f t="shared" ca="1" si="0"/>
        <v>=1-D9</v>
      </c>
    </row>
    <row r="11" spans="2:14" x14ac:dyDescent="0.25">
      <c r="L11" t="s">
        <v>10</v>
      </c>
      <c r="M11" t="s">
        <v>50</v>
      </c>
    </row>
    <row r="12" spans="2:14" x14ac:dyDescent="0.25">
      <c r="B12" t="s">
        <v>12</v>
      </c>
      <c r="C12" t="s">
        <v>47</v>
      </c>
      <c r="M12" t="s">
        <v>40</v>
      </c>
      <c r="N12">
        <f>_xlfn.EXPON.DIST(2,M7,TRUE)</f>
        <v>0.63212055882855767</v>
      </c>
    </row>
    <row r="13" spans="2:14" x14ac:dyDescent="0.25">
      <c r="M13" t="s">
        <v>51</v>
      </c>
      <c r="N13">
        <f>_xlfn.EXPON.DIST(1,M7,TRUE)</f>
        <v>0.39346934028736658</v>
      </c>
    </row>
    <row r="14" spans="2:14" x14ac:dyDescent="0.25">
      <c r="C14" t="s">
        <v>8</v>
      </c>
      <c r="D14">
        <f>_xlfn.EXPON.DIST(20,C5,TRUE)</f>
        <v>0.80850480498533694</v>
      </c>
      <c r="E14" t="str">
        <f t="shared" ca="1" si="0"/>
        <v>=EXPON.DIST(20,C5,TRUE)</v>
      </c>
      <c r="M14" t="s">
        <v>50</v>
      </c>
      <c r="N14">
        <f>N12-N13</f>
        <v>0.23865121854119109</v>
      </c>
    </row>
    <row r="15" spans="2:14" x14ac:dyDescent="0.25">
      <c r="C15" t="s">
        <v>44</v>
      </c>
      <c r="D15">
        <f>_xlfn.EXPON.DIST(10,C5,TRUE)</f>
        <v>0.56239836036108937</v>
      </c>
      <c r="E15" t="str">
        <f t="shared" ca="1" si="0"/>
        <v>=EXPON.DIST(10,C5,TRUE)</v>
      </c>
    </row>
    <row r="16" spans="2:14" x14ac:dyDescent="0.25">
      <c r="C16" t="s">
        <v>47</v>
      </c>
      <c r="D16">
        <f>D14-D15</f>
        <v>0.24610644462424758</v>
      </c>
      <c r="E16" t="str">
        <f t="shared" ca="1" si="0"/>
        <v>=D14-D15</v>
      </c>
      <c r="L16" t="s">
        <v>12</v>
      </c>
      <c r="M16" t="s">
        <v>52</v>
      </c>
      <c r="N16">
        <f>1- _xlfn.EXPON.DIST(4,M7,TRUE)</f>
        <v>0.1353352832366127</v>
      </c>
    </row>
    <row r="19" spans="2:5" x14ac:dyDescent="0.25">
      <c r="B19" t="s">
        <v>18</v>
      </c>
      <c r="C19" t="s">
        <v>48</v>
      </c>
      <c r="D19">
        <f>1- _xlfn.EXPON.DIST(18,C5,TRUE)</f>
        <v>0.22591345268298602</v>
      </c>
      <c r="E19" t="str">
        <f t="shared" ca="1" si="0"/>
        <v>=1- EXPON.DIST(18,C5,TRUE)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0616E-5EF8-419E-BDF4-561251A53910}">
  <dimension ref="C4:O22"/>
  <sheetViews>
    <sheetView topLeftCell="B22" workbookViewId="0">
      <selection activeCell="C39" sqref="C39"/>
    </sheetView>
  </sheetViews>
  <sheetFormatPr defaultRowHeight="13.8" x14ac:dyDescent="0.25"/>
  <cols>
    <col min="4" max="4" width="12.3984375" bestFit="1" customWidth="1"/>
    <col min="5" max="5" width="12.19921875" bestFit="1" customWidth="1"/>
    <col min="6" max="6" width="11.09765625" customWidth="1"/>
    <col min="7" max="7" width="10.09765625" customWidth="1"/>
  </cols>
  <sheetData>
    <row r="4" spans="3:10" x14ac:dyDescent="0.25">
      <c r="G4">
        <f>PI()</f>
        <v>3.1415926535897931</v>
      </c>
      <c r="H4" t="str">
        <f ca="1">_xlfn.FORMULATEXT(G4)</f>
        <v>=PI()</v>
      </c>
    </row>
    <row r="5" spans="3:10" x14ac:dyDescent="0.25">
      <c r="C5" t="s">
        <v>4</v>
      </c>
      <c r="D5" t="s">
        <v>30</v>
      </c>
      <c r="E5" t="s">
        <v>33</v>
      </c>
      <c r="I5">
        <f>1/SQRT(2*PI())</f>
        <v>0.3989422804014327</v>
      </c>
      <c r="J5" t="str">
        <f ca="1">_xlfn.FORMULATEXT(I5)</f>
        <v>=1/SQRT(2*PI())</v>
      </c>
    </row>
    <row r="6" spans="3:10" x14ac:dyDescent="0.25">
      <c r="C6">
        <v>-4</v>
      </c>
      <c r="D6" s="3">
        <f>1/SQRT(2*PI()) * EXP(-($C6^2)/2)</f>
        <v>1.3383022576488537E-4</v>
      </c>
      <c r="E6">
        <f>_xlfn.NORM.S.DIST(C6,TRUE)</f>
        <v>3.1671241833119857E-5</v>
      </c>
    </row>
    <row r="7" spans="3:10" x14ac:dyDescent="0.25">
      <c r="C7">
        <v>-3.5</v>
      </c>
      <c r="D7" s="3">
        <f t="shared" ref="D7:D22" si="0">1/SQRT(2*PI()) * EXP(-($C7^2)/2)</f>
        <v>8.7268269504576015E-4</v>
      </c>
      <c r="E7">
        <f t="shared" ref="E7:E22" si="1">_xlfn.NORM.S.DIST(C7,TRUE)</f>
        <v>2.3262907903552504E-4</v>
      </c>
      <c r="H7" t="s">
        <v>31</v>
      </c>
      <c r="I7">
        <f>EXP(-(4^2)/2)</f>
        <v>3.3546262790251185E-4</v>
      </c>
      <c r="J7" t="str">
        <f ca="1">_xlfn.FORMULATEXT(I7)</f>
        <v>=EXP(-(4^2)/2)</v>
      </c>
    </row>
    <row r="8" spans="3:10" x14ac:dyDescent="0.25">
      <c r="C8">
        <v>-3</v>
      </c>
      <c r="D8" s="3">
        <f t="shared" si="0"/>
        <v>4.4318484119380075E-3</v>
      </c>
      <c r="E8">
        <f t="shared" si="1"/>
        <v>1.3498980316300933E-3</v>
      </c>
      <c r="H8" t="s">
        <v>30</v>
      </c>
      <c r="I8">
        <f>I5*I7</f>
        <v>1.3383022576488537E-4</v>
      </c>
    </row>
    <row r="9" spans="3:10" x14ac:dyDescent="0.25">
      <c r="C9">
        <v>-2.5</v>
      </c>
      <c r="D9" s="3">
        <f t="shared" si="0"/>
        <v>1.752830049356854E-2</v>
      </c>
      <c r="E9">
        <f t="shared" si="1"/>
        <v>6.2096653257761331E-3</v>
      </c>
      <c r="H9" t="s">
        <v>32</v>
      </c>
      <c r="I9">
        <f>I8</f>
        <v>1.3383022576488537E-4</v>
      </c>
    </row>
    <row r="10" spans="3:10" x14ac:dyDescent="0.25">
      <c r="C10">
        <v>-2</v>
      </c>
      <c r="D10" s="3">
        <f t="shared" si="0"/>
        <v>5.3990966513188063E-2</v>
      </c>
      <c r="E10">
        <f t="shared" si="1"/>
        <v>2.2750131948179191E-2</v>
      </c>
    </row>
    <row r="11" spans="3:10" x14ac:dyDescent="0.25">
      <c r="C11">
        <v>-1.5</v>
      </c>
      <c r="D11" s="3">
        <f t="shared" si="0"/>
        <v>0.12951759566589174</v>
      </c>
      <c r="E11">
        <f t="shared" si="1"/>
        <v>6.6807201268858057E-2</v>
      </c>
      <c r="H11">
        <f>I5*I7</f>
        <v>1.3383022576488537E-4</v>
      </c>
    </row>
    <row r="12" spans="3:10" x14ac:dyDescent="0.25">
      <c r="C12">
        <v>-1</v>
      </c>
      <c r="D12" s="3">
        <f t="shared" si="0"/>
        <v>0.24197072451914337</v>
      </c>
      <c r="E12">
        <f t="shared" si="1"/>
        <v>0.15865525393145699</v>
      </c>
    </row>
    <row r="13" spans="3:10" x14ac:dyDescent="0.25">
      <c r="C13">
        <v>-0.5</v>
      </c>
      <c r="D13" s="3">
        <f t="shared" si="0"/>
        <v>0.35206532676429952</v>
      </c>
      <c r="E13">
        <f t="shared" si="1"/>
        <v>0.30853753872598688</v>
      </c>
    </row>
    <row r="14" spans="3:10" x14ac:dyDescent="0.25">
      <c r="C14">
        <v>0</v>
      </c>
      <c r="D14" s="3">
        <f t="shared" si="0"/>
        <v>0.3989422804014327</v>
      </c>
      <c r="E14">
        <f t="shared" si="1"/>
        <v>0.5</v>
      </c>
    </row>
    <row r="15" spans="3:10" x14ac:dyDescent="0.25">
      <c r="C15">
        <v>0.5</v>
      </c>
      <c r="D15" s="3">
        <f t="shared" si="0"/>
        <v>0.35206532676429952</v>
      </c>
      <c r="E15">
        <f t="shared" si="1"/>
        <v>0.69146246127401312</v>
      </c>
    </row>
    <row r="16" spans="3:10" x14ac:dyDescent="0.25">
      <c r="C16">
        <v>1</v>
      </c>
      <c r="D16" s="3">
        <f t="shared" si="0"/>
        <v>0.24197072451914337</v>
      </c>
      <c r="E16">
        <f t="shared" si="1"/>
        <v>0.84134474606854304</v>
      </c>
    </row>
    <row r="17" spans="3:15" x14ac:dyDescent="0.25">
      <c r="C17">
        <v>1.5</v>
      </c>
      <c r="D17" s="3">
        <f t="shared" si="0"/>
        <v>0.12951759566589174</v>
      </c>
      <c r="E17">
        <f t="shared" si="1"/>
        <v>0.93319279873114191</v>
      </c>
    </row>
    <row r="18" spans="3:15" x14ac:dyDescent="0.25">
      <c r="C18">
        <v>2</v>
      </c>
      <c r="D18" s="3">
        <f t="shared" si="0"/>
        <v>5.3990966513188063E-2</v>
      </c>
      <c r="E18">
        <f t="shared" si="1"/>
        <v>0.97724986805182079</v>
      </c>
    </row>
    <row r="19" spans="3:15" x14ac:dyDescent="0.25">
      <c r="C19">
        <v>2.5</v>
      </c>
      <c r="D19" s="3">
        <f t="shared" si="0"/>
        <v>1.752830049356854E-2</v>
      </c>
      <c r="E19">
        <f t="shared" si="1"/>
        <v>0.99379033467422384</v>
      </c>
    </row>
    <row r="20" spans="3:15" x14ac:dyDescent="0.25">
      <c r="C20">
        <v>3</v>
      </c>
      <c r="D20" s="3">
        <f t="shared" si="0"/>
        <v>4.4318484119380075E-3</v>
      </c>
      <c r="E20">
        <f t="shared" si="1"/>
        <v>0.9986501019683699</v>
      </c>
      <c r="I20">
        <f>_xlfn.NORM.S.DIST(C6,FALSE)</f>
        <v>1.3383022576488537E-4</v>
      </c>
      <c r="J20" t="str">
        <f ca="1">_xlfn.FORMULATEXT(I20)</f>
        <v>=NORM.S.DIST(C6,FALSE)</v>
      </c>
      <c r="M20" t="s">
        <v>34</v>
      </c>
      <c r="N20">
        <f>1/SQRT(2*PI()) * EXP(-($C6^2)/2)</f>
        <v>1.3383022576488537E-4</v>
      </c>
      <c r="O20" t="str">
        <f ca="1">_xlfn.FORMULATEXT(N20)</f>
        <v>=1/SQRT(2*PI()) * EXP(-($C6^2)/2)</v>
      </c>
    </row>
    <row r="21" spans="3:15" x14ac:dyDescent="0.25">
      <c r="C21">
        <v>3.5</v>
      </c>
      <c r="D21" s="3">
        <f t="shared" si="0"/>
        <v>8.7268269504576015E-4</v>
      </c>
      <c r="E21">
        <f t="shared" si="1"/>
        <v>0.99976737092096446</v>
      </c>
      <c r="I21">
        <f>_xlfn.NORM.S.DIST(C16,)</f>
        <v>0.24197072451914337</v>
      </c>
    </row>
    <row r="22" spans="3:15" x14ac:dyDescent="0.25">
      <c r="C22">
        <v>4</v>
      </c>
      <c r="D22" s="3">
        <f t="shared" si="0"/>
        <v>1.3383022576488537E-4</v>
      </c>
      <c r="E22">
        <f t="shared" si="1"/>
        <v>0.99996832875816688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" workbookViewId="0">
      <selection activeCell="M18" sqref="M18"/>
    </sheetView>
  </sheetViews>
  <sheetFormatPr defaultRowHeight="13.8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F21" sqref="F21"/>
    </sheetView>
  </sheetViews>
  <sheetFormatPr defaultRowHeight="13.8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13:P38"/>
  <sheetViews>
    <sheetView tabSelected="1" workbookViewId="0">
      <selection activeCell="F10" sqref="F10"/>
    </sheetView>
  </sheetViews>
  <sheetFormatPr defaultRowHeight="13.8" x14ac:dyDescent="0.25"/>
  <cols>
    <col min="13" max="13" width="8.796875" customWidth="1"/>
  </cols>
  <sheetData>
    <row r="13" spans="6:13" x14ac:dyDescent="0.25">
      <c r="F13" t="s">
        <v>53</v>
      </c>
      <c r="G13">
        <v>0.28000000000000003</v>
      </c>
    </row>
    <row r="14" spans="6:13" x14ac:dyDescent="0.25">
      <c r="F14" t="s">
        <v>54</v>
      </c>
      <c r="G14">
        <v>15</v>
      </c>
    </row>
    <row r="15" spans="6:13" x14ac:dyDescent="0.25">
      <c r="K15" t="s">
        <v>3</v>
      </c>
      <c r="L15" t="s">
        <v>55</v>
      </c>
      <c r="M15">
        <v>4</v>
      </c>
    </row>
    <row r="16" spans="6:13" x14ac:dyDescent="0.25">
      <c r="L16" t="s">
        <v>56</v>
      </c>
      <c r="M16">
        <f>_xlfn.BINOM.DIST(M15,G14,G13,FALSE)</f>
        <v>0.22616335471765717</v>
      </c>
    </row>
    <row r="19" spans="11:16" x14ac:dyDescent="0.25">
      <c r="K19" t="s">
        <v>58</v>
      </c>
      <c r="L19" t="s">
        <v>57</v>
      </c>
      <c r="M19" t="s">
        <v>59</v>
      </c>
    </row>
    <row r="21" spans="11:16" x14ac:dyDescent="0.25">
      <c r="L21" t="s">
        <v>5</v>
      </c>
      <c r="M21">
        <v>0</v>
      </c>
      <c r="O21">
        <f>_xlfn.BINOM.DIST(M21,$G$14,$G$13,FALSE)</f>
        <v>7.2441502014089889E-3</v>
      </c>
      <c r="P21" t="str">
        <f ca="1">_xlfn.FORMULATEXT(O21)</f>
        <v>=BINOM.DIST(M21,$G$14,$G$13,FALSE)</v>
      </c>
    </row>
    <row r="22" spans="11:16" x14ac:dyDescent="0.25">
      <c r="M22">
        <v>1</v>
      </c>
      <c r="O22">
        <f t="shared" ref="O22:O35" si="0">_xlfn.BINOM.DIST(M22,$G$14,$G$13,FALSE)</f>
        <v>4.225754284155242E-2</v>
      </c>
      <c r="P22" t="str">
        <f t="shared" ref="P22:P35" ca="1" si="1">_xlfn.FORMULATEXT(O22)</f>
        <v>=BINOM.DIST(M22,$G$14,$G$13,FALSE)</v>
      </c>
    </row>
    <row r="23" spans="11:16" x14ac:dyDescent="0.25">
      <c r="M23">
        <v>2</v>
      </c>
      <c r="O23">
        <f t="shared" si="0"/>
        <v>0.11503442217978162</v>
      </c>
      <c r="P23" t="str">
        <f t="shared" ca="1" si="1"/>
        <v>=BINOM.DIST(M23,$G$14,$G$13,FALSE)</v>
      </c>
    </row>
    <row r="24" spans="11:16" x14ac:dyDescent="0.25">
      <c r="M24">
        <v>3</v>
      </c>
      <c r="O24">
        <f t="shared" si="0"/>
        <v>0.19385430404370607</v>
      </c>
      <c r="P24" t="str">
        <f t="shared" ca="1" si="1"/>
        <v>=BINOM.DIST(M24,$G$14,$G$13,FALSE)</v>
      </c>
    </row>
    <row r="25" spans="11:16" x14ac:dyDescent="0.25">
      <c r="M25">
        <v>4</v>
      </c>
      <c r="O25">
        <f t="shared" si="0"/>
        <v>0.22616335471765717</v>
      </c>
      <c r="P25" t="str">
        <f t="shared" ca="1" si="1"/>
        <v>=BINOM.DIST(M25,$G$14,$G$13,FALSE)</v>
      </c>
    </row>
    <row r="26" spans="11:16" x14ac:dyDescent="0.25">
      <c r="M26">
        <v>5</v>
      </c>
      <c r="O26">
        <f t="shared" si="0"/>
        <v>0.19349531459177333</v>
      </c>
      <c r="P26" t="str">
        <f t="shared" ca="1" si="1"/>
        <v>=BINOM.DIST(M26,$G$14,$G$13,FALSE)</v>
      </c>
    </row>
    <row r="27" spans="11:16" x14ac:dyDescent="0.25">
      <c r="M27">
        <v>6</v>
      </c>
      <c r="O27">
        <f t="shared" si="0"/>
        <v>0.12541362982800125</v>
      </c>
      <c r="P27" t="str">
        <f t="shared" ca="1" si="1"/>
        <v>=BINOM.DIST(M27,$G$14,$G$13,FALSE)</v>
      </c>
    </row>
    <row r="28" spans="11:16" x14ac:dyDescent="0.25">
      <c r="M28">
        <v>7</v>
      </c>
      <c r="O28">
        <f t="shared" si="0"/>
        <v>6.2706814914000639E-2</v>
      </c>
      <c r="P28" t="str">
        <f t="shared" ca="1" si="1"/>
        <v>=BINOM.DIST(M28,$G$14,$G$13,FALSE)</v>
      </c>
    </row>
    <row r="29" spans="11:16" x14ac:dyDescent="0.25">
      <c r="M29">
        <v>8</v>
      </c>
      <c r="O29">
        <f t="shared" si="0"/>
        <v>2.4385983577666921E-2</v>
      </c>
      <c r="P29" t="str">
        <f t="shared" ca="1" si="1"/>
        <v>=BINOM.DIST(M29,$G$14,$G$13,FALSE)</v>
      </c>
    </row>
    <row r="30" spans="11:16" x14ac:dyDescent="0.25">
      <c r="M30">
        <v>9</v>
      </c>
      <c r="O30">
        <f t="shared" si="0"/>
        <v>7.3760073784301166E-3</v>
      </c>
      <c r="P30" t="str">
        <f t="shared" ca="1" si="1"/>
        <v>=BINOM.DIST(M30,$G$14,$G$13,FALSE)</v>
      </c>
    </row>
    <row r="31" spans="11:16" x14ac:dyDescent="0.25">
      <c r="M31">
        <v>10</v>
      </c>
      <c r="O31">
        <f t="shared" si="0"/>
        <v>1.7210683883003596E-3</v>
      </c>
      <c r="P31" t="str">
        <f t="shared" ca="1" si="1"/>
        <v>=BINOM.DIST(M31,$G$14,$G$13,FALSE)</v>
      </c>
    </row>
    <row r="32" spans="11:16" x14ac:dyDescent="0.25">
      <c r="M32">
        <v>11</v>
      </c>
      <c r="O32">
        <f t="shared" si="0"/>
        <v>3.0422926055814471E-4</v>
      </c>
      <c r="P32" t="str">
        <f t="shared" ca="1" si="1"/>
        <v>=BINOM.DIST(M32,$G$14,$G$13,FALSE)</v>
      </c>
    </row>
    <row r="33" spans="12:16" x14ac:dyDescent="0.25">
      <c r="M33">
        <v>12</v>
      </c>
      <c r="O33">
        <f t="shared" si="0"/>
        <v>3.9437126368648471E-5</v>
      </c>
      <c r="P33" t="str">
        <f t="shared" ca="1" si="1"/>
        <v>=BINOM.DIST(M33,$G$14,$G$13,FALSE)</v>
      </c>
    </row>
    <row r="34" spans="12:16" x14ac:dyDescent="0.25">
      <c r="M34">
        <v>13</v>
      </c>
      <c r="O34">
        <f t="shared" si="0"/>
        <v>3.5392292894940957E-6</v>
      </c>
      <c r="P34" t="str">
        <f t="shared" ca="1" si="1"/>
        <v>=BINOM.DIST(M34,$G$14,$G$13,FALSE)</v>
      </c>
    </row>
    <row r="35" spans="12:16" x14ac:dyDescent="0.25">
      <c r="M35">
        <v>14</v>
      </c>
      <c r="O35">
        <f t="shared" si="0"/>
        <v>1.9662384941633875E-7</v>
      </c>
      <c r="P35" t="str">
        <f t="shared" ca="1" si="1"/>
        <v>=BINOM.DIST(M35,$G$14,$G$13,FALSE)</v>
      </c>
    </row>
    <row r="37" spans="12:16" x14ac:dyDescent="0.25">
      <c r="L37" t="s">
        <v>60</v>
      </c>
      <c r="N37">
        <f>SUM(O24:O35)</f>
        <v>0.83546387967960178</v>
      </c>
    </row>
    <row r="38" spans="12:16" x14ac:dyDescent="0.25">
      <c r="L38" t="s">
        <v>61</v>
      </c>
      <c r="N38">
        <f>1-N37</f>
        <v>0.16453612032039822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E9B8C97B4C058E4BBCF959815C650DAF" ma:contentTypeVersion="8" ma:contentTypeDescription="สร้างเอกสารใหม่" ma:contentTypeScope="" ma:versionID="5400fe837bf4225e97690e6ccefbcfb8">
  <xsd:schema xmlns:xsd="http://www.w3.org/2001/XMLSchema" xmlns:xs="http://www.w3.org/2001/XMLSchema" xmlns:p="http://schemas.microsoft.com/office/2006/metadata/properties" xmlns:ns2="676bc0bf-9503-419a-a3af-990c5dc7942e" targetNamespace="http://schemas.microsoft.com/office/2006/metadata/properties" ma:root="true" ma:fieldsID="435a368a4d3f89f54e4117c542b0e9e0" ns2:_="">
    <xsd:import namespace="676bc0bf-9503-419a-a3af-990c5dc79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bc0bf-9503-419a-a3af-990c5dc794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EA3458-6154-42FA-8AC5-98D986FE1BF6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676bc0bf-9503-419a-a3af-990c5dc7942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82C475D-2700-4F4C-BD2D-D8120E61B1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bc0bf-9503-419a-a3af-990c5dc79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C3BA1C-29FD-48E3-8138-22AE3E5A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Normal18</vt:lpstr>
      <vt:lpstr>Normal24</vt:lpstr>
      <vt:lpstr>Sheet1</vt:lpstr>
      <vt:lpstr>Sheet2</vt:lpstr>
      <vt:lpstr>Sheet3</vt:lpstr>
      <vt:lpstr>Sheet1 (2)</vt:lpstr>
      <vt:lpstr>Bino28</vt:lpstr>
      <vt:lpstr>Bino32</vt:lpstr>
      <vt:lpstr>Bino34</vt:lpstr>
      <vt:lpstr>Poisson42</vt:lpstr>
      <vt:lpstr>Poisson44</vt:lpstr>
      <vt:lpstr>Trading_Volume__millions_of_shares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Atchara</dc:creator>
  <cp:keywords/>
  <dc:description/>
  <cp:lastModifiedBy>Kim Asic</cp:lastModifiedBy>
  <cp:revision/>
  <dcterms:created xsi:type="dcterms:W3CDTF">2021-02-09T07:10:53Z</dcterms:created>
  <dcterms:modified xsi:type="dcterms:W3CDTF">2021-10-04T17:22:38Z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0x010100E9B8C97B4C058E4BBCF959815C650DAF</vt:lpwstr>
  </property>
</Properties>
</file>